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T:\25\13600\T.25.13676\Toetsing\"/>
    </mc:Choice>
  </mc:AlternateContent>
  <xr:revisionPtr revIDLastSave="0" documentId="8_{8189CCDB-ED8E-45B7-9D98-3DF2E605D1CD}" xr6:coauthVersionLast="47" xr6:coauthVersionMax="47" xr10:uidLastSave="{00000000-0000-0000-0000-000000000000}"/>
  <bookViews>
    <workbookView xWindow="14400" yWindow="0" windowWidth="14400" windowHeight="15600" activeTab="1" xr2:uid="{00000000-000D-0000-FFFF-FFFF00000000}"/>
  </bookViews>
  <sheets>
    <sheet name="Invoer" sheetId="9" r:id="rId1"/>
    <sheet name="Tabel" sheetId="12" r:id="rId2"/>
    <sheet name="Overschrijdingen" sheetId="23" r:id="rId3"/>
    <sheet name="Toetsingswaarden" sheetId="21" r:id="rId4"/>
    <sheet name="A" sheetId="16" r:id="rId5"/>
    <sheet name="B" sheetId="2" r:id="rId6"/>
    <sheet name="C" sheetId="6" r:id="rId7"/>
    <sheet name="D" sheetId="15" r:id="rId8"/>
    <sheet name="E" sheetId="19" r:id="rId9"/>
    <sheet name="F" sheetId="7" r:id="rId10"/>
    <sheet name="G" sheetId="11" r:id="rId11"/>
    <sheet name="H" sheetId="20" r:id="rId12"/>
    <sheet name="I" sheetId="17" r:id="rId13"/>
    <sheet name="Versie" sheetId="13" r:id="rId14"/>
    <sheet name="Instructie" sheetId="1" r:id="rId15"/>
  </sheets>
  <functionGroups builtInGroupCount="19"/>
  <definedNames>
    <definedName name="_11299520" localSheetId="4">A!$A$1:$I$42</definedName>
    <definedName name="_11299520" localSheetId="5">B!$A$1:$I$42</definedName>
    <definedName name="_11299520_1" localSheetId="4">A!$A$1:$CW$11</definedName>
    <definedName name="_11299520_1" localSheetId="5">B!$A$1:$CX$11</definedName>
    <definedName name="_11299520_2" localSheetId="4">A!$A$1:$CW$11</definedName>
    <definedName name="_11299520_2" localSheetId="5">B!$A$1:$CX$11</definedName>
    <definedName name="_11299520_3" localSheetId="4">A!$A$1:$I$42</definedName>
    <definedName name="_11299520_3" localSheetId="5">B!$A$1:$I$42</definedName>
    <definedName name="_11299520_4" localSheetId="4">A!$A$1:$I$42</definedName>
    <definedName name="_11299520_4" localSheetId="5">B!$A$1:$I$42</definedName>
    <definedName name="_1LR11299520" localSheetId="4">A!$A$1:$CQ$321</definedName>
    <definedName name="_1LR11299520" localSheetId="5">B!$A$1:$CR$803</definedName>
    <definedName name="_xlnm._FilterDatabase" localSheetId="2" hidden="1">Overschrijdingen!$AE$1:$AE$443</definedName>
    <definedName name="_xlnm._FilterDatabase" localSheetId="1" hidden="1">Tabel!$AE$1:$AE$545</definedName>
    <definedName name="_xlnm.Print_Area" localSheetId="3">Toetsingswaarden!$A$1:$V$369</definedName>
    <definedName name="_xlnm.Print_Titles" localSheetId="2">Overschrijdingen!$1:$17</definedName>
    <definedName name="_xlnm.Print_Titles" localSheetId="1">Tabel!$1:$17</definedName>
    <definedName name="_xlnm.Print_Titles" localSheetId="3">Toetsingswaarden!$1:$3</definedName>
    <definedName name="ExterneGegevens_1" localSheetId="8" hidden="1">E!$A$1:$AZ$300</definedName>
    <definedName name="gemeentecode">Invoer!$R$5</definedName>
  </definedNames>
  <calcPr calcId="191029"/>
  <pivotCaches>
    <pivotCache cacheId="1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K5" i="9"/>
  <c r="U227" i="21"/>
  <c r="U226" i="21"/>
  <c r="U225" i="21"/>
  <c r="U224" i="21"/>
  <c r="U223" i="21"/>
  <c r="U222" i="21"/>
  <c r="U221" i="21"/>
  <c r="U220" i="21"/>
  <c r="U219" i="21"/>
  <c r="U218" i="21"/>
  <c r="U217" i="21"/>
  <c r="U197" i="21"/>
  <c r="U198" i="21"/>
  <c r="U199" i="21"/>
  <c r="U200" i="21"/>
  <c r="U201" i="21"/>
  <c r="U202" i="21"/>
  <c r="U203" i="21"/>
  <c r="U204" i="21"/>
  <c r="U205" i="21"/>
  <c r="U206" i="21"/>
  <c r="U207" i="21"/>
  <c r="U208" i="21"/>
  <c r="U209" i="21"/>
  <c r="U210" i="21"/>
  <c r="U196" i="21"/>
  <c r="U192" i="21"/>
  <c r="U191" i="21"/>
  <c r="U190" i="21"/>
  <c r="U189" i="21"/>
  <c r="U184" i="21"/>
  <c r="U183" i="21"/>
  <c r="U182" i="21"/>
  <c r="U181" i="21"/>
  <c r="U180" i="21"/>
  <c r="U177" i="21"/>
  <c r="U174" i="21"/>
  <c r="U173" i="21"/>
  <c r="U170" i="21"/>
  <c r="U167" i="21"/>
  <c r="U166" i="21"/>
  <c r="U165" i="21"/>
  <c r="U141" i="21"/>
  <c r="U142" i="21"/>
  <c r="U143" i="21"/>
  <c r="U144" i="21"/>
  <c r="U145" i="21"/>
  <c r="U146" i="21"/>
  <c r="U147" i="21"/>
  <c r="U148" i="21"/>
  <c r="U149" i="21"/>
  <c r="U150" i="21"/>
  <c r="U151" i="21"/>
  <c r="U152" i="21"/>
  <c r="U153" i="21"/>
  <c r="U154" i="21"/>
  <c r="U155" i="21"/>
  <c r="U156" i="21"/>
  <c r="U157" i="21"/>
  <c r="U158" i="21"/>
  <c r="U140" i="21"/>
  <c r="U135" i="21"/>
  <c r="U134" i="21"/>
  <c r="U133" i="21"/>
  <c r="U132" i="21"/>
  <c r="U123" i="21"/>
  <c r="U124" i="21"/>
  <c r="U125" i="21"/>
  <c r="U126" i="21"/>
  <c r="U127" i="21"/>
  <c r="U128" i="21"/>
  <c r="U129" i="21"/>
  <c r="U122" i="21"/>
  <c r="U115" i="21"/>
  <c r="U116" i="21"/>
  <c r="U117" i="21"/>
  <c r="U118" i="21"/>
  <c r="U119" i="21"/>
  <c r="U114" i="21"/>
  <c r="U101" i="21"/>
  <c r="U102" i="21"/>
  <c r="U103" i="21"/>
  <c r="U104" i="21"/>
  <c r="U105" i="21"/>
  <c r="U106" i="21"/>
  <c r="U100" i="21"/>
  <c r="U86" i="21"/>
  <c r="U87" i="21"/>
  <c r="U88" i="21"/>
  <c r="U89" i="21"/>
  <c r="U90" i="21"/>
  <c r="U91" i="21"/>
  <c r="U92" i="21"/>
  <c r="U93" i="21"/>
  <c r="U94" i="21"/>
  <c r="U95" i="21"/>
  <c r="U96" i="21"/>
  <c r="U97" i="21"/>
  <c r="U85" i="21"/>
  <c r="U71" i="21"/>
  <c r="U72" i="21"/>
  <c r="U73" i="21"/>
  <c r="U74" i="21"/>
  <c r="U75" i="21"/>
  <c r="U76" i="21"/>
  <c r="U77" i="21"/>
  <c r="U78" i="21"/>
  <c r="U79" i="21"/>
  <c r="U80" i="21"/>
  <c r="U70" i="21"/>
  <c r="U65" i="21"/>
  <c r="U66" i="21"/>
  <c r="U64" i="21"/>
  <c r="U45" i="21"/>
  <c r="U46" i="21"/>
  <c r="U47" i="21"/>
  <c r="U48" i="21"/>
  <c r="U49" i="21"/>
  <c r="U50" i="21"/>
  <c r="U51" i="21"/>
  <c r="U52" i="21"/>
  <c r="U53" i="21"/>
  <c r="U54" i="21"/>
  <c r="U55" i="21"/>
  <c r="U56" i="21"/>
  <c r="U57" i="21"/>
  <c r="U44" i="21"/>
  <c r="U40" i="21"/>
  <c r="U39" i="21"/>
  <c r="U38" i="21"/>
  <c r="U37" i="21"/>
  <c r="U15" i="21"/>
  <c r="U16" i="21"/>
  <c r="U17" i="21"/>
  <c r="U18" i="21"/>
  <c r="U19" i="21"/>
  <c r="U20" i="21"/>
  <c r="U21" i="21"/>
  <c r="U22" i="21"/>
  <c r="U23" i="21"/>
  <c r="U24" i="21"/>
  <c r="U25" i="21"/>
  <c r="U26" i="21"/>
  <c r="U27" i="21"/>
  <c r="U28" i="21"/>
  <c r="U29" i="21"/>
  <c r="U30" i="21"/>
  <c r="U31" i="21"/>
  <c r="U32" i="21"/>
  <c r="U33" i="21"/>
  <c r="U14" i="21"/>
  <c r="N5" i="20"/>
  <c r="O5" i="20"/>
  <c r="O4" i="20"/>
  <c r="A439" i="12" l="1"/>
  <c r="AE439" i="12" s="1"/>
  <c r="C439" i="12"/>
  <c r="P11" i="11"/>
  <c r="P253" i="11" l="1"/>
  <c r="P254" i="11"/>
  <c r="P255" i="11"/>
  <c r="P256" i="11"/>
  <c r="P257" i="11"/>
  <c r="P258" i="11"/>
  <c r="P259" i="11"/>
  <c r="P260" i="11"/>
  <c r="P261" i="11"/>
  <c r="P262" i="11"/>
  <c r="P263" i="11"/>
  <c r="P264" i="11"/>
  <c r="P265" i="11"/>
  <c r="P266" i="11"/>
  <c r="P267" i="11"/>
  <c r="P268" i="11"/>
  <c r="P269" i="11"/>
  <c r="P270" i="11"/>
  <c r="P271" i="11"/>
  <c r="P272" i="11"/>
  <c r="P273" i="11"/>
  <c r="P274" i="11"/>
  <c r="P275" i="11"/>
  <c r="P276" i="11"/>
  <c r="P277" i="11"/>
  <c r="P278" i="11"/>
  <c r="P279" i="11"/>
  <c r="P280" i="11"/>
  <c r="P281" i="11"/>
  <c r="P282" i="11"/>
  <c r="P283" i="11"/>
  <c r="P284" i="11"/>
  <c r="P285" i="11"/>
  <c r="P286" i="11"/>
  <c r="P287" i="11"/>
  <c r="P288" i="11"/>
  <c r="P289" i="11"/>
  <c r="P290" i="11"/>
  <c r="P291" i="11"/>
  <c r="P292" i="11"/>
  <c r="P293" i="11"/>
  <c r="P294" i="11"/>
  <c r="P295" i="11"/>
  <c r="P296" i="11"/>
  <c r="P297" i="11"/>
  <c r="P298" i="11"/>
  <c r="P299" i="11"/>
  <c r="P300" i="11"/>
  <c r="P301" i="11"/>
  <c r="P302" i="11"/>
  <c r="P303" i="11"/>
  <c r="P304" i="11"/>
  <c r="P305" i="11"/>
  <c r="P306" i="11"/>
  <c r="P307" i="11"/>
  <c r="P308" i="11"/>
  <c r="P309" i="11"/>
  <c r="P310" i="11"/>
  <c r="P311" i="11"/>
  <c r="P312" i="11"/>
  <c r="P313" i="11"/>
  <c r="P314" i="11"/>
  <c r="P315" i="11"/>
  <c r="P316" i="11"/>
  <c r="P317" i="11"/>
  <c r="P318" i="11"/>
  <c r="P319" i="11"/>
  <c r="P320" i="11"/>
  <c r="P321" i="11"/>
  <c r="P322" i="11"/>
  <c r="P323" i="11"/>
  <c r="P324" i="11"/>
  <c r="P325" i="11"/>
  <c r="P326" i="11"/>
  <c r="P327" i="11"/>
  <c r="P328" i="11"/>
  <c r="P329" i="11"/>
  <c r="P330" i="11"/>
  <c r="P331" i="11"/>
  <c r="P332" i="11"/>
  <c r="P333" i="11"/>
  <c r="P334" i="11"/>
  <c r="P335" i="11"/>
  <c r="P336" i="11"/>
  <c r="P337" i="11"/>
  <c r="P338" i="11"/>
  <c r="P339" i="11"/>
  <c r="P340" i="11"/>
  <c r="P341" i="11"/>
  <c r="P342" i="11"/>
  <c r="P343" i="11"/>
  <c r="P344" i="11"/>
  <c r="P345" i="11"/>
  <c r="P346" i="11"/>
  <c r="P347" i="11"/>
  <c r="P348" i="11"/>
  <c r="P349" i="11"/>
  <c r="P350" i="11"/>
  <c r="P351" i="11"/>
  <c r="P352" i="11"/>
  <c r="P353" i="11"/>
  <c r="P354" i="11"/>
  <c r="P355" i="11"/>
  <c r="P356" i="11"/>
  <c r="P357" i="11"/>
  <c r="P358" i="11"/>
  <c r="P359" i="11"/>
  <c r="P360" i="11"/>
  <c r="P361" i="11"/>
  <c r="P362" i="11"/>
  <c r="P363" i="11"/>
  <c r="P364" i="11"/>
  <c r="P365" i="11"/>
  <c r="P366" i="11"/>
  <c r="P367" i="11"/>
  <c r="P368" i="11"/>
  <c r="P369" i="11"/>
  <c r="P370" i="11"/>
  <c r="P371" i="11"/>
  <c r="P372" i="11"/>
  <c r="P373" i="11"/>
  <c r="P374" i="11"/>
  <c r="P252" i="11"/>
  <c r="P25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55" i="11"/>
  <c r="P156" i="11"/>
  <c r="P157" i="11"/>
  <c r="P158" i="11"/>
  <c r="P159" i="11"/>
  <c r="P160" i="11"/>
  <c r="P161" i="11"/>
  <c r="P162" i="11"/>
  <c r="P163" i="11"/>
  <c r="P164" i="11"/>
  <c r="P165" i="11"/>
  <c r="P166" i="11"/>
  <c r="P167" i="11"/>
  <c r="P168" i="11"/>
  <c r="P169" i="11"/>
  <c r="P170" i="11"/>
  <c r="P171" i="11"/>
  <c r="P172" i="11"/>
  <c r="P173" i="11"/>
  <c r="P174" i="11"/>
  <c r="P175" i="11"/>
  <c r="P176" i="11"/>
  <c r="P177" i="11"/>
  <c r="P178" i="11"/>
  <c r="P179" i="11"/>
  <c r="P180" i="11"/>
  <c r="P181" i="11"/>
  <c r="P182" i="11"/>
  <c r="P183" i="11"/>
  <c r="P184" i="11"/>
  <c r="P185" i="11"/>
  <c r="P186" i="11"/>
  <c r="P187" i="11"/>
  <c r="P188" i="11"/>
  <c r="P189" i="11"/>
  <c r="P190" i="11"/>
  <c r="P191" i="11"/>
  <c r="P192" i="11"/>
  <c r="P193" i="11"/>
  <c r="P194" i="11"/>
  <c r="P195" i="11"/>
  <c r="P196" i="11"/>
  <c r="P197" i="11"/>
  <c r="P198" i="11"/>
  <c r="P199" i="11"/>
  <c r="P200" i="11"/>
  <c r="P201" i="11"/>
  <c r="P202" i="11"/>
  <c r="P203" i="11"/>
  <c r="P204" i="11"/>
  <c r="P205" i="11"/>
  <c r="P206" i="11"/>
  <c r="P207" i="11"/>
  <c r="P208" i="11"/>
  <c r="P209" i="11"/>
  <c r="P210" i="11"/>
  <c r="P211" i="11"/>
  <c r="P212" i="11"/>
  <c r="P213" i="11"/>
  <c r="P214" i="11"/>
  <c r="P215" i="11"/>
  <c r="P216" i="11"/>
  <c r="P217" i="11"/>
  <c r="P218" i="11"/>
  <c r="P219" i="11"/>
  <c r="P220" i="11"/>
  <c r="P221" i="11"/>
  <c r="P222" i="11"/>
  <c r="P223" i="11"/>
  <c r="P224" i="11"/>
  <c r="P225" i="11"/>
  <c r="P226" i="11"/>
  <c r="P227" i="11"/>
  <c r="P228" i="11"/>
  <c r="P229" i="11"/>
  <c r="P230" i="11"/>
  <c r="P231" i="11"/>
  <c r="P232" i="11"/>
  <c r="P233" i="11"/>
  <c r="P234" i="11"/>
  <c r="P235" i="11"/>
  <c r="P236" i="11"/>
  <c r="P237" i="11"/>
  <c r="P238" i="11"/>
  <c r="P239" i="11"/>
  <c r="P240" i="11"/>
  <c r="P241" i="11"/>
  <c r="P242" i="11"/>
  <c r="P243" i="11"/>
  <c r="P244" i="11"/>
  <c r="P245" i="11"/>
  <c r="P246" i="11"/>
  <c r="P247" i="11"/>
  <c r="P248" i="11"/>
  <c r="P249" i="11"/>
  <c r="P250" i="11"/>
  <c r="AC250" i="11" l="1"/>
  <c r="AA250" i="11"/>
  <c r="Y250" i="11"/>
  <c r="W250" i="11"/>
  <c r="U250" i="11"/>
  <c r="S250" i="11"/>
  <c r="AC249" i="11"/>
  <c r="AA249" i="11"/>
  <c r="Y249" i="11"/>
  <c r="W249" i="11"/>
  <c r="U249" i="11"/>
  <c r="S249" i="11"/>
  <c r="AC248" i="11"/>
  <c r="AA248" i="11"/>
  <c r="Y248" i="11"/>
  <c r="W248" i="11"/>
  <c r="U248" i="11"/>
  <c r="S248" i="11"/>
  <c r="AC247" i="11"/>
  <c r="AA247" i="11"/>
  <c r="Y247" i="11"/>
  <c r="W247" i="11"/>
  <c r="U247" i="11"/>
  <c r="S247" i="11"/>
  <c r="AC246" i="11"/>
  <c r="AA246" i="11"/>
  <c r="Y246" i="11"/>
  <c r="W246" i="11"/>
  <c r="U246" i="11"/>
  <c r="S246" i="11"/>
  <c r="AC245" i="11"/>
  <c r="AA245" i="11"/>
  <c r="Y245" i="11"/>
  <c r="W245" i="11"/>
  <c r="U245" i="11"/>
  <c r="S245" i="11"/>
  <c r="AC244" i="11"/>
  <c r="AA244" i="11"/>
  <c r="Y244" i="11"/>
  <c r="W244" i="11"/>
  <c r="U244" i="11"/>
  <c r="S244" i="11"/>
  <c r="AC243" i="11"/>
  <c r="AA243" i="11"/>
  <c r="Y243" i="11"/>
  <c r="W243" i="11"/>
  <c r="U243" i="11"/>
  <c r="S243" i="11"/>
  <c r="AC242" i="11"/>
  <c r="AA242" i="11"/>
  <c r="Y242" i="11"/>
  <c r="W242" i="11"/>
  <c r="U242" i="11"/>
  <c r="S242" i="11"/>
  <c r="AC240" i="11"/>
  <c r="AA240" i="11"/>
  <c r="Y240" i="11"/>
  <c r="W240" i="11"/>
  <c r="U240" i="11"/>
  <c r="S240" i="11"/>
  <c r="AC233" i="11"/>
  <c r="AA233" i="11"/>
  <c r="Y233" i="11"/>
  <c r="W233" i="11"/>
  <c r="U233" i="11"/>
  <c r="S233" i="11"/>
  <c r="AC232" i="11"/>
  <c r="AA232" i="11"/>
  <c r="Y232" i="11"/>
  <c r="W232" i="11"/>
  <c r="U232" i="11"/>
  <c r="S232" i="11"/>
  <c r="AC231" i="11"/>
  <c r="AA231" i="11"/>
  <c r="Y231" i="11"/>
  <c r="W231" i="11"/>
  <c r="U231" i="11"/>
  <c r="S231" i="11"/>
  <c r="AC230" i="11"/>
  <c r="AA230" i="11"/>
  <c r="Y230" i="11"/>
  <c r="W230" i="11"/>
  <c r="U230" i="11"/>
  <c r="S230" i="11"/>
  <c r="AC229" i="11"/>
  <c r="AA229" i="11"/>
  <c r="Y229" i="11"/>
  <c r="W229" i="11"/>
  <c r="U229" i="11"/>
  <c r="S229" i="11"/>
  <c r="AC228" i="11"/>
  <c r="AA228" i="11"/>
  <c r="Y228" i="11"/>
  <c r="W228" i="11"/>
  <c r="U228" i="11"/>
  <c r="S228" i="11"/>
  <c r="AC227" i="11"/>
  <c r="AA227" i="11"/>
  <c r="Y227" i="11"/>
  <c r="W227" i="11"/>
  <c r="U227" i="11"/>
  <c r="S227" i="11"/>
  <c r="AC226" i="11"/>
  <c r="AA226" i="11"/>
  <c r="Y226" i="11"/>
  <c r="W226" i="11"/>
  <c r="U226" i="11"/>
  <c r="S226" i="11"/>
  <c r="AC225" i="11"/>
  <c r="AA225" i="11"/>
  <c r="Y225" i="11"/>
  <c r="W225" i="11"/>
  <c r="U225" i="11"/>
  <c r="S225" i="11"/>
  <c r="AC216" i="11"/>
  <c r="AA216" i="11"/>
  <c r="Y216" i="11"/>
  <c r="W216" i="11"/>
  <c r="U216" i="11"/>
  <c r="S216" i="11"/>
  <c r="AC215" i="11"/>
  <c r="AA215" i="11"/>
  <c r="Y215" i="11"/>
  <c r="W215" i="11"/>
  <c r="U215" i="11"/>
  <c r="S215" i="11"/>
  <c r="AC214" i="11"/>
  <c r="AA214" i="11"/>
  <c r="Y214" i="11"/>
  <c r="W214" i="11"/>
  <c r="U214" i="11"/>
  <c r="S214" i="11"/>
  <c r="AC213" i="11"/>
  <c r="AA213" i="11"/>
  <c r="Y213" i="11"/>
  <c r="W213" i="11"/>
  <c r="U213" i="11"/>
  <c r="S213" i="11"/>
  <c r="AC212" i="11"/>
  <c r="AA212" i="11"/>
  <c r="Y212" i="11"/>
  <c r="W212" i="11"/>
  <c r="U212" i="11"/>
  <c r="S212" i="11"/>
  <c r="AC211" i="11"/>
  <c r="AA211" i="11"/>
  <c r="Y211" i="11"/>
  <c r="W211" i="11"/>
  <c r="U211" i="11"/>
  <c r="S211" i="11"/>
  <c r="AC210" i="11"/>
  <c r="AA210" i="11"/>
  <c r="Y210" i="11"/>
  <c r="W210" i="11"/>
  <c r="U210" i="11"/>
  <c r="S210" i="11"/>
  <c r="AC209" i="11"/>
  <c r="AA209" i="11"/>
  <c r="Y209" i="11"/>
  <c r="W209" i="11"/>
  <c r="U209" i="11"/>
  <c r="S209" i="11"/>
  <c r="AC208" i="11"/>
  <c r="AA208" i="11"/>
  <c r="Y208" i="11"/>
  <c r="W208" i="11"/>
  <c r="U208" i="11"/>
  <c r="S208" i="11"/>
  <c r="AC207" i="11"/>
  <c r="AA207" i="11"/>
  <c r="Y207" i="11"/>
  <c r="W207" i="11"/>
  <c r="U207" i="11"/>
  <c r="S207" i="11"/>
  <c r="AC206" i="11"/>
  <c r="AA206" i="11"/>
  <c r="Y206" i="11"/>
  <c r="W206" i="11"/>
  <c r="U206" i="11"/>
  <c r="S206" i="11"/>
  <c r="AC205" i="11"/>
  <c r="AA205" i="11"/>
  <c r="Y205" i="11"/>
  <c r="W205" i="11"/>
  <c r="U205" i="11"/>
  <c r="S205" i="11"/>
  <c r="AC204" i="11"/>
  <c r="AA204" i="11"/>
  <c r="Y204" i="11"/>
  <c r="W204" i="11"/>
  <c r="U204" i="11"/>
  <c r="S204" i="11"/>
  <c r="AC203" i="11"/>
  <c r="AA203" i="11"/>
  <c r="Y203" i="11"/>
  <c r="W203" i="11"/>
  <c r="U203" i="11"/>
  <c r="S203" i="11"/>
  <c r="AC202" i="11"/>
  <c r="AA202" i="11"/>
  <c r="Y202" i="11"/>
  <c r="W202" i="11"/>
  <c r="U202" i="11"/>
  <c r="S202" i="11"/>
  <c r="AC201" i="11"/>
  <c r="AA201" i="11"/>
  <c r="Y201" i="11"/>
  <c r="W201" i="11"/>
  <c r="U201" i="11"/>
  <c r="S201" i="11"/>
  <c r="AC200" i="11"/>
  <c r="AA200" i="11"/>
  <c r="Y200" i="11"/>
  <c r="W200" i="11"/>
  <c r="U200" i="11"/>
  <c r="S200" i="11"/>
  <c r="AC199" i="11"/>
  <c r="AA199" i="11"/>
  <c r="Y199" i="11"/>
  <c r="W199" i="11"/>
  <c r="U199" i="11"/>
  <c r="S199" i="11"/>
  <c r="AC198" i="11"/>
  <c r="AA198" i="11"/>
  <c r="Y198" i="11"/>
  <c r="W198" i="11"/>
  <c r="U198" i="11"/>
  <c r="S198" i="11"/>
  <c r="AC197" i="11"/>
  <c r="AA197" i="11"/>
  <c r="Y197" i="11"/>
  <c r="W197" i="11"/>
  <c r="U197" i="11"/>
  <c r="S197" i="11"/>
  <c r="AC196" i="11"/>
  <c r="AA196" i="11"/>
  <c r="Y196" i="11"/>
  <c r="W196" i="11"/>
  <c r="U196" i="11"/>
  <c r="S196" i="11"/>
  <c r="AC195" i="11"/>
  <c r="AA195" i="11"/>
  <c r="Y195" i="11"/>
  <c r="W195" i="11"/>
  <c r="U195" i="11"/>
  <c r="S195" i="11"/>
  <c r="AC194" i="11"/>
  <c r="AA194" i="11"/>
  <c r="Y194" i="11"/>
  <c r="W194" i="11"/>
  <c r="U194" i="11"/>
  <c r="S194" i="11"/>
  <c r="AC193" i="11"/>
  <c r="AA193" i="11"/>
  <c r="Y193" i="11"/>
  <c r="W193" i="11"/>
  <c r="U193" i="11"/>
  <c r="S193" i="11"/>
  <c r="AC191" i="11"/>
  <c r="AA191" i="11"/>
  <c r="Y191" i="11"/>
  <c r="W191" i="11"/>
  <c r="U191" i="11"/>
  <c r="S191" i="11"/>
  <c r="AC190" i="11"/>
  <c r="AA190" i="11"/>
  <c r="Y190" i="11"/>
  <c r="W190" i="11"/>
  <c r="U190" i="11"/>
  <c r="S190" i="11"/>
  <c r="AC189" i="11"/>
  <c r="AA189" i="11"/>
  <c r="Y189" i="11"/>
  <c r="W189" i="11"/>
  <c r="U189" i="11"/>
  <c r="S189" i="11"/>
  <c r="AC188" i="11"/>
  <c r="AA188" i="11"/>
  <c r="Y188" i="11"/>
  <c r="W188" i="11"/>
  <c r="U188" i="11"/>
  <c r="S188" i="11"/>
  <c r="AC187" i="11"/>
  <c r="AA187" i="11"/>
  <c r="Y187" i="11"/>
  <c r="W187" i="11"/>
  <c r="U187" i="11"/>
  <c r="S187" i="11"/>
  <c r="AC186" i="11"/>
  <c r="AA186" i="11"/>
  <c r="Y186" i="11"/>
  <c r="W186" i="11"/>
  <c r="U186" i="11"/>
  <c r="S186" i="11"/>
  <c r="AC185" i="11"/>
  <c r="AA185" i="11"/>
  <c r="Y185" i="11"/>
  <c r="W185" i="11"/>
  <c r="U185" i="11"/>
  <c r="S185" i="11"/>
  <c r="AC184" i="11"/>
  <c r="AA184" i="11"/>
  <c r="Y184" i="11"/>
  <c r="W184" i="11"/>
  <c r="U184" i="11"/>
  <c r="S184" i="11"/>
  <c r="AC183" i="11"/>
  <c r="AA183" i="11"/>
  <c r="Y183" i="11"/>
  <c r="W183" i="11"/>
  <c r="U183" i="11"/>
  <c r="S183" i="11"/>
  <c r="AC182" i="11"/>
  <c r="AA182" i="11"/>
  <c r="Y182" i="11"/>
  <c r="W182" i="11"/>
  <c r="U182" i="11"/>
  <c r="S182" i="11"/>
  <c r="AC179" i="11"/>
  <c r="AA179" i="11"/>
  <c r="Y179" i="11"/>
  <c r="W179" i="11"/>
  <c r="U179" i="11"/>
  <c r="S179" i="11"/>
  <c r="AC178" i="11"/>
  <c r="AA178" i="11"/>
  <c r="Y178" i="11"/>
  <c r="W178" i="11"/>
  <c r="U178" i="11"/>
  <c r="S178" i="11"/>
  <c r="AC174" i="11"/>
  <c r="AA174" i="11"/>
  <c r="Y174" i="11"/>
  <c r="W174" i="11"/>
  <c r="U174" i="11"/>
  <c r="S174" i="11"/>
  <c r="AC173" i="11"/>
  <c r="AA173" i="11"/>
  <c r="Y173" i="11"/>
  <c r="W173" i="11"/>
  <c r="U173" i="11"/>
  <c r="S173" i="11"/>
  <c r="AC158" i="11"/>
  <c r="AA158" i="11"/>
  <c r="Y158" i="11"/>
  <c r="W158" i="11"/>
  <c r="U158" i="11"/>
  <c r="S158" i="11"/>
  <c r="AC157" i="11"/>
  <c r="AA157" i="11"/>
  <c r="Y157" i="11"/>
  <c r="W157" i="11"/>
  <c r="U157" i="11"/>
  <c r="S157" i="11"/>
  <c r="AC155" i="11"/>
  <c r="AA155" i="11"/>
  <c r="Y155" i="11"/>
  <c r="W155" i="11"/>
  <c r="U155" i="11"/>
  <c r="S155" i="11"/>
  <c r="AC154" i="11"/>
  <c r="AA154" i="11"/>
  <c r="Y154" i="11"/>
  <c r="W154" i="11"/>
  <c r="U154" i="11"/>
  <c r="S154" i="11"/>
  <c r="AC152" i="11"/>
  <c r="AA152" i="11"/>
  <c r="Y152" i="11"/>
  <c r="W152" i="11"/>
  <c r="U152" i="11"/>
  <c r="S152" i="11"/>
  <c r="AC151" i="11"/>
  <c r="AA151" i="11"/>
  <c r="Y151" i="11"/>
  <c r="W151" i="11"/>
  <c r="U151" i="11"/>
  <c r="S151" i="11"/>
  <c r="AC147" i="11"/>
  <c r="AA147" i="11"/>
  <c r="Y147" i="11"/>
  <c r="W147" i="11"/>
  <c r="U147" i="11"/>
  <c r="S147" i="11"/>
  <c r="AC146" i="11"/>
  <c r="AA146" i="11"/>
  <c r="Y146" i="11"/>
  <c r="W146" i="11"/>
  <c r="U146" i="11"/>
  <c r="S146" i="11"/>
  <c r="AC145" i="11"/>
  <c r="AA145" i="11"/>
  <c r="Y145" i="11"/>
  <c r="W145" i="11"/>
  <c r="U145" i="11"/>
  <c r="S145" i="11"/>
  <c r="AC143" i="11"/>
  <c r="AA143" i="11"/>
  <c r="Y143" i="11"/>
  <c r="W143" i="11"/>
  <c r="U143" i="11"/>
  <c r="S143" i="11"/>
  <c r="AC142" i="11"/>
  <c r="AA142" i="11"/>
  <c r="Y142" i="11"/>
  <c r="W142" i="11"/>
  <c r="U142" i="11"/>
  <c r="S142" i="11"/>
  <c r="AC141" i="11"/>
  <c r="AA141" i="11"/>
  <c r="Y141" i="11"/>
  <c r="W141" i="11"/>
  <c r="U141" i="11"/>
  <c r="S141" i="11"/>
  <c r="AC140" i="11"/>
  <c r="AA140" i="11"/>
  <c r="Y140" i="11"/>
  <c r="W140" i="11"/>
  <c r="U140" i="11"/>
  <c r="S140" i="11"/>
  <c r="AC139" i="11"/>
  <c r="AA139" i="11"/>
  <c r="Y139" i="11"/>
  <c r="W139" i="11"/>
  <c r="U139" i="11"/>
  <c r="S139" i="11"/>
  <c r="AC138" i="11"/>
  <c r="AA138" i="11"/>
  <c r="Y138" i="11"/>
  <c r="W138" i="11"/>
  <c r="U138" i="11"/>
  <c r="S138" i="11"/>
  <c r="AC137" i="11"/>
  <c r="AA137" i="11"/>
  <c r="Y137" i="11"/>
  <c r="W137" i="11"/>
  <c r="U137" i="11"/>
  <c r="S137" i="11"/>
  <c r="AC135" i="11"/>
  <c r="AA135" i="11"/>
  <c r="Y135" i="11"/>
  <c r="W135" i="11"/>
  <c r="U135" i="11"/>
  <c r="S135" i="11"/>
  <c r="AC134" i="11"/>
  <c r="AA134" i="11"/>
  <c r="Y134" i="11"/>
  <c r="W134" i="11"/>
  <c r="U134" i="11"/>
  <c r="S134" i="11"/>
  <c r="AC133" i="11"/>
  <c r="AA133" i="11"/>
  <c r="Y133" i="11"/>
  <c r="W133" i="11"/>
  <c r="U133" i="11"/>
  <c r="S133" i="11"/>
  <c r="AC131" i="11"/>
  <c r="AA131" i="11"/>
  <c r="Y131" i="11"/>
  <c r="W131" i="11"/>
  <c r="U131" i="11"/>
  <c r="S131" i="11"/>
  <c r="AC130" i="11"/>
  <c r="AA130" i="11"/>
  <c r="Y130" i="11"/>
  <c r="W130" i="11"/>
  <c r="U130" i="11"/>
  <c r="S130" i="11"/>
  <c r="AC129" i="11"/>
  <c r="AA129" i="11"/>
  <c r="Y129" i="11"/>
  <c r="W129" i="11"/>
  <c r="U129" i="11"/>
  <c r="S129" i="11"/>
  <c r="AC128" i="11"/>
  <c r="AA128" i="11"/>
  <c r="Y128" i="11"/>
  <c r="W128" i="11"/>
  <c r="U128" i="11"/>
  <c r="S128" i="11"/>
  <c r="AC127" i="11"/>
  <c r="AA127" i="11"/>
  <c r="Y127" i="11"/>
  <c r="W127" i="11"/>
  <c r="U127" i="11"/>
  <c r="S127" i="11"/>
  <c r="AC126" i="11"/>
  <c r="AA126" i="11"/>
  <c r="Y126" i="11"/>
  <c r="W126" i="11"/>
  <c r="U126" i="11"/>
  <c r="S126" i="11"/>
  <c r="AC125" i="11"/>
  <c r="AA125" i="11"/>
  <c r="Y125" i="11"/>
  <c r="W125" i="11"/>
  <c r="U125" i="11"/>
  <c r="S125" i="11"/>
  <c r="AC120" i="11"/>
  <c r="AA120" i="11"/>
  <c r="Y120" i="11"/>
  <c r="W120" i="11"/>
  <c r="U120" i="11"/>
  <c r="S120" i="11"/>
  <c r="AC119" i="11"/>
  <c r="AA119" i="11"/>
  <c r="Y119" i="11"/>
  <c r="W119" i="11"/>
  <c r="U119" i="11"/>
  <c r="S119" i="11"/>
  <c r="AC118" i="11"/>
  <c r="AA118" i="11"/>
  <c r="Y118" i="11"/>
  <c r="W118" i="11"/>
  <c r="U118" i="11"/>
  <c r="S118" i="11"/>
  <c r="AC116" i="11"/>
  <c r="AA116" i="11"/>
  <c r="Y116" i="11"/>
  <c r="W116" i="11"/>
  <c r="U116" i="11"/>
  <c r="S116" i="11"/>
  <c r="AC115" i="11"/>
  <c r="AA115" i="11"/>
  <c r="Y115" i="11"/>
  <c r="W115" i="11"/>
  <c r="U115" i="11"/>
  <c r="S115" i="11"/>
  <c r="AC114" i="11"/>
  <c r="AA114" i="11"/>
  <c r="Y114" i="11"/>
  <c r="W114" i="11"/>
  <c r="U114" i="11"/>
  <c r="S114" i="11"/>
  <c r="AC112" i="11"/>
  <c r="AA112" i="11"/>
  <c r="Y112" i="11"/>
  <c r="W112" i="11"/>
  <c r="U112" i="11"/>
  <c r="S112" i="11"/>
  <c r="AC111" i="11"/>
  <c r="AA111" i="11"/>
  <c r="Y111" i="11"/>
  <c r="W111" i="11"/>
  <c r="U111" i="11"/>
  <c r="S111" i="11"/>
  <c r="AC110" i="11"/>
  <c r="AA110" i="11"/>
  <c r="Y110" i="11"/>
  <c r="W110" i="11"/>
  <c r="U110" i="11"/>
  <c r="S110" i="11"/>
  <c r="AC108" i="11"/>
  <c r="AA108" i="11"/>
  <c r="Y108" i="11"/>
  <c r="W108" i="11"/>
  <c r="U108" i="11"/>
  <c r="S108" i="11"/>
  <c r="AC107" i="11"/>
  <c r="AA107" i="11"/>
  <c r="Y107" i="11"/>
  <c r="W107" i="11"/>
  <c r="U107" i="11"/>
  <c r="S107" i="11"/>
  <c r="AC106" i="11"/>
  <c r="AA106" i="11"/>
  <c r="Y106" i="11"/>
  <c r="W106" i="11"/>
  <c r="U106" i="11"/>
  <c r="S106" i="11"/>
  <c r="AC105" i="11"/>
  <c r="AA105" i="11"/>
  <c r="Y105" i="11"/>
  <c r="W105" i="11"/>
  <c r="U105" i="11"/>
  <c r="S105" i="11"/>
  <c r="AC104" i="11"/>
  <c r="AA104" i="11"/>
  <c r="Y104" i="11"/>
  <c r="W104" i="11"/>
  <c r="U104" i="11"/>
  <c r="S104" i="11"/>
  <c r="AC103" i="11"/>
  <c r="AA103" i="11"/>
  <c r="Y103" i="11"/>
  <c r="W103" i="11"/>
  <c r="U103" i="11"/>
  <c r="S103" i="11"/>
  <c r="AC102" i="11"/>
  <c r="AA102" i="11"/>
  <c r="Y102" i="11"/>
  <c r="W102" i="11"/>
  <c r="U102" i="11"/>
  <c r="S102" i="11"/>
  <c r="AC101" i="11"/>
  <c r="AA101" i="11"/>
  <c r="Y101" i="11"/>
  <c r="W101" i="11"/>
  <c r="U101" i="11"/>
  <c r="S101" i="11"/>
  <c r="AC100" i="11"/>
  <c r="AA100" i="11"/>
  <c r="Y100" i="11"/>
  <c r="W100" i="11"/>
  <c r="U100" i="11"/>
  <c r="S100" i="11"/>
  <c r="AC99" i="11"/>
  <c r="AA99" i="11"/>
  <c r="Y99" i="11"/>
  <c r="W99" i="11"/>
  <c r="U99" i="11"/>
  <c r="S99" i="11"/>
  <c r="AC98" i="11"/>
  <c r="AA98" i="11"/>
  <c r="Y98" i="11"/>
  <c r="W98" i="11"/>
  <c r="U98" i="11"/>
  <c r="S98" i="11"/>
  <c r="AC97" i="11"/>
  <c r="AA97" i="11"/>
  <c r="Y97" i="11"/>
  <c r="W97" i="11"/>
  <c r="U97" i="11"/>
  <c r="S97" i="11"/>
  <c r="AC95" i="11"/>
  <c r="AA95" i="11"/>
  <c r="Y95" i="11"/>
  <c r="W95" i="11"/>
  <c r="U95" i="11"/>
  <c r="S95" i="11"/>
  <c r="AC94" i="11"/>
  <c r="AA94" i="11"/>
  <c r="Y94" i="11"/>
  <c r="W94" i="11"/>
  <c r="U94" i="11"/>
  <c r="S94" i="11"/>
  <c r="AC93" i="11"/>
  <c r="AA93" i="11"/>
  <c r="Y93" i="11"/>
  <c r="W93" i="11"/>
  <c r="U93" i="11"/>
  <c r="S93" i="11"/>
  <c r="AC89" i="11"/>
  <c r="AA89" i="11"/>
  <c r="Y89" i="11"/>
  <c r="W89" i="11"/>
  <c r="U89" i="11"/>
  <c r="S89" i="11"/>
  <c r="AC85" i="11"/>
  <c r="AA85" i="11"/>
  <c r="Y85" i="11"/>
  <c r="W85" i="11"/>
  <c r="U85" i="11"/>
  <c r="S85" i="11"/>
  <c r="AC84" i="11"/>
  <c r="AA84" i="11"/>
  <c r="Y84" i="11"/>
  <c r="W84" i="11"/>
  <c r="U84" i="11"/>
  <c r="S84" i="11"/>
  <c r="AC83" i="11"/>
  <c r="AA83" i="11"/>
  <c r="Y83" i="11"/>
  <c r="W83" i="11"/>
  <c r="U83" i="11"/>
  <c r="S83" i="11"/>
  <c r="AC82" i="11"/>
  <c r="AA82" i="11"/>
  <c r="Y82" i="11"/>
  <c r="W82" i="11"/>
  <c r="U82" i="11"/>
  <c r="S82" i="11"/>
  <c r="AC81" i="11"/>
  <c r="AA81" i="11"/>
  <c r="Y81" i="11"/>
  <c r="W81" i="11"/>
  <c r="U81" i="11"/>
  <c r="S81" i="11"/>
  <c r="AC80" i="11"/>
  <c r="AA80" i="11"/>
  <c r="Y80" i="11"/>
  <c r="W80" i="11"/>
  <c r="U80" i="11"/>
  <c r="S80" i="11"/>
  <c r="AC78" i="11"/>
  <c r="AA78" i="11"/>
  <c r="Y78" i="11"/>
  <c r="W78" i="11"/>
  <c r="U78" i="11"/>
  <c r="S78" i="11"/>
  <c r="AC77" i="11"/>
  <c r="AA77" i="11"/>
  <c r="Y77" i="11"/>
  <c r="W77" i="11"/>
  <c r="U77" i="11"/>
  <c r="S77" i="11"/>
  <c r="AC76" i="11"/>
  <c r="AA76" i="11"/>
  <c r="Y76" i="11"/>
  <c r="W76" i="11"/>
  <c r="U76" i="11"/>
  <c r="S76" i="11"/>
  <c r="AC75" i="11"/>
  <c r="AA75" i="11"/>
  <c r="Y75" i="11"/>
  <c r="W75" i="11"/>
  <c r="U75" i="11"/>
  <c r="S75" i="11"/>
  <c r="AC73" i="11"/>
  <c r="AA73" i="11"/>
  <c r="Y73" i="11"/>
  <c r="W73" i="11"/>
  <c r="U73" i="11"/>
  <c r="S73" i="11"/>
  <c r="AC72" i="11"/>
  <c r="AA72" i="11"/>
  <c r="Y72" i="11"/>
  <c r="W72" i="11"/>
  <c r="U72" i="11"/>
  <c r="S72" i="11"/>
  <c r="AC70" i="11"/>
  <c r="AA70" i="11"/>
  <c r="Y70" i="11"/>
  <c r="W70" i="11"/>
  <c r="U70" i="11"/>
  <c r="S70" i="11"/>
  <c r="AC63" i="11"/>
  <c r="AA63" i="11"/>
  <c r="Y63" i="11"/>
  <c r="W63" i="11"/>
  <c r="U63" i="11"/>
  <c r="S63" i="11"/>
  <c r="AC61" i="11"/>
  <c r="AA61" i="11"/>
  <c r="Y61" i="11"/>
  <c r="W61" i="11"/>
  <c r="U61" i="11"/>
  <c r="S61" i="11"/>
  <c r="AC60" i="11"/>
  <c r="AA60" i="11"/>
  <c r="Y60" i="11"/>
  <c r="W60" i="11"/>
  <c r="U60" i="11"/>
  <c r="S60" i="11"/>
  <c r="S48" i="11"/>
  <c r="AC47" i="11"/>
  <c r="AA47" i="11"/>
  <c r="Y47" i="11"/>
  <c r="W47" i="11"/>
  <c r="U47" i="11"/>
  <c r="S47" i="11"/>
  <c r="AC46" i="11"/>
  <c r="AA46" i="11"/>
  <c r="Y46" i="11"/>
  <c r="W46" i="11"/>
  <c r="U46" i="11"/>
  <c r="S46" i="11"/>
  <c r="AC45" i="11"/>
  <c r="AA45" i="11"/>
  <c r="Y45" i="11"/>
  <c r="W45" i="11"/>
  <c r="U45" i="11"/>
  <c r="S45" i="11"/>
  <c r="AC44" i="11"/>
  <c r="AA44" i="11"/>
  <c r="Y44" i="11"/>
  <c r="W44" i="11"/>
  <c r="U44" i="11"/>
  <c r="S44" i="11"/>
  <c r="AC43" i="11"/>
  <c r="AA43" i="11"/>
  <c r="Y43" i="11"/>
  <c r="W43" i="11"/>
  <c r="U43" i="11"/>
  <c r="S43" i="11"/>
  <c r="AC42" i="11"/>
  <c r="AA42" i="11"/>
  <c r="Y42" i="11"/>
  <c r="W42" i="11"/>
  <c r="U42" i="11"/>
  <c r="S42" i="11"/>
  <c r="AC28" i="11"/>
  <c r="AA28" i="11"/>
  <c r="Y28" i="11"/>
  <c r="W28" i="11"/>
  <c r="U28" i="11"/>
  <c r="S28" i="11"/>
  <c r="AC19" i="11"/>
  <c r="AA19" i="11"/>
  <c r="Y19" i="11"/>
  <c r="W19" i="11"/>
  <c r="U19" i="11"/>
  <c r="S19" i="11"/>
  <c r="S17" i="11"/>
  <c r="AC252" i="11"/>
  <c r="AA252" i="11"/>
  <c r="Y252" i="11"/>
  <c r="W252" i="11"/>
  <c r="U252" i="11"/>
  <c r="S252" i="11"/>
  <c r="AC367" i="11"/>
  <c r="AA367" i="11"/>
  <c r="Y367" i="11"/>
  <c r="W367" i="11"/>
  <c r="U367" i="11"/>
  <c r="S367" i="11"/>
  <c r="S365" i="11"/>
  <c r="AC364" i="11"/>
  <c r="AA364" i="11"/>
  <c r="Y364" i="11"/>
  <c r="W364" i="11"/>
  <c r="U364" i="11"/>
  <c r="S364" i="11"/>
  <c r="AC326" i="11"/>
  <c r="AA326" i="11"/>
  <c r="Y326" i="11"/>
  <c r="W326" i="11"/>
  <c r="U326" i="11"/>
  <c r="S326" i="11"/>
  <c r="AC325" i="11"/>
  <c r="AA325" i="11"/>
  <c r="Y325" i="11"/>
  <c r="W325" i="11"/>
  <c r="U325" i="11"/>
  <c r="S325" i="11"/>
  <c r="AC322" i="11"/>
  <c r="AA322" i="11"/>
  <c r="Y322" i="11"/>
  <c r="W322" i="11"/>
  <c r="U322" i="11"/>
  <c r="S322" i="11"/>
  <c r="AC321" i="11"/>
  <c r="AA321" i="11"/>
  <c r="Y321" i="11"/>
  <c r="W321" i="11"/>
  <c r="U321" i="11"/>
  <c r="S321" i="11"/>
  <c r="AC320" i="11"/>
  <c r="AA320" i="11"/>
  <c r="Y320" i="11"/>
  <c r="W320" i="11"/>
  <c r="U320" i="11"/>
  <c r="S320" i="11"/>
  <c r="AC317" i="11"/>
  <c r="AA317" i="11"/>
  <c r="Y317" i="11"/>
  <c r="W317" i="11"/>
  <c r="U317" i="11"/>
  <c r="S317" i="11"/>
  <c r="AC316" i="11"/>
  <c r="AA316" i="11"/>
  <c r="Y316" i="11"/>
  <c r="W316" i="11"/>
  <c r="U316" i="11"/>
  <c r="S316" i="11"/>
  <c r="AC314" i="11"/>
  <c r="AA314" i="11"/>
  <c r="Y314" i="11"/>
  <c r="W314" i="11"/>
  <c r="U314" i="11"/>
  <c r="S314" i="11"/>
  <c r="AC313" i="11"/>
  <c r="AA313" i="11"/>
  <c r="Y313" i="11"/>
  <c r="W313" i="11"/>
  <c r="U313" i="11"/>
  <c r="S313" i="11"/>
  <c r="AC312" i="11"/>
  <c r="AA312" i="11"/>
  <c r="Y312" i="11"/>
  <c r="W312" i="11"/>
  <c r="U312" i="11"/>
  <c r="S312" i="11"/>
  <c r="AC311" i="11"/>
  <c r="AA311" i="11"/>
  <c r="Y311" i="11"/>
  <c r="W311" i="11"/>
  <c r="U311" i="11"/>
  <c r="S311" i="11"/>
  <c r="AC310" i="11"/>
  <c r="AA310" i="11"/>
  <c r="Y310" i="11"/>
  <c r="W310" i="11"/>
  <c r="U310" i="11"/>
  <c r="S310" i="11"/>
  <c r="AC309" i="11"/>
  <c r="AA309" i="11"/>
  <c r="Y309" i="11"/>
  <c r="W309" i="11"/>
  <c r="U309" i="11"/>
  <c r="S309" i="11"/>
  <c r="AC307" i="11"/>
  <c r="AA307" i="11"/>
  <c r="Y307" i="11"/>
  <c r="W307" i="11"/>
  <c r="U307" i="11"/>
  <c r="S307" i="11"/>
  <c r="AC306" i="11"/>
  <c r="AA306" i="11"/>
  <c r="Y306" i="11"/>
  <c r="W306" i="11"/>
  <c r="U306" i="11"/>
  <c r="S306" i="11"/>
  <c r="AC305" i="11"/>
  <c r="AA305" i="11"/>
  <c r="Y305" i="11"/>
  <c r="W305" i="11"/>
  <c r="U305" i="11"/>
  <c r="S305" i="11"/>
  <c r="AC304" i="11"/>
  <c r="AA304" i="11"/>
  <c r="Y304" i="11"/>
  <c r="W304" i="11"/>
  <c r="U304" i="11"/>
  <c r="S304" i="11"/>
  <c r="AC299" i="11"/>
  <c r="AA299" i="11"/>
  <c r="Y299" i="11"/>
  <c r="W299" i="11"/>
  <c r="U299" i="11"/>
  <c r="S299" i="11"/>
  <c r="AC295" i="11"/>
  <c r="AA295" i="11"/>
  <c r="Y295" i="11"/>
  <c r="W295" i="11"/>
  <c r="U295" i="11"/>
  <c r="S295" i="11"/>
  <c r="AC294" i="11"/>
  <c r="AA294" i="11"/>
  <c r="Y294" i="11"/>
  <c r="W294" i="11"/>
  <c r="U294" i="11"/>
  <c r="S294" i="11"/>
  <c r="AC293" i="11"/>
  <c r="AA293" i="11"/>
  <c r="Y293" i="11"/>
  <c r="W293" i="11"/>
  <c r="U293" i="11"/>
  <c r="S293" i="11"/>
  <c r="AC292" i="11"/>
  <c r="AA292" i="11"/>
  <c r="Y292" i="11"/>
  <c r="W292" i="11"/>
  <c r="U292" i="11"/>
  <c r="S292" i="11"/>
  <c r="AC291" i="11"/>
  <c r="AA291" i="11"/>
  <c r="Y291" i="11"/>
  <c r="W291" i="11"/>
  <c r="U291" i="11"/>
  <c r="S291" i="11"/>
  <c r="AC290" i="11"/>
  <c r="AA290" i="11"/>
  <c r="Y290" i="11"/>
  <c r="W290" i="11"/>
  <c r="U290" i="11"/>
  <c r="S290" i="11"/>
  <c r="AC289" i="11"/>
  <c r="AA289" i="11"/>
  <c r="Y289" i="11"/>
  <c r="W289" i="11"/>
  <c r="U289" i="11"/>
  <c r="S289" i="11"/>
  <c r="AC288" i="11"/>
  <c r="AA288" i="11"/>
  <c r="Y288" i="11"/>
  <c r="W288" i="11"/>
  <c r="U288" i="11"/>
  <c r="S288" i="11"/>
  <c r="AC287" i="11"/>
  <c r="AA287" i="11"/>
  <c r="Y287" i="11"/>
  <c r="W287" i="11"/>
  <c r="U287" i="11"/>
  <c r="S287" i="11"/>
  <c r="AC286" i="11"/>
  <c r="AA286" i="11"/>
  <c r="Y286" i="11"/>
  <c r="W286" i="11"/>
  <c r="U286" i="11"/>
  <c r="S286" i="11"/>
  <c r="AC285" i="11"/>
  <c r="AA285" i="11"/>
  <c r="Y285" i="11"/>
  <c r="W285" i="11"/>
  <c r="U285" i="11"/>
  <c r="S285" i="11"/>
  <c r="AC284" i="11"/>
  <c r="AA284" i="11"/>
  <c r="Y284" i="11"/>
  <c r="W284" i="11"/>
  <c r="U284" i="11"/>
  <c r="S284" i="11"/>
  <c r="AC283" i="11"/>
  <c r="AA283" i="11"/>
  <c r="Y283" i="11"/>
  <c r="W283" i="11"/>
  <c r="U283" i="11"/>
  <c r="S283" i="11"/>
  <c r="AC282" i="11"/>
  <c r="AA282" i="11"/>
  <c r="Y282" i="11"/>
  <c r="W282" i="11"/>
  <c r="U282" i="11"/>
  <c r="S282" i="11"/>
  <c r="AC281" i="11"/>
  <c r="AA281" i="11"/>
  <c r="Y281" i="11"/>
  <c r="W281" i="11"/>
  <c r="U281" i="11"/>
  <c r="S281" i="11"/>
  <c r="AC280" i="11"/>
  <c r="AA280" i="11"/>
  <c r="Y280" i="11"/>
  <c r="W280" i="11"/>
  <c r="U280" i="11"/>
  <c r="S280" i="11"/>
  <c r="AC279" i="11"/>
  <c r="AA279" i="11"/>
  <c r="Y279" i="11"/>
  <c r="W279" i="11"/>
  <c r="U279" i="11"/>
  <c r="S279" i="11"/>
  <c r="AC278" i="11"/>
  <c r="AA278" i="11"/>
  <c r="Y278" i="11"/>
  <c r="W278" i="11"/>
  <c r="U278" i="11"/>
  <c r="S278" i="11"/>
  <c r="AC276" i="11"/>
  <c r="AA276" i="11"/>
  <c r="Y276" i="11"/>
  <c r="W276" i="11"/>
  <c r="U276" i="11"/>
  <c r="S276" i="11"/>
  <c r="AC275" i="11"/>
  <c r="AA275" i="11"/>
  <c r="Y275" i="11"/>
  <c r="W275" i="11"/>
  <c r="U275" i="11"/>
  <c r="S275" i="11"/>
  <c r="AC274" i="11"/>
  <c r="AA274" i="11"/>
  <c r="Y274" i="11"/>
  <c r="W274" i="11"/>
  <c r="U274" i="11"/>
  <c r="S274" i="11"/>
  <c r="AC273" i="11"/>
  <c r="AA273" i="11"/>
  <c r="Y273" i="11"/>
  <c r="W273" i="11"/>
  <c r="U273" i="11"/>
  <c r="S273" i="11"/>
  <c r="AC269" i="11"/>
  <c r="AA269" i="11"/>
  <c r="Y269" i="11"/>
  <c r="W269" i="11"/>
  <c r="U269" i="11"/>
  <c r="S269" i="11"/>
  <c r="AC268" i="11"/>
  <c r="AA268" i="11"/>
  <c r="Y268" i="11"/>
  <c r="W268" i="11"/>
  <c r="U268" i="11"/>
  <c r="S268" i="11"/>
  <c r="AC267" i="11"/>
  <c r="AA267" i="11"/>
  <c r="Y267" i="11"/>
  <c r="W267" i="11"/>
  <c r="U267" i="11"/>
  <c r="S267" i="11"/>
  <c r="AC266" i="11"/>
  <c r="AA266" i="11"/>
  <c r="Y266" i="11"/>
  <c r="W266" i="11"/>
  <c r="U266" i="11"/>
  <c r="S266" i="11"/>
  <c r="AC259" i="11"/>
  <c r="AA259" i="11"/>
  <c r="Y259" i="11"/>
  <c r="W259" i="11"/>
  <c r="U259" i="11"/>
  <c r="S259" i="11"/>
  <c r="AC258" i="11"/>
  <c r="AA258" i="11"/>
  <c r="Y258" i="11"/>
  <c r="W258" i="11"/>
  <c r="U258" i="11"/>
  <c r="S258" i="11"/>
  <c r="AC257" i="11"/>
  <c r="AA257" i="11"/>
  <c r="Y257" i="11"/>
  <c r="W257" i="11"/>
  <c r="U257" i="11"/>
  <c r="S257" i="11"/>
  <c r="AC256" i="11"/>
  <c r="AA256" i="11"/>
  <c r="Y256" i="11"/>
  <c r="W256" i="11"/>
  <c r="U256" i="11"/>
  <c r="S256" i="11"/>
  <c r="AC255" i="11"/>
  <c r="AA255" i="11"/>
  <c r="Y255" i="11"/>
  <c r="W255" i="11"/>
  <c r="U255" i="11"/>
  <c r="S255" i="11"/>
  <c r="AC254" i="11"/>
  <c r="AA254" i="11"/>
  <c r="Y254" i="11"/>
  <c r="W254" i="11"/>
  <c r="U254" i="11"/>
  <c r="S254" i="11"/>
  <c r="AC253" i="11"/>
  <c r="AA253" i="11"/>
  <c r="Y253" i="11"/>
  <c r="W253" i="11"/>
  <c r="U253" i="11"/>
  <c r="S253" i="11"/>
  <c r="AE544" i="23"/>
  <c r="AE543" i="23"/>
  <c r="AE542" i="23"/>
  <c r="AE541" i="23"/>
  <c r="AE540" i="23"/>
  <c r="AE539" i="23"/>
  <c r="AE538" i="23"/>
  <c r="AE537" i="23"/>
  <c r="AE536" i="23"/>
  <c r="AE535" i="23"/>
  <c r="AE534" i="23"/>
  <c r="AE533" i="23"/>
  <c r="AE532" i="23"/>
  <c r="AE531" i="23"/>
  <c r="AE530" i="23"/>
  <c r="AE529" i="23"/>
  <c r="AE528" i="23"/>
  <c r="AE527" i="23"/>
  <c r="AE526" i="23"/>
  <c r="AE525" i="23"/>
  <c r="AE524" i="23"/>
  <c r="AE523" i="23"/>
  <c r="AE522" i="23"/>
  <c r="AE521" i="23"/>
  <c r="AE520" i="23"/>
  <c r="AE519" i="23"/>
  <c r="AE518" i="23"/>
  <c r="AE517" i="23"/>
  <c r="AE516" i="23"/>
  <c r="AE515" i="23"/>
  <c r="AE514" i="23"/>
  <c r="AE513" i="23"/>
  <c r="AE512" i="23"/>
  <c r="AE511" i="23"/>
  <c r="AE510" i="23"/>
  <c r="AE509" i="23"/>
  <c r="AE508" i="23"/>
  <c r="AE507" i="23"/>
  <c r="AE506" i="23"/>
  <c r="AE505" i="23"/>
  <c r="AE504" i="23"/>
  <c r="AE503" i="23"/>
  <c r="AE502" i="23"/>
  <c r="AE501" i="23"/>
  <c r="AE500" i="23"/>
  <c r="AE499" i="23"/>
  <c r="AE498" i="23"/>
  <c r="AE497" i="23"/>
  <c r="AE496" i="23"/>
  <c r="AE495" i="23"/>
  <c r="AE494" i="23"/>
  <c r="AE493" i="23"/>
  <c r="AE492" i="23"/>
  <c r="AE491" i="23"/>
  <c r="AE490" i="23"/>
  <c r="AE489" i="23"/>
  <c r="AE488" i="23"/>
  <c r="AE487" i="23"/>
  <c r="AE486" i="23"/>
  <c r="AE485" i="23"/>
  <c r="AE484" i="23"/>
  <c r="AE483" i="23"/>
  <c r="AE482" i="23"/>
  <c r="AE481" i="23"/>
  <c r="AE480" i="23"/>
  <c r="AE479" i="23"/>
  <c r="AE478" i="23"/>
  <c r="AE477" i="23"/>
  <c r="AE476" i="23"/>
  <c r="AE475" i="23"/>
  <c r="AE474" i="23"/>
  <c r="AE473" i="23"/>
  <c r="AE472" i="23"/>
  <c r="AE471" i="23"/>
  <c r="AE470" i="23"/>
  <c r="AE469" i="23"/>
  <c r="AE468" i="23"/>
  <c r="AE467" i="23"/>
  <c r="AE466" i="23"/>
  <c r="AE465" i="23"/>
  <c r="AE464" i="23"/>
  <c r="AE463" i="23"/>
  <c r="AE462" i="23"/>
  <c r="AE461" i="23"/>
  <c r="AE460" i="23"/>
  <c r="AE459" i="23"/>
  <c r="AE458" i="23"/>
  <c r="AE457" i="23"/>
  <c r="AE456" i="23"/>
  <c r="AE455" i="23"/>
  <c r="AE454" i="23"/>
  <c r="AE453" i="23"/>
  <c r="AE452" i="23"/>
  <c r="AE451" i="23"/>
  <c r="AE450" i="23"/>
  <c r="AE449" i="23"/>
  <c r="AE448" i="23"/>
  <c r="AE447" i="23"/>
  <c r="AE446" i="23"/>
  <c r="AE445" i="23"/>
  <c r="AE444" i="23"/>
  <c r="AE443" i="23"/>
  <c r="AE442" i="23"/>
  <c r="AE441" i="23"/>
  <c r="AE440" i="23"/>
  <c r="C439" i="23"/>
  <c r="A439" i="23"/>
  <c r="AE439" i="23" s="1"/>
  <c r="C438" i="23"/>
  <c r="A438" i="23"/>
  <c r="AE438" i="23" s="1"/>
  <c r="AE436" i="23"/>
  <c r="A433" i="23"/>
  <c r="A432" i="23"/>
  <c r="A431" i="23"/>
  <c r="A430" i="23"/>
  <c r="A429" i="23"/>
  <c r="A428" i="23"/>
  <c r="A427"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7" i="23"/>
  <c r="A386" i="23"/>
  <c r="A385" i="23"/>
  <c r="A384" i="23"/>
  <c r="A383" i="23"/>
  <c r="A382" i="23"/>
  <c r="A379" i="23"/>
  <c r="A378" i="23"/>
  <c r="A377" i="23"/>
  <c r="A374" i="23"/>
  <c r="A373" i="23"/>
  <c r="A372" i="23"/>
  <c r="A371" i="23"/>
  <c r="A370" i="23"/>
  <c r="A369" i="23"/>
  <c r="A368" i="23"/>
  <c r="A365" i="23"/>
  <c r="A364" i="23"/>
  <c r="A363" i="23"/>
  <c r="A362" i="23"/>
  <c r="A361"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6" i="23"/>
  <c r="A325" i="23"/>
  <c r="A322" i="23"/>
  <c r="A321" i="23"/>
  <c r="A320" i="23"/>
  <c r="A319" i="23"/>
  <c r="A318" i="23"/>
  <c r="A315" i="23"/>
  <c r="A314" i="23"/>
  <c r="A313" i="23"/>
  <c r="A310" i="23"/>
  <c r="A309" i="23"/>
  <c r="A308" i="23"/>
  <c r="A307" i="23"/>
  <c r="A306" i="23"/>
  <c r="A305" i="23"/>
  <c r="A304" i="23"/>
  <c r="A303" i="23"/>
  <c r="A300" i="23"/>
  <c r="A299" i="23"/>
  <c r="A298" i="23"/>
  <c r="A297" i="23"/>
  <c r="A296" i="23"/>
  <c r="A295" i="23"/>
  <c r="A294" i="23"/>
  <c r="A293" i="23"/>
  <c r="A292" i="23"/>
  <c r="A289" i="23"/>
  <c r="A288" i="23"/>
  <c r="A287" i="23"/>
  <c r="A286" i="23"/>
  <c r="A285" i="23"/>
  <c r="A284" i="23"/>
  <c r="A283" i="23"/>
  <c r="A282" i="23"/>
  <c r="A281" i="23"/>
  <c r="A280" i="23"/>
  <c r="A279" i="23"/>
  <c r="A276" i="23"/>
  <c r="A275" i="23"/>
  <c r="A274" i="23"/>
  <c r="A273" i="23"/>
  <c r="A272" i="23"/>
  <c r="A271" i="23"/>
  <c r="A270" i="23"/>
  <c r="A269" i="23"/>
  <c r="A266" i="23"/>
  <c r="A265" i="23"/>
  <c r="A264" i="23"/>
  <c r="A263" i="23"/>
  <c r="A262" i="23"/>
  <c r="A261" i="23"/>
  <c r="A260" i="23"/>
  <c r="A259" i="23"/>
  <c r="A258" i="23"/>
  <c r="A257" i="23"/>
  <c r="A256" i="23"/>
  <c r="A255" i="23"/>
  <c r="A254" i="23"/>
  <c r="A253" i="23"/>
  <c r="A252" i="23"/>
  <c r="A251" i="23"/>
  <c r="A250" i="23"/>
  <c r="A249" i="23"/>
  <c r="A248"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49" i="23"/>
  <c r="A148" i="23"/>
  <c r="A147" i="23"/>
  <c r="A146" i="23"/>
  <c r="A145" i="23"/>
  <c r="A144" i="23"/>
  <c r="A143" i="23"/>
  <c r="A142" i="23"/>
  <c r="A141" i="23"/>
  <c r="A140" i="23"/>
  <c r="A139" i="23"/>
  <c r="A138" i="23"/>
  <c r="A137" i="23"/>
  <c r="A136" i="23"/>
  <c r="A135" i="23"/>
  <c r="A134"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6" i="23"/>
  <c r="A85" i="23"/>
  <c r="A84" i="23"/>
  <c r="A83" i="23"/>
  <c r="A82" i="23"/>
  <c r="A81" i="23"/>
  <c r="A80" i="23"/>
  <c r="A79" i="23"/>
  <c r="A78" i="23"/>
  <c r="A75" i="23"/>
  <c r="A74" i="23"/>
  <c r="A73" i="23"/>
  <c r="A72" i="23"/>
  <c r="A71" i="23"/>
  <c r="A70" i="23"/>
  <c r="A69" i="23"/>
  <c r="A68" i="23"/>
  <c r="A65" i="23"/>
  <c r="A64" i="23"/>
  <c r="A63" i="23"/>
  <c r="A62" i="23"/>
  <c r="A61" i="23"/>
  <c r="A60" i="23"/>
  <c r="A59" i="23"/>
  <c r="A58" i="23"/>
  <c r="A57" i="23"/>
  <c r="A56" i="23"/>
  <c r="A55" i="23"/>
  <c r="A54" i="23"/>
  <c r="A53" i="23"/>
  <c r="A52" i="23"/>
  <c r="A51" i="23"/>
  <c r="A50" i="23"/>
  <c r="A49" i="23"/>
  <c r="A46" i="23"/>
  <c r="A45" i="23"/>
  <c r="A44" i="23"/>
  <c r="A43" i="23"/>
  <c r="A42" i="23"/>
  <c r="A41" i="23"/>
  <c r="A40" i="23"/>
  <c r="A39" i="23"/>
  <c r="A38" i="23"/>
  <c r="A37" i="23"/>
  <c r="A36" i="23"/>
  <c r="A35" i="23"/>
  <c r="A34" i="23"/>
  <c r="A33" i="23"/>
  <c r="A32" i="23"/>
  <c r="A31" i="23"/>
  <c r="A30" i="23"/>
  <c r="A29" i="23"/>
  <c r="A28" i="23"/>
  <c r="A27" i="23"/>
  <c r="A26" i="23"/>
  <c r="A23" i="23"/>
  <c r="A22" i="23"/>
  <c r="S227" i="21" l="1"/>
  <c r="Q227" i="21"/>
  <c r="O227" i="21"/>
  <c r="M227" i="21"/>
  <c r="N227" i="21" s="1"/>
  <c r="K227" i="21"/>
  <c r="L227" i="21" s="1"/>
  <c r="I227" i="21"/>
  <c r="G227" i="21"/>
  <c r="E227" i="21"/>
  <c r="S226" i="21"/>
  <c r="Q226" i="21"/>
  <c r="O226" i="21"/>
  <c r="M226" i="21"/>
  <c r="N226" i="21" s="1"/>
  <c r="K226" i="21"/>
  <c r="L226" i="21" s="1"/>
  <c r="I226" i="21"/>
  <c r="G226" i="21"/>
  <c r="E226" i="21"/>
  <c r="S225" i="21"/>
  <c r="Q225" i="21"/>
  <c r="O225" i="21"/>
  <c r="M225" i="21"/>
  <c r="N225" i="21" s="1"/>
  <c r="K225" i="21"/>
  <c r="L225" i="21" s="1"/>
  <c r="I225" i="21"/>
  <c r="G225" i="21"/>
  <c r="E225" i="21"/>
  <c r="S224" i="21"/>
  <c r="Q224" i="21"/>
  <c r="O224" i="21"/>
  <c r="M224" i="21"/>
  <c r="N224" i="21" s="1"/>
  <c r="K224" i="21"/>
  <c r="L224" i="21" s="1"/>
  <c r="I224" i="21"/>
  <c r="G224" i="21"/>
  <c r="E224" i="21"/>
  <c r="S223" i="21"/>
  <c r="Q223" i="21"/>
  <c r="O223" i="21"/>
  <c r="M223" i="21"/>
  <c r="N223" i="21" s="1"/>
  <c r="K223" i="21"/>
  <c r="L223" i="21" s="1"/>
  <c r="I223" i="21"/>
  <c r="G223" i="21"/>
  <c r="E223" i="21"/>
  <c r="S222" i="21"/>
  <c r="Q222" i="21"/>
  <c r="O222" i="21"/>
  <c r="M222" i="21"/>
  <c r="N222" i="21" s="1"/>
  <c r="K222" i="21"/>
  <c r="L222" i="21" s="1"/>
  <c r="I222" i="21"/>
  <c r="G222" i="21"/>
  <c r="E222" i="21"/>
  <c r="S221" i="21"/>
  <c r="Q221" i="21"/>
  <c r="O221" i="21"/>
  <c r="M221" i="21"/>
  <c r="N221" i="21" s="1"/>
  <c r="K221" i="21"/>
  <c r="L221" i="21" s="1"/>
  <c r="I221" i="21"/>
  <c r="G221" i="21"/>
  <c r="E221" i="21"/>
  <c r="S220" i="21"/>
  <c r="Q220" i="21"/>
  <c r="O220" i="21"/>
  <c r="M220" i="21"/>
  <c r="N220" i="21" s="1"/>
  <c r="K220" i="21"/>
  <c r="L220" i="21" s="1"/>
  <c r="I220" i="21"/>
  <c r="G220" i="21"/>
  <c r="E220" i="21"/>
  <c r="S219" i="21"/>
  <c r="Q219" i="21"/>
  <c r="O219" i="21"/>
  <c r="M219" i="21"/>
  <c r="N219" i="21" s="1"/>
  <c r="K219" i="21"/>
  <c r="I219" i="21"/>
  <c r="G219" i="21"/>
  <c r="E219" i="21"/>
  <c r="S218" i="21"/>
  <c r="Q218" i="21"/>
  <c r="O218" i="21"/>
  <c r="M218" i="21"/>
  <c r="N218" i="21" s="1"/>
  <c r="K218" i="21"/>
  <c r="L218" i="21" s="1"/>
  <c r="I218" i="21"/>
  <c r="G218" i="21"/>
  <c r="E218" i="21"/>
  <c r="S217" i="21"/>
  <c r="Q217" i="21"/>
  <c r="O217" i="21"/>
  <c r="M217" i="21"/>
  <c r="N217" i="21" s="1"/>
  <c r="K217" i="21"/>
  <c r="L217" i="21" s="1"/>
  <c r="I217" i="21"/>
  <c r="G217" i="21"/>
  <c r="E217" i="21"/>
  <c r="S210" i="21"/>
  <c r="Q210" i="21"/>
  <c r="O210" i="21"/>
  <c r="M210" i="21"/>
  <c r="K210" i="21"/>
  <c r="I210" i="21"/>
  <c r="G210" i="21"/>
  <c r="E210" i="21"/>
  <c r="S209" i="21"/>
  <c r="Q209" i="21"/>
  <c r="O209" i="21"/>
  <c r="M209" i="21"/>
  <c r="K209" i="21"/>
  <c r="I209" i="21"/>
  <c r="G209" i="21"/>
  <c r="E209" i="21"/>
  <c r="S208" i="21"/>
  <c r="Q208" i="21"/>
  <c r="O208" i="21"/>
  <c r="M208" i="21"/>
  <c r="K208" i="21"/>
  <c r="I208" i="21"/>
  <c r="G208" i="21"/>
  <c r="E208" i="21"/>
  <c r="S207" i="21"/>
  <c r="Q207" i="21"/>
  <c r="O207" i="21"/>
  <c r="M207" i="21"/>
  <c r="K207" i="21"/>
  <c r="I207" i="21"/>
  <c r="G207" i="21"/>
  <c r="E207" i="21"/>
  <c r="S206" i="21"/>
  <c r="Q206" i="21"/>
  <c r="O206" i="21"/>
  <c r="M206" i="21"/>
  <c r="K206" i="21"/>
  <c r="I206" i="21"/>
  <c r="G206" i="21"/>
  <c r="E206" i="21"/>
  <c r="S205" i="21"/>
  <c r="Q205" i="21"/>
  <c r="O205" i="21"/>
  <c r="M205" i="21"/>
  <c r="K205" i="21"/>
  <c r="I205" i="21"/>
  <c r="G205" i="21"/>
  <c r="E205" i="21"/>
  <c r="S204" i="21"/>
  <c r="Q204" i="21"/>
  <c r="O204" i="21"/>
  <c r="M204" i="21"/>
  <c r="K204" i="21"/>
  <c r="I204" i="21"/>
  <c r="G204" i="21"/>
  <c r="E204" i="21"/>
  <c r="S203" i="21"/>
  <c r="Q203" i="21"/>
  <c r="O203" i="21"/>
  <c r="M203" i="21"/>
  <c r="K203" i="21"/>
  <c r="I203" i="21"/>
  <c r="G203" i="21"/>
  <c r="E203" i="21"/>
  <c r="S202" i="21"/>
  <c r="Q202" i="21"/>
  <c r="O202" i="21"/>
  <c r="M202" i="21"/>
  <c r="K202" i="21"/>
  <c r="I202" i="21"/>
  <c r="G202" i="21"/>
  <c r="E202" i="21"/>
  <c r="S201" i="21"/>
  <c r="Q201" i="21"/>
  <c r="O201" i="21"/>
  <c r="M201" i="21"/>
  <c r="K201" i="21"/>
  <c r="I201" i="21"/>
  <c r="G201" i="21"/>
  <c r="E201" i="21"/>
  <c r="S200" i="21"/>
  <c r="Q200" i="21"/>
  <c r="O200" i="21"/>
  <c r="M200" i="21"/>
  <c r="K200" i="21"/>
  <c r="I200" i="21"/>
  <c r="G200" i="21"/>
  <c r="E200" i="21"/>
  <c r="S199" i="21"/>
  <c r="Q199" i="21"/>
  <c r="O199" i="21"/>
  <c r="M199" i="21"/>
  <c r="K199" i="21"/>
  <c r="I199" i="21"/>
  <c r="G199" i="21"/>
  <c r="E199" i="21"/>
  <c r="S198" i="21"/>
  <c r="Q198" i="21"/>
  <c r="O198" i="21"/>
  <c r="M198" i="21"/>
  <c r="K198" i="21"/>
  <c r="I198" i="21"/>
  <c r="G198" i="21"/>
  <c r="E198" i="21"/>
  <c r="S197" i="21"/>
  <c r="Q197" i="21"/>
  <c r="O197" i="21"/>
  <c r="M197" i="21"/>
  <c r="K197" i="21"/>
  <c r="I197" i="21"/>
  <c r="G197" i="21"/>
  <c r="E197" i="21"/>
  <c r="S196" i="21"/>
  <c r="Q196" i="21"/>
  <c r="O196" i="21"/>
  <c r="M196" i="21"/>
  <c r="K196" i="21"/>
  <c r="I196" i="21"/>
  <c r="G196" i="21"/>
  <c r="E196" i="21"/>
  <c r="S192" i="21"/>
  <c r="Q192" i="21"/>
  <c r="O192" i="21"/>
  <c r="M192" i="21"/>
  <c r="N192" i="21" s="1"/>
  <c r="K192" i="21"/>
  <c r="L192" i="21" s="1"/>
  <c r="I192" i="21"/>
  <c r="G192" i="21"/>
  <c r="E192" i="21"/>
  <c r="S191" i="21"/>
  <c r="Q191" i="21"/>
  <c r="O191" i="21"/>
  <c r="M191" i="21"/>
  <c r="K191" i="21"/>
  <c r="I191" i="21"/>
  <c r="G191" i="21"/>
  <c r="E191" i="21"/>
  <c r="S190" i="21"/>
  <c r="Q190" i="21"/>
  <c r="O190" i="21"/>
  <c r="M190" i="21"/>
  <c r="K190" i="21"/>
  <c r="I190" i="21"/>
  <c r="G190" i="21"/>
  <c r="E190" i="21"/>
  <c r="S189" i="21"/>
  <c r="Q189" i="21"/>
  <c r="O189" i="21"/>
  <c r="M189" i="21"/>
  <c r="K189" i="21"/>
  <c r="I189" i="21"/>
  <c r="G189" i="21"/>
  <c r="E189" i="21"/>
  <c r="S184" i="21"/>
  <c r="Q184" i="21"/>
  <c r="O184" i="21"/>
  <c r="M184" i="21"/>
  <c r="N184" i="21" s="1"/>
  <c r="K184" i="21"/>
  <c r="L184" i="21" s="1"/>
  <c r="I184" i="21"/>
  <c r="G184" i="21"/>
  <c r="E184" i="21"/>
  <c r="S183" i="21"/>
  <c r="Q183" i="21"/>
  <c r="O183" i="21"/>
  <c r="M183" i="21"/>
  <c r="N183" i="21" s="1"/>
  <c r="K183" i="21"/>
  <c r="L183" i="21" s="1"/>
  <c r="I183" i="21"/>
  <c r="G183" i="21"/>
  <c r="E183" i="21"/>
  <c r="S182" i="21"/>
  <c r="Q182" i="21"/>
  <c r="O182" i="21"/>
  <c r="M182" i="21"/>
  <c r="K182" i="21"/>
  <c r="I182" i="21"/>
  <c r="G182" i="21"/>
  <c r="E182" i="21"/>
  <c r="S181" i="21"/>
  <c r="Q181" i="21"/>
  <c r="O181" i="21"/>
  <c r="M181" i="21"/>
  <c r="K181" i="21"/>
  <c r="I181" i="21"/>
  <c r="G181" i="21"/>
  <c r="E181" i="21"/>
  <c r="S180" i="21"/>
  <c r="Q180" i="21"/>
  <c r="O180" i="21"/>
  <c r="M180" i="21"/>
  <c r="K180" i="21"/>
  <c r="I180" i="21"/>
  <c r="G180" i="21"/>
  <c r="E180" i="21"/>
  <c r="S177" i="21"/>
  <c r="Q177" i="21"/>
  <c r="O177" i="21"/>
  <c r="M177" i="21"/>
  <c r="K177" i="21"/>
  <c r="I177" i="21"/>
  <c r="G177" i="21"/>
  <c r="E177" i="21"/>
  <c r="S174" i="21"/>
  <c r="Q174" i="21"/>
  <c r="O174" i="21"/>
  <c r="M174" i="21"/>
  <c r="N174" i="21" s="1"/>
  <c r="K174" i="21"/>
  <c r="L174" i="21" s="1"/>
  <c r="I174" i="21"/>
  <c r="G174" i="21"/>
  <c r="E174" i="21"/>
  <c r="S173" i="21"/>
  <c r="Q173" i="21"/>
  <c r="O173" i="21"/>
  <c r="M173" i="21"/>
  <c r="K173" i="21"/>
  <c r="I173" i="21"/>
  <c r="G173" i="21"/>
  <c r="E173" i="21"/>
  <c r="S170" i="21"/>
  <c r="Q170" i="21"/>
  <c r="O170" i="21"/>
  <c r="M170" i="21"/>
  <c r="N170" i="21" s="1"/>
  <c r="K170" i="21"/>
  <c r="L170" i="21" s="1"/>
  <c r="I170" i="21"/>
  <c r="G170" i="21"/>
  <c r="E170" i="21"/>
  <c r="S167" i="21"/>
  <c r="Q167" i="21"/>
  <c r="O167" i="21"/>
  <c r="M167" i="21"/>
  <c r="N167" i="21" s="1"/>
  <c r="K167" i="21"/>
  <c r="L167" i="21" s="1"/>
  <c r="I167" i="21"/>
  <c r="J167" i="21" s="1"/>
  <c r="G167" i="21"/>
  <c r="H167" i="21" s="1"/>
  <c r="E167" i="21"/>
  <c r="S166" i="21"/>
  <c r="Q166" i="21"/>
  <c r="O166" i="21"/>
  <c r="M166" i="21"/>
  <c r="N166" i="21" s="1"/>
  <c r="K166" i="21"/>
  <c r="L166" i="21" s="1"/>
  <c r="I166" i="21"/>
  <c r="J166" i="21" s="1"/>
  <c r="G166" i="21"/>
  <c r="H166" i="21" s="1"/>
  <c r="E166" i="21"/>
  <c r="S165" i="21"/>
  <c r="Q165" i="21"/>
  <c r="O165" i="21"/>
  <c r="M165" i="21"/>
  <c r="K165" i="21"/>
  <c r="I165" i="21"/>
  <c r="G165" i="21"/>
  <c r="E165" i="21"/>
  <c r="S158" i="21"/>
  <c r="Q158" i="21"/>
  <c r="O158" i="21"/>
  <c r="M158" i="21"/>
  <c r="K158" i="21"/>
  <c r="I158" i="21"/>
  <c r="G158" i="21"/>
  <c r="E158" i="21"/>
  <c r="S157" i="21"/>
  <c r="Q157" i="21"/>
  <c r="O157" i="21"/>
  <c r="M157" i="21"/>
  <c r="N157" i="21" s="1"/>
  <c r="K157" i="21"/>
  <c r="L157" i="21" s="1"/>
  <c r="I157" i="21"/>
  <c r="J157" i="21" s="1"/>
  <c r="G157" i="21"/>
  <c r="H157" i="21" s="1"/>
  <c r="E157" i="21"/>
  <c r="F157" i="21" s="1"/>
  <c r="S156" i="21"/>
  <c r="Q156" i="21"/>
  <c r="O156" i="21"/>
  <c r="M156" i="21"/>
  <c r="N156" i="21" s="1"/>
  <c r="K156" i="21"/>
  <c r="L156" i="21" s="1"/>
  <c r="I156" i="21"/>
  <c r="J156" i="21" s="1"/>
  <c r="G156" i="21"/>
  <c r="H156" i="21" s="1"/>
  <c r="E156" i="21"/>
  <c r="F156" i="21" s="1"/>
  <c r="S155" i="21"/>
  <c r="Q155" i="21"/>
  <c r="O155" i="21"/>
  <c r="M155" i="21"/>
  <c r="K155" i="21"/>
  <c r="I155" i="21"/>
  <c r="G155" i="21"/>
  <c r="E155" i="21"/>
  <c r="S154" i="21"/>
  <c r="Q154" i="21"/>
  <c r="O154" i="21"/>
  <c r="M154" i="21"/>
  <c r="K154" i="21"/>
  <c r="I154" i="21"/>
  <c r="G154" i="21"/>
  <c r="E154" i="21"/>
  <c r="S153" i="21"/>
  <c r="Q153" i="21"/>
  <c r="O153" i="21"/>
  <c r="M153" i="21"/>
  <c r="K153" i="21"/>
  <c r="I153" i="21"/>
  <c r="G153" i="21"/>
  <c r="E153" i="21"/>
  <c r="S152" i="21"/>
  <c r="Q152" i="21"/>
  <c r="O152" i="21"/>
  <c r="M152" i="21"/>
  <c r="K152" i="21"/>
  <c r="I152" i="21"/>
  <c r="G152" i="21"/>
  <c r="E152" i="21"/>
  <c r="S151" i="21"/>
  <c r="Q151" i="21"/>
  <c r="O151" i="21"/>
  <c r="M151" i="21"/>
  <c r="N151" i="21" s="1"/>
  <c r="K151" i="21"/>
  <c r="L151" i="21" s="1"/>
  <c r="I151" i="21"/>
  <c r="J151" i="21" s="1"/>
  <c r="G151" i="21"/>
  <c r="H151" i="21" s="1"/>
  <c r="E151" i="21"/>
  <c r="F151" i="21" s="1"/>
  <c r="S150" i="21"/>
  <c r="Q150" i="21"/>
  <c r="O150" i="21"/>
  <c r="M150" i="21"/>
  <c r="K150" i="21"/>
  <c r="I150" i="21"/>
  <c r="G150" i="21"/>
  <c r="E150" i="21"/>
  <c r="S149" i="21"/>
  <c r="Q149" i="21"/>
  <c r="O149" i="21"/>
  <c r="M149" i="21"/>
  <c r="N149" i="21" s="1"/>
  <c r="K149" i="21"/>
  <c r="L149" i="21" s="1"/>
  <c r="I149" i="21"/>
  <c r="J149" i="21" s="1"/>
  <c r="G149" i="21"/>
  <c r="H149" i="21" s="1"/>
  <c r="E149" i="21"/>
  <c r="F149" i="21" s="1"/>
  <c r="S148" i="21"/>
  <c r="Q148" i="21"/>
  <c r="O148" i="21"/>
  <c r="M148" i="21"/>
  <c r="N148" i="21" s="1"/>
  <c r="K148" i="21"/>
  <c r="L148" i="21" s="1"/>
  <c r="I148" i="21"/>
  <c r="J148" i="21" s="1"/>
  <c r="G148" i="21"/>
  <c r="H148" i="21" s="1"/>
  <c r="E148" i="21"/>
  <c r="F148" i="21" s="1"/>
  <c r="S147" i="21"/>
  <c r="Q147" i="21"/>
  <c r="O147" i="21"/>
  <c r="M147" i="21"/>
  <c r="N147" i="21" s="1"/>
  <c r="K147" i="21"/>
  <c r="L147" i="21" s="1"/>
  <c r="I147" i="21"/>
  <c r="J147" i="21" s="1"/>
  <c r="G147" i="21"/>
  <c r="H147" i="21" s="1"/>
  <c r="E147" i="21"/>
  <c r="F147" i="21" s="1"/>
  <c r="S146" i="21"/>
  <c r="Q146" i="21"/>
  <c r="O146" i="21"/>
  <c r="M146" i="21"/>
  <c r="N146" i="21" s="1"/>
  <c r="K146" i="21"/>
  <c r="L146" i="21" s="1"/>
  <c r="I146" i="21"/>
  <c r="J146" i="21" s="1"/>
  <c r="G146" i="21"/>
  <c r="H146" i="21" s="1"/>
  <c r="E146" i="21"/>
  <c r="F146" i="21" s="1"/>
  <c r="S145" i="21"/>
  <c r="Q145" i="21"/>
  <c r="O145" i="21"/>
  <c r="M145" i="21"/>
  <c r="K145" i="21"/>
  <c r="I145" i="21"/>
  <c r="J145" i="21" s="1"/>
  <c r="G145" i="21"/>
  <c r="H145" i="21" s="1"/>
  <c r="E145" i="21"/>
  <c r="F145" i="21" s="1"/>
  <c r="S144" i="21"/>
  <c r="Q144" i="21"/>
  <c r="O144" i="21"/>
  <c r="M144" i="21"/>
  <c r="N144" i="21" s="1"/>
  <c r="K144" i="21"/>
  <c r="L144" i="21" s="1"/>
  <c r="I144" i="21"/>
  <c r="J144" i="21" s="1"/>
  <c r="G144" i="21"/>
  <c r="H144" i="21" s="1"/>
  <c r="E144" i="21"/>
  <c r="F144" i="21" s="1"/>
  <c r="S143" i="21"/>
  <c r="Q143" i="21"/>
  <c r="O143" i="21"/>
  <c r="M143" i="21"/>
  <c r="K143" i="21"/>
  <c r="I143" i="21"/>
  <c r="G143" i="21"/>
  <c r="E143" i="21"/>
  <c r="S142" i="21"/>
  <c r="Q142" i="21"/>
  <c r="O142" i="21"/>
  <c r="M142" i="21"/>
  <c r="K142" i="21"/>
  <c r="I142" i="21"/>
  <c r="G142" i="21"/>
  <c r="E142" i="21"/>
  <c r="S141" i="21"/>
  <c r="Q141" i="21"/>
  <c r="O141" i="21"/>
  <c r="M141" i="21"/>
  <c r="K141" i="21"/>
  <c r="I141" i="21"/>
  <c r="G141" i="21"/>
  <c r="E141" i="21"/>
  <c r="S140" i="21"/>
  <c r="Q140" i="21"/>
  <c r="O140" i="21"/>
  <c r="M140" i="21"/>
  <c r="K140" i="21"/>
  <c r="I140" i="21"/>
  <c r="G140" i="21"/>
  <c r="E140" i="21"/>
  <c r="S135" i="21"/>
  <c r="Q135" i="21"/>
  <c r="O135" i="21"/>
  <c r="M135" i="21"/>
  <c r="K135" i="21"/>
  <c r="I135" i="21"/>
  <c r="G135" i="21"/>
  <c r="E135" i="21"/>
  <c r="S134" i="21"/>
  <c r="Q134" i="21"/>
  <c r="O134" i="21"/>
  <c r="M134" i="21"/>
  <c r="K134" i="21"/>
  <c r="I134" i="21"/>
  <c r="G134" i="21"/>
  <c r="E134" i="21"/>
  <c r="S133" i="21"/>
  <c r="Q133" i="21"/>
  <c r="O133" i="21"/>
  <c r="M133" i="21"/>
  <c r="N133" i="21" s="1"/>
  <c r="K133" i="21"/>
  <c r="L133" i="21" s="1"/>
  <c r="I133" i="21"/>
  <c r="G133" i="21"/>
  <c r="E133" i="21"/>
  <c r="S132" i="21"/>
  <c r="Q132" i="21"/>
  <c r="O132" i="21"/>
  <c r="M132" i="21"/>
  <c r="K132" i="21"/>
  <c r="I132" i="21"/>
  <c r="G132" i="21"/>
  <c r="E132" i="21"/>
  <c r="S129" i="21"/>
  <c r="Q129" i="21"/>
  <c r="O129" i="21"/>
  <c r="M129" i="21"/>
  <c r="K129" i="21"/>
  <c r="I129" i="21"/>
  <c r="G129" i="21"/>
  <c r="E129" i="21"/>
  <c r="S128" i="21"/>
  <c r="Q128" i="21"/>
  <c r="O128" i="21"/>
  <c r="M128" i="21"/>
  <c r="N128" i="21" s="1"/>
  <c r="K128" i="21"/>
  <c r="L128" i="21" s="1"/>
  <c r="I128" i="21"/>
  <c r="J128" i="21" s="1"/>
  <c r="G128" i="21"/>
  <c r="H128" i="21" s="1"/>
  <c r="E128" i="21"/>
  <c r="F128" i="21" s="1"/>
  <c r="S127" i="21"/>
  <c r="Q127" i="21"/>
  <c r="O127" i="21"/>
  <c r="M127" i="21"/>
  <c r="N127" i="21" s="1"/>
  <c r="K127" i="21"/>
  <c r="L127" i="21" s="1"/>
  <c r="I127" i="21"/>
  <c r="J127" i="21" s="1"/>
  <c r="G127" i="21"/>
  <c r="H127" i="21" s="1"/>
  <c r="E127" i="21"/>
  <c r="F127" i="21" s="1"/>
  <c r="S126" i="21"/>
  <c r="Q126" i="21"/>
  <c r="O126" i="21"/>
  <c r="M126" i="21"/>
  <c r="N126" i="21" s="1"/>
  <c r="K126" i="21"/>
  <c r="L126" i="21" s="1"/>
  <c r="I126" i="21"/>
  <c r="J126" i="21" s="1"/>
  <c r="G126" i="21"/>
  <c r="H126" i="21" s="1"/>
  <c r="E126" i="21"/>
  <c r="F126" i="21" s="1"/>
  <c r="S125" i="21"/>
  <c r="Q125" i="21"/>
  <c r="O125" i="21"/>
  <c r="M125" i="21"/>
  <c r="N125" i="21" s="1"/>
  <c r="K125" i="21"/>
  <c r="L125" i="21" s="1"/>
  <c r="I125" i="21"/>
  <c r="J125" i="21" s="1"/>
  <c r="G125" i="21"/>
  <c r="H125" i="21" s="1"/>
  <c r="E125" i="21"/>
  <c r="F125" i="21" s="1"/>
  <c r="S124" i="21"/>
  <c r="Q124" i="21"/>
  <c r="O124" i="21"/>
  <c r="M124" i="21"/>
  <c r="N124" i="21" s="1"/>
  <c r="K124" i="21"/>
  <c r="L124" i="21" s="1"/>
  <c r="I124" i="21"/>
  <c r="J124" i="21" s="1"/>
  <c r="G124" i="21"/>
  <c r="H124" i="21" s="1"/>
  <c r="E124" i="21"/>
  <c r="F124" i="21" s="1"/>
  <c r="S123" i="21"/>
  <c r="Q123" i="21"/>
  <c r="O123" i="21"/>
  <c r="M123" i="21"/>
  <c r="N123" i="21" s="1"/>
  <c r="K123" i="21"/>
  <c r="L123" i="21" s="1"/>
  <c r="I123" i="21"/>
  <c r="J123" i="21" s="1"/>
  <c r="G123" i="21"/>
  <c r="H123" i="21" s="1"/>
  <c r="E123" i="21"/>
  <c r="F123" i="21" s="1"/>
  <c r="S122" i="21"/>
  <c r="Q122" i="21"/>
  <c r="O122" i="21"/>
  <c r="M122" i="21"/>
  <c r="N122" i="21" s="1"/>
  <c r="K122" i="21"/>
  <c r="L122" i="21" s="1"/>
  <c r="I122" i="21"/>
  <c r="J122" i="21" s="1"/>
  <c r="G122" i="21"/>
  <c r="H122" i="21" s="1"/>
  <c r="E122" i="21"/>
  <c r="F122" i="21" s="1"/>
  <c r="S119" i="21"/>
  <c r="Q119" i="21"/>
  <c r="O119" i="21"/>
  <c r="M119" i="21"/>
  <c r="N119" i="21" s="1"/>
  <c r="K119" i="21"/>
  <c r="L119" i="21" s="1"/>
  <c r="I119" i="21"/>
  <c r="J119" i="21" s="1"/>
  <c r="G119" i="21"/>
  <c r="H119" i="21" s="1"/>
  <c r="E119" i="21"/>
  <c r="F119" i="21" s="1"/>
  <c r="S118" i="21"/>
  <c r="Q118" i="21"/>
  <c r="O118" i="21"/>
  <c r="M118" i="21"/>
  <c r="K118" i="21"/>
  <c r="I118" i="21"/>
  <c r="G118" i="21"/>
  <c r="E118" i="21"/>
  <c r="S117" i="21"/>
  <c r="Q117" i="21"/>
  <c r="O117" i="21"/>
  <c r="M117" i="21"/>
  <c r="K117" i="21"/>
  <c r="I117" i="21"/>
  <c r="G117" i="21"/>
  <c r="E117" i="21"/>
  <c r="S116" i="21"/>
  <c r="Q116" i="21"/>
  <c r="O116" i="21"/>
  <c r="M116" i="21"/>
  <c r="K116" i="21"/>
  <c r="I116" i="21"/>
  <c r="G116" i="21"/>
  <c r="E116" i="21"/>
  <c r="S115" i="21"/>
  <c r="Q115" i="21"/>
  <c r="O115" i="21"/>
  <c r="M115" i="21"/>
  <c r="K115" i="21"/>
  <c r="I115" i="21"/>
  <c r="G115" i="21"/>
  <c r="E115" i="21"/>
  <c r="S114" i="21"/>
  <c r="Q114" i="21"/>
  <c r="O114" i="21"/>
  <c r="M114" i="21"/>
  <c r="K114" i="21"/>
  <c r="I114" i="21"/>
  <c r="G114" i="21"/>
  <c r="E114" i="21"/>
  <c r="S106" i="21"/>
  <c r="Q106" i="21"/>
  <c r="O106" i="21"/>
  <c r="M106" i="21"/>
  <c r="N106" i="21" s="1"/>
  <c r="K106" i="21"/>
  <c r="L106" i="21" s="1"/>
  <c r="I106" i="21"/>
  <c r="J106" i="21" s="1"/>
  <c r="G106" i="21"/>
  <c r="H106" i="21" s="1"/>
  <c r="E106" i="21"/>
  <c r="F106" i="21" s="1"/>
  <c r="S105" i="21"/>
  <c r="Q105" i="21"/>
  <c r="O105" i="21"/>
  <c r="M105" i="21"/>
  <c r="K105" i="21"/>
  <c r="I105" i="21"/>
  <c r="G105" i="21"/>
  <c r="E105" i="21"/>
  <c r="S104" i="21"/>
  <c r="Q104" i="21"/>
  <c r="O104" i="21"/>
  <c r="M104" i="21"/>
  <c r="K104" i="21"/>
  <c r="I104" i="21"/>
  <c r="G104" i="21"/>
  <c r="E104" i="21"/>
  <c r="S103" i="21"/>
  <c r="Q103" i="21"/>
  <c r="O103" i="21"/>
  <c r="M103" i="21"/>
  <c r="K103" i="21"/>
  <c r="I103" i="21"/>
  <c r="G103" i="21"/>
  <c r="E103" i="21"/>
  <c r="S102" i="21"/>
  <c r="Q102" i="21"/>
  <c r="O102" i="21"/>
  <c r="M102" i="21"/>
  <c r="K102" i="21"/>
  <c r="I102" i="21"/>
  <c r="G102" i="21"/>
  <c r="E102" i="21"/>
  <c r="S101" i="21"/>
  <c r="Q101" i="21"/>
  <c r="O101" i="21"/>
  <c r="M101" i="21"/>
  <c r="K101" i="21"/>
  <c r="I101" i="21"/>
  <c r="G101" i="21"/>
  <c r="E101" i="21"/>
  <c r="S100" i="21"/>
  <c r="Q100" i="21"/>
  <c r="O100" i="21"/>
  <c r="M100" i="21"/>
  <c r="K100" i="21"/>
  <c r="I100" i="21"/>
  <c r="G100" i="21"/>
  <c r="E100" i="21"/>
  <c r="S97" i="21"/>
  <c r="Q97" i="21"/>
  <c r="O97" i="21"/>
  <c r="M97" i="21"/>
  <c r="K97" i="21"/>
  <c r="I97" i="21"/>
  <c r="G97" i="21"/>
  <c r="E97" i="21"/>
  <c r="S96" i="21"/>
  <c r="Q96" i="21"/>
  <c r="O96" i="21"/>
  <c r="M96" i="21"/>
  <c r="K96" i="21"/>
  <c r="I96" i="21"/>
  <c r="G96" i="21"/>
  <c r="E96" i="21"/>
  <c r="S95" i="21"/>
  <c r="Q95" i="21"/>
  <c r="O95" i="21"/>
  <c r="M95" i="21"/>
  <c r="K95" i="21"/>
  <c r="I95" i="21"/>
  <c r="G95" i="21"/>
  <c r="E95" i="21"/>
  <c r="S94" i="21"/>
  <c r="Q94" i="21"/>
  <c r="O94" i="21"/>
  <c r="M94" i="21"/>
  <c r="K94" i="21"/>
  <c r="I94" i="21"/>
  <c r="G94" i="21"/>
  <c r="E94" i="21"/>
  <c r="S93" i="21"/>
  <c r="Q93" i="21"/>
  <c r="O93" i="21"/>
  <c r="M93" i="21"/>
  <c r="K93" i="21"/>
  <c r="I93" i="21"/>
  <c r="G93" i="21"/>
  <c r="E93" i="21"/>
  <c r="S92" i="21"/>
  <c r="Q92" i="21"/>
  <c r="O92" i="21"/>
  <c r="M92" i="21"/>
  <c r="K92" i="21"/>
  <c r="I92" i="21"/>
  <c r="G92" i="21"/>
  <c r="E92" i="21"/>
  <c r="S91" i="21"/>
  <c r="Q91" i="21"/>
  <c r="O91" i="21"/>
  <c r="M91" i="21"/>
  <c r="K91" i="21"/>
  <c r="I91" i="21"/>
  <c r="G91" i="21"/>
  <c r="E91" i="21"/>
  <c r="S90" i="21"/>
  <c r="Q90" i="21"/>
  <c r="O90" i="21"/>
  <c r="M90" i="21"/>
  <c r="K90" i="21"/>
  <c r="I90" i="21"/>
  <c r="G90" i="21"/>
  <c r="E90" i="21"/>
  <c r="S89" i="21"/>
  <c r="Q89" i="21"/>
  <c r="O89" i="21"/>
  <c r="M89" i="21"/>
  <c r="K89" i="21"/>
  <c r="I89" i="21"/>
  <c r="G89" i="21"/>
  <c r="E89" i="21"/>
  <c r="S88" i="21"/>
  <c r="Q88" i="21"/>
  <c r="O88" i="21"/>
  <c r="M88" i="21"/>
  <c r="K88" i="21"/>
  <c r="I88" i="21"/>
  <c r="G88" i="21"/>
  <c r="E88" i="21"/>
  <c r="S87" i="21"/>
  <c r="Q87" i="21"/>
  <c r="O87" i="21"/>
  <c r="M87" i="21"/>
  <c r="K87" i="21"/>
  <c r="I87" i="21"/>
  <c r="G87" i="21"/>
  <c r="E87" i="21"/>
  <c r="S86" i="21"/>
  <c r="Q86" i="21"/>
  <c r="O86" i="21"/>
  <c r="M86" i="21"/>
  <c r="K86" i="21"/>
  <c r="I86" i="21"/>
  <c r="G86" i="21"/>
  <c r="E86" i="21"/>
  <c r="S85" i="21"/>
  <c r="Q85" i="21"/>
  <c r="O85" i="21"/>
  <c r="M85" i="21"/>
  <c r="K85" i="21"/>
  <c r="I85" i="21"/>
  <c r="G85" i="21"/>
  <c r="E85" i="21"/>
  <c r="S80" i="21"/>
  <c r="Q80" i="21"/>
  <c r="O80" i="21"/>
  <c r="M80" i="21"/>
  <c r="K80" i="21"/>
  <c r="I80" i="21"/>
  <c r="G80" i="21"/>
  <c r="E80" i="21"/>
  <c r="S79" i="21"/>
  <c r="Q79" i="21"/>
  <c r="O79" i="21"/>
  <c r="M79" i="21"/>
  <c r="N79" i="21" s="1"/>
  <c r="K79" i="21"/>
  <c r="L79" i="21" s="1"/>
  <c r="I79" i="21"/>
  <c r="J79" i="21" s="1"/>
  <c r="G79" i="21"/>
  <c r="H79" i="21" s="1"/>
  <c r="E79" i="21"/>
  <c r="F79" i="21" s="1"/>
  <c r="S78" i="21"/>
  <c r="Q78" i="21"/>
  <c r="O78" i="21"/>
  <c r="M78" i="21"/>
  <c r="N78" i="21" s="1"/>
  <c r="K78" i="21"/>
  <c r="L78" i="21" s="1"/>
  <c r="I78" i="21"/>
  <c r="J78" i="21" s="1"/>
  <c r="G78" i="21"/>
  <c r="H78" i="21" s="1"/>
  <c r="E78" i="21"/>
  <c r="F78" i="21" s="1"/>
  <c r="S77" i="21"/>
  <c r="Q77" i="21"/>
  <c r="O77" i="21"/>
  <c r="M77" i="21"/>
  <c r="N77" i="21" s="1"/>
  <c r="K77" i="21"/>
  <c r="L77" i="21" s="1"/>
  <c r="I77" i="21"/>
  <c r="J77" i="21" s="1"/>
  <c r="G77" i="21"/>
  <c r="H77" i="21" s="1"/>
  <c r="E77" i="21"/>
  <c r="F77" i="21" s="1"/>
  <c r="S76" i="21"/>
  <c r="Q76" i="21"/>
  <c r="O76" i="21"/>
  <c r="M76" i="21"/>
  <c r="N76" i="21" s="1"/>
  <c r="K76" i="21"/>
  <c r="L76" i="21" s="1"/>
  <c r="I76" i="21"/>
  <c r="J76" i="21" s="1"/>
  <c r="G76" i="21"/>
  <c r="H76" i="21" s="1"/>
  <c r="E76" i="21"/>
  <c r="F76" i="21" s="1"/>
  <c r="S75" i="21"/>
  <c r="Q75" i="21"/>
  <c r="O75" i="21"/>
  <c r="M75" i="21"/>
  <c r="N75" i="21" s="1"/>
  <c r="K75" i="21"/>
  <c r="L75" i="21" s="1"/>
  <c r="I75" i="21"/>
  <c r="J75" i="21" s="1"/>
  <c r="G75" i="21"/>
  <c r="H75" i="21" s="1"/>
  <c r="E75" i="21"/>
  <c r="F75" i="21" s="1"/>
  <c r="S74" i="21"/>
  <c r="Q74" i="21"/>
  <c r="O74" i="21"/>
  <c r="M74" i="21"/>
  <c r="N74" i="21" s="1"/>
  <c r="K74" i="21"/>
  <c r="L74" i="21" s="1"/>
  <c r="I74" i="21"/>
  <c r="J74" i="21" s="1"/>
  <c r="G74" i="21"/>
  <c r="H74" i="21" s="1"/>
  <c r="E74" i="21"/>
  <c r="F74" i="21" s="1"/>
  <c r="S73" i="21"/>
  <c r="Q73" i="21"/>
  <c r="O73" i="21"/>
  <c r="M73" i="21"/>
  <c r="N73" i="21" s="1"/>
  <c r="K73" i="21"/>
  <c r="L73" i="21" s="1"/>
  <c r="I73" i="21"/>
  <c r="J73" i="21" s="1"/>
  <c r="G73" i="21"/>
  <c r="H73" i="21" s="1"/>
  <c r="E73" i="21"/>
  <c r="F73" i="21" s="1"/>
  <c r="S72" i="21"/>
  <c r="Q72" i="21"/>
  <c r="O72" i="21"/>
  <c r="M72" i="21"/>
  <c r="N72" i="21" s="1"/>
  <c r="K72" i="21"/>
  <c r="L72" i="21" s="1"/>
  <c r="I72" i="21"/>
  <c r="J72" i="21" s="1"/>
  <c r="G72" i="21"/>
  <c r="H72" i="21" s="1"/>
  <c r="E72" i="21"/>
  <c r="F72" i="21" s="1"/>
  <c r="S71" i="21"/>
  <c r="Q71" i="21"/>
  <c r="O71" i="21"/>
  <c r="M71" i="21"/>
  <c r="N71" i="21" s="1"/>
  <c r="K71" i="21"/>
  <c r="L71" i="21" s="1"/>
  <c r="I71" i="21"/>
  <c r="J71" i="21" s="1"/>
  <c r="G71" i="21"/>
  <c r="H71" i="21" s="1"/>
  <c r="E71" i="21"/>
  <c r="F71" i="21" s="1"/>
  <c r="S70" i="21"/>
  <c r="Q70" i="21"/>
  <c r="O70" i="21"/>
  <c r="M70" i="21"/>
  <c r="N70" i="21" s="1"/>
  <c r="K70" i="21"/>
  <c r="L70" i="21" s="1"/>
  <c r="I70" i="21"/>
  <c r="J70" i="21" s="1"/>
  <c r="G70" i="21"/>
  <c r="H70" i="21" s="1"/>
  <c r="E70" i="21"/>
  <c r="F70" i="21" s="1"/>
  <c r="S66" i="21"/>
  <c r="Q66" i="21"/>
  <c r="O66" i="21"/>
  <c r="M66" i="21"/>
  <c r="N66" i="21" s="1"/>
  <c r="K66" i="21"/>
  <c r="L66" i="21" s="1"/>
  <c r="I66" i="21"/>
  <c r="G66" i="21"/>
  <c r="E66" i="21"/>
  <c r="S65" i="21"/>
  <c r="Q65" i="21"/>
  <c r="O65" i="21"/>
  <c r="M65" i="21"/>
  <c r="N65" i="21" s="1"/>
  <c r="K65" i="21"/>
  <c r="L65" i="21" s="1"/>
  <c r="I65" i="21"/>
  <c r="G65" i="21"/>
  <c r="E65" i="21"/>
  <c r="S64" i="21"/>
  <c r="Q64" i="21"/>
  <c r="O64" i="21"/>
  <c r="M64" i="21"/>
  <c r="N64" i="21" s="1"/>
  <c r="K64" i="21"/>
  <c r="L64" i="21" s="1"/>
  <c r="I64" i="21"/>
  <c r="G64" i="21"/>
  <c r="E64" i="21"/>
  <c r="S57" i="21"/>
  <c r="Q57" i="21"/>
  <c r="O57" i="21"/>
  <c r="M57" i="21"/>
  <c r="N57" i="21" s="1"/>
  <c r="K57" i="21"/>
  <c r="L57" i="21" s="1"/>
  <c r="I57" i="21"/>
  <c r="G57" i="21"/>
  <c r="E57" i="21"/>
  <c r="S56" i="21"/>
  <c r="Q56" i="21"/>
  <c r="O56" i="21"/>
  <c r="M56" i="21"/>
  <c r="N56" i="21" s="1"/>
  <c r="K56" i="21"/>
  <c r="L56" i="21" s="1"/>
  <c r="I56" i="21"/>
  <c r="G56" i="21"/>
  <c r="E56" i="21"/>
  <c r="S55" i="21"/>
  <c r="Q55" i="21"/>
  <c r="O55" i="21"/>
  <c r="M55" i="21"/>
  <c r="N55" i="21" s="1"/>
  <c r="K55" i="21"/>
  <c r="L55" i="21" s="1"/>
  <c r="I55" i="21"/>
  <c r="G55" i="21"/>
  <c r="E55" i="21"/>
  <c r="S54" i="21"/>
  <c r="Q54" i="21"/>
  <c r="O54" i="21"/>
  <c r="M54" i="21"/>
  <c r="N54" i="21" s="1"/>
  <c r="K54" i="21"/>
  <c r="L54" i="21" s="1"/>
  <c r="I54" i="21"/>
  <c r="G54" i="21"/>
  <c r="E54" i="21"/>
  <c r="S53" i="21"/>
  <c r="Q53" i="21"/>
  <c r="O53" i="21"/>
  <c r="M53" i="21"/>
  <c r="N53" i="21" s="1"/>
  <c r="K53" i="21"/>
  <c r="L53" i="21" s="1"/>
  <c r="I53" i="21"/>
  <c r="G53" i="21"/>
  <c r="E53" i="21"/>
  <c r="S52" i="21"/>
  <c r="Q52" i="21"/>
  <c r="O52" i="21"/>
  <c r="M52" i="21"/>
  <c r="N52" i="21" s="1"/>
  <c r="K52" i="21"/>
  <c r="L52" i="21" s="1"/>
  <c r="I52" i="21"/>
  <c r="G52" i="21"/>
  <c r="E52" i="21"/>
  <c r="S51" i="21"/>
  <c r="Q51" i="21"/>
  <c r="O51" i="21"/>
  <c r="M51" i="21"/>
  <c r="N51" i="21" s="1"/>
  <c r="K51" i="21"/>
  <c r="L51" i="21" s="1"/>
  <c r="I51" i="21"/>
  <c r="G51" i="21"/>
  <c r="E51" i="21"/>
  <c r="S50" i="21"/>
  <c r="Q50" i="21"/>
  <c r="O50" i="21"/>
  <c r="M50" i="21"/>
  <c r="K50" i="21"/>
  <c r="I50" i="21"/>
  <c r="G50" i="21"/>
  <c r="E50" i="21"/>
  <c r="S49" i="21"/>
  <c r="Q49" i="21"/>
  <c r="O49" i="21"/>
  <c r="M49" i="21"/>
  <c r="K49" i="21"/>
  <c r="I49" i="21"/>
  <c r="G49" i="21"/>
  <c r="E49" i="21"/>
  <c r="S48" i="21"/>
  <c r="Q48" i="21"/>
  <c r="O48" i="21"/>
  <c r="M48" i="21"/>
  <c r="K48" i="21"/>
  <c r="I48" i="21"/>
  <c r="G48" i="21"/>
  <c r="E48" i="21"/>
  <c r="S47" i="21"/>
  <c r="Q47" i="21"/>
  <c r="O47" i="21"/>
  <c r="M47" i="21"/>
  <c r="K47" i="21"/>
  <c r="I47" i="21"/>
  <c r="G47" i="21"/>
  <c r="E47" i="21"/>
  <c r="S46" i="21"/>
  <c r="Q46" i="21"/>
  <c r="O46" i="21"/>
  <c r="M46" i="21"/>
  <c r="K46" i="21"/>
  <c r="I46" i="21"/>
  <c r="G46" i="21"/>
  <c r="E46" i="21"/>
  <c r="S45" i="21"/>
  <c r="Q45" i="21"/>
  <c r="O45" i="21"/>
  <c r="M45" i="21"/>
  <c r="K45" i="21"/>
  <c r="I45" i="21"/>
  <c r="G45" i="21"/>
  <c r="E45" i="21"/>
  <c r="S44" i="21"/>
  <c r="Q44" i="21"/>
  <c r="O44" i="21"/>
  <c r="M44" i="21"/>
  <c r="K44" i="21"/>
  <c r="I44" i="21"/>
  <c r="G44" i="21"/>
  <c r="E44" i="21"/>
  <c r="S40" i="21"/>
  <c r="Q40" i="21"/>
  <c r="O40" i="21"/>
  <c r="M40" i="21"/>
  <c r="K40" i="21"/>
  <c r="I40" i="21"/>
  <c r="G40" i="21"/>
  <c r="E40" i="21"/>
  <c r="S39" i="21"/>
  <c r="Q39" i="21"/>
  <c r="O39" i="21"/>
  <c r="M39" i="21"/>
  <c r="K39" i="21"/>
  <c r="I39" i="21"/>
  <c r="G39" i="21"/>
  <c r="E39" i="21"/>
  <c r="S38" i="21"/>
  <c r="Q38" i="21"/>
  <c r="O38" i="21"/>
  <c r="M38" i="21"/>
  <c r="K38" i="21"/>
  <c r="I38" i="21"/>
  <c r="G38" i="21"/>
  <c r="E38" i="21"/>
  <c r="S37" i="21"/>
  <c r="Q37" i="21"/>
  <c r="O37" i="21"/>
  <c r="M37" i="21"/>
  <c r="N37" i="21" s="1"/>
  <c r="K37" i="21"/>
  <c r="L37" i="21" s="1"/>
  <c r="I37" i="21"/>
  <c r="J37" i="21" s="1"/>
  <c r="G37" i="21"/>
  <c r="H37" i="21" s="1"/>
  <c r="E37" i="21"/>
  <c r="F37" i="21" s="1"/>
  <c r="S33" i="21"/>
  <c r="Q33" i="21"/>
  <c r="O33" i="21"/>
  <c r="M33" i="21"/>
  <c r="K33" i="21"/>
  <c r="I33" i="21"/>
  <c r="G33" i="21"/>
  <c r="E33" i="21"/>
  <c r="S32" i="21"/>
  <c r="Q32" i="21"/>
  <c r="O32" i="21"/>
  <c r="M32" i="21"/>
  <c r="N32" i="21" s="1"/>
  <c r="K32" i="21"/>
  <c r="L32" i="21" s="1"/>
  <c r="I32" i="21"/>
  <c r="G32" i="21"/>
  <c r="E32" i="21"/>
  <c r="S31" i="21"/>
  <c r="Q31" i="21"/>
  <c r="O31" i="21"/>
  <c r="M31" i="21"/>
  <c r="N31" i="21" s="1"/>
  <c r="K31" i="21"/>
  <c r="L31" i="21" s="1"/>
  <c r="I31" i="21"/>
  <c r="G31" i="21"/>
  <c r="E31" i="21"/>
  <c r="S30" i="21"/>
  <c r="Q30" i="21"/>
  <c r="O30" i="21"/>
  <c r="M30" i="21"/>
  <c r="K30" i="21"/>
  <c r="I30" i="21"/>
  <c r="G30" i="21"/>
  <c r="E30" i="21"/>
  <c r="S29" i="21"/>
  <c r="Q29" i="21"/>
  <c r="O29" i="21"/>
  <c r="M29" i="21"/>
  <c r="K29" i="21"/>
  <c r="I29" i="21"/>
  <c r="G29" i="21"/>
  <c r="E29" i="21"/>
  <c r="S28" i="21"/>
  <c r="Q28" i="21"/>
  <c r="O28" i="21"/>
  <c r="M28" i="21"/>
  <c r="K28" i="21"/>
  <c r="I28" i="21"/>
  <c r="G28" i="21"/>
  <c r="E28" i="21"/>
  <c r="S27" i="21"/>
  <c r="Q27" i="21"/>
  <c r="O27" i="21"/>
  <c r="M27" i="21"/>
  <c r="K27" i="21"/>
  <c r="I27" i="21"/>
  <c r="G27" i="21"/>
  <c r="E27" i="21"/>
  <c r="S26" i="21"/>
  <c r="Q26" i="21"/>
  <c r="O26" i="21"/>
  <c r="M26" i="21"/>
  <c r="K26" i="21"/>
  <c r="I26" i="21"/>
  <c r="G26" i="21"/>
  <c r="E26" i="21"/>
  <c r="S25" i="21"/>
  <c r="Q25" i="21"/>
  <c r="O25" i="21"/>
  <c r="M25" i="21"/>
  <c r="K25" i="21"/>
  <c r="I25" i="21"/>
  <c r="G25" i="21"/>
  <c r="E25" i="21"/>
  <c r="S24" i="21"/>
  <c r="Q24" i="21"/>
  <c r="O24" i="21"/>
  <c r="M24" i="21"/>
  <c r="K24" i="21"/>
  <c r="I24" i="21"/>
  <c r="G24" i="21"/>
  <c r="E24" i="21"/>
  <c r="S23" i="21"/>
  <c r="Q23" i="21"/>
  <c r="O23" i="21"/>
  <c r="M23" i="21"/>
  <c r="K23" i="21"/>
  <c r="I23" i="21"/>
  <c r="G23" i="21"/>
  <c r="E23" i="21"/>
  <c r="S22" i="21"/>
  <c r="Q22" i="21"/>
  <c r="O22" i="21"/>
  <c r="M22" i="21"/>
  <c r="K22" i="21"/>
  <c r="I22" i="21"/>
  <c r="G22" i="21"/>
  <c r="E22" i="21"/>
  <c r="S21" i="21"/>
  <c r="Q21" i="21"/>
  <c r="O21" i="21"/>
  <c r="M21" i="21"/>
  <c r="K21" i="21"/>
  <c r="I21" i="21"/>
  <c r="G21" i="21"/>
  <c r="E21" i="21"/>
  <c r="S20" i="21"/>
  <c r="Q20" i="21"/>
  <c r="O20" i="21"/>
  <c r="M20" i="21"/>
  <c r="K20" i="21"/>
  <c r="I20" i="21"/>
  <c r="G20" i="21"/>
  <c r="E20" i="21"/>
  <c r="S19" i="21"/>
  <c r="Q19" i="21"/>
  <c r="O19" i="21"/>
  <c r="M19" i="21"/>
  <c r="K19" i="21"/>
  <c r="I19" i="21"/>
  <c r="G19" i="21"/>
  <c r="E19" i="21"/>
  <c r="S18" i="21"/>
  <c r="Q18" i="21"/>
  <c r="O18" i="21"/>
  <c r="M18" i="21"/>
  <c r="K18" i="21"/>
  <c r="I18" i="21"/>
  <c r="G18" i="21"/>
  <c r="E18" i="21"/>
  <c r="S17" i="21"/>
  <c r="Q17" i="21"/>
  <c r="O17" i="21"/>
  <c r="M17" i="21"/>
  <c r="K17" i="21"/>
  <c r="I17" i="21"/>
  <c r="G17" i="21"/>
  <c r="E17" i="21"/>
  <c r="S16" i="21"/>
  <c r="Q16" i="21"/>
  <c r="R16" i="21" s="1"/>
  <c r="O16" i="21"/>
  <c r="P16" i="21" s="1"/>
  <c r="M16" i="21"/>
  <c r="N16" i="21" s="1"/>
  <c r="K16" i="21"/>
  <c r="L16" i="21" s="1"/>
  <c r="I16" i="21"/>
  <c r="J16" i="21" s="1"/>
  <c r="G16" i="21"/>
  <c r="H16" i="21" s="1"/>
  <c r="E16" i="21"/>
  <c r="F16" i="21" s="1"/>
  <c r="S15" i="21"/>
  <c r="Q15" i="21"/>
  <c r="O15" i="21"/>
  <c r="M15" i="21"/>
  <c r="K15" i="21"/>
  <c r="I15" i="21"/>
  <c r="G15" i="21"/>
  <c r="E15" i="21"/>
  <c r="S14" i="21"/>
  <c r="Q14" i="21"/>
  <c r="O14" i="21"/>
  <c r="M14" i="21"/>
  <c r="K14" i="21"/>
  <c r="I14" i="21"/>
  <c r="G14" i="21"/>
  <c r="E14" i="21"/>
  <c r="L219" i="21"/>
  <c r="AI369" i="7" l="1"/>
  <c r="AI370" i="7"/>
  <c r="AI371" i="7"/>
  <c r="AI372" i="7"/>
  <c r="AI373" i="7"/>
  <c r="AI374" i="7"/>
  <c r="AI368" i="7"/>
  <c r="AI34" i="7"/>
  <c r="AI35" i="7"/>
  <c r="AI36" i="7"/>
  <c r="AI37" i="7"/>
  <c r="AI38" i="7"/>
  <c r="AI39" i="7"/>
  <c r="AI40" i="7"/>
  <c r="AI41" i="7"/>
  <c r="AI42" i="7"/>
  <c r="AI43" i="7"/>
  <c r="AI44" i="7"/>
  <c r="AI45" i="7"/>
  <c r="AI46" i="7"/>
  <c r="AI47" i="7"/>
  <c r="AI48" i="7"/>
  <c r="AI49" i="7"/>
  <c r="AI50" i="7"/>
  <c r="AI51" i="7"/>
  <c r="AI52" i="7"/>
  <c r="AI53" i="7"/>
  <c r="AI54" i="7"/>
  <c r="AI55" i="7"/>
  <c r="AI56" i="7"/>
  <c r="AI57" i="7"/>
  <c r="AI58" i="7"/>
  <c r="AI59" i="7"/>
  <c r="AI60" i="7"/>
  <c r="AI61" i="7"/>
  <c r="AI62" i="7"/>
  <c r="AI63" i="7"/>
  <c r="AI64" i="7"/>
  <c r="AI65" i="7"/>
  <c r="AI66" i="7"/>
  <c r="AI67" i="7"/>
  <c r="AI68" i="7"/>
  <c r="AI69" i="7"/>
  <c r="AI70" i="7"/>
  <c r="AI71" i="7"/>
  <c r="AI72" i="7"/>
  <c r="AI73" i="7"/>
  <c r="AI74" i="7"/>
  <c r="AI75" i="7"/>
  <c r="AI76" i="7"/>
  <c r="AI77" i="7"/>
  <c r="AI78" i="7"/>
  <c r="AI79" i="7"/>
  <c r="AI80" i="7"/>
  <c r="AI81" i="7"/>
  <c r="AI82" i="7"/>
  <c r="AI83" i="7"/>
  <c r="AI84" i="7"/>
  <c r="AI85" i="7"/>
  <c r="AI86" i="7"/>
  <c r="AI87" i="7"/>
  <c r="AI88" i="7"/>
  <c r="AI89" i="7"/>
  <c r="AI90" i="7"/>
  <c r="AI91" i="7"/>
  <c r="AI92" i="7"/>
  <c r="AI93" i="7"/>
  <c r="AI94" i="7"/>
  <c r="AI95" i="7"/>
  <c r="AI96" i="7"/>
  <c r="AI97" i="7"/>
  <c r="AI98" i="7"/>
  <c r="AI99" i="7"/>
  <c r="AI100" i="7"/>
  <c r="AI101" i="7"/>
  <c r="AI102" i="7"/>
  <c r="AI103" i="7"/>
  <c r="AI104" i="7"/>
  <c r="AI105" i="7"/>
  <c r="AI106" i="7"/>
  <c r="AI107" i="7"/>
  <c r="AI108" i="7"/>
  <c r="AI109" i="7"/>
  <c r="AI110" i="7"/>
  <c r="AI111" i="7"/>
  <c r="AI112" i="7"/>
  <c r="AI113" i="7"/>
  <c r="AI114" i="7"/>
  <c r="AI115" i="7"/>
  <c r="AI116" i="7"/>
  <c r="AI117" i="7"/>
  <c r="AI118" i="7"/>
  <c r="AI119" i="7"/>
  <c r="AI120" i="7"/>
  <c r="AI121" i="7"/>
  <c r="AI122" i="7"/>
  <c r="AI123" i="7"/>
  <c r="AI124" i="7"/>
  <c r="AI125" i="7"/>
  <c r="AI126" i="7"/>
  <c r="AI127" i="7"/>
  <c r="AI128" i="7"/>
  <c r="AI129" i="7"/>
  <c r="AI130" i="7"/>
  <c r="AI131" i="7"/>
  <c r="AI132" i="7"/>
  <c r="AI133" i="7"/>
  <c r="AI134" i="7"/>
  <c r="AI135" i="7"/>
  <c r="AI136" i="7"/>
  <c r="AI137" i="7"/>
  <c r="AI138" i="7"/>
  <c r="AI139" i="7"/>
  <c r="AI140" i="7"/>
  <c r="AI141" i="7"/>
  <c r="AI142" i="7"/>
  <c r="AI143" i="7"/>
  <c r="AI144" i="7"/>
  <c r="AI145" i="7"/>
  <c r="AI146" i="7"/>
  <c r="AI147" i="7"/>
  <c r="AI148" i="7"/>
  <c r="AI149" i="7"/>
  <c r="AI150" i="7"/>
  <c r="AI151" i="7"/>
  <c r="AI152" i="7"/>
  <c r="AI153" i="7"/>
  <c r="AI154" i="7"/>
  <c r="AI155" i="7"/>
  <c r="AI156" i="7"/>
  <c r="AI157" i="7"/>
  <c r="AI158" i="7"/>
  <c r="AI159" i="7"/>
  <c r="AI160" i="7"/>
  <c r="AI161" i="7"/>
  <c r="AI162" i="7"/>
  <c r="AI163" i="7"/>
  <c r="AI164" i="7"/>
  <c r="AI165" i="7"/>
  <c r="AI166" i="7"/>
  <c r="AI167" i="7"/>
  <c r="AI168" i="7"/>
  <c r="AI169" i="7"/>
  <c r="AI170" i="7"/>
  <c r="AI171" i="7"/>
  <c r="AI172" i="7"/>
  <c r="AI173" i="7"/>
  <c r="AI174" i="7"/>
  <c r="AI175" i="7"/>
  <c r="AI176" i="7"/>
  <c r="AI177" i="7"/>
  <c r="AI178" i="7"/>
  <c r="AI179" i="7"/>
  <c r="AI180" i="7"/>
  <c r="AI181" i="7"/>
  <c r="AI182" i="7"/>
  <c r="AI183" i="7"/>
  <c r="AI184" i="7"/>
  <c r="AI185" i="7"/>
  <c r="AI186" i="7"/>
  <c r="AI187" i="7"/>
  <c r="AI188" i="7"/>
  <c r="AI189" i="7"/>
  <c r="AI190" i="7"/>
  <c r="AI191" i="7"/>
  <c r="AI192" i="7"/>
  <c r="AI193" i="7"/>
  <c r="AI194" i="7"/>
  <c r="AI195" i="7"/>
  <c r="AI196" i="7"/>
  <c r="AI197" i="7"/>
  <c r="AI198" i="7"/>
  <c r="AI199" i="7"/>
  <c r="AI200" i="7"/>
  <c r="AI201" i="7"/>
  <c r="AI202" i="7"/>
  <c r="AI203" i="7"/>
  <c r="AI204" i="7"/>
  <c r="AI205" i="7"/>
  <c r="AI206" i="7"/>
  <c r="AI207" i="7"/>
  <c r="AI208" i="7"/>
  <c r="AI209" i="7"/>
  <c r="AI210" i="7"/>
  <c r="AI211" i="7"/>
  <c r="AI212" i="7"/>
  <c r="AI213" i="7"/>
  <c r="AI214" i="7"/>
  <c r="AI215" i="7"/>
  <c r="AI216" i="7"/>
  <c r="AI217" i="7"/>
  <c r="AI218" i="7"/>
  <c r="AI219" i="7"/>
  <c r="AI220" i="7"/>
  <c r="AI221" i="7"/>
  <c r="AI222" i="7"/>
  <c r="AI223" i="7"/>
  <c r="AI224" i="7"/>
  <c r="AI225" i="7"/>
  <c r="AI226" i="7"/>
  <c r="AI227" i="7"/>
  <c r="AI228" i="7"/>
  <c r="AI229" i="7"/>
  <c r="AI230" i="7"/>
  <c r="AI231" i="7"/>
  <c r="AI232" i="7"/>
  <c r="AI233" i="7"/>
  <c r="AI234" i="7"/>
  <c r="AI235" i="7"/>
  <c r="AI236" i="7"/>
  <c r="AI237" i="7"/>
  <c r="AI238" i="7"/>
  <c r="AI239" i="7"/>
  <c r="AI240" i="7"/>
  <c r="AI241" i="7"/>
  <c r="AI242" i="7"/>
  <c r="AI243" i="7"/>
  <c r="AI244" i="7"/>
  <c r="AI245" i="7"/>
  <c r="AI246" i="7"/>
  <c r="AI247" i="7"/>
  <c r="AI248" i="7"/>
  <c r="AI249" i="7"/>
  <c r="AI250" i="7"/>
  <c r="AI251" i="7"/>
  <c r="AI252" i="7"/>
  <c r="AI253" i="7"/>
  <c r="AI254" i="7"/>
  <c r="AI255" i="7"/>
  <c r="AI256" i="7"/>
  <c r="AI257" i="7"/>
  <c r="AI258" i="7"/>
  <c r="AI259" i="7"/>
  <c r="AI260" i="7"/>
  <c r="AI261" i="7"/>
  <c r="AI262" i="7"/>
  <c r="AI263" i="7"/>
  <c r="AI264" i="7"/>
  <c r="AI265" i="7"/>
  <c r="AI266" i="7"/>
  <c r="AI267" i="7"/>
  <c r="AI268" i="7"/>
  <c r="AI269" i="7"/>
  <c r="AI270" i="7"/>
  <c r="AI271" i="7"/>
  <c r="AI272" i="7"/>
  <c r="AI273" i="7"/>
  <c r="AI274" i="7"/>
  <c r="AI275" i="7"/>
  <c r="AI276" i="7"/>
  <c r="AI277" i="7"/>
  <c r="AI278" i="7"/>
  <c r="AI279" i="7"/>
  <c r="AI280" i="7"/>
  <c r="AI281" i="7"/>
  <c r="AI282" i="7"/>
  <c r="AI283" i="7"/>
  <c r="AI284" i="7"/>
  <c r="AI285" i="7"/>
  <c r="AI286" i="7"/>
  <c r="AI287" i="7"/>
  <c r="AI288" i="7"/>
  <c r="AI289" i="7"/>
  <c r="AI290" i="7"/>
  <c r="AI291" i="7"/>
  <c r="AI292" i="7"/>
  <c r="AI293" i="7"/>
  <c r="AI294" i="7"/>
  <c r="AI295" i="7"/>
  <c r="AI296" i="7"/>
  <c r="AI297" i="7"/>
  <c r="AI298" i="7"/>
  <c r="AI299" i="7"/>
  <c r="AI300" i="7"/>
  <c r="AI301" i="7"/>
  <c r="AI302" i="7"/>
  <c r="AI303" i="7"/>
  <c r="AI304" i="7"/>
  <c r="AI305" i="7"/>
  <c r="AI306" i="7"/>
  <c r="AI307" i="7"/>
  <c r="AI308" i="7"/>
  <c r="AI309" i="7"/>
  <c r="AI310" i="7"/>
  <c r="AI311" i="7"/>
  <c r="AI312" i="7"/>
  <c r="AI313" i="7"/>
  <c r="AI314" i="7"/>
  <c r="AI315" i="7"/>
  <c r="AI316" i="7"/>
  <c r="AI317" i="7"/>
  <c r="AI318" i="7"/>
  <c r="AI319" i="7"/>
  <c r="AI320" i="7"/>
  <c r="AI321" i="7"/>
  <c r="AI322" i="7"/>
  <c r="AI323" i="7"/>
  <c r="AI324" i="7"/>
  <c r="AI325" i="7"/>
  <c r="AI326" i="7"/>
  <c r="AI327" i="7"/>
  <c r="AI328" i="7"/>
  <c r="AI329" i="7"/>
  <c r="AI330" i="7"/>
  <c r="AI12" i="7"/>
  <c r="AI13" i="7"/>
  <c r="AI14" i="7"/>
  <c r="AI15" i="7"/>
  <c r="AI16" i="7"/>
  <c r="AI17" i="7"/>
  <c r="AI18" i="7"/>
  <c r="AI19" i="7"/>
  <c r="AI20" i="7"/>
  <c r="AI21" i="7"/>
  <c r="AI22" i="7"/>
  <c r="AI23" i="7"/>
  <c r="AI24" i="7"/>
  <c r="AI25" i="7"/>
  <c r="AI26" i="7"/>
  <c r="AI27" i="7"/>
  <c r="AI28" i="7"/>
  <c r="AI29" i="7"/>
  <c r="AI30" i="7"/>
  <c r="AI31" i="7"/>
  <c r="AI32" i="7"/>
  <c r="AI33" i="7"/>
  <c r="AI11" i="7"/>
  <c r="AE454" i="12" l="1"/>
  <c r="AE455" i="12"/>
  <c r="AE456" i="12"/>
  <c r="AE457" i="12"/>
  <c r="AE458" i="12"/>
  <c r="AE459" i="12"/>
  <c r="AE460" i="12"/>
  <c r="AE461" i="12"/>
  <c r="AE462" i="12"/>
  <c r="AE463" i="12"/>
  <c r="AE464" i="12"/>
  <c r="AE465" i="12"/>
  <c r="AE466" i="12"/>
  <c r="AE467" i="12"/>
  <c r="AE468" i="12"/>
  <c r="AE469" i="12"/>
  <c r="AE470" i="12"/>
  <c r="AE471" i="12"/>
  <c r="AE472" i="12"/>
  <c r="AE473" i="12"/>
  <c r="AE474" i="12"/>
  <c r="AE475" i="12"/>
  <c r="AE476" i="12"/>
  <c r="AE477" i="12"/>
  <c r="AE478" i="12"/>
  <c r="AE479" i="12"/>
  <c r="AE480" i="12"/>
  <c r="AE481" i="12"/>
  <c r="AE482" i="12"/>
  <c r="AE483" i="12"/>
  <c r="AE484" i="12"/>
  <c r="AE485" i="12"/>
  <c r="AE486" i="12"/>
  <c r="AE487" i="12"/>
  <c r="AE488" i="12"/>
  <c r="AE489" i="12"/>
  <c r="AE490" i="12"/>
  <c r="AE491" i="12"/>
  <c r="AE492" i="12"/>
  <c r="AE493" i="12"/>
  <c r="AE494" i="12"/>
  <c r="AE495" i="12"/>
  <c r="AE496" i="12"/>
  <c r="AE497" i="12"/>
  <c r="AE498" i="12"/>
  <c r="AE499" i="12"/>
  <c r="AE500" i="12"/>
  <c r="AE501" i="12"/>
  <c r="AE502" i="12"/>
  <c r="AE503" i="12"/>
  <c r="AE504" i="12"/>
  <c r="AE505" i="12"/>
  <c r="AE506" i="12"/>
  <c r="AE507" i="12"/>
  <c r="AE508" i="12"/>
  <c r="AE509" i="12"/>
  <c r="AE510" i="12"/>
  <c r="AE511" i="12"/>
  <c r="AE512" i="12"/>
  <c r="AE513" i="12"/>
  <c r="AE514" i="12"/>
  <c r="AE515" i="12"/>
  <c r="AE516" i="12"/>
  <c r="AE517" i="12"/>
  <c r="AE518" i="12"/>
  <c r="AE519" i="12"/>
  <c r="AE520" i="12"/>
  <c r="AE521" i="12"/>
  <c r="AE522" i="12"/>
  <c r="AE523" i="12"/>
  <c r="AE524" i="12"/>
  <c r="AE525" i="12"/>
  <c r="AE526" i="12"/>
  <c r="AE527" i="12"/>
  <c r="AE528" i="12"/>
  <c r="AE529" i="12"/>
  <c r="AE530" i="12"/>
  <c r="AE531" i="12"/>
  <c r="AE532" i="12"/>
  <c r="AE533" i="12"/>
  <c r="AE534" i="12"/>
  <c r="AE535" i="12"/>
  <c r="AE536" i="12"/>
  <c r="AE537" i="12"/>
  <c r="AE538" i="12"/>
  <c r="AE539" i="12"/>
  <c r="AE540" i="12"/>
  <c r="AE541" i="12"/>
  <c r="AE542" i="12"/>
  <c r="AE543" i="12"/>
  <c r="AE544" i="12"/>
  <c r="AE545" i="12"/>
  <c r="C440" i="12" l="1"/>
  <c r="C438" i="12"/>
  <c r="A440" i="12"/>
  <c r="A438" i="12"/>
  <c r="R2" i="9" l="1"/>
  <c r="K4" i="9" l="1"/>
  <c r="Q4" i="9"/>
  <c r="R4" i="9" s="1"/>
  <c r="R5" i="9" s="1"/>
  <c r="P8" i="9"/>
  <c r="B2" i="20" l="1"/>
  <c r="S4" i="9"/>
  <c r="T4" i="9"/>
  <c r="B3" i="20" l="1"/>
  <c r="B15" i="20"/>
  <c r="B4" i="20"/>
  <c r="A5" i="21"/>
  <c r="AE438" i="12"/>
  <c r="AE440" i="12"/>
  <c r="AE441" i="12"/>
  <c r="AE442" i="12"/>
  <c r="AE443" i="12"/>
  <c r="AE444" i="12"/>
  <c r="AE445" i="12"/>
  <c r="AE446" i="12"/>
  <c r="AE447" i="12"/>
  <c r="AE448" i="12"/>
  <c r="AE449" i="12"/>
  <c r="AE450" i="12"/>
  <c r="AE451" i="12"/>
  <c r="AE452" i="12"/>
  <c r="AE453" i="12"/>
  <c r="AE436" i="12"/>
  <c r="P5" i="23" l="1"/>
  <c r="P5" i="12"/>
  <c r="A27" i="12"/>
  <c r="A28" i="12"/>
  <c r="A29" i="12"/>
  <c r="A30" i="12"/>
  <c r="A31" i="12"/>
  <c r="A32" i="12"/>
  <c r="A33" i="12"/>
  <c r="A34" i="12"/>
  <c r="A35" i="12"/>
  <c r="A36" i="12"/>
  <c r="A37" i="12"/>
  <c r="A38" i="12"/>
  <c r="A39" i="12"/>
  <c r="A40" i="12"/>
  <c r="A41" i="12"/>
  <c r="A42" i="12"/>
  <c r="A43" i="12"/>
  <c r="A44" i="12"/>
  <c r="A45" i="12"/>
  <c r="A46" i="12"/>
  <c r="A49" i="12"/>
  <c r="A50" i="12"/>
  <c r="A51" i="12"/>
  <c r="A52" i="12"/>
  <c r="A53" i="12"/>
  <c r="A54" i="12"/>
  <c r="A55" i="12"/>
  <c r="A56" i="12"/>
  <c r="A57" i="12"/>
  <c r="A58" i="12"/>
  <c r="A59" i="12"/>
  <c r="A60" i="12"/>
  <c r="A61" i="12"/>
  <c r="A62" i="12"/>
  <c r="A63" i="12"/>
  <c r="A64" i="12"/>
  <c r="A65" i="12"/>
  <c r="A68" i="12"/>
  <c r="A69" i="12"/>
  <c r="A70" i="12"/>
  <c r="A71" i="12"/>
  <c r="A72" i="12"/>
  <c r="A73" i="12"/>
  <c r="A74" i="12"/>
  <c r="A75" i="12"/>
  <c r="A78" i="12"/>
  <c r="A79" i="12"/>
  <c r="A80" i="12"/>
  <c r="A81" i="12"/>
  <c r="A82" i="12"/>
  <c r="A83" i="12"/>
  <c r="A84" i="12"/>
  <c r="A85" i="12"/>
  <c r="A86"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4" i="12"/>
  <c r="A135" i="12"/>
  <c r="A136" i="12"/>
  <c r="A137" i="12"/>
  <c r="A138" i="12"/>
  <c r="A139" i="12"/>
  <c r="A140" i="12"/>
  <c r="A141" i="12"/>
  <c r="A142" i="12"/>
  <c r="A143" i="12"/>
  <c r="A144" i="12"/>
  <c r="A145" i="12"/>
  <c r="A146" i="12"/>
  <c r="A147" i="12"/>
  <c r="A148" i="12"/>
  <c r="A149"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8" i="12"/>
  <c r="A249" i="12"/>
  <c r="A250" i="12"/>
  <c r="A251" i="12"/>
  <c r="A252" i="12"/>
  <c r="A253" i="12"/>
  <c r="A254" i="12"/>
  <c r="A255" i="12"/>
  <c r="A256" i="12"/>
  <c r="A257" i="12"/>
  <c r="A258" i="12"/>
  <c r="A259" i="12"/>
  <c r="A260" i="12"/>
  <c r="A261" i="12"/>
  <c r="A262" i="12"/>
  <c r="A263" i="12"/>
  <c r="A264" i="12"/>
  <c r="A265" i="12"/>
  <c r="A266" i="12"/>
  <c r="A269" i="12"/>
  <c r="A270" i="12"/>
  <c r="A271" i="12"/>
  <c r="A272" i="12"/>
  <c r="A273" i="12"/>
  <c r="A274" i="12"/>
  <c r="A275" i="12"/>
  <c r="A276" i="12"/>
  <c r="A279" i="12"/>
  <c r="A280" i="12"/>
  <c r="A281" i="12"/>
  <c r="A282" i="12"/>
  <c r="A283" i="12"/>
  <c r="A284" i="12"/>
  <c r="A285" i="12"/>
  <c r="A286" i="12"/>
  <c r="A287" i="12"/>
  <c r="A288" i="12"/>
  <c r="A289" i="12"/>
  <c r="A292" i="12"/>
  <c r="A293" i="12"/>
  <c r="A294" i="12"/>
  <c r="A295" i="12"/>
  <c r="A296" i="12"/>
  <c r="A297" i="12"/>
  <c r="A298" i="12"/>
  <c r="A299" i="12"/>
  <c r="A300" i="12"/>
  <c r="A303" i="12"/>
  <c r="A304" i="12"/>
  <c r="A305" i="12"/>
  <c r="A306" i="12"/>
  <c r="A307" i="12"/>
  <c r="A308" i="12"/>
  <c r="A309" i="12"/>
  <c r="A310" i="12"/>
  <c r="A313" i="12"/>
  <c r="A314" i="12"/>
  <c r="A315" i="12"/>
  <c r="A318" i="12"/>
  <c r="A319" i="12"/>
  <c r="A320" i="12"/>
  <c r="A321" i="12"/>
  <c r="A322" i="12"/>
  <c r="A325" i="12"/>
  <c r="A326"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61" i="12"/>
  <c r="A362" i="12"/>
  <c r="A363" i="12"/>
  <c r="A364" i="12"/>
  <c r="A365" i="12"/>
  <c r="A368" i="12"/>
  <c r="A369" i="12"/>
  <c r="A370" i="12"/>
  <c r="A371" i="12"/>
  <c r="A372" i="12"/>
  <c r="A373" i="12"/>
  <c r="A374" i="12"/>
  <c r="A377" i="12"/>
  <c r="A378" i="12"/>
  <c r="A379" i="12"/>
  <c r="A382" i="12"/>
  <c r="A383" i="12"/>
  <c r="A384" i="12"/>
  <c r="A385" i="12"/>
  <c r="A386" i="12"/>
  <c r="A387"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7" i="12"/>
  <c r="A428" i="12"/>
  <c r="A429" i="12"/>
  <c r="A430" i="12"/>
  <c r="A431" i="12"/>
  <c r="A432" i="12"/>
  <c r="A433" i="12"/>
  <c r="A26" i="12"/>
  <c r="A23" i="12"/>
  <c r="A22" i="12"/>
  <c r="AO367" i="7"/>
  <c r="R17" i="11" l="1"/>
  <c r="L367" i="11"/>
  <c r="J367" i="11"/>
  <c r="H367" i="11"/>
  <c r="F367" i="11"/>
  <c r="D367" i="11"/>
  <c r="B367"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9" i="11"/>
  <c r="BY48" i="7"/>
  <c r="AB48" i="11" s="1"/>
  <c r="AC48" i="11" s="1"/>
  <c r="BY365" i="7"/>
  <c r="AB365" i="11" s="1"/>
  <c r="AC365" i="11" s="1"/>
  <c r="BY367" i="7"/>
  <c r="AB367" i="11" s="1"/>
  <c r="BV48" i="7"/>
  <c r="Z48" i="11" s="1"/>
  <c r="AA48" i="11" s="1"/>
  <c r="BV365" i="7"/>
  <c r="Z365" i="11" s="1"/>
  <c r="AA365" i="11" s="1"/>
  <c r="BV367" i="7"/>
  <c r="Z367" i="11" s="1"/>
  <c r="BS48" i="7"/>
  <c r="X48" i="11" s="1"/>
  <c r="Y48" i="11" s="1"/>
  <c r="BS365" i="7"/>
  <c r="X365" i="11" s="1"/>
  <c r="Y365" i="11" s="1"/>
  <c r="BS367" i="7"/>
  <c r="X367" i="11" s="1"/>
  <c r="BP48" i="7"/>
  <c r="V48" i="11" s="1"/>
  <c r="W48" i="11" s="1"/>
  <c r="BP365" i="7"/>
  <c r="V365" i="11" s="1"/>
  <c r="W365" i="11" s="1"/>
  <c r="BP367" i="7"/>
  <c r="V367" i="11" s="1"/>
  <c r="K367" i="11" l="1"/>
  <c r="AN367" i="11" s="1"/>
  <c r="AM367" i="11"/>
  <c r="AE367" i="11"/>
  <c r="M367" i="11"/>
  <c r="AP367" i="11" s="1"/>
  <c r="AO367" i="11"/>
  <c r="I367" i="11"/>
  <c r="AL367" i="11" s="1"/>
  <c r="AK367" i="11"/>
  <c r="E367" i="11"/>
  <c r="AH367" i="11" s="1"/>
  <c r="AG367" i="11"/>
  <c r="C367" i="11"/>
  <c r="AF367" i="11" s="1"/>
  <c r="G367" i="11"/>
  <c r="AJ367" i="11" s="1"/>
  <c r="AI367" i="11"/>
  <c r="BM48" i="7"/>
  <c r="T48" i="11" s="1"/>
  <c r="U48" i="11" s="1"/>
  <c r="BM365" i="7"/>
  <c r="T365" i="11" s="1"/>
  <c r="U365" i="11" s="1"/>
  <c r="BM367" i="7"/>
  <c r="T367" i="11" s="1"/>
  <c r="BJ48" i="7"/>
  <c r="R48" i="11" s="1"/>
  <c r="BJ78" i="7"/>
  <c r="R78" i="11" s="1"/>
  <c r="BJ365" i="7"/>
  <c r="R365" i="11" s="1"/>
  <c r="BJ367" i="7"/>
  <c r="R367" i="11" s="1"/>
  <c r="AI332" i="7" l="1"/>
  <c r="AI333" i="7"/>
  <c r="AI334" i="7"/>
  <c r="AI335" i="7"/>
  <c r="AI336" i="7"/>
  <c r="AI337" i="7"/>
  <c r="AI338" i="7"/>
  <c r="AI339" i="7"/>
  <c r="AI340" i="7"/>
  <c r="AI341" i="7"/>
  <c r="AI342" i="7"/>
  <c r="AI343" i="7"/>
  <c r="AI344" i="7"/>
  <c r="AI345" i="7"/>
  <c r="AI346" i="7"/>
  <c r="AI347" i="7"/>
  <c r="AI348" i="7"/>
  <c r="AI349" i="7"/>
  <c r="AI350" i="7"/>
  <c r="AI351" i="7"/>
  <c r="AI352" i="7"/>
  <c r="AI353" i="7"/>
  <c r="AI354" i="7"/>
  <c r="AI355" i="7"/>
  <c r="AI356" i="7"/>
  <c r="AI357" i="7"/>
  <c r="AI358" i="7"/>
  <c r="AI359" i="7"/>
  <c r="AI360" i="7"/>
  <c r="AI361" i="7"/>
  <c r="AI362" i="7"/>
  <c r="AI363" i="7"/>
  <c r="AI364" i="7"/>
  <c r="AI331" i="7"/>
  <c r="C326" i="7" l="1"/>
  <c r="C244" i="7"/>
  <c r="C245" i="7"/>
  <c r="C246" i="7"/>
  <c r="C247" i="7"/>
  <c r="C248" i="7"/>
  <c r="C249" i="7"/>
  <c r="C250" i="7"/>
  <c r="C251" i="7"/>
  <c r="C243" i="7"/>
  <c r="E251" i="7" l="1"/>
  <c r="B251" i="11" s="1"/>
  <c r="F251" i="7"/>
  <c r="G251" i="7"/>
  <c r="D251" i="11" s="1"/>
  <c r="H251" i="7"/>
  <c r="I251" i="7"/>
  <c r="F251" i="11" s="1"/>
  <c r="J251" i="7"/>
  <c r="K251" i="7"/>
  <c r="H251" i="11" s="1"/>
  <c r="L251" i="7"/>
  <c r="M251" i="7"/>
  <c r="J251" i="11" s="1"/>
  <c r="N251" i="7"/>
  <c r="O251" i="7"/>
  <c r="L251" i="11" s="1"/>
  <c r="P251" i="7"/>
  <c r="D251" i="7"/>
  <c r="E250" i="7"/>
  <c r="B250" i="11" s="1"/>
  <c r="F250" i="7"/>
  <c r="G250" i="7"/>
  <c r="D250" i="11" s="1"/>
  <c r="H250" i="7"/>
  <c r="I250" i="7"/>
  <c r="F250" i="11" s="1"/>
  <c r="J250" i="7"/>
  <c r="K250" i="7"/>
  <c r="H250" i="11" s="1"/>
  <c r="L250" i="7"/>
  <c r="M250" i="7"/>
  <c r="J250" i="11" s="1"/>
  <c r="N250" i="7"/>
  <c r="O250" i="7"/>
  <c r="L250" i="11" s="1"/>
  <c r="P250" i="7"/>
  <c r="D250" i="7"/>
  <c r="E249" i="7"/>
  <c r="B249" i="11" s="1"/>
  <c r="F249" i="7"/>
  <c r="G249" i="7"/>
  <c r="D249" i="11" s="1"/>
  <c r="H249" i="7"/>
  <c r="I249" i="7"/>
  <c r="F249" i="11" s="1"/>
  <c r="J249" i="7"/>
  <c r="K249" i="7"/>
  <c r="H249" i="11" s="1"/>
  <c r="L249" i="7"/>
  <c r="M249" i="7"/>
  <c r="J249" i="11" s="1"/>
  <c r="N249" i="7"/>
  <c r="O249" i="7"/>
  <c r="L249" i="11" s="1"/>
  <c r="P249" i="7"/>
  <c r="D249" i="7"/>
  <c r="E248" i="7"/>
  <c r="B248" i="11" s="1"/>
  <c r="F248" i="7"/>
  <c r="G248" i="7"/>
  <c r="D248" i="11" s="1"/>
  <c r="H248" i="7"/>
  <c r="I248" i="7"/>
  <c r="F248" i="11" s="1"/>
  <c r="J248" i="7"/>
  <c r="K248" i="7"/>
  <c r="H248" i="11" s="1"/>
  <c r="L248" i="7"/>
  <c r="M248" i="7"/>
  <c r="J248" i="11" s="1"/>
  <c r="N248" i="7"/>
  <c r="O248" i="7"/>
  <c r="L248" i="11" s="1"/>
  <c r="P248" i="7"/>
  <c r="D248" i="7"/>
  <c r="E247" i="7"/>
  <c r="B247" i="11" s="1"/>
  <c r="F247" i="7"/>
  <c r="G247" i="7"/>
  <c r="D247" i="11" s="1"/>
  <c r="H247" i="7"/>
  <c r="I247" i="7"/>
  <c r="F247" i="11" s="1"/>
  <c r="J247" i="7"/>
  <c r="K247" i="7"/>
  <c r="H247" i="11" s="1"/>
  <c r="L247" i="7"/>
  <c r="M247" i="7"/>
  <c r="J247" i="11" s="1"/>
  <c r="N247" i="7"/>
  <c r="O247" i="7"/>
  <c r="L247" i="11" s="1"/>
  <c r="P247" i="7"/>
  <c r="D247" i="7"/>
  <c r="E246" i="7"/>
  <c r="B246" i="11" s="1"/>
  <c r="F246" i="7"/>
  <c r="G246" i="7"/>
  <c r="D246" i="11" s="1"/>
  <c r="H246" i="7"/>
  <c r="I246" i="7"/>
  <c r="F246" i="11" s="1"/>
  <c r="J246" i="7"/>
  <c r="K246" i="7"/>
  <c r="H246" i="11" s="1"/>
  <c r="L246" i="7"/>
  <c r="M246" i="7"/>
  <c r="J246" i="11" s="1"/>
  <c r="N246" i="7"/>
  <c r="O246" i="7"/>
  <c r="L246" i="11" s="1"/>
  <c r="P246" i="7"/>
  <c r="D246" i="7"/>
  <c r="E245" i="7"/>
  <c r="B245" i="11" s="1"/>
  <c r="F245" i="7"/>
  <c r="G245" i="7"/>
  <c r="D245" i="11" s="1"/>
  <c r="H245" i="7"/>
  <c r="I245" i="7"/>
  <c r="F245" i="11" s="1"/>
  <c r="J245" i="7"/>
  <c r="K245" i="7"/>
  <c r="H245" i="11" s="1"/>
  <c r="L245" i="7"/>
  <c r="M245" i="7"/>
  <c r="J245" i="11" s="1"/>
  <c r="N245" i="7"/>
  <c r="O245" i="7"/>
  <c r="L245" i="11" s="1"/>
  <c r="P245" i="7"/>
  <c r="E244" i="7"/>
  <c r="B244" i="11" s="1"/>
  <c r="F244" i="7"/>
  <c r="G244" i="7"/>
  <c r="D244" i="11" s="1"/>
  <c r="H244" i="7"/>
  <c r="I244" i="7"/>
  <c r="F244" i="11" s="1"/>
  <c r="J244" i="7"/>
  <c r="K244" i="7"/>
  <c r="H244" i="11" s="1"/>
  <c r="L244" i="7"/>
  <c r="M244" i="7"/>
  <c r="J244" i="11" s="1"/>
  <c r="N244" i="7"/>
  <c r="O244" i="7"/>
  <c r="L244" i="11" s="1"/>
  <c r="P244" i="7"/>
  <c r="D326" i="7"/>
  <c r="P326" i="7"/>
  <c r="O326" i="7"/>
  <c r="L326" i="11" s="1"/>
  <c r="N326" i="7"/>
  <c r="M326" i="7"/>
  <c r="J326" i="11" s="1"/>
  <c r="L326" i="7"/>
  <c r="K326" i="7"/>
  <c r="H326" i="11" s="1"/>
  <c r="J326" i="7"/>
  <c r="I326" i="7"/>
  <c r="F326" i="11" s="1"/>
  <c r="H326" i="7"/>
  <c r="G326" i="7"/>
  <c r="D326" i="11" s="1"/>
  <c r="F326" i="7"/>
  <c r="E326" i="7"/>
  <c r="B326" i="11" s="1"/>
  <c r="O243" i="7"/>
  <c r="L243" i="11" s="1"/>
  <c r="N243" i="7"/>
  <c r="J243" i="7"/>
  <c r="G243" i="7"/>
  <c r="D243" i="11" s="1"/>
  <c r="E243" i="7"/>
  <c r="B243" i="11" s="1"/>
  <c r="P243" i="7"/>
  <c r="M243" i="7"/>
  <c r="J243" i="11" s="1"/>
  <c r="L243" i="7"/>
  <c r="K243" i="7"/>
  <c r="H243" i="11" s="1"/>
  <c r="H243" i="7"/>
  <c r="F243" i="7"/>
  <c r="I243" i="7"/>
  <c r="F243" i="11" s="1"/>
  <c r="D243" i="7"/>
  <c r="C364" i="7"/>
  <c r="AE243"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D62" i="7" s="1"/>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X244" i="7"/>
  <c r="AE245" i="7"/>
  <c r="AE247" i="7"/>
  <c r="Y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7" i="7"/>
  <c r="C328" i="7"/>
  <c r="C329" i="7"/>
  <c r="C330" i="7"/>
  <c r="C331" i="7"/>
  <c r="C332" i="7"/>
  <c r="C333" i="7"/>
  <c r="C334" i="7"/>
  <c r="C335" i="7"/>
  <c r="C336" i="7"/>
  <c r="C337" i="7"/>
  <c r="D337" i="7" s="1"/>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5" i="7"/>
  <c r="D365" i="7" s="1"/>
  <c r="C366" i="7"/>
  <c r="C368" i="7"/>
  <c r="C369" i="7"/>
  <c r="C370" i="7"/>
  <c r="C371" i="7"/>
  <c r="C372" i="7"/>
  <c r="C373" i="7"/>
  <c r="C374" i="7"/>
  <c r="C9" i="7"/>
  <c r="C10" i="7"/>
  <c r="C11" i="7"/>
  <c r="E4" i="7"/>
  <c r="G4" i="7"/>
  <c r="I4" i="7"/>
  <c r="K4" i="7"/>
  <c r="M4" i="7"/>
  <c r="O4" i="7"/>
  <c r="P11" i="7" l="1"/>
  <c r="O11" i="7"/>
  <c r="L11" i="11" s="1"/>
  <c r="N11" i="7"/>
  <c r="M11" i="7"/>
  <c r="J11" i="11" s="1"/>
  <c r="L11" i="7"/>
  <c r="AA11" i="7" s="1"/>
  <c r="K11" i="7"/>
  <c r="H11" i="11" s="1"/>
  <c r="J11" i="7"/>
  <c r="I11" i="7"/>
  <c r="F11" i="11" s="1"/>
  <c r="H11" i="7"/>
  <c r="G11" i="7"/>
  <c r="D11" i="11" s="1"/>
  <c r="F11" i="7"/>
  <c r="E11" i="7"/>
  <c r="B11" i="11" s="1"/>
  <c r="P10" i="7"/>
  <c r="AE10" i="7" s="1"/>
  <c r="O10" i="7"/>
  <c r="N10" i="7"/>
  <c r="AC10" i="7" s="1"/>
  <c r="M10" i="7"/>
  <c r="L10" i="7"/>
  <c r="AA10" i="7" s="1"/>
  <c r="K10" i="7"/>
  <c r="J10" i="7"/>
  <c r="Y10" i="7" s="1"/>
  <c r="I10" i="7"/>
  <c r="H10" i="7"/>
  <c r="W10" i="7" s="1"/>
  <c r="G10" i="7"/>
  <c r="F10" i="7"/>
  <c r="U10" i="7" s="1"/>
  <c r="E10" i="7"/>
  <c r="P9" i="7"/>
  <c r="AE9" i="7" s="1"/>
  <c r="O9" i="7"/>
  <c r="AD9" i="7" s="1"/>
  <c r="BD9" i="7" s="1"/>
  <c r="BY9" i="7" s="1"/>
  <c r="N9" i="7"/>
  <c r="AC9" i="7" s="1"/>
  <c r="M9" i="7"/>
  <c r="AB9" i="7" s="1"/>
  <c r="BA9" i="7" s="1"/>
  <c r="BV9" i="7" s="1"/>
  <c r="L9" i="7"/>
  <c r="AA9" i="7" s="1"/>
  <c r="K9" i="7"/>
  <c r="Z9" i="7" s="1"/>
  <c r="AX9" i="7" s="1"/>
  <c r="BS9" i="7" s="1"/>
  <c r="J9" i="7"/>
  <c r="Y9" i="7" s="1"/>
  <c r="I9" i="7"/>
  <c r="H9" i="7"/>
  <c r="W9" i="7" s="1"/>
  <c r="G9" i="7"/>
  <c r="F9" i="7"/>
  <c r="U9" i="7" s="1"/>
  <c r="E9" i="7"/>
  <c r="P374" i="7"/>
  <c r="O374" i="7"/>
  <c r="L374" i="11" s="1"/>
  <c r="N374" i="7"/>
  <c r="M374" i="7"/>
  <c r="J374" i="11" s="1"/>
  <c r="L374" i="7"/>
  <c r="K374" i="7"/>
  <c r="H374" i="11" s="1"/>
  <c r="J374" i="7"/>
  <c r="I374" i="7"/>
  <c r="F374" i="11" s="1"/>
  <c r="H374" i="7"/>
  <c r="G374" i="7"/>
  <c r="D374" i="11" s="1"/>
  <c r="F374" i="7"/>
  <c r="E374" i="7"/>
  <c r="B374" i="11" s="1"/>
  <c r="D373" i="7"/>
  <c r="P373" i="7"/>
  <c r="O373" i="7"/>
  <c r="L373" i="11" s="1"/>
  <c r="N373" i="7"/>
  <c r="M373" i="7"/>
  <c r="J373" i="11" s="1"/>
  <c r="L373" i="7"/>
  <c r="K373" i="7"/>
  <c r="H373" i="11" s="1"/>
  <c r="J373" i="7"/>
  <c r="I373" i="7"/>
  <c r="F373" i="11" s="1"/>
  <c r="H373" i="7"/>
  <c r="G373" i="7"/>
  <c r="D373" i="11" s="1"/>
  <c r="F373" i="7"/>
  <c r="E373" i="7"/>
  <c r="B373" i="11" s="1"/>
  <c r="D372" i="7"/>
  <c r="P372" i="7"/>
  <c r="O372" i="7"/>
  <c r="L372" i="11" s="1"/>
  <c r="N372" i="7"/>
  <c r="M372" i="7"/>
  <c r="J372" i="11" s="1"/>
  <c r="L372" i="7"/>
  <c r="K372" i="7"/>
  <c r="H372" i="11" s="1"/>
  <c r="J372" i="7"/>
  <c r="I372" i="7"/>
  <c r="F372" i="11" s="1"/>
  <c r="H372" i="7"/>
  <c r="G372" i="7"/>
  <c r="D372" i="11" s="1"/>
  <c r="F372" i="7"/>
  <c r="E372" i="7"/>
  <c r="B372" i="11" s="1"/>
  <c r="D371" i="7"/>
  <c r="P371" i="7"/>
  <c r="O371" i="7"/>
  <c r="L371" i="11" s="1"/>
  <c r="N371" i="7"/>
  <c r="M371" i="7"/>
  <c r="J371" i="11" s="1"/>
  <c r="L371" i="7"/>
  <c r="K371" i="7"/>
  <c r="H371" i="11" s="1"/>
  <c r="J371" i="7"/>
  <c r="I371" i="7"/>
  <c r="F371" i="11" s="1"/>
  <c r="H371" i="7"/>
  <c r="G371" i="7"/>
  <c r="D371" i="11" s="1"/>
  <c r="F371" i="7"/>
  <c r="E371" i="7"/>
  <c r="B371" i="11" s="1"/>
  <c r="P370" i="7"/>
  <c r="O370" i="7"/>
  <c r="L370" i="11" s="1"/>
  <c r="N370" i="7"/>
  <c r="M370" i="7"/>
  <c r="J370" i="11" s="1"/>
  <c r="L370" i="7"/>
  <c r="K370" i="7"/>
  <c r="H370" i="11" s="1"/>
  <c r="J370" i="7"/>
  <c r="I370" i="7"/>
  <c r="F370" i="11" s="1"/>
  <c r="H370" i="7"/>
  <c r="G370" i="7"/>
  <c r="D370" i="11" s="1"/>
  <c r="F370" i="7"/>
  <c r="E370" i="7"/>
  <c r="B370" i="11" s="1"/>
  <c r="D369" i="7"/>
  <c r="P369" i="7"/>
  <c r="O369" i="7"/>
  <c r="L369" i="11" s="1"/>
  <c r="N369" i="7"/>
  <c r="M369" i="7"/>
  <c r="J369" i="11" s="1"/>
  <c r="L369" i="7"/>
  <c r="K369" i="7"/>
  <c r="H369" i="11" s="1"/>
  <c r="J369" i="7"/>
  <c r="I369" i="7"/>
  <c r="F369" i="11" s="1"/>
  <c r="H369" i="7"/>
  <c r="G369" i="7"/>
  <c r="D369" i="11" s="1"/>
  <c r="F369" i="7"/>
  <c r="E369" i="7"/>
  <c r="B369" i="11" s="1"/>
  <c r="D368" i="7"/>
  <c r="P368" i="7"/>
  <c r="O368" i="7"/>
  <c r="L368" i="11" s="1"/>
  <c r="N368" i="7"/>
  <c r="M368" i="7"/>
  <c r="J368" i="11" s="1"/>
  <c r="L368" i="7"/>
  <c r="K368" i="7"/>
  <c r="H368" i="11" s="1"/>
  <c r="J368" i="7"/>
  <c r="I368" i="7"/>
  <c r="F368" i="11" s="1"/>
  <c r="H368" i="7"/>
  <c r="G368" i="7"/>
  <c r="D368" i="11" s="1"/>
  <c r="F368" i="7"/>
  <c r="E368" i="7"/>
  <c r="B368" i="11" s="1"/>
  <c r="D363" i="7"/>
  <c r="P363" i="7"/>
  <c r="O363" i="7"/>
  <c r="L363" i="11" s="1"/>
  <c r="N363" i="7"/>
  <c r="M363" i="7"/>
  <c r="J363" i="11" s="1"/>
  <c r="L363" i="7"/>
  <c r="K363" i="7"/>
  <c r="H363" i="11" s="1"/>
  <c r="J363" i="7"/>
  <c r="I363" i="7"/>
  <c r="F363" i="11" s="1"/>
  <c r="H363" i="7"/>
  <c r="G363" i="7"/>
  <c r="D363" i="11" s="1"/>
  <c r="F363" i="7"/>
  <c r="E363" i="7"/>
  <c r="B363" i="11" s="1"/>
  <c r="P362" i="7"/>
  <c r="O362" i="7"/>
  <c r="L362" i="11" s="1"/>
  <c r="N362" i="7"/>
  <c r="M362" i="7"/>
  <c r="J362" i="11" s="1"/>
  <c r="L362" i="7"/>
  <c r="K362" i="7"/>
  <c r="H362" i="11" s="1"/>
  <c r="J362" i="7"/>
  <c r="I362" i="7"/>
  <c r="F362" i="11" s="1"/>
  <c r="H362" i="7"/>
  <c r="G362" i="7"/>
  <c r="D362" i="11" s="1"/>
  <c r="F362" i="7"/>
  <c r="E362" i="7"/>
  <c r="B362" i="11" s="1"/>
  <c r="D361" i="7"/>
  <c r="P361" i="7"/>
  <c r="O361" i="7"/>
  <c r="L361" i="11" s="1"/>
  <c r="N361" i="7"/>
  <c r="M361" i="7"/>
  <c r="J361" i="11" s="1"/>
  <c r="L361" i="7"/>
  <c r="K361" i="7"/>
  <c r="H361" i="11" s="1"/>
  <c r="J361" i="7"/>
  <c r="I361" i="7"/>
  <c r="F361" i="11" s="1"/>
  <c r="H361" i="7"/>
  <c r="G361" i="7"/>
  <c r="D361" i="11" s="1"/>
  <c r="F361" i="7"/>
  <c r="E361" i="7"/>
  <c r="B361" i="11" s="1"/>
  <c r="P360" i="7"/>
  <c r="O360" i="7"/>
  <c r="L360" i="11" s="1"/>
  <c r="N360" i="7"/>
  <c r="M360" i="7"/>
  <c r="J360" i="11" s="1"/>
  <c r="L360" i="7"/>
  <c r="K360" i="7"/>
  <c r="H360" i="11" s="1"/>
  <c r="J360" i="7"/>
  <c r="I360" i="7"/>
  <c r="F360" i="11" s="1"/>
  <c r="H360" i="7"/>
  <c r="G360" i="7"/>
  <c r="D360" i="11" s="1"/>
  <c r="F360" i="7"/>
  <c r="E360" i="7"/>
  <c r="B360" i="11" s="1"/>
  <c r="D359" i="7"/>
  <c r="P359" i="7"/>
  <c r="O359" i="7"/>
  <c r="L359" i="11" s="1"/>
  <c r="N359" i="7"/>
  <c r="M359" i="7"/>
  <c r="J359" i="11" s="1"/>
  <c r="L359" i="7"/>
  <c r="K359" i="7"/>
  <c r="H359" i="11" s="1"/>
  <c r="J359" i="7"/>
  <c r="I359" i="7"/>
  <c r="F359" i="11" s="1"/>
  <c r="H359" i="7"/>
  <c r="G359" i="7"/>
  <c r="D359" i="11" s="1"/>
  <c r="F359" i="7"/>
  <c r="E359" i="7"/>
  <c r="B359" i="11" s="1"/>
  <c r="P358" i="7"/>
  <c r="O358" i="7"/>
  <c r="L358" i="11" s="1"/>
  <c r="N358" i="7"/>
  <c r="M358" i="7"/>
  <c r="J358" i="11" s="1"/>
  <c r="L358" i="7"/>
  <c r="K358" i="7"/>
  <c r="H358" i="11" s="1"/>
  <c r="J358" i="7"/>
  <c r="I358" i="7"/>
  <c r="F358" i="11" s="1"/>
  <c r="H358" i="7"/>
  <c r="G358" i="7"/>
  <c r="D358" i="11" s="1"/>
  <c r="F358" i="7"/>
  <c r="E358" i="7"/>
  <c r="B358" i="11" s="1"/>
  <c r="P357" i="7"/>
  <c r="O357" i="7"/>
  <c r="L357" i="11" s="1"/>
  <c r="N357" i="7"/>
  <c r="M357" i="7"/>
  <c r="J357" i="11" s="1"/>
  <c r="L357" i="7"/>
  <c r="K357" i="7"/>
  <c r="H357" i="11" s="1"/>
  <c r="J357" i="7"/>
  <c r="I357" i="7"/>
  <c r="F357" i="11" s="1"/>
  <c r="H357" i="7"/>
  <c r="G357" i="7"/>
  <c r="D357" i="11" s="1"/>
  <c r="F357" i="7"/>
  <c r="E357" i="7"/>
  <c r="B357" i="11" s="1"/>
  <c r="D356" i="7"/>
  <c r="P356" i="7"/>
  <c r="O356" i="7"/>
  <c r="L356" i="11" s="1"/>
  <c r="N356" i="7"/>
  <c r="M356" i="7"/>
  <c r="J356" i="11" s="1"/>
  <c r="L356" i="7"/>
  <c r="K356" i="7"/>
  <c r="H356" i="11" s="1"/>
  <c r="J356" i="7"/>
  <c r="I356" i="7"/>
  <c r="F356" i="11" s="1"/>
  <c r="H356" i="7"/>
  <c r="G356" i="7"/>
  <c r="D356" i="11" s="1"/>
  <c r="F356" i="7"/>
  <c r="E356" i="7"/>
  <c r="B356" i="11" s="1"/>
  <c r="P355" i="7"/>
  <c r="O355" i="7"/>
  <c r="L355" i="11" s="1"/>
  <c r="N355" i="7"/>
  <c r="M355" i="7"/>
  <c r="J355" i="11" s="1"/>
  <c r="L355" i="7"/>
  <c r="K355" i="7"/>
  <c r="H355" i="11" s="1"/>
  <c r="J355" i="7"/>
  <c r="Y355" i="7" s="1"/>
  <c r="I355" i="7"/>
  <c r="F355" i="11" s="1"/>
  <c r="H355" i="7"/>
  <c r="G355" i="7"/>
  <c r="D355" i="11" s="1"/>
  <c r="F355" i="7"/>
  <c r="E355" i="7"/>
  <c r="B355" i="11" s="1"/>
  <c r="P354" i="7"/>
  <c r="O354" i="7"/>
  <c r="L354" i="11" s="1"/>
  <c r="N354" i="7"/>
  <c r="M354" i="7"/>
  <c r="J354" i="11" s="1"/>
  <c r="L354" i="7"/>
  <c r="K354" i="7"/>
  <c r="H354" i="11" s="1"/>
  <c r="J354" i="7"/>
  <c r="I354" i="7"/>
  <c r="F354" i="11" s="1"/>
  <c r="H354" i="7"/>
  <c r="G354" i="7"/>
  <c r="D354" i="11" s="1"/>
  <c r="F354" i="7"/>
  <c r="E354" i="7"/>
  <c r="B354" i="11" s="1"/>
  <c r="P353" i="7"/>
  <c r="O353" i="7"/>
  <c r="L353" i="11" s="1"/>
  <c r="N353" i="7"/>
  <c r="M353" i="7"/>
  <c r="J353" i="11" s="1"/>
  <c r="L353" i="7"/>
  <c r="K353" i="7"/>
  <c r="H353" i="11" s="1"/>
  <c r="J353" i="7"/>
  <c r="I353" i="7"/>
  <c r="F353" i="11" s="1"/>
  <c r="H353" i="7"/>
  <c r="G353" i="7"/>
  <c r="D353" i="11" s="1"/>
  <c r="F353" i="7"/>
  <c r="E353" i="7"/>
  <c r="B353" i="11" s="1"/>
  <c r="D351" i="7"/>
  <c r="P351" i="7"/>
  <c r="O351" i="7"/>
  <c r="L351" i="11" s="1"/>
  <c r="N351" i="7"/>
  <c r="M351" i="7"/>
  <c r="J351" i="11" s="1"/>
  <c r="L351" i="7"/>
  <c r="K351" i="7"/>
  <c r="H351" i="11" s="1"/>
  <c r="J351" i="7"/>
  <c r="I351" i="7"/>
  <c r="F351" i="11" s="1"/>
  <c r="H351" i="7"/>
  <c r="G351" i="7"/>
  <c r="D351" i="11" s="1"/>
  <c r="F351" i="7"/>
  <c r="E351" i="7"/>
  <c r="B351" i="11" s="1"/>
  <c r="D350" i="7"/>
  <c r="P350" i="7"/>
  <c r="O350" i="7"/>
  <c r="L350" i="11" s="1"/>
  <c r="N350" i="7"/>
  <c r="M350" i="7"/>
  <c r="J350" i="11" s="1"/>
  <c r="L350" i="7"/>
  <c r="K350" i="7"/>
  <c r="H350" i="11" s="1"/>
  <c r="J350" i="7"/>
  <c r="I350" i="7"/>
  <c r="F350" i="11" s="1"/>
  <c r="H350" i="7"/>
  <c r="G350" i="7"/>
  <c r="D350" i="11" s="1"/>
  <c r="F350" i="7"/>
  <c r="E350" i="7"/>
  <c r="B350" i="11" s="1"/>
  <c r="P349" i="7"/>
  <c r="O349" i="7"/>
  <c r="L349" i="11" s="1"/>
  <c r="N349" i="7"/>
  <c r="M349" i="7"/>
  <c r="J349" i="11" s="1"/>
  <c r="L349" i="7"/>
  <c r="K349" i="7"/>
  <c r="H349" i="11" s="1"/>
  <c r="J349" i="7"/>
  <c r="I349" i="7"/>
  <c r="F349" i="11" s="1"/>
  <c r="H349" i="7"/>
  <c r="G349" i="7"/>
  <c r="D349" i="11" s="1"/>
  <c r="F349" i="7"/>
  <c r="E349" i="7"/>
  <c r="B349" i="11" s="1"/>
  <c r="P348" i="7"/>
  <c r="O348" i="7"/>
  <c r="L348" i="11" s="1"/>
  <c r="N348" i="7"/>
  <c r="M348" i="7"/>
  <c r="J348" i="11" s="1"/>
  <c r="L348" i="7"/>
  <c r="K348" i="7"/>
  <c r="H348" i="11" s="1"/>
  <c r="J348" i="7"/>
  <c r="I348" i="7"/>
  <c r="F348" i="11" s="1"/>
  <c r="H348" i="7"/>
  <c r="G348" i="7"/>
  <c r="D348" i="11" s="1"/>
  <c r="F348" i="7"/>
  <c r="E348" i="7"/>
  <c r="B348" i="11" s="1"/>
  <c r="P347" i="7"/>
  <c r="AE347" i="7" s="1"/>
  <c r="O347" i="7"/>
  <c r="L347" i="11" s="1"/>
  <c r="N347" i="7"/>
  <c r="M347" i="7"/>
  <c r="J347" i="11" s="1"/>
  <c r="L347" i="7"/>
  <c r="K347" i="7"/>
  <c r="H347" i="11" s="1"/>
  <c r="J347" i="7"/>
  <c r="I347" i="7"/>
  <c r="F347" i="11" s="1"/>
  <c r="H347" i="7"/>
  <c r="G347" i="7"/>
  <c r="D347" i="11" s="1"/>
  <c r="F347" i="7"/>
  <c r="E347" i="7"/>
  <c r="B347" i="11" s="1"/>
  <c r="P346" i="7"/>
  <c r="O346" i="7"/>
  <c r="L346" i="11" s="1"/>
  <c r="N346" i="7"/>
  <c r="M346" i="7"/>
  <c r="J346" i="11" s="1"/>
  <c r="L346" i="7"/>
  <c r="K346" i="7"/>
  <c r="H346" i="11" s="1"/>
  <c r="J346" i="7"/>
  <c r="I346" i="7"/>
  <c r="F346" i="11" s="1"/>
  <c r="H346" i="7"/>
  <c r="G346" i="7"/>
  <c r="D346" i="11" s="1"/>
  <c r="F346" i="7"/>
  <c r="E346" i="7"/>
  <c r="B346" i="11" s="1"/>
  <c r="P345" i="7"/>
  <c r="O345" i="7"/>
  <c r="L345" i="11" s="1"/>
  <c r="N345" i="7"/>
  <c r="M345" i="7"/>
  <c r="J345" i="11" s="1"/>
  <c r="L345" i="7"/>
  <c r="K345" i="7"/>
  <c r="H345" i="11" s="1"/>
  <c r="J345" i="7"/>
  <c r="I345" i="7"/>
  <c r="F345" i="11" s="1"/>
  <c r="H345" i="7"/>
  <c r="G345" i="7"/>
  <c r="D345" i="11" s="1"/>
  <c r="F345" i="7"/>
  <c r="E345" i="7"/>
  <c r="B345" i="11" s="1"/>
  <c r="P344" i="7"/>
  <c r="O344" i="7"/>
  <c r="L344" i="11" s="1"/>
  <c r="N344" i="7"/>
  <c r="M344" i="7"/>
  <c r="J344" i="11" s="1"/>
  <c r="L344" i="7"/>
  <c r="K344" i="7"/>
  <c r="H344" i="11" s="1"/>
  <c r="J344" i="7"/>
  <c r="I344" i="7"/>
  <c r="F344" i="11" s="1"/>
  <c r="H344" i="7"/>
  <c r="W344" i="7" s="1"/>
  <c r="G344" i="7"/>
  <c r="D344" i="11" s="1"/>
  <c r="F344" i="7"/>
  <c r="E344" i="7"/>
  <c r="B344" i="11" s="1"/>
  <c r="P343" i="7"/>
  <c r="AE343" i="7" s="1"/>
  <c r="O343" i="7"/>
  <c r="L343" i="11" s="1"/>
  <c r="N343" i="7"/>
  <c r="M343" i="7"/>
  <c r="J343" i="11" s="1"/>
  <c r="L343" i="7"/>
  <c r="K343" i="7"/>
  <c r="H343" i="11" s="1"/>
  <c r="J343" i="7"/>
  <c r="I343" i="7"/>
  <c r="F343" i="11" s="1"/>
  <c r="H343" i="7"/>
  <c r="G343" i="7"/>
  <c r="D343" i="11" s="1"/>
  <c r="F343" i="7"/>
  <c r="E343" i="7"/>
  <c r="B343" i="11" s="1"/>
  <c r="P342" i="7"/>
  <c r="AE342" i="7" s="1"/>
  <c r="O342" i="7"/>
  <c r="L342" i="11" s="1"/>
  <c r="N342" i="7"/>
  <c r="M342" i="7"/>
  <c r="J342" i="11" s="1"/>
  <c r="L342" i="7"/>
  <c r="K342" i="7"/>
  <c r="H342" i="11" s="1"/>
  <c r="J342" i="7"/>
  <c r="I342" i="7"/>
  <c r="F342" i="11" s="1"/>
  <c r="H342" i="7"/>
  <c r="G342" i="7"/>
  <c r="D342" i="11" s="1"/>
  <c r="F342" i="7"/>
  <c r="E342" i="7"/>
  <c r="B342" i="11" s="1"/>
  <c r="D341" i="7"/>
  <c r="P341" i="7"/>
  <c r="O341" i="7"/>
  <c r="L341" i="11" s="1"/>
  <c r="N341" i="7"/>
  <c r="M341" i="7"/>
  <c r="J341" i="11" s="1"/>
  <c r="L341" i="7"/>
  <c r="K341" i="7"/>
  <c r="H341" i="11" s="1"/>
  <c r="J341" i="7"/>
  <c r="I341" i="7"/>
  <c r="F341" i="11" s="1"/>
  <c r="H341" i="7"/>
  <c r="G341" i="7"/>
  <c r="D341" i="11" s="1"/>
  <c r="F341" i="7"/>
  <c r="E341" i="7"/>
  <c r="B341" i="11" s="1"/>
  <c r="P340" i="7"/>
  <c r="O340" i="7"/>
  <c r="L340" i="11" s="1"/>
  <c r="N340" i="7"/>
  <c r="M340" i="7"/>
  <c r="J340" i="11" s="1"/>
  <c r="L340" i="7"/>
  <c r="K340" i="7"/>
  <c r="H340" i="11" s="1"/>
  <c r="J340" i="7"/>
  <c r="I340" i="7"/>
  <c r="F340" i="11" s="1"/>
  <c r="H340" i="7"/>
  <c r="G340" i="7"/>
  <c r="D340" i="11" s="1"/>
  <c r="F340" i="7"/>
  <c r="E340" i="7"/>
  <c r="B340" i="11" s="1"/>
  <c r="P339" i="7"/>
  <c r="O339" i="7"/>
  <c r="L339" i="11" s="1"/>
  <c r="N339" i="7"/>
  <c r="M339" i="7"/>
  <c r="J339" i="11" s="1"/>
  <c r="L339" i="7"/>
  <c r="K339" i="7"/>
  <c r="H339" i="11" s="1"/>
  <c r="J339" i="7"/>
  <c r="I339" i="7"/>
  <c r="F339" i="11" s="1"/>
  <c r="H339" i="7"/>
  <c r="G339" i="7"/>
  <c r="D339" i="11" s="1"/>
  <c r="F339" i="7"/>
  <c r="E339" i="7"/>
  <c r="B339" i="11" s="1"/>
  <c r="D338" i="7"/>
  <c r="P338" i="7"/>
  <c r="O338" i="7"/>
  <c r="L338" i="11" s="1"/>
  <c r="N338" i="7"/>
  <c r="M338" i="7"/>
  <c r="J338" i="11" s="1"/>
  <c r="L338" i="7"/>
  <c r="K338" i="7"/>
  <c r="H338" i="11" s="1"/>
  <c r="J338" i="7"/>
  <c r="I338" i="7"/>
  <c r="F338" i="11" s="1"/>
  <c r="H338" i="7"/>
  <c r="G338" i="7"/>
  <c r="D338" i="11" s="1"/>
  <c r="F338" i="7"/>
  <c r="E338" i="7"/>
  <c r="B338" i="11" s="1"/>
  <c r="P336" i="7"/>
  <c r="O336" i="7"/>
  <c r="L336" i="11" s="1"/>
  <c r="N336" i="7"/>
  <c r="M336" i="7"/>
  <c r="J336" i="11" s="1"/>
  <c r="L336" i="7"/>
  <c r="K336" i="7"/>
  <c r="H336" i="11" s="1"/>
  <c r="J336" i="7"/>
  <c r="I336" i="7"/>
  <c r="F336" i="11" s="1"/>
  <c r="H336" i="7"/>
  <c r="G336" i="7"/>
  <c r="D336" i="11" s="1"/>
  <c r="F336" i="7"/>
  <c r="E336" i="7"/>
  <c r="B336" i="11" s="1"/>
  <c r="D335" i="7"/>
  <c r="P335" i="7"/>
  <c r="O335" i="7"/>
  <c r="L335" i="11" s="1"/>
  <c r="N335" i="7"/>
  <c r="M335" i="7"/>
  <c r="J335" i="11" s="1"/>
  <c r="L335" i="7"/>
  <c r="K335" i="7"/>
  <c r="H335" i="11" s="1"/>
  <c r="J335" i="7"/>
  <c r="I335" i="7"/>
  <c r="F335" i="11" s="1"/>
  <c r="H335" i="7"/>
  <c r="G335" i="7"/>
  <c r="D335" i="11" s="1"/>
  <c r="F335" i="7"/>
  <c r="E335" i="7"/>
  <c r="B335" i="11" s="1"/>
  <c r="P334" i="7"/>
  <c r="O334" i="7"/>
  <c r="L334" i="11" s="1"/>
  <c r="N334" i="7"/>
  <c r="AC334" i="7" s="1"/>
  <c r="M334" i="7"/>
  <c r="J334" i="11" s="1"/>
  <c r="L334" i="7"/>
  <c r="K334" i="7"/>
  <c r="H334" i="11" s="1"/>
  <c r="J334" i="7"/>
  <c r="I334" i="7"/>
  <c r="F334" i="11" s="1"/>
  <c r="H334" i="7"/>
  <c r="G334" i="7"/>
  <c r="D334" i="11" s="1"/>
  <c r="F334" i="7"/>
  <c r="E334" i="7"/>
  <c r="B334" i="11" s="1"/>
  <c r="D333" i="7"/>
  <c r="P333" i="7"/>
  <c r="O333" i="7"/>
  <c r="L333" i="11" s="1"/>
  <c r="N333" i="7"/>
  <c r="M333" i="7"/>
  <c r="J333" i="11" s="1"/>
  <c r="L333" i="7"/>
  <c r="K333" i="7"/>
  <c r="H333" i="11" s="1"/>
  <c r="J333" i="7"/>
  <c r="I333" i="7"/>
  <c r="F333" i="11" s="1"/>
  <c r="H333" i="7"/>
  <c r="G333" i="7"/>
  <c r="D333" i="11" s="1"/>
  <c r="F333" i="7"/>
  <c r="E333" i="7"/>
  <c r="B333" i="11" s="1"/>
  <c r="P332" i="7"/>
  <c r="O332" i="7"/>
  <c r="L332" i="11" s="1"/>
  <c r="N332" i="7"/>
  <c r="M332" i="7"/>
  <c r="J332" i="11" s="1"/>
  <c r="L332" i="7"/>
  <c r="K332" i="7"/>
  <c r="H332" i="11" s="1"/>
  <c r="J332" i="7"/>
  <c r="I332" i="7"/>
  <c r="F332" i="11" s="1"/>
  <c r="H332" i="7"/>
  <c r="G332" i="7"/>
  <c r="D332" i="11" s="1"/>
  <c r="F332" i="7"/>
  <c r="E332" i="7"/>
  <c r="B332" i="11" s="1"/>
  <c r="P331" i="7"/>
  <c r="P366" i="7" s="1"/>
  <c r="O331" i="7"/>
  <c r="L331" i="11" s="1"/>
  <c r="N331" i="7"/>
  <c r="N366" i="7" s="1"/>
  <c r="M331" i="7"/>
  <c r="J331" i="11" s="1"/>
  <c r="L331" i="7"/>
  <c r="L366" i="7" s="1"/>
  <c r="K331" i="7"/>
  <c r="H331" i="11" s="1"/>
  <c r="J331" i="7"/>
  <c r="J366" i="7" s="1"/>
  <c r="I331" i="7"/>
  <c r="F331" i="11" s="1"/>
  <c r="H331" i="7"/>
  <c r="H366" i="7" s="1"/>
  <c r="G331" i="7"/>
  <c r="D331" i="11" s="1"/>
  <c r="F331" i="7"/>
  <c r="F366" i="7" s="1"/>
  <c r="E331" i="7"/>
  <c r="B331" i="11" s="1"/>
  <c r="P330" i="7"/>
  <c r="O330" i="7"/>
  <c r="L330" i="11" s="1"/>
  <c r="N330" i="7"/>
  <c r="M330" i="7"/>
  <c r="J330" i="11" s="1"/>
  <c r="L330" i="7"/>
  <c r="K330" i="7"/>
  <c r="H330" i="11" s="1"/>
  <c r="J330" i="7"/>
  <c r="I330" i="7"/>
  <c r="F330" i="11" s="1"/>
  <c r="H330" i="7"/>
  <c r="G330" i="7"/>
  <c r="D330" i="11" s="1"/>
  <c r="F330" i="7"/>
  <c r="E330" i="7"/>
  <c r="B330" i="11" s="1"/>
  <c r="P329" i="7"/>
  <c r="O329" i="7"/>
  <c r="L329" i="11" s="1"/>
  <c r="N329" i="7"/>
  <c r="M329" i="7"/>
  <c r="J329" i="11" s="1"/>
  <c r="L329" i="7"/>
  <c r="K329" i="7"/>
  <c r="H329" i="11" s="1"/>
  <c r="J329" i="7"/>
  <c r="I329" i="7"/>
  <c r="F329" i="11" s="1"/>
  <c r="H329" i="7"/>
  <c r="W329" i="7" s="1"/>
  <c r="G329" i="7"/>
  <c r="D329" i="11" s="1"/>
  <c r="F329" i="7"/>
  <c r="E329" i="7"/>
  <c r="B329" i="11" s="1"/>
  <c r="D328" i="7"/>
  <c r="P328" i="7"/>
  <c r="O328" i="7"/>
  <c r="L328" i="11" s="1"/>
  <c r="N328" i="7"/>
  <c r="M328" i="7"/>
  <c r="J328" i="11" s="1"/>
  <c r="L328" i="7"/>
  <c r="K328" i="7"/>
  <c r="H328" i="11" s="1"/>
  <c r="J328" i="7"/>
  <c r="I328" i="7"/>
  <c r="F328" i="11" s="1"/>
  <c r="H328" i="7"/>
  <c r="G328" i="7"/>
  <c r="D328" i="11" s="1"/>
  <c r="F328" i="7"/>
  <c r="E328" i="7"/>
  <c r="B328" i="11" s="1"/>
  <c r="D327" i="7"/>
  <c r="P327" i="7"/>
  <c r="O327" i="7"/>
  <c r="L327" i="11" s="1"/>
  <c r="N327" i="7"/>
  <c r="M327" i="7"/>
  <c r="J327" i="11" s="1"/>
  <c r="L327" i="7"/>
  <c r="K327" i="7"/>
  <c r="H327" i="11" s="1"/>
  <c r="J327" i="7"/>
  <c r="I327" i="7"/>
  <c r="F327" i="11" s="1"/>
  <c r="H327" i="7"/>
  <c r="G327" i="7"/>
  <c r="D327" i="11" s="1"/>
  <c r="F327" i="7"/>
  <c r="E327" i="7"/>
  <c r="B327" i="11" s="1"/>
  <c r="D325" i="7"/>
  <c r="P325" i="7"/>
  <c r="O325" i="7"/>
  <c r="L325" i="11" s="1"/>
  <c r="N325" i="7"/>
  <c r="M325" i="7"/>
  <c r="J325" i="11" s="1"/>
  <c r="L325" i="7"/>
  <c r="K325" i="7"/>
  <c r="H325" i="11" s="1"/>
  <c r="J325" i="7"/>
  <c r="I325" i="7"/>
  <c r="F325" i="11" s="1"/>
  <c r="H325" i="7"/>
  <c r="G325" i="7"/>
  <c r="D325" i="11" s="1"/>
  <c r="F325" i="7"/>
  <c r="E325" i="7"/>
  <c r="B325" i="11" s="1"/>
  <c r="D324" i="7"/>
  <c r="P324" i="7"/>
  <c r="O324" i="7"/>
  <c r="L324" i="11" s="1"/>
  <c r="N324" i="7"/>
  <c r="M324" i="7"/>
  <c r="J324" i="11" s="1"/>
  <c r="L324" i="7"/>
  <c r="K324" i="7"/>
  <c r="H324" i="11" s="1"/>
  <c r="J324" i="7"/>
  <c r="I324" i="7"/>
  <c r="F324" i="11" s="1"/>
  <c r="H324" i="7"/>
  <c r="G324" i="7"/>
  <c r="D324" i="11" s="1"/>
  <c r="F324" i="7"/>
  <c r="E324" i="7"/>
  <c r="B324" i="11" s="1"/>
  <c r="D323" i="7"/>
  <c r="P323" i="7"/>
  <c r="O323" i="7"/>
  <c r="L323" i="11" s="1"/>
  <c r="N323" i="7"/>
  <c r="M323" i="7"/>
  <c r="J323" i="11" s="1"/>
  <c r="L323" i="7"/>
  <c r="K323" i="7"/>
  <c r="H323" i="11" s="1"/>
  <c r="J323" i="7"/>
  <c r="I323" i="7"/>
  <c r="F323" i="11" s="1"/>
  <c r="H323" i="7"/>
  <c r="G323" i="7"/>
  <c r="D323" i="11" s="1"/>
  <c r="F323" i="7"/>
  <c r="E323" i="7"/>
  <c r="B323" i="11" s="1"/>
  <c r="D322" i="7"/>
  <c r="P322" i="7"/>
  <c r="O322" i="7"/>
  <c r="L322" i="11" s="1"/>
  <c r="N322" i="7"/>
  <c r="M322" i="7"/>
  <c r="J322" i="11" s="1"/>
  <c r="L322" i="7"/>
  <c r="K322" i="7"/>
  <c r="H322" i="11" s="1"/>
  <c r="J322" i="7"/>
  <c r="I322" i="7"/>
  <c r="F322" i="11" s="1"/>
  <c r="H322" i="7"/>
  <c r="G322" i="7"/>
  <c r="D322" i="11" s="1"/>
  <c r="F322" i="7"/>
  <c r="E322" i="7"/>
  <c r="B322" i="11" s="1"/>
  <c r="P321" i="7"/>
  <c r="O321" i="7"/>
  <c r="L321" i="11" s="1"/>
  <c r="N321" i="7"/>
  <c r="M321" i="7"/>
  <c r="J321" i="11" s="1"/>
  <c r="L321" i="7"/>
  <c r="K321" i="7"/>
  <c r="H321" i="11" s="1"/>
  <c r="J321" i="7"/>
  <c r="Y321" i="7" s="1"/>
  <c r="I321" i="7"/>
  <c r="F321" i="11" s="1"/>
  <c r="H321" i="7"/>
  <c r="G321" i="7"/>
  <c r="D321" i="11" s="1"/>
  <c r="F321" i="7"/>
  <c r="E321" i="7"/>
  <c r="B321" i="11" s="1"/>
  <c r="P320" i="7"/>
  <c r="O320" i="7"/>
  <c r="L320" i="11" s="1"/>
  <c r="N320" i="7"/>
  <c r="M320" i="7"/>
  <c r="J320" i="11" s="1"/>
  <c r="L320" i="7"/>
  <c r="K320" i="7"/>
  <c r="H320" i="11" s="1"/>
  <c r="J320" i="7"/>
  <c r="I320" i="7"/>
  <c r="F320" i="11" s="1"/>
  <c r="H320" i="7"/>
  <c r="G320" i="7"/>
  <c r="D320" i="11" s="1"/>
  <c r="F320" i="7"/>
  <c r="E320" i="7"/>
  <c r="B320" i="11" s="1"/>
  <c r="P319" i="7"/>
  <c r="AE319" i="7" s="1"/>
  <c r="O319" i="7"/>
  <c r="L319" i="11" s="1"/>
  <c r="N319" i="7"/>
  <c r="M319" i="7"/>
  <c r="J319" i="11" s="1"/>
  <c r="L319" i="7"/>
  <c r="K319" i="7"/>
  <c r="H319" i="11" s="1"/>
  <c r="J319" i="7"/>
  <c r="I319" i="7"/>
  <c r="F319" i="11" s="1"/>
  <c r="H319" i="7"/>
  <c r="G319" i="7"/>
  <c r="D319" i="11" s="1"/>
  <c r="F319" i="7"/>
  <c r="E319" i="7"/>
  <c r="B319" i="11" s="1"/>
  <c r="D318" i="7"/>
  <c r="P318" i="7"/>
  <c r="O318" i="7"/>
  <c r="L318" i="11" s="1"/>
  <c r="N318" i="7"/>
  <c r="M318" i="7"/>
  <c r="J318" i="11" s="1"/>
  <c r="L318" i="7"/>
  <c r="K318" i="7"/>
  <c r="H318" i="11" s="1"/>
  <c r="J318" i="7"/>
  <c r="I318" i="7"/>
  <c r="F318" i="11" s="1"/>
  <c r="H318" i="7"/>
  <c r="G318" i="7"/>
  <c r="D318" i="11" s="1"/>
  <c r="F318" i="7"/>
  <c r="E318" i="7"/>
  <c r="B318" i="11" s="1"/>
  <c r="P317" i="7"/>
  <c r="AE317" i="7" s="1"/>
  <c r="O317" i="7"/>
  <c r="L317" i="11" s="1"/>
  <c r="N317" i="7"/>
  <c r="M317" i="7"/>
  <c r="J317" i="11" s="1"/>
  <c r="L317" i="7"/>
  <c r="K317" i="7"/>
  <c r="H317" i="11" s="1"/>
  <c r="J317" i="7"/>
  <c r="I317" i="7"/>
  <c r="F317" i="11" s="1"/>
  <c r="H317" i="7"/>
  <c r="G317" i="7"/>
  <c r="D317" i="11" s="1"/>
  <c r="F317" i="7"/>
  <c r="E317" i="7"/>
  <c r="B317" i="11" s="1"/>
  <c r="D316" i="7"/>
  <c r="P316" i="7"/>
  <c r="O316" i="7"/>
  <c r="L316" i="11" s="1"/>
  <c r="N316" i="7"/>
  <c r="M316" i="7"/>
  <c r="J316" i="11" s="1"/>
  <c r="L316" i="7"/>
  <c r="K316" i="7"/>
  <c r="H316" i="11" s="1"/>
  <c r="J316" i="7"/>
  <c r="I316" i="7"/>
  <c r="F316" i="11" s="1"/>
  <c r="H316" i="7"/>
  <c r="G316" i="7"/>
  <c r="D316" i="11" s="1"/>
  <c r="F316" i="7"/>
  <c r="E316" i="7"/>
  <c r="B316" i="11" s="1"/>
  <c r="P315" i="7"/>
  <c r="AE315" i="7" s="1"/>
  <c r="O315" i="7"/>
  <c r="L315" i="11" s="1"/>
  <c r="N315" i="7"/>
  <c r="M315" i="7"/>
  <c r="J315" i="11" s="1"/>
  <c r="L315" i="7"/>
  <c r="K315" i="7"/>
  <c r="H315" i="11" s="1"/>
  <c r="J315" i="7"/>
  <c r="I315" i="7"/>
  <c r="F315" i="11" s="1"/>
  <c r="H315" i="7"/>
  <c r="G315" i="7"/>
  <c r="D315" i="11" s="1"/>
  <c r="F315" i="7"/>
  <c r="E315" i="7"/>
  <c r="B315" i="11" s="1"/>
  <c r="D314" i="7"/>
  <c r="P314" i="7"/>
  <c r="O314" i="7"/>
  <c r="L314" i="11" s="1"/>
  <c r="N314" i="7"/>
  <c r="M314" i="7"/>
  <c r="J314" i="11" s="1"/>
  <c r="L314" i="7"/>
  <c r="K314" i="7"/>
  <c r="H314" i="11" s="1"/>
  <c r="J314" i="7"/>
  <c r="I314" i="7"/>
  <c r="F314" i="11" s="1"/>
  <c r="H314" i="7"/>
  <c r="G314" i="7"/>
  <c r="D314" i="11" s="1"/>
  <c r="F314" i="7"/>
  <c r="E314" i="7"/>
  <c r="B314" i="11" s="1"/>
  <c r="D313" i="7"/>
  <c r="P313" i="7"/>
  <c r="O313" i="7"/>
  <c r="L313" i="11" s="1"/>
  <c r="N313" i="7"/>
  <c r="M313" i="7"/>
  <c r="J313" i="11" s="1"/>
  <c r="L313" i="7"/>
  <c r="K313" i="7"/>
  <c r="H313" i="11" s="1"/>
  <c r="J313" i="7"/>
  <c r="I313" i="7"/>
  <c r="F313" i="11" s="1"/>
  <c r="H313" i="7"/>
  <c r="G313" i="7"/>
  <c r="D313" i="11" s="1"/>
  <c r="F313" i="7"/>
  <c r="E313" i="7"/>
  <c r="B313" i="11" s="1"/>
  <c r="D312" i="7"/>
  <c r="P312" i="7"/>
  <c r="O312" i="7"/>
  <c r="L312" i="11" s="1"/>
  <c r="N312" i="7"/>
  <c r="M312" i="7"/>
  <c r="J312" i="11" s="1"/>
  <c r="L312" i="7"/>
  <c r="K312" i="7"/>
  <c r="H312" i="11" s="1"/>
  <c r="J312" i="7"/>
  <c r="I312" i="7"/>
  <c r="F312" i="11" s="1"/>
  <c r="H312" i="7"/>
  <c r="G312" i="7"/>
  <c r="D312" i="11" s="1"/>
  <c r="F312" i="7"/>
  <c r="E312" i="7"/>
  <c r="B312" i="11" s="1"/>
  <c r="P311" i="7"/>
  <c r="O311" i="7"/>
  <c r="L311" i="11" s="1"/>
  <c r="N311" i="7"/>
  <c r="M311" i="7"/>
  <c r="J311" i="11" s="1"/>
  <c r="L311" i="7"/>
  <c r="K311" i="7"/>
  <c r="H311" i="11" s="1"/>
  <c r="J311" i="7"/>
  <c r="I311" i="7"/>
  <c r="F311" i="11" s="1"/>
  <c r="H311" i="7"/>
  <c r="G311" i="7"/>
  <c r="D311" i="11" s="1"/>
  <c r="F311" i="7"/>
  <c r="E311" i="7"/>
  <c r="B311" i="11" s="1"/>
  <c r="D310" i="7"/>
  <c r="P310" i="7"/>
  <c r="O310" i="7"/>
  <c r="L310" i="11" s="1"/>
  <c r="N310" i="7"/>
  <c r="M310" i="7"/>
  <c r="J310" i="11" s="1"/>
  <c r="L310" i="7"/>
  <c r="K310" i="7"/>
  <c r="H310" i="11" s="1"/>
  <c r="J310" i="7"/>
  <c r="I310" i="7"/>
  <c r="F310" i="11" s="1"/>
  <c r="H310" i="7"/>
  <c r="G310" i="7"/>
  <c r="D310" i="11" s="1"/>
  <c r="F310" i="7"/>
  <c r="E310" i="7"/>
  <c r="B310" i="11" s="1"/>
  <c r="P309" i="7"/>
  <c r="O309" i="7"/>
  <c r="L309" i="11" s="1"/>
  <c r="N309" i="7"/>
  <c r="M309" i="7"/>
  <c r="J309" i="11" s="1"/>
  <c r="L309" i="7"/>
  <c r="K309" i="7"/>
  <c r="H309" i="11" s="1"/>
  <c r="J309" i="7"/>
  <c r="I309" i="7"/>
  <c r="F309" i="11" s="1"/>
  <c r="H309" i="7"/>
  <c r="G309" i="7"/>
  <c r="D309" i="11" s="1"/>
  <c r="F309" i="7"/>
  <c r="E309" i="7"/>
  <c r="B309" i="11" s="1"/>
  <c r="P308" i="7"/>
  <c r="O308" i="7"/>
  <c r="L308" i="11" s="1"/>
  <c r="N308" i="7"/>
  <c r="M308" i="7"/>
  <c r="J308" i="11" s="1"/>
  <c r="L308" i="7"/>
  <c r="K308" i="7"/>
  <c r="H308" i="11" s="1"/>
  <c r="J308" i="7"/>
  <c r="I308" i="7"/>
  <c r="F308" i="11" s="1"/>
  <c r="H308" i="7"/>
  <c r="G308" i="7"/>
  <c r="D308" i="11" s="1"/>
  <c r="F308" i="7"/>
  <c r="E308" i="7"/>
  <c r="B308" i="11" s="1"/>
  <c r="P307" i="7"/>
  <c r="O307" i="7"/>
  <c r="L307" i="11" s="1"/>
  <c r="N307" i="7"/>
  <c r="M307" i="7"/>
  <c r="J307" i="11" s="1"/>
  <c r="L307" i="7"/>
  <c r="K307" i="7"/>
  <c r="H307" i="11" s="1"/>
  <c r="J307" i="7"/>
  <c r="I307" i="7"/>
  <c r="F307" i="11" s="1"/>
  <c r="H307" i="7"/>
  <c r="G307" i="7"/>
  <c r="D307" i="11" s="1"/>
  <c r="F307" i="7"/>
  <c r="E307" i="7"/>
  <c r="B307" i="11" s="1"/>
  <c r="P306" i="7"/>
  <c r="O306" i="7"/>
  <c r="L306" i="11" s="1"/>
  <c r="N306" i="7"/>
  <c r="M306" i="7"/>
  <c r="J306" i="11" s="1"/>
  <c r="L306" i="7"/>
  <c r="K306" i="7"/>
  <c r="H306" i="11" s="1"/>
  <c r="J306" i="7"/>
  <c r="I306" i="7"/>
  <c r="F306" i="11" s="1"/>
  <c r="H306" i="7"/>
  <c r="G306" i="7"/>
  <c r="D306" i="11" s="1"/>
  <c r="F306" i="7"/>
  <c r="E306" i="7"/>
  <c r="B306" i="11" s="1"/>
  <c r="D305" i="7"/>
  <c r="P305" i="7"/>
  <c r="O305" i="7"/>
  <c r="L305" i="11" s="1"/>
  <c r="N305" i="7"/>
  <c r="M305" i="7"/>
  <c r="J305" i="11" s="1"/>
  <c r="L305" i="7"/>
  <c r="K305" i="7"/>
  <c r="H305" i="11" s="1"/>
  <c r="J305" i="7"/>
  <c r="I305" i="7"/>
  <c r="F305" i="11" s="1"/>
  <c r="H305" i="7"/>
  <c r="G305" i="7"/>
  <c r="D305" i="11" s="1"/>
  <c r="F305" i="7"/>
  <c r="E305" i="7"/>
  <c r="B305" i="11" s="1"/>
  <c r="P304" i="7"/>
  <c r="O304" i="7"/>
  <c r="L304" i="11" s="1"/>
  <c r="N304" i="7"/>
  <c r="M304" i="7"/>
  <c r="J304" i="11" s="1"/>
  <c r="L304" i="7"/>
  <c r="K304" i="7"/>
  <c r="H304" i="11" s="1"/>
  <c r="J304" i="7"/>
  <c r="I304" i="7"/>
  <c r="F304" i="11" s="1"/>
  <c r="H304" i="7"/>
  <c r="G304" i="7"/>
  <c r="D304" i="11" s="1"/>
  <c r="F304" i="7"/>
  <c r="E304" i="7"/>
  <c r="B304" i="11" s="1"/>
  <c r="P303" i="7"/>
  <c r="O303" i="7"/>
  <c r="L303" i="11" s="1"/>
  <c r="N303" i="7"/>
  <c r="M303" i="7"/>
  <c r="J303" i="11" s="1"/>
  <c r="L303" i="7"/>
  <c r="K303" i="7"/>
  <c r="H303" i="11" s="1"/>
  <c r="J303" i="7"/>
  <c r="I303" i="7"/>
  <c r="F303" i="11" s="1"/>
  <c r="H303" i="7"/>
  <c r="G303" i="7"/>
  <c r="D303" i="11" s="1"/>
  <c r="F303" i="7"/>
  <c r="E303" i="7"/>
  <c r="B303" i="11" s="1"/>
  <c r="D302" i="7"/>
  <c r="P302" i="7"/>
  <c r="O302" i="7"/>
  <c r="L302" i="11" s="1"/>
  <c r="N302" i="7"/>
  <c r="M302" i="7"/>
  <c r="J302" i="11" s="1"/>
  <c r="L302" i="7"/>
  <c r="K302" i="7"/>
  <c r="H302" i="11" s="1"/>
  <c r="J302" i="7"/>
  <c r="I302" i="7"/>
  <c r="F302" i="11" s="1"/>
  <c r="H302" i="7"/>
  <c r="G302" i="7"/>
  <c r="D302" i="11" s="1"/>
  <c r="F302" i="7"/>
  <c r="E302" i="7"/>
  <c r="B302" i="11" s="1"/>
  <c r="D301" i="7"/>
  <c r="P301" i="7"/>
  <c r="O301" i="7"/>
  <c r="L301" i="11" s="1"/>
  <c r="N301" i="7"/>
  <c r="M301" i="7"/>
  <c r="J301" i="11" s="1"/>
  <c r="L301" i="7"/>
  <c r="K301" i="7"/>
  <c r="H301" i="11" s="1"/>
  <c r="J301" i="7"/>
  <c r="I301" i="7"/>
  <c r="F301" i="11" s="1"/>
  <c r="H301" i="7"/>
  <c r="G301" i="7"/>
  <c r="D301" i="11" s="1"/>
  <c r="F301" i="7"/>
  <c r="E301" i="7"/>
  <c r="B301" i="11" s="1"/>
  <c r="D300" i="7"/>
  <c r="P300" i="7"/>
  <c r="O300" i="7"/>
  <c r="L300" i="11" s="1"/>
  <c r="N300" i="7"/>
  <c r="M300" i="7"/>
  <c r="J300" i="11" s="1"/>
  <c r="L300" i="7"/>
  <c r="K300" i="7"/>
  <c r="H300" i="11" s="1"/>
  <c r="J300" i="7"/>
  <c r="I300" i="7"/>
  <c r="F300" i="11" s="1"/>
  <c r="H300" i="7"/>
  <c r="G300" i="7"/>
  <c r="D300" i="11" s="1"/>
  <c r="F300" i="7"/>
  <c r="E300" i="7"/>
  <c r="B300" i="11" s="1"/>
  <c r="P299" i="7"/>
  <c r="O299" i="7"/>
  <c r="L299" i="11" s="1"/>
  <c r="N299" i="7"/>
  <c r="M299" i="7"/>
  <c r="J299" i="11" s="1"/>
  <c r="L299" i="7"/>
  <c r="K299" i="7"/>
  <c r="H299" i="11" s="1"/>
  <c r="J299" i="7"/>
  <c r="I299" i="7"/>
  <c r="F299" i="11" s="1"/>
  <c r="H299" i="7"/>
  <c r="G299" i="7"/>
  <c r="D299" i="11" s="1"/>
  <c r="F299" i="7"/>
  <c r="E299" i="7"/>
  <c r="B299" i="11" s="1"/>
  <c r="P298" i="7"/>
  <c r="O298" i="7"/>
  <c r="L298" i="11" s="1"/>
  <c r="N298" i="7"/>
  <c r="AC298" i="7" s="1"/>
  <c r="M298" i="7"/>
  <c r="J298" i="11" s="1"/>
  <c r="L298" i="7"/>
  <c r="K298" i="7"/>
  <c r="H298" i="11" s="1"/>
  <c r="J298" i="7"/>
  <c r="I298" i="7"/>
  <c r="F298" i="11" s="1"/>
  <c r="H298" i="7"/>
  <c r="G298" i="7"/>
  <c r="D298" i="11" s="1"/>
  <c r="F298" i="7"/>
  <c r="E298" i="7"/>
  <c r="B298" i="11" s="1"/>
  <c r="D297" i="7"/>
  <c r="P297" i="7"/>
  <c r="O297" i="7"/>
  <c r="L297" i="11" s="1"/>
  <c r="N297" i="7"/>
  <c r="M297" i="7"/>
  <c r="J297" i="11" s="1"/>
  <c r="L297" i="7"/>
  <c r="K297" i="7"/>
  <c r="H297" i="11" s="1"/>
  <c r="J297" i="7"/>
  <c r="I297" i="7"/>
  <c r="F297" i="11" s="1"/>
  <c r="H297" i="7"/>
  <c r="G297" i="7"/>
  <c r="D297" i="11" s="1"/>
  <c r="F297" i="7"/>
  <c r="E297" i="7"/>
  <c r="B297" i="11" s="1"/>
  <c r="P296" i="7"/>
  <c r="O296" i="7"/>
  <c r="L296" i="11" s="1"/>
  <c r="N296" i="7"/>
  <c r="M296" i="7"/>
  <c r="J296" i="11" s="1"/>
  <c r="L296" i="7"/>
  <c r="K296" i="7"/>
  <c r="H296" i="11" s="1"/>
  <c r="J296" i="7"/>
  <c r="I296" i="7"/>
  <c r="F296" i="11" s="1"/>
  <c r="H296" i="7"/>
  <c r="G296" i="7"/>
  <c r="D296" i="11" s="1"/>
  <c r="F296" i="7"/>
  <c r="E296" i="7"/>
  <c r="B296" i="11" s="1"/>
  <c r="P295" i="7"/>
  <c r="O295" i="7"/>
  <c r="L295" i="11" s="1"/>
  <c r="N295" i="7"/>
  <c r="M295" i="7"/>
  <c r="J295" i="11" s="1"/>
  <c r="L295" i="7"/>
  <c r="K295" i="7"/>
  <c r="H295" i="11" s="1"/>
  <c r="J295" i="7"/>
  <c r="I295" i="7"/>
  <c r="F295" i="11" s="1"/>
  <c r="H295" i="7"/>
  <c r="G295" i="7"/>
  <c r="D295" i="11" s="1"/>
  <c r="F295" i="7"/>
  <c r="E295" i="7"/>
  <c r="B295" i="11" s="1"/>
  <c r="D294" i="7"/>
  <c r="P294" i="7"/>
  <c r="O294" i="7"/>
  <c r="L294" i="11" s="1"/>
  <c r="N294" i="7"/>
  <c r="M294" i="7"/>
  <c r="J294" i="11" s="1"/>
  <c r="L294" i="7"/>
  <c r="K294" i="7"/>
  <c r="H294" i="11" s="1"/>
  <c r="J294" i="7"/>
  <c r="I294" i="7"/>
  <c r="F294" i="11" s="1"/>
  <c r="H294" i="7"/>
  <c r="G294" i="7"/>
  <c r="D294" i="11" s="1"/>
  <c r="F294" i="7"/>
  <c r="E294" i="7"/>
  <c r="B294" i="11" s="1"/>
  <c r="D293" i="7"/>
  <c r="P293" i="7"/>
  <c r="O293" i="7"/>
  <c r="L293" i="11" s="1"/>
  <c r="N293" i="7"/>
  <c r="M293" i="7"/>
  <c r="J293" i="11" s="1"/>
  <c r="L293" i="7"/>
  <c r="K293" i="7"/>
  <c r="H293" i="11" s="1"/>
  <c r="J293" i="7"/>
  <c r="I293" i="7"/>
  <c r="F293" i="11" s="1"/>
  <c r="H293" i="7"/>
  <c r="G293" i="7"/>
  <c r="D293" i="11" s="1"/>
  <c r="F293" i="7"/>
  <c r="E293" i="7"/>
  <c r="B293" i="11" s="1"/>
  <c r="P292" i="7"/>
  <c r="O292" i="7"/>
  <c r="L292" i="11" s="1"/>
  <c r="N292" i="7"/>
  <c r="M292" i="7"/>
  <c r="J292" i="11" s="1"/>
  <c r="L292" i="7"/>
  <c r="K292" i="7"/>
  <c r="H292" i="11" s="1"/>
  <c r="J292" i="7"/>
  <c r="I292" i="7"/>
  <c r="F292" i="11" s="1"/>
  <c r="H292" i="7"/>
  <c r="G292" i="7"/>
  <c r="D292" i="11" s="1"/>
  <c r="F292" i="7"/>
  <c r="E292" i="7"/>
  <c r="B292" i="11" s="1"/>
  <c r="P291" i="7"/>
  <c r="O291" i="7"/>
  <c r="L291" i="11" s="1"/>
  <c r="N291" i="7"/>
  <c r="M291" i="7"/>
  <c r="J291" i="11" s="1"/>
  <c r="L291" i="7"/>
  <c r="K291" i="7"/>
  <c r="H291" i="11" s="1"/>
  <c r="J291" i="7"/>
  <c r="I291" i="7"/>
  <c r="F291" i="11" s="1"/>
  <c r="H291" i="7"/>
  <c r="G291" i="7"/>
  <c r="D291" i="11" s="1"/>
  <c r="F291" i="7"/>
  <c r="E291" i="7"/>
  <c r="B291" i="11" s="1"/>
  <c r="P290" i="7"/>
  <c r="O290" i="7"/>
  <c r="L290" i="11" s="1"/>
  <c r="N290" i="7"/>
  <c r="M290" i="7"/>
  <c r="J290" i="11" s="1"/>
  <c r="L290" i="7"/>
  <c r="K290" i="7"/>
  <c r="H290" i="11" s="1"/>
  <c r="J290" i="7"/>
  <c r="I290" i="7"/>
  <c r="F290" i="11" s="1"/>
  <c r="H290" i="7"/>
  <c r="G290" i="7"/>
  <c r="D290" i="11" s="1"/>
  <c r="F290" i="7"/>
  <c r="E290" i="7"/>
  <c r="B290" i="11" s="1"/>
  <c r="P289" i="7"/>
  <c r="O289" i="7"/>
  <c r="L289" i="11" s="1"/>
  <c r="N289" i="7"/>
  <c r="M289" i="7"/>
  <c r="J289" i="11" s="1"/>
  <c r="L289" i="7"/>
  <c r="K289" i="7"/>
  <c r="H289" i="11" s="1"/>
  <c r="J289" i="7"/>
  <c r="I289" i="7"/>
  <c r="F289" i="11" s="1"/>
  <c r="H289" i="7"/>
  <c r="G289" i="7"/>
  <c r="D289" i="11" s="1"/>
  <c r="F289" i="7"/>
  <c r="E289" i="7"/>
  <c r="B289" i="11" s="1"/>
  <c r="P288" i="7"/>
  <c r="AE288" i="7" s="1"/>
  <c r="O288" i="7"/>
  <c r="L288" i="11" s="1"/>
  <c r="N288" i="7"/>
  <c r="M288" i="7"/>
  <c r="J288" i="11" s="1"/>
  <c r="L288" i="7"/>
  <c r="K288" i="7"/>
  <c r="H288" i="11" s="1"/>
  <c r="J288" i="7"/>
  <c r="I288" i="7"/>
  <c r="F288" i="11" s="1"/>
  <c r="H288" i="7"/>
  <c r="G288" i="7"/>
  <c r="D288" i="11" s="1"/>
  <c r="F288" i="7"/>
  <c r="E288" i="7"/>
  <c r="B288" i="11" s="1"/>
  <c r="D287" i="7"/>
  <c r="P287" i="7"/>
  <c r="O287" i="7"/>
  <c r="L287" i="11" s="1"/>
  <c r="N287" i="7"/>
  <c r="M287" i="7"/>
  <c r="J287" i="11" s="1"/>
  <c r="L287" i="7"/>
  <c r="K287" i="7"/>
  <c r="H287" i="11" s="1"/>
  <c r="J287" i="7"/>
  <c r="I287" i="7"/>
  <c r="F287" i="11" s="1"/>
  <c r="H287" i="7"/>
  <c r="G287" i="7"/>
  <c r="D287" i="11" s="1"/>
  <c r="F287" i="7"/>
  <c r="E287" i="7"/>
  <c r="B287" i="11" s="1"/>
  <c r="D286" i="7"/>
  <c r="P286" i="7"/>
  <c r="O286" i="7"/>
  <c r="L286" i="11" s="1"/>
  <c r="N286" i="7"/>
  <c r="M286" i="7"/>
  <c r="J286" i="11" s="1"/>
  <c r="L286" i="7"/>
  <c r="K286" i="7"/>
  <c r="H286" i="11" s="1"/>
  <c r="J286" i="7"/>
  <c r="I286" i="7"/>
  <c r="F286" i="11" s="1"/>
  <c r="H286" i="7"/>
  <c r="G286" i="7"/>
  <c r="D286" i="11" s="1"/>
  <c r="F286" i="7"/>
  <c r="E286" i="7"/>
  <c r="B286" i="11" s="1"/>
  <c r="D285" i="7"/>
  <c r="P285" i="7"/>
  <c r="O285" i="7"/>
  <c r="L285" i="11" s="1"/>
  <c r="N285" i="7"/>
  <c r="M285" i="7"/>
  <c r="J285" i="11" s="1"/>
  <c r="L285" i="7"/>
  <c r="K285" i="7"/>
  <c r="H285" i="11" s="1"/>
  <c r="J285" i="7"/>
  <c r="I285" i="7"/>
  <c r="F285" i="11" s="1"/>
  <c r="H285" i="7"/>
  <c r="G285" i="7"/>
  <c r="D285" i="11" s="1"/>
  <c r="F285" i="7"/>
  <c r="E285" i="7"/>
  <c r="B285" i="11" s="1"/>
  <c r="D284" i="7"/>
  <c r="P284" i="7"/>
  <c r="O284" i="7"/>
  <c r="L284" i="11" s="1"/>
  <c r="N284" i="7"/>
  <c r="M284" i="7"/>
  <c r="J284" i="11" s="1"/>
  <c r="L284" i="7"/>
  <c r="K284" i="7"/>
  <c r="H284" i="11" s="1"/>
  <c r="J284" i="7"/>
  <c r="I284" i="7"/>
  <c r="F284" i="11" s="1"/>
  <c r="H284" i="7"/>
  <c r="G284" i="7"/>
  <c r="D284" i="11" s="1"/>
  <c r="F284" i="7"/>
  <c r="E284" i="7"/>
  <c r="B284" i="11" s="1"/>
  <c r="P283" i="7"/>
  <c r="O283" i="7"/>
  <c r="L283" i="11" s="1"/>
  <c r="N283" i="7"/>
  <c r="M283" i="7"/>
  <c r="J283" i="11" s="1"/>
  <c r="L283" i="7"/>
  <c r="K283" i="7"/>
  <c r="H283" i="11" s="1"/>
  <c r="J283" i="7"/>
  <c r="I283" i="7"/>
  <c r="F283" i="11" s="1"/>
  <c r="H283" i="7"/>
  <c r="G283" i="7"/>
  <c r="D283" i="11" s="1"/>
  <c r="F283" i="7"/>
  <c r="E283" i="7"/>
  <c r="B283" i="11" s="1"/>
  <c r="P282" i="7"/>
  <c r="O282" i="7"/>
  <c r="L282" i="11" s="1"/>
  <c r="N282" i="7"/>
  <c r="M282" i="7"/>
  <c r="J282" i="11" s="1"/>
  <c r="L282" i="7"/>
  <c r="K282" i="7"/>
  <c r="H282" i="11" s="1"/>
  <c r="J282" i="7"/>
  <c r="I282" i="7"/>
  <c r="F282" i="11" s="1"/>
  <c r="H282" i="7"/>
  <c r="G282" i="7"/>
  <c r="D282" i="11" s="1"/>
  <c r="F282" i="7"/>
  <c r="E282" i="7"/>
  <c r="B282" i="11" s="1"/>
  <c r="P281" i="7"/>
  <c r="O281" i="7"/>
  <c r="L281" i="11" s="1"/>
  <c r="N281" i="7"/>
  <c r="M281" i="7"/>
  <c r="J281" i="11" s="1"/>
  <c r="L281" i="7"/>
  <c r="K281" i="7"/>
  <c r="H281" i="11" s="1"/>
  <c r="J281" i="7"/>
  <c r="I281" i="7"/>
  <c r="F281" i="11" s="1"/>
  <c r="H281" i="7"/>
  <c r="G281" i="7"/>
  <c r="D281" i="11" s="1"/>
  <c r="F281" i="7"/>
  <c r="E281" i="7"/>
  <c r="B281" i="11" s="1"/>
  <c r="D280" i="7"/>
  <c r="P280" i="7"/>
  <c r="O280" i="7"/>
  <c r="L280" i="11" s="1"/>
  <c r="N280" i="7"/>
  <c r="M280" i="7"/>
  <c r="J280" i="11" s="1"/>
  <c r="L280" i="7"/>
  <c r="K280" i="7"/>
  <c r="H280" i="11" s="1"/>
  <c r="J280" i="7"/>
  <c r="I280" i="7"/>
  <c r="F280" i="11" s="1"/>
  <c r="H280" i="7"/>
  <c r="G280" i="7"/>
  <c r="D280" i="11" s="1"/>
  <c r="F280" i="7"/>
  <c r="E280" i="7"/>
  <c r="B280" i="11" s="1"/>
  <c r="P279" i="7"/>
  <c r="O279" i="7"/>
  <c r="L279" i="11" s="1"/>
  <c r="N279" i="7"/>
  <c r="M279" i="7"/>
  <c r="J279" i="11" s="1"/>
  <c r="L279" i="7"/>
  <c r="K279" i="7"/>
  <c r="H279" i="11" s="1"/>
  <c r="J279" i="7"/>
  <c r="I279" i="7"/>
  <c r="F279" i="11" s="1"/>
  <c r="H279" i="7"/>
  <c r="G279" i="7"/>
  <c r="D279" i="11" s="1"/>
  <c r="F279" i="7"/>
  <c r="E279" i="7"/>
  <c r="B279" i="11" s="1"/>
  <c r="D278" i="7"/>
  <c r="P278" i="7"/>
  <c r="O278" i="7"/>
  <c r="L278" i="11" s="1"/>
  <c r="N278" i="7"/>
  <c r="M278" i="7"/>
  <c r="J278" i="11" s="1"/>
  <c r="L278" i="7"/>
  <c r="K278" i="7"/>
  <c r="H278" i="11" s="1"/>
  <c r="J278" i="7"/>
  <c r="I278" i="7"/>
  <c r="F278" i="11" s="1"/>
  <c r="H278" i="7"/>
  <c r="G278" i="7"/>
  <c r="D278" i="11" s="1"/>
  <c r="F278" i="7"/>
  <c r="E278" i="7"/>
  <c r="B278" i="11" s="1"/>
  <c r="P277" i="7"/>
  <c r="O277" i="7"/>
  <c r="L277" i="11" s="1"/>
  <c r="N277" i="7"/>
  <c r="M277" i="7"/>
  <c r="J277" i="11" s="1"/>
  <c r="L277" i="7"/>
  <c r="K277" i="7"/>
  <c r="H277" i="11" s="1"/>
  <c r="J277" i="7"/>
  <c r="I277" i="7"/>
  <c r="F277" i="11" s="1"/>
  <c r="H277" i="7"/>
  <c r="G277" i="7"/>
  <c r="D277" i="11" s="1"/>
  <c r="F277" i="7"/>
  <c r="E277" i="7"/>
  <c r="B277" i="11" s="1"/>
  <c r="D276" i="7"/>
  <c r="P276" i="7"/>
  <c r="O276" i="7"/>
  <c r="L276" i="11" s="1"/>
  <c r="N276" i="7"/>
  <c r="M276" i="7"/>
  <c r="J276" i="11" s="1"/>
  <c r="L276" i="7"/>
  <c r="K276" i="7"/>
  <c r="H276" i="11" s="1"/>
  <c r="J276" i="7"/>
  <c r="I276" i="7"/>
  <c r="F276" i="11" s="1"/>
  <c r="H276" i="7"/>
  <c r="G276" i="7"/>
  <c r="D276" i="11" s="1"/>
  <c r="F276" i="7"/>
  <c r="E276" i="7"/>
  <c r="B276" i="11" s="1"/>
  <c r="P275" i="7"/>
  <c r="O275" i="7"/>
  <c r="L275" i="11" s="1"/>
  <c r="N275" i="7"/>
  <c r="M275" i="7"/>
  <c r="J275" i="11" s="1"/>
  <c r="L275" i="7"/>
  <c r="AA275" i="7" s="1"/>
  <c r="K275" i="7"/>
  <c r="H275" i="11" s="1"/>
  <c r="J275" i="7"/>
  <c r="I275" i="7"/>
  <c r="F275" i="11" s="1"/>
  <c r="H275" i="7"/>
  <c r="G275" i="7"/>
  <c r="D275" i="11" s="1"/>
  <c r="F275" i="7"/>
  <c r="E275" i="7"/>
  <c r="B275" i="11" s="1"/>
  <c r="D274" i="7"/>
  <c r="P274" i="7"/>
  <c r="O274" i="7"/>
  <c r="L274" i="11" s="1"/>
  <c r="N274" i="7"/>
  <c r="M274" i="7"/>
  <c r="J274" i="11" s="1"/>
  <c r="L274" i="7"/>
  <c r="K274" i="7"/>
  <c r="H274" i="11" s="1"/>
  <c r="J274" i="7"/>
  <c r="I274" i="7"/>
  <c r="F274" i="11" s="1"/>
  <c r="H274" i="7"/>
  <c r="G274" i="7"/>
  <c r="D274" i="11" s="1"/>
  <c r="F274" i="7"/>
  <c r="E274" i="7"/>
  <c r="B274" i="11" s="1"/>
  <c r="P273" i="7"/>
  <c r="O273" i="7"/>
  <c r="L273" i="11" s="1"/>
  <c r="N273" i="7"/>
  <c r="M273" i="7"/>
  <c r="J273" i="11" s="1"/>
  <c r="L273" i="7"/>
  <c r="K273" i="7"/>
  <c r="H273" i="11" s="1"/>
  <c r="J273" i="7"/>
  <c r="I273" i="7"/>
  <c r="F273" i="11" s="1"/>
  <c r="H273" i="7"/>
  <c r="G273" i="7"/>
  <c r="D273" i="11" s="1"/>
  <c r="F273" i="7"/>
  <c r="E273" i="7"/>
  <c r="B273" i="11" s="1"/>
  <c r="P272" i="7"/>
  <c r="O272" i="7"/>
  <c r="L272" i="11" s="1"/>
  <c r="N272" i="7"/>
  <c r="M272" i="7"/>
  <c r="J272" i="11" s="1"/>
  <c r="L272" i="7"/>
  <c r="K272" i="7"/>
  <c r="H272" i="11" s="1"/>
  <c r="J272" i="7"/>
  <c r="I272" i="7"/>
  <c r="F272" i="11" s="1"/>
  <c r="H272" i="7"/>
  <c r="G272" i="7"/>
  <c r="D272" i="11" s="1"/>
  <c r="F272" i="7"/>
  <c r="E272" i="7"/>
  <c r="B272" i="11" s="1"/>
  <c r="D271" i="7"/>
  <c r="P271" i="7"/>
  <c r="O271" i="7"/>
  <c r="L271" i="11" s="1"/>
  <c r="N271" i="7"/>
  <c r="M271" i="7"/>
  <c r="J271" i="11" s="1"/>
  <c r="L271" i="7"/>
  <c r="K271" i="7"/>
  <c r="H271" i="11" s="1"/>
  <c r="J271" i="7"/>
  <c r="I271" i="7"/>
  <c r="F271" i="11" s="1"/>
  <c r="H271" i="7"/>
  <c r="G271" i="7"/>
  <c r="D271" i="11" s="1"/>
  <c r="F271" i="7"/>
  <c r="E271" i="7"/>
  <c r="B271" i="11" s="1"/>
  <c r="P270" i="7"/>
  <c r="O270" i="7"/>
  <c r="L270" i="11" s="1"/>
  <c r="N270" i="7"/>
  <c r="M270" i="7"/>
  <c r="J270" i="11" s="1"/>
  <c r="L270" i="7"/>
  <c r="K270" i="7"/>
  <c r="H270" i="11" s="1"/>
  <c r="J270" i="7"/>
  <c r="I270" i="7"/>
  <c r="F270" i="11" s="1"/>
  <c r="H270" i="7"/>
  <c r="G270" i="7"/>
  <c r="D270" i="11" s="1"/>
  <c r="F270" i="7"/>
  <c r="E270" i="7"/>
  <c r="B270" i="11" s="1"/>
  <c r="P269" i="7"/>
  <c r="O269" i="7"/>
  <c r="L269" i="11" s="1"/>
  <c r="N269" i="7"/>
  <c r="M269" i="7"/>
  <c r="J269" i="11" s="1"/>
  <c r="L269" i="7"/>
  <c r="K269" i="7"/>
  <c r="H269" i="11" s="1"/>
  <c r="J269" i="7"/>
  <c r="I269" i="7"/>
  <c r="F269" i="11" s="1"/>
  <c r="H269" i="7"/>
  <c r="G269" i="7"/>
  <c r="D269" i="11" s="1"/>
  <c r="F269" i="7"/>
  <c r="E269" i="7"/>
  <c r="B269" i="11" s="1"/>
  <c r="P268" i="7"/>
  <c r="O268" i="7"/>
  <c r="L268" i="11" s="1"/>
  <c r="N268" i="7"/>
  <c r="M268" i="7"/>
  <c r="J268" i="11" s="1"/>
  <c r="L268" i="7"/>
  <c r="K268" i="7"/>
  <c r="H268" i="11" s="1"/>
  <c r="J268" i="7"/>
  <c r="I268" i="7"/>
  <c r="F268" i="11" s="1"/>
  <c r="H268" i="7"/>
  <c r="G268" i="7"/>
  <c r="D268" i="11" s="1"/>
  <c r="F268" i="7"/>
  <c r="E268" i="7"/>
  <c r="B268" i="11" s="1"/>
  <c r="P267" i="7"/>
  <c r="O267" i="7"/>
  <c r="L267" i="11" s="1"/>
  <c r="N267" i="7"/>
  <c r="M267" i="7"/>
  <c r="J267" i="11" s="1"/>
  <c r="L267" i="7"/>
  <c r="K267" i="7"/>
  <c r="H267" i="11" s="1"/>
  <c r="J267" i="7"/>
  <c r="I267" i="7"/>
  <c r="F267" i="11" s="1"/>
  <c r="H267" i="7"/>
  <c r="G267" i="7"/>
  <c r="D267" i="11" s="1"/>
  <c r="F267" i="7"/>
  <c r="E267" i="7"/>
  <c r="B267" i="11" s="1"/>
  <c r="P266" i="7"/>
  <c r="O266" i="7"/>
  <c r="L266" i="11" s="1"/>
  <c r="N266" i="7"/>
  <c r="M266" i="7"/>
  <c r="J266" i="11" s="1"/>
  <c r="L266" i="7"/>
  <c r="K266" i="7"/>
  <c r="H266" i="11" s="1"/>
  <c r="J266" i="7"/>
  <c r="I266" i="7"/>
  <c r="F266" i="11" s="1"/>
  <c r="H266" i="7"/>
  <c r="G266" i="7"/>
  <c r="D266" i="11" s="1"/>
  <c r="F266" i="7"/>
  <c r="E266" i="7"/>
  <c r="B266" i="11" s="1"/>
  <c r="P265" i="7"/>
  <c r="O265" i="7"/>
  <c r="L265" i="11" s="1"/>
  <c r="N265" i="7"/>
  <c r="M265" i="7"/>
  <c r="J265" i="11" s="1"/>
  <c r="L265" i="7"/>
  <c r="K265" i="7"/>
  <c r="H265" i="11" s="1"/>
  <c r="J265" i="7"/>
  <c r="I265" i="7"/>
  <c r="F265" i="11" s="1"/>
  <c r="H265" i="7"/>
  <c r="G265" i="7"/>
  <c r="D265" i="11" s="1"/>
  <c r="F265" i="7"/>
  <c r="E265" i="7"/>
  <c r="B265" i="11" s="1"/>
  <c r="P264" i="7"/>
  <c r="O264" i="7"/>
  <c r="L264" i="11" s="1"/>
  <c r="N264" i="7"/>
  <c r="M264" i="7"/>
  <c r="J264" i="11" s="1"/>
  <c r="L264" i="7"/>
  <c r="K264" i="7"/>
  <c r="H264" i="11" s="1"/>
  <c r="J264" i="7"/>
  <c r="I264" i="7"/>
  <c r="F264" i="11" s="1"/>
  <c r="H264" i="7"/>
  <c r="W264" i="7" s="1"/>
  <c r="G264" i="7"/>
  <c r="D264" i="11" s="1"/>
  <c r="F264" i="7"/>
  <c r="E264" i="7"/>
  <c r="B264" i="11" s="1"/>
  <c r="P263" i="7"/>
  <c r="AE263" i="7" s="1"/>
  <c r="O263" i="7"/>
  <c r="L263" i="11" s="1"/>
  <c r="N263" i="7"/>
  <c r="M263" i="7"/>
  <c r="J263" i="11" s="1"/>
  <c r="L263" i="7"/>
  <c r="K263" i="7"/>
  <c r="H263" i="11" s="1"/>
  <c r="J263" i="7"/>
  <c r="I263" i="7"/>
  <c r="F263" i="11" s="1"/>
  <c r="H263" i="7"/>
  <c r="G263" i="7"/>
  <c r="D263" i="11" s="1"/>
  <c r="F263" i="7"/>
  <c r="E263" i="7"/>
  <c r="B263" i="11" s="1"/>
  <c r="P262" i="7"/>
  <c r="AE262" i="7" s="1"/>
  <c r="O262" i="7"/>
  <c r="L262" i="11" s="1"/>
  <c r="N262" i="7"/>
  <c r="M262" i="7"/>
  <c r="J262" i="11" s="1"/>
  <c r="L262" i="7"/>
  <c r="K262" i="7"/>
  <c r="H262" i="11" s="1"/>
  <c r="J262" i="7"/>
  <c r="I262" i="7"/>
  <c r="F262" i="11" s="1"/>
  <c r="H262" i="7"/>
  <c r="G262" i="7"/>
  <c r="D262" i="11" s="1"/>
  <c r="F262" i="7"/>
  <c r="E262" i="7"/>
  <c r="B262" i="11" s="1"/>
  <c r="P261" i="7"/>
  <c r="O261" i="7"/>
  <c r="L261" i="11" s="1"/>
  <c r="N261" i="7"/>
  <c r="M261" i="7"/>
  <c r="J261" i="11" s="1"/>
  <c r="L261" i="7"/>
  <c r="K261" i="7"/>
  <c r="H261" i="11" s="1"/>
  <c r="J261" i="7"/>
  <c r="I261" i="7"/>
  <c r="F261" i="11" s="1"/>
  <c r="H261" i="7"/>
  <c r="G261" i="7"/>
  <c r="D261" i="11" s="1"/>
  <c r="F261" i="7"/>
  <c r="E261" i="7"/>
  <c r="B261" i="11" s="1"/>
  <c r="P260" i="7"/>
  <c r="O260" i="7"/>
  <c r="L260" i="11" s="1"/>
  <c r="N260" i="7"/>
  <c r="M260" i="7"/>
  <c r="J260" i="11" s="1"/>
  <c r="L260" i="7"/>
  <c r="K260" i="7"/>
  <c r="H260" i="11" s="1"/>
  <c r="J260" i="7"/>
  <c r="I260" i="7"/>
  <c r="F260" i="11" s="1"/>
  <c r="H260" i="7"/>
  <c r="G260" i="7"/>
  <c r="D260" i="11" s="1"/>
  <c r="F260" i="7"/>
  <c r="E260" i="7"/>
  <c r="B260" i="11" s="1"/>
  <c r="P259" i="7"/>
  <c r="O259" i="7"/>
  <c r="L259" i="11" s="1"/>
  <c r="N259" i="7"/>
  <c r="M259" i="7"/>
  <c r="J259" i="11" s="1"/>
  <c r="L259" i="7"/>
  <c r="K259" i="7"/>
  <c r="H259" i="11" s="1"/>
  <c r="J259" i="7"/>
  <c r="I259" i="7"/>
  <c r="F259" i="11" s="1"/>
  <c r="H259" i="7"/>
  <c r="G259" i="7"/>
  <c r="D259" i="11" s="1"/>
  <c r="F259" i="7"/>
  <c r="E259" i="7"/>
  <c r="B259" i="11" s="1"/>
  <c r="D258" i="7"/>
  <c r="P258" i="7"/>
  <c r="O258" i="7"/>
  <c r="L258" i="11" s="1"/>
  <c r="N258" i="7"/>
  <c r="M258" i="7"/>
  <c r="J258" i="11" s="1"/>
  <c r="L258" i="7"/>
  <c r="K258" i="7"/>
  <c r="H258" i="11" s="1"/>
  <c r="J258" i="7"/>
  <c r="I258" i="7"/>
  <c r="F258" i="11" s="1"/>
  <c r="H258" i="7"/>
  <c r="G258" i="7"/>
  <c r="D258" i="11" s="1"/>
  <c r="F258" i="7"/>
  <c r="E258" i="7"/>
  <c r="B258" i="11" s="1"/>
  <c r="P257" i="7"/>
  <c r="O257" i="7"/>
  <c r="L257" i="11" s="1"/>
  <c r="N257" i="7"/>
  <c r="M257" i="7"/>
  <c r="J257" i="11" s="1"/>
  <c r="L257" i="7"/>
  <c r="K257" i="7"/>
  <c r="H257" i="11" s="1"/>
  <c r="J257" i="7"/>
  <c r="I257" i="7"/>
  <c r="H257" i="7"/>
  <c r="G257" i="7"/>
  <c r="D257" i="11" s="1"/>
  <c r="F257" i="7"/>
  <c r="E257" i="7"/>
  <c r="B257" i="11" s="1"/>
  <c r="P256" i="7"/>
  <c r="O256" i="7"/>
  <c r="L256" i="11" s="1"/>
  <c r="N256" i="7"/>
  <c r="M256" i="7"/>
  <c r="J256" i="11" s="1"/>
  <c r="L256" i="7"/>
  <c r="K256" i="7"/>
  <c r="H256" i="11" s="1"/>
  <c r="J256" i="7"/>
  <c r="Y256" i="7" s="1"/>
  <c r="I256" i="7"/>
  <c r="F256" i="11" s="1"/>
  <c r="H256" i="7"/>
  <c r="G256" i="7"/>
  <c r="D256" i="11" s="1"/>
  <c r="F256" i="7"/>
  <c r="E256" i="7"/>
  <c r="B256" i="11" s="1"/>
  <c r="D254" i="7"/>
  <c r="P254" i="7"/>
  <c r="O254" i="7"/>
  <c r="L254" i="11" s="1"/>
  <c r="N254" i="7"/>
  <c r="M254" i="7"/>
  <c r="J254" i="11" s="1"/>
  <c r="L254" i="7"/>
  <c r="K254" i="7"/>
  <c r="H254" i="11" s="1"/>
  <c r="J254" i="7"/>
  <c r="I254" i="7"/>
  <c r="F254" i="11" s="1"/>
  <c r="H254" i="7"/>
  <c r="G254" i="7"/>
  <c r="D254" i="11" s="1"/>
  <c r="F254" i="7"/>
  <c r="E254" i="7"/>
  <c r="B254" i="11" s="1"/>
  <c r="D253" i="7"/>
  <c r="P253" i="7"/>
  <c r="O253" i="7"/>
  <c r="L253" i="11" s="1"/>
  <c r="N253" i="7"/>
  <c r="M253" i="7"/>
  <c r="J253" i="11" s="1"/>
  <c r="L253" i="7"/>
  <c r="K253" i="7"/>
  <c r="H253" i="11" s="1"/>
  <c r="J253" i="7"/>
  <c r="I253" i="7"/>
  <c r="F253" i="11" s="1"/>
  <c r="H253" i="7"/>
  <c r="G253" i="7"/>
  <c r="D253" i="11" s="1"/>
  <c r="F253" i="7"/>
  <c r="E253" i="7"/>
  <c r="B253" i="11" s="1"/>
  <c r="D252" i="7"/>
  <c r="P252" i="7"/>
  <c r="O252" i="7"/>
  <c r="L252" i="11" s="1"/>
  <c r="N252" i="7"/>
  <c r="M252" i="7"/>
  <c r="J252" i="11" s="1"/>
  <c r="L252" i="7"/>
  <c r="K252" i="7"/>
  <c r="H252" i="11" s="1"/>
  <c r="J252" i="7"/>
  <c r="I252" i="7"/>
  <c r="F252" i="11" s="1"/>
  <c r="H252" i="7"/>
  <c r="G252" i="7"/>
  <c r="D252" i="11" s="1"/>
  <c r="F252" i="7"/>
  <c r="E252" i="7"/>
  <c r="B252" i="11" s="1"/>
  <c r="P242" i="7"/>
  <c r="O242" i="7"/>
  <c r="L242" i="11" s="1"/>
  <c r="N242" i="7"/>
  <c r="M242" i="7"/>
  <c r="J242" i="11" s="1"/>
  <c r="L242" i="7"/>
  <c r="K242" i="7"/>
  <c r="H242" i="11" s="1"/>
  <c r="J242" i="7"/>
  <c r="I242" i="7"/>
  <c r="F242" i="11" s="1"/>
  <c r="H242" i="7"/>
  <c r="G242" i="7"/>
  <c r="D242" i="11" s="1"/>
  <c r="F242" i="7"/>
  <c r="E242" i="7"/>
  <c r="B242" i="11" s="1"/>
  <c r="P241" i="7"/>
  <c r="O241" i="7"/>
  <c r="L241" i="11" s="1"/>
  <c r="N241" i="7"/>
  <c r="M241" i="7"/>
  <c r="J241" i="11" s="1"/>
  <c r="L241" i="7"/>
  <c r="K241" i="7"/>
  <c r="H241" i="11" s="1"/>
  <c r="J241" i="7"/>
  <c r="I241" i="7"/>
  <c r="F241" i="11" s="1"/>
  <c r="H241" i="7"/>
  <c r="G241" i="7"/>
  <c r="D241" i="11" s="1"/>
  <c r="F241" i="7"/>
  <c r="E241" i="7"/>
  <c r="B241" i="11" s="1"/>
  <c r="P240" i="7"/>
  <c r="O240" i="7"/>
  <c r="L240" i="11" s="1"/>
  <c r="N240" i="7"/>
  <c r="M240" i="7"/>
  <c r="J240" i="11" s="1"/>
  <c r="L240" i="7"/>
  <c r="K240" i="7"/>
  <c r="H240" i="11" s="1"/>
  <c r="J240" i="7"/>
  <c r="I240" i="7"/>
  <c r="F240" i="11" s="1"/>
  <c r="H240" i="7"/>
  <c r="G240" i="7"/>
  <c r="D240" i="11" s="1"/>
  <c r="F240" i="7"/>
  <c r="E240" i="7"/>
  <c r="B240" i="11" s="1"/>
  <c r="D239" i="7"/>
  <c r="P239" i="7"/>
  <c r="O239" i="7"/>
  <c r="L239" i="11" s="1"/>
  <c r="N239" i="7"/>
  <c r="M239" i="7"/>
  <c r="J239" i="11" s="1"/>
  <c r="L239" i="7"/>
  <c r="K239" i="7"/>
  <c r="H239" i="11" s="1"/>
  <c r="J239" i="7"/>
  <c r="I239" i="7"/>
  <c r="F239" i="11" s="1"/>
  <c r="H239" i="7"/>
  <c r="G239" i="7"/>
  <c r="D239" i="11" s="1"/>
  <c r="F239" i="7"/>
  <c r="E239" i="7"/>
  <c r="B239" i="11" s="1"/>
  <c r="P238" i="7"/>
  <c r="O238" i="7"/>
  <c r="L238" i="11" s="1"/>
  <c r="N238" i="7"/>
  <c r="M238" i="7"/>
  <c r="J238" i="11" s="1"/>
  <c r="L238" i="7"/>
  <c r="K238" i="7"/>
  <c r="H238" i="11" s="1"/>
  <c r="J238" i="7"/>
  <c r="I238" i="7"/>
  <c r="F238" i="11" s="1"/>
  <c r="H238" i="7"/>
  <c r="G238" i="7"/>
  <c r="D238" i="11" s="1"/>
  <c r="F238" i="7"/>
  <c r="E238" i="7"/>
  <c r="B238" i="11" s="1"/>
  <c r="P237" i="7"/>
  <c r="O237" i="7"/>
  <c r="L237" i="11" s="1"/>
  <c r="N237" i="7"/>
  <c r="M237" i="7"/>
  <c r="J237" i="11" s="1"/>
  <c r="L237" i="7"/>
  <c r="K237" i="7"/>
  <c r="H237" i="11" s="1"/>
  <c r="J237" i="7"/>
  <c r="I237" i="7"/>
  <c r="F237" i="11" s="1"/>
  <c r="H237" i="7"/>
  <c r="G237" i="7"/>
  <c r="D237" i="11" s="1"/>
  <c r="F237" i="7"/>
  <c r="E237" i="7"/>
  <c r="B237" i="11" s="1"/>
  <c r="D236" i="7"/>
  <c r="P236" i="7"/>
  <c r="O236" i="7"/>
  <c r="L236" i="11" s="1"/>
  <c r="N236" i="7"/>
  <c r="M236" i="7"/>
  <c r="J236" i="11" s="1"/>
  <c r="L236" i="7"/>
  <c r="K236" i="7"/>
  <c r="H236" i="11" s="1"/>
  <c r="J236" i="7"/>
  <c r="I236" i="7"/>
  <c r="F236" i="11" s="1"/>
  <c r="H236" i="7"/>
  <c r="G236" i="7"/>
  <c r="D236" i="11" s="1"/>
  <c r="F236" i="7"/>
  <c r="E236" i="7"/>
  <c r="B236" i="11" s="1"/>
  <c r="P235" i="7"/>
  <c r="AE235" i="7" s="1"/>
  <c r="O235" i="7"/>
  <c r="L235" i="11" s="1"/>
  <c r="N235" i="7"/>
  <c r="M235" i="7"/>
  <c r="J235" i="11" s="1"/>
  <c r="L235" i="7"/>
  <c r="K235" i="7"/>
  <c r="H235" i="11" s="1"/>
  <c r="J235" i="7"/>
  <c r="I235" i="7"/>
  <c r="F235" i="11" s="1"/>
  <c r="H235" i="7"/>
  <c r="G235" i="7"/>
  <c r="D235" i="11" s="1"/>
  <c r="F235" i="7"/>
  <c r="E235" i="7"/>
  <c r="B235" i="11" s="1"/>
  <c r="P234" i="7"/>
  <c r="AE234" i="7" s="1"/>
  <c r="O234" i="7"/>
  <c r="L234" i="11" s="1"/>
  <c r="N234" i="7"/>
  <c r="M234" i="7"/>
  <c r="J234" i="11" s="1"/>
  <c r="L234" i="7"/>
  <c r="K234" i="7"/>
  <c r="H234" i="11" s="1"/>
  <c r="J234" i="7"/>
  <c r="I234" i="7"/>
  <c r="F234" i="11" s="1"/>
  <c r="H234" i="7"/>
  <c r="G234" i="7"/>
  <c r="D234" i="11" s="1"/>
  <c r="F234" i="7"/>
  <c r="E234" i="7"/>
  <c r="B234" i="11" s="1"/>
  <c r="P233" i="7"/>
  <c r="O233" i="7"/>
  <c r="L233" i="11" s="1"/>
  <c r="N233" i="7"/>
  <c r="M233" i="7"/>
  <c r="J233" i="11" s="1"/>
  <c r="L233" i="7"/>
  <c r="K233" i="7"/>
  <c r="H233" i="11" s="1"/>
  <c r="J233" i="7"/>
  <c r="I233" i="7"/>
  <c r="F233" i="11" s="1"/>
  <c r="H233" i="7"/>
  <c r="G233" i="7"/>
  <c r="D233" i="11" s="1"/>
  <c r="F233" i="7"/>
  <c r="E233" i="7"/>
  <c r="B233" i="11" s="1"/>
  <c r="P232" i="7"/>
  <c r="O232" i="7"/>
  <c r="L232" i="11" s="1"/>
  <c r="N232" i="7"/>
  <c r="M232" i="7"/>
  <c r="J232" i="11" s="1"/>
  <c r="L232" i="7"/>
  <c r="K232" i="7"/>
  <c r="H232" i="11" s="1"/>
  <c r="J232" i="7"/>
  <c r="I232" i="7"/>
  <c r="F232" i="11" s="1"/>
  <c r="H232" i="7"/>
  <c r="G232" i="7"/>
  <c r="D232" i="11" s="1"/>
  <c r="F232" i="7"/>
  <c r="E232" i="7"/>
  <c r="B232" i="11" s="1"/>
  <c r="D231" i="7"/>
  <c r="P231" i="7"/>
  <c r="O231" i="7"/>
  <c r="L231" i="11" s="1"/>
  <c r="N231" i="7"/>
  <c r="M231" i="7"/>
  <c r="J231" i="11" s="1"/>
  <c r="L231" i="7"/>
  <c r="K231" i="7"/>
  <c r="H231" i="11" s="1"/>
  <c r="J231" i="7"/>
  <c r="I231" i="7"/>
  <c r="F231" i="11" s="1"/>
  <c r="H231" i="7"/>
  <c r="G231" i="7"/>
  <c r="D231" i="11" s="1"/>
  <c r="F231" i="7"/>
  <c r="E231" i="7"/>
  <c r="B231" i="11" s="1"/>
  <c r="P230" i="7"/>
  <c r="O230" i="7"/>
  <c r="L230" i="11" s="1"/>
  <c r="N230" i="7"/>
  <c r="M230" i="7"/>
  <c r="J230" i="11" s="1"/>
  <c r="L230" i="7"/>
  <c r="K230" i="7"/>
  <c r="H230" i="11" s="1"/>
  <c r="J230" i="7"/>
  <c r="I230" i="7"/>
  <c r="F230" i="11" s="1"/>
  <c r="H230" i="7"/>
  <c r="G230" i="7"/>
  <c r="D230" i="11" s="1"/>
  <c r="F230" i="7"/>
  <c r="E230" i="7"/>
  <c r="B230" i="11" s="1"/>
  <c r="D229" i="7"/>
  <c r="P229" i="7"/>
  <c r="O229" i="7"/>
  <c r="L229" i="11" s="1"/>
  <c r="N229" i="7"/>
  <c r="M229" i="7"/>
  <c r="J229" i="11" s="1"/>
  <c r="L229" i="7"/>
  <c r="K229" i="7"/>
  <c r="H229" i="11" s="1"/>
  <c r="J229" i="7"/>
  <c r="I229" i="7"/>
  <c r="F229" i="11" s="1"/>
  <c r="H229" i="7"/>
  <c r="G229" i="7"/>
  <c r="D229" i="11" s="1"/>
  <c r="F229" i="7"/>
  <c r="E229" i="7"/>
  <c r="B229" i="11" s="1"/>
  <c r="P228" i="7"/>
  <c r="O228" i="7"/>
  <c r="L228" i="11" s="1"/>
  <c r="N228" i="7"/>
  <c r="M228" i="7"/>
  <c r="J228" i="11" s="1"/>
  <c r="L228" i="7"/>
  <c r="K228" i="7"/>
  <c r="H228" i="11" s="1"/>
  <c r="J228" i="7"/>
  <c r="I228" i="7"/>
  <c r="F228" i="11" s="1"/>
  <c r="H228" i="7"/>
  <c r="G228" i="7"/>
  <c r="D228" i="11" s="1"/>
  <c r="F228" i="7"/>
  <c r="E228" i="7"/>
  <c r="B228" i="11" s="1"/>
  <c r="P227" i="7"/>
  <c r="AE227" i="7" s="1"/>
  <c r="O227" i="7"/>
  <c r="L227" i="11" s="1"/>
  <c r="N227" i="7"/>
  <c r="M227" i="7"/>
  <c r="J227" i="11" s="1"/>
  <c r="L227" i="7"/>
  <c r="K227" i="7"/>
  <c r="H227" i="11" s="1"/>
  <c r="J227" i="7"/>
  <c r="I227" i="7"/>
  <c r="F227" i="11" s="1"/>
  <c r="H227" i="7"/>
  <c r="G227" i="7"/>
  <c r="D227" i="11" s="1"/>
  <c r="F227" i="7"/>
  <c r="E227" i="7"/>
  <c r="B227" i="11" s="1"/>
  <c r="D226" i="7"/>
  <c r="P226" i="7"/>
  <c r="O226" i="7"/>
  <c r="L226" i="11" s="1"/>
  <c r="N226" i="7"/>
  <c r="M226" i="7"/>
  <c r="J226" i="11" s="1"/>
  <c r="L226" i="7"/>
  <c r="K226" i="7"/>
  <c r="H226" i="11" s="1"/>
  <c r="J226" i="7"/>
  <c r="I226" i="7"/>
  <c r="F226" i="11" s="1"/>
  <c r="H226" i="7"/>
  <c r="G226" i="7"/>
  <c r="D226" i="11" s="1"/>
  <c r="F226" i="7"/>
  <c r="E226" i="7"/>
  <c r="B226" i="11" s="1"/>
  <c r="P225" i="7"/>
  <c r="O225" i="7"/>
  <c r="L225" i="11" s="1"/>
  <c r="N225" i="7"/>
  <c r="M225" i="7"/>
  <c r="J225" i="11" s="1"/>
  <c r="L225" i="7"/>
  <c r="K225" i="7"/>
  <c r="H225" i="11" s="1"/>
  <c r="J225" i="7"/>
  <c r="I225" i="7"/>
  <c r="F225" i="11" s="1"/>
  <c r="H225" i="7"/>
  <c r="G225" i="7"/>
  <c r="D225" i="11" s="1"/>
  <c r="F225" i="7"/>
  <c r="E225" i="7"/>
  <c r="B225" i="11" s="1"/>
  <c r="P224" i="7"/>
  <c r="O224" i="7"/>
  <c r="L224" i="11" s="1"/>
  <c r="N224" i="7"/>
  <c r="AC224" i="7" s="1"/>
  <c r="M224" i="7"/>
  <c r="J224" i="11" s="1"/>
  <c r="L224" i="7"/>
  <c r="K224" i="7"/>
  <c r="H224" i="11" s="1"/>
  <c r="J224" i="7"/>
  <c r="I224" i="7"/>
  <c r="F224" i="11" s="1"/>
  <c r="H224" i="7"/>
  <c r="G224" i="7"/>
  <c r="D224" i="11" s="1"/>
  <c r="F224" i="7"/>
  <c r="E224" i="7"/>
  <c r="B224" i="11" s="1"/>
  <c r="P223" i="7"/>
  <c r="O223" i="7"/>
  <c r="L223" i="11" s="1"/>
  <c r="N223" i="7"/>
  <c r="M223" i="7"/>
  <c r="J223" i="11" s="1"/>
  <c r="L223" i="7"/>
  <c r="K223" i="7"/>
  <c r="H223" i="11" s="1"/>
  <c r="J223" i="7"/>
  <c r="I223" i="7"/>
  <c r="F223" i="11" s="1"/>
  <c r="H223" i="7"/>
  <c r="G223" i="7"/>
  <c r="D223" i="11" s="1"/>
  <c r="F223" i="7"/>
  <c r="E223" i="7"/>
  <c r="B223" i="11" s="1"/>
  <c r="P222" i="7"/>
  <c r="O222" i="7"/>
  <c r="L222" i="11" s="1"/>
  <c r="N222" i="7"/>
  <c r="M222" i="7"/>
  <c r="J222" i="11" s="1"/>
  <c r="L222" i="7"/>
  <c r="K222" i="7"/>
  <c r="H222" i="11" s="1"/>
  <c r="J222" i="7"/>
  <c r="I222" i="7"/>
  <c r="F222" i="11" s="1"/>
  <c r="H222" i="7"/>
  <c r="G222" i="7"/>
  <c r="D222" i="11" s="1"/>
  <c r="F222" i="7"/>
  <c r="E222" i="7"/>
  <c r="B222" i="11" s="1"/>
  <c r="P221" i="7"/>
  <c r="O221" i="7"/>
  <c r="L221" i="11" s="1"/>
  <c r="N221" i="7"/>
  <c r="M221" i="7"/>
  <c r="J221" i="11" s="1"/>
  <c r="L221" i="7"/>
  <c r="K221" i="7"/>
  <c r="H221" i="11" s="1"/>
  <c r="J221" i="7"/>
  <c r="I221" i="7"/>
  <c r="F221" i="11" s="1"/>
  <c r="H221" i="7"/>
  <c r="G221" i="7"/>
  <c r="D221" i="11" s="1"/>
  <c r="F221" i="7"/>
  <c r="E221" i="7"/>
  <c r="B221" i="11" s="1"/>
  <c r="P220" i="7"/>
  <c r="O220" i="7"/>
  <c r="L220" i="11" s="1"/>
  <c r="N220" i="7"/>
  <c r="M220" i="7"/>
  <c r="J220" i="11" s="1"/>
  <c r="L220" i="7"/>
  <c r="K220" i="7"/>
  <c r="H220" i="11" s="1"/>
  <c r="J220" i="7"/>
  <c r="I220" i="7"/>
  <c r="F220" i="11" s="1"/>
  <c r="H220" i="7"/>
  <c r="G220" i="7"/>
  <c r="D220" i="11" s="1"/>
  <c r="F220" i="7"/>
  <c r="E220" i="7"/>
  <c r="B220" i="11" s="1"/>
  <c r="P219" i="7"/>
  <c r="O219" i="7"/>
  <c r="L219" i="11" s="1"/>
  <c r="N219" i="7"/>
  <c r="M219" i="7"/>
  <c r="J219" i="11" s="1"/>
  <c r="L219" i="7"/>
  <c r="AA219" i="7" s="1"/>
  <c r="K219" i="7"/>
  <c r="H219" i="11" s="1"/>
  <c r="J219" i="7"/>
  <c r="I219" i="7"/>
  <c r="F219" i="11" s="1"/>
  <c r="H219" i="7"/>
  <c r="G219" i="7"/>
  <c r="D219" i="11" s="1"/>
  <c r="F219" i="7"/>
  <c r="E219" i="7"/>
  <c r="B219" i="11" s="1"/>
  <c r="P218" i="7"/>
  <c r="AE218" i="7" s="1"/>
  <c r="O218" i="7"/>
  <c r="L218" i="11" s="1"/>
  <c r="N218" i="7"/>
  <c r="M218" i="7"/>
  <c r="J218" i="11" s="1"/>
  <c r="L218" i="7"/>
  <c r="K218" i="7"/>
  <c r="H218" i="11" s="1"/>
  <c r="J218" i="7"/>
  <c r="I218" i="7"/>
  <c r="F218" i="11" s="1"/>
  <c r="H218" i="7"/>
  <c r="G218" i="7"/>
  <c r="D218" i="11" s="1"/>
  <c r="F218" i="7"/>
  <c r="E218" i="7"/>
  <c r="B218" i="11" s="1"/>
  <c r="P217" i="7"/>
  <c r="O217" i="7"/>
  <c r="L217" i="11" s="1"/>
  <c r="N217" i="7"/>
  <c r="M217" i="7"/>
  <c r="J217" i="11" s="1"/>
  <c r="L217" i="7"/>
  <c r="K217" i="7"/>
  <c r="H217" i="11" s="1"/>
  <c r="J217" i="7"/>
  <c r="I217" i="7"/>
  <c r="F217" i="11" s="1"/>
  <c r="H217" i="7"/>
  <c r="G217" i="7"/>
  <c r="D217" i="11" s="1"/>
  <c r="F217" i="7"/>
  <c r="E217" i="7"/>
  <c r="B217" i="11" s="1"/>
  <c r="P216" i="7"/>
  <c r="AE216" i="7" s="1"/>
  <c r="O216" i="7"/>
  <c r="L216" i="11" s="1"/>
  <c r="N216" i="7"/>
  <c r="M216" i="7"/>
  <c r="J216" i="11" s="1"/>
  <c r="L216" i="7"/>
  <c r="K216" i="7"/>
  <c r="H216" i="11" s="1"/>
  <c r="J216" i="7"/>
  <c r="I216" i="7"/>
  <c r="F216" i="11" s="1"/>
  <c r="H216" i="7"/>
  <c r="G216" i="7"/>
  <c r="D216" i="11" s="1"/>
  <c r="F216" i="7"/>
  <c r="E216" i="7"/>
  <c r="B216" i="11" s="1"/>
  <c r="D215" i="7"/>
  <c r="P215" i="7"/>
  <c r="O215" i="7"/>
  <c r="L215" i="11" s="1"/>
  <c r="N215" i="7"/>
  <c r="M215" i="7"/>
  <c r="J215" i="11" s="1"/>
  <c r="L215" i="7"/>
  <c r="K215" i="7"/>
  <c r="H215" i="11" s="1"/>
  <c r="J215" i="7"/>
  <c r="I215" i="7"/>
  <c r="F215" i="11" s="1"/>
  <c r="H215" i="7"/>
  <c r="G215" i="7"/>
  <c r="D215" i="11" s="1"/>
  <c r="F215" i="7"/>
  <c r="E215" i="7"/>
  <c r="B215" i="11" s="1"/>
  <c r="D214" i="7"/>
  <c r="P214" i="7"/>
  <c r="O214" i="7"/>
  <c r="L214" i="11" s="1"/>
  <c r="N214" i="7"/>
  <c r="M214" i="7"/>
  <c r="J214" i="11" s="1"/>
  <c r="L214" i="7"/>
  <c r="K214" i="7"/>
  <c r="H214" i="11" s="1"/>
  <c r="J214" i="7"/>
  <c r="I214" i="7"/>
  <c r="F214" i="11" s="1"/>
  <c r="H214" i="7"/>
  <c r="G214" i="7"/>
  <c r="D214" i="11" s="1"/>
  <c r="F214" i="7"/>
  <c r="E214" i="7"/>
  <c r="B214" i="11" s="1"/>
  <c r="P213" i="7"/>
  <c r="O213" i="7"/>
  <c r="L213" i="11" s="1"/>
  <c r="N213" i="7"/>
  <c r="M213" i="7"/>
  <c r="J213" i="11" s="1"/>
  <c r="L213" i="7"/>
  <c r="K213" i="7"/>
  <c r="H213" i="11" s="1"/>
  <c r="J213" i="7"/>
  <c r="I213" i="7"/>
  <c r="F213" i="11" s="1"/>
  <c r="H213" i="7"/>
  <c r="G213" i="7"/>
  <c r="D213" i="11" s="1"/>
  <c r="F213" i="7"/>
  <c r="E213" i="7"/>
  <c r="B213" i="11" s="1"/>
  <c r="P212" i="7"/>
  <c r="O212" i="7"/>
  <c r="L212" i="11" s="1"/>
  <c r="N212" i="7"/>
  <c r="M212" i="7"/>
  <c r="J212" i="11" s="1"/>
  <c r="L212" i="7"/>
  <c r="K212" i="7"/>
  <c r="H212" i="11" s="1"/>
  <c r="J212" i="7"/>
  <c r="I212" i="7"/>
  <c r="F212" i="11" s="1"/>
  <c r="H212" i="7"/>
  <c r="G212" i="7"/>
  <c r="D212" i="11" s="1"/>
  <c r="F212" i="7"/>
  <c r="E212" i="7"/>
  <c r="B212" i="11" s="1"/>
  <c r="D211" i="7"/>
  <c r="P211" i="7"/>
  <c r="O211" i="7"/>
  <c r="L211" i="11" s="1"/>
  <c r="N211" i="7"/>
  <c r="M211" i="7"/>
  <c r="J211" i="11" s="1"/>
  <c r="L211" i="7"/>
  <c r="K211" i="7"/>
  <c r="H211" i="11" s="1"/>
  <c r="J211" i="7"/>
  <c r="I211" i="7"/>
  <c r="F211" i="11" s="1"/>
  <c r="H211" i="7"/>
  <c r="G211" i="7"/>
  <c r="D211" i="11" s="1"/>
  <c r="F211" i="7"/>
  <c r="E211" i="7"/>
  <c r="B211" i="11" s="1"/>
  <c r="D210" i="7"/>
  <c r="P210" i="7"/>
  <c r="O210" i="7"/>
  <c r="L210" i="11" s="1"/>
  <c r="N210" i="7"/>
  <c r="M210" i="7"/>
  <c r="J210" i="11" s="1"/>
  <c r="L210" i="7"/>
  <c r="K210" i="7"/>
  <c r="H210" i="11" s="1"/>
  <c r="J210" i="7"/>
  <c r="I210" i="7"/>
  <c r="F210" i="11" s="1"/>
  <c r="H210" i="7"/>
  <c r="G210" i="7"/>
  <c r="D210" i="11" s="1"/>
  <c r="F210" i="7"/>
  <c r="E210" i="7"/>
  <c r="B210" i="11" s="1"/>
  <c r="P209" i="7"/>
  <c r="O209" i="7"/>
  <c r="L209" i="11" s="1"/>
  <c r="N209" i="7"/>
  <c r="M209" i="7"/>
  <c r="J209" i="11" s="1"/>
  <c r="L209" i="7"/>
  <c r="K209" i="7"/>
  <c r="H209" i="11" s="1"/>
  <c r="J209" i="7"/>
  <c r="I209" i="7"/>
  <c r="F209" i="11" s="1"/>
  <c r="H209" i="7"/>
  <c r="G209" i="7"/>
  <c r="D209" i="11" s="1"/>
  <c r="F209" i="7"/>
  <c r="E209" i="7"/>
  <c r="B209" i="11" s="1"/>
  <c r="P208" i="7"/>
  <c r="AE208" i="7" s="1"/>
  <c r="O208" i="7"/>
  <c r="L208" i="11" s="1"/>
  <c r="N208" i="7"/>
  <c r="M208" i="7"/>
  <c r="J208" i="11" s="1"/>
  <c r="L208" i="7"/>
  <c r="K208" i="7"/>
  <c r="H208" i="11" s="1"/>
  <c r="J208" i="7"/>
  <c r="I208" i="7"/>
  <c r="F208" i="11" s="1"/>
  <c r="H208" i="7"/>
  <c r="G208" i="7"/>
  <c r="D208" i="11" s="1"/>
  <c r="F208" i="7"/>
  <c r="E208" i="7"/>
  <c r="B208" i="11" s="1"/>
  <c r="P207" i="7"/>
  <c r="AE207" i="7" s="1"/>
  <c r="O207" i="7"/>
  <c r="L207" i="11" s="1"/>
  <c r="N207" i="7"/>
  <c r="M207" i="7"/>
  <c r="J207" i="11" s="1"/>
  <c r="L207" i="7"/>
  <c r="K207" i="7"/>
  <c r="H207" i="11" s="1"/>
  <c r="J207" i="7"/>
  <c r="I207" i="7"/>
  <c r="F207" i="11" s="1"/>
  <c r="H207" i="7"/>
  <c r="G207" i="7"/>
  <c r="D207" i="11" s="1"/>
  <c r="F207" i="7"/>
  <c r="E207" i="7"/>
  <c r="B207" i="11" s="1"/>
  <c r="P206" i="7"/>
  <c r="O206" i="7"/>
  <c r="L206" i="11" s="1"/>
  <c r="N206" i="7"/>
  <c r="M206" i="7"/>
  <c r="J206" i="11" s="1"/>
  <c r="L206" i="7"/>
  <c r="K206" i="7"/>
  <c r="H206" i="11" s="1"/>
  <c r="J206" i="7"/>
  <c r="I206" i="7"/>
  <c r="F206" i="11" s="1"/>
  <c r="H206" i="7"/>
  <c r="G206" i="7"/>
  <c r="D206" i="11" s="1"/>
  <c r="F206" i="7"/>
  <c r="E206" i="7"/>
  <c r="B206" i="11" s="1"/>
  <c r="D205" i="7"/>
  <c r="P205" i="7"/>
  <c r="O205" i="7"/>
  <c r="L205" i="11" s="1"/>
  <c r="N205" i="7"/>
  <c r="M205" i="7"/>
  <c r="J205" i="11" s="1"/>
  <c r="L205" i="7"/>
  <c r="K205" i="7"/>
  <c r="H205" i="11" s="1"/>
  <c r="J205" i="7"/>
  <c r="I205" i="7"/>
  <c r="F205" i="11" s="1"/>
  <c r="H205" i="7"/>
  <c r="G205" i="7"/>
  <c r="D205" i="11" s="1"/>
  <c r="F205" i="7"/>
  <c r="E205" i="7"/>
  <c r="B205" i="11" s="1"/>
  <c r="P204" i="7"/>
  <c r="O204" i="7"/>
  <c r="L204" i="11" s="1"/>
  <c r="N204" i="7"/>
  <c r="M204" i="7"/>
  <c r="J204" i="11" s="1"/>
  <c r="L204" i="7"/>
  <c r="K204" i="7"/>
  <c r="H204" i="11" s="1"/>
  <c r="J204" i="7"/>
  <c r="I204" i="7"/>
  <c r="F204" i="11" s="1"/>
  <c r="H204" i="7"/>
  <c r="G204" i="7"/>
  <c r="D204" i="11" s="1"/>
  <c r="F204" i="7"/>
  <c r="E204" i="7"/>
  <c r="B204" i="11" s="1"/>
  <c r="P203" i="7"/>
  <c r="O203" i="7"/>
  <c r="L203" i="11" s="1"/>
  <c r="N203" i="7"/>
  <c r="M203" i="7"/>
  <c r="J203" i="11" s="1"/>
  <c r="L203" i="7"/>
  <c r="K203" i="7"/>
  <c r="H203" i="11" s="1"/>
  <c r="J203" i="7"/>
  <c r="I203" i="7"/>
  <c r="F203" i="11" s="1"/>
  <c r="H203" i="7"/>
  <c r="G203" i="7"/>
  <c r="D203" i="11" s="1"/>
  <c r="F203" i="7"/>
  <c r="E203" i="7"/>
  <c r="B203" i="11" s="1"/>
  <c r="P202" i="7"/>
  <c r="O202" i="7"/>
  <c r="L202" i="11" s="1"/>
  <c r="N202" i="7"/>
  <c r="M202" i="7"/>
  <c r="J202" i="11" s="1"/>
  <c r="L202" i="7"/>
  <c r="K202" i="7"/>
  <c r="H202" i="11" s="1"/>
  <c r="J202" i="7"/>
  <c r="I202" i="7"/>
  <c r="F202" i="11" s="1"/>
  <c r="H202" i="7"/>
  <c r="G202" i="7"/>
  <c r="D202" i="11" s="1"/>
  <c r="F202" i="7"/>
  <c r="E202" i="7"/>
  <c r="B202" i="11" s="1"/>
  <c r="D201" i="7"/>
  <c r="P201" i="7"/>
  <c r="O201" i="7"/>
  <c r="L201" i="11" s="1"/>
  <c r="N201" i="7"/>
  <c r="M201" i="7"/>
  <c r="J201" i="11" s="1"/>
  <c r="L201" i="7"/>
  <c r="K201" i="7"/>
  <c r="H201" i="11" s="1"/>
  <c r="J201" i="7"/>
  <c r="I201" i="7"/>
  <c r="F201" i="11" s="1"/>
  <c r="H201" i="7"/>
  <c r="G201" i="7"/>
  <c r="D201" i="11" s="1"/>
  <c r="F201" i="7"/>
  <c r="E201" i="7"/>
  <c r="B201" i="11" s="1"/>
  <c r="D200" i="7"/>
  <c r="P200" i="7"/>
  <c r="O200" i="7"/>
  <c r="L200" i="11" s="1"/>
  <c r="N200" i="7"/>
  <c r="M200" i="7"/>
  <c r="J200" i="11" s="1"/>
  <c r="L200" i="7"/>
  <c r="K200" i="7"/>
  <c r="H200" i="11" s="1"/>
  <c r="J200" i="7"/>
  <c r="I200" i="7"/>
  <c r="F200" i="11" s="1"/>
  <c r="H200" i="7"/>
  <c r="G200" i="7"/>
  <c r="D200" i="11" s="1"/>
  <c r="F200" i="7"/>
  <c r="E200" i="7"/>
  <c r="B200" i="11" s="1"/>
  <c r="P199" i="7"/>
  <c r="O199" i="7"/>
  <c r="L199" i="11" s="1"/>
  <c r="N199" i="7"/>
  <c r="M199" i="7"/>
  <c r="J199" i="11" s="1"/>
  <c r="L199" i="7"/>
  <c r="K199" i="7"/>
  <c r="H199" i="11" s="1"/>
  <c r="J199" i="7"/>
  <c r="I199" i="7"/>
  <c r="F199" i="11" s="1"/>
  <c r="H199" i="7"/>
  <c r="G199" i="7"/>
  <c r="D199" i="11" s="1"/>
  <c r="F199" i="7"/>
  <c r="E199" i="7"/>
  <c r="B199" i="11" s="1"/>
  <c r="P198" i="7"/>
  <c r="O198" i="7"/>
  <c r="L198" i="11" s="1"/>
  <c r="N198" i="7"/>
  <c r="M198" i="7"/>
  <c r="J198" i="11" s="1"/>
  <c r="L198" i="7"/>
  <c r="K198" i="7"/>
  <c r="H198" i="11" s="1"/>
  <c r="J198" i="7"/>
  <c r="I198" i="7"/>
  <c r="F198" i="11" s="1"/>
  <c r="H198" i="7"/>
  <c r="G198" i="7"/>
  <c r="D198" i="11" s="1"/>
  <c r="F198" i="7"/>
  <c r="E198" i="7"/>
  <c r="B198" i="11" s="1"/>
  <c r="D197" i="7"/>
  <c r="P197" i="7"/>
  <c r="O197" i="7"/>
  <c r="L197" i="11" s="1"/>
  <c r="N197" i="7"/>
  <c r="M197" i="7"/>
  <c r="J197" i="11" s="1"/>
  <c r="L197" i="7"/>
  <c r="K197" i="7"/>
  <c r="H197" i="11" s="1"/>
  <c r="J197" i="7"/>
  <c r="I197" i="7"/>
  <c r="F197" i="11" s="1"/>
  <c r="H197" i="7"/>
  <c r="G197" i="7"/>
  <c r="D197" i="11" s="1"/>
  <c r="F197" i="7"/>
  <c r="E197" i="7"/>
  <c r="B197" i="11" s="1"/>
  <c r="P196" i="7"/>
  <c r="O196" i="7"/>
  <c r="L196" i="11" s="1"/>
  <c r="N196" i="7"/>
  <c r="M196" i="7"/>
  <c r="J196" i="11" s="1"/>
  <c r="L196" i="7"/>
  <c r="K196" i="7"/>
  <c r="H196" i="11" s="1"/>
  <c r="J196" i="7"/>
  <c r="I196" i="7"/>
  <c r="F196" i="11" s="1"/>
  <c r="H196" i="7"/>
  <c r="G196" i="7"/>
  <c r="D196" i="11" s="1"/>
  <c r="F196" i="7"/>
  <c r="E196" i="7"/>
  <c r="B196" i="11" s="1"/>
  <c r="P195" i="7"/>
  <c r="O195" i="7"/>
  <c r="L195" i="11" s="1"/>
  <c r="N195" i="7"/>
  <c r="M195" i="7"/>
  <c r="J195" i="11" s="1"/>
  <c r="L195" i="7"/>
  <c r="K195" i="7"/>
  <c r="H195" i="11" s="1"/>
  <c r="J195" i="7"/>
  <c r="I195" i="7"/>
  <c r="F195" i="11" s="1"/>
  <c r="H195" i="7"/>
  <c r="G195" i="7"/>
  <c r="D195" i="11" s="1"/>
  <c r="F195" i="7"/>
  <c r="E195" i="7"/>
  <c r="B195" i="11" s="1"/>
  <c r="D194" i="7"/>
  <c r="P194" i="7"/>
  <c r="O194" i="7"/>
  <c r="L194" i="11" s="1"/>
  <c r="N194" i="7"/>
  <c r="M194" i="7"/>
  <c r="J194" i="11" s="1"/>
  <c r="L194" i="7"/>
  <c r="K194" i="7"/>
  <c r="H194" i="11" s="1"/>
  <c r="J194" i="7"/>
  <c r="I194" i="7"/>
  <c r="F194" i="11" s="1"/>
  <c r="H194" i="7"/>
  <c r="G194" i="7"/>
  <c r="D194" i="11" s="1"/>
  <c r="F194" i="7"/>
  <c r="E194" i="7"/>
  <c r="B194" i="11" s="1"/>
  <c r="P193" i="7"/>
  <c r="O193" i="7"/>
  <c r="L193" i="11" s="1"/>
  <c r="N193" i="7"/>
  <c r="M193" i="7"/>
  <c r="J193" i="11" s="1"/>
  <c r="L193" i="7"/>
  <c r="K193" i="7"/>
  <c r="H193" i="11" s="1"/>
  <c r="J193" i="7"/>
  <c r="I193" i="7"/>
  <c r="F193" i="11" s="1"/>
  <c r="H193" i="7"/>
  <c r="G193" i="7"/>
  <c r="D193" i="11" s="1"/>
  <c r="F193" i="7"/>
  <c r="E193" i="7"/>
  <c r="B193" i="11" s="1"/>
  <c r="D192" i="7"/>
  <c r="P192" i="7"/>
  <c r="O192" i="7"/>
  <c r="L192" i="11" s="1"/>
  <c r="N192" i="7"/>
  <c r="M192" i="7"/>
  <c r="J192" i="11" s="1"/>
  <c r="L192" i="7"/>
  <c r="K192" i="7"/>
  <c r="H192" i="11" s="1"/>
  <c r="J192" i="7"/>
  <c r="I192" i="7"/>
  <c r="F192" i="11" s="1"/>
  <c r="H192" i="7"/>
  <c r="G192" i="7"/>
  <c r="D192" i="11" s="1"/>
  <c r="F192" i="7"/>
  <c r="E192" i="7"/>
  <c r="B192" i="11" s="1"/>
  <c r="P191" i="7"/>
  <c r="AE191" i="7" s="1"/>
  <c r="O191" i="7"/>
  <c r="L191" i="11" s="1"/>
  <c r="N191" i="7"/>
  <c r="M191" i="7"/>
  <c r="J191" i="11" s="1"/>
  <c r="L191" i="7"/>
  <c r="K191" i="7"/>
  <c r="H191" i="11" s="1"/>
  <c r="J191" i="7"/>
  <c r="I191" i="7"/>
  <c r="F191" i="11" s="1"/>
  <c r="H191" i="7"/>
  <c r="G191" i="7"/>
  <c r="D191" i="11" s="1"/>
  <c r="F191" i="7"/>
  <c r="E191" i="7"/>
  <c r="B191" i="11" s="1"/>
  <c r="P190" i="7"/>
  <c r="O190" i="7"/>
  <c r="L190" i="11" s="1"/>
  <c r="N190" i="7"/>
  <c r="M190" i="7"/>
  <c r="J190" i="11" s="1"/>
  <c r="L190" i="7"/>
  <c r="K190" i="7"/>
  <c r="H190" i="11" s="1"/>
  <c r="J190" i="7"/>
  <c r="I190" i="7"/>
  <c r="F190" i="11" s="1"/>
  <c r="H190" i="7"/>
  <c r="G190" i="7"/>
  <c r="D190" i="11" s="1"/>
  <c r="F190" i="7"/>
  <c r="E190" i="7"/>
  <c r="B190" i="11" s="1"/>
  <c r="P189" i="7"/>
  <c r="O189" i="7"/>
  <c r="L189" i="11" s="1"/>
  <c r="N189" i="7"/>
  <c r="M189" i="7"/>
  <c r="J189" i="11" s="1"/>
  <c r="L189" i="7"/>
  <c r="K189" i="7"/>
  <c r="H189" i="11" s="1"/>
  <c r="J189" i="7"/>
  <c r="I189" i="7"/>
  <c r="F189" i="11" s="1"/>
  <c r="H189" i="7"/>
  <c r="G189" i="7"/>
  <c r="D189" i="11" s="1"/>
  <c r="F189" i="7"/>
  <c r="E189" i="7"/>
  <c r="B189" i="11" s="1"/>
  <c r="D188" i="7"/>
  <c r="P188" i="7"/>
  <c r="O188" i="7"/>
  <c r="L188" i="11" s="1"/>
  <c r="N188" i="7"/>
  <c r="M188" i="7"/>
  <c r="J188" i="11" s="1"/>
  <c r="L188" i="7"/>
  <c r="K188" i="7"/>
  <c r="H188" i="11" s="1"/>
  <c r="J188" i="7"/>
  <c r="I188" i="7"/>
  <c r="F188" i="11" s="1"/>
  <c r="H188" i="7"/>
  <c r="G188" i="7"/>
  <c r="D188" i="11" s="1"/>
  <c r="F188" i="7"/>
  <c r="E188" i="7"/>
  <c r="B188" i="11" s="1"/>
  <c r="P187" i="7"/>
  <c r="O187" i="7"/>
  <c r="L187" i="11" s="1"/>
  <c r="N187" i="7"/>
  <c r="AC187" i="7" s="1"/>
  <c r="M187" i="7"/>
  <c r="J187" i="11" s="1"/>
  <c r="L187" i="7"/>
  <c r="K187" i="7"/>
  <c r="H187" i="11" s="1"/>
  <c r="J187" i="7"/>
  <c r="I187" i="7"/>
  <c r="F187" i="11" s="1"/>
  <c r="H187" i="7"/>
  <c r="G187" i="7"/>
  <c r="D187" i="11" s="1"/>
  <c r="F187" i="7"/>
  <c r="E187" i="7"/>
  <c r="B187" i="11" s="1"/>
  <c r="P186" i="7"/>
  <c r="O186" i="7"/>
  <c r="L186" i="11" s="1"/>
  <c r="N186" i="7"/>
  <c r="M186" i="7"/>
  <c r="J186" i="11" s="1"/>
  <c r="L186" i="7"/>
  <c r="K186" i="7"/>
  <c r="H186" i="11" s="1"/>
  <c r="J186" i="7"/>
  <c r="I186" i="7"/>
  <c r="F186" i="11" s="1"/>
  <c r="H186" i="7"/>
  <c r="G186" i="7"/>
  <c r="D186" i="11" s="1"/>
  <c r="F186" i="7"/>
  <c r="E186" i="7"/>
  <c r="B186" i="11" s="1"/>
  <c r="D185" i="7"/>
  <c r="P185" i="7"/>
  <c r="O185" i="7"/>
  <c r="L185" i="11" s="1"/>
  <c r="N185" i="7"/>
  <c r="M185" i="7"/>
  <c r="J185" i="11" s="1"/>
  <c r="L185" i="7"/>
  <c r="K185" i="7"/>
  <c r="H185" i="11" s="1"/>
  <c r="J185" i="7"/>
  <c r="I185" i="7"/>
  <c r="F185" i="11" s="1"/>
  <c r="H185" i="7"/>
  <c r="G185" i="7"/>
  <c r="D185" i="11" s="1"/>
  <c r="F185" i="7"/>
  <c r="E185" i="7"/>
  <c r="B185" i="11" s="1"/>
  <c r="P184" i="7"/>
  <c r="O184" i="7"/>
  <c r="L184" i="11" s="1"/>
  <c r="N184" i="7"/>
  <c r="M184" i="7"/>
  <c r="J184" i="11" s="1"/>
  <c r="L184" i="7"/>
  <c r="K184" i="7"/>
  <c r="H184" i="11" s="1"/>
  <c r="J184" i="7"/>
  <c r="I184" i="7"/>
  <c r="F184" i="11" s="1"/>
  <c r="H184" i="7"/>
  <c r="W184" i="7" s="1"/>
  <c r="G184" i="7"/>
  <c r="D184" i="11" s="1"/>
  <c r="F184" i="7"/>
  <c r="E184" i="7"/>
  <c r="B184" i="11" s="1"/>
  <c r="P183" i="7"/>
  <c r="O183" i="7"/>
  <c r="L183" i="11" s="1"/>
  <c r="N183" i="7"/>
  <c r="M183" i="7"/>
  <c r="J183" i="11" s="1"/>
  <c r="L183" i="7"/>
  <c r="K183" i="7"/>
  <c r="H183" i="11" s="1"/>
  <c r="J183" i="7"/>
  <c r="I183" i="7"/>
  <c r="F183" i="11" s="1"/>
  <c r="H183" i="7"/>
  <c r="G183" i="7"/>
  <c r="D183" i="11" s="1"/>
  <c r="F183" i="7"/>
  <c r="E183" i="7"/>
  <c r="B183" i="11" s="1"/>
  <c r="P182" i="7"/>
  <c r="O182" i="7"/>
  <c r="L182" i="11" s="1"/>
  <c r="N182" i="7"/>
  <c r="M182" i="7"/>
  <c r="J182" i="11" s="1"/>
  <c r="L182" i="7"/>
  <c r="AA182" i="7" s="1"/>
  <c r="K182" i="7"/>
  <c r="H182" i="11" s="1"/>
  <c r="J182" i="7"/>
  <c r="I182" i="7"/>
  <c r="F182" i="11" s="1"/>
  <c r="H182" i="7"/>
  <c r="G182" i="7"/>
  <c r="D182" i="11" s="1"/>
  <c r="F182" i="7"/>
  <c r="E182" i="7"/>
  <c r="B182" i="11" s="1"/>
  <c r="P181" i="7"/>
  <c r="AE181" i="7" s="1"/>
  <c r="O181" i="7"/>
  <c r="L181" i="11" s="1"/>
  <c r="N181" i="7"/>
  <c r="M181" i="7"/>
  <c r="J181" i="11" s="1"/>
  <c r="L181" i="7"/>
  <c r="K181" i="7"/>
  <c r="H181" i="11" s="1"/>
  <c r="J181" i="7"/>
  <c r="I181" i="7"/>
  <c r="F181" i="11" s="1"/>
  <c r="H181" i="7"/>
  <c r="G181" i="7"/>
  <c r="D181" i="11" s="1"/>
  <c r="F181" i="7"/>
  <c r="E181" i="7"/>
  <c r="B181" i="11" s="1"/>
  <c r="D180" i="7"/>
  <c r="P180" i="7"/>
  <c r="O180" i="7"/>
  <c r="L180" i="11" s="1"/>
  <c r="N180" i="7"/>
  <c r="M180" i="7"/>
  <c r="J180" i="11" s="1"/>
  <c r="L180" i="7"/>
  <c r="K180" i="7"/>
  <c r="H180" i="11" s="1"/>
  <c r="J180" i="7"/>
  <c r="I180" i="7"/>
  <c r="F180" i="11" s="1"/>
  <c r="H180" i="7"/>
  <c r="G180" i="7"/>
  <c r="D180" i="11" s="1"/>
  <c r="F180" i="7"/>
  <c r="E180" i="7"/>
  <c r="B180" i="11" s="1"/>
  <c r="D179" i="7"/>
  <c r="P179" i="7"/>
  <c r="O179" i="7"/>
  <c r="L179" i="11" s="1"/>
  <c r="N179" i="7"/>
  <c r="M179" i="7"/>
  <c r="J179" i="11" s="1"/>
  <c r="L179" i="7"/>
  <c r="K179" i="7"/>
  <c r="H179" i="11" s="1"/>
  <c r="J179" i="7"/>
  <c r="I179" i="7"/>
  <c r="F179" i="11" s="1"/>
  <c r="H179" i="7"/>
  <c r="G179" i="7"/>
  <c r="D179" i="11" s="1"/>
  <c r="F179" i="7"/>
  <c r="E179" i="7"/>
  <c r="B179" i="11" s="1"/>
  <c r="D178" i="7"/>
  <c r="P178" i="7"/>
  <c r="O178" i="7"/>
  <c r="L178" i="11" s="1"/>
  <c r="N178" i="7"/>
  <c r="M178" i="7"/>
  <c r="J178" i="11" s="1"/>
  <c r="L178" i="7"/>
  <c r="K178" i="7"/>
  <c r="H178" i="11" s="1"/>
  <c r="J178" i="7"/>
  <c r="I178" i="7"/>
  <c r="F178" i="11" s="1"/>
  <c r="H178" i="7"/>
  <c r="G178" i="7"/>
  <c r="D178" i="11" s="1"/>
  <c r="F178" i="7"/>
  <c r="E178" i="7"/>
  <c r="B178" i="11" s="1"/>
  <c r="D177" i="7"/>
  <c r="P177" i="7"/>
  <c r="O177" i="7"/>
  <c r="L177" i="11" s="1"/>
  <c r="N177" i="7"/>
  <c r="M177" i="7"/>
  <c r="J177" i="11" s="1"/>
  <c r="L177" i="7"/>
  <c r="K177" i="7"/>
  <c r="H177" i="11" s="1"/>
  <c r="J177" i="7"/>
  <c r="I177" i="7"/>
  <c r="F177" i="11" s="1"/>
  <c r="H177" i="7"/>
  <c r="G177" i="7"/>
  <c r="D177" i="11" s="1"/>
  <c r="F177" i="7"/>
  <c r="E177" i="7"/>
  <c r="B177" i="11" s="1"/>
  <c r="P176" i="7"/>
  <c r="AE176" i="7" s="1"/>
  <c r="O176" i="7"/>
  <c r="L176" i="11" s="1"/>
  <c r="N176" i="7"/>
  <c r="M176" i="7"/>
  <c r="J176" i="11" s="1"/>
  <c r="L176" i="7"/>
  <c r="K176" i="7"/>
  <c r="H176" i="11" s="1"/>
  <c r="J176" i="7"/>
  <c r="I176" i="7"/>
  <c r="F176" i="11" s="1"/>
  <c r="H176" i="7"/>
  <c r="G176" i="7"/>
  <c r="D176" i="11" s="1"/>
  <c r="F176" i="7"/>
  <c r="E176" i="7"/>
  <c r="B176" i="11" s="1"/>
  <c r="P175" i="7"/>
  <c r="O175" i="7"/>
  <c r="L175" i="11" s="1"/>
  <c r="N175" i="7"/>
  <c r="M175" i="7"/>
  <c r="J175" i="11" s="1"/>
  <c r="L175" i="7"/>
  <c r="K175" i="7"/>
  <c r="H175" i="11" s="1"/>
  <c r="J175" i="7"/>
  <c r="I175" i="7"/>
  <c r="F175" i="11" s="1"/>
  <c r="H175" i="7"/>
  <c r="G175" i="7"/>
  <c r="D175" i="11" s="1"/>
  <c r="F175" i="7"/>
  <c r="E175" i="7"/>
  <c r="B175" i="11" s="1"/>
  <c r="P174" i="7"/>
  <c r="O174" i="7"/>
  <c r="L174" i="11" s="1"/>
  <c r="N174" i="7"/>
  <c r="M174" i="7"/>
  <c r="J174" i="11" s="1"/>
  <c r="L174" i="7"/>
  <c r="K174" i="7"/>
  <c r="H174" i="11" s="1"/>
  <c r="J174" i="7"/>
  <c r="I174" i="7"/>
  <c r="F174" i="11" s="1"/>
  <c r="H174" i="7"/>
  <c r="G174" i="7"/>
  <c r="D174" i="11" s="1"/>
  <c r="F174" i="7"/>
  <c r="E174" i="7"/>
  <c r="B174" i="11" s="1"/>
  <c r="P173" i="7"/>
  <c r="O173" i="7"/>
  <c r="L173" i="11" s="1"/>
  <c r="N173" i="7"/>
  <c r="M173" i="7"/>
  <c r="J173" i="11" s="1"/>
  <c r="L173" i="7"/>
  <c r="K173" i="7"/>
  <c r="H173" i="11" s="1"/>
  <c r="J173" i="7"/>
  <c r="I173" i="7"/>
  <c r="F173" i="11" s="1"/>
  <c r="H173" i="7"/>
  <c r="G173" i="7"/>
  <c r="D173" i="11" s="1"/>
  <c r="F173" i="7"/>
  <c r="U173" i="7" s="1"/>
  <c r="E173" i="7"/>
  <c r="B173" i="11" s="1"/>
  <c r="P172" i="7"/>
  <c r="O172" i="7"/>
  <c r="L172" i="11" s="1"/>
  <c r="N172" i="7"/>
  <c r="M172" i="7"/>
  <c r="J172" i="11" s="1"/>
  <c r="L172" i="7"/>
  <c r="K172" i="7"/>
  <c r="H172" i="11" s="1"/>
  <c r="J172" i="7"/>
  <c r="I172" i="7"/>
  <c r="F172" i="11" s="1"/>
  <c r="H172" i="7"/>
  <c r="G172" i="7"/>
  <c r="D172" i="11" s="1"/>
  <c r="F172" i="7"/>
  <c r="E172" i="7"/>
  <c r="B172" i="11" s="1"/>
  <c r="D171" i="7"/>
  <c r="P171" i="7"/>
  <c r="O171" i="7"/>
  <c r="L171" i="11" s="1"/>
  <c r="N171" i="7"/>
  <c r="M171" i="7"/>
  <c r="J171" i="11" s="1"/>
  <c r="L171" i="7"/>
  <c r="K171" i="7"/>
  <c r="H171" i="11" s="1"/>
  <c r="J171" i="7"/>
  <c r="I171" i="7"/>
  <c r="F171" i="11" s="1"/>
  <c r="H171" i="7"/>
  <c r="G171" i="7"/>
  <c r="D171" i="11" s="1"/>
  <c r="F171" i="7"/>
  <c r="E171" i="7"/>
  <c r="B171" i="11" s="1"/>
  <c r="P170" i="7"/>
  <c r="O170" i="7"/>
  <c r="L170" i="11" s="1"/>
  <c r="N170" i="7"/>
  <c r="M170" i="7"/>
  <c r="J170" i="11" s="1"/>
  <c r="L170" i="7"/>
  <c r="K170" i="7"/>
  <c r="H170" i="11" s="1"/>
  <c r="J170" i="7"/>
  <c r="I170" i="7"/>
  <c r="F170" i="11" s="1"/>
  <c r="H170" i="7"/>
  <c r="G170" i="7"/>
  <c r="D170" i="11" s="1"/>
  <c r="F170" i="7"/>
  <c r="E170" i="7"/>
  <c r="B170" i="11" s="1"/>
  <c r="D170" i="7"/>
  <c r="P169" i="7"/>
  <c r="O169" i="7"/>
  <c r="L169" i="11" s="1"/>
  <c r="N169" i="7"/>
  <c r="M169" i="7"/>
  <c r="J169" i="11" s="1"/>
  <c r="L169" i="7"/>
  <c r="K169" i="7"/>
  <c r="H169" i="11" s="1"/>
  <c r="J169" i="7"/>
  <c r="Y169" i="7" s="1"/>
  <c r="I169" i="7"/>
  <c r="F169" i="11" s="1"/>
  <c r="H169" i="7"/>
  <c r="G169" i="7"/>
  <c r="D169" i="11" s="1"/>
  <c r="F169" i="7"/>
  <c r="E169" i="7"/>
  <c r="B169" i="11" s="1"/>
  <c r="D168" i="7"/>
  <c r="P168" i="7"/>
  <c r="O168" i="7"/>
  <c r="L168" i="11" s="1"/>
  <c r="N168" i="7"/>
  <c r="M168" i="7"/>
  <c r="J168" i="11" s="1"/>
  <c r="L168" i="7"/>
  <c r="K168" i="7"/>
  <c r="H168" i="11" s="1"/>
  <c r="J168" i="7"/>
  <c r="I168" i="7"/>
  <c r="F168" i="11" s="1"/>
  <c r="H168" i="7"/>
  <c r="G168" i="7"/>
  <c r="D168" i="11" s="1"/>
  <c r="F168" i="7"/>
  <c r="E168" i="7"/>
  <c r="B168" i="11" s="1"/>
  <c r="D167" i="7"/>
  <c r="P167" i="7"/>
  <c r="O167" i="7"/>
  <c r="L167" i="11" s="1"/>
  <c r="N167" i="7"/>
  <c r="M167" i="7"/>
  <c r="J167" i="11" s="1"/>
  <c r="L167" i="7"/>
  <c r="K167" i="7"/>
  <c r="H167" i="11" s="1"/>
  <c r="J167" i="7"/>
  <c r="I167" i="7"/>
  <c r="F167" i="11" s="1"/>
  <c r="H167" i="7"/>
  <c r="G167" i="7"/>
  <c r="D167" i="11" s="1"/>
  <c r="F167" i="7"/>
  <c r="E167" i="7"/>
  <c r="B167" i="11" s="1"/>
  <c r="P166" i="7"/>
  <c r="O166" i="7"/>
  <c r="L166" i="11" s="1"/>
  <c r="N166" i="7"/>
  <c r="M166" i="7"/>
  <c r="J166" i="11" s="1"/>
  <c r="L166" i="7"/>
  <c r="K166" i="7"/>
  <c r="H166" i="11" s="1"/>
  <c r="J166" i="7"/>
  <c r="I166" i="7"/>
  <c r="F166" i="11" s="1"/>
  <c r="H166" i="7"/>
  <c r="G166" i="7"/>
  <c r="D166" i="11" s="1"/>
  <c r="F166" i="7"/>
  <c r="E166" i="7"/>
  <c r="B166" i="11" s="1"/>
  <c r="P165" i="7"/>
  <c r="O165" i="7"/>
  <c r="L165" i="11" s="1"/>
  <c r="N165" i="7"/>
  <c r="M165" i="7"/>
  <c r="J165" i="11" s="1"/>
  <c r="L165" i="7"/>
  <c r="K165" i="7"/>
  <c r="H165" i="11" s="1"/>
  <c r="J165" i="7"/>
  <c r="I165" i="7"/>
  <c r="F165" i="11" s="1"/>
  <c r="H165" i="7"/>
  <c r="G165" i="7"/>
  <c r="D165" i="11" s="1"/>
  <c r="F165" i="7"/>
  <c r="E165" i="7"/>
  <c r="B165" i="11" s="1"/>
  <c r="P164" i="7"/>
  <c r="O164" i="7"/>
  <c r="L164" i="11" s="1"/>
  <c r="N164" i="7"/>
  <c r="M164" i="7"/>
  <c r="J164" i="11" s="1"/>
  <c r="L164" i="7"/>
  <c r="K164" i="7"/>
  <c r="H164" i="11" s="1"/>
  <c r="J164" i="7"/>
  <c r="I164" i="7"/>
  <c r="F164" i="11" s="1"/>
  <c r="H164" i="7"/>
  <c r="G164" i="7"/>
  <c r="D164" i="11" s="1"/>
  <c r="F164" i="7"/>
  <c r="E164" i="7"/>
  <c r="B164" i="11" s="1"/>
  <c r="D163" i="7"/>
  <c r="P163" i="7"/>
  <c r="O163" i="7"/>
  <c r="L163" i="11" s="1"/>
  <c r="N163" i="7"/>
  <c r="M163" i="7"/>
  <c r="J163" i="11" s="1"/>
  <c r="L163" i="7"/>
  <c r="K163" i="7"/>
  <c r="H163" i="11" s="1"/>
  <c r="J163" i="7"/>
  <c r="I163" i="7"/>
  <c r="F163" i="11" s="1"/>
  <c r="H163" i="7"/>
  <c r="G163" i="7"/>
  <c r="D163" i="11" s="1"/>
  <c r="F163" i="7"/>
  <c r="E163" i="7"/>
  <c r="B163" i="11" s="1"/>
  <c r="P162" i="7"/>
  <c r="AE162" i="7" s="1"/>
  <c r="O162" i="7"/>
  <c r="L162" i="11" s="1"/>
  <c r="N162" i="7"/>
  <c r="M162" i="7"/>
  <c r="J162" i="11" s="1"/>
  <c r="L162" i="7"/>
  <c r="K162" i="7"/>
  <c r="H162" i="11" s="1"/>
  <c r="J162" i="7"/>
  <c r="I162" i="7"/>
  <c r="F162" i="11" s="1"/>
  <c r="H162" i="7"/>
  <c r="G162" i="7"/>
  <c r="D162" i="11" s="1"/>
  <c r="F162" i="7"/>
  <c r="E162" i="7"/>
  <c r="B162" i="11" s="1"/>
  <c r="P161" i="7"/>
  <c r="O161" i="7"/>
  <c r="L161" i="11" s="1"/>
  <c r="N161" i="7"/>
  <c r="M161" i="7"/>
  <c r="J161" i="11" s="1"/>
  <c r="L161" i="7"/>
  <c r="K161" i="7"/>
  <c r="H161" i="11" s="1"/>
  <c r="J161" i="7"/>
  <c r="I161" i="7"/>
  <c r="F161" i="11" s="1"/>
  <c r="H161" i="7"/>
  <c r="G161" i="7"/>
  <c r="D161" i="11" s="1"/>
  <c r="F161" i="7"/>
  <c r="E161" i="7"/>
  <c r="B161" i="11" s="1"/>
  <c r="P160" i="7"/>
  <c r="O160" i="7"/>
  <c r="L160" i="11" s="1"/>
  <c r="N160" i="7"/>
  <c r="M160" i="7"/>
  <c r="J160" i="11" s="1"/>
  <c r="L160" i="7"/>
  <c r="K160" i="7"/>
  <c r="H160" i="11" s="1"/>
  <c r="J160" i="7"/>
  <c r="Y160" i="7" s="1"/>
  <c r="I160" i="7"/>
  <c r="F160" i="11" s="1"/>
  <c r="H160" i="7"/>
  <c r="G160" i="7"/>
  <c r="D160" i="11" s="1"/>
  <c r="F160" i="7"/>
  <c r="E160" i="7"/>
  <c r="B160" i="11" s="1"/>
  <c r="P159" i="7"/>
  <c r="O159" i="7"/>
  <c r="L159" i="11" s="1"/>
  <c r="N159" i="7"/>
  <c r="M159" i="7"/>
  <c r="J159" i="11" s="1"/>
  <c r="L159" i="7"/>
  <c r="K159" i="7"/>
  <c r="H159" i="11" s="1"/>
  <c r="J159" i="7"/>
  <c r="I159" i="7"/>
  <c r="F159" i="11" s="1"/>
  <c r="H159" i="7"/>
  <c r="G159" i="7"/>
  <c r="D159" i="11" s="1"/>
  <c r="F159" i="7"/>
  <c r="E159" i="7"/>
  <c r="B159" i="11" s="1"/>
  <c r="P158" i="7"/>
  <c r="O158" i="7"/>
  <c r="L158" i="11" s="1"/>
  <c r="N158" i="7"/>
  <c r="M158" i="7"/>
  <c r="J158" i="11" s="1"/>
  <c r="L158" i="7"/>
  <c r="K158" i="7"/>
  <c r="H158" i="11" s="1"/>
  <c r="J158" i="7"/>
  <c r="I158" i="7"/>
  <c r="F158" i="11" s="1"/>
  <c r="H158" i="7"/>
  <c r="G158" i="7"/>
  <c r="D158" i="11" s="1"/>
  <c r="F158" i="7"/>
  <c r="E158" i="7"/>
  <c r="B158" i="11" s="1"/>
  <c r="P157" i="7"/>
  <c r="O157" i="7"/>
  <c r="L157" i="11" s="1"/>
  <c r="N157" i="7"/>
  <c r="M157" i="7"/>
  <c r="J157" i="11" s="1"/>
  <c r="L157" i="7"/>
  <c r="K157" i="7"/>
  <c r="H157" i="11" s="1"/>
  <c r="J157" i="7"/>
  <c r="I157" i="7"/>
  <c r="F157" i="11" s="1"/>
  <c r="H157" i="7"/>
  <c r="G157" i="7"/>
  <c r="D157" i="11" s="1"/>
  <c r="F157" i="7"/>
  <c r="E157" i="7"/>
  <c r="B157" i="11" s="1"/>
  <c r="P156" i="7"/>
  <c r="O156" i="7"/>
  <c r="L156" i="11" s="1"/>
  <c r="N156" i="7"/>
  <c r="M156" i="7"/>
  <c r="J156" i="11" s="1"/>
  <c r="L156" i="7"/>
  <c r="K156" i="7"/>
  <c r="H156" i="11" s="1"/>
  <c r="J156" i="7"/>
  <c r="I156" i="7"/>
  <c r="F156" i="11" s="1"/>
  <c r="H156" i="7"/>
  <c r="G156" i="7"/>
  <c r="D156" i="11" s="1"/>
  <c r="F156" i="7"/>
  <c r="E156" i="7"/>
  <c r="B156" i="11" s="1"/>
  <c r="P155" i="7"/>
  <c r="O155" i="7"/>
  <c r="L155" i="11" s="1"/>
  <c r="N155" i="7"/>
  <c r="AC155" i="7" s="1"/>
  <c r="M155" i="7"/>
  <c r="J155" i="11" s="1"/>
  <c r="L155" i="7"/>
  <c r="K155" i="7"/>
  <c r="H155" i="11" s="1"/>
  <c r="J155" i="7"/>
  <c r="I155" i="7"/>
  <c r="F155" i="11" s="1"/>
  <c r="H155" i="7"/>
  <c r="G155" i="7"/>
  <c r="D155" i="11" s="1"/>
  <c r="F155" i="7"/>
  <c r="E155" i="7"/>
  <c r="B155" i="11" s="1"/>
  <c r="P154" i="7"/>
  <c r="O154" i="7"/>
  <c r="L154" i="11" s="1"/>
  <c r="N154" i="7"/>
  <c r="AC154" i="7" s="1"/>
  <c r="M154" i="7"/>
  <c r="J154" i="11" s="1"/>
  <c r="L154" i="7"/>
  <c r="K154" i="7"/>
  <c r="H154" i="11" s="1"/>
  <c r="J154" i="7"/>
  <c r="I154" i="7"/>
  <c r="F154" i="11" s="1"/>
  <c r="H154" i="7"/>
  <c r="G154" i="7"/>
  <c r="D154" i="11" s="1"/>
  <c r="F154" i="7"/>
  <c r="E154" i="7"/>
  <c r="B154" i="11" s="1"/>
  <c r="P153" i="7"/>
  <c r="O153" i="7"/>
  <c r="L153" i="11" s="1"/>
  <c r="N153" i="7"/>
  <c r="M153" i="7"/>
  <c r="J153" i="11" s="1"/>
  <c r="L153" i="7"/>
  <c r="K153" i="7"/>
  <c r="H153" i="11" s="1"/>
  <c r="J153" i="7"/>
  <c r="I153" i="7"/>
  <c r="F153" i="11" s="1"/>
  <c r="H153" i="7"/>
  <c r="G153" i="7"/>
  <c r="D153" i="11" s="1"/>
  <c r="F153" i="7"/>
  <c r="E153" i="7"/>
  <c r="B153" i="11" s="1"/>
  <c r="P152" i="7"/>
  <c r="O152" i="7"/>
  <c r="L152" i="11" s="1"/>
  <c r="N152" i="7"/>
  <c r="M152" i="7"/>
  <c r="J152" i="11" s="1"/>
  <c r="L152" i="7"/>
  <c r="K152" i="7"/>
  <c r="H152" i="11" s="1"/>
  <c r="J152" i="7"/>
  <c r="I152" i="7"/>
  <c r="F152" i="11" s="1"/>
  <c r="H152" i="7"/>
  <c r="G152" i="7"/>
  <c r="D152" i="11" s="1"/>
  <c r="F152" i="7"/>
  <c r="E152" i="7"/>
  <c r="B152" i="11" s="1"/>
  <c r="P151" i="7"/>
  <c r="O151" i="7"/>
  <c r="L151" i="11" s="1"/>
  <c r="N151" i="7"/>
  <c r="AC151" i="7" s="1"/>
  <c r="M151" i="7"/>
  <c r="J151" i="11" s="1"/>
  <c r="L151" i="7"/>
  <c r="K151" i="7"/>
  <c r="H151" i="11" s="1"/>
  <c r="J151" i="7"/>
  <c r="I151" i="7"/>
  <c r="F151" i="11" s="1"/>
  <c r="H151" i="7"/>
  <c r="G151" i="7"/>
  <c r="D151" i="11" s="1"/>
  <c r="F151" i="7"/>
  <c r="E151" i="7"/>
  <c r="B151" i="11" s="1"/>
  <c r="P150" i="7"/>
  <c r="AE150" i="7" s="1"/>
  <c r="O150" i="7"/>
  <c r="L150" i="11" s="1"/>
  <c r="N150" i="7"/>
  <c r="M150" i="7"/>
  <c r="J150" i="11" s="1"/>
  <c r="L150" i="7"/>
  <c r="K150" i="7"/>
  <c r="H150" i="11" s="1"/>
  <c r="J150" i="7"/>
  <c r="I150" i="7"/>
  <c r="F150" i="11" s="1"/>
  <c r="H150" i="7"/>
  <c r="G150" i="7"/>
  <c r="D150" i="11" s="1"/>
  <c r="F150" i="7"/>
  <c r="E150" i="7"/>
  <c r="B150" i="11" s="1"/>
  <c r="P149" i="7"/>
  <c r="O149" i="7"/>
  <c r="L149" i="11" s="1"/>
  <c r="N149" i="7"/>
  <c r="M149" i="7"/>
  <c r="J149" i="11" s="1"/>
  <c r="L149" i="7"/>
  <c r="K149" i="7"/>
  <c r="H149" i="11" s="1"/>
  <c r="J149" i="7"/>
  <c r="I149" i="7"/>
  <c r="F149" i="11" s="1"/>
  <c r="H149" i="7"/>
  <c r="G149" i="7"/>
  <c r="D149" i="11" s="1"/>
  <c r="F149" i="7"/>
  <c r="E149" i="7"/>
  <c r="B149" i="11" s="1"/>
  <c r="P148" i="7"/>
  <c r="O148" i="7"/>
  <c r="L148" i="11" s="1"/>
  <c r="N148" i="7"/>
  <c r="M148" i="7"/>
  <c r="J148" i="11" s="1"/>
  <c r="L148" i="7"/>
  <c r="K148" i="7"/>
  <c r="H148" i="11" s="1"/>
  <c r="J148" i="7"/>
  <c r="I148" i="7"/>
  <c r="F148" i="11" s="1"/>
  <c r="H148" i="7"/>
  <c r="G148" i="7"/>
  <c r="D148" i="11" s="1"/>
  <c r="F148" i="7"/>
  <c r="U148" i="7" s="1"/>
  <c r="E148" i="7"/>
  <c r="B148" i="11" s="1"/>
  <c r="P147" i="7"/>
  <c r="O147" i="7"/>
  <c r="L147" i="11" s="1"/>
  <c r="N147" i="7"/>
  <c r="M147" i="7"/>
  <c r="J147" i="11" s="1"/>
  <c r="L147" i="7"/>
  <c r="K147" i="7"/>
  <c r="H147" i="11" s="1"/>
  <c r="J147" i="7"/>
  <c r="I147" i="7"/>
  <c r="F147" i="11" s="1"/>
  <c r="H147" i="7"/>
  <c r="W147" i="7" s="1"/>
  <c r="G147" i="7"/>
  <c r="D147" i="11" s="1"/>
  <c r="F147" i="7"/>
  <c r="E147" i="7"/>
  <c r="B147" i="11" s="1"/>
  <c r="P146" i="7"/>
  <c r="O146" i="7"/>
  <c r="L146" i="11" s="1"/>
  <c r="N146" i="7"/>
  <c r="M146" i="7"/>
  <c r="J146" i="11" s="1"/>
  <c r="L146" i="7"/>
  <c r="K146" i="7"/>
  <c r="H146" i="11" s="1"/>
  <c r="J146" i="7"/>
  <c r="I146" i="7"/>
  <c r="F146" i="11" s="1"/>
  <c r="H146" i="7"/>
  <c r="W146" i="7" s="1"/>
  <c r="G146" i="7"/>
  <c r="D146" i="11" s="1"/>
  <c r="F146" i="7"/>
  <c r="E146" i="7"/>
  <c r="B146" i="11" s="1"/>
  <c r="P145" i="7"/>
  <c r="O145" i="7"/>
  <c r="L145" i="11" s="1"/>
  <c r="N145" i="7"/>
  <c r="M145" i="7"/>
  <c r="J145" i="11" s="1"/>
  <c r="L145" i="7"/>
  <c r="K145" i="7"/>
  <c r="H145" i="11" s="1"/>
  <c r="J145" i="7"/>
  <c r="I145" i="7"/>
  <c r="F145" i="11" s="1"/>
  <c r="H145" i="7"/>
  <c r="G145" i="7"/>
  <c r="D145" i="11" s="1"/>
  <c r="F145" i="7"/>
  <c r="U145" i="7" s="1"/>
  <c r="E145" i="7"/>
  <c r="B145" i="11" s="1"/>
  <c r="P144" i="7"/>
  <c r="O144" i="7"/>
  <c r="L144" i="11" s="1"/>
  <c r="N144" i="7"/>
  <c r="M144" i="7"/>
  <c r="J144" i="11" s="1"/>
  <c r="L144" i="7"/>
  <c r="K144" i="7"/>
  <c r="H144" i="11" s="1"/>
  <c r="J144" i="7"/>
  <c r="I144" i="7"/>
  <c r="F144" i="11" s="1"/>
  <c r="H144" i="7"/>
  <c r="G144" i="7"/>
  <c r="D144" i="11" s="1"/>
  <c r="F144" i="7"/>
  <c r="E144" i="7"/>
  <c r="B144" i="11" s="1"/>
  <c r="P143" i="7"/>
  <c r="O143" i="7"/>
  <c r="L143" i="11" s="1"/>
  <c r="N143" i="7"/>
  <c r="M143" i="7"/>
  <c r="J143" i="11" s="1"/>
  <c r="L143" i="7"/>
  <c r="K143" i="7"/>
  <c r="H143" i="11" s="1"/>
  <c r="J143" i="7"/>
  <c r="I143" i="7"/>
  <c r="F143" i="11" s="1"/>
  <c r="H143" i="7"/>
  <c r="G143" i="7"/>
  <c r="D143" i="11" s="1"/>
  <c r="F143" i="7"/>
  <c r="E143" i="7"/>
  <c r="B143" i="11" s="1"/>
  <c r="P142" i="7"/>
  <c r="O142" i="7"/>
  <c r="L142" i="11" s="1"/>
  <c r="N142" i="7"/>
  <c r="M142" i="7"/>
  <c r="J142" i="11" s="1"/>
  <c r="L142" i="7"/>
  <c r="K142" i="7"/>
  <c r="H142" i="11" s="1"/>
  <c r="J142" i="7"/>
  <c r="I142" i="7"/>
  <c r="F142" i="11" s="1"/>
  <c r="H142" i="7"/>
  <c r="G142" i="7"/>
  <c r="D142" i="11" s="1"/>
  <c r="F142" i="7"/>
  <c r="E142" i="7"/>
  <c r="B142" i="11" s="1"/>
  <c r="D141" i="7"/>
  <c r="P141" i="7"/>
  <c r="O141" i="7"/>
  <c r="L141" i="11" s="1"/>
  <c r="N141" i="7"/>
  <c r="M141" i="7"/>
  <c r="J141" i="11" s="1"/>
  <c r="L141" i="7"/>
  <c r="K141" i="7"/>
  <c r="H141" i="11" s="1"/>
  <c r="J141" i="7"/>
  <c r="I141" i="7"/>
  <c r="F141" i="11" s="1"/>
  <c r="H141" i="7"/>
  <c r="G141" i="7"/>
  <c r="D141" i="11" s="1"/>
  <c r="F141" i="7"/>
  <c r="E141" i="7"/>
  <c r="B141" i="11" s="1"/>
  <c r="D140" i="7"/>
  <c r="P140" i="7"/>
  <c r="O140" i="7"/>
  <c r="L140" i="11" s="1"/>
  <c r="N140" i="7"/>
  <c r="M140" i="7"/>
  <c r="J140" i="11" s="1"/>
  <c r="L140" i="7"/>
  <c r="K140" i="7"/>
  <c r="H140" i="11" s="1"/>
  <c r="J140" i="7"/>
  <c r="I140" i="7"/>
  <c r="F140" i="11" s="1"/>
  <c r="H140" i="7"/>
  <c r="G140" i="7"/>
  <c r="D140" i="11" s="1"/>
  <c r="F140" i="7"/>
  <c r="E140" i="7"/>
  <c r="B140" i="11" s="1"/>
  <c r="P139" i="7"/>
  <c r="O139" i="7"/>
  <c r="L139" i="11" s="1"/>
  <c r="N139" i="7"/>
  <c r="M139" i="7"/>
  <c r="J139" i="11" s="1"/>
  <c r="L139" i="7"/>
  <c r="K139" i="7"/>
  <c r="H139" i="11" s="1"/>
  <c r="J139" i="7"/>
  <c r="Y139" i="7" s="1"/>
  <c r="I139" i="7"/>
  <c r="F139" i="11" s="1"/>
  <c r="H139" i="7"/>
  <c r="G139" i="7"/>
  <c r="D139" i="11" s="1"/>
  <c r="F139" i="7"/>
  <c r="E139" i="7"/>
  <c r="B139" i="11" s="1"/>
  <c r="P138" i="7"/>
  <c r="O138" i="7"/>
  <c r="L138" i="11" s="1"/>
  <c r="N138" i="7"/>
  <c r="M138" i="7"/>
  <c r="J138" i="11" s="1"/>
  <c r="L138" i="7"/>
  <c r="K138" i="7"/>
  <c r="H138" i="11" s="1"/>
  <c r="J138" i="7"/>
  <c r="I138" i="7"/>
  <c r="F138" i="11" s="1"/>
  <c r="H138" i="7"/>
  <c r="G138" i="7"/>
  <c r="D138" i="11" s="1"/>
  <c r="F138" i="7"/>
  <c r="E138" i="7"/>
  <c r="B138" i="11" s="1"/>
  <c r="P137" i="7"/>
  <c r="O137" i="7"/>
  <c r="L137" i="11" s="1"/>
  <c r="N137" i="7"/>
  <c r="M137" i="7"/>
  <c r="J137" i="11" s="1"/>
  <c r="L137" i="7"/>
  <c r="K137" i="7"/>
  <c r="H137" i="11" s="1"/>
  <c r="J137" i="7"/>
  <c r="I137" i="7"/>
  <c r="F137" i="11" s="1"/>
  <c r="H137" i="7"/>
  <c r="G137" i="7"/>
  <c r="D137" i="11" s="1"/>
  <c r="F137" i="7"/>
  <c r="E137" i="7"/>
  <c r="B137" i="11" s="1"/>
  <c r="P136" i="7"/>
  <c r="O136" i="7"/>
  <c r="L136" i="11" s="1"/>
  <c r="N136" i="7"/>
  <c r="M136" i="7"/>
  <c r="J136" i="11" s="1"/>
  <c r="L136" i="7"/>
  <c r="AA136" i="7" s="1"/>
  <c r="K136" i="7"/>
  <c r="H136" i="11" s="1"/>
  <c r="J136" i="7"/>
  <c r="I136" i="7"/>
  <c r="F136" i="11" s="1"/>
  <c r="H136" i="7"/>
  <c r="G136" i="7"/>
  <c r="D136" i="11" s="1"/>
  <c r="F136" i="7"/>
  <c r="E136" i="7"/>
  <c r="B136" i="11" s="1"/>
  <c r="P135" i="7"/>
  <c r="O135" i="7"/>
  <c r="L135" i="11" s="1"/>
  <c r="N135" i="7"/>
  <c r="M135" i="7"/>
  <c r="J135" i="11" s="1"/>
  <c r="L135" i="7"/>
  <c r="K135" i="7"/>
  <c r="H135" i="11" s="1"/>
  <c r="J135" i="7"/>
  <c r="I135" i="7"/>
  <c r="F135" i="11" s="1"/>
  <c r="H135" i="7"/>
  <c r="G135" i="7"/>
  <c r="D135" i="11" s="1"/>
  <c r="F135" i="7"/>
  <c r="E135" i="7"/>
  <c r="B135" i="11" s="1"/>
  <c r="P134" i="7"/>
  <c r="O134" i="7"/>
  <c r="L134" i="11" s="1"/>
  <c r="N134" i="7"/>
  <c r="AC134" i="7" s="1"/>
  <c r="M134" i="7"/>
  <c r="J134" i="11" s="1"/>
  <c r="L134" i="7"/>
  <c r="K134" i="7"/>
  <c r="H134" i="11" s="1"/>
  <c r="J134" i="7"/>
  <c r="I134" i="7"/>
  <c r="F134" i="11" s="1"/>
  <c r="H134" i="7"/>
  <c r="G134" i="7"/>
  <c r="D134" i="11" s="1"/>
  <c r="F134" i="7"/>
  <c r="E134" i="7"/>
  <c r="B134" i="11" s="1"/>
  <c r="P133" i="7"/>
  <c r="O133" i="7"/>
  <c r="L133" i="11" s="1"/>
  <c r="N133" i="7"/>
  <c r="M133" i="7"/>
  <c r="J133" i="11" s="1"/>
  <c r="L133" i="7"/>
  <c r="K133" i="7"/>
  <c r="H133" i="11" s="1"/>
  <c r="J133" i="7"/>
  <c r="I133" i="7"/>
  <c r="F133" i="11" s="1"/>
  <c r="H133" i="7"/>
  <c r="G133" i="7"/>
  <c r="D133" i="11" s="1"/>
  <c r="F133" i="7"/>
  <c r="E133" i="7"/>
  <c r="B133" i="11" s="1"/>
  <c r="P132" i="7"/>
  <c r="O132" i="7"/>
  <c r="L132" i="11" s="1"/>
  <c r="N132" i="7"/>
  <c r="AC132" i="7" s="1"/>
  <c r="M132" i="7"/>
  <c r="J132" i="11" s="1"/>
  <c r="L132" i="7"/>
  <c r="K132" i="7"/>
  <c r="H132" i="11" s="1"/>
  <c r="J132" i="7"/>
  <c r="I132" i="7"/>
  <c r="F132" i="11" s="1"/>
  <c r="H132" i="7"/>
  <c r="G132" i="7"/>
  <c r="D132" i="11" s="1"/>
  <c r="F132" i="7"/>
  <c r="E132" i="7"/>
  <c r="B132" i="11" s="1"/>
  <c r="P131" i="7"/>
  <c r="O131" i="7"/>
  <c r="L131" i="11" s="1"/>
  <c r="N131" i="7"/>
  <c r="M131" i="7"/>
  <c r="J131" i="11" s="1"/>
  <c r="L131" i="7"/>
  <c r="K131" i="7"/>
  <c r="H131" i="11" s="1"/>
  <c r="J131" i="7"/>
  <c r="I131" i="7"/>
  <c r="F131" i="11" s="1"/>
  <c r="H131" i="7"/>
  <c r="G131" i="7"/>
  <c r="D131" i="11" s="1"/>
  <c r="F131" i="7"/>
  <c r="E131" i="7"/>
  <c r="B131" i="11" s="1"/>
  <c r="D130" i="7"/>
  <c r="P130" i="7"/>
  <c r="O130" i="7"/>
  <c r="L130" i="11" s="1"/>
  <c r="N130" i="7"/>
  <c r="M130" i="7"/>
  <c r="J130" i="11" s="1"/>
  <c r="L130" i="7"/>
  <c r="K130" i="7"/>
  <c r="H130" i="11" s="1"/>
  <c r="J130" i="7"/>
  <c r="I130" i="7"/>
  <c r="F130" i="11" s="1"/>
  <c r="H130" i="7"/>
  <c r="G130" i="7"/>
  <c r="D130" i="11" s="1"/>
  <c r="F130" i="7"/>
  <c r="E130" i="7"/>
  <c r="B130" i="11" s="1"/>
  <c r="P129" i="7"/>
  <c r="O129" i="7"/>
  <c r="L129" i="11" s="1"/>
  <c r="N129" i="7"/>
  <c r="M129" i="7"/>
  <c r="J129" i="11" s="1"/>
  <c r="L129" i="7"/>
  <c r="K129" i="7"/>
  <c r="H129" i="11" s="1"/>
  <c r="J129" i="7"/>
  <c r="I129" i="7"/>
  <c r="F129" i="11" s="1"/>
  <c r="H129" i="7"/>
  <c r="G129" i="7"/>
  <c r="D129" i="11" s="1"/>
  <c r="F129" i="7"/>
  <c r="E129" i="7"/>
  <c r="B129" i="11" s="1"/>
  <c r="P128" i="7"/>
  <c r="O128" i="7"/>
  <c r="L128" i="11" s="1"/>
  <c r="N128" i="7"/>
  <c r="AC128" i="7" s="1"/>
  <c r="M128" i="7"/>
  <c r="J128" i="11" s="1"/>
  <c r="L128" i="7"/>
  <c r="K128" i="7"/>
  <c r="H128" i="11" s="1"/>
  <c r="J128" i="7"/>
  <c r="I128" i="7"/>
  <c r="F128" i="11" s="1"/>
  <c r="H128" i="7"/>
  <c r="G128" i="7"/>
  <c r="D128" i="11" s="1"/>
  <c r="F128" i="7"/>
  <c r="E128" i="7"/>
  <c r="B128" i="11" s="1"/>
  <c r="P127" i="7"/>
  <c r="O127" i="7"/>
  <c r="L127" i="11" s="1"/>
  <c r="N127" i="7"/>
  <c r="AC127" i="7" s="1"/>
  <c r="M127" i="7"/>
  <c r="J127" i="11" s="1"/>
  <c r="L127" i="7"/>
  <c r="K127" i="7"/>
  <c r="H127" i="11" s="1"/>
  <c r="J127" i="7"/>
  <c r="I127" i="7"/>
  <c r="F127" i="11" s="1"/>
  <c r="H127" i="7"/>
  <c r="G127" i="7"/>
  <c r="D127" i="11" s="1"/>
  <c r="F127" i="7"/>
  <c r="E127" i="7"/>
  <c r="B127" i="11" s="1"/>
  <c r="D126" i="7"/>
  <c r="P126" i="7"/>
  <c r="O126" i="7"/>
  <c r="L126" i="11" s="1"/>
  <c r="N126" i="7"/>
  <c r="M126" i="7"/>
  <c r="J126" i="11" s="1"/>
  <c r="L126" i="7"/>
  <c r="K126" i="7"/>
  <c r="H126" i="11" s="1"/>
  <c r="J126" i="7"/>
  <c r="I126" i="7"/>
  <c r="F126" i="11" s="1"/>
  <c r="H126" i="7"/>
  <c r="G126" i="7"/>
  <c r="D126" i="11" s="1"/>
  <c r="F126" i="7"/>
  <c r="E126" i="7"/>
  <c r="B126" i="11" s="1"/>
  <c r="P125" i="7"/>
  <c r="O125" i="7"/>
  <c r="L125" i="11" s="1"/>
  <c r="N125" i="7"/>
  <c r="M125" i="7"/>
  <c r="J125" i="11" s="1"/>
  <c r="L125" i="7"/>
  <c r="K125" i="7"/>
  <c r="H125" i="11" s="1"/>
  <c r="J125" i="7"/>
  <c r="I125" i="7"/>
  <c r="F125" i="11" s="1"/>
  <c r="H125" i="7"/>
  <c r="G125" i="7"/>
  <c r="D125" i="11" s="1"/>
  <c r="F125" i="7"/>
  <c r="E125" i="7"/>
  <c r="B125" i="11" s="1"/>
  <c r="P124" i="7"/>
  <c r="O124" i="7"/>
  <c r="L124" i="11" s="1"/>
  <c r="N124" i="7"/>
  <c r="M124" i="7"/>
  <c r="J124" i="11" s="1"/>
  <c r="L124" i="7"/>
  <c r="K124" i="7"/>
  <c r="H124" i="11" s="1"/>
  <c r="J124" i="7"/>
  <c r="I124" i="7"/>
  <c r="F124" i="11" s="1"/>
  <c r="H124" i="7"/>
  <c r="G124" i="7"/>
  <c r="D124" i="11" s="1"/>
  <c r="F124" i="7"/>
  <c r="E124" i="7"/>
  <c r="B124" i="11" s="1"/>
  <c r="P123" i="7"/>
  <c r="O123" i="7"/>
  <c r="L123" i="11" s="1"/>
  <c r="N123" i="7"/>
  <c r="M123" i="7"/>
  <c r="J123" i="11" s="1"/>
  <c r="L123" i="7"/>
  <c r="K123" i="7"/>
  <c r="H123" i="11" s="1"/>
  <c r="J123" i="7"/>
  <c r="I123" i="7"/>
  <c r="F123" i="11" s="1"/>
  <c r="H123" i="7"/>
  <c r="W123" i="7" s="1"/>
  <c r="G123" i="7"/>
  <c r="D123" i="11" s="1"/>
  <c r="F123" i="7"/>
  <c r="E123" i="7"/>
  <c r="B123" i="11" s="1"/>
  <c r="P122" i="7"/>
  <c r="O122" i="7"/>
  <c r="L122" i="11" s="1"/>
  <c r="N122" i="7"/>
  <c r="M122" i="7"/>
  <c r="J122" i="11" s="1"/>
  <c r="L122" i="7"/>
  <c r="K122" i="7"/>
  <c r="H122" i="11" s="1"/>
  <c r="J122" i="7"/>
  <c r="Y122" i="7" s="1"/>
  <c r="I122" i="7"/>
  <c r="F122" i="11" s="1"/>
  <c r="H122" i="7"/>
  <c r="G122" i="7"/>
  <c r="D122" i="11" s="1"/>
  <c r="F122" i="7"/>
  <c r="E122" i="7"/>
  <c r="B122" i="11" s="1"/>
  <c r="D122" i="7"/>
  <c r="P121" i="7"/>
  <c r="O121" i="7"/>
  <c r="L121" i="11" s="1"/>
  <c r="N121" i="7"/>
  <c r="M121" i="7"/>
  <c r="J121" i="11" s="1"/>
  <c r="L121" i="7"/>
  <c r="AA121" i="7" s="1"/>
  <c r="K121" i="7"/>
  <c r="H121" i="11" s="1"/>
  <c r="J121" i="7"/>
  <c r="I121" i="7"/>
  <c r="F121" i="11" s="1"/>
  <c r="H121" i="7"/>
  <c r="G121" i="7"/>
  <c r="D121" i="11" s="1"/>
  <c r="F121" i="7"/>
  <c r="E121" i="7"/>
  <c r="B121" i="11" s="1"/>
  <c r="D121" i="7"/>
  <c r="P120" i="7"/>
  <c r="AE120" i="7" s="1"/>
  <c r="O120" i="7"/>
  <c r="L120" i="11" s="1"/>
  <c r="N120" i="7"/>
  <c r="M120" i="7"/>
  <c r="J120" i="11" s="1"/>
  <c r="L120" i="7"/>
  <c r="K120" i="7"/>
  <c r="H120" i="11" s="1"/>
  <c r="J120" i="7"/>
  <c r="I120" i="7"/>
  <c r="F120" i="11" s="1"/>
  <c r="H120" i="7"/>
  <c r="G120" i="7"/>
  <c r="D120" i="11" s="1"/>
  <c r="F120" i="7"/>
  <c r="E120" i="7"/>
  <c r="B120" i="11" s="1"/>
  <c r="D120" i="7"/>
  <c r="P119" i="7"/>
  <c r="O119" i="7"/>
  <c r="L119" i="11" s="1"/>
  <c r="N119" i="7"/>
  <c r="M119" i="7"/>
  <c r="J119" i="11" s="1"/>
  <c r="L119" i="7"/>
  <c r="K119" i="7"/>
  <c r="H119" i="11" s="1"/>
  <c r="J119" i="7"/>
  <c r="Y119" i="7" s="1"/>
  <c r="I119" i="7"/>
  <c r="F119" i="11" s="1"/>
  <c r="H119" i="7"/>
  <c r="G119" i="7"/>
  <c r="D119" i="11" s="1"/>
  <c r="F119" i="7"/>
  <c r="E119" i="7"/>
  <c r="B119" i="11" s="1"/>
  <c r="D119" i="7"/>
  <c r="P118" i="7"/>
  <c r="O118" i="7"/>
  <c r="L118" i="11" s="1"/>
  <c r="N118" i="7"/>
  <c r="AC118" i="7" s="1"/>
  <c r="M118" i="7"/>
  <c r="J118" i="11" s="1"/>
  <c r="L118" i="7"/>
  <c r="K118" i="7"/>
  <c r="H118" i="11" s="1"/>
  <c r="J118" i="7"/>
  <c r="I118" i="7"/>
  <c r="F118" i="11" s="1"/>
  <c r="H118" i="7"/>
  <c r="G118" i="7"/>
  <c r="D118" i="11" s="1"/>
  <c r="F118" i="7"/>
  <c r="E118" i="7"/>
  <c r="B118" i="11" s="1"/>
  <c r="P117" i="7"/>
  <c r="AE117" i="7" s="1"/>
  <c r="O117" i="7"/>
  <c r="L117" i="11" s="1"/>
  <c r="N117" i="7"/>
  <c r="M117" i="7"/>
  <c r="J117" i="11" s="1"/>
  <c r="L117" i="7"/>
  <c r="K117" i="7"/>
  <c r="H117" i="11" s="1"/>
  <c r="J117" i="7"/>
  <c r="I117" i="7"/>
  <c r="F117" i="11" s="1"/>
  <c r="H117" i="7"/>
  <c r="G117" i="7"/>
  <c r="D117" i="11" s="1"/>
  <c r="F117" i="7"/>
  <c r="E117" i="7"/>
  <c r="B117" i="11" s="1"/>
  <c r="D117" i="7"/>
  <c r="P116" i="7"/>
  <c r="O116" i="7"/>
  <c r="L116" i="11" s="1"/>
  <c r="N116" i="7"/>
  <c r="M116" i="7"/>
  <c r="J116" i="11" s="1"/>
  <c r="L116" i="7"/>
  <c r="K116" i="7"/>
  <c r="H116" i="11" s="1"/>
  <c r="J116" i="7"/>
  <c r="I116" i="7"/>
  <c r="F116" i="11" s="1"/>
  <c r="H116" i="7"/>
  <c r="G116" i="7"/>
  <c r="D116" i="11" s="1"/>
  <c r="F116" i="7"/>
  <c r="E116" i="7"/>
  <c r="B116" i="11" s="1"/>
  <c r="D116" i="7"/>
  <c r="P115" i="7"/>
  <c r="AE115" i="7" s="1"/>
  <c r="O115" i="7"/>
  <c r="L115" i="11" s="1"/>
  <c r="N115" i="7"/>
  <c r="M115" i="7"/>
  <c r="J115" i="11" s="1"/>
  <c r="L115" i="7"/>
  <c r="K115" i="7"/>
  <c r="H115" i="11" s="1"/>
  <c r="J115" i="7"/>
  <c r="I115" i="7"/>
  <c r="F115" i="11" s="1"/>
  <c r="H115" i="7"/>
  <c r="G115" i="7"/>
  <c r="D115" i="11" s="1"/>
  <c r="F115" i="7"/>
  <c r="E115" i="7"/>
  <c r="B115" i="11" s="1"/>
  <c r="D114" i="7"/>
  <c r="P114" i="7"/>
  <c r="O114" i="7"/>
  <c r="L114" i="11" s="1"/>
  <c r="N114" i="7"/>
  <c r="M114" i="7"/>
  <c r="J114" i="11" s="1"/>
  <c r="L114" i="7"/>
  <c r="K114" i="7"/>
  <c r="H114" i="11" s="1"/>
  <c r="J114" i="7"/>
  <c r="I114" i="7"/>
  <c r="F114" i="11" s="1"/>
  <c r="H114" i="7"/>
  <c r="G114" i="7"/>
  <c r="D114" i="11" s="1"/>
  <c r="F114" i="7"/>
  <c r="E114" i="7"/>
  <c r="B114" i="11" s="1"/>
  <c r="P113" i="7"/>
  <c r="AE113" i="7" s="1"/>
  <c r="O113" i="7"/>
  <c r="L113" i="11" s="1"/>
  <c r="N113" i="7"/>
  <c r="M113" i="7"/>
  <c r="J113" i="11" s="1"/>
  <c r="L113" i="7"/>
  <c r="K113" i="7"/>
  <c r="H113" i="11" s="1"/>
  <c r="J113" i="7"/>
  <c r="I113" i="7"/>
  <c r="F113" i="11" s="1"/>
  <c r="H113" i="7"/>
  <c r="G113" i="7"/>
  <c r="D113" i="11" s="1"/>
  <c r="F113" i="7"/>
  <c r="E113" i="7"/>
  <c r="B113" i="11" s="1"/>
  <c r="P112" i="7"/>
  <c r="O112" i="7"/>
  <c r="L112" i="11" s="1"/>
  <c r="N112" i="7"/>
  <c r="M112" i="7"/>
  <c r="J112" i="11" s="1"/>
  <c r="L112" i="7"/>
  <c r="K112" i="7"/>
  <c r="H112" i="11" s="1"/>
  <c r="J112" i="7"/>
  <c r="I112" i="7"/>
  <c r="F112" i="11" s="1"/>
  <c r="H112" i="7"/>
  <c r="G112" i="7"/>
  <c r="D112" i="11" s="1"/>
  <c r="F112" i="7"/>
  <c r="E112" i="7"/>
  <c r="B112" i="11" s="1"/>
  <c r="P111" i="7"/>
  <c r="O111" i="7"/>
  <c r="L111" i="11" s="1"/>
  <c r="N111" i="7"/>
  <c r="M111" i="7"/>
  <c r="J111" i="11" s="1"/>
  <c r="L111" i="7"/>
  <c r="K111" i="7"/>
  <c r="H111" i="11" s="1"/>
  <c r="J111" i="7"/>
  <c r="I111" i="7"/>
  <c r="F111" i="11" s="1"/>
  <c r="H111" i="7"/>
  <c r="G111" i="7"/>
  <c r="D111" i="11" s="1"/>
  <c r="F111" i="7"/>
  <c r="E111" i="7"/>
  <c r="B111" i="11" s="1"/>
  <c r="D110" i="7"/>
  <c r="P110" i="7"/>
  <c r="O110" i="7"/>
  <c r="L110" i="11" s="1"/>
  <c r="N110" i="7"/>
  <c r="M110" i="7"/>
  <c r="J110" i="11" s="1"/>
  <c r="L110" i="7"/>
  <c r="K110" i="7"/>
  <c r="H110" i="11" s="1"/>
  <c r="J110" i="7"/>
  <c r="I110" i="7"/>
  <c r="F110" i="11" s="1"/>
  <c r="H110" i="7"/>
  <c r="G110" i="7"/>
  <c r="D110" i="11" s="1"/>
  <c r="F110" i="7"/>
  <c r="E110" i="7"/>
  <c r="B110" i="11" s="1"/>
  <c r="P109" i="7"/>
  <c r="O109" i="7"/>
  <c r="L109" i="11" s="1"/>
  <c r="N109" i="7"/>
  <c r="M109" i="7"/>
  <c r="J109" i="11" s="1"/>
  <c r="L109" i="7"/>
  <c r="K109" i="7"/>
  <c r="H109" i="11" s="1"/>
  <c r="J109" i="7"/>
  <c r="I109" i="7"/>
  <c r="F109" i="11" s="1"/>
  <c r="H109" i="7"/>
  <c r="G109" i="7"/>
  <c r="D109" i="11" s="1"/>
  <c r="F109" i="7"/>
  <c r="E109" i="7"/>
  <c r="B109" i="11" s="1"/>
  <c r="D108" i="7"/>
  <c r="P108" i="7"/>
  <c r="O108" i="7"/>
  <c r="L108" i="11" s="1"/>
  <c r="N108" i="7"/>
  <c r="M108" i="7"/>
  <c r="J108" i="11" s="1"/>
  <c r="L108" i="7"/>
  <c r="K108" i="7"/>
  <c r="H108" i="11" s="1"/>
  <c r="J108" i="7"/>
  <c r="I108" i="7"/>
  <c r="F108" i="11" s="1"/>
  <c r="H108" i="7"/>
  <c r="G108" i="7"/>
  <c r="D108" i="11" s="1"/>
  <c r="F108" i="7"/>
  <c r="E108" i="7"/>
  <c r="B108" i="11" s="1"/>
  <c r="D107" i="7"/>
  <c r="P107" i="7"/>
  <c r="O107" i="7"/>
  <c r="L107" i="11" s="1"/>
  <c r="N107" i="7"/>
  <c r="M107" i="7"/>
  <c r="J107" i="11" s="1"/>
  <c r="L107" i="7"/>
  <c r="K107" i="7"/>
  <c r="H107" i="11" s="1"/>
  <c r="J107" i="7"/>
  <c r="I107" i="7"/>
  <c r="F107" i="11" s="1"/>
  <c r="H107" i="7"/>
  <c r="G107" i="7"/>
  <c r="D107" i="11" s="1"/>
  <c r="F107" i="7"/>
  <c r="E107" i="7"/>
  <c r="B107" i="11" s="1"/>
  <c r="P106" i="7"/>
  <c r="O106" i="7"/>
  <c r="L106" i="11" s="1"/>
  <c r="N106" i="7"/>
  <c r="M106" i="7"/>
  <c r="J106" i="11" s="1"/>
  <c r="L106" i="7"/>
  <c r="K106" i="7"/>
  <c r="H106" i="11" s="1"/>
  <c r="J106" i="7"/>
  <c r="I106" i="7"/>
  <c r="F106" i="11" s="1"/>
  <c r="H106" i="7"/>
  <c r="G106" i="7"/>
  <c r="D106" i="11" s="1"/>
  <c r="F106" i="7"/>
  <c r="E106" i="7"/>
  <c r="B106" i="11" s="1"/>
  <c r="P105" i="7"/>
  <c r="O105" i="7"/>
  <c r="L105" i="11" s="1"/>
  <c r="N105" i="7"/>
  <c r="M105" i="7"/>
  <c r="J105" i="11" s="1"/>
  <c r="L105" i="7"/>
  <c r="K105" i="7"/>
  <c r="H105" i="11" s="1"/>
  <c r="J105" i="7"/>
  <c r="I105" i="7"/>
  <c r="F105" i="11" s="1"/>
  <c r="H105" i="7"/>
  <c r="G105" i="7"/>
  <c r="D105" i="11" s="1"/>
  <c r="F105" i="7"/>
  <c r="E105" i="7"/>
  <c r="B105" i="11" s="1"/>
  <c r="P104" i="7"/>
  <c r="O104" i="7"/>
  <c r="L104" i="11" s="1"/>
  <c r="N104" i="7"/>
  <c r="M104" i="7"/>
  <c r="J104" i="11" s="1"/>
  <c r="L104" i="7"/>
  <c r="K104" i="7"/>
  <c r="H104" i="11" s="1"/>
  <c r="J104" i="7"/>
  <c r="I104" i="7"/>
  <c r="F104" i="11" s="1"/>
  <c r="H104" i="7"/>
  <c r="G104" i="7"/>
  <c r="D104" i="11" s="1"/>
  <c r="F104" i="7"/>
  <c r="E104" i="7"/>
  <c r="B104" i="11" s="1"/>
  <c r="P103" i="7"/>
  <c r="O103" i="7"/>
  <c r="L103" i="11" s="1"/>
  <c r="N103" i="7"/>
  <c r="AC103" i="7" s="1"/>
  <c r="M103" i="7"/>
  <c r="J103" i="11" s="1"/>
  <c r="L103" i="7"/>
  <c r="K103" i="7"/>
  <c r="H103" i="11" s="1"/>
  <c r="J103" i="7"/>
  <c r="I103" i="7"/>
  <c r="F103" i="11" s="1"/>
  <c r="H103" i="7"/>
  <c r="G103" i="7"/>
  <c r="D103" i="11" s="1"/>
  <c r="F103" i="7"/>
  <c r="E103" i="7"/>
  <c r="B103" i="11" s="1"/>
  <c r="P102" i="7"/>
  <c r="O102" i="7"/>
  <c r="L102" i="11" s="1"/>
  <c r="N102" i="7"/>
  <c r="M102" i="7"/>
  <c r="J102" i="11" s="1"/>
  <c r="L102" i="7"/>
  <c r="K102" i="7"/>
  <c r="H102" i="11" s="1"/>
  <c r="J102" i="7"/>
  <c r="I102" i="7"/>
  <c r="F102" i="11" s="1"/>
  <c r="H102" i="7"/>
  <c r="W102" i="7" s="1"/>
  <c r="G102" i="7"/>
  <c r="D102" i="11" s="1"/>
  <c r="F102" i="7"/>
  <c r="E102" i="7"/>
  <c r="B102" i="11" s="1"/>
  <c r="D101" i="7"/>
  <c r="P101" i="7"/>
  <c r="O101" i="7"/>
  <c r="L101" i="11" s="1"/>
  <c r="N101" i="7"/>
  <c r="M101" i="7"/>
  <c r="J101" i="11" s="1"/>
  <c r="L101" i="7"/>
  <c r="K101" i="7"/>
  <c r="H101" i="11" s="1"/>
  <c r="J101" i="7"/>
  <c r="I101" i="7"/>
  <c r="F101" i="11" s="1"/>
  <c r="H101" i="7"/>
  <c r="G101" i="7"/>
  <c r="D101" i="11" s="1"/>
  <c r="F101" i="7"/>
  <c r="E101" i="7"/>
  <c r="B101" i="11" s="1"/>
  <c r="D100" i="7"/>
  <c r="P100" i="7"/>
  <c r="O100" i="7"/>
  <c r="L100" i="11" s="1"/>
  <c r="N100" i="7"/>
  <c r="M100" i="7"/>
  <c r="J100" i="11" s="1"/>
  <c r="L100" i="7"/>
  <c r="K100" i="7"/>
  <c r="H100" i="11" s="1"/>
  <c r="J100" i="7"/>
  <c r="I100" i="7"/>
  <c r="F100" i="11" s="1"/>
  <c r="H100" i="7"/>
  <c r="G100" i="7"/>
  <c r="D100" i="11" s="1"/>
  <c r="F100" i="7"/>
  <c r="E100" i="7"/>
  <c r="B100" i="11" s="1"/>
  <c r="D99" i="7"/>
  <c r="P99" i="7"/>
  <c r="O99" i="7"/>
  <c r="L99" i="11" s="1"/>
  <c r="N99" i="7"/>
  <c r="M99" i="7"/>
  <c r="J99" i="11" s="1"/>
  <c r="L99" i="7"/>
  <c r="K99" i="7"/>
  <c r="H99" i="11" s="1"/>
  <c r="J99" i="7"/>
  <c r="I99" i="7"/>
  <c r="F99" i="11" s="1"/>
  <c r="H99" i="7"/>
  <c r="G99" i="7"/>
  <c r="D99" i="11" s="1"/>
  <c r="F99" i="7"/>
  <c r="E99" i="7"/>
  <c r="B99" i="11" s="1"/>
  <c r="P98" i="7"/>
  <c r="O98" i="7"/>
  <c r="L98" i="11" s="1"/>
  <c r="N98" i="7"/>
  <c r="M98" i="7"/>
  <c r="J98" i="11" s="1"/>
  <c r="L98" i="7"/>
  <c r="K98" i="7"/>
  <c r="H98" i="11" s="1"/>
  <c r="J98" i="7"/>
  <c r="Y98" i="7" s="1"/>
  <c r="I98" i="7"/>
  <c r="F98" i="11" s="1"/>
  <c r="H98" i="7"/>
  <c r="G98" i="7"/>
  <c r="D98" i="11" s="1"/>
  <c r="F98" i="7"/>
  <c r="E98" i="7"/>
  <c r="B98" i="11" s="1"/>
  <c r="D97" i="7"/>
  <c r="P97" i="7"/>
  <c r="O97" i="7"/>
  <c r="L97" i="11" s="1"/>
  <c r="N97" i="7"/>
  <c r="M97" i="7"/>
  <c r="J97" i="11" s="1"/>
  <c r="L97" i="7"/>
  <c r="K97" i="7"/>
  <c r="H97" i="11" s="1"/>
  <c r="J97" i="7"/>
  <c r="I97" i="7"/>
  <c r="F97" i="11" s="1"/>
  <c r="H97" i="7"/>
  <c r="G97" i="7"/>
  <c r="D97" i="11" s="1"/>
  <c r="F97" i="7"/>
  <c r="E97" i="7"/>
  <c r="B97" i="11" s="1"/>
  <c r="D96" i="7"/>
  <c r="P96" i="7"/>
  <c r="O96" i="7"/>
  <c r="L96" i="11" s="1"/>
  <c r="N96" i="7"/>
  <c r="M96" i="7"/>
  <c r="J96" i="11" s="1"/>
  <c r="L96" i="7"/>
  <c r="K96" i="7"/>
  <c r="H96" i="11" s="1"/>
  <c r="J96" i="7"/>
  <c r="I96" i="7"/>
  <c r="F96" i="11" s="1"/>
  <c r="H96" i="7"/>
  <c r="G96" i="7"/>
  <c r="D96" i="11" s="1"/>
  <c r="F96" i="7"/>
  <c r="E96" i="7"/>
  <c r="B96" i="11" s="1"/>
  <c r="P95" i="7"/>
  <c r="O95" i="7"/>
  <c r="L95" i="11" s="1"/>
  <c r="N95" i="7"/>
  <c r="M95" i="7"/>
  <c r="J95" i="11" s="1"/>
  <c r="L95" i="7"/>
  <c r="K95" i="7"/>
  <c r="H95" i="11" s="1"/>
  <c r="J95" i="7"/>
  <c r="I95" i="7"/>
  <c r="F95" i="11" s="1"/>
  <c r="H95" i="7"/>
  <c r="G95" i="7"/>
  <c r="D95" i="11" s="1"/>
  <c r="F95" i="7"/>
  <c r="E95" i="7"/>
  <c r="B95" i="11" s="1"/>
  <c r="D94" i="7"/>
  <c r="P94" i="7"/>
  <c r="O94" i="7"/>
  <c r="L94" i="11" s="1"/>
  <c r="N94" i="7"/>
  <c r="M94" i="7"/>
  <c r="J94" i="11" s="1"/>
  <c r="L94" i="7"/>
  <c r="K94" i="7"/>
  <c r="H94" i="11" s="1"/>
  <c r="J94" i="7"/>
  <c r="I94" i="7"/>
  <c r="F94" i="11" s="1"/>
  <c r="H94" i="7"/>
  <c r="G94" i="7"/>
  <c r="D94" i="11" s="1"/>
  <c r="F94" i="7"/>
  <c r="E94" i="7"/>
  <c r="B94" i="11" s="1"/>
  <c r="P93" i="7"/>
  <c r="O93" i="7"/>
  <c r="L93" i="11" s="1"/>
  <c r="N93" i="7"/>
  <c r="M93" i="7"/>
  <c r="J93" i="11" s="1"/>
  <c r="L93" i="7"/>
  <c r="K93" i="7"/>
  <c r="H93" i="11" s="1"/>
  <c r="J93" i="7"/>
  <c r="I93" i="7"/>
  <c r="F93" i="11" s="1"/>
  <c r="H93" i="7"/>
  <c r="G93" i="7"/>
  <c r="D93" i="11" s="1"/>
  <c r="F93" i="7"/>
  <c r="E93" i="7"/>
  <c r="B93" i="11" s="1"/>
  <c r="P92" i="7"/>
  <c r="O92" i="7"/>
  <c r="L92" i="11" s="1"/>
  <c r="N92" i="7"/>
  <c r="M92" i="7"/>
  <c r="J92" i="11" s="1"/>
  <c r="L92" i="7"/>
  <c r="K92" i="7"/>
  <c r="H92" i="11" s="1"/>
  <c r="J92" i="7"/>
  <c r="Y92" i="7" s="1"/>
  <c r="I92" i="7"/>
  <c r="F92" i="11" s="1"/>
  <c r="H92" i="7"/>
  <c r="G92" i="7"/>
  <c r="D92" i="11" s="1"/>
  <c r="F92" i="7"/>
  <c r="E92" i="7"/>
  <c r="B92" i="11" s="1"/>
  <c r="P91" i="7"/>
  <c r="O91" i="7"/>
  <c r="L91" i="11" s="1"/>
  <c r="N91" i="7"/>
  <c r="M91" i="7"/>
  <c r="J91" i="11" s="1"/>
  <c r="L91" i="7"/>
  <c r="K91" i="7"/>
  <c r="H91" i="11" s="1"/>
  <c r="J91" i="7"/>
  <c r="Y91" i="7" s="1"/>
  <c r="I91" i="7"/>
  <c r="F91" i="11" s="1"/>
  <c r="H91" i="7"/>
  <c r="G91" i="7"/>
  <c r="D91" i="11" s="1"/>
  <c r="F91" i="7"/>
  <c r="E91" i="7"/>
  <c r="B91" i="11" s="1"/>
  <c r="P90" i="7"/>
  <c r="O90" i="7"/>
  <c r="L90" i="11" s="1"/>
  <c r="N90" i="7"/>
  <c r="M90" i="7"/>
  <c r="J90" i="11" s="1"/>
  <c r="L90" i="7"/>
  <c r="K90" i="7"/>
  <c r="H90" i="11" s="1"/>
  <c r="J90" i="7"/>
  <c r="I90" i="7"/>
  <c r="F90" i="11" s="1"/>
  <c r="H90" i="7"/>
  <c r="G90" i="7"/>
  <c r="D90" i="11" s="1"/>
  <c r="F90" i="7"/>
  <c r="E90" i="7"/>
  <c r="B90" i="11" s="1"/>
  <c r="P89" i="7"/>
  <c r="O89" i="7"/>
  <c r="L89" i="11" s="1"/>
  <c r="N89" i="7"/>
  <c r="AC89" i="7" s="1"/>
  <c r="M89" i="7"/>
  <c r="J89" i="11" s="1"/>
  <c r="L89" i="7"/>
  <c r="K89" i="7"/>
  <c r="H89" i="11" s="1"/>
  <c r="J89" i="7"/>
  <c r="Y89" i="7" s="1"/>
  <c r="I89" i="7"/>
  <c r="F89" i="11" s="1"/>
  <c r="H89" i="7"/>
  <c r="G89" i="7"/>
  <c r="D89" i="11" s="1"/>
  <c r="F89" i="7"/>
  <c r="E89" i="7"/>
  <c r="B89" i="11" s="1"/>
  <c r="D88" i="7"/>
  <c r="P88" i="7"/>
  <c r="O88" i="7"/>
  <c r="L88" i="11" s="1"/>
  <c r="N88" i="7"/>
  <c r="M88" i="7"/>
  <c r="J88" i="11" s="1"/>
  <c r="L88" i="7"/>
  <c r="K88" i="7"/>
  <c r="H88" i="11" s="1"/>
  <c r="J88" i="7"/>
  <c r="I88" i="7"/>
  <c r="F88" i="11" s="1"/>
  <c r="H88" i="7"/>
  <c r="G88" i="7"/>
  <c r="D88" i="11" s="1"/>
  <c r="F88" i="7"/>
  <c r="E88" i="7"/>
  <c r="B88" i="11" s="1"/>
  <c r="P87" i="7"/>
  <c r="O87" i="7"/>
  <c r="L87" i="11" s="1"/>
  <c r="N87" i="7"/>
  <c r="M87" i="7"/>
  <c r="J87" i="11" s="1"/>
  <c r="L87" i="7"/>
  <c r="K87" i="7"/>
  <c r="H87" i="11" s="1"/>
  <c r="J87" i="7"/>
  <c r="I87" i="7"/>
  <c r="F87" i="11" s="1"/>
  <c r="H87" i="7"/>
  <c r="G87" i="7"/>
  <c r="D87" i="11" s="1"/>
  <c r="F87" i="7"/>
  <c r="E87" i="7"/>
  <c r="B87" i="11" s="1"/>
  <c r="P86" i="7"/>
  <c r="O86" i="7"/>
  <c r="L86" i="11" s="1"/>
  <c r="N86" i="7"/>
  <c r="M86" i="7"/>
  <c r="J86" i="11" s="1"/>
  <c r="L86" i="7"/>
  <c r="AA86" i="7" s="1"/>
  <c r="K86" i="7"/>
  <c r="H86" i="11" s="1"/>
  <c r="J86" i="7"/>
  <c r="I86" i="7"/>
  <c r="F86" i="11" s="1"/>
  <c r="H86" i="7"/>
  <c r="G86" i="7"/>
  <c r="D86" i="11" s="1"/>
  <c r="F86" i="7"/>
  <c r="E86" i="7"/>
  <c r="B86" i="11" s="1"/>
  <c r="D85" i="7"/>
  <c r="P85" i="7"/>
  <c r="O85" i="7"/>
  <c r="L85" i="11" s="1"/>
  <c r="N85" i="7"/>
  <c r="M85" i="7"/>
  <c r="J85" i="11" s="1"/>
  <c r="L85" i="7"/>
  <c r="K85" i="7"/>
  <c r="H85" i="11" s="1"/>
  <c r="J85" i="7"/>
  <c r="I85" i="7"/>
  <c r="F85" i="11" s="1"/>
  <c r="H85" i="7"/>
  <c r="W85" i="7" s="1"/>
  <c r="G85" i="7"/>
  <c r="D85" i="11" s="1"/>
  <c r="F85" i="7"/>
  <c r="U85" i="7" s="1"/>
  <c r="E85" i="7"/>
  <c r="B85" i="11" s="1"/>
  <c r="D84" i="7"/>
  <c r="P84" i="7"/>
  <c r="AE84" i="7" s="1"/>
  <c r="O84" i="7"/>
  <c r="L84" i="11" s="1"/>
  <c r="N84" i="7"/>
  <c r="M84" i="7"/>
  <c r="J84" i="11" s="1"/>
  <c r="L84" i="7"/>
  <c r="AA84" i="7" s="1"/>
  <c r="K84" i="7"/>
  <c r="H84" i="11" s="1"/>
  <c r="J84" i="7"/>
  <c r="I84" i="7"/>
  <c r="F84" i="11" s="1"/>
  <c r="H84" i="7"/>
  <c r="G84" i="7"/>
  <c r="D84" i="11" s="1"/>
  <c r="F84" i="7"/>
  <c r="E84" i="7"/>
  <c r="B84" i="11" s="1"/>
  <c r="P83" i="7"/>
  <c r="O83" i="7"/>
  <c r="L83" i="11" s="1"/>
  <c r="N83" i="7"/>
  <c r="M83" i="7"/>
  <c r="J83" i="11" s="1"/>
  <c r="L83" i="7"/>
  <c r="K83" i="7"/>
  <c r="H83" i="11" s="1"/>
  <c r="J83" i="7"/>
  <c r="Y83" i="7" s="1"/>
  <c r="I83" i="7"/>
  <c r="F83" i="11" s="1"/>
  <c r="H83" i="7"/>
  <c r="G83" i="7"/>
  <c r="D83" i="11" s="1"/>
  <c r="F83" i="7"/>
  <c r="E83" i="7"/>
  <c r="B83" i="11" s="1"/>
  <c r="P82" i="7"/>
  <c r="O82" i="7"/>
  <c r="L82" i="11" s="1"/>
  <c r="N82" i="7"/>
  <c r="M82" i="7"/>
  <c r="J82" i="11" s="1"/>
  <c r="L82" i="7"/>
  <c r="K82" i="7"/>
  <c r="H82" i="11" s="1"/>
  <c r="J82" i="7"/>
  <c r="I82" i="7"/>
  <c r="F82" i="11" s="1"/>
  <c r="H82" i="7"/>
  <c r="G82" i="7"/>
  <c r="D82" i="11" s="1"/>
  <c r="F82" i="7"/>
  <c r="E82" i="7"/>
  <c r="B82" i="11" s="1"/>
  <c r="P81" i="7"/>
  <c r="O81" i="7"/>
  <c r="L81" i="11" s="1"/>
  <c r="N81" i="7"/>
  <c r="M81" i="7"/>
  <c r="J81" i="11" s="1"/>
  <c r="L81" i="7"/>
  <c r="K81" i="7"/>
  <c r="H81" i="11" s="1"/>
  <c r="J81" i="7"/>
  <c r="Y81" i="7" s="1"/>
  <c r="I81" i="7"/>
  <c r="F81" i="11" s="1"/>
  <c r="H81" i="7"/>
  <c r="G81" i="7"/>
  <c r="D81" i="11" s="1"/>
  <c r="F81" i="7"/>
  <c r="E81" i="7"/>
  <c r="B81" i="11" s="1"/>
  <c r="P80" i="7"/>
  <c r="O80" i="7"/>
  <c r="L80" i="11" s="1"/>
  <c r="N80" i="7"/>
  <c r="M80" i="7"/>
  <c r="J80" i="11" s="1"/>
  <c r="L80" i="7"/>
  <c r="K80" i="7"/>
  <c r="H80" i="11" s="1"/>
  <c r="J80" i="7"/>
  <c r="I80" i="7"/>
  <c r="F80" i="11" s="1"/>
  <c r="H80" i="7"/>
  <c r="G80" i="7"/>
  <c r="D80" i="11" s="1"/>
  <c r="F80" i="7"/>
  <c r="E80" i="7"/>
  <c r="B80" i="11" s="1"/>
  <c r="P79" i="7"/>
  <c r="O79" i="7"/>
  <c r="L79" i="11" s="1"/>
  <c r="N79" i="7"/>
  <c r="AC79" i="7" s="1"/>
  <c r="M79" i="7"/>
  <c r="J79" i="11" s="1"/>
  <c r="L79" i="7"/>
  <c r="K79" i="7"/>
  <c r="H79" i="11" s="1"/>
  <c r="J79" i="7"/>
  <c r="I79" i="7"/>
  <c r="F79" i="11" s="1"/>
  <c r="H79" i="7"/>
  <c r="G79" i="7"/>
  <c r="D79" i="11" s="1"/>
  <c r="F79" i="7"/>
  <c r="E79" i="7"/>
  <c r="B79" i="11" s="1"/>
  <c r="P78" i="7"/>
  <c r="O78" i="7"/>
  <c r="L78" i="11" s="1"/>
  <c r="N78" i="7"/>
  <c r="M78" i="7"/>
  <c r="J78" i="11" s="1"/>
  <c r="L78" i="7"/>
  <c r="K78" i="7"/>
  <c r="H78" i="11" s="1"/>
  <c r="J78" i="7"/>
  <c r="I78" i="7"/>
  <c r="F78" i="11" s="1"/>
  <c r="H78" i="7"/>
  <c r="G78" i="7"/>
  <c r="D78" i="11" s="1"/>
  <c r="F78" i="7"/>
  <c r="E78" i="7"/>
  <c r="B78" i="11" s="1"/>
  <c r="P77" i="7"/>
  <c r="O77" i="7"/>
  <c r="L77" i="11" s="1"/>
  <c r="N77" i="7"/>
  <c r="M77" i="7"/>
  <c r="J77" i="11" s="1"/>
  <c r="L77" i="7"/>
  <c r="K77" i="7"/>
  <c r="H77" i="11" s="1"/>
  <c r="J77" i="7"/>
  <c r="I77" i="7"/>
  <c r="F77" i="11" s="1"/>
  <c r="H77" i="7"/>
  <c r="G77" i="7"/>
  <c r="D77" i="11" s="1"/>
  <c r="F77" i="7"/>
  <c r="E77" i="7"/>
  <c r="B77" i="11" s="1"/>
  <c r="P76" i="7"/>
  <c r="O76" i="7"/>
  <c r="L76" i="11" s="1"/>
  <c r="N76" i="7"/>
  <c r="M76" i="7"/>
  <c r="J76" i="11" s="1"/>
  <c r="L76" i="7"/>
  <c r="K76" i="7"/>
  <c r="H76" i="11" s="1"/>
  <c r="J76" i="7"/>
  <c r="I76" i="7"/>
  <c r="F76" i="11" s="1"/>
  <c r="H76" i="7"/>
  <c r="G76" i="7"/>
  <c r="D76" i="11" s="1"/>
  <c r="F76" i="7"/>
  <c r="E76" i="7"/>
  <c r="B76" i="11" s="1"/>
  <c r="P75" i="7"/>
  <c r="AE75" i="7" s="1"/>
  <c r="O75" i="7"/>
  <c r="L75" i="11" s="1"/>
  <c r="N75" i="7"/>
  <c r="M75" i="7"/>
  <c r="J75" i="11" s="1"/>
  <c r="L75" i="7"/>
  <c r="K75" i="7"/>
  <c r="H75" i="11" s="1"/>
  <c r="J75" i="7"/>
  <c r="I75" i="7"/>
  <c r="F75" i="11" s="1"/>
  <c r="H75" i="7"/>
  <c r="G75" i="7"/>
  <c r="D75" i="11" s="1"/>
  <c r="F75" i="7"/>
  <c r="E75" i="7"/>
  <c r="B75" i="11" s="1"/>
  <c r="D74" i="7"/>
  <c r="P74" i="7"/>
  <c r="O74" i="7"/>
  <c r="L74" i="11" s="1"/>
  <c r="N74" i="7"/>
  <c r="M74" i="7"/>
  <c r="J74" i="11" s="1"/>
  <c r="L74" i="7"/>
  <c r="K74" i="7"/>
  <c r="H74" i="11" s="1"/>
  <c r="J74" i="7"/>
  <c r="I74" i="7"/>
  <c r="F74" i="11" s="1"/>
  <c r="H74" i="7"/>
  <c r="G74" i="7"/>
  <c r="D74" i="11" s="1"/>
  <c r="F74" i="7"/>
  <c r="E74" i="7"/>
  <c r="B74" i="11" s="1"/>
  <c r="P73" i="7"/>
  <c r="O73" i="7"/>
  <c r="L73" i="11" s="1"/>
  <c r="N73" i="7"/>
  <c r="M73" i="7"/>
  <c r="J73" i="11" s="1"/>
  <c r="L73" i="7"/>
  <c r="K73" i="7"/>
  <c r="H73" i="11" s="1"/>
  <c r="J73" i="7"/>
  <c r="I73" i="7"/>
  <c r="F73" i="11" s="1"/>
  <c r="H73" i="7"/>
  <c r="G73" i="7"/>
  <c r="D73" i="11" s="1"/>
  <c r="F73" i="7"/>
  <c r="E73" i="7"/>
  <c r="B73" i="11" s="1"/>
  <c r="D73" i="7"/>
  <c r="P72" i="7"/>
  <c r="O72" i="7"/>
  <c r="L72" i="11" s="1"/>
  <c r="N72" i="7"/>
  <c r="M72" i="7"/>
  <c r="J72" i="11" s="1"/>
  <c r="L72" i="7"/>
  <c r="K72" i="7"/>
  <c r="H72" i="11" s="1"/>
  <c r="J72" i="7"/>
  <c r="I72" i="7"/>
  <c r="F72" i="11" s="1"/>
  <c r="H72" i="7"/>
  <c r="G72" i="7"/>
  <c r="D72" i="11" s="1"/>
  <c r="F72" i="7"/>
  <c r="E72" i="7"/>
  <c r="B72" i="11" s="1"/>
  <c r="P71" i="7"/>
  <c r="O71" i="7"/>
  <c r="L71" i="11" s="1"/>
  <c r="N71" i="7"/>
  <c r="AC71" i="7" s="1"/>
  <c r="M71" i="7"/>
  <c r="J71" i="11" s="1"/>
  <c r="L71" i="7"/>
  <c r="K71" i="7"/>
  <c r="H71" i="11" s="1"/>
  <c r="J71" i="7"/>
  <c r="I71" i="7"/>
  <c r="F71" i="11" s="1"/>
  <c r="H71" i="7"/>
  <c r="G71" i="7"/>
  <c r="D71" i="11" s="1"/>
  <c r="F71" i="7"/>
  <c r="E71" i="7"/>
  <c r="B71" i="11" s="1"/>
  <c r="P70" i="7"/>
  <c r="O70" i="7"/>
  <c r="L70" i="11" s="1"/>
  <c r="N70" i="7"/>
  <c r="M70" i="7"/>
  <c r="J70" i="11" s="1"/>
  <c r="L70" i="7"/>
  <c r="K70" i="7"/>
  <c r="H70" i="11" s="1"/>
  <c r="J70" i="7"/>
  <c r="I70" i="7"/>
  <c r="F70" i="11" s="1"/>
  <c r="H70" i="7"/>
  <c r="G70" i="7"/>
  <c r="D70" i="11" s="1"/>
  <c r="F70" i="7"/>
  <c r="E70" i="7"/>
  <c r="B70" i="11" s="1"/>
  <c r="P69" i="7"/>
  <c r="AE69" i="7" s="1"/>
  <c r="O69" i="7"/>
  <c r="L69" i="11" s="1"/>
  <c r="N69" i="7"/>
  <c r="M69" i="7"/>
  <c r="J69" i="11" s="1"/>
  <c r="L69" i="7"/>
  <c r="K69" i="7"/>
  <c r="H69" i="11" s="1"/>
  <c r="J69" i="7"/>
  <c r="I69" i="7"/>
  <c r="F69" i="11" s="1"/>
  <c r="H69" i="7"/>
  <c r="G69" i="7"/>
  <c r="D69" i="11" s="1"/>
  <c r="F69" i="7"/>
  <c r="E69" i="7"/>
  <c r="B69" i="11" s="1"/>
  <c r="P68" i="7"/>
  <c r="O68" i="7"/>
  <c r="L68" i="11" s="1"/>
  <c r="N68" i="7"/>
  <c r="M68" i="7"/>
  <c r="J68" i="11" s="1"/>
  <c r="L68" i="7"/>
  <c r="K68" i="7"/>
  <c r="H68" i="11" s="1"/>
  <c r="J68" i="7"/>
  <c r="I68" i="7"/>
  <c r="F68" i="11" s="1"/>
  <c r="H68" i="7"/>
  <c r="G68" i="7"/>
  <c r="D68" i="11" s="1"/>
  <c r="F68" i="7"/>
  <c r="U68" i="7" s="1"/>
  <c r="E68" i="7"/>
  <c r="B68" i="11" s="1"/>
  <c r="P67" i="7"/>
  <c r="O67" i="7"/>
  <c r="L67" i="11" s="1"/>
  <c r="N67" i="7"/>
  <c r="M67" i="7"/>
  <c r="J67" i="11" s="1"/>
  <c r="L67" i="7"/>
  <c r="K67" i="7"/>
  <c r="H67" i="11" s="1"/>
  <c r="J67" i="7"/>
  <c r="I67" i="7"/>
  <c r="F67" i="11" s="1"/>
  <c r="H67" i="7"/>
  <c r="G67" i="7"/>
  <c r="D67" i="11" s="1"/>
  <c r="F67" i="7"/>
  <c r="E67" i="7"/>
  <c r="B67" i="11" s="1"/>
  <c r="P66" i="7"/>
  <c r="O66" i="7"/>
  <c r="L66" i="11" s="1"/>
  <c r="N66" i="7"/>
  <c r="M66" i="7"/>
  <c r="J66" i="11" s="1"/>
  <c r="L66" i="7"/>
  <c r="K66" i="7"/>
  <c r="H66" i="11" s="1"/>
  <c r="J66" i="7"/>
  <c r="I66" i="7"/>
  <c r="F66" i="11" s="1"/>
  <c r="H66" i="7"/>
  <c r="G66" i="7"/>
  <c r="D66" i="11" s="1"/>
  <c r="F66" i="7"/>
  <c r="E66" i="7"/>
  <c r="B66" i="11" s="1"/>
  <c r="P65" i="7"/>
  <c r="O65" i="7"/>
  <c r="L65" i="11" s="1"/>
  <c r="N65" i="7"/>
  <c r="M65" i="7"/>
  <c r="J65" i="11" s="1"/>
  <c r="L65" i="7"/>
  <c r="K65" i="7"/>
  <c r="H65" i="11" s="1"/>
  <c r="J65" i="7"/>
  <c r="I65" i="7"/>
  <c r="F65" i="11" s="1"/>
  <c r="H65" i="7"/>
  <c r="G65" i="7"/>
  <c r="D65" i="11" s="1"/>
  <c r="F65" i="7"/>
  <c r="E65" i="7"/>
  <c r="B65" i="11" s="1"/>
  <c r="P64" i="7"/>
  <c r="O64" i="7"/>
  <c r="L64" i="11" s="1"/>
  <c r="N64" i="7"/>
  <c r="M64" i="7"/>
  <c r="J64" i="11" s="1"/>
  <c r="L64" i="7"/>
  <c r="K64" i="7"/>
  <c r="H64" i="11" s="1"/>
  <c r="J64" i="7"/>
  <c r="I64" i="7"/>
  <c r="F64" i="11" s="1"/>
  <c r="H64" i="7"/>
  <c r="G64" i="7"/>
  <c r="D64" i="11" s="1"/>
  <c r="F64" i="7"/>
  <c r="E64" i="7"/>
  <c r="B64" i="11" s="1"/>
  <c r="D61" i="7"/>
  <c r="P61" i="7"/>
  <c r="O61" i="7"/>
  <c r="L61" i="11" s="1"/>
  <c r="N61" i="7"/>
  <c r="M61" i="7"/>
  <c r="J61" i="11" s="1"/>
  <c r="L61" i="7"/>
  <c r="K61" i="7"/>
  <c r="H61" i="11" s="1"/>
  <c r="J61" i="7"/>
  <c r="I61" i="7"/>
  <c r="F61" i="11" s="1"/>
  <c r="H61" i="7"/>
  <c r="G61" i="7"/>
  <c r="D61" i="11" s="1"/>
  <c r="F61" i="7"/>
  <c r="E61" i="7"/>
  <c r="B61" i="11" s="1"/>
  <c r="P60" i="7"/>
  <c r="O60" i="7"/>
  <c r="L60" i="11" s="1"/>
  <c r="N60" i="7"/>
  <c r="M60" i="7"/>
  <c r="J60" i="11" s="1"/>
  <c r="L60" i="7"/>
  <c r="K60" i="7"/>
  <c r="H60" i="11" s="1"/>
  <c r="J60" i="7"/>
  <c r="I60" i="7"/>
  <c r="F60" i="11" s="1"/>
  <c r="H60" i="7"/>
  <c r="G60" i="7"/>
  <c r="D60" i="11" s="1"/>
  <c r="F60" i="7"/>
  <c r="E60" i="7"/>
  <c r="B60" i="11" s="1"/>
  <c r="P59" i="7"/>
  <c r="O59" i="7"/>
  <c r="L59" i="11" s="1"/>
  <c r="N59" i="7"/>
  <c r="M59" i="7"/>
  <c r="J59" i="11" s="1"/>
  <c r="L59" i="7"/>
  <c r="K59" i="7"/>
  <c r="H59" i="11" s="1"/>
  <c r="J59" i="7"/>
  <c r="I59" i="7"/>
  <c r="F59" i="11" s="1"/>
  <c r="H59" i="7"/>
  <c r="G59" i="7"/>
  <c r="D59" i="11" s="1"/>
  <c r="F59" i="7"/>
  <c r="E59" i="7"/>
  <c r="B59" i="11" s="1"/>
  <c r="P58" i="7"/>
  <c r="O58" i="7"/>
  <c r="L58" i="11" s="1"/>
  <c r="N58" i="7"/>
  <c r="AC58" i="7" s="1"/>
  <c r="M58" i="7"/>
  <c r="J58" i="11" s="1"/>
  <c r="L58" i="7"/>
  <c r="K58" i="7"/>
  <c r="H58" i="11" s="1"/>
  <c r="J58" i="7"/>
  <c r="I58" i="7"/>
  <c r="F58" i="11" s="1"/>
  <c r="H58" i="7"/>
  <c r="G58" i="7"/>
  <c r="D58" i="11" s="1"/>
  <c r="F58" i="7"/>
  <c r="E58" i="7"/>
  <c r="B58" i="11" s="1"/>
  <c r="P57" i="7"/>
  <c r="O57" i="7"/>
  <c r="L57" i="11" s="1"/>
  <c r="N57" i="7"/>
  <c r="M57" i="7"/>
  <c r="J57" i="11" s="1"/>
  <c r="L57" i="7"/>
  <c r="K57" i="7"/>
  <c r="H57" i="11" s="1"/>
  <c r="J57" i="7"/>
  <c r="I57" i="7"/>
  <c r="F57" i="11" s="1"/>
  <c r="H57" i="7"/>
  <c r="G57" i="7"/>
  <c r="D57" i="11" s="1"/>
  <c r="F57" i="7"/>
  <c r="E57" i="7"/>
  <c r="B57" i="11" s="1"/>
  <c r="P56" i="7"/>
  <c r="O56" i="7"/>
  <c r="L56" i="11" s="1"/>
  <c r="N56" i="7"/>
  <c r="M56" i="7"/>
  <c r="J56" i="11" s="1"/>
  <c r="L56" i="7"/>
  <c r="K56" i="7"/>
  <c r="H56" i="11" s="1"/>
  <c r="J56" i="7"/>
  <c r="I56" i="7"/>
  <c r="F56" i="11" s="1"/>
  <c r="H56" i="7"/>
  <c r="G56" i="7"/>
  <c r="D56" i="11" s="1"/>
  <c r="F56" i="7"/>
  <c r="E56" i="7"/>
  <c r="B56" i="11" s="1"/>
  <c r="P55" i="7"/>
  <c r="AE55" i="7" s="1"/>
  <c r="O55" i="7"/>
  <c r="L55" i="11" s="1"/>
  <c r="N55" i="7"/>
  <c r="M55" i="7"/>
  <c r="J55" i="11" s="1"/>
  <c r="L55" i="7"/>
  <c r="K55" i="7"/>
  <c r="H55" i="11" s="1"/>
  <c r="J55" i="7"/>
  <c r="I55" i="7"/>
  <c r="F55" i="11" s="1"/>
  <c r="H55" i="7"/>
  <c r="G55" i="7"/>
  <c r="D55" i="11" s="1"/>
  <c r="F55" i="7"/>
  <c r="E55" i="7"/>
  <c r="B55" i="11" s="1"/>
  <c r="P54" i="7"/>
  <c r="O54" i="7"/>
  <c r="L54" i="11" s="1"/>
  <c r="N54" i="7"/>
  <c r="M54" i="7"/>
  <c r="J54" i="11" s="1"/>
  <c r="L54" i="7"/>
  <c r="K54" i="7"/>
  <c r="H54" i="11" s="1"/>
  <c r="J54" i="7"/>
  <c r="I54" i="7"/>
  <c r="F54" i="11" s="1"/>
  <c r="H54" i="7"/>
  <c r="G54" i="7"/>
  <c r="D54" i="11" s="1"/>
  <c r="F54" i="7"/>
  <c r="E54" i="7"/>
  <c r="B54" i="11" s="1"/>
  <c r="P53" i="7"/>
  <c r="O53" i="7"/>
  <c r="L53" i="11" s="1"/>
  <c r="N53" i="7"/>
  <c r="M53" i="7"/>
  <c r="J53" i="11" s="1"/>
  <c r="L53" i="7"/>
  <c r="K53" i="7"/>
  <c r="H53" i="11" s="1"/>
  <c r="J53" i="7"/>
  <c r="I53" i="7"/>
  <c r="F53" i="11" s="1"/>
  <c r="H53" i="7"/>
  <c r="G53" i="7"/>
  <c r="D53" i="11" s="1"/>
  <c r="F53" i="7"/>
  <c r="E53" i="7"/>
  <c r="B53" i="11" s="1"/>
  <c r="P52" i="7"/>
  <c r="O52" i="7"/>
  <c r="L52" i="11" s="1"/>
  <c r="N52" i="7"/>
  <c r="M52" i="7"/>
  <c r="J52" i="11" s="1"/>
  <c r="L52" i="7"/>
  <c r="K52" i="7"/>
  <c r="H52" i="11" s="1"/>
  <c r="J52" i="7"/>
  <c r="I52" i="7"/>
  <c r="F52" i="11" s="1"/>
  <c r="H52" i="7"/>
  <c r="G52" i="7"/>
  <c r="D52" i="11" s="1"/>
  <c r="F52" i="7"/>
  <c r="E52" i="7"/>
  <c r="B52" i="11" s="1"/>
  <c r="P51" i="7"/>
  <c r="O51" i="7"/>
  <c r="L51" i="11" s="1"/>
  <c r="N51" i="7"/>
  <c r="AC51" i="7" s="1"/>
  <c r="M51" i="7"/>
  <c r="J51" i="11" s="1"/>
  <c r="L51" i="7"/>
  <c r="AA51" i="7" s="1"/>
  <c r="K51" i="7"/>
  <c r="H51" i="11" s="1"/>
  <c r="J51" i="7"/>
  <c r="Y51" i="7" s="1"/>
  <c r="I51" i="7"/>
  <c r="F51" i="11" s="1"/>
  <c r="H51" i="7"/>
  <c r="G51" i="7"/>
  <c r="D51" i="11" s="1"/>
  <c r="F51" i="7"/>
  <c r="E51" i="7"/>
  <c r="B51" i="11" s="1"/>
  <c r="P50" i="7"/>
  <c r="O50" i="7"/>
  <c r="L50" i="11" s="1"/>
  <c r="N50" i="7"/>
  <c r="M50" i="7"/>
  <c r="J50" i="11" s="1"/>
  <c r="L50" i="7"/>
  <c r="K50" i="7"/>
  <c r="H50" i="11" s="1"/>
  <c r="J50" i="7"/>
  <c r="I50" i="7"/>
  <c r="F50" i="11" s="1"/>
  <c r="H50" i="7"/>
  <c r="G50" i="7"/>
  <c r="D50" i="11" s="1"/>
  <c r="F50" i="7"/>
  <c r="E50" i="7"/>
  <c r="B50" i="11" s="1"/>
  <c r="P49" i="7"/>
  <c r="O49" i="7"/>
  <c r="L49" i="11" s="1"/>
  <c r="N49" i="7"/>
  <c r="M49" i="7"/>
  <c r="J49" i="11" s="1"/>
  <c r="L49" i="7"/>
  <c r="K49" i="7"/>
  <c r="H49" i="11" s="1"/>
  <c r="J49" i="7"/>
  <c r="I49" i="7"/>
  <c r="F49" i="11" s="1"/>
  <c r="H49" i="7"/>
  <c r="G49" i="7"/>
  <c r="D49" i="11" s="1"/>
  <c r="F49" i="7"/>
  <c r="E49" i="7"/>
  <c r="B49" i="11" s="1"/>
  <c r="P48" i="7"/>
  <c r="O48" i="7"/>
  <c r="L48" i="11" s="1"/>
  <c r="N48" i="7"/>
  <c r="M48" i="7"/>
  <c r="J48" i="11" s="1"/>
  <c r="L48" i="7"/>
  <c r="K48" i="7"/>
  <c r="H48" i="11" s="1"/>
  <c r="J48" i="7"/>
  <c r="I48" i="7"/>
  <c r="F48" i="11" s="1"/>
  <c r="H48" i="7"/>
  <c r="G48" i="7"/>
  <c r="D48" i="11" s="1"/>
  <c r="F48" i="7"/>
  <c r="E48" i="7"/>
  <c r="B48" i="11" s="1"/>
  <c r="P47" i="7"/>
  <c r="O47" i="7"/>
  <c r="L47" i="11" s="1"/>
  <c r="N47" i="7"/>
  <c r="M47" i="7"/>
  <c r="J47" i="11" s="1"/>
  <c r="L47" i="7"/>
  <c r="K47" i="7"/>
  <c r="H47" i="11" s="1"/>
  <c r="J47" i="7"/>
  <c r="I47" i="7"/>
  <c r="F47" i="11" s="1"/>
  <c r="H47" i="7"/>
  <c r="G47" i="7"/>
  <c r="D47" i="11" s="1"/>
  <c r="F47" i="7"/>
  <c r="E47" i="7"/>
  <c r="B47" i="11" s="1"/>
  <c r="P46" i="7"/>
  <c r="O46" i="7"/>
  <c r="L46" i="11" s="1"/>
  <c r="N46" i="7"/>
  <c r="M46" i="7"/>
  <c r="J46" i="11" s="1"/>
  <c r="L46" i="7"/>
  <c r="K46" i="7"/>
  <c r="H46" i="11" s="1"/>
  <c r="J46" i="7"/>
  <c r="I46" i="7"/>
  <c r="F46" i="11" s="1"/>
  <c r="H46" i="7"/>
  <c r="G46" i="7"/>
  <c r="D46" i="11" s="1"/>
  <c r="F46" i="7"/>
  <c r="E46" i="7"/>
  <c r="B46" i="11" s="1"/>
  <c r="P45" i="7"/>
  <c r="O45" i="7"/>
  <c r="L45" i="11" s="1"/>
  <c r="N45" i="7"/>
  <c r="M45" i="7"/>
  <c r="J45" i="11" s="1"/>
  <c r="L45" i="7"/>
  <c r="K45" i="7"/>
  <c r="H45" i="11" s="1"/>
  <c r="J45" i="7"/>
  <c r="Y45" i="7" s="1"/>
  <c r="I45" i="7"/>
  <c r="F45" i="11" s="1"/>
  <c r="H45" i="7"/>
  <c r="G45" i="7"/>
  <c r="D45" i="11" s="1"/>
  <c r="F45" i="7"/>
  <c r="E45" i="7"/>
  <c r="B45" i="11" s="1"/>
  <c r="P44" i="7"/>
  <c r="AE44" i="7" s="1"/>
  <c r="O44" i="7"/>
  <c r="L44" i="11" s="1"/>
  <c r="N44" i="7"/>
  <c r="M44" i="7"/>
  <c r="J44" i="11" s="1"/>
  <c r="L44" i="7"/>
  <c r="K44" i="7"/>
  <c r="H44" i="11" s="1"/>
  <c r="J44" i="7"/>
  <c r="I44" i="7"/>
  <c r="F44" i="11" s="1"/>
  <c r="H44" i="7"/>
  <c r="G44" i="7"/>
  <c r="D44" i="11" s="1"/>
  <c r="F44" i="7"/>
  <c r="E44" i="7"/>
  <c r="B44" i="11" s="1"/>
  <c r="P43" i="7"/>
  <c r="AE43" i="7" s="1"/>
  <c r="O43" i="7"/>
  <c r="L43" i="11" s="1"/>
  <c r="N43" i="7"/>
  <c r="M43" i="7"/>
  <c r="J43" i="11" s="1"/>
  <c r="L43" i="7"/>
  <c r="K43" i="7"/>
  <c r="H43" i="11" s="1"/>
  <c r="J43" i="7"/>
  <c r="I43" i="7"/>
  <c r="F43" i="11" s="1"/>
  <c r="H43" i="7"/>
  <c r="G43" i="7"/>
  <c r="D43" i="11" s="1"/>
  <c r="F43" i="7"/>
  <c r="E43" i="7"/>
  <c r="B43" i="11" s="1"/>
  <c r="P42" i="7"/>
  <c r="O42" i="7"/>
  <c r="L42" i="11" s="1"/>
  <c r="N42" i="7"/>
  <c r="M42" i="7"/>
  <c r="J42" i="11" s="1"/>
  <c r="L42" i="7"/>
  <c r="K42" i="7"/>
  <c r="H42" i="11" s="1"/>
  <c r="J42" i="7"/>
  <c r="I42" i="7"/>
  <c r="F42" i="11" s="1"/>
  <c r="H42" i="7"/>
  <c r="G42" i="7"/>
  <c r="D42" i="11" s="1"/>
  <c r="F42" i="7"/>
  <c r="E42" i="7"/>
  <c r="B42" i="11" s="1"/>
  <c r="P41" i="7"/>
  <c r="O41" i="7"/>
  <c r="L41" i="11" s="1"/>
  <c r="N41" i="7"/>
  <c r="M41" i="7"/>
  <c r="J41" i="11" s="1"/>
  <c r="L41" i="7"/>
  <c r="K41" i="7"/>
  <c r="H41" i="11" s="1"/>
  <c r="J41" i="7"/>
  <c r="I41" i="7"/>
  <c r="F41" i="11" s="1"/>
  <c r="H41" i="7"/>
  <c r="G41" i="7"/>
  <c r="D41" i="11" s="1"/>
  <c r="F41" i="7"/>
  <c r="E41" i="7"/>
  <c r="B41" i="11" s="1"/>
  <c r="P40" i="7"/>
  <c r="O40" i="7"/>
  <c r="L40" i="11" s="1"/>
  <c r="N40" i="7"/>
  <c r="AC40" i="7" s="1"/>
  <c r="M40" i="7"/>
  <c r="J40" i="11" s="1"/>
  <c r="L40" i="7"/>
  <c r="K40" i="7"/>
  <c r="H40" i="11" s="1"/>
  <c r="J40" i="7"/>
  <c r="I40" i="7"/>
  <c r="F40" i="11" s="1"/>
  <c r="H40" i="7"/>
  <c r="G40" i="7"/>
  <c r="D40" i="11" s="1"/>
  <c r="F40" i="7"/>
  <c r="E40" i="7"/>
  <c r="B40" i="11" s="1"/>
  <c r="P39" i="7"/>
  <c r="O39" i="7"/>
  <c r="L39" i="11" s="1"/>
  <c r="N39" i="7"/>
  <c r="M39" i="7"/>
  <c r="J39" i="11" s="1"/>
  <c r="L39" i="7"/>
  <c r="K39" i="7"/>
  <c r="H39" i="11" s="1"/>
  <c r="J39" i="7"/>
  <c r="I39" i="7"/>
  <c r="F39" i="11" s="1"/>
  <c r="H39" i="7"/>
  <c r="G39" i="7"/>
  <c r="D39" i="11" s="1"/>
  <c r="F39" i="7"/>
  <c r="E39" i="7"/>
  <c r="B39" i="11" s="1"/>
  <c r="P38" i="7"/>
  <c r="O38" i="7"/>
  <c r="L38" i="11" s="1"/>
  <c r="N38" i="7"/>
  <c r="M38" i="7"/>
  <c r="J38" i="11" s="1"/>
  <c r="L38" i="7"/>
  <c r="AA38" i="7" s="1"/>
  <c r="K38" i="7"/>
  <c r="H38" i="11" s="1"/>
  <c r="J38" i="7"/>
  <c r="I38" i="7"/>
  <c r="F38" i="11" s="1"/>
  <c r="H38" i="7"/>
  <c r="G38" i="7"/>
  <c r="D38" i="11" s="1"/>
  <c r="F38" i="7"/>
  <c r="E38" i="7"/>
  <c r="B38" i="11" s="1"/>
  <c r="P37" i="7"/>
  <c r="O37" i="7"/>
  <c r="L37" i="11" s="1"/>
  <c r="N37" i="7"/>
  <c r="M37" i="7"/>
  <c r="J37" i="11" s="1"/>
  <c r="L37" i="7"/>
  <c r="K37" i="7"/>
  <c r="H37" i="11" s="1"/>
  <c r="J37" i="7"/>
  <c r="Y37" i="7" s="1"/>
  <c r="I37" i="7"/>
  <c r="F37" i="11" s="1"/>
  <c r="H37" i="7"/>
  <c r="G37" i="7"/>
  <c r="D37" i="11" s="1"/>
  <c r="F37" i="7"/>
  <c r="E37" i="7"/>
  <c r="B37" i="11" s="1"/>
  <c r="D36" i="7"/>
  <c r="P36" i="7"/>
  <c r="O36" i="7"/>
  <c r="L36" i="11" s="1"/>
  <c r="N36" i="7"/>
  <c r="M36" i="7"/>
  <c r="J36" i="11" s="1"/>
  <c r="L36" i="7"/>
  <c r="K36" i="7"/>
  <c r="H36" i="11" s="1"/>
  <c r="J36" i="7"/>
  <c r="I36" i="7"/>
  <c r="F36" i="11" s="1"/>
  <c r="H36" i="7"/>
  <c r="G36" i="7"/>
  <c r="D36" i="11" s="1"/>
  <c r="F36" i="7"/>
  <c r="E36" i="7"/>
  <c r="B36" i="11" s="1"/>
  <c r="P35" i="7"/>
  <c r="O35" i="7"/>
  <c r="L35" i="11" s="1"/>
  <c r="N35" i="7"/>
  <c r="M35" i="7"/>
  <c r="J35" i="11" s="1"/>
  <c r="L35" i="7"/>
  <c r="K35" i="7"/>
  <c r="H35" i="11" s="1"/>
  <c r="J35" i="7"/>
  <c r="I35" i="7"/>
  <c r="F35" i="11" s="1"/>
  <c r="H35" i="7"/>
  <c r="G35" i="7"/>
  <c r="D35" i="11" s="1"/>
  <c r="F35" i="7"/>
  <c r="E35" i="7"/>
  <c r="B35" i="11" s="1"/>
  <c r="P34" i="7"/>
  <c r="O34" i="7"/>
  <c r="L34" i="11" s="1"/>
  <c r="N34" i="7"/>
  <c r="M34" i="7"/>
  <c r="J34" i="11" s="1"/>
  <c r="L34" i="7"/>
  <c r="K34" i="7"/>
  <c r="H34" i="11" s="1"/>
  <c r="J34" i="7"/>
  <c r="I34" i="7"/>
  <c r="F34" i="11" s="1"/>
  <c r="H34" i="7"/>
  <c r="G34" i="7"/>
  <c r="D34" i="11" s="1"/>
  <c r="F34" i="7"/>
  <c r="E34" i="7"/>
  <c r="B34" i="11" s="1"/>
  <c r="D33" i="7"/>
  <c r="P33" i="7"/>
  <c r="O33" i="7"/>
  <c r="L33" i="11" s="1"/>
  <c r="N33" i="7"/>
  <c r="M33" i="7"/>
  <c r="J33" i="11" s="1"/>
  <c r="L33" i="7"/>
  <c r="K33" i="7"/>
  <c r="H33" i="11" s="1"/>
  <c r="J33" i="7"/>
  <c r="I33" i="7"/>
  <c r="F33" i="11" s="1"/>
  <c r="H33" i="7"/>
  <c r="G33" i="7"/>
  <c r="D33" i="11" s="1"/>
  <c r="F33" i="7"/>
  <c r="E33" i="7"/>
  <c r="B33" i="11" s="1"/>
  <c r="D32" i="7"/>
  <c r="P32" i="7"/>
  <c r="O32" i="7"/>
  <c r="L32" i="11" s="1"/>
  <c r="N32" i="7"/>
  <c r="M32" i="7"/>
  <c r="J32" i="11" s="1"/>
  <c r="L32" i="7"/>
  <c r="K32" i="7"/>
  <c r="H32" i="11" s="1"/>
  <c r="J32" i="7"/>
  <c r="I32" i="7"/>
  <c r="F32" i="11" s="1"/>
  <c r="H32" i="7"/>
  <c r="G32" i="7"/>
  <c r="D32" i="11" s="1"/>
  <c r="F32" i="7"/>
  <c r="E32" i="7"/>
  <c r="B32" i="11" s="1"/>
  <c r="P31" i="7"/>
  <c r="O31" i="7"/>
  <c r="L31" i="11" s="1"/>
  <c r="N31" i="7"/>
  <c r="AC31" i="7" s="1"/>
  <c r="M31" i="7"/>
  <c r="J31" i="11" s="1"/>
  <c r="L31" i="7"/>
  <c r="K31" i="7"/>
  <c r="H31" i="11" s="1"/>
  <c r="J31" i="7"/>
  <c r="I31" i="7"/>
  <c r="F31" i="11" s="1"/>
  <c r="H31" i="7"/>
  <c r="G31" i="7"/>
  <c r="D31" i="11" s="1"/>
  <c r="F31" i="7"/>
  <c r="E31" i="7"/>
  <c r="B31" i="11" s="1"/>
  <c r="D30" i="7"/>
  <c r="P30" i="7"/>
  <c r="O30" i="7"/>
  <c r="L30" i="11" s="1"/>
  <c r="N30" i="7"/>
  <c r="M30" i="7"/>
  <c r="J30" i="11" s="1"/>
  <c r="L30" i="7"/>
  <c r="K30" i="7"/>
  <c r="H30" i="11" s="1"/>
  <c r="J30" i="7"/>
  <c r="I30" i="7"/>
  <c r="F30" i="11" s="1"/>
  <c r="H30" i="7"/>
  <c r="G30" i="7"/>
  <c r="D30" i="11" s="1"/>
  <c r="F30" i="7"/>
  <c r="E30" i="7"/>
  <c r="B30" i="11" s="1"/>
  <c r="P29" i="7"/>
  <c r="O29" i="7"/>
  <c r="L29" i="11" s="1"/>
  <c r="N29" i="7"/>
  <c r="M29" i="7"/>
  <c r="J29" i="11" s="1"/>
  <c r="L29" i="7"/>
  <c r="K29" i="7"/>
  <c r="H29" i="11" s="1"/>
  <c r="J29" i="7"/>
  <c r="I29" i="7"/>
  <c r="F29" i="11" s="1"/>
  <c r="H29" i="7"/>
  <c r="G29" i="7"/>
  <c r="D29" i="11" s="1"/>
  <c r="F29" i="7"/>
  <c r="E29" i="7"/>
  <c r="B29" i="11" s="1"/>
  <c r="P28" i="7"/>
  <c r="AE28" i="7" s="1"/>
  <c r="O28" i="7"/>
  <c r="L28" i="11" s="1"/>
  <c r="N28" i="7"/>
  <c r="M28" i="7"/>
  <c r="J28" i="11" s="1"/>
  <c r="L28" i="7"/>
  <c r="K28" i="7"/>
  <c r="H28" i="11" s="1"/>
  <c r="J28" i="7"/>
  <c r="I28" i="7"/>
  <c r="F28" i="11" s="1"/>
  <c r="H28" i="7"/>
  <c r="G28" i="7"/>
  <c r="D28" i="11" s="1"/>
  <c r="F28" i="7"/>
  <c r="E28" i="7"/>
  <c r="B28" i="11" s="1"/>
  <c r="P27" i="7"/>
  <c r="O27" i="7"/>
  <c r="L27" i="11" s="1"/>
  <c r="N27" i="7"/>
  <c r="M27" i="7"/>
  <c r="J27" i="11" s="1"/>
  <c r="L27" i="7"/>
  <c r="K27" i="7"/>
  <c r="H27" i="11" s="1"/>
  <c r="J27" i="7"/>
  <c r="I27" i="7"/>
  <c r="F27" i="11" s="1"/>
  <c r="H27" i="7"/>
  <c r="G27" i="7"/>
  <c r="D27" i="11" s="1"/>
  <c r="F27" i="7"/>
  <c r="E27" i="7"/>
  <c r="B27" i="11" s="1"/>
  <c r="P26" i="7"/>
  <c r="O26" i="7"/>
  <c r="L26" i="11" s="1"/>
  <c r="N26" i="7"/>
  <c r="M26" i="7"/>
  <c r="J26" i="11" s="1"/>
  <c r="L26" i="7"/>
  <c r="K26" i="7"/>
  <c r="H26" i="11" s="1"/>
  <c r="J26" i="7"/>
  <c r="I26" i="7"/>
  <c r="F26" i="11" s="1"/>
  <c r="H26" i="7"/>
  <c r="W26" i="7" s="1"/>
  <c r="G26" i="7"/>
  <c r="D26" i="11" s="1"/>
  <c r="F26" i="7"/>
  <c r="E26" i="7"/>
  <c r="B26" i="11" s="1"/>
  <c r="P25" i="7"/>
  <c r="O25" i="7"/>
  <c r="L25" i="11" s="1"/>
  <c r="N25" i="7"/>
  <c r="M25" i="7"/>
  <c r="J25" i="11" s="1"/>
  <c r="L25" i="7"/>
  <c r="K25" i="7"/>
  <c r="H25" i="11" s="1"/>
  <c r="J25" i="7"/>
  <c r="I25" i="7"/>
  <c r="F25" i="11" s="1"/>
  <c r="H25" i="7"/>
  <c r="G25" i="7"/>
  <c r="D25" i="11" s="1"/>
  <c r="F25" i="7"/>
  <c r="E25" i="7"/>
  <c r="B25" i="11" s="1"/>
  <c r="P24" i="7"/>
  <c r="O24" i="7"/>
  <c r="L24" i="11" s="1"/>
  <c r="N24" i="7"/>
  <c r="M24" i="7"/>
  <c r="J24" i="11" s="1"/>
  <c r="L24" i="7"/>
  <c r="K24" i="7"/>
  <c r="H24" i="11" s="1"/>
  <c r="J24" i="7"/>
  <c r="I24" i="7"/>
  <c r="F24" i="11" s="1"/>
  <c r="H24" i="7"/>
  <c r="G24" i="7"/>
  <c r="D24" i="11" s="1"/>
  <c r="F24" i="7"/>
  <c r="E24" i="7"/>
  <c r="B24" i="11" s="1"/>
  <c r="P23" i="7"/>
  <c r="O23" i="7"/>
  <c r="L23" i="11" s="1"/>
  <c r="N23" i="7"/>
  <c r="M23" i="7"/>
  <c r="J23" i="11" s="1"/>
  <c r="L23" i="7"/>
  <c r="K23" i="7"/>
  <c r="H23" i="11" s="1"/>
  <c r="J23" i="7"/>
  <c r="I23" i="7"/>
  <c r="F23" i="11" s="1"/>
  <c r="H23" i="7"/>
  <c r="G23" i="7"/>
  <c r="D23" i="11" s="1"/>
  <c r="F23" i="7"/>
  <c r="E23" i="7"/>
  <c r="B23" i="11" s="1"/>
  <c r="P22" i="7"/>
  <c r="O22" i="7"/>
  <c r="L22" i="11" s="1"/>
  <c r="N22" i="7"/>
  <c r="AC22" i="7" s="1"/>
  <c r="M22" i="7"/>
  <c r="J22" i="11" s="1"/>
  <c r="L22" i="7"/>
  <c r="K22" i="7"/>
  <c r="H22" i="11" s="1"/>
  <c r="J22" i="7"/>
  <c r="I22" i="7"/>
  <c r="F22" i="11" s="1"/>
  <c r="H22" i="7"/>
  <c r="G22" i="7"/>
  <c r="D22" i="11" s="1"/>
  <c r="F22" i="7"/>
  <c r="E22" i="7"/>
  <c r="B22" i="11" s="1"/>
  <c r="D21" i="7"/>
  <c r="P21" i="7"/>
  <c r="O21" i="7"/>
  <c r="L21" i="11" s="1"/>
  <c r="N21" i="7"/>
  <c r="M21" i="7"/>
  <c r="J21" i="11" s="1"/>
  <c r="L21" i="7"/>
  <c r="K21" i="7"/>
  <c r="H21" i="11" s="1"/>
  <c r="J21" i="7"/>
  <c r="I21" i="7"/>
  <c r="F21" i="11" s="1"/>
  <c r="H21" i="7"/>
  <c r="G21" i="7"/>
  <c r="D21" i="11" s="1"/>
  <c r="F21" i="7"/>
  <c r="E21" i="7"/>
  <c r="B21" i="11" s="1"/>
  <c r="D20" i="7"/>
  <c r="P20" i="7"/>
  <c r="O20" i="7"/>
  <c r="L20" i="11" s="1"/>
  <c r="N20" i="7"/>
  <c r="M20" i="7"/>
  <c r="J20" i="11" s="1"/>
  <c r="L20" i="7"/>
  <c r="K20" i="7"/>
  <c r="H20" i="11" s="1"/>
  <c r="J20" i="7"/>
  <c r="I20" i="7"/>
  <c r="F20" i="11" s="1"/>
  <c r="H20" i="7"/>
  <c r="G20" i="7"/>
  <c r="D20" i="11" s="1"/>
  <c r="F20" i="7"/>
  <c r="E20" i="7"/>
  <c r="B20" i="11" s="1"/>
  <c r="P19" i="7"/>
  <c r="AE19" i="7" s="1"/>
  <c r="O19" i="7"/>
  <c r="L19" i="11" s="1"/>
  <c r="N19" i="7"/>
  <c r="M19" i="7"/>
  <c r="J19" i="11" s="1"/>
  <c r="L19" i="7"/>
  <c r="K19" i="7"/>
  <c r="H19" i="11" s="1"/>
  <c r="J19" i="7"/>
  <c r="I19" i="7"/>
  <c r="F19" i="11" s="1"/>
  <c r="H19" i="7"/>
  <c r="G19" i="7"/>
  <c r="D19" i="11" s="1"/>
  <c r="F19" i="7"/>
  <c r="E19" i="7"/>
  <c r="B19" i="11" s="1"/>
  <c r="P18" i="7"/>
  <c r="O18" i="7"/>
  <c r="L18" i="11" s="1"/>
  <c r="N18" i="7"/>
  <c r="M18" i="7"/>
  <c r="J18" i="11" s="1"/>
  <c r="L18" i="7"/>
  <c r="K18" i="7"/>
  <c r="H18" i="11" s="1"/>
  <c r="J18" i="7"/>
  <c r="I18" i="7"/>
  <c r="F18" i="11" s="1"/>
  <c r="H18" i="7"/>
  <c r="G18" i="7"/>
  <c r="D18" i="11" s="1"/>
  <c r="F18" i="7"/>
  <c r="E18" i="7"/>
  <c r="B18" i="11" s="1"/>
  <c r="P17" i="7"/>
  <c r="O17" i="7"/>
  <c r="L17" i="11" s="1"/>
  <c r="N17" i="7"/>
  <c r="M17" i="7"/>
  <c r="J17" i="11" s="1"/>
  <c r="L17" i="7"/>
  <c r="K17" i="7"/>
  <c r="H17" i="11" s="1"/>
  <c r="J17" i="7"/>
  <c r="Y17" i="7" s="1"/>
  <c r="I17" i="7"/>
  <c r="F17" i="11" s="1"/>
  <c r="H17" i="7"/>
  <c r="G17" i="7"/>
  <c r="D17" i="11" s="1"/>
  <c r="F17" i="7"/>
  <c r="E17" i="7"/>
  <c r="B17" i="11" s="1"/>
  <c r="P16" i="7"/>
  <c r="O16" i="7"/>
  <c r="L16" i="11" s="1"/>
  <c r="N16" i="7"/>
  <c r="M16" i="7"/>
  <c r="J16" i="11" s="1"/>
  <c r="L16" i="7"/>
  <c r="K16" i="7"/>
  <c r="H16" i="11" s="1"/>
  <c r="J16" i="7"/>
  <c r="I16" i="7"/>
  <c r="F16" i="11" s="1"/>
  <c r="H16" i="7"/>
  <c r="G16" i="7"/>
  <c r="D16" i="11" s="1"/>
  <c r="F16" i="7"/>
  <c r="E16" i="7"/>
  <c r="B16" i="11" s="1"/>
  <c r="P15" i="7"/>
  <c r="O15" i="7"/>
  <c r="L15" i="11" s="1"/>
  <c r="N15" i="7"/>
  <c r="M15" i="7"/>
  <c r="J15" i="11" s="1"/>
  <c r="L15" i="7"/>
  <c r="K15" i="7"/>
  <c r="H15" i="11" s="1"/>
  <c r="J15" i="7"/>
  <c r="I15" i="7"/>
  <c r="F15" i="11" s="1"/>
  <c r="H15" i="7"/>
  <c r="G15" i="7"/>
  <c r="D15" i="11" s="1"/>
  <c r="F15" i="7"/>
  <c r="E15" i="7"/>
  <c r="B15" i="11" s="1"/>
  <c r="P14" i="7"/>
  <c r="O14" i="7"/>
  <c r="L14" i="11" s="1"/>
  <c r="N14" i="7"/>
  <c r="M14" i="7"/>
  <c r="J14" i="11" s="1"/>
  <c r="L14" i="7"/>
  <c r="AA14" i="7" s="1"/>
  <c r="K14" i="7"/>
  <c r="H14" i="11" s="1"/>
  <c r="J14" i="7"/>
  <c r="I14" i="7"/>
  <c r="F14" i="11" s="1"/>
  <c r="H14" i="7"/>
  <c r="G14" i="7"/>
  <c r="D14" i="11" s="1"/>
  <c r="F14" i="7"/>
  <c r="E14" i="7"/>
  <c r="B14" i="11" s="1"/>
  <c r="P13" i="7"/>
  <c r="O13" i="7"/>
  <c r="L13" i="11" s="1"/>
  <c r="N13" i="7"/>
  <c r="M13" i="7"/>
  <c r="J13" i="11" s="1"/>
  <c r="L13" i="7"/>
  <c r="K13" i="7"/>
  <c r="H13" i="11" s="1"/>
  <c r="J13" i="7"/>
  <c r="I13" i="7"/>
  <c r="F13" i="11" s="1"/>
  <c r="H13" i="7"/>
  <c r="G13" i="7"/>
  <c r="D13" i="11" s="1"/>
  <c r="F13" i="7"/>
  <c r="E13" i="7"/>
  <c r="B13" i="11" s="1"/>
  <c r="D12" i="7"/>
  <c r="P12" i="7"/>
  <c r="O12" i="7"/>
  <c r="L12" i="11" s="1"/>
  <c r="N12" i="7"/>
  <c r="M12" i="7"/>
  <c r="J12" i="11" s="1"/>
  <c r="L12" i="7"/>
  <c r="K12" i="7"/>
  <c r="H12" i="11" s="1"/>
  <c r="J12" i="7"/>
  <c r="I12" i="7"/>
  <c r="F12" i="11" s="1"/>
  <c r="H12" i="7"/>
  <c r="G12" i="7"/>
  <c r="D12" i="11" s="1"/>
  <c r="F12" i="7"/>
  <c r="E12" i="7"/>
  <c r="B12" i="11" s="1"/>
  <c r="P364" i="7"/>
  <c r="O364" i="7"/>
  <c r="L364" i="11" s="1"/>
  <c r="N364" i="7"/>
  <c r="M364" i="7"/>
  <c r="J364" i="11" s="1"/>
  <c r="L364" i="7"/>
  <c r="K364" i="7"/>
  <c r="H364" i="11" s="1"/>
  <c r="J364" i="7"/>
  <c r="I364" i="7"/>
  <c r="F364" i="11" s="1"/>
  <c r="H364" i="7"/>
  <c r="G364" i="7"/>
  <c r="D364" i="11" s="1"/>
  <c r="F364" i="7"/>
  <c r="E364" i="7"/>
  <c r="B364" i="11" s="1"/>
  <c r="C326" i="11"/>
  <c r="AF326" i="11" s="1"/>
  <c r="AE326" i="11"/>
  <c r="E326" i="11"/>
  <c r="AH326" i="11" s="1"/>
  <c r="AG326" i="11"/>
  <c r="G326" i="11"/>
  <c r="AJ326" i="11" s="1"/>
  <c r="AI326" i="11"/>
  <c r="I326" i="11"/>
  <c r="AL326" i="11" s="1"/>
  <c r="AK326" i="11"/>
  <c r="K326" i="11"/>
  <c r="AN326" i="11" s="1"/>
  <c r="AM326" i="11"/>
  <c r="M326" i="11"/>
  <c r="AP326" i="11" s="1"/>
  <c r="AO326" i="11"/>
  <c r="M244" i="11"/>
  <c r="AP244" i="11" s="1"/>
  <c r="AO244" i="11"/>
  <c r="K244" i="11"/>
  <c r="AN244" i="11" s="1"/>
  <c r="AM244" i="11"/>
  <c r="I244" i="11"/>
  <c r="AL244" i="11" s="1"/>
  <c r="AK244" i="11"/>
  <c r="G244" i="11"/>
  <c r="AJ244" i="11" s="1"/>
  <c r="AI244" i="11"/>
  <c r="E244" i="11"/>
  <c r="AH244" i="11" s="1"/>
  <c r="AG244" i="11"/>
  <c r="C244" i="11"/>
  <c r="AF244" i="11" s="1"/>
  <c r="AE244" i="11"/>
  <c r="M245" i="11"/>
  <c r="AP245" i="11" s="1"/>
  <c r="AO245" i="11"/>
  <c r="K245" i="11"/>
  <c r="AN245" i="11" s="1"/>
  <c r="AM245" i="11"/>
  <c r="I245" i="11"/>
  <c r="AL245" i="11" s="1"/>
  <c r="AK245" i="11"/>
  <c r="G245" i="11"/>
  <c r="AJ245" i="11" s="1"/>
  <c r="AI245" i="11"/>
  <c r="E245" i="11"/>
  <c r="AH245" i="11" s="1"/>
  <c r="AG245" i="11"/>
  <c r="C245" i="11"/>
  <c r="AF245" i="11" s="1"/>
  <c r="AE245" i="11"/>
  <c r="M246" i="11"/>
  <c r="AP246" i="11" s="1"/>
  <c r="AO246" i="11"/>
  <c r="K246" i="11"/>
  <c r="AN246" i="11" s="1"/>
  <c r="AM246" i="11"/>
  <c r="I246" i="11"/>
  <c r="AL246" i="11" s="1"/>
  <c r="AK246" i="11"/>
  <c r="G246" i="11"/>
  <c r="AJ246" i="11" s="1"/>
  <c r="AI246" i="11"/>
  <c r="E246" i="11"/>
  <c r="AH246" i="11" s="1"/>
  <c r="AG246" i="11"/>
  <c r="C246" i="11"/>
  <c r="AF246" i="11" s="1"/>
  <c r="AE246" i="11"/>
  <c r="M247" i="11"/>
  <c r="AP247" i="11" s="1"/>
  <c r="AO247" i="11"/>
  <c r="K247" i="11"/>
  <c r="AN247" i="11" s="1"/>
  <c r="AM247" i="11"/>
  <c r="I247" i="11"/>
  <c r="AL247" i="11" s="1"/>
  <c r="AK247" i="11"/>
  <c r="G247" i="11"/>
  <c r="AJ247" i="11" s="1"/>
  <c r="AI247" i="11"/>
  <c r="E247" i="11"/>
  <c r="AH247" i="11" s="1"/>
  <c r="AG247" i="11"/>
  <c r="C247" i="11"/>
  <c r="AF247" i="11" s="1"/>
  <c r="AE247" i="11"/>
  <c r="M248" i="11"/>
  <c r="AP248" i="11" s="1"/>
  <c r="AO248" i="11"/>
  <c r="K248" i="11"/>
  <c r="AN248" i="11" s="1"/>
  <c r="AM248" i="11"/>
  <c r="I248" i="11"/>
  <c r="AL248" i="11" s="1"/>
  <c r="AK248" i="11"/>
  <c r="G248" i="11"/>
  <c r="AJ248" i="11" s="1"/>
  <c r="AI248" i="11"/>
  <c r="E248" i="11"/>
  <c r="AH248" i="11" s="1"/>
  <c r="AG248" i="11"/>
  <c r="C248" i="11"/>
  <c r="AF248" i="11" s="1"/>
  <c r="AE248" i="11"/>
  <c r="M249" i="11"/>
  <c r="AP249" i="11" s="1"/>
  <c r="AO249" i="11"/>
  <c r="K249" i="11"/>
  <c r="AN249" i="11" s="1"/>
  <c r="AM249" i="11"/>
  <c r="I249" i="11"/>
  <c r="AL249" i="11" s="1"/>
  <c r="AK249" i="11"/>
  <c r="G249" i="11"/>
  <c r="AJ249" i="11" s="1"/>
  <c r="AI249" i="11"/>
  <c r="E249" i="11"/>
  <c r="AH249" i="11" s="1"/>
  <c r="AG249" i="11"/>
  <c r="C249" i="11"/>
  <c r="AF249" i="11" s="1"/>
  <c r="AE249" i="11"/>
  <c r="M250" i="11"/>
  <c r="AP250" i="11" s="1"/>
  <c r="AO250" i="11"/>
  <c r="K250" i="11"/>
  <c r="AN250" i="11" s="1"/>
  <c r="AM250" i="11"/>
  <c r="I250" i="11"/>
  <c r="AL250" i="11" s="1"/>
  <c r="AK250" i="11"/>
  <c r="G250" i="11"/>
  <c r="AJ250" i="11" s="1"/>
  <c r="AI250" i="11"/>
  <c r="E250" i="11"/>
  <c r="AH250" i="11" s="1"/>
  <c r="AG250" i="11"/>
  <c r="C250" i="11"/>
  <c r="AF250" i="11" s="1"/>
  <c r="AE250" i="11"/>
  <c r="M251" i="11"/>
  <c r="AP251" i="11" s="1"/>
  <c r="AO251" i="11"/>
  <c r="K251" i="11"/>
  <c r="AN251" i="11" s="1"/>
  <c r="AM251" i="11"/>
  <c r="I251" i="11"/>
  <c r="AL251" i="11" s="1"/>
  <c r="AK251" i="11"/>
  <c r="G251" i="11"/>
  <c r="AJ251" i="11" s="1"/>
  <c r="AI251" i="11"/>
  <c r="E251" i="11"/>
  <c r="AH251" i="11" s="1"/>
  <c r="AG251" i="11"/>
  <c r="C251" i="11"/>
  <c r="AF251" i="11" s="1"/>
  <c r="AE251" i="11"/>
  <c r="D255" i="7"/>
  <c r="P255" i="7"/>
  <c r="O255" i="7"/>
  <c r="L255" i="11" s="1"/>
  <c r="N255" i="7"/>
  <c r="M255" i="7"/>
  <c r="J255" i="11" s="1"/>
  <c r="L255" i="7"/>
  <c r="K255" i="7"/>
  <c r="H255" i="11" s="1"/>
  <c r="J255" i="7"/>
  <c r="I255" i="7"/>
  <c r="F255" i="11" s="1"/>
  <c r="H255" i="7"/>
  <c r="G255" i="7"/>
  <c r="D255" i="11" s="1"/>
  <c r="F255" i="7"/>
  <c r="E255" i="7"/>
  <c r="B255" i="11" s="1"/>
  <c r="G243" i="11"/>
  <c r="AI243" i="11"/>
  <c r="AK243" i="11"/>
  <c r="I243" i="11"/>
  <c r="K243" i="11"/>
  <c r="AM243" i="11"/>
  <c r="C243" i="11"/>
  <c r="AE243" i="11"/>
  <c r="AG243" i="11"/>
  <c r="E243" i="11"/>
  <c r="M243" i="11"/>
  <c r="AO243" i="11"/>
  <c r="D317" i="7"/>
  <c r="U177" i="7"/>
  <c r="U184" i="7"/>
  <c r="D139" i="7"/>
  <c r="V184" i="7"/>
  <c r="U11" i="7"/>
  <c r="AC200" i="7"/>
  <c r="W11" i="7"/>
  <c r="Y11" i="7"/>
  <c r="AC11" i="7"/>
  <c r="AE11" i="7"/>
  <c r="AE364" i="7"/>
  <c r="AD364" i="7"/>
  <c r="X364" i="7"/>
  <c r="AC364" i="7"/>
  <c r="AA364" i="7"/>
  <c r="Z364" i="7"/>
  <c r="Y364" i="7"/>
  <c r="AU364" i="7" s="1"/>
  <c r="V364" i="7"/>
  <c r="U364" i="7"/>
  <c r="T364" i="7"/>
  <c r="AB364" i="7"/>
  <c r="W364" i="7"/>
  <c r="AR364" i="7" s="1"/>
  <c r="Y14" i="7"/>
  <c r="W21" i="7"/>
  <c r="Y21" i="7"/>
  <c r="AA21" i="7"/>
  <c r="D17" i="7"/>
  <c r="D10" i="7"/>
  <c r="AE21" i="7"/>
  <c r="W51" i="7"/>
  <c r="D118" i="7"/>
  <c r="AC21" i="7"/>
  <c r="D115" i="7"/>
  <c r="AE51" i="7"/>
  <c r="D113" i="7"/>
  <c r="AA24" i="7"/>
  <c r="AA54" i="7"/>
  <c r="Y114" i="7"/>
  <c r="AE200" i="7"/>
  <c r="D150" i="7"/>
  <c r="W115" i="7"/>
  <c r="T201" i="7"/>
  <c r="D147" i="7"/>
  <c r="AC24" i="7"/>
  <c r="AC54" i="7"/>
  <c r="Y211" i="7"/>
  <c r="D146" i="7"/>
  <c r="U117" i="7"/>
  <c r="Z211" i="7"/>
  <c r="D145" i="7"/>
  <c r="AE24" i="7"/>
  <c r="Y55" i="7"/>
  <c r="U217" i="7"/>
  <c r="W217" i="7"/>
  <c r="Y25" i="7"/>
  <c r="AA55" i="7"/>
  <c r="W118" i="7"/>
  <c r="W29" i="7"/>
  <c r="AE47" i="7"/>
  <c r="D219" i="7"/>
  <c r="T61" i="7"/>
  <c r="AA90" i="7"/>
  <c r="D218" i="7"/>
  <c r="W17" i="7"/>
  <c r="U61" i="7"/>
  <c r="Y124" i="7"/>
  <c r="D217" i="7"/>
  <c r="Y30" i="7"/>
  <c r="V61" i="7"/>
  <c r="V275" i="7"/>
  <c r="AR275" i="7" s="1"/>
  <c r="D216" i="7"/>
  <c r="U18" i="7"/>
  <c r="W61" i="7"/>
  <c r="AA124" i="7"/>
  <c r="AC309" i="7"/>
  <c r="D83" i="7"/>
  <c r="AA30" i="7"/>
  <c r="D81" i="7"/>
  <c r="D235" i="7"/>
  <c r="T235" i="7" s="1"/>
  <c r="W18" i="7"/>
  <c r="AB30" i="7"/>
  <c r="BA30" i="7" s="1"/>
  <c r="Y61" i="7"/>
  <c r="W139" i="7"/>
  <c r="AE309" i="7"/>
  <c r="D76" i="7"/>
  <c r="V76" i="7" s="1"/>
  <c r="Y50" i="7"/>
  <c r="D75" i="7"/>
  <c r="Y19" i="7"/>
  <c r="D275" i="7"/>
  <c r="AA50" i="7"/>
  <c r="AA48" i="7"/>
  <c r="D273" i="7"/>
  <c r="AA331" i="7"/>
  <c r="D72" i="7"/>
  <c r="AE20" i="7"/>
  <c r="AC50" i="7"/>
  <c r="W84" i="7"/>
  <c r="AE154" i="7"/>
  <c r="D53" i="7"/>
  <c r="Z53" i="7" s="1"/>
  <c r="D321" i="7"/>
  <c r="T21" i="7"/>
  <c r="X84" i="7"/>
  <c r="AU84" i="7" s="1"/>
  <c r="AC331" i="7"/>
  <c r="D52" i="7"/>
  <c r="D320" i="7"/>
  <c r="U21" i="7"/>
  <c r="AE50" i="7"/>
  <c r="Y84" i="7"/>
  <c r="U155" i="7"/>
  <c r="D51" i="7"/>
  <c r="T51" i="7" s="1"/>
  <c r="D319" i="7"/>
  <c r="V21" i="7"/>
  <c r="AR21" i="7" s="1"/>
  <c r="U51" i="7"/>
  <c r="AA251" i="7"/>
  <c r="AC251" i="7"/>
  <c r="BM4" i="7"/>
  <c r="AR6" i="7"/>
  <c r="BJ4" i="7"/>
  <c r="AO6" i="7"/>
  <c r="BS4" i="7"/>
  <c r="AX6" i="7"/>
  <c r="BP4" i="7"/>
  <c r="AU6" i="7"/>
  <c r="BV4" i="7"/>
  <c r="BA6" i="7"/>
  <c r="BY4" i="7"/>
  <c r="BD6" i="7"/>
  <c r="AE60" i="7"/>
  <c r="W127" i="7"/>
  <c r="Y185" i="7"/>
  <c r="U219" i="7"/>
  <c r="U310" i="7"/>
  <c r="W155" i="7"/>
  <c r="AA185" i="7"/>
  <c r="U262" i="7"/>
  <c r="T312" i="7"/>
  <c r="W91" i="7"/>
  <c r="AB185" i="7"/>
  <c r="BA185" i="7" s="1"/>
  <c r="W219" i="7"/>
  <c r="U312" i="7"/>
  <c r="U25" i="7"/>
  <c r="AC30" i="7"/>
  <c r="AC55" i="7"/>
  <c r="AA61" i="7"/>
  <c r="U132" i="7"/>
  <c r="Y155" i="7"/>
  <c r="AD185" i="7"/>
  <c r="BD185" i="7" s="1"/>
  <c r="W262" i="7"/>
  <c r="V312" i="7"/>
  <c r="AD32" i="7"/>
  <c r="W64" i="7"/>
  <c r="Y186" i="7"/>
  <c r="Y219" i="7"/>
  <c r="W312" i="7"/>
  <c r="D69" i="7"/>
  <c r="D68" i="7"/>
  <c r="W25" i="7"/>
  <c r="U34" i="7"/>
  <c r="AC84" i="7"/>
  <c r="AA92" i="7"/>
  <c r="U118" i="7"/>
  <c r="W132" i="7"/>
  <c r="AA186" i="7"/>
  <c r="AC274" i="7"/>
  <c r="X312" i="7"/>
  <c r="AU312" i="7" s="1"/>
  <c r="AC56" i="7"/>
  <c r="Y64" i="7"/>
  <c r="AD84" i="7"/>
  <c r="BD84" i="7" s="1"/>
  <c r="V118" i="7"/>
  <c r="AC162" i="7"/>
  <c r="AC186" i="7"/>
  <c r="AC227" i="7"/>
  <c r="Y312" i="7"/>
  <c r="AE92" i="7"/>
  <c r="AE274" i="7"/>
  <c r="Z312" i="7"/>
  <c r="AE56" i="7"/>
  <c r="AA64" i="7"/>
  <c r="T85" i="7"/>
  <c r="V94" i="7"/>
  <c r="AR94" i="7" s="1"/>
  <c r="X118" i="7"/>
  <c r="AA312" i="7"/>
  <c r="AC64" i="7"/>
  <c r="X94" i="7"/>
  <c r="AU94" i="7" s="1"/>
  <c r="Y118" i="7"/>
  <c r="T163" i="7"/>
  <c r="U275" i="7"/>
  <c r="AB312" i="7"/>
  <c r="BA312" i="7" s="1"/>
  <c r="U228" i="7"/>
  <c r="AA94" i="7"/>
  <c r="AA118" i="7"/>
  <c r="AD280" i="7"/>
  <c r="BD280" i="7" s="1"/>
  <c r="D65" i="7"/>
  <c r="AC94" i="7"/>
  <c r="AB118" i="7"/>
  <c r="W148" i="7"/>
  <c r="AE280" i="7"/>
  <c r="T244" i="7"/>
  <c r="AA98" i="7"/>
  <c r="U149" i="7"/>
  <c r="U281" i="7"/>
  <c r="Y27" i="7"/>
  <c r="D50" i="7"/>
  <c r="W22" i="7"/>
  <c r="AE118" i="7"/>
  <c r="W149" i="7"/>
  <c r="AA211" i="7"/>
  <c r="AD245" i="7"/>
  <c r="W341" i="7"/>
  <c r="D282" i="7"/>
  <c r="W27" i="7"/>
  <c r="U22" i="7"/>
  <c r="D49" i="7"/>
  <c r="Y18" i="7"/>
  <c r="AC27" i="7"/>
  <c r="W38" i="7"/>
  <c r="AA53" i="7"/>
  <c r="W58" i="7"/>
  <c r="V88" i="7"/>
  <c r="T119" i="7"/>
  <c r="W177" i="7"/>
  <c r="AB211" i="7"/>
  <c r="BA211" i="7" s="1"/>
  <c r="W281" i="7"/>
  <c r="X341" i="7"/>
  <c r="AA34" i="7"/>
  <c r="Y22" i="7"/>
  <c r="U70" i="7"/>
  <c r="Z88" i="7"/>
  <c r="W99" i="7"/>
  <c r="U119" i="7"/>
  <c r="Y149" i="7"/>
  <c r="AC211" i="7"/>
  <c r="Y341" i="7"/>
  <c r="AU341" i="7" s="1"/>
  <c r="D67" i="7"/>
  <c r="D35" i="7"/>
  <c r="AD35" i="7" s="1"/>
  <c r="BD35" i="7" s="1"/>
  <c r="AA18" i="7"/>
  <c r="AE27" i="7"/>
  <c r="Y38" i="7"/>
  <c r="AC53" i="7"/>
  <c r="AA88" i="7"/>
  <c r="Y99" i="7"/>
  <c r="Y177" i="7"/>
  <c r="U246" i="7"/>
  <c r="Y281" i="7"/>
  <c r="Z341" i="7"/>
  <c r="AB251" i="7"/>
  <c r="W34" i="7"/>
  <c r="AE85" i="7"/>
  <c r="AD118" i="7"/>
  <c r="D34" i="7"/>
  <c r="D169" i="7"/>
  <c r="D347" i="7"/>
  <c r="AA22" i="7"/>
  <c r="W70" i="7"/>
  <c r="AB88" i="7"/>
  <c r="Z99" i="7"/>
  <c r="AX99" i="7" s="1"/>
  <c r="AC121" i="7"/>
  <c r="AA149" i="7"/>
  <c r="AA177" i="7"/>
  <c r="AE211" i="7"/>
  <c r="AA281" i="7"/>
  <c r="AA342" i="7"/>
  <c r="D70" i="7"/>
  <c r="X70" i="7" s="1"/>
  <c r="D131" i="7"/>
  <c r="AD131" i="7" s="1"/>
  <c r="AC34" i="7"/>
  <c r="AC18" i="7"/>
  <c r="U28" i="7"/>
  <c r="AE53" i="7"/>
  <c r="Y70" i="7"/>
  <c r="AC88" i="7"/>
  <c r="AC99" i="7"/>
  <c r="Y216" i="7"/>
  <c r="W246" i="7"/>
  <c r="AC38" i="7"/>
  <c r="AE59" i="7"/>
  <c r="AD88" i="7"/>
  <c r="AC107" i="7"/>
  <c r="AE121" i="7"/>
  <c r="AC149" i="7"/>
  <c r="Y178" i="7"/>
  <c r="Z216" i="7"/>
  <c r="AX216" i="7" s="1"/>
  <c r="AC342" i="7"/>
  <c r="D66" i="7"/>
  <c r="AA27" i="7"/>
  <c r="AE18" i="7"/>
  <c r="AC28" i="7"/>
  <c r="U54" i="7"/>
  <c r="AE88" i="7"/>
  <c r="AD107" i="7"/>
  <c r="BD107" i="7" s="1"/>
  <c r="X122" i="7"/>
  <c r="AU122" i="7" s="1"/>
  <c r="AA178" i="7"/>
  <c r="AA216" i="7"/>
  <c r="Y246" i="7"/>
  <c r="D56" i="7"/>
  <c r="AD56" i="7" s="1"/>
  <c r="D9" i="7"/>
  <c r="D24" i="7"/>
  <c r="U24" i="7"/>
  <c r="AE107" i="7"/>
  <c r="W150" i="7"/>
  <c r="AB216" i="7"/>
  <c r="Z246" i="7"/>
  <c r="W293" i="7"/>
  <c r="U65" i="7"/>
  <c r="U19" i="7"/>
  <c r="W54" i="7"/>
  <c r="AC75" i="7"/>
  <c r="U89" i="7"/>
  <c r="T108" i="7"/>
  <c r="AA150" i="7"/>
  <c r="Y182" i="7"/>
  <c r="AC216" i="7"/>
  <c r="AA246" i="7"/>
  <c r="X293" i="7"/>
  <c r="AU293" i="7" s="1"/>
  <c r="AC66" i="7"/>
  <c r="W24" i="7"/>
  <c r="AD75" i="7"/>
  <c r="BE75" i="7" s="1"/>
  <c r="AC113" i="7"/>
  <c r="AA154" i="7"/>
  <c r="AD216" i="7"/>
  <c r="AB246" i="7"/>
  <c r="Y293" i="7"/>
  <c r="U344" i="7"/>
  <c r="AE64" i="7"/>
  <c r="D124" i="7"/>
  <c r="D19" i="7"/>
  <c r="W19" i="7"/>
  <c r="U29" i="7"/>
  <c r="U44" i="7"/>
  <c r="Y54" i="7"/>
  <c r="W89" i="7"/>
  <c r="V114" i="7"/>
  <c r="U124" i="7"/>
  <c r="AA309" i="7"/>
  <c r="D64" i="7"/>
  <c r="D183" i="7"/>
  <c r="V183" i="7" s="1"/>
  <c r="D18" i="7"/>
  <c r="Z18" i="7" s="1"/>
  <c r="AX18" i="7" s="1"/>
  <c r="D213" i="7"/>
  <c r="Y24" i="7"/>
  <c r="W81" i="7"/>
  <c r="W114" i="7"/>
  <c r="W124" i="7"/>
  <c r="AE240" i="7"/>
  <c r="AA240" i="7"/>
  <c r="AC240" i="7"/>
  <c r="D240" i="7"/>
  <c r="Y240" i="7"/>
  <c r="W240" i="7"/>
  <c r="U240" i="7"/>
  <c r="AD111" i="7"/>
  <c r="Z111" i="7"/>
  <c r="Y111" i="7"/>
  <c r="X111" i="7"/>
  <c r="W111" i="7"/>
  <c r="V111" i="7"/>
  <c r="U111" i="7"/>
  <c r="T111" i="7"/>
  <c r="AE174" i="7"/>
  <c r="AC174" i="7"/>
  <c r="AA174" i="7"/>
  <c r="Y174" i="7"/>
  <c r="W174" i="7"/>
  <c r="U174" i="7"/>
  <c r="U366" i="7"/>
  <c r="AE366" i="7"/>
  <c r="AC366" i="7"/>
  <c r="AA366" i="7"/>
  <c r="Y366" i="7"/>
  <c r="W366" i="7"/>
  <c r="U142" i="7"/>
  <c r="U201" i="7"/>
  <c r="Z293" i="7"/>
  <c r="AA363" i="7"/>
  <c r="Z363" i="7"/>
  <c r="Y363" i="7"/>
  <c r="X363" i="7"/>
  <c r="W363" i="7"/>
  <c r="V363" i="7"/>
  <c r="U363" i="7"/>
  <c r="T363" i="7"/>
  <c r="AE363" i="7"/>
  <c r="AD363" i="7"/>
  <c r="AC363" i="7"/>
  <c r="AB363" i="7"/>
  <c r="D331" i="7"/>
  <c r="AB331" i="7" s="1"/>
  <c r="AC299" i="7"/>
  <c r="AA299" i="7"/>
  <c r="Y299" i="7"/>
  <c r="W299" i="7"/>
  <c r="AE267" i="7"/>
  <c r="AA267" i="7"/>
  <c r="W267" i="7"/>
  <c r="U267" i="7"/>
  <c r="AC267" i="7"/>
  <c r="D267" i="7"/>
  <c r="Y267" i="7"/>
  <c r="U203" i="7"/>
  <c r="T203" i="7"/>
  <c r="AE203" i="7"/>
  <c r="AD203" i="7"/>
  <c r="AC203" i="7"/>
  <c r="AB203" i="7"/>
  <c r="BA203" i="7" s="1"/>
  <c r="AA203" i="7"/>
  <c r="Z203" i="7"/>
  <c r="AE171" i="7"/>
  <c r="AD171" i="7"/>
  <c r="AC171" i="7"/>
  <c r="U171" i="7"/>
  <c r="U139" i="7"/>
  <c r="T139" i="7"/>
  <c r="AE139" i="7"/>
  <c r="AD139" i="7"/>
  <c r="AC139" i="7"/>
  <c r="AB139" i="7"/>
  <c r="AA139" i="7"/>
  <c r="Z139" i="7"/>
  <c r="U107" i="7"/>
  <c r="T107" i="7"/>
  <c r="W107" i="7"/>
  <c r="V107" i="7"/>
  <c r="AR107" i="7" s="1"/>
  <c r="Y107" i="7"/>
  <c r="X107" i="7"/>
  <c r="AU107" i="7" s="1"/>
  <c r="U75" i="7"/>
  <c r="T75" i="7"/>
  <c r="AP75" i="7" s="1"/>
  <c r="Y43" i="7"/>
  <c r="W43" i="7"/>
  <c r="U43" i="7"/>
  <c r="D71" i="7"/>
  <c r="D366" i="7"/>
  <c r="Y34" i="7"/>
  <c r="AC44" i="7"/>
  <c r="U76" i="7"/>
  <c r="X99" i="7"/>
  <c r="AU99" i="7" s="1"/>
  <c r="V108" i="7"/>
  <c r="AR108" i="7" s="1"/>
  <c r="Y132" i="7"/>
  <c r="U163" i="7"/>
  <c r="AC176" i="7"/>
  <c r="V201" i="7"/>
  <c r="W228" i="7"/>
  <c r="Y262" i="7"/>
  <c r="AA293" i="7"/>
  <c r="W108" i="7"/>
  <c r="W142" i="7"/>
  <c r="V163" i="7"/>
  <c r="W201" i="7"/>
  <c r="AB293" i="7"/>
  <c r="BA293" i="7" s="1"/>
  <c r="U340" i="7"/>
  <c r="Y202" i="7"/>
  <c r="W202" i="7"/>
  <c r="U202" i="7"/>
  <c r="AE202" i="7"/>
  <c r="AC202" i="7"/>
  <c r="AA202" i="7"/>
  <c r="AA76" i="7"/>
  <c r="X108" i="7"/>
  <c r="AU108" i="7" s="1"/>
  <c r="AA132" i="7"/>
  <c r="W163" i="7"/>
  <c r="X201" i="7"/>
  <c r="AA262" i="7"/>
  <c r="AC317" i="7"/>
  <c r="W340" i="7"/>
  <c r="AE106" i="7"/>
  <c r="AC106" i="7"/>
  <c r="AA106" i="7"/>
  <c r="Y106" i="7"/>
  <c r="W106" i="7"/>
  <c r="U106" i="7"/>
  <c r="Y108" i="7"/>
  <c r="Y142" i="7"/>
  <c r="X163" i="7"/>
  <c r="Y201" i="7"/>
  <c r="AC303" i="7"/>
  <c r="AA303" i="7"/>
  <c r="Y303" i="7"/>
  <c r="AE303" i="7"/>
  <c r="AE46" i="7"/>
  <c r="AA46" i="7"/>
  <c r="Y46" i="7"/>
  <c r="W46" i="7"/>
  <c r="U46" i="7"/>
  <c r="AE268" i="7"/>
  <c r="AC268" i="7"/>
  <c r="AA268" i="7"/>
  <c r="Y268" i="7"/>
  <c r="W268" i="7"/>
  <c r="U268" i="7"/>
  <c r="AB12" i="7"/>
  <c r="AA12" i="7"/>
  <c r="Y12" i="7"/>
  <c r="X12" i="7"/>
  <c r="AU12" i="7" s="1"/>
  <c r="W12" i="7"/>
  <c r="V12" i="7"/>
  <c r="AR12" i="7" s="1"/>
  <c r="Y71" i="7"/>
  <c r="Z100" i="7"/>
  <c r="AX100" i="7" s="1"/>
  <c r="Z108" i="7"/>
  <c r="AX108" i="7" s="1"/>
  <c r="Y163" i="7"/>
  <c r="AA201" i="7"/>
  <c r="AC234" i="7"/>
  <c r="AC262" i="7"/>
  <c r="U299" i="7"/>
  <c r="AE370" i="7"/>
  <c r="AC370" i="7"/>
  <c r="AA370" i="7"/>
  <c r="Y370" i="7"/>
  <c r="W370" i="7"/>
  <c r="U370" i="7"/>
  <c r="Y176" i="7"/>
  <c r="W176" i="7"/>
  <c r="U176" i="7"/>
  <c r="AE16" i="7"/>
  <c r="AC16" i="7"/>
  <c r="AA16" i="7"/>
  <c r="Y16" i="7"/>
  <c r="AE138" i="7"/>
  <c r="AC138" i="7"/>
  <c r="AA138" i="7"/>
  <c r="AE265" i="7"/>
  <c r="AC265" i="7"/>
  <c r="AA265" i="7"/>
  <c r="D265" i="7"/>
  <c r="Y265" i="7"/>
  <c r="AE135" i="7"/>
  <c r="AC135" i="7"/>
  <c r="AA135" i="7"/>
  <c r="Y135" i="7"/>
  <c r="W135" i="7"/>
  <c r="U135" i="7"/>
  <c r="D136" i="7"/>
  <c r="AA100" i="7"/>
  <c r="AA108" i="7"/>
  <c r="AA142" i="7"/>
  <c r="Z163" i="7"/>
  <c r="T192" i="7"/>
  <c r="AB201" i="7"/>
  <c r="BA201" i="7" s="1"/>
  <c r="AE143" i="7"/>
  <c r="AC143" i="7"/>
  <c r="AA143" i="7"/>
  <c r="Y143" i="7"/>
  <c r="W143" i="7"/>
  <c r="U143" i="7"/>
  <c r="AE13" i="7"/>
  <c r="AC13" i="7"/>
  <c r="AA13" i="7"/>
  <c r="Y13" i="7"/>
  <c r="W13" i="7"/>
  <c r="Z170" i="7"/>
  <c r="X170" i="7"/>
  <c r="W170" i="7"/>
  <c r="V170" i="7"/>
  <c r="U170" i="7"/>
  <c r="T170" i="7"/>
  <c r="AE170" i="7"/>
  <c r="AD170" i="7"/>
  <c r="AC170" i="7"/>
  <c r="AB170" i="7"/>
  <c r="AA170" i="7"/>
  <c r="AE233" i="7"/>
  <c r="AC233" i="7"/>
  <c r="AA233" i="7"/>
  <c r="Y233" i="7"/>
  <c r="W233" i="7"/>
  <c r="U233" i="7"/>
  <c r="AD73" i="7"/>
  <c r="AC73" i="7"/>
  <c r="AA73" i="7"/>
  <c r="W73" i="7"/>
  <c r="AE73" i="7"/>
  <c r="Y73" i="7"/>
  <c r="V73" i="7"/>
  <c r="U73" i="7"/>
  <c r="T73" i="7"/>
  <c r="AP73" i="7" s="1"/>
  <c r="D109" i="7"/>
  <c r="Z109" i="7" s="1"/>
  <c r="AX109" i="7" s="1"/>
  <c r="AD168" i="7"/>
  <c r="AC168" i="7"/>
  <c r="AB168" i="7"/>
  <c r="Z168" i="7"/>
  <c r="Y168" i="7"/>
  <c r="X168" i="7"/>
  <c r="W168" i="7"/>
  <c r="AA198" i="7"/>
  <c r="Y198" i="7"/>
  <c r="W198" i="7"/>
  <c r="U261" i="7"/>
  <c r="Y261" i="7"/>
  <c r="W261" i="7"/>
  <c r="AE261" i="7"/>
  <c r="AC261" i="7"/>
  <c r="AA261" i="7"/>
  <c r="D261" i="7"/>
  <c r="AE34" i="7"/>
  <c r="AA40" i="7"/>
  <c r="W45" i="7"/>
  <c r="AA71" i="7"/>
  <c r="W94" i="7"/>
  <c r="AB108" i="7"/>
  <c r="BA108" i="7" s="1"/>
  <c r="Z126" i="7"/>
  <c r="AY126" i="7" s="1"/>
  <c r="AA163" i="7"/>
  <c r="U192" i="7"/>
  <c r="V203" i="7"/>
  <c r="AR203" i="7" s="1"/>
  <c r="AE299" i="7"/>
  <c r="AE74" i="7"/>
  <c r="AC74" i="7"/>
  <c r="AB74" i="7"/>
  <c r="Z74" i="7"/>
  <c r="U74" i="7"/>
  <c r="T74" i="7"/>
  <c r="AC199" i="7"/>
  <c r="AA199" i="7"/>
  <c r="Y199" i="7"/>
  <c r="W199" i="7"/>
  <c r="U199" i="7"/>
  <c r="AE199" i="7"/>
  <c r="D262" i="7"/>
  <c r="D106" i="7"/>
  <c r="AE260" i="7"/>
  <c r="AC260" i="7"/>
  <c r="AA260" i="7"/>
  <c r="Y260" i="7"/>
  <c r="W260" i="7"/>
  <c r="U260" i="7"/>
  <c r="Y134" i="7"/>
  <c r="AC142" i="7"/>
  <c r="V192" i="7"/>
  <c r="AR192" i="7" s="1"/>
  <c r="W203" i="7"/>
  <c r="Y298" i="7"/>
  <c r="W298" i="7"/>
  <c r="U298" i="7"/>
  <c r="AE298" i="7"/>
  <c r="AA298" i="7"/>
  <c r="D202" i="7"/>
  <c r="Y40" i="7"/>
  <c r="AE358" i="7"/>
  <c r="AC358" i="7"/>
  <c r="AA358" i="7"/>
  <c r="Y358" i="7"/>
  <c r="W358" i="7"/>
  <c r="AC102" i="7"/>
  <c r="U102" i="7"/>
  <c r="W323" i="7"/>
  <c r="U323" i="7"/>
  <c r="T323" i="7"/>
  <c r="AE323" i="7"/>
  <c r="AC323" i="7"/>
  <c r="U35" i="7"/>
  <c r="Y94" i="7"/>
  <c r="Y102" i="7"/>
  <c r="AD108" i="7"/>
  <c r="BD108" i="7" s="1"/>
  <c r="AC163" i="7"/>
  <c r="W192" i="7"/>
  <c r="X203" i="7"/>
  <c r="U235" i="7"/>
  <c r="U300" i="7"/>
  <c r="U320" i="7"/>
  <c r="AE45" i="7"/>
  <c r="AC45" i="7"/>
  <c r="Y362" i="7"/>
  <c r="W362" i="7"/>
  <c r="U362" i="7"/>
  <c r="AC362" i="7"/>
  <c r="AA362" i="7"/>
  <c r="AE362" i="7"/>
  <c r="U45" i="7"/>
  <c r="Y166" i="7"/>
  <c r="W166" i="7"/>
  <c r="U166" i="7"/>
  <c r="D166" i="7"/>
  <c r="AE166" i="7"/>
  <c r="AC166" i="7"/>
  <c r="AA166" i="7"/>
  <c r="AE108" i="7"/>
  <c r="Y127" i="7"/>
  <c r="AA134" i="7"/>
  <c r="AE142" i="7"/>
  <c r="AD163" i="7"/>
  <c r="X192" i="7"/>
  <c r="AU192" i="7" s="1"/>
  <c r="Y203" i="7"/>
  <c r="W300" i="7"/>
  <c r="AE105" i="7"/>
  <c r="AC105" i="7"/>
  <c r="AA105" i="7"/>
  <c r="Y105" i="7"/>
  <c r="W105" i="7"/>
  <c r="AE41" i="7"/>
  <c r="AC41" i="7"/>
  <c r="AA41" i="7"/>
  <c r="AE228" i="7"/>
  <c r="AC228" i="7"/>
  <c r="AA228" i="7"/>
  <c r="Y228" i="7"/>
  <c r="AE163" i="7"/>
  <c r="Y192" i="7"/>
  <c r="W235" i="7"/>
  <c r="X300" i="7"/>
  <c r="AU300" i="7" s="1"/>
  <c r="W321" i="7"/>
  <c r="AA334" i="7"/>
  <c r="Y334" i="7"/>
  <c r="W334" i="7"/>
  <c r="U334" i="7"/>
  <c r="AE334" i="7"/>
  <c r="Y78" i="7"/>
  <c r="W78" i="7"/>
  <c r="U78" i="7"/>
  <c r="AE204" i="7"/>
  <c r="AC204" i="7"/>
  <c r="AA204" i="7"/>
  <c r="W204" i="7"/>
  <c r="U204" i="7"/>
  <c r="AA44" i="7"/>
  <c r="Y44" i="7"/>
  <c r="W44" i="7"/>
  <c r="X328" i="7"/>
  <c r="AU328" i="7" s="1"/>
  <c r="W328" i="7"/>
  <c r="V328" i="7"/>
  <c r="U328" i="7"/>
  <c r="T328" i="7"/>
  <c r="AB328" i="7"/>
  <c r="BA328" i="7" s="1"/>
  <c r="AA328" i="7"/>
  <c r="Z328" i="7"/>
  <c r="Y328" i="7"/>
  <c r="AE196" i="7"/>
  <c r="AC196" i="7"/>
  <c r="W196" i="7"/>
  <c r="U196" i="7"/>
  <c r="U67" i="7"/>
  <c r="T72" i="7"/>
  <c r="W79" i="7"/>
  <c r="AA127" i="7"/>
  <c r="U168" i="7"/>
  <c r="AD177" i="7"/>
  <c r="BD177" i="7" s="1"/>
  <c r="Z192" i="7"/>
  <c r="AX192" i="7" s="1"/>
  <c r="T208" i="7"/>
  <c r="U265" i="7"/>
  <c r="Z300" i="7"/>
  <c r="AX300" i="7" s="1"/>
  <c r="AE48" i="7"/>
  <c r="AE76" i="7"/>
  <c r="AC76" i="7"/>
  <c r="Y76" i="7"/>
  <c r="W76" i="7"/>
  <c r="AD167" i="7"/>
  <c r="BE167" i="7" s="1"/>
  <c r="AA167" i="7"/>
  <c r="Z167" i="7"/>
  <c r="AY167" i="7" s="1"/>
  <c r="Y167" i="7"/>
  <c r="X167" i="7"/>
  <c r="AV167" i="7" s="1"/>
  <c r="W167" i="7"/>
  <c r="U167" i="7"/>
  <c r="AE167" i="7"/>
  <c r="AC167" i="7"/>
  <c r="AE225" i="7"/>
  <c r="AC225" i="7"/>
  <c r="AA225" i="7"/>
  <c r="Y225" i="7"/>
  <c r="W225" i="7"/>
  <c r="U225" i="7"/>
  <c r="V168" i="7"/>
  <c r="AA192" i="7"/>
  <c r="U208" i="7"/>
  <c r="Y235" i="7"/>
  <c r="W301" i="7"/>
  <c r="Y144" i="7"/>
  <c r="W144" i="7"/>
  <c r="U144" i="7"/>
  <c r="AA144" i="7"/>
  <c r="AA238" i="7"/>
  <c r="Y238" i="7"/>
  <c r="W238" i="7"/>
  <c r="U238" i="7"/>
  <c r="D238" i="7"/>
  <c r="Y330" i="7"/>
  <c r="W330" i="7"/>
  <c r="U330" i="7"/>
  <c r="AE330" i="7"/>
  <c r="AC330" i="7"/>
  <c r="AA330" i="7"/>
  <c r="W71" i="7"/>
  <c r="U71" i="7"/>
  <c r="AE38" i="7"/>
  <c r="W162" i="7"/>
  <c r="U162" i="7"/>
  <c r="D162" i="7"/>
  <c r="AE33" i="7"/>
  <c r="AC33" i="7"/>
  <c r="AA33" i="7"/>
  <c r="Z33" i="7"/>
  <c r="AX33" i="7" s="1"/>
  <c r="AD33" i="7"/>
  <c r="BD33" i="7" s="1"/>
  <c r="Y33" i="7"/>
  <c r="X33" i="7"/>
  <c r="AU33" i="7" s="1"/>
  <c r="W33" i="7"/>
  <c r="V33" i="7"/>
  <c r="AR33" i="7" s="1"/>
  <c r="U33" i="7"/>
  <c r="T33" i="7"/>
  <c r="AA168" i="7"/>
  <c r="AB192" i="7"/>
  <c r="BA192" i="7" s="1"/>
  <c r="V208" i="7"/>
  <c r="AR208" i="7" s="1"/>
  <c r="W265" i="7"/>
  <c r="AA282" i="7"/>
  <c r="X323" i="7"/>
  <c r="AU323" i="7" s="1"/>
  <c r="AA175" i="7"/>
  <c r="Y175" i="7"/>
  <c r="W175" i="7"/>
  <c r="U175" i="7"/>
  <c r="AE175" i="7"/>
  <c r="AC175" i="7"/>
  <c r="AE14" i="7"/>
  <c r="D144" i="7"/>
  <c r="AB144" i="7" s="1"/>
  <c r="D370" i="7"/>
  <c r="AC141" i="7"/>
  <c r="AB141" i="7"/>
  <c r="AA141" i="7"/>
  <c r="Y141" i="7"/>
  <c r="X141" i="7"/>
  <c r="W141" i="7"/>
  <c r="AE141" i="7"/>
  <c r="AD141" i="7"/>
  <c r="Z141" i="7"/>
  <c r="U141" i="7"/>
  <c r="T141" i="7"/>
  <c r="AC133" i="7"/>
  <c r="AA133" i="7"/>
  <c r="Y133" i="7"/>
  <c r="W133" i="7"/>
  <c r="AE133" i="7"/>
  <c r="U133" i="7"/>
  <c r="AC108" i="7"/>
  <c r="AE291" i="7"/>
  <c r="AC291" i="7"/>
  <c r="AA291" i="7"/>
  <c r="Y291" i="7"/>
  <c r="U291" i="7"/>
  <c r="W195" i="7"/>
  <c r="U195" i="7"/>
  <c r="AA195" i="7"/>
  <c r="Y195" i="7"/>
  <c r="D195" i="7"/>
  <c r="D355" i="7"/>
  <c r="AE353" i="7"/>
  <c r="AC353" i="7"/>
  <c r="AA353" i="7"/>
  <c r="Y353" i="7"/>
  <c r="W353" i="7"/>
  <c r="U353" i="7"/>
  <c r="AE321" i="7"/>
  <c r="AC321" i="7"/>
  <c r="AA321" i="7"/>
  <c r="V321" i="7"/>
  <c r="U321" i="7"/>
  <c r="T321" i="7"/>
  <c r="AE193" i="7"/>
  <c r="AC193" i="7"/>
  <c r="AA193" i="7"/>
  <c r="Y193" i="7"/>
  <c r="W193" i="7"/>
  <c r="D193" i="7"/>
  <c r="AA129" i="7"/>
  <c r="AC129" i="7"/>
  <c r="Y129" i="7"/>
  <c r="D204" i="7"/>
  <c r="T204" i="7" s="1"/>
  <c r="W222" i="7"/>
  <c r="U222" i="7"/>
  <c r="AE222" i="7"/>
  <c r="AC222" i="7"/>
  <c r="AA222" i="7"/>
  <c r="Y222" i="7"/>
  <c r="Y31" i="7"/>
  <c r="W67" i="7"/>
  <c r="V72" i="7"/>
  <c r="AD94" i="7"/>
  <c r="BD94" i="7" s="1"/>
  <c r="AB111" i="7"/>
  <c r="AC144" i="7"/>
  <c r="U349" i="7"/>
  <c r="AE349" i="7"/>
  <c r="AC349" i="7"/>
  <c r="AA349" i="7"/>
  <c r="Y349" i="7"/>
  <c r="W349" i="7"/>
  <c r="V285" i="7"/>
  <c r="AR285" i="7" s="1"/>
  <c r="U285" i="7"/>
  <c r="T285" i="7"/>
  <c r="AA285" i="7"/>
  <c r="Y285" i="7"/>
  <c r="W285" i="7"/>
  <c r="AE285" i="7"/>
  <c r="AD285" i="7"/>
  <c r="BD285" i="7" s="1"/>
  <c r="AC285" i="7"/>
  <c r="V253" i="7"/>
  <c r="U253" i="7"/>
  <c r="T253" i="7"/>
  <c r="AA253" i="7"/>
  <c r="Z253" i="7"/>
  <c r="Y253" i="7"/>
  <c r="W253" i="7"/>
  <c r="U189" i="7"/>
  <c r="AE189" i="7"/>
  <c r="AC189" i="7"/>
  <c r="AA189" i="7"/>
  <c r="Y189" i="7"/>
  <c r="X189" i="7"/>
  <c r="W189" i="7"/>
  <c r="D189" i="7"/>
  <c r="AC157" i="7"/>
  <c r="Y157" i="7"/>
  <c r="W157" i="7"/>
  <c r="D157" i="7"/>
  <c r="AC93" i="7"/>
  <c r="AA93" i="7"/>
  <c r="Y93" i="7"/>
  <c r="AE93" i="7"/>
  <c r="W93" i="7"/>
  <c r="U93" i="7"/>
  <c r="D93" i="7"/>
  <c r="AE29" i="7"/>
  <c r="AC29" i="7"/>
  <c r="D29" i="7"/>
  <c r="AA29" i="7"/>
  <c r="Y29" i="7"/>
  <c r="D127" i="7"/>
  <c r="Z127" i="7" s="1"/>
  <c r="T12" i="7"/>
  <c r="U26" i="7"/>
  <c r="AA35" i="7"/>
  <c r="W41" i="7"/>
  <c r="Y47" i="7"/>
  <c r="AB61" i="7"/>
  <c r="X67" i="7"/>
  <c r="AE94" i="7"/>
  <c r="AC111" i="7"/>
  <c r="AD136" i="7"/>
  <c r="AE168" i="7"/>
  <c r="AB178" i="7"/>
  <c r="AC192" i="7"/>
  <c r="W208" i="7"/>
  <c r="AA235" i="7"/>
  <c r="AB282" i="7"/>
  <c r="BA282" i="7" s="1"/>
  <c r="W304" i="7"/>
  <c r="Y323" i="7"/>
  <c r="AC272" i="7"/>
  <c r="AA272" i="7"/>
  <c r="Y272" i="7"/>
  <c r="W272" i="7"/>
  <c r="AE272" i="7"/>
  <c r="U272" i="7"/>
  <c r="AC207" i="7"/>
  <c r="AA207" i="7"/>
  <c r="Y207" i="7"/>
  <c r="W207" i="7"/>
  <c r="U207" i="7"/>
  <c r="AA206" i="7"/>
  <c r="Y206" i="7"/>
  <c r="W206" i="7"/>
  <c r="U206" i="7"/>
  <c r="AE206" i="7"/>
  <c r="AC206" i="7"/>
  <c r="V301" i="7"/>
  <c r="AR301" i="7" s="1"/>
  <c r="U301" i="7"/>
  <c r="T301" i="7"/>
  <c r="AE301" i="7"/>
  <c r="AD301" i="7"/>
  <c r="AC301" i="7"/>
  <c r="AA301" i="7"/>
  <c r="Z301" i="7"/>
  <c r="Y301" i="7"/>
  <c r="AC48" i="7"/>
  <c r="AA176" i="7"/>
  <c r="AE332" i="7"/>
  <c r="AC332" i="7"/>
  <c r="AA332" i="7"/>
  <c r="Y332" i="7"/>
  <c r="W332" i="7"/>
  <c r="U332" i="7"/>
  <c r="AC295" i="7"/>
  <c r="AA295" i="7"/>
  <c r="Y295" i="7"/>
  <c r="W295" i="7"/>
  <c r="U295" i="7"/>
  <c r="AE295" i="7"/>
  <c r="AC263" i="7"/>
  <c r="AA263" i="7"/>
  <c r="Y263" i="7"/>
  <c r="W263" i="7"/>
  <c r="U263" i="7"/>
  <c r="D263" i="7"/>
  <c r="AA103" i="7"/>
  <c r="Y103" i="7"/>
  <c r="W103" i="7"/>
  <c r="U103" i="7"/>
  <c r="AE65" i="7"/>
  <c r="AC65" i="7"/>
  <c r="AB65" i="7"/>
  <c r="BA65" i="7" s="1"/>
  <c r="AA65" i="7"/>
  <c r="Z65" i="7"/>
  <c r="AX65" i="7" s="1"/>
  <c r="AD65" i="7"/>
  <c r="BD65" i="7" s="1"/>
  <c r="Y65" i="7"/>
  <c r="W65" i="7"/>
  <c r="V65" i="7"/>
  <c r="AR65" i="7" s="1"/>
  <c r="AD351" i="7"/>
  <c r="AC351" i="7"/>
  <c r="AB351" i="7"/>
  <c r="AA351" i="7"/>
  <c r="Y351" i="7"/>
  <c r="X351" i="7"/>
  <c r="W351" i="7"/>
  <c r="V351" i="7"/>
  <c r="U351" i="7"/>
  <c r="T351" i="7"/>
  <c r="AE351" i="7"/>
  <c r="BD351" i="7" s="1"/>
  <c r="AD287" i="7"/>
  <c r="BD287" i="7" s="1"/>
  <c r="AC287" i="7"/>
  <c r="AB287" i="7"/>
  <c r="AA287" i="7"/>
  <c r="Z287" i="7"/>
  <c r="Y287" i="7"/>
  <c r="X287" i="7"/>
  <c r="AU287" i="7" s="1"/>
  <c r="W287" i="7"/>
  <c r="U287" i="7"/>
  <c r="AE287" i="7"/>
  <c r="T287" i="7"/>
  <c r="AC191" i="7"/>
  <c r="AA191" i="7"/>
  <c r="Y191" i="7"/>
  <c r="W191" i="7"/>
  <c r="U191" i="7"/>
  <c r="T191" i="7"/>
  <c r="D191" i="7"/>
  <c r="AD159" i="7"/>
  <c r="AB159" i="7"/>
  <c r="AA159" i="7"/>
  <c r="Z159" i="7"/>
  <c r="Y159" i="7"/>
  <c r="X159" i="7"/>
  <c r="W159" i="7"/>
  <c r="U159" i="7"/>
  <c r="AE159" i="7"/>
  <c r="AC159" i="7"/>
  <c r="V159" i="7"/>
  <c r="T159" i="7"/>
  <c r="AE95" i="7"/>
  <c r="AC95" i="7"/>
  <c r="AA95" i="7"/>
  <c r="D95" i="7"/>
  <c r="D129" i="7"/>
  <c r="D352" i="7"/>
  <c r="D128" i="7"/>
  <c r="D207" i="7"/>
  <c r="Y79" i="7"/>
  <c r="V317" i="7"/>
  <c r="U317" i="7"/>
  <c r="T317" i="7"/>
  <c r="AA317" i="7"/>
  <c r="Z317" i="7"/>
  <c r="AX317" i="7" s="1"/>
  <c r="Y317" i="7"/>
  <c r="W317" i="7"/>
  <c r="U221" i="7"/>
  <c r="AE221" i="7"/>
  <c r="AC221" i="7"/>
  <c r="Y221" i="7"/>
  <c r="AA221" i="7"/>
  <c r="W221" i="7"/>
  <c r="AC125" i="7"/>
  <c r="AA125" i="7"/>
  <c r="Y125" i="7"/>
  <c r="W125" i="7"/>
  <c r="AE125" i="7"/>
  <c r="U125" i="7"/>
  <c r="D125" i="7"/>
  <c r="AE348" i="7"/>
  <c r="AC348" i="7"/>
  <c r="AA348" i="7"/>
  <c r="Y348" i="7"/>
  <c r="W348" i="7"/>
  <c r="U348" i="7"/>
  <c r="D348" i="7"/>
  <c r="AE316" i="7"/>
  <c r="AD316" i="7"/>
  <c r="BD316" i="7" s="1"/>
  <c r="AC316" i="7"/>
  <c r="AB316" i="7"/>
  <c r="BA316" i="7" s="1"/>
  <c r="AA316" i="7"/>
  <c r="Y316" i="7"/>
  <c r="V316" i="7"/>
  <c r="Z316" i="7"/>
  <c r="W316" i="7"/>
  <c r="U316" i="7"/>
  <c r="T316" i="7"/>
  <c r="AE284" i="7"/>
  <c r="AD284" i="7"/>
  <c r="AC284" i="7"/>
  <c r="AB284" i="7"/>
  <c r="AA284" i="7"/>
  <c r="Y284" i="7"/>
  <c r="V284" i="7"/>
  <c r="AR284" i="7" s="1"/>
  <c r="U284" i="7"/>
  <c r="T284" i="7"/>
  <c r="Z284" i="7"/>
  <c r="W284" i="7"/>
  <c r="AE252" i="7"/>
  <c r="AD252" i="7"/>
  <c r="AC252" i="7"/>
  <c r="AB252" i="7"/>
  <c r="AA252" i="7"/>
  <c r="Y252" i="7"/>
  <c r="V252" i="7"/>
  <c r="AR252" i="7" s="1"/>
  <c r="Z252" i="7"/>
  <c r="X252" i="7"/>
  <c r="AU252" i="7" s="1"/>
  <c r="W252" i="7"/>
  <c r="T252" i="7"/>
  <c r="AE220" i="7"/>
  <c r="AC220" i="7"/>
  <c r="AA220" i="7"/>
  <c r="Y220" i="7"/>
  <c r="W220" i="7"/>
  <c r="U220" i="7"/>
  <c r="AE188" i="7"/>
  <c r="AD188" i="7"/>
  <c r="BD188" i="7" s="1"/>
  <c r="AC188" i="7"/>
  <c r="AB188" i="7"/>
  <c r="AA188" i="7"/>
  <c r="Y188" i="7"/>
  <c r="V188" i="7"/>
  <c r="Z188" i="7"/>
  <c r="W188" i="7"/>
  <c r="U188" i="7"/>
  <c r="T188" i="7"/>
  <c r="AE156" i="7"/>
  <c r="AC156" i="7"/>
  <c r="AA156" i="7"/>
  <c r="Y156" i="7"/>
  <c r="W156" i="7"/>
  <c r="U156" i="7"/>
  <c r="AE124" i="7"/>
  <c r="AC124" i="7"/>
  <c r="AB124" i="7"/>
  <c r="AC92" i="7"/>
  <c r="W92" i="7"/>
  <c r="U92" i="7"/>
  <c r="D92" i="7"/>
  <c r="Z92" i="7" s="1"/>
  <c r="AX92" i="7" s="1"/>
  <c r="D60" i="7"/>
  <c r="T60" i="7" s="1"/>
  <c r="AA28" i="7"/>
  <c r="Y28" i="7"/>
  <c r="W28" i="7"/>
  <c r="D28" i="7"/>
  <c r="T28" i="7" s="1"/>
  <c r="D48" i="7"/>
  <c r="T48" i="7" s="1"/>
  <c r="D349" i="7"/>
  <c r="D299" i="7"/>
  <c r="U12" i="7"/>
  <c r="AA31" i="7"/>
  <c r="AC61" i="7"/>
  <c r="Y67" i="7"/>
  <c r="V74" i="7"/>
  <c r="AE103" i="7"/>
  <c r="AE111" i="7"/>
  <c r="Z128" i="7"/>
  <c r="AA137" i="7"/>
  <c r="AE144" i="7"/>
  <c r="AC178" i="7"/>
  <c r="AD192" i="7"/>
  <c r="X208" i="7"/>
  <c r="AU208" i="7" s="1"/>
  <c r="U252" i="7"/>
  <c r="U270" i="7"/>
  <c r="AC282" i="7"/>
  <c r="Z323" i="7"/>
  <c r="AE172" i="7"/>
  <c r="AC172" i="7"/>
  <c r="AA172" i="7"/>
  <c r="Y172" i="7"/>
  <c r="W172" i="7"/>
  <c r="U172" i="7"/>
  <c r="D142" i="7"/>
  <c r="Y72" i="7"/>
  <c r="AE72" i="7"/>
  <c r="AD72" i="7"/>
  <c r="AB72" i="7"/>
  <c r="AC72" i="7"/>
  <c r="AA72" i="7"/>
  <c r="X72" i="7"/>
  <c r="AV72" i="7" s="1"/>
  <c r="W72" i="7"/>
  <c r="D47" i="7"/>
  <c r="AD61" i="7"/>
  <c r="W74" i="7"/>
  <c r="U95" i="7"/>
  <c r="AA128" i="7"/>
  <c r="U169" i="7"/>
  <c r="AD178" i="7"/>
  <c r="AE192" i="7"/>
  <c r="Y208" i="7"/>
  <c r="AC235" i="7"/>
  <c r="AB253" i="7"/>
  <c r="BA253" i="7" s="1"/>
  <c r="Y304" i="7"/>
  <c r="AA323" i="7"/>
  <c r="AE336" i="7"/>
  <c r="AC336" i="7"/>
  <c r="AA336" i="7"/>
  <c r="Y336" i="7"/>
  <c r="W336" i="7"/>
  <c r="U336" i="7"/>
  <c r="AD369" i="7"/>
  <c r="BD369" i="7" s="1"/>
  <c r="AC369" i="7"/>
  <c r="AB369" i="7"/>
  <c r="BA369" i="7" s="1"/>
  <c r="AA369" i="7"/>
  <c r="Z369" i="7"/>
  <c r="AX369" i="7" s="1"/>
  <c r="Y369" i="7"/>
  <c r="X369" i="7"/>
  <c r="W369" i="7"/>
  <c r="U369" i="7"/>
  <c r="T369" i="7"/>
  <c r="AO369" i="7" s="1"/>
  <c r="BJ369" i="7" s="1"/>
  <c r="R369" i="11" s="1"/>
  <c r="S369" i="11" s="1"/>
  <c r="AE369" i="7"/>
  <c r="W15" i="7"/>
  <c r="U15" i="7"/>
  <c r="AE173" i="7"/>
  <c r="AC173" i="7"/>
  <c r="AA173" i="7"/>
  <c r="Y173" i="7"/>
  <c r="W173" i="7"/>
  <c r="AC14" i="7"/>
  <c r="U108" i="7"/>
  <c r="AE42" i="7"/>
  <c r="AC42" i="7"/>
  <c r="AA42" i="7"/>
  <c r="AE360" i="7"/>
  <c r="AC360" i="7"/>
  <c r="AA360" i="7"/>
  <c r="Y360" i="7"/>
  <c r="W360" i="7"/>
  <c r="U360" i="7"/>
  <c r="W296" i="7"/>
  <c r="U296" i="7"/>
  <c r="AE296" i="7"/>
  <c r="AC296" i="7"/>
  <c r="AA296" i="7"/>
  <c r="Y296" i="7"/>
  <c r="Y136" i="7"/>
  <c r="W136" i="7"/>
  <c r="U136" i="7"/>
  <c r="AE136" i="7"/>
  <c r="AC136" i="7"/>
  <c r="Y104" i="7"/>
  <c r="W104" i="7"/>
  <c r="U104" i="7"/>
  <c r="W40" i="7"/>
  <c r="U40" i="7"/>
  <c r="D138" i="7"/>
  <c r="W134" i="7"/>
  <c r="U134" i="7"/>
  <c r="AE134" i="7"/>
  <c r="V325" i="7"/>
  <c r="AR325" i="7" s="1"/>
  <c r="U325" i="7"/>
  <c r="T325" i="7"/>
  <c r="AE325" i="7"/>
  <c r="AC325" i="7"/>
  <c r="AB325" i="7"/>
  <c r="AA325" i="7"/>
  <c r="Z325" i="7"/>
  <c r="Y325" i="7"/>
  <c r="X325" i="7"/>
  <c r="W325" i="7"/>
  <c r="AC101" i="7"/>
  <c r="AB101" i="7"/>
  <c r="BA101" i="7" s="1"/>
  <c r="AA101" i="7"/>
  <c r="Y101" i="7"/>
  <c r="X101" i="7"/>
  <c r="AU101" i="7" s="1"/>
  <c r="V101" i="7"/>
  <c r="AR101" i="7" s="1"/>
  <c r="AE101" i="7"/>
  <c r="W101" i="7"/>
  <c r="U101" i="7"/>
  <c r="T101" i="7"/>
  <c r="AE15" i="7"/>
  <c r="AE35" i="7"/>
  <c r="AC35" i="7"/>
  <c r="AB35" i="7"/>
  <c r="BA35" i="7" s="1"/>
  <c r="D103" i="7"/>
  <c r="D133" i="7"/>
  <c r="T133" i="7" s="1"/>
  <c r="W35" i="7"/>
  <c r="Y96" i="7"/>
  <c r="X96" i="7"/>
  <c r="AU96" i="7" s="1"/>
  <c r="W96" i="7"/>
  <c r="U96" i="7"/>
  <c r="T96" i="7"/>
  <c r="AO96" i="7" s="1"/>
  <c r="AE96" i="7"/>
  <c r="AD96" i="7"/>
  <c r="BD96" i="7" s="1"/>
  <c r="AB96" i="7"/>
  <c r="Z96" i="7"/>
  <c r="V96" i="7"/>
  <c r="AR96" i="7" s="1"/>
  <c r="AA96" i="7"/>
  <c r="AE32" i="7"/>
  <c r="AC32" i="7"/>
  <c r="AA32" i="7"/>
  <c r="Z32" i="7"/>
  <c r="AX32" i="7" s="1"/>
  <c r="AE102" i="7"/>
  <c r="AD318" i="7"/>
  <c r="AE318" i="7"/>
  <c r="AC318" i="7"/>
  <c r="AA318" i="7"/>
  <c r="Z318" i="7"/>
  <c r="Y318" i="7"/>
  <c r="X318" i="7"/>
  <c r="W318" i="7"/>
  <c r="V318" i="7"/>
  <c r="U318" i="7"/>
  <c r="T318" i="7"/>
  <c r="AD254" i="7"/>
  <c r="AE254" i="7"/>
  <c r="AC254" i="7"/>
  <c r="AB254" i="7"/>
  <c r="AA254" i="7"/>
  <c r="Z254" i="7"/>
  <c r="AX254" i="7" s="1"/>
  <c r="Y254" i="7"/>
  <c r="X254" i="7"/>
  <c r="AU254" i="7" s="1"/>
  <c r="W254" i="7"/>
  <c r="V254" i="7"/>
  <c r="U254" i="7"/>
  <c r="AE190" i="7"/>
  <c r="AC190" i="7"/>
  <c r="AA190" i="7"/>
  <c r="Y190" i="7"/>
  <c r="U190" i="7"/>
  <c r="W190" i="7"/>
  <c r="D190" i="7"/>
  <c r="AE126" i="7"/>
  <c r="AD126" i="7"/>
  <c r="BE126" i="7" s="1"/>
  <c r="AC126" i="7"/>
  <c r="AB126" i="7"/>
  <c r="BB126" i="7" s="1"/>
  <c r="AA126" i="7"/>
  <c r="Y126" i="7"/>
  <c r="X126" i="7"/>
  <c r="AV126" i="7" s="1"/>
  <c r="W126" i="7"/>
  <c r="V126" i="7"/>
  <c r="AS126" i="7" s="1"/>
  <c r="U126" i="7"/>
  <c r="T126" i="7"/>
  <c r="AP126" i="7" s="1"/>
  <c r="U94" i="7"/>
  <c r="T94" i="7"/>
  <c r="AE30" i="7"/>
  <c r="AD30" i="7"/>
  <c r="BD30" i="7" s="1"/>
  <c r="X30" i="7"/>
  <c r="AU30" i="7" s="1"/>
  <c r="W30" i="7"/>
  <c r="V30" i="7"/>
  <c r="AR30" i="7" s="1"/>
  <c r="U30" i="7"/>
  <c r="T30" i="7"/>
  <c r="D298" i="7"/>
  <c r="Z12" i="7"/>
  <c r="AX12" i="7" s="1"/>
  <c r="W37" i="7"/>
  <c r="Y41" i="7"/>
  <c r="AA47" i="7"/>
  <c r="Y346" i="7"/>
  <c r="W346" i="7"/>
  <c r="U346" i="7"/>
  <c r="AE346" i="7"/>
  <c r="AC346" i="7"/>
  <c r="AA346" i="7"/>
  <c r="D346" i="7"/>
  <c r="Z314" i="7"/>
  <c r="AX314" i="7" s="1"/>
  <c r="Y314" i="7"/>
  <c r="X314" i="7"/>
  <c r="AU314" i="7" s="1"/>
  <c r="W314" i="7"/>
  <c r="V314" i="7"/>
  <c r="AR314" i="7" s="1"/>
  <c r="U314" i="7"/>
  <c r="T314" i="7"/>
  <c r="AE314" i="7"/>
  <c r="AD314" i="7"/>
  <c r="BD314" i="7" s="1"/>
  <c r="AC314" i="7"/>
  <c r="AB314" i="7"/>
  <c r="BA314" i="7" s="1"/>
  <c r="AA314" i="7"/>
  <c r="Z282" i="7"/>
  <c r="Y282" i="7"/>
  <c r="X282" i="7"/>
  <c r="W282" i="7"/>
  <c r="V282" i="7"/>
  <c r="AR282" i="7" s="1"/>
  <c r="U282" i="7"/>
  <c r="T282" i="7"/>
  <c r="Z250" i="7"/>
  <c r="Y250" i="7"/>
  <c r="X250" i="7"/>
  <c r="W250" i="7"/>
  <c r="U250" i="7"/>
  <c r="T250" i="7"/>
  <c r="AA250" i="7"/>
  <c r="AE250" i="7"/>
  <c r="AD250" i="7"/>
  <c r="AC250" i="7"/>
  <c r="AB250" i="7"/>
  <c r="Z218" i="7"/>
  <c r="AX218" i="7" s="1"/>
  <c r="Y218" i="7"/>
  <c r="X218" i="7"/>
  <c r="W218" i="7"/>
  <c r="V218" i="7"/>
  <c r="U218" i="7"/>
  <c r="T218" i="7"/>
  <c r="AC218" i="7"/>
  <c r="AB218" i="7"/>
  <c r="AA218" i="7"/>
  <c r="U186" i="7"/>
  <c r="AE186" i="7"/>
  <c r="D186" i="7"/>
  <c r="AB186" i="7" s="1"/>
  <c r="W154" i="7"/>
  <c r="U154" i="7"/>
  <c r="Y154" i="7"/>
  <c r="D154" i="7"/>
  <c r="AD154" i="7" s="1"/>
  <c r="AE122" i="7"/>
  <c r="AC122" i="7"/>
  <c r="AB122" i="7"/>
  <c r="BA122" i="7" s="1"/>
  <c r="AA122" i="7"/>
  <c r="Z122" i="7"/>
  <c r="AX122" i="7" s="1"/>
  <c r="AD122" i="7"/>
  <c r="BD122" i="7" s="1"/>
  <c r="AE90" i="7"/>
  <c r="AC90" i="7"/>
  <c r="Y90" i="7"/>
  <c r="W90" i="7"/>
  <c r="U90" i="7"/>
  <c r="D90" i="7"/>
  <c r="D58" i="7"/>
  <c r="AE58" i="7"/>
  <c r="AE26" i="7"/>
  <c r="D26" i="7"/>
  <c r="AC26" i="7"/>
  <c r="AA26" i="7"/>
  <c r="Y26" i="7"/>
  <c r="D46" i="7"/>
  <c r="AC12" i="7"/>
  <c r="AE61" i="7"/>
  <c r="AA67" i="7"/>
  <c r="X74" i="7"/>
  <c r="U81" i="7"/>
  <c r="AC137" i="7"/>
  <c r="U157" i="7"/>
  <c r="Z208" i="7"/>
  <c r="AX208" i="7" s="1"/>
  <c r="W224" i="7"/>
  <c r="AC253" i="7"/>
  <c r="W270" i="7"/>
  <c r="AE282" i="7"/>
  <c r="AB323" i="7"/>
  <c r="W355" i="7"/>
  <c r="AE201" i="7"/>
  <c r="AC201" i="7"/>
  <c r="Z201" i="7"/>
  <c r="AD201" i="7"/>
  <c r="BD201" i="7" s="1"/>
  <c r="D362" i="7"/>
  <c r="AA15" i="7"/>
  <c r="AA78" i="7"/>
  <c r="AD327" i="7"/>
  <c r="BD327" i="7" s="1"/>
  <c r="AC327" i="7"/>
  <c r="AB327" i="7"/>
  <c r="AA327" i="7"/>
  <c r="Z327" i="7"/>
  <c r="Y327" i="7"/>
  <c r="X327" i="7"/>
  <c r="W327" i="7"/>
  <c r="U327" i="7"/>
  <c r="AE327" i="7"/>
  <c r="V327" i="7"/>
  <c r="T327" i="7"/>
  <c r="AD231" i="7"/>
  <c r="BD231" i="7" s="1"/>
  <c r="AC231" i="7"/>
  <c r="AB231" i="7"/>
  <c r="AA231" i="7"/>
  <c r="Y231" i="7"/>
  <c r="W231" i="7"/>
  <c r="U231" i="7"/>
  <c r="AE231" i="7"/>
  <c r="V231" i="7"/>
  <c r="T231" i="7"/>
  <c r="W39" i="7"/>
  <c r="U39" i="7"/>
  <c r="AE39" i="7"/>
  <c r="AC39" i="7"/>
  <c r="AA39" i="7"/>
  <c r="Y39" i="7"/>
  <c r="AD326" i="7"/>
  <c r="AC326" i="7"/>
  <c r="AB326" i="7"/>
  <c r="AA326" i="7"/>
  <c r="Z326" i="7"/>
  <c r="Y326" i="7"/>
  <c r="X326" i="7"/>
  <c r="W326" i="7"/>
  <c r="V326" i="7"/>
  <c r="U326" i="7"/>
  <c r="T326" i="7"/>
  <c r="AE326" i="7"/>
  <c r="Y165" i="7"/>
  <c r="X165" i="7"/>
  <c r="AU165" i="7" s="1"/>
  <c r="W165" i="7"/>
  <c r="AE165" i="7"/>
  <c r="AD165" i="7"/>
  <c r="BD165" i="7" s="1"/>
  <c r="AB165" i="7"/>
  <c r="BA165" i="7" s="1"/>
  <c r="AA165" i="7"/>
  <c r="Z165" i="7"/>
  <c r="AX165" i="7" s="1"/>
  <c r="AC165" i="7"/>
  <c r="U165" i="7"/>
  <c r="Y354" i="7"/>
  <c r="W354" i="7"/>
  <c r="U354" i="7"/>
  <c r="AE354" i="7"/>
  <c r="AC354" i="7"/>
  <c r="AA354" i="7"/>
  <c r="Z258" i="7"/>
  <c r="Y258" i="7"/>
  <c r="X258" i="7"/>
  <c r="W258" i="7"/>
  <c r="V258" i="7"/>
  <c r="AR258" i="7" s="1"/>
  <c r="U258" i="7"/>
  <c r="T258" i="7"/>
  <c r="AE258" i="7"/>
  <c r="AD258" i="7"/>
  <c r="AB258" i="7"/>
  <c r="BA258" i="7" s="1"/>
  <c r="AA258" i="7"/>
  <c r="Z194" i="7"/>
  <c r="AX194" i="7" s="1"/>
  <c r="Y194" i="7"/>
  <c r="X194" i="7"/>
  <c r="AU194" i="7" s="1"/>
  <c r="W194" i="7"/>
  <c r="V194" i="7"/>
  <c r="AR194" i="7" s="1"/>
  <c r="U194" i="7"/>
  <c r="T194" i="7"/>
  <c r="AE194" i="7"/>
  <c r="AD194" i="7"/>
  <c r="AC194" i="7"/>
  <c r="AA194" i="7"/>
  <c r="AE98" i="7"/>
  <c r="AC98" i="7"/>
  <c r="AA66" i="7"/>
  <c r="Y66" i="7"/>
  <c r="W66" i="7"/>
  <c r="U66" i="7"/>
  <c r="D102" i="7"/>
  <c r="D14" i="7"/>
  <c r="AC319" i="7"/>
  <c r="AA319" i="7"/>
  <c r="Y319" i="7"/>
  <c r="W319" i="7"/>
  <c r="U319" i="7"/>
  <c r="AD255" i="7"/>
  <c r="AC255" i="7"/>
  <c r="AB255" i="7"/>
  <c r="BA255" i="7" s="1"/>
  <c r="AA255" i="7"/>
  <c r="Z255" i="7"/>
  <c r="Y255" i="7"/>
  <c r="W255" i="7"/>
  <c r="U255" i="7"/>
  <c r="V255" i="7"/>
  <c r="T255" i="7"/>
  <c r="AE127" i="7"/>
  <c r="U127" i="7"/>
  <c r="W31" i="7"/>
  <c r="U31" i="7"/>
  <c r="D31" i="7"/>
  <c r="D112" i="7"/>
  <c r="D206" i="7"/>
  <c r="AA111" i="7"/>
  <c r="AE286" i="7"/>
  <c r="AC286" i="7"/>
  <c r="AB286" i="7"/>
  <c r="AA286" i="7"/>
  <c r="Z286" i="7"/>
  <c r="Y286" i="7"/>
  <c r="X286" i="7"/>
  <c r="W286" i="7"/>
  <c r="V286" i="7"/>
  <c r="AR286" i="7" s="1"/>
  <c r="U286" i="7"/>
  <c r="T286" i="7"/>
  <c r="AE158" i="7"/>
  <c r="AC158" i="7"/>
  <c r="AA158" i="7"/>
  <c r="Y158" i="7"/>
  <c r="D98" i="7"/>
  <c r="D45" i="7"/>
  <c r="D228" i="7"/>
  <c r="D296" i="7"/>
  <c r="AD12" i="7"/>
  <c r="U42" i="7"/>
  <c r="AC47" i="7"/>
  <c r="AB67" i="7"/>
  <c r="Y74" i="7"/>
  <c r="W95" i="7"/>
  <c r="AA104" i="7"/>
  <c r="AA112" i="7"/>
  <c r="AA157" i="7"/>
  <c r="W169" i="7"/>
  <c r="U193" i="7"/>
  <c r="AA208" i="7"/>
  <c r="AD253" i="7"/>
  <c r="BD253" i="7" s="1"/>
  <c r="AC328" i="7"/>
  <c r="U304" i="7"/>
  <c r="AE304" i="7"/>
  <c r="AA304" i="7"/>
  <c r="Y80" i="7"/>
  <c r="W80" i="7"/>
  <c r="U80" i="7"/>
  <c r="AE80" i="7"/>
  <c r="AC80" i="7"/>
  <c r="AA80" i="7"/>
  <c r="AC232" i="7"/>
  <c r="AA232" i="7"/>
  <c r="W232" i="7"/>
  <c r="AE232" i="7"/>
  <c r="AE292" i="7"/>
  <c r="AC292" i="7"/>
  <c r="AA292" i="7"/>
  <c r="Y292" i="7"/>
  <c r="Y290" i="7"/>
  <c r="W290" i="7"/>
  <c r="U290" i="7"/>
  <c r="AE290" i="7"/>
  <c r="AC290" i="7"/>
  <c r="AA290" i="7"/>
  <c r="W97" i="7"/>
  <c r="V97" i="7"/>
  <c r="AR97" i="7" s="1"/>
  <c r="U97" i="7"/>
  <c r="T97" i="7"/>
  <c r="AB97" i="7"/>
  <c r="BA97" i="7" s="1"/>
  <c r="AA97" i="7"/>
  <c r="Z97" i="7"/>
  <c r="AX97" i="7" s="1"/>
  <c r="Y97" i="7"/>
  <c r="X97" i="7"/>
  <c r="AU97" i="7" s="1"/>
  <c r="T67" i="7"/>
  <c r="Y128" i="7"/>
  <c r="W128" i="7"/>
  <c r="U128" i="7"/>
  <c r="AB208" i="7"/>
  <c r="BA208" i="7" s="1"/>
  <c r="Y224" i="7"/>
  <c r="AE253" i="7"/>
  <c r="Y270" i="7"/>
  <c r="AD328" i="7"/>
  <c r="BD328" i="7" s="1"/>
  <c r="AE236" i="7"/>
  <c r="AD236" i="7"/>
  <c r="BD236" i="7" s="1"/>
  <c r="AC236" i="7"/>
  <c r="AB236" i="7"/>
  <c r="AA236" i="7"/>
  <c r="Y236" i="7"/>
  <c r="V236" i="7"/>
  <c r="AR236" i="7" s="1"/>
  <c r="Z236" i="7"/>
  <c r="AX236" i="7" s="1"/>
  <c r="X236" i="7"/>
  <c r="AU236" i="7" s="1"/>
  <c r="W236" i="7"/>
  <c r="U236" i="7"/>
  <c r="T236" i="7"/>
  <c r="Y266" i="7"/>
  <c r="W266" i="7"/>
  <c r="U266" i="7"/>
  <c r="AE266" i="7"/>
  <c r="AC266" i="7"/>
  <c r="AA266" i="7"/>
  <c r="Y137" i="7"/>
  <c r="W137" i="7"/>
  <c r="U137" i="7"/>
  <c r="AE264" i="7"/>
  <c r="AC264" i="7"/>
  <c r="AA264" i="7"/>
  <c r="Y264" i="7"/>
  <c r="D264" i="7"/>
  <c r="AD230" i="7"/>
  <c r="BD230" i="7" s="1"/>
  <c r="U230" i="7"/>
  <c r="AE230" i="7"/>
  <c r="AC230" i="7"/>
  <c r="AB230" i="7"/>
  <c r="BA230" i="7" s="1"/>
  <c r="AA230" i="7"/>
  <c r="Z230" i="7"/>
  <c r="AX230" i="7" s="1"/>
  <c r="X230" i="7"/>
  <c r="AU230" i="7" s="1"/>
  <c r="V230" i="7"/>
  <c r="AR230" i="7" s="1"/>
  <c r="AC78" i="7"/>
  <c r="U357" i="7"/>
  <c r="AA357" i="7"/>
  <c r="Y357" i="7"/>
  <c r="W357" i="7"/>
  <c r="V229" i="7"/>
  <c r="AR229" i="7" s="1"/>
  <c r="U229" i="7"/>
  <c r="T229" i="7"/>
  <c r="AE229" i="7"/>
  <c r="AD229" i="7"/>
  <c r="AC229" i="7"/>
  <c r="AB229" i="7"/>
  <c r="AA229" i="7"/>
  <c r="Z229" i="7"/>
  <c r="AX229" i="7" s="1"/>
  <c r="X229" i="7"/>
  <c r="AU229" i="7" s="1"/>
  <c r="W229" i="7"/>
  <c r="Y229" i="7"/>
  <c r="U37" i="7"/>
  <c r="AE132" i="7"/>
  <c r="AE355" i="7"/>
  <c r="AC355" i="7"/>
  <c r="AA355" i="7"/>
  <c r="U355" i="7"/>
  <c r="Y227" i="7"/>
  <c r="W227" i="7"/>
  <c r="U227" i="7"/>
  <c r="U99" i="7"/>
  <c r="T99" i="7"/>
  <c r="AE99" i="7"/>
  <c r="AD99" i="7"/>
  <c r="BD99" i="7" s="1"/>
  <c r="AB99" i="7"/>
  <c r="BA99" i="7" s="1"/>
  <c r="AA99" i="7"/>
  <c r="D354" i="7"/>
  <c r="D304" i="7"/>
  <c r="Z304" i="7" s="1"/>
  <c r="W16" i="7"/>
  <c r="AA45" i="7"/>
  <c r="D353" i="7"/>
  <c r="T353" i="7" s="1"/>
  <c r="D272" i="7"/>
  <c r="AE12" i="7"/>
  <c r="AC67" i="7"/>
  <c r="AC97" i="7"/>
  <c r="AE137" i="7"/>
  <c r="D43" i="7"/>
  <c r="D336" i="7"/>
  <c r="U13" i="7"/>
  <c r="T32" i="7"/>
  <c r="AA37" i="7"/>
  <c r="W42" i="7"/>
  <c r="U58" i="7"/>
  <c r="AD67" i="7"/>
  <c r="AD74" i="7"/>
  <c r="AD97" i="7"/>
  <c r="BD97" i="7" s="1"/>
  <c r="AC104" i="7"/>
  <c r="AE128" i="7"/>
  <c r="AC195" i="7"/>
  <c r="AC208" i="7"/>
  <c r="AC238" i="7"/>
  <c r="T254" i="7"/>
  <c r="AE328" i="7"/>
  <c r="AC357" i="7"/>
  <c r="AD271" i="7"/>
  <c r="AC271" i="7"/>
  <c r="AB271" i="7"/>
  <c r="BA271" i="7" s="1"/>
  <c r="AA271" i="7"/>
  <c r="Z271" i="7"/>
  <c r="X271" i="7"/>
  <c r="AU271" i="7" s="1"/>
  <c r="W271" i="7"/>
  <c r="U271" i="7"/>
  <c r="AE271" i="7"/>
  <c r="V271" i="7"/>
  <c r="AR271" i="7" s="1"/>
  <c r="T271" i="7"/>
  <c r="AE79" i="7"/>
  <c r="AA79" i="7"/>
  <c r="U237" i="7"/>
  <c r="AE237" i="7"/>
  <c r="AC237" i="7"/>
  <c r="AA237" i="7"/>
  <c r="Y237" i="7"/>
  <c r="W237" i="7"/>
  <c r="D237" i="7"/>
  <c r="AC109" i="7"/>
  <c r="AA109" i="7"/>
  <c r="Y109" i="7"/>
  <c r="AE109" i="7"/>
  <c r="AE297" i="7"/>
  <c r="AC297" i="7"/>
  <c r="Z297" i="7"/>
  <c r="U297" i="7"/>
  <c r="T297" i="7"/>
  <c r="AD297" i="7"/>
  <c r="AB297" i="7"/>
  <c r="AA297" i="7"/>
  <c r="Y297" i="7"/>
  <c r="V297" i="7"/>
  <c r="AR297" i="7" s="1"/>
  <c r="D137" i="7"/>
  <c r="AB137" i="7" s="1"/>
  <c r="BA137" i="7" s="1"/>
  <c r="D199" i="7"/>
  <c r="D198" i="7"/>
  <c r="AE78" i="7"/>
  <c r="U16" i="7"/>
  <c r="U79" i="7"/>
  <c r="AE289" i="7"/>
  <c r="AC289" i="7"/>
  <c r="AA289" i="7"/>
  <c r="W289" i="7"/>
  <c r="D13" i="7"/>
  <c r="D303" i="7"/>
  <c r="AD303" i="7" s="1"/>
  <c r="X35" i="7"/>
  <c r="AU35" i="7" s="1"/>
  <c r="AC223" i="7"/>
  <c r="AA223" i="7"/>
  <c r="Y223" i="7"/>
  <c r="W223" i="7"/>
  <c r="U223" i="7"/>
  <c r="AE223" i="7"/>
  <c r="U72" i="7"/>
  <c r="AE31" i="7"/>
  <c r="AA74" i="7"/>
  <c r="D82" i="7"/>
  <c r="AD82" i="7" s="1"/>
  <c r="BD82" i="7" s="1"/>
  <c r="D42" i="7"/>
  <c r="D225" i="7"/>
  <c r="D270" i="7"/>
  <c r="D360" i="7"/>
  <c r="U32" i="7"/>
  <c r="AE67" i="7"/>
  <c r="V75" i="7"/>
  <c r="AE97" i="7"/>
  <c r="AB113" i="7"/>
  <c r="U138" i="7"/>
  <c r="U158" i="7"/>
  <c r="Y170" i="7"/>
  <c r="AD195" i="7"/>
  <c r="AD208" i="7"/>
  <c r="AA224" i="7"/>
  <c r="AE238" i="7"/>
  <c r="AE255" i="7"/>
  <c r="AA270" i="7"/>
  <c r="U289" i="7"/>
  <c r="Y112" i="7"/>
  <c r="W112" i="7"/>
  <c r="AC112" i="7"/>
  <c r="Y234" i="7"/>
  <c r="W234" i="7"/>
  <c r="U234" i="7"/>
  <c r="AA234" i="7"/>
  <c r="D234" i="7"/>
  <c r="AD294" i="7"/>
  <c r="BD294" i="7" s="1"/>
  <c r="AE294" i="7"/>
  <c r="AB294" i="7"/>
  <c r="BA294" i="7" s="1"/>
  <c r="AA294" i="7"/>
  <c r="Z294" i="7"/>
  <c r="AC294" i="7"/>
  <c r="Y294" i="7"/>
  <c r="X294" i="7"/>
  <c r="W294" i="7"/>
  <c r="V294" i="7"/>
  <c r="U294" i="7"/>
  <c r="T294" i="7"/>
  <c r="Y42" i="7"/>
  <c r="AE104" i="7"/>
  <c r="W171" i="7"/>
  <c r="AE195" i="7"/>
  <c r="W291" i="7"/>
  <c r="U329" i="7"/>
  <c r="AE357" i="7"/>
  <c r="AD302" i="7"/>
  <c r="AE302" i="7"/>
  <c r="AC302" i="7"/>
  <c r="AB302" i="7"/>
  <c r="AA302" i="7"/>
  <c r="Z302" i="7"/>
  <c r="Y302" i="7"/>
  <c r="X302" i="7"/>
  <c r="W302" i="7"/>
  <c r="V302" i="7"/>
  <c r="U302" i="7"/>
  <c r="T302" i="7"/>
  <c r="Y110" i="7"/>
  <c r="X110" i="7"/>
  <c r="W110" i="7"/>
  <c r="V110" i="7"/>
  <c r="U110" i="7"/>
  <c r="T110" i="7"/>
  <c r="AE110" i="7"/>
  <c r="AD110" i="7"/>
  <c r="AC110" i="7"/>
  <c r="AB110" i="7"/>
  <c r="AA110" i="7"/>
  <c r="Z110" i="7"/>
  <c r="U269" i="7"/>
  <c r="W269" i="7"/>
  <c r="AE269" i="7"/>
  <c r="AC269" i="7"/>
  <c r="AA269" i="7"/>
  <c r="Y269" i="7"/>
  <c r="U205" i="7"/>
  <c r="T205" i="7"/>
  <c r="AB205" i="7"/>
  <c r="AA205" i="7"/>
  <c r="Z205" i="7"/>
  <c r="Y205" i="7"/>
  <c r="W205" i="7"/>
  <c r="AD205" i="7"/>
  <c r="BD205" i="7" s="1"/>
  <c r="AC205" i="7"/>
  <c r="AC77" i="7"/>
  <c r="AA77" i="7"/>
  <c r="W77" i="7"/>
  <c r="AE77" i="7"/>
  <c r="U77" i="7"/>
  <c r="AE300" i="7"/>
  <c r="AD300" i="7"/>
  <c r="AC300" i="7"/>
  <c r="AA300" i="7"/>
  <c r="Y300" i="7"/>
  <c r="V300" i="7"/>
  <c r="Y15" i="7"/>
  <c r="AE361" i="7"/>
  <c r="AD361" i="7"/>
  <c r="AC361" i="7"/>
  <c r="AB361" i="7"/>
  <c r="AA361" i="7"/>
  <c r="Z361" i="7"/>
  <c r="Y361" i="7"/>
  <c r="X361" i="7"/>
  <c r="W361" i="7"/>
  <c r="V361" i="7"/>
  <c r="U361" i="7"/>
  <c r="T361" i="7"/>
  <c r="AA200" i="7"/>
  <c r="Z200" i="7"/>
  <c r="AX200" i="7" s="1"/>
  <c r="X200" i="7"/>
  <c r="AU200" i="7" s="1"/>
  <c r="V200" i="7"/>
  <c r="AR200" i="7" s="1"/>
  <c r="U200" i="7"/>
  <c r="T200" i="7"/>
  <c r="AD359" i="7"/>
  <c r="AC359" i="7"/>
  <c r="AB359" i="7"/>
  <c r="AA359" i="7"/>
  <c r="Z359" i="7"/>
  <c r="Y359" i="7"/>
  <c r="W359" i="7"/>
  <c r="V359" i="7"/>
  <c r="U359" i="7"/>
  <c r="T359" i="7"/>
  <c r="AE359" i="7"/>
  <c r="BD359" i="7" s="1"/>
  <c r="AE70" i="7"/>
  <c r="AC70" i="7"/>
  <c r="AA70" i="7"/>
  <c r="T293" i="7"/>
  <c r="AE293" i="7"/>
  <c r="AC293" i="7"/>
  <c r="V197" i="7"/>
  <c r="U197" i="7"/>
  <c r="T197" i="7"/>
  <c r="AD197" i="7"/>
  <c r="AC197" i="7"/>
  <c r="AB197" i="7"/>
  <c r="BA197" i="7" s="1"/>
  <c r="AA197" i="7"/>
  <c r="Z197" i="7"/>
  <c r="Y197" i="7"/>
  <c r="X197" i="7"/>
  <c r="AU197" i="7" s="1"/>
  <c r="W197" i="7"/>
  <c r="AC69" i="7"/>
  <c r="AA69" i="7"/>
  <c r="Y69" i="7"/>
  <c r="W69" i="7"/>
  <c r="U69" i="7"/>
  <c r="D105" i="7"/>
  <c r="D135" i="7"/>
  <c r="Z226" i="7"/>
  <c r="AX226" i="7" s="1"/>
  <c r="Y226" i="7"/>
  <c r="W226" i="7"/>
  <c r="V226" i="7"/>
  <c r="U226" i="7"/>
  <c r="T226" i="7"/>
  <c r="AA226" i="7"/>
  <c r="AE226" i="7"/>
  <c r="AD226" i="7"/>
  <c r="BD226" i="7" s="1"/>
  <c r="AC226" i="7"/>
  <c r="AB226" i="7"/>
  <c r="AE66" i="7"/>
  <c r="W161" i="7"/>
  <c r="U161" i="7"/>
  <c r="AA161" i="7"/>
  <c r="Y161" i="7"/>
  <c r="D161" i="7"/>
  <c r="AE40" i="7"/>
  <c r="U41" i="7"/>
  <c r="AC46" i="7"/>
  <c r="D44" i="7"/>
  <c r="D41" i="7"/>
  <c r="V32" i="7"/>
  <c r="AC37" i="7"/>
  <c r="U48" i="7"/>
  <c r="U129" i="7"/>
  <c r="AE374" i="7"/>
  <c r="AC374" i="7"/>
  <c r="AA374" i="7"/>
  <c r="Y374" i="7"/>
  <c r="W374" i="7"/>
  <c r="U374" i="7"/>
  <c r="D374" i="7"/>
  <c r="AE340" i="7"/>
  <c r="AC340" i="7"/>
  <c r="AA340" i="7"/>
  <c r="Y340" i="7"/>
  <c r="D340" i="7"/>
  <c r="X340" i="7" s="1"/>
  <c r="AE308" i="7"/>
  <c r="AC308" i="7"/>
  <c r="AA308" i="7"/>
  <c r="Y308" i="7"/>
  <c r="W308" i="7"/>
  <c r="U308" i="7"/>
  <c r="D308" i="7"/>
  <c r="AE276" i="7"/>
  <c r="AD276" i="7"/>
  <c r="AC276" i="7"/>
  <c r="AB276" i="7"/>
  <c r="BA276" i="7" s="1"/>
  <c r="AA276" i="7"/>
  <c r="Y276" i="7"/>
  <c r="V276" i="7"/>
  <c r="AR276" i="7" s="1"/>
  <c r="W276" i="7"/>
  <c r="U276" i="7"/>
  <c r="T276" i="7"/>
  <c r="Z276" i="7"/>
  <c r="AX276" i="7" s="1"/>
  <c r="AE244" i="7"/>
  <c r="AD244" i="7"/>
  <c r="BD244" i="7" s="1"/>
  <c r="AC244" i="7"/>
  <c r="AB244" i="7"/>
  <c r="AA244" i="7"/>
  <c r="Y244" i="7"/>
  <c r="V244" i="7"/>
  <c r="Z244" i="7"/>
  <c r="W244" i="7"/>
  <c r="U244" i="7"/>
  <c r="AD212" i="7"/>
  <c r="BD212" i="7" s="1"/>
  <c r="AC212" i="7"/>
  <c r="AA212" i="7"/>
  <c r="Y212" i="7"/>
  <c r="V212" i="7"/>
  <c r="AR212" i="7" s="1"/>
  <c r="Z212" i="7"/>
  <c r="X212" i="7"/>
  <c r="W212" i="7"/>
  <c r="T212" i="7"/>
  <c r="AE180" i="7"/>
  <c r="AD180" i="7"/>
  <c r="AC180" i="7"/>
  <c r="AB180" i="7"/>
  <c r="AA180" i="7"/>
  <c r="Y180" i="7"/>
  <c r="V180" i="7"/>
  <c r="Z180" i="7"/>
  <c r="X180" i="7"/>
  <c r="W180" i="7"/>
  <c r="U180" i="7"/>
  <c r="T180" i="7"/>
  <c r="AE148" i="7"/>
  <c r="AC148" i="7"/>
  <c r="AA148" i="7"/>
  <c r="Y148" i="7"/>
  <c r="D148" i="7"/>
  <c r="AD116" i="7"/>
  <c r="AC116" i="7"/>
  <c r="AB116" i="7"/>
  <c r="AA116" i="7"/>
  <c r="Z116" i="7"/>
  <c r="Y116" i="7"/>
  <c r="X116" i="7"/>
  <c r="W116" i="7"/>
  <c r="U116" i="7"/>
  <c r="T116" i="7"/>
  <c r="AE116" i="7"/>
  <c r="V116" i="7"/>
  <c r="U84" i="7"/>
  <c r="T84" i="7"/>
  <c r="Y52" i="7"/>
  <c r="X52" i="7"/>
  <c r="W52" i="7"/>
  <c r="V52" i="7"/>
  <c r="AD52" i="7"/>
  <c r="AE52" i="7"/>
  <c r="AC52" i="7"/>
  <c r="U52" i="7"/>
  <c r="T52" i="7"/>
  <c r="AB20" i="7"/>
  <c r="AA20" i="7"/>
  <c r="Y20" i="7"/>
  <c r="X20" i="7"/>
  <c r="AU20" i="7" s="1"/>
  <c r="W20" i="7"/>
  <c r="V20" i="7"/>
  <c r="AR20" i="7" s="1"/>
  <c r="Z20" i="7"/>
  <c r="AX20" i="7" s="1"/>
  <c r="U20" i="7"/>
  <c r="T20" i="7"/>
  <c r="AO20" i="7" s="1"/>
  <c r="D80" i="7"/>
  <c r="D40" i="7"/>
  <c r="D158" i="7"/>
  <c r="AD158" i="7" s="1"/>
  <c r="D175" i="7"/>
  <c r="D223" i="7"/>
  <c r="D268" i="7"/>
  <c r="D291" i="7"/>
  <c r="U14" i="7"/>
  <c r="W32" i="7"/>
  <c r="U98" i="7"/>
  <c r="AD113" i="7"/>
  <c r="T122" i="7"/>
  <c r="W138" i="7"/>
  <c r="W158" i="7"/>
  <c r="X171" i="7"/>
  <c r="AE197" i="7"/>
  <c r="AA242" i="7"/>
  <c r="U256" i="7"/>
  <c r="AA273" i="7"/>
  <c r="D143" i="7"/>
  <c r="D63" i="7"/>
  <c r="D332" i="7"/>
  <c r="X32" i="7"/>
  <c r="AE37" i="7"/>
  <c r="AA43" i="7"/>
  <c r="W48" i="7"/>
  <c r="U105" i="7"/>
  <c r="U122" i="7"/>
  <c r="W129" i="7"/>
  <c r="AB273" i="7"/>
  <c r="BA273" i="7" s="1"/>
  <c r="U292" i="7"/>
  <c r="U358" i="7"/>
  <c r="W47" i="7"/>
  <c r="U47" i="7"/>
  <c r="AE368" i="7"/>
  <c r="AD368" i="7"/>
  <c r="AC368" i="7"/>
  <c r="AB368" i="7"/>
  <c r="AA368" i="7"/>
  <c r="Z368" i="7"/>
  <c r="Y368" i="7"/>
  <c r="X368" i="7"/>
  <c r="W368" i="7"/>
  <c r="V368" i="7"/>
  <c r="U368" i="7"/>
  <c r="T368" i="7"/>
  <c r="AO368" i="7" s="1"/>
  <c r="BJ368" i="7" s="1"/>
  <c r="R368" i="11" s="1"/>
  <c r="S368" i="11" s="1"/>
  <c r="AE169" i="7"/>
  <c r="AC169" i="7"/>
  <c r="T320" i="7"/>
  <c r="AC15" i="7"/>
  <c r="D358" i="7"/>
  <c r="AE324" i="7"/>
  <c r="AD324" i="7"/>
  <c r="BD324" i="7" s="1"/>
  <c r="AC324" i="7"/>
  <c r="AB324" i="7"/>
  <c r="BA324" i="7" s="1"/>
  <c r="AA324" i="7"/>
  <c r="Y324" i="7"/>
  <c r="V324" i="7"/>
  <c r="Z324" i="7"/>
  <c r="X324" i="7"/>
  <c r="AU324" i="7" s="1"/>
  <c r="W324" i="7"/>
  <c r="U324" i="7"/>
  <c r="T324" i="7"/>
  <c r="AE164" i="7"/>
  <c r="AD164" i="7"/>
  <c r="AC164" i="7"/>
  <c r="AB164" i="7"/>
  <c r="AA164" i="7"/>
  <c r="Y164" i="7"/>
  <c r="V164" i="7"/>
  <c r="Z164" i="7"/>
  <c r="X164" i="7"/>
  <c r="W164" i="7"/>
  <c r="U164" i="7"/>
  <c r="T164" i="7"/>
  <c r="Y100" i="7"/>
  <c r="X100" i="7"/>
  <c r="AU100" i="7" s="1"/>
  <c r="W100" i="7"/>
  <c r="V100" i="7"/>
  <c r="AR100" i="7" s="1"/>
  <c r="U100" i="7"/>
  <c r="T100" i="7"/>
  <c r="AE100" i="7"/>
  <c r="AD100" i="7"/>
  <c r="BD100" i="7" s="1"/>
  <c r="AC100" i="7"/>
  <c r="AB100" i="7"/>
  <c r="BA100" i="7" s="1"/>
  <c r="AA68" i="7"/>
  <c r="Y68" i="7"/>
  <c r="W68" i="7"/>
  <c r="AE68" i="7"/>
  <c r="AB36" i="7"/>
  <c r="BA36" i="7" s="1"/>
  <c r="AA36" i="7"/>
  <c r="Y36" i="7"/>
  <c r="X36" i="7"/>
  <c r="AU36" i="7" s="1"/>
  <c r="W36" i="7"/>
  <c r="V36" i="7"/>
  <c r="AR36" i="7" s="1"/>
  <c r="AE36" i="7"/>
  <c r="AD36" i="7"/>
  <c r="BD36" i="7" s="1"/>
  <c r="AC36" i="7"/>
  <c r="Z36" i="7"/>
  <c r="AX36" i="7" s="1"/>
  <c r="T36" i="7"/>
  <c r="U36" i="7"/>
  <c r="D104" i="7"/>
  <c r="D16" i="7"/>
  <c r="D134" i="7"/>
  <c r="D196" i="7"/>
  <c r="AD196" i="7" s="1"/>
  <c r="D357" i="7"/>
  <c r="AC257" i="7"/>
  <c r="Z257" i="7"/>
  <c r="AX257" i="7" s="1"/>
  <c r="U257" i="7"/>
  <c r="T257" i="7"/>
  <c r="AD257" i="7"/>
  <c r="BD257" i="7" s="1"/>
  <c r="AB257" i="7"/>
  <c r="BA257" i="7" s="1"/>
  <c r="AE320" i="7"/>
  <c r="AD320" i="7"/>
  <c r="BD320" i="7" s="1"/>
  <c r="AC320" i="7"/>
  <c r="AB320" i="7"/>
  <c r="BA320" i="7" s="1"/>
  <c r="AA320" i="7"/>
  <c r="Z320" i="7"/>
  <c r="Y320" i="7"/>
  <c r="X320" i="7"/>
  <c r="AU320" i="7" s="1"/>
  <c r="W320" i="7"/>
  <c r="Y288" i="7"/>
  <c r="U288" i="7"/>
  <c r="AC288" i="7"/>
  <c r="AA288" i="7"/>
  <c r="AE256" i="7"/>
  <c r="AD256" i="7"/>
  <c r="AC256" i="7"/>
  <c r="AB256" i="7"/>
  <c r="BA256" i="7" s="1"/>
  <c r="Z256" i="7"/>
  <c r="AX256" i="7" s="1"/>
  <c r="X256" i="7"/>
  <c r="W256" i="7"/>
  <c r="V256" i="7"/>
  <c r="AE224" i="7"/>
  <c r="U224" i="7"/>
  <c r="AE160" i="7"/>
  <c r="AD160" i="7"/>
  <c r="BD160" i="7" s="1"/>
  <c r="AC160" i="7"/>
  <c r="AB160" i="7"/>
  <c r="BA160" i="7" s="1"/>
  <c r="AA160" i="7"/>
  <c r="Z160" i="7"/>
  <c r="AX160" i="7" s="1"/>
  <c r="X160" i="7"/>
  <c r="AU160" i="7" s="1"/>
  <c r="W160" i="7"/>
  <c r="V160" i="7"/>
  <c r="AR160" i="7" s="1"/>
  <c r="U160" i="7"/>
  <c r="T160" i="7"/>
  <c r="D176" i="7"/>
  <c r="D224" i="7"/>
  <c r="D269" i="7"/>
  <c r="D334" i="7"/>
  <c r="D292" i="7"/>
  <c r="Z292" i="7" s="1"/>
  <c r="D79" i="7"/>
  <c r="D156" i="7"/>
  <c r="D222" i="7"/>
  <c r="D290" i="7"/>
  <c r="Y58" i="7"/>
  <c r="Y75" i="7"/>
  <c r="Z372" i="7"/>
  <c r="AX372" i="7" s="1"/>
  <c r="Y372" i="7"/>
  <c r="X372" i="7"/>
  <c r="W372" i="7"/>
  <c r="V372" i="7"/>
  <c r="AR372" i="7" s="1"/>
  <c r="U372" i="7"/>
  <c r="T372" i="7"/>
  <c r="AO372" i="7" s="1"/>
  <c r="BJ372" i="7" s="1"/>
  <c r="R372" i="11" s="1"/>
  <c r="S372" i="11" s="1"/>
  <c r="AE372" i="7"/>
  <c r="AD372" i="7"/>
  <c r="AC372" i="7"/>
  <c r="AB372" i="7"/>
  <c r="AA372" i="7"/>
  <c r="Z338" i="7"/>
  <c r="Y338" i="7"/>
  <c r="X338" i="7"/>
  <c r="W338" i="7"/>
  <c r="V338" i="7"/>
  <c r="U338" i="7"/>
  <c r="T338" i="7"/>
  <c r="AE338" i="7"/>
  <c r="AD338" i="7"/>
  <c r="AC338" i="7"/>
  <c r="AB338" i="7"/>
  <c r="AA338" i="7"/>
  <c r="Y306" i="7"/>
  <c r="W306" i="7"/>
  <c r="AE306" i="7"/>
  <c r="AC306" i="7"/>
  <c r="D306" i="7"/>
  <c r="AA306" i="7"/>
  <c r="Z274" i="7"/>
  <c r="AX274" i="7" s="1"/>
  <c r="Y274" i="7"/>
  <c r="X274" i="7"/>
  <c r="W274" i="7"/>
  <c r="V274" i="7"/>
  <c r="U274" i="7"/>
  <c r="T274" i="7"/>
  <c r="Y242" i="7"/>
  <c r="W242" i="7"/>
  <c r="U242" i="7"/>
  <c r="AE242" i="7"/>
  <c r="D242" i="7"/>
  <c r="AB242" i="7" s="1"/>
  <c r="BA242" i="7" s="1"/>
  <c r="Z210" i="7"/>
  <c r="AX210" i="7" s="1"/>
  <c r="Y210" i="7"/>
  <c r="X210" i="7"/>
  <c r="W210" i="7"/>
  <c r="V210" i="7"/>
  <c r="U210" i="7"/>
  <c r="T210" i="7"/>
  <c r="AE210" i="7"/>
  <c r="AD210" i="7"/>
  <c r="BD210" i="7" s="1"/>
  <c r="AC210" i="7"/>
  <c r="AA210" i="7"/>
  <c r="Z178" i="7"/>
  <c r="X178" i="7"/>
  <c r="W178" i="7"/>
  <c r="V178" i="7"/>
  <c r="U178" i="7"/>
  <c r="T178" i="7"/>
  <c r="AE178" i="7"/>
  <c r="Z146" i="7"/>
  <c r="AD146" i="7"/>
  <c r="AC146" i="7"/>
  <c r="AB146" i="7"/>
  <c r="AA146" i="7"/>
  <c r="AE146" i="7"/>
  <c r="Y146" i="7"/>
  <c r="X146" i="7"/>
  <c r="V146" i="7"/>
  <c r="U146" i="7"/>
  <c r="T146" i="7"/>
  <c r="AE114" i="7"/>
  <c r="AC114" i="7"/>
  <c r="AA114" i="7"/>
  <c r="Z114" i="7"/>
  <c r="AD114" i="7"/>
  <c r="AE82" i="7"/>
  <c r="AC82" i="7"/>
  <c r="AA82" i="7"/>
  <c r="Y82" i="7"/>
  <c r="W82" i="7"/>
  <c r="U82" i="7"/>
  <c r="D78" i="7"/>
  <c r="Z78" i="7" s="1"/>
  <c r="AX78" i="7" s="1"/>
  <c r="BS78" i="7" s="1"/>
  <c r="X78" i="11" s="1"/>
  <c r="D38" i="7"/>
  <c r="D173" i="7"/>
  <c r="D221" i="7"/>
  <c r="D260" i="7"/>
  <c r="D330" i="7"/>
  <c r="D289" i="7"/>
  <c r="T289" i="7" s="1"/>
  <c r="W14" i="7"/>
  <c r="Y32" i="7"/>
  <c r="U64" i="7"/>
  <c r="AC68" i="7"/>
  <c r="Z75" i="7"/>
  <c r="W98" i="7"/>
  <c r="AA107" i="7"/>
  <c r="T114" i="7"/>
  <c r="V122" i="7"/>
  <c r="AR122" i="7" s="1"/>
  <c r="Y138" i="7"/>
  <c r="Y162" i="7"/>
  <c r="Z171" i="7"/>
  <c r="U198" i="7"/>
  <c r="AA227" i="7"/>
  <c r="AC242" i="7"/>
  <c r="V257" i="7"/>
  <c r="AR257" i="7" s="1"/>
  <c r="W292" i="7"/>
  <c r="AD239" i="7"/>
  <c r="BD239" i="7" s="1"/>
  <c r="AC239" i="7"/>
  <c r="AB239" i="7"/>
  <c r="Z239" i="7"/>
  <c r="AX239" i="7" s="1"/>
  <c r="Y239" i="7"/>
  <c r="X239" i="7"/>
  <c r="AU239" i="7" s="1"/>
  <c r="W239" i="7"/>
  <c r="AE239" i="7"/>
  <c r="V239" i="7"/>
  <c r="AR239" i="7" s="1"/>
  <c r="T239" i="7"/>
  <c r="AE270" i="7"/>
  <c r="AC270" i="7"/>
  <c r="V333" i="7"/>
  <c r="U333" i="7"/>
  <c r="T333" i="7"/>
  <c r="AE333" i="7"/>
  <c r="AD333" i="7"/>
  <c r="AC333" i="7"/>
  <c r="AB333" i="7"/>
  <c r="AA333" i="7"/>
  <c r="Z333" i="7"/>
  <c r="Y333" i="7"/>
  <c r="X333" i="7"/>
  <c r="W333" i="7"/>
  <c r="AC140" i="7"/>
  <c r="AB140" i="7"/>
  <c r="AA140" i="7"/>
  <c r="Z140" i="7"/>
  <c r="Y140" i="7"/>
  <c r="X140" i="7"/>
  <c r="W140" i="7"/>
  <c r="V140" i="7"/>
  <c r="T140" i="7"/>
  <c r="AE140" i="7"/>
  <c r="AD140" i="7"/>
  <c r="U140" i="7"/>
  <c r="AE329" i="7"/>
  <c r="AC329" i="7"/>
  <c r="AA329" i="7"/>
  <c r="Y329" i="7"/>
  <c r="AE356" i="7"/>
  <c r="AD356" i="7"/>
  <c r="AC356" i="7"/>
  <c r="AB356" i="7"/>
  <c r="AA356" i="7"/>
  <c r="Z356" i="7"/>
  <c r="Y356" i="7"/>
  <c r="X356" i="7"/>
  <c r="W356" i="7"/>
  <c r="V356" i="7"/>
  <c r="U356" i="7"/>
  <c r="T356" i="7"/>
  <c r="AC259" i="7"/>
  <c r="AE259" i="7"/>
  <c r="AA259" i="7"/>
  <c r="Y259" i="7"/>
  <c r="W259" i="7"/>
  <c r="D259" i="7"/>
  <c r="U259" i="7"/>
  <c r="U131" i="7"/>
  <c r="AC131" i="7"/>
  <c r="AB131" i="7"/>
  <c r="AA131" i="7"/>
  <c r="Z131" i="7"/>
  <c r="Y131" i="7"/>
  <c r="W131" i="7"/>
  <c r="V131" i="7"/>
  <c r="D15" i="7"/>
  <c r="Z322" i="7"/>
  <c r="AX322" i="7" s="1"/>
  <c r="Y322" i="7"/>
  <c r="X322" i="7"/>
  <c r="W322" i="7"/>
  <c r="V322" i="7"/>
  <c r="AR322" i="7" s="1"/>
  <c r="U322" i="7"/>
  <c r="T322" i="7"/>
  <c r="AE322" i="7"/>
  <c r="AD322" i="7"/>
  <c r="AC322" i="7"/>
  <c r="AB322" i="7"/>
  <c r="AA322" i="7"/>
  <c r="AE130" i="7"/>
  <c r="AC130" i="7"/>
  <c r="AB130" i="7"/>
  <c r="AA130" i="7"/>
  <c r="Z130" i="7"/>
  <c r="Y130" i="7"/>
  <c r="X130" i="7"/>
  <c r="W130" i="7"/>
  <c r="V130" i="7"/>
  <c r="U130" i="7"/>
  <c r="T130" i="7"/>
  <c r="AD130" i="7"/>
  <c r="D132" i="7"/>
  <c r="AE71" i="7"/>
  <c r="Y35" i="7"/>
  <c r="D227" i="7"/>
  <c r="D295" i="7"/>
  <c r="W75" i="7"/>
  <c r="D39" i="7"/>
  <c r="D174" i="7"/>
  <c r="AB174" i="7" s="1"/>
  <c r="D266" i="7"/>
  <c r="AE371" i="7"/>
  <c r="AD371" i="7"/>
  <c r="AC371" i="7"/>
  <c r="AB371" i="7"/>
  <c r="BA371" i="7" s="1"/>
  <c r="AA371" i="7"/>
  <c r="Z371" i="7"/>
  <c r="AX371" i="7" s="1"/>
  <c r="Y371" i="7"/>
  <c r="X371" i="7"/>
  <c r="W371" i="7"/>
  <c r="V371" i="7"/>
  <c r="U371" i="7"/>
  <c r="T371" i="7"/>
  <c r="AO371" i="7" s="1"/>
  <c r="BJ371" i="7" s="1"/>
  <c r="R371" i="11" s="1"/>
  <c r="S371" i="11" s="1"/>
  <c r="AD305" i="7"/>
  <c r="BD305" i="7" s="1"/>
  <c r="AB305" i="7"/>
  <c r="BA305" i="7" s="1"/>
  <c r="AA305" i="7"/>
  <c r="Y305" i="7"/>
  <c r="X305" i="7"/>
  <c r="AU305" i="7" s="1"/>
  <c r="W305" i="7"/>
  <c r="V305" i="7"/>
  <c r="U305" i="7"/>
  <c r="T305" i="7"/>
  <c r="AE273" i="7"/>
  <c r="AC273" i="7"/>
  <c r="Z273" i="7"/>
  <c r="AX273" i="7" s="1"/>
  <c r="Y273" i="7"/>
  <c r="X273" i="7"/>
  <c r="W273" i="7"/>
  <c r="V273" i="7"/>
  <c r="U273" i="7"/>
  <c r="AE241" i="7"/>
  <c r="AC241" i="7"/>
  <c r="Y241" i="7"/>
  <c r="W241" i="7"/>
  <c r="U241" i="7"/>
  <c r="AA241" i="7"/>
  <c r="D241" i="7"/>
  <c r="AC209" i="7"/>
  <c r="Z209" i="7"/>
  <c r="AD209" i="7"/>
  <c r="BD209" i="7" s="1"/>
  <c r="AB209" i="7"/>
  <c r="AA209" i="7"/>
  <c r="Y209" i="7"/>
  <c r="X209" i="7"/>
  <c r="W209" i="7"/>
  <c r="V209" i="7"/>
  <c r="T209" i="7"/>
  <c r="AE177" i="7"/>
  <c r="AC177" i="7"/>
  <c r="Z177" i="7"/>
  <c r="AX177" i="7" s="1"/>
  <c r="AE145" i="7"/>
  <c r="AC145" i="7"/>
  <c r="AA145" i="7"/>
  <c r="Y145" i="7"/>
  <c r="W145" i="7"/>
  <c r="AA113" i="7"/>
  <c r="Z113" i="7"/>
  <c r="Y113" i="7"/>
  <c r="X113" i="7"/>
  <c r="W113" i="7"/>
  <c r="V113" i="7"/>
  <c r="U113" i="7"/>
  <c r="T113" i="7"/>
  <c r="AE81" i="7"/>
  <c r="AD81" i="7"/>
  <c r="BD81" i="7" s="1"/>
  <c r="AC81" i="7"/>
  <c r="AA81" i="7"/>
  <c r="AE49" i="7"/>
  <c r="AC49" i="7"/>
  <c r="AB49" i="7"/>
  <c r="AA49" i="7"/>
  <c r="Z49" i="7"/>
  <c r="AD49" i="7"/>
  <c r="Y49" i="7"/>
  <c r="X49" i="7"/>
  <c r="V49" i="7"/>
  <c r="W49" i="7"/>
  <c r="U49" i="7"/>
  <c r="AE17" i="7"/>
  <c r="AC17" i="7"/>
  <c r="AB17" i="7"/>
  <c r="BA17" i="7" s="1"/>
  <c r="AA17" i="7"/>
  <c r="Z17" i="7"/>
  <c r="AX17" i="7" s="1"/>
  <c r="V17" i="7"/>
  <c r="AR17" i="7" s="1"/>
  <c r="U17" i="7"/>
  <c r="T17" i="7"/>
  <c r="D77" i="7"/>
  <c r="D37" i="7"/>
  <c r="D172" i="7"/>
  <c r="D220" i="7"/>
  <c r="AB220" i="7" s="1"/>
  <c r="BA220" i="7" s="1"/>
  <c r="D329" i="7"/>
  <c r="D288" i="7"/>
  <c r="AB32" i="7"/>
  <c r="BA32" i="7" s="1"/>
  <c r="U38" i="7"/>
  <c r="AC43" i="7"/>
  <c r="Y48" i="7"/>
  <c r="AA58" i="7"/>
  <c r="AA75" i="7"/>
  <c r="V84" i="7"/>
  <c r="AR84" i="7" s="1"/>
  <c r="AB107" i="7"/>
  <c r="BA107" i="7" s="1"/>
  <c r="U114" i="7"/>
  <c r="W122" i="7"/>
  <c r="AE131" i="7"/>
  <c r="AA171" i="7"/>
  <c r="AE198" i="7"/>
  <c r="W257" i="7"/>
  <c r="AA274" i="7"/>
  <c r="AC312" i="7"/>
  <c r="AD312" i="7"/>
  <c r="BD312" i="7" s="1"/>
  <c r="AE312" i="7"/>
  <c r="V119" i="7"/>
  <c r="W275" i="7"/>
  <c r="T313" i="7"/>
  <c r="U86" i="7"/>
  <c r="AC150" i="7"/>
  <c r="AE246" i="7"/>
  <c r="AC120" i="7"/>
  <c r="T247" i="7"/>
  <c r="W347" i="7"/>
  <c r="U347" i="7"/>
  <c r="AC347" i="7"/>
  <c r="AA347" i="7"/>
  <c r="Y347" i="7"/>
  <c r="Y315" i="7"/>
  <c r="W315" i="7"/>
  <c r="U315" i="7"/>
  <c r="AC315" i="7"/>
  <c r="AA315" i="7"/>
  <c r="AE283" i="7"/>
  <c r="AC283" i="7"/>
  <c r="AA283" i="7"/>
  <c r="W283" i="7"/>
  <c r="AE251" i="7"/>
  <c r="AE219" i="7"/>
  <c r="AC219" i="7"/>
  <c r="Y187" i="7"/>
  <c r="W187" i="7"/>
  <c r="U187" i="7"/>
  <c r="AE155" i="7"/>
  <c r="AA155" i="7"/>
  <c r="U123" i="7"/>
  <c r="AE123" i="7"/>
  <c r="AC123" i="7"/>
  <c r="AA123" i="7"/>
  <c r="Y123" i="7"/>
  <c r="U91" i="7"/>
  <c r="D315" i="7"/>
  <c r="D283" i="7"/>
  <c r="AA19" i="7"/>
  <c r="U59" i="7"/>
  <c r="W86" i="7"/>
  <c r="AA91" i="7"/>
  <c r="X115" i="7"/>
  <c r="AA152" i="7"/>
  <c r="AE345" i="7"/>
  <c r="AC345" i="7"/>
  <c r="AA345" i="7"/>
  <c r="Y345" i="7"/>
  <c r="W345" i="7"/>
  <c r="U345" i="7"/>
  <c r="AE281" i="7"/>
  <c r="AC281" i="7"/>
  <c r="AE217" i="7"/>
  <c r="AC217" i="7"/>
  <c r="Z217" i="7"/>
  <c r="AX217" i="7" s="1"/>
  <c r="AD217" i="7"/>
  <c r="AB217" i="7"/>
  <c r="BA217" i="7" s="1"/>
  <c r="AA217" i="7"/>
  <c r="Y217" i="7"/>
  <c r="X217" i="7"/>
  <c r="AU217" i="7" s="1"/>
  <c r="V217" i="7"/>
  <c r="AE185" i="7"/>
  <c r="AC185" i="7"/>
  <c r="W185" i="7"/>
  <c r="V185" i="7"/>
  <c r="U185" i="7"/>
  <c r="T185" i="7"/>
  <c r="AC153" i="7"/>
  <c r="AA153" i="7"/>
  <c r="W153" i="7"/>
  <c r="AE89" i="7"/>
  <c r="AA89" i="7"/>
  <c r="AE25" i="7"/>
  <c r="AC25" i="7"/>
  <c r="AA25" i="7"/>
  <c r="D155" i="7"/>
  <c r="V155" i="7" s="1"/>
  <c r="D123" i="7"/>
  <c r="D281" i="7"/>
  <c r="AD281" i="7" s="1"/>
  <c r="BD281" i="7" s="1"/>
  <c r="AC19" i="7"/>
  <c r="Y23" i="7"/>
  <c r="W59" i="7"/>
  <c r="AC91" i="7"/>
  <c r="Z115" i="7"/>
  <c r="W213" i="7"/>
  <c r="AD248" i="7"/>
  <c r="BD248" i="7" s="1"/>
  <c r="AC248" i="7"/>
  <c r="AB248" i="7"/>
  <c r="BA248" i="7" s="1"/>
  <c r="Z248" i="7"/>
  <c r="AX248" i="7" s="1"/>
  <c r="Y248" i="7"/>
  <c r="AA248" i="7"/>
  <c r="X248" i="7"/>
  <c r="W248" i="7"/>
  <c r="V248" i="7"/>
  <c r="U248" i="7"/>
  <c r="X216" i="7"/>
  <c r="W216" i="7"/>
  <c r="V216" i="7"/>
  <c r="U216" i="7"/>
  <c r="T216" i="7"/>
  <c r="AE184" i="7"/>
  <c r="AD184" i="7"/>
  <c r="AC184" i="7"/>
  <c r="AB184" i="7"/>
  <c r="AA184" i="7"/>
  <c r="Z184" i="7"/>
  <c r="X184" i="7"/>
  <c r="AU184" i="7" s="1"/>
  <c r="Y152" i="7"/>
  <c r="W152" i="7"/>
  <c r="U152" i="7"/>
  <c r="Y120" i="7"/>
  <c r="X120" i="7"/>
  <c r="W120" i="7"/>
  <c r="U120" i="7"/>
  <c r="T120" i="7"/>
  <c r="AB120" i="7"/>
  <c r="AA120" i="7"/>
  <c r="Z120" i="7"/>
  <c r="V120" i="7"/>
  <c r="Y88" i="7"/>
  <c r="X88" i="7"/>
  <c r="AU88" i="7" s="1"/>
  <c r="W88" i="7"/>
  <c r="U88" i="7"/>
  <c r="T88" i="7"/>
  <c r="D345" i="7"/>
  <c r="AA115" i="7"/>
  <c r="U121" i="7"/>
  <c r="AC152" i="7"/>
  <c r="AE313" i="7"/>
  <c r="AC313" i="7"/>
  <c r="Z313" i="7"/>
  <c r="AD313" i="7"/>
  <c r="BD313" i="7" s="1"/>
  <c r="AB313" i="7"/>
  <c r="BA313" i="7" s="1"/>
  <c r="AA313" i="7"/>
  <c r="Y313" i="7"/>
  <c r="X313" i="7"/>
  <c r="W313" i="7"/>
  <c r="V313" i="7"/>
  <c r="U313" i="7"/>
  <c r="AE249" i="7"/>
  <c r="AC249" i="7"/>
  <c r="Z249" i="7"/>
  <c r="W249" i="7"/>
  <c r="V249" i="7"/>
  <c r="U249" i="7"/>
  <c r="T249" i="7"/>
  <c r="AD249" i="7"/>
  <c r="AB249" i="7"/>
  <c r="AA249" i="7"/>
  <c r="Y249" i="7"/>
  <c r="X249" i="7"/>
  <c r="AE344" i="7"/>
  <c r="AC344" i="7"/>
  <c r="AA344" i="7"/>
  <c r="Y344" i="7"/>
  <c r="AA280" i="7"/>
  <c r="Z280" i="7"/>
  <c r="AX280" i="7" s="1"/>
  <c r="Y280" i="7"/>
  <c r="X280" i="7"/>
  <c r="W280" i="7"/>
  <c r="V280" i="7"/>
  <c r="T280" i="7"/>
  <c r="D11" i="7"/>
  <c r="AC343" i="7"/>
  <c r="AA343" i="7"/>
  <c r="Y343" i="7"/>
  <c r="W343" i="7"/>
  <c r="U343" i="7"/>
  <c r="AC311" i="7"/>
  <c r="Y311" i="7"/>
  <c r="W311" i="7"/>
  <c r="AE311" i="7"/>
  <c r="AC279" i="7"/>
  <c r="AA279" i="7"/>
  <c r="W279" i="7"/>
  <c r="AC247" i="7"/>
  <c r="AB247" i="7"/>
  <c r="AA247" i="7"/>
  <c r="Z247" i="7"/>
  <c r="Y247" i="7"/>
  <c r="X247" i="7"/>
  <c r="W247" i="7"/>
  <c r="U247" i="7"/>
  <c r="AD215" i="7"/>
  <c r="BD215" i="7" s="1"/>
  <c r="AC215" i="7"/>
  <c r="AB215" i="7"/>
  <c r="BA215" i="7" s="1"/>
  <c r="AA215" i="7"/>
  <c r="Z215" i="7"/>
  <c r="Y215" i="7"/>
  <c r="X215" i="7"/>
  <c r="W215" i="7"/>
  <c r="U215" i="7"/>
  <c r="AE215" i="7"/>
  <c r="V215" i="7"/>
  <c r="T215" i="7"/>
  <c r="AA183" i="7"/>
  <c r="Y183" i="7"/>
  <c r="W183" i="7"/>
  <c r="AE183" i="7"/>
  <c r="AC183" i="7"/>
  <c r="AA151" i="7"/>
  <c r="Y151" i="7"/>
  <c r="W151" i="7"/>
  <c r="U151" i="7"/>
  <c r="AE151" i="7"/>
  <c r="AE119" i="7"/>
  <c r="AC119" i="7"/>
  <c r="AB119" i="7"/>
  <c r="AA119" i="7"/>
  <c r="X119" i="7"/>
  <c r="W87" i="7"/>
  <c r="W55" i="7"/>
  <c r="U55" i="7"/>
  <c r="W23" i="7"/>
  <c r="U23" i="7"/>
  <c r="D91" i="7"/>
  <c r="V91" i="7" s="1"/>
  <c r="AR91" i="7" s="1"/>
  <c r="D59" i="7"/>
  <c r="D27" i="7"/>
  <c r="D153" i="7"/>
  <c r="D344" i="7"/>
  <c r="D311" i="7"/>
  <c r="D279" i="7"/>
  <c r="AA23" i="7"/>
  <c r="U53" i="7"/>
  <c r="W56" i="7"/>
  <c r="Y59" i="7"/>
  <c r="Y87" i="7"/>
  <c r="AE91" i="7"/>
  <c r="AB115" i="7"/>
  <c r="V121" i="7"/>
  <c r="Y213" i="7"/>
  <c r="AD214" i="7"/>
  <c r="Y214" i="7"/>
  <c r="X214" i="7"/>
  <c r="W214" i="7"/>
  <c r="V214" i="7"/>
  <c r="U214" i="7"/>
  <c r="T214" i="7"/>
  <c r="AE214" i="7"/>
  <c r="AC214" i="7"/>
  <c r="AB214" i="7"/>
  <c r="AA214" i="7"/>
  <c r="AE182" i="7"/>
  <c r="AC182" i="7"/>
  <c r="Y150" i="7"/>
  <c r="U150" i="7"/>
  <c r="AE86" i="7"/>
  <c r="Y86" i="7"/>
  <c r="AE54" i="7"/>
  <c r="AE22" i="7"/>
  <c r="D152" i="7"/>
  <c r="AB152" i="7" s="1"/>
  <c r="D343" i="7"/>
  <c r="AC115" i="7"/>
  <c r="W121" i="7"/>
  <c r="AE152" i="7"/>
  <c r="Y342" i="7"/>
  <c r="W342" i="7"/>
  <c r="U342" i="7"/>
  <c r="AD310" i="7"/>
  <c r="AE310" i="7"/>
  <c r="AC310" i="7"/>
  <c r="AB310" i="7"/>
  <c r="AA310" i="7"/>
  <c r="Z310" i="7"/>
  <c r="Y310" i="7"/>
  <c r="X310" i="7"/>
  <c r="W310" i="7"/>
  <c r="V310" i="7"/>
  <c r="AD278" i="7"/>
  <c r="BD278" i="7" s="1"/>
  <c r="AE278" i="7"/>
  <c r="AB278" i="7"/>
  <c r="BA278" i="7" s="1"/>
  <c r="AA278" i="7"/>
  <c r="Z278" i="7"/>
  <c r="Y278" i="7"/>
  <c r="X278" i="7"/>
  <c r="W278" i="7"/>
  <c r="V278" i="7"/>
  <c r="U278" i="7"/>
  <c r="T278" i="7"/>
  <c r="V341" i="7"/>
  <c r="U341" i="7"/>
  <c r="T341" i="7"/>
  <c r="AE341" i="7"/>
  <c r="AD341" i="7"/>
  <c r="AC341" i="7"/>
  <c r="AB341" i="7"/>
  <c r="AA341" i="7"/>
  <c r="AX341" i="7" s="1"/>
  <c r="U309" i="7"/>
  <c r="Y309" i="7"/>
  <c r="W309" i="7"/>
  <c r="AE277" i="7"/>
  <c r="V245" i="7"/>
  <c r="T245" i="7"/>
  <c r="AC245" i="7"/>
  <c r="AB245" i="7"/>
  <c r="BA245" i="7" s="1"/>
  <c r="AA245" i="7"/>
  <c r="Z245" i="7"/>
  <c r="AX245" i="7" s="1"/>
  <c r="Y245" i="7"/>
  <c r="X245" i="7"/>
  <c r="AU245" i="7" s="1"/>
  <c r="W245" i="7"/>
  <c r="U213" i="7"/>
  <c r="AE213" i="7"/>
  <c r="W181" i="7"/>
  <c r="U181" i="7"/>
  <c r="AE149" i="7"/>
  <c r="AC117" i="7"/>
  <c r="AB117" i="7"/>
  <c r="AA117" i="7"/>
  <c r="Y117" i="7"/>
  <c r="X117" i="7"/>
  <c r="W117" i="7"/>
  <c r="V117" i="7"/>
  <c r="AC85" i="7"/>
  <c r="AB85" i="7"/>
  <c r="BA85" i="7" s="1"/>
  <c r="AA85" i="7"/>
  <c r="Y85" i="7"/>
  <c r="X85" i="7"/>
  <c r="AU85" i="7" s="1"/>
  <c r="V85" i="7"/>
  <c r="AR85" i="7" s="1"/>
  <c r="D89" i="7"/>
  <c r="X89" i="7" s="1"/>
  <c r="AU89" i="7" s="1"/>
  <c r="D57" i="7"/>
  <c r="D25" i="7"/>
  <c r="D151" i="7"/>
  <c r="D342" i="7"/>
  <c r="D309" i="7"/>
  <c r="D277" i="7"/>
  <c r="AC23" i="7"/>
  <c r="U50" i="7"/>
  <c r="AA59" i="7"/>
  <c r="AA87" i="7"/>
  <c r="AD115" i="7"/>
  <c r="X121" i="7"/>
  <c r="AA213" i="7"/>
  <c r="AC278" i="7"/>
  <c r="U153" i="7"/>
  <c r="U182" i="7"/>
  <c r="U251" i="7"/>
  <c r="AE279" i="7"/>
  <c r="AE373" i="7"/>
  <c r="AD373" i="7"/>
  <c r="AC373" i="7"/>
  <c r="AB373" i="7"/>
  <c r="AA373" i="7"/>
  <c r="Z373" i="7"/>
  <c r="Y373" i="7"/>
  <c r="X373" i="7"/>
  <c r="W373" i="7"/>
  <c r="V373" i="7"/>
  <c r="U373" i="7"/>
  <c r="T373" i="7"/>
  <c r="AO373" i="7" s="1"/>
  <c r="BJ373" i="7" s="1"/>
  <c r="R373" i="11" s="1"/>
  <c r="S373" i="11" s="1"/>
  <c r="AE339" i="7"/>
  <c r="AC339" i="7"/>
  <c r="AA339" i="7"/>
  <c r="Y339" i="7"/>
  <c r="W339" i="7"/>
  <c r="U339" i="7"/>
  <c r="AA307" i="7"/>
  <c r="Y307" i="7"/>
  <c r="W307" i="7"/>
  <c r="U307" i="7"/>
  <c r="AE307" i="7"/>
  <c r="AC307" i="7"/>
  <c r="AE275" i="7"/>
  <c r="AD275" i="7"/>
  <c r="AC275" i="7"/>
  <c r="Y275" i="7"/>
  <c r="AC243" i="7"/>
  <c r="AB243" i="7"/>
  <c r="BA243" i="7" s="1"/>
  <c r="AA243" i="7"/>
  <c r="Z243" i="7"/>
  <c r="Y243" i="7"/>
  <c r="X243" i="7"/>
  <c r="W243" i="7"/>
  <c r="V243" i="7"/>
  <c r="U243" i="7"/>
  <c r="T243" i="7"/>
  <c r="W211" i="7"/>
  <c r="V211" i="7"/>
  <c r="U211" i="7"/>
  <c r="T211" i="7"/>
  <c r="AD179" i="7"/>
  <c r="AC179" i="7"/>
  <c r="AB179" i="7"/>
  <c r="Z179" i="7"/>
  <c r="X179" i="7"/>
  <c r="W179" i="7"/>
  <c r="V179" i="7"/>
  <c r="U179" i="7"/>
  <c r="T179" i="7"/>
  <c r="V147" i="7"/>
  <c r="U147" i="7"/>
  <c r="T147" i="7"/>
  <c r="AE147" i="7"/>
  <c r="AD147" i="7"/>
  <c r="AC147" i="7"/>
  <c r="AB147" i="7"/>
  <c r="AA147" i="7"/>
  <c r="Z147" i="7"/>
  <c r="Y147" i="7"/>
  <c r="X147" i="7"/>
  <c r="U115" i="7"/>
  <c r="T115" i="7"/>
  <c r="U83" i="7"/>
  <c r="T83" i="7"/>
  <c r="AE83" i="7"/>
  <c r="AD83" i="7"/>
  <c r="BD83" i="7" s="1"/>
  <c r="AC83" i="7"/>
  <c r="AB83" i="7"/>
  <c r="BA83" i="7" s="1"/>
  <c r="AA83" i="7"/>
  <c r="Z83" i="7"/>
  <c r="AX83" i="7" s="1"/>
  <c r="X83" i="7"/>
  <c r="AU83" i="7" s="1"/>
  <c r="W83" i="7"/>
  <c r="D87" i="7"/>
  <c r="X87" i="7" s="1"/>
  <c r="AU87" i="7" s="1"/>
  <c r="D55" i="7"/>
  <c r="V55" i="7" s="1"/>
  <c r="D23" i="7"/>
  <c r="AD23" i="7" s="1"/>
  <c r="BD23" i="7" s="1"/>
  <c r="D149" i="7"/>
  <c r="D182" i="7"/>
  <c r="D187" i="7"/>
  <c r="D307" i="7"/>
  <c r="AE23" i="7"/>
  <c r="U27" i="7"/>
  <c r="W50" i="7"/>
  <c r="Y53" i="7"/>
  <c r="AC59" i="7"/>
  <c r="AC87" i="7"/>
  <c r="Z121" i="7"/>
  <c r="AC213" i="7"/>
  <c r="AB280" i="7"/>
  <c r="BA280" i="7" s="1"/>
  <c r="D86" i="7"/>
  <c r="D54" i="7"/>
  <c r="Z54" i="7" s="1"/>
  <c r="D22" i="7"/>
  <c r="D181" i="7"/>
  <c r="D339" i="7"/>
  <c r="AE87" i="7"/>
  <c r="W182" i="7"/>
  <c r="Z214" i="7"/>
  <c r="W251" i="7"/>
  <c r="AC280" i="7"/>
  <c r="X154" i="7"/>
  <c r="V141" i="7"/>
  <c r="X21" i="7"/>
  <c r="AU21" i="7" s="1"/>
  <c r="X61" i="7"/>
  <c r="Z21" i="7"/>
  <c r="AX21" i="7" s="1"/>
  <c r="Z61" i="7"/>
  <c r="T19" i="7"/>
  <c r="V139" i="7"/>
  <c r="X75" i="7"/>
  <c r="AV75" i="7" s="1"/>
  <c r="X139" i="7"/>
  <c r="AB19" i="7"/>
  <c r="BA19" i="7" s="1"/>
  <c r="T65" i="7"/>
  <c r="AB171" i="7"/>
  <c r="Z30" i="7"/>
  <c r="AX30" i="7" s="1"/>
  <c r="Z94" i="7"/>
  <c r="AX94" i="7" s="1"/>
  <c r="X17" i="7"/>
  <c r="AU17" i="7" s="1"/>
  <c r="X65" i="7"/>
  <c r="AU65" i="7" s="1"/>
  <c r="X73" i="7"/>
  <c r="AV73" i="7" s="1"/>
  <c r="AB94" i="7"/>
  <c r="BA94" i="7" s="1"/>
  <c r="V124" i="7"/>
  <c r="AB33" i="7"/>
  <c r="BA33" i="7" s="1"/>
  <c r="X124" i="7"/>
  <c r="X114" i="7"/>
  <c r="T117" i="7"/>
  <c r="Z85" i="7"/>
  <c r="AX85" i="7" s="1"/>
  <c r="Z101" i="7"/>
  <c r="AX101" i="7" s="1"/>
  <c r="Z117" i="7"/>
  <c r="AB21" i="7"/>
  <c r="BA21" i="7" s="1"/>
  <c r="Z72" i="7"/>
  <c r="AY72" i="7" s="1"/>
  <c r="V83" i="7"/>
  <c r="AR83" i="7" s="1"/>
  <c r="AD101" i="7"/>
  <c r="BD101" i="7" s="1"/>
  <c r="AD117" i="7"/>
  <c r="AD21" i="7"/>
  <c r="BD21" i="7" s="1"/>
  <c r="V67" i="7"/>
  <c r="AR67" i="7" s="1"/>
  <c r="AD85" i="7"/>
  <c r="BD85" i="7" s="1"/>
  <c r="AE112" i="7"/>
  <c r="T49" i="7"/>
  <c r="T177" i="7"/>
  <c r="Z118" i="7"/>
  <c r="W57" i="7"/>
  <c r="X177" i="7"/>
  <c r="AU177" i="7" s="1"/>
  <c r="X185" i="7"/>
  <c r="X317" i="7"/>
  <c r="AB317" i="7"/>
  <c r="AD317" i="7"/>
  <c r="AB73" i="7"/>
  <c r="T167" i="7"/>
  <c r="AP167" i="7" s="1"/>
  <c r="AB177" i="7"/>
  <c r="BA177" i="7" s="1"/>
  <c r="Z84" i="7"/>
  <c r="AX84" i="7" s="1"/>
  <c r="Z73" i="7"/>
  <c r="AD17" i="7"/>
  <c r="BD17" i="7" s="1"/>
  <c r="Z52" i="7"/>
  <c r="AD124" i="7"/>
  <c r="V250" i="7"/>
  <c r="Z351" i="7"/>
  <c r="AB194" i="7"/>
  <c r="BA194" i="7" s="1"/>
  <c r="X253" i="7"/>
  <c r="AB274" i="7"/>
  <c r="Z213" i="7"/>
  <c r="AD218" i="7"/>
  <c r="V171" i="7"/>
  <c r="Z240" i="7"/>
  <c r="AD261" i="7"/>
  <c r="T118" i="7"/>
  <c r="X195" i="7"/>
  <c r="AB240" i="7"/>
  <c r="T246" i="7"/>
  <c r="T310" i="7"/>
  <c r="X331" i="7"/>
  <c r="Z107" i="7"/>
  <c r="AX107" i="7" s="1"/>
  <c r="AD200" i="7"/>
  <c r="T217" i="7"/>
  <c r="AD211" i="7"/>
  <c r="AD243" i="7"/>
  <c r="AD323" i="7"/>
  <c r="T300" i="7"/>
  <c r="AB318" i="7"/>
  <c r="AD246" i="7"/>
  <c r="X188" i="7"/>
  <c r="X276" i="7"/>
  <c r="AU276" i="7" s="1"/>
  <c r="X284" i="7"/>
  <c r="AD121" i="7"/>
  <c r="V167" i="7"/>
  <c r="AB84" i="7"/>
  <c r="BA84" i="7" s="1"/>
  <c r="V323" i="7"/>
  <c r="AD325" i="7"/>
  <c r="AD273" i="7"/>
  <c r="X255" i="7"/>
  <c r="AB300" i="7"/>
  <c r="BA300" i="7" s="1"/>
  <c r="X359" i="7"/>
  <c r="AD274" i="7"/>
  <c r="AD282" i="7"/>
  <c r="BD282" i="7" s="1"/>
  <c r="V320" i="7"/>
  <c r="AR320" i="7" s="1"/>
  <c r="X240" i="7"/>
  <c r="AB285" i="7"/>
  <c r="AB301" i="7"/>
  <c r="X316" i="7"/>
  <c r="V369" i="7"/>
  <c r="Z331" i="7"/>
  <c r="AR369" i="7" l="1"/>
  <c r="BM369" i="7" s="1"/>
  <c r="T369" i="11" s="1"/>
  <c r="U369" i="11" s="1"/>
  <c r="AU316" i="7"/>
  <c r="BP316" i="7" s="1"/>
  <c r="V316" i="11" s="1"/>
  <c r="BA301" i="7"/>
  <c r="BV301" i="7" s="1"/>
  <c r="Z301" i="11" s="1"/>
  <c r="AA301" i="11" s="1"/>
  <c r="BA285" i="7"/>
  <c r="BV285" i="7" s="1"/>
  <c r="Z285" i="11" s="1"/>
  <c r="AU240" i="7"/>
  <c r="BP240" i="7" s="1"/>
  <c r="V240" i="11" s="1"/>
  <c r="BD274" i="7"/>
  <c r="BY274" i="7" s="1"/>
  <c r="AB274" i="11" s="1"/>
  <c r="BD273" i="7"/>
  <c r="BY273" i="7" s="1"/>
  <c r="AB273" i="11" s="1"/>
  <c r="BD325" i="7"/>
  <c r="BY325" i="7" s="1"/>
  <c r="AB325" i="11" s="1"/>
  <c r="AR323" i="7"/>
  <c r="BM323" i="7" s="1"/>
  <c r="T323" i="11" s="1"/>
  <c r="U323" i="11" s="1"/>
  <c r="AU284" i="7"/>
  <c r="BP284" i="7" s="1"/>
  <c r="V284" i="11" s="1"/>
  <c r="AU188" i="7"/>
  <c r="BP188" i="7" s="1"/>
  <c r="V188" i="11" s="1"/>
  <c r="BA318" i="7"/>
  <c r="BV318" i="7" s="1"/>
  <c r="Z318" i="11" s="1"/>
  <c r="AA318" i="11" s="1"/>
  <c r="BD323" i="7"/>
  <c r="BY323" i="7" s="1"/>
  <c r="AB323" i="11" s="1"/>
  <c r="AC323" i="11" s="1"/>
  <c r="BD211" i="7"/>
  <c r="BY211" i="7" s="1"/>
  <c r="AB211" i="11" s="1"/>
  <c r="BD200" i="7"/>
  <c r="BY200" i="7" s="1"/>
  <c r="AB200" i="11" s="1"/>
  <c r="BA240" i="7"/>
  <c r="BV240" i="7" s="1"/>
  <c r="Z240" i="11" s="1"/>
  <c r="AU195" i="7"/>
  <c r="BP195" i="7" s="1"/>
  <c r="V195" i="11" s="1"/>
  <c r="BD261" i="7"/>
  <c r="BY261" i="7" s="1"/>
  <c r="AB261" i="11" s="1"/>
  <c r="AC261" i="11" s="1"/>
  <c r="AX240" i="7"/>
  <c r="BS240" i="7" s="1"/>
  <c r="X240" i="11" s="1"/>
  <c r="BD218" i="7"/>
  <c r="BY218" i="7" s="1"/>
  <c r="AB218" i="11" s="1"/>
  <c r="AC218" i="11" s="1"/>
  <c r="AX213" i="7"/>
  <c r="BS213" i="7" s="1"/>
  <c r="X213" i="11" s="1"/>
  <c r="BA274" i="7"/>
  <c r="BV274" i="7" s="1"/>
  <c r="Z274" i="11" s="1"/>
  <c r="AU253" i="7"/>
  <c r="BP253" i="7" s="1"/>
  <c r="V253" i="11" s="1"/>
  <c r="BD317" i="7"/>
  <c r="BY317" i="7" s="1"/>
  <c r="AB317" i="11" s="1"/>
  <c r="BA317" i="7"/>
  <c r="BV317" i="7" s="1"/>
  <c r="Z317" i="11" s="1"/>
  <c r="AU317" i="7"/>
  <c r="BP317" i="7" s="1"/>
  <c r="V317" i="11" s="1"/>
  <c r="AU185" i="7"/>
  <c r="BP185" i="7" s="1"/>
  <c r="V185" i="11" s="1"/>
  <c r="AX214" i="7"/>
  <c r="BS214" i="7" s="1"/>
  <c r="X214" i="11" s="1"/>
  <c r="T149" i="7"/>
  <c r="A179" i="23"/>
  <c r="A179" i="12"/>
  <c r="AR211" i="7"/>
  <c r="BM211" i="7" s="1"/>
  <c r="T211" i="11" s="1"/>
  <c r="BD275" i="7"/>
  <c r="BY275" i="7" s="1"/>
  <c r="AB275" i="11" s="1"/>
  <c r="AR373" i="7"/>
  <c r="BM373" i="7" s="1"/>
  <c r="T373" i="11" s="1"/>
  <c r="U373" i="11" s="1"/>
  <c r="AU373" i="7"/>
  <c r="BP373" i="7" s="1"/>
  <c r="V373" i="11" s="1"/>
  <c r="W373" i="11" s="1"/>
  <c r="AX373" i="7"/>
  <c r="BS373" i="7" s="1"/>
  <c r="X373" i="11" s="1"/>
  <c r="Y373" i="11" s="1"/>
  <c r="BA373" i="7"/>
  <c r="BV373" i="7" s="1"/>
  <c r="Z373" i="11" s="1"/>
  <c r="AA373" i="11" s="1"/>
  <c r="BD373" i="7"/>
  <c r="BY373" i="7" s="1"/>
  <c r="AB373" i="11" s="1"/>
  <c r="AC373" i="11" s="1"/>
  <c r="A328" i="23"/>
  <c r="A328" i="12"/>
  <c r="AR278" i="7"/>
  <c r="BM278" i="7" s="1"/>
  <c r="T278" i="11" s="1"/>
  <c r="AU278" i="7"/>
  <c r="BP278" i="7" s="1"/>
  <c r="V278" i="11" s="1"/>
  <c r="AX278" i="7"/>
  <c r="BS278" i="7" s="1"/>
  <c r="X278" i="11" s="1"/>
  <c r="AR310" i="7"/>
  <c r="BM310" i="7" s="1"/>
  <c r="T310" i="11" s="1"/>
  <c r="AU310" i="7"/>
  <c r="BP310" i="7" s="1"/>
  <c r="V310" i="11" s="1"/>
  <c r="AX310" i="7"/>
  <c r="BS310" i="7" s="1"/>
  <c r="X310" i="11" s="1"/>
  <c r="BA310" i="7"/>
  <c r="BV310" i="7" s="1"/>
  <c r="Z310" i="11" s="1"/>
  <c r="BD310" i="7"/>
  <c r="BY310" i="7" s="1"/>
  <c r="AB310" i="11" s="1"/>
  <c r="BA214" i="7"/>
  <c r="BV214" i="7" s="1"/>
  <c r="Z214" i="11" s="1"/>
  <c r="AR214" i="7"/>
  <c r="BM214" i="7" s="1"/>
  <c r="T214" i="11" s="1"/>
  <c r="AU214" i="7"/>
  <c r="BP214" i="7" s="1"/>
  <c r="V214" i="11" s="1"/>
  <c r="BD214" i="7"/>
  <c r="BY214" i="7" s="1"/>
  <c r="AB214" i="11" s="1"/>
  <c r="AR215" i="7"/>
  <c r="BM215" i="7" s="1"/>
  <c r="T215" i="11" s="1"/>
  <c r="AU215" i="7"/>
  <c r="BP215" i="7" s="1"/>
  <c r="V215" i="11" s="1"/>
  <c r="AX215" i="7"/>
  <c r="BS215" i="7" s="1"/>
  <c r="X215" i="11" s="1"/>
  <c r="AR280" i="7"/>
  <c r="BM280" i="7" s="1"/>
  <c r="T280" i="11" s="1"/>
  <c r="AU280" i="7"/>
  <c r="BP280" i="7" s="1"/>
  <c r="V280" i="11" s="1"/>
  <c r="AX249" i="7"/>
  <c r="AR313" i="7"/>
  <c r="BM313" i="7" s="1"/>
  <c r="T313" i="11" s="1"/>
  <c r="AU313" i="7"/>
  <c r="BP313" i="7" s="1"/>
  <c r="V313" i="11" s="1"/>
  <c r="AX313" i="7"/>
  <c r="BS313" i="7" s="1"/>
  <c r="X313" i="11" s="1"/>
  <c r="AX184" i="7"/>
  <c r="BS184" i="7" s="1"/>
  <c r="X184" i="11" s="1"/>
  <c r="BA184" i="7"/>
  <c r="BV184" i="7" s="1"/>
  <c r="Z184" i="11" s="1"/>
  <c r="BD184" i="7"/>
  <c r="BY184" i="7" s="1"/>
  <c r="AB184" i="11" s="1"/>
  <c r="AR216" i="7"/>
  <c r="BM216" i="7" s="1"/>
  <c r="T216" i="11" s="1"/>
  <c r="AU216" i="7"/>
  <c r="BP216" i="7" s="1"/>
  <c r="V216" i="11" s="1"/>
  <c r="AR185" i="7"/>
  <c r="BM185" i="7" s="1"/>
  <c r="T185" i="11" s="1"/>
  <c r="AR217" i="7"/>
  <c r="BM217" i="7" s="1"/>
  <c r="T217" i="11" s="1"/>
  <c r="U217" i="11" s="1"/>
  <c r="BD217" i="7"/>
  <c r="BY217" i="7" s="1"/>
  <c r="AB217" i="11" s="1"/>
  <c r="AC217" i="11" s="1"/>
  <c r="AR209" i="7"/>
  <c r="BM209" i="7" s="1"/>
  <c r="T209" i="11" s="1"/>
  <c r="AU209" i="7"/>
  <c r="BP209" i="7" s="1"/>
  <c r="V209" i="11" s="1"/>
  <c r="BA209" i="7"/>
  <c r="BV209" i="7" s="1"/>
  <c r="Z209" i="11" s="1"/>
  <c r="AX209" i="7"/>
  <c r="BS209" i="7" s="1"/>
  <c r="X209" i="11" s="1"/>
  <c r="AR273" i="7"/>
  <c r="BM273" i="7" s="1"/>
  <c r="T273" i="11" s="1"/>
  <c r="AU273" i="7"/>
  <c r="BP273" i="7" s="1"/>
  <c r="V273" i="11" s="1"/>
  <c r="AR305" i="7"/>
  <c r="BM305" i="7" s="1"/>
  <c r="T305" i="11" s="1"/>
  <c r="AR371" i="7"/>
  <c r="BM371" i="7" s="1"/>
  <c r="T371" i="11" s="1"/>
  <c r="U371" i="11" s="1"/>
  <c r="AU371" i="7"/>
  <c r="BP371" i="7" s="1"/>
  <c r="V371" i="11" s="1"/>
  <c r="W371" i="11" s="1"/>
  <c r="BD371" i="7"/>
  <c r="BY371" i="7" s="1"/>
  <c r="AB371" i="11" s="1"/>
  <c r="AC371" i="11" s="1"/>
  <c r="BA322" i="7"/>
  <c r="BV322" i="7" s="1"/>
  <c r="Z322" i="11" s="1"/>
  <c r="BD322" i="7"/>
  <c r="BY322" i="7" s="1"/>
  <c r="AB322" i="11" s="1"/>
  <c r="AU322" i="7"/>
  <c r="BP322" i="7" s="1"/>
  <c r="V322" i="11" s="1"/>
  <c r="A302" i="23"/>
  <c r="A302" i="12"/>
  <c r="AX356" i="7"/>
  <c r="AX333" i="7"/>
  <c r="BD333" i="7"/>
  <c r="BA239" i="7"/>
  <c r="BV239" i="7" s="1"/>
  <c r="Z239" i="11" s="1"/>
  <c r="AA239" i="11" s="1"/>
  <c r="AY75" i="7"/>
  <c r="AR210" i="7"/>
  <c r="BM210" i="7" s="1"/>
  <c r="T210" i="11" s="1"/>
  <c r="AU210" i="7"/>
  <c r="BP210" i="7" s="1"/>
  <c r="V210" i="11" s="1"/>
  <c r="AR274" i="7"/>
  <c r="BM274" i="7" s="1"/>
  <c r="T274" i="11" s="1"/>
  <c r="AU274" i="7"/>
  <c r="BP274" i="7" s="1"/>
  <c r="V274" i="11" s="1"/>
  <c r="A360" i="23"/>
  <c r="A360" i="12"/>
  <c r="BA338" i="7"/>
  <c r="BD338" i="7"/>
  <c r="BA372" i="7"/>
  <c r="BV372" i="7" s="1"/>
  <c r="Z372" i="11" s="1"/>
  <c r="AA372" i="11" s="1"/>
  <c r="BD372" i="7"/>
  <c r="BY372" i="7" s="1"/>
  <c r="AB372" i="11" s="1"/>
  <c r="AC372" i="11" s="1"/>
  <c r="AU372" i="7"/>
  <c r="BP372" i="7" s="1"/>
  <c r="V372" i="11" s="1"/>
  <c r="W372" i="11" s="1"/>
  <c r="AX292" i="7"/>
  <c r="BS292" i="7" s="1"/>
  <c r="X292" i="11" s="1"/>
  <c r="AR256" i="7"/>
  <c r="BM256" i="7" s="1"/>
  <c r="T256" i="11" s="1"/>
  <c r="AU256" i="7"/>
  <c r="BP256" i="7" s="1"/>
  <c r="V256" i="11" s="1"/>
  <c r="BD256" i="7"/>
  <c r="BY256" i="7" s="1"/>
  <c r="AB256" i="11" s="1"/>
  <c r="AX320" i="7"/>
  <c r="BS320" i="7" s="1"/>
  <c r="X320" i="11" s="1"/>
  <c r="BD196" i="7"/>
  <c r="BY196" i="7" s="1"/>
  <c r="AB196" i="11" s="1"/>
  <c r="AX324" i="7"/>
  <c r="BS324" i="7" s="1"/>
  <c r="X324" i="11" s="1"/>
  <c r="Y324" i="11" s="1"/>
  <c r="AR324" i="7"/>
  <c r="BM324" i="7" s="1"/>
  <c r="T324" i="11" s="1"/>
  <c r="U324" i="11" s="1"/>
  <c r="AR368" i="7"/>
  <c r="BM368" i="7" s="1"/>
  <c r="T368" i="11" s="1"/>
  <c r="U368" i="11" s="1"/>
  <c r="AU368" i="7"/>
  <c r="BP368" i="7" s="1"/>
  <c r="V368" i="11" s="1"/>
  <c r="W368" i="11" s="1"/>
  <c r="AX368" i="7"/>
  <c r="BS368" i="7" s="1"/>
  <c r="X368" i="11" s="1"/>
  <c r="Y368" i="11" s="1"/>
  <c r="BA368" i="7"/>
  <c r="BV368" i="7" s="1"/>
  <c r="Z368" i="11" s="1"/>
  <c r="AA368" i="11" s="1"/>
  <c r="BD368" i="7"/>
  <c r="BY368" i="7" s="1"/>
  <c r="AB368" i="11" s="1"/>
  <c r="AC368" i="11" s="1"/>
  <c r="AU32" i="7"/>
  <c r="AU212" i="7"/>
  <c r="BP212" i="7" s="1"/>
  <c r="V212" i="11" s="1"/>
  <c r="AX212" i="7"/>
  <c r="BS212" i="7" s="1"/>
  <c r="X212" i="11" s="1"/>
  <c r="BD276" i="7"/>
  <c r="BY276" i="7" s="1"/>
  <c r="AB276" i="11" s="1"/>
  <c r="AR32" i="7"/>
  <c r="BA226" i="7"/>
  <c r="BV226" i="7" s="1"/>
  <c r="Z226" i="11" s="1"/>
  <c r="AR226" i="7"/>
  <c r="BM226" i="7" s="1"/>
  <c r="T226" i="11" s="1"/>
  <c r="AX197" i="7"/>
  <c r="BS197" i="7" s="1"/>
  <c r="X197" i="11" s="1"/>
  <c r="BD197" i="7"/>
  <c r="BY197" i="7" s="1"/>
  <c r="AB197" i="11" s="1"/>
  <c r="AR197" i="7"/>
  <c r="BM197" i="7" s="1"/>
  <c r="T197" i="11" s="1"/>
  <c r="AU361" i="7"/>
  <c r="AX361" i="7"/>
  <c r="AR300" i="7"/>
  <c r="BM300" i="7" s="1"/>
  <c r="T300" i="11" s="1"/>
  <c r="U300" i="11" s="1"/>
  <c r="BD300" i="7"/>
  <c r="BY300" i="7" s="1"/>
  <c r="AB300" i="11" s="1"/>
  <c r="AC300" i="11" s="1"/>
  <c r="AX205" i="7"/>
  <c r="BS205" i="7" s="1"/>
  <c r="X205" i="11" s="1"/>
  <c r="BA205" i="7"/>
  <c r="BV205" i="7" s="1"/>
  <c r="Z205" i="11" s="1"/>
  <c r="AR302" i="7"/>
  <c r="BM302" i="7" s="1"/>
  <c r="T302" i="11" s="1"/>
  <c r="U302" i="11" s="1"/>
  <c r="AU302" i="7"/>
  <c r="BP302" i="7" s="1"/>
  <c r="V302" i="11" s="1"/>
  <c r="W302" i="11" s="1"/>
  <c r="AX302" i="7"/>
  <c r="BS302" i="7" s="1"/>
  <c r="X302" i="11" s="1"/>
  <c r="Y302" i="11" s="1"/>
  <c r="BA302" i="7"/>
  <c r="BV302" i="7" s="1"/>
  <c r="Z302" i="11" s="1"/>
  <c r="AA302" i="11" s="1"/>
  <c r="BD302" i="7"/>
  <c r="BY302" i="7" s="1"/>
  <c r="AB302" i="11" s="1"/>
  <c r="AC302" i="11" s="1"/>
  <c r="AR294" i="7"/>
  <c r="BM294" i="7" s="1"/>
  <c r="T294" i="11" s="1"/>
  <c r="AU294" i="7"/>
  <c r="BP294" i="7" s="1"/>
  <c r="V294" i="11" s="1"/>
  <c r="AX294" i="7"/>
  <c r="BS294" i="7" s="1"/>
  <c r="X294" i="11" s="1"/>
  <c r="BD208" i="7"/>
  <c r="BY208" i="7" s="1"/>
  <c r="AB208" i="11" s="1"/>
  <c r="BD195" i="7"/>
  <c r="BY195" i="7" s="1"/>
  <c r="AB195" i="11" s="1"/>
  <c r="A317" i="23"/>
  <c r="A317" i="12"/>
  <c r="BD303" i="7"/>
  <c r="BY303" i="7" s="1"/>
  <c r="AB303" i="11" s="1"/>
  <c r="AC303" i="11" s="1"/>
  <c r="BA297" i="7"/>
  <c r="BV297" i="7" s="1"/>
  <c r="Z297" i="11" s="1"/>
  <c r="AA297" i="11" s="1"/>
  <c r="BD297" i="7"/>
  <c r="BY297" i="7" s="1"/>
  <c r="AB297" i="11" s="1"/>
  <c r="AC297" i="11" s="1"/>
  <c r="AX297" i="7"/>
  <c r="BS297" i="7" s="1"/>
  <c r="X297" i="11" s="1"/>
  <c r="Y297" i="11" s="1"/>
  <c r="AX271" i="7"/>
  <c r="BS271" i="7" s="1"/>
  <c r="X271" i="11" s="1"/>
  <c r="Y271" i="11" s="1"/>
  <c r="BD271" i="7"/>
  <c r="BY271" i="7" s="1"/>
  <c r="AB271" i="11" s="1"/>
  <c r="AC271" i="11" s="1"/>
  <c r="BD67" i="7"/>
  <c r="AX304" i="7"/>
  <c r="BS304" i="7" s="1"/>
  <c r="X304" i="11" s="1"/>
  <c r="BA229" i="7"/>
  <c r="BV229" i="7" s="1"/>
  <c r="Z229" i="11" s="1"/>
  <c r="BD229" i="7"/>
  <c r="BY229" i="7" s="1"/>
  <c r="AB229" i="11" s="1"/>
  <c r="BA236" i="7"/>
  <c r="BV236" i="7" s="1"/>
  <c r="Z236" i="11" s="1"/>
  <c r="AA236" i="11" s="1"/>
  <c r="BA67" i="7"/>
  <c r="BD12" i="7"/>
  <c r="AU286" i="7"/>
  <c r="BP286" i="7" s="1"/>
  <c r="V286" i="11" s="1"/>
  <c r="AX286" i="7"/>
  <c r="BS286" i="7" s="1"/>
  <c r="X286" i="11" s="1"/>
  <c r="BA286" i="7"/>
  <c r="BV286" i="7" s="1"/>
  <c r="Z286" i="11" s="1"/>
  <c r="BD194" i="7"/>
  <c r="BY194" i="7" s="1"/>
  <c r="AB194" i="11" s="1"/>
  <c r="BD258" i="7"/>
  <c r="BY258" i="7" s="1"/>
  <c r="AB258" i="11" s="1"/>
  <c r="AU258" i="7"/>
  <c r="BP258" i="7" s="1"/>
  <c r="V258" i="11" s="1"/>
  <c r="AX258" i="7"/>
  <c r="BS258" i="7" s="1"/>
  <c r="X258" i="11" s="1"/>
  <c r="AR326" i="7"/>
  <c r="BM326" i="7" s="1"/>
  <c r="T326" i="11" s="1"/>
  <c r="AU326" i="7"/>
  <c r="BP326" i="7" s="1"/>
  <c r="V326" i="11" s="1"/>
  <c r="AX326" i="7"/>
  <c r="BS326" i="7" s="1"/>
  <c r="X326" i="11" s="1"/>
  <c r="BA326" i="7"/>
  <c r="BV326" i="7" s="1"/>
  <c r="Z326" i="11" s="1"/>
  <c r="BD326" i="7"/>
  <c r="BY326" i="7" s="1"/>
  <c r="AB326" i="11" s="1"/>
  <c r="AR231" i="7"/>
  <c r="BM231" i="7" s="1"/>
  <c r="T231" i="11" s="1"/>
  <c r="BA231" i="7"/>
  <c r="BV231" i="7" s="1"/>
  <c r="Z231" i="11" s="1"/>
  <c r="AR327" i="7"/>
  <c r="BM327" i="7" s="1"/>
  <c r="T327" i="11" s="1"/>
  <c r="U327" i="11" s="1"/>
  <c r="AU327" i="7"/>
  <c r="BP327" i="7" s="1"/>
  <c r="V327" i="11" s="1"/>
  <c r="W327" i="11" s="1"/>
  <c r="AX327" i="7"/>
  <c r="BS327" i="7" s="1"/>
  <c r="X327" i="11" s="1"/>
  <c r="Y327" i="11" s="1"/>
  <c r="BA327" i="7"/>
  <c r="BV327" i="7" s="1"/>
  <c r="Z327" i="11" s="1"/>
  <c r="AA327" i="11" s="1"/>
  <c r="A426" i="23"/>
  <c r="A426" i="12"/>
  <c r="AX201" i="7"/>
  <c r="BS201" i="7" s="1"/>
  <c r="X201" i="11" s="1"/>
  <c r="BA323" i="7"/>
  <c r="BV323" i="7" s="1"/>
  <c r="Z323" i="11" s="1"/>
  <c r="AA323" i="11" s="1"/>
  <c r="A77" i="23"/>
  <c r="A77" i="12"/>
  <c r="BA186" i="7"/>
  <c r="BV186" i="7" s="1"/>
  <c r="Z186" i="11" s="1"/>
  <c r="BA218" i="7"/>
  <c r="BV218" i="7" s="1"/>
  <c r="Z218" i="11" s="1"/>
  <c r="AA218" i="11" s="1"/>
  <c r="AR218" i="7"/>
  <c r="BM218" i="7" s="1"/>
  <c r="T218" i="11" s="1"/>
  <c r="U218" i="11" s="1"/>
  <c r="AU218" i="7"/>
  <c r="BP218" i="7" s="1"/>
  <c r="V218" i="11" s="1"/>
  <c r="W218" i="11" s="1"/>
  <c r="AU282" i="7"/>
  <c r="BP282" i="7" s="1"/>
  <c r="V282" i="11" s="1"/>
  <c r="AX282" i="7"/>
  <c r="BS282" i="7" s="1"/>
  <c r="X282" i="11" s="1"/>
  <c r="AR254" i="7"/>
  <c r="BM254" i="7" s="1"/>
  <c r="T254" i="11" s="1"/>
  <c r="BA254" i="7"/>
  <c r="BV254" i="7" s="1"/>
  <c r="Z254" i="11" s="1"/>
  <c r="BD254" i="7"/>
  <c r="BY254" i="7" s="1"/>
  <c r="AB254" i="11" s="1"/>
  <c r="AR318" i="7"/>
  <c r="BM318" i="7" s="1"/>
  <c r="T318" i="11" s="1"/>
  <c r="U318" i="11" s="1"/>
  <c r="AU318" i="7"/>
  <c r="BP318" i="7" s="1"/>
  <c r="V318" i="11" s="1"/>
  <c r="W318" i="11" s="1"/>
  <c r="AX318" i="7"/>
  <c r="BS318" i="7" s="1"/>
  <c r="X318" i="11" s="1"/>
  <c r="Y318" i="11" s="1"/>
  <c r="BD318" i="7"/>
  <c r="BY318" i="7" s="1"/>
  <c r="AB318" i="11" s="1"/>
  <c r="AC318" i="11" s="1"/>
  <c r="AX96" i="7"/>
  <c r="AU325" i="7"/>
  <c r="BP325" i="7" s="1"/>
  <c r="V325" i="11" s="1"/>
  <c r="AX325" i="7"/>
  <c r="BS325" i="7" s="1"/>
  <c r="X325" i="11" s="1"/>
  <c r="BA325" i="7"/>
  <c r="BV325" i="7" s="1"/>
  <c r="Z325" i="11" s="1"/>
  <c r="AU369" i="7"/>
  <c r="BP369" i="7" s="1"/>
  <c r="V369" i="11" s="1"/>
  <c r="W369" i="11" s="1"/>
  <c r="BB72" i="7"/>
  <c r="AX323" i="7"/>
  <c r="BS323" i="7" s="1"/>
  <c r="X323" i="11" s="1"/>
  <c r="Y323" i="11" s="1"/>
  <c r="BD192" i="7"/>
  <c r="BY192" i="7" s="1"/>
  <c r="AB192" i="11" s="1"/>
  <c r="AC192" i="11" s="1"/>
  <c r="AX188" i="7"/>
  <c r="BS188" i="7" s="1"/>
  <c r="X188" i="11" s="1"/>
  <c r="AR188" i="7"/>
  <c r="BM188" i="7" s="1"/>
  <c r="T188" i="11" s="1"/>
  <c r="BA188" i="7"/>
  <c r="BV188" i="7" s="1"/>
  <c r="Z188" i="11" s="1"/>
  <c r="AX252" i="7"/>
  <c r="BS252" i="7" s="1"/>
  <c r="X252" i="11" s="1"/>
  <c r="BA252" i="7"/>
  <c r="BV252" i="7" s="1"/>
  <c r="Z252" i="11" s="1"/>
  <c r="BD252" i="7"/>
  <c r="BY252" i="7" s="1"/>
  <c r="AB252" i="11" s="1"/>
  <c r="AX284" i="7"/>
  <c r="BS284" i="7" s="1"/>
  <c r="X284" i="11" s="1"/>
  <c r="BA284" i="7"/>
  <c r="BV284" i="7" s="1"/>
  <c r="Z284" i="11" s="1"/>
  <c r="BD284" i="7"/>
  <c r="BY284" i="7" s="1"/>
  <c r="AB284" i="11" s="1"/>
  <c r="AX316" i="7"/>
  <c r="BS316" i="7" s="1"/>
  <c r="X316" i="11" s="1"/>
  <c r="AR316" i="7"/>
  <c r="BM316" i="7" s="1"/>
  <c r="T316" i="11" s="1"/>
  <c r="AR317" i="7"/>
  <c r="BM317" i="7" s="1"/>
  <c r="T317" i="11" s="1"/>
  <c r="AX287" i="7"/>
  <c r="BS287" i="7" s="1"/>
  <c r="X287" i="11" s="1"/>
  <c r="BA287" i="7"/>
  <c r="BV287" i="7" s="1"/>
  <c r="Z287" i="11" s="1"/>
  <c r="AR351" i="7"/>
  <c r="AU351" i="7"/>
  <c r="BA351" i="7"/>
  <c r="AX301" i="7"/>
  <c r="BS301" i="7" s="1"/>
  <c r="X301" i="11" s="1"/>
  <c r="Y301" i="11" s="1"/>
  <c r="BD301" i="7"/>
  <c r="BY301" i="7" s="1"/>
  <c r="AB301" i="11" s="1"/>
  <c r="AC301" i="11" s="1"/>
  <c r="AU67" i="7"/>
  <c r="A221" i="23"/>
  <c r="A221" i="12"/>
  <c r="AU189" i="7"/>
  <c r="BP189" i="7" s="1"/>
  <c r="V189" i="11" s="1"/>
  <c r="AX253" i="7"/>
  <c r="BS253" i="7" s="1"/>
  <c r="X253" i="11" s="1"/>
  <c r="AR253" i="7"/>
  <c r="BM253" i="7" s="1"/>
  <c r="T253" i="11" s="1"/>
  <c r="AR321" i="7"/>
  <c r="BM321" i="7" s="1"/>
  <c r="T321" i="11" s="1"/>
  <c r="AX328" i="7"/>
  <c r="BS328" i="7" s="1"/>
  <c r="X328" i="11" s="1"/>
  <c r="Y328" i="11" s="1"/>
  <c r="AR328" i="7"/>
  <c r="BM328" i="7" s="1"/>
  <c r="T328" i="11" s="1"/>
  <c r="U328" i="11" s="1"/>
  <c r="AU203" i="7"/>
  <c r="BP203" i="7" s="1"/>
  <c r="V203" i="11" s="1"/>
  <c r="BE73" i="7"/>
  <c r="BA12" i="7"/>
  <c r="AU201" i="7"/>
  <c r="BP201" i="7" s="1"/>
  <c r="V201" i="11" s="1"/>
  <c r="AR201" i="7"/>
  <c r="BM201" i="7" s="1"/>
  <c r="T201" i="11" s="1"/>
  <c r="AX203" i="7"/>
  <c r="BS203" i="7" s="1"/>
  <c r="X203" i="11" s="1"/>
  <c r="BD203" i="7"/>
  <c r="BY203" i="7" s="1"/>
  <c r="AB203" i="11" s="1"/>
  <c r="A312" i="23"/>
  <c r="A312" i="12"/>
  <c r="AO363" i="7"/>
  <c r="AU363" i="7"/>
  <c r="AX363" i="7"/>
  <c r="AX293" i="7"/>
  <c r="BS293" i="7" s="1"/>
  <c r="X293" i="11" s="1"/>
  <c r="A278" i="23"/>
  <c r="A278" i="12"/>
  <c r="A247" i="23"/>
  <c r="A247" i="12"/>
  <c r="AR183" i="7"/>
  <c r="BM183" i="7" s="1"/>
  <c r="T183" i="11" s="1"/>
  <c r="A151" i="23"/>
  <c r="A151" i="12"/>
  <c r="BD216" i="7"/>
  <c r="BY216" i="7" s="1"/>
  <c r="AB216" i="11" s="1"/>
  <c r="BA216" i="7"/>
  <c r="BV216" i="7" s="1"/>
  <c r="Z216" i="11" s="1"/>
  <c r="BD88" i="7"/>
  <c r="BA88" i="7"/>
  <c r="A88" i="23"/>
  <c r="A88" i="12"/>
  <c r="AX88" i="7"/>
  <c r="AR88" i="7"/>
  <c r="A67" i="23"/>
  <c r="A67" i="12"/>
  <c r="AX312" i="7"/>
  <c r="BS312" i="7" s="1"/>
  <c r="X312" i="11" s="1"/>
  <c r="BD32" i="7"/>
  <c r="AR312" i="7"/>
  <c r="BM312" i="7" s="1"/>
  <c r="T312" i="11" s="1"/>
  <c r="A376" i="23"/>
  <c r="A376" i="12"/>
  <c r="BA331" i="7"/>
  <c r="A324" i="23"/>
  <c r="A324" i="12"/>
  <c r="AS76" i="7"/>
  <c r="AX211" i="7"/>
  <c r="BS211" i="7" s="1"/>
  <c r="X211" i="11" s="1"/>
  <c r="AX364" i="7"/>
  <c r="AR184" i="7"/>
  <c r="BM184" i="7" s="1"/>
  <c r="T184" i="11" s="1"/>
  <c r="C364" i="11"/>
  <c r="AF364" i="11" s="1"/>
  <c r="AE364" i="11"/>
  <c r="E364" i="11"/>
  <c r="AH364" i="11" s="1"/>
  <c r="AG364" i="11"/>
  <c r="G364" i="11"/>
  <c r="AJ364" i="11" s="1"/>
  <c r="AI364" i="11"/>
  <c r="I364" i="11"/>
  <c r="AL364" i="11" s="1"/>
  <c r="AK364" i="11"/>
  <c r="K364" i="11"/>
  <c r="AN364" i="11" s="1"/>
  <c r="AM364" i="11"/>
  <c r="M364" i="11"/>
  <c r="AP364" i="11" s="1"/>
  <c r="AO364" i="11"/>
  <c r="C12" i="11"/>
  <c r="AF12" i="11" s="1"/>
  <c r="AE12" i="11"/>
  <c r="E12" i="11"/>
  <c r="AH12" i="11" s="1"/>
  <c r="AG12" i="11"/>
  <c r="G12" i="11"/>
  <c r="AJ12" i="11" s="1"/>
  <c r="AI12" i="11"/>
  <c r="I12" i="11"/>
  <c r="AL12" i="11" s="1"/>
  <c r="AK12" i="11"/>
  <c r="K12" i="11"/>
  <c r="AN12" i="11" s="1"/>
  <c r="AM12" i="11"/>
  <c r="M12" i="11"/>
  <c r="AP12" i="11" s="1"/>
  <c r="AO12" i="11"/>
  <c r="A25" i="23"/>
  <c r="A25" i="12"/>
  <c r="C13" i="11"/>
  <c r="AF13" i="11" s="1"/>
  <c r="AE13" i="11"/>
  <c r="E13" i="11"/>
  <c r="AH13" i="11" s="1"/>
  <c r="AG13" i="11"/>
  <c r="G13" i="11"/>
  <c r="AJ13" i="11" s="1"/>
  <c r="AI13" i="11"/>
  <c r="I13" i="11"/>
  <c r="AL13" i="11" s="1"/>
  <c r="AK13" i="11"/>
  <c r="K13" i="11"/>
  <c r="AN13" i="11" s="1"/>
  <c r="AM13" i="11"/>
  <c r="M13" i="11"/>
  <c r="AP13" i="11" s="1"/>
  <c r="AO13" i="11"/>
  <c r="C14" i="11"/>
  <c r="AF14" i="11" s="1"/>
  <c r="AE14" i="11"/>
  <c r="E14" i="11"/>
  <c r="AH14" i="11" s="1"/>
  <c r="AG14" i="11"/>
  <c r="G14" i="11"/>
  <c r="AJ14" i="11" s="1"/>
  <c r="AI14" i="11"/>
  <c r="I14" i="11"/>
  <c r="AL14" i="11" s="1"/>
  <c r="AK14" i="11"/>
  <c r="K14" i="11"/>
  <c r="AN14" i="11" s="1"/>
  <c r="AM14" i="11"/>
  <c r="M14" i="11"/>
  <c r="AP14" i="11" s="1"/>
  <c r="AO14" i="11"/>
  <c r="AE15" i="11"/>
  <c r="C15" i="11"/>
  <c r="AF15" i="11" s="1"/>
  <c r="E15" i="11"/>
  <c r="AH15" i="11" s="1"/>
  <c r="AG15" i="11"/>
  <c r="G15" i="11"/>
  <c r="AJ15" i="11" s="1"/>
  <c r="AI15" i="11"/>
  <c r="I15" i="11"/>
  <c r="AL15" i="11" s="1"/>
  <c r="AK15" i="11"/>
  <c r="K15" i="11"/>
  <c r="AN15" i="11" s="1"/>
  <c r="AM15" i="11"/>
  <c r="M15" i="11"/>
  <c r="AP15" i="11" s="1"/>
  <c r="AO15" i="11"/>
  <c r="C16" i="11"/>
  <c r="AF16" i="11" s="1"/>
  <c r="AE16" i="11"/>
  <c r="E16" i="11"/>
  <c r="AH16" i="11" s="1"/>
  <c r="AG16" i="11"/>
  <c r="G16" i="11"/>
  <c r="AJ16" i="11" s="1"/>
  <c r="AI16" i="11"/>
  <c r="I16" i="11"/>
  <c r="AL16" i="11" s="1"/>
  <c r="AK16" i="11"/>
  <c r="K16" i="11"/>
  <c r="AN16" i="11" s="1"/>
  <c r="AM16" i="11"/>
  <c r="M16" i="11"/>
  <c r="AP16" i="11" s="1"/>
  <c r="AO16" i="11"/>
  <c r="C17" i="11"/>
  <c r="AF17" i="11" s="1"/>
  <c r="AE17" i="11"/>
  <c r="E17" i="11"/>
  <c r="AH17" i="11" s="1"/>
  <c r="AG17" i="11"/>
  <c r="G17" i="11"/>
  <c r="AJ17" i="11" s="1"/>
  <c r="AI17" i="11"/>
  <c r="I17" i="11"/>
  <c r="AL17" i="11" s="1"/>
  <c r="AK17" i="11"/>
  <c r="K17" i="11"/>
  <c r="AN17" i="11" s="1"/>
  <c r="AM17" i="11"/>
  <c r="M17" i="11"/>
  <c r="AP17" i="11" s="1"/>
  <c r="AO17" i="11"/>
  <c r="C18" i="11"/>
  <c r="AF18" i="11" s="1"/>
  <c r="AE18" i="11"/>
  <c r="E18" i="11"/>
  <c r="AH18" i="11" s="1"/>
  <c r="AG18" i="11"/>
  <c r="G18" i="11"/>
  <c r="AJ18" i="11" s="1"/>
  <c r="AI18" i="11"/>
  <c r="I18" i="11"/>
  <c r="AL18" i="11" s="1"/>
  <c r="AK18" i="11"/>
  <c r="K18" i="11"/>
  <c r="AN18" i="11" s="1"/>
  <c r="AM18" i="11"/>
  <c r="M18" i="11"/>
  <c r="AP18" i="11" s="1"/>
  <c r="AO18" i="11"/>
  <c r="C19" i="11"/>
  <c r="AF19" i="11" s="1"/>
  <c r="AE19" i="11"/>
  <c r="E19" i="11"/>
  <c r="AH19" i="11" s="1"/>
  <c r="AG19" i="11"/>
  <c r="G19" i="11"/>
  <c r="AJ19" i="11" s="1"/>
  <c r="AI19" i="11"/>
  <c r="I19" i="11"/>
  <c r="AL19" i="11" s="1"/>
  <c r="AK19" i="11"/>
  <c r="K19" i="11"/>
  <c r="AN19" i="11" s="1"/>
  <c r="AM19" i="11"/>
  <c r="M19" i="11"/>
  <c r="AP19" i="11" s="1"/>
  <c r="AO19" i="11"/>
  <c r="C20" i="11"/>
  <c r="AF20" i="11" s="1"/>
  <c r="AE20" i="11"/>
  <c r="E20" i="11"/>
  <c r="AH20" i="11" s="1"/>
  <c r="AG20" i="11"/>
  <c r="G20" i="11"/>
  <c r="AJ20" i="11" s="1"/>
  <c r="AI20" i="11"/>
  <c r="I20" i="11"/>
  <c r="AL20" i="11" s="1"/>
  <c r="AK20" i="11"/>
  <c r="K20" i="11"/>
  <c r="AN20" i="11" s="1"/>
  <c r="AM20" i="11"/>
  <c r="M20" i="11"/>
  <c r="AP20" i="11" s="1"/>
  <c r="AO20" i="11"/>
  <c r="C21" i="11"/>
  <c r="AF21" i="11" s="1"/>
  <c r="AE21" i="11"/>
  <c r="E21" i="11"/>
  <c r="AH21" i="11" s="1"/>
  <c r="AG21" i="11"/>
  <c r="G21" i="11"/>
  <c r="AJ21" i="11" s="1"/>
  <c r="AI21" i="11"/>
  <c r="I21" i="11"/>
  <c r="AL21" i="11" s="1"/>
  <c r="AK21" i="11"/>
  <c r="K21" i="11"/>
  <c r="AN21" i="11" s="1"/>
  <c r="AM21" i="11"/>
  <c r="M21" i="11"/>
  <c r="AP21" i="11" s="1"/>
  <c r="AO21" i="11"/>
  <c r="C22" i="11"/>
  <c r="AF22" i="11" s="1"/>
  <c r="AE22" i="11"/>
  <c r="E22" i="11"/>
  <c r="AH22" i="11" s="1"/>
  <c r="AG22" i="11"/>
  <c r="G22" i="11"/>
  <c r="AJ22" i="11" s="1"/>
  <c r="AI22" i="11"/>
  <c r="I22" i="11"/>
  <c r="AL22" i="11" s="1"/>
  <c r="AK22" i="11"/>
  <c r="K22" i="11"/>
  <c r="AN22" i="11" s="1"/>
  <c r="AM22" i="11"/>
  <c r="M22" i="11"/>
  <c r="AP22" i="11" s="1"/>
  <c r="AO22" i="11"/>
  <c r="C23" i="11"/>
  <c r="AF23" i="11" s="1"/>
  <c r="AE23" i="11"/>
  <c r="E23" i="11"/>
  <c r="AH23" i="11" s="1"/>
  <c r="AG23" i="11"/>
  <c r="G23" i="11"/>
  <c r="AJ23" i="11" s="1"/>
  <c r="AI23" i="11"/>
  <c r="I23" i="11"/>
  <c r="AL23" i="11" s="1"/>
  <c r="AK23" i="11"/>
  <c r="K23" i="11"/>
  <c r="AN23" i="11" s="1"/>
  <c r="AM23" i="11"/>
  <c r="M23" i="11"/>
  <c r="AP23" i="11" s="1"/>
  <c r="AO23" i="11"/>
  <c r="C24" i="11"/>
  <c r="AF24" i="11" s="1"/>
  <c r="AE24" i="11"/>
  <c r="AG24" i="11"/>
  <c r="E24" i="11"/>
  <c r="AH24" i="11" s="1"/>
  <c r="G24" i="11"/>
  <c r="AJ24" i="11" s="1"/>
  <c r="AI24" i="11"/>
  <c r="I24" i="11"/>
  <c r="AL24" i="11" s="1"/>
  <c r="AK24" i="11"/>
  <c r="K24" i="11"/>
  <c r="AN24" i="11" s="1"/>
  <c r="AM24" i="11"/>
  <c r="M24" i="11"/>
  <c r="AP24" i="11" s="1"/>
  <c r="AO24" i="11"/>
  <c r="C25" i="11"/>
  <c r="AF25" i="11" s="1"/>
  <c r="AE25" i="11"/>
  <c r="E25" i="11"/>
  <c r="AH25" i="11" s="1"/>
  <c r="AG25" i="11"/>
  <c r="G25" i="11"/>
  <c r="AJ25" i="11" s="1"/>
  <c r="AI25" i="11"/>
  <c r="I25" i="11"/>
  <c r="AL25" i="11" s="1"/>
  <c r="AK25" i="11"/>
  <c r="K25" i="11"/>
  <c r="AN25" i="11" s="1"/>
  <c r="AM25" i="11"/>
  <c r="M25" i="11"/>
  <c r="AP25" i="11" s="1"/>
  <c r="AO25" i="11"/>
  <c r="C26" i="11"/>
  <c r="AF26" i="11" s="1"/>
  <c r="AE26" i="11"/>
  <c r="E26" i="11"/>
  <c r="AH26" i="11" s="1"/>
  <c r="AG26" i="11"/>
  <c r="G26" i="11"/>
  <c r="AJ26" i="11" s="1"/>
  <c r="AI26" i="11"/>
  <c r="I26" i="11"/>
  <c r="AL26" i="11" s="1"/>
  <c r="AK26" i="11"/>
  <c r="K26" i="11"/>
  <c r="AN26" i="11" s="1"/>
  <c r="AM26" i="11"/>
  <c r="M26" i="11"/>
  <c r="AP26" i="11" s="1"/>
  <c r="AO26" i="11"/>
  <c r="C27" i="11"/>
  <c r="AF27" i="11" s="1"/>
  <c r="AE27" i="11"/>
  <c r="E27" i="11"/>
  <c r="AH27" i="11" s="1"/>
  <c r="AG27" i="11"/>
  <c r="G27" i="11"/>
  <c r="AJ27" i="11" s="1"/>
  <c r="AI27" i="11"/>
  <c r="I27" i="11"/>
  <c r="AL27" i="11" s="1"/>
  <c r="AK27" i="11"/>
  <c r="K27" i="11"/>
  <c r="AN27" i="11" s="1"/>
  <c r="AM27" i="11"/>
  <c r="M27" i="11"/>
  <c r="AP27" i="11" s="1"/>
  <c r="AO27" i="11"/>
  <c r="C28" i="11"/>
  <c r="AF28" i="11" s="1"/>
  <c r="AE28" i="11"/>
  <c r="E28" i="11"/>
  <c r="AH28" i="11" s="1"/>
  <c r="AG28" i="11"/>
  <c r="G28" i="11"/>
  <c r="AJ28" i="11" s="1"/>
  <c r="AI28" i="11"/>
  <c r="I28" i="11"/>
  <c r="AL28" i="11" s="1"/>
  <c r="AK28" i="11"/>
  <c r="K28" i="11"/>
  <c r="AN28" i="11" s="1"/>
  <c r="AM28" i="11"/>
  <c r="M28" i="11"/>
  <c r="AP28" i="11" s="1"/>
  <c r="AO28" i="11"/>
  <c r="C29" i="11"/>
  <c r="AF29" i="11" s="1"/>
  <c r="AE29" i="11"/>
  <c r="E29" i="11"/>
  <c r="AH29" i="11" s="1"/>
  <c r="AG29" i="11"/>
  <c r="G29" i="11"/>
  <c r="AJ29" i="11" s="1"/>
  <c r="AI29" i="11"/>
  <c r="I29" i="11"/>
  <c r="AL29" i="11" s="1"/>
  <c r="AK29" i="11"/>
  <c r="K29" i="11"/>
  <c r="AN29" i="11" s="1"/>
  <c r="AM29" i="11"/>
  <c r="M29" i="11"/>
  <c r="AP29" i="11" s="1"/>
  <c r="AO29" i="11"/>
  <c r="C30" i="11"/>
  <c r="AF30" i="11" s="1"/>
  <c r="AE30" i="11"/>
  <c r="E30" i="11"/>
  <c r="AH30" i="11" s="1"/>
  <c r="AG30" i="11"/>
  <c r="G30" i="11"/>
  <c r="AJ30" i="11" s="1"/>
  <c r="AI30" i="11"/>
  <c r="I30" i="11"/>
  <c r="AL30" i="11" s="1"/>
  <c r="AK30" i="11"/>
  <c r="K30" i="11"/>
  <c r="AN30" i="11" s="1"/>
  <c r="AM30" i="11"/>
  <c r="M30" i="11"/>
  <c r="AP30" i="11" s="1"/>
  <c r="AO30" i="11"/>
  <c r="C31" i="11"/>
  <c r="AF31" i="11" s="1"/>
  <c r="AE31" i="11"/>
  <c r="E31" i="11"/>
  <c r="AH31" i="11" s="1"/>
  <c r="AG31" i="11"/>
  <c r="G31" i="11"/>
  <c r="AJ31" i="11" s="1"/>
  <c r="AI31" i="11"/>
  <c r="I31" i="11"/>
  <c r="AL31" i="11" s="1"/>
  <c r="AK31" i="11"/>
  <c r="K31" i="11"/>
  <c r="AN31" i="11" s="1"/>
  <c r="AM31" i="11"/>
  <c r="M31" i="11"/>
  <c r="AP31" i="11" s="1"/>
  <c r="AO31" i="11"/>
  <c r="C32" i="11"/>
  <c r="AF32" i="11" s="1"/>
  <c r="AE32" i="11"/>
  <c r="E32" i="11"/>
  <c r="AH32" i="11" s="1"/>
  <c r="AG32" i="11"/>
  <c r="G32" i="11"/>
  <c r="AJ32" i="11" s="1"/>
  <c r="AI32" i="11"/>
  <c r="I32" i="11"/>
  <c r="AL32" i="11" s="1"/>
  <c r="AK32" i="11"/>
  <c r="K32" i="11"/>
  <c r="AN32" i="11" s="1"/>
  <c r="AM32" i="11"/>
  <c r="M32" i="11"/>
  <c r="AP32" i="11" s="1"/>
  <c r="AO32" i="11"/>
  <c r="C33" i="11"/>
  <c r="AF33" i="11" s="1"/>
  <c r="AE33" i="11"/>
  <c r="E33" i="11"/>
  <c r="AH33" i="11" s="1"/>
  <c r="AG33" i="11"/>
  <c r="G33" i="11"/>
  <c r="AJ33" i="11" s="1"/>
  <c r="AI33" i="11"/>
  <c r="I33" i="11"/>
  <c r="AL33" i="11" s="1"/>
  <c r="AK33" i="11"/>
  <c r="K33" i="11"/>
  <c r="AN33" i="11" s="1"/>
  <c r="AM33" i="11"/>
  <c r="M33" i="11"/>
  <c r="AP33" i="11" s="1"/>
  <c r="AO33" i="11"/>
  <c r="A48" i="23"/>
  <c r="A48" i="12"/>
  <c r="C34" i="11"/>
  <c r="AF34" i="11" s="1"/>
  <c r="AE34" i="11"/>
  <c r="E34" i="11"/>
  <c r="AH34" i="11" s="1"/>
  <c r="AG34" i="11"/>
  <c r="G34" i="11"/>
  <c r="AJ34" i="11" s="1"/>
  <c r="AI34" i="11"/>
  <c r="I34" i="11"/>
  <c r="AL34" i="11" s="1"/>
  <c r="AK34" i="11"/>
  <c r="K34" i="11"/>
  <c r="AN34" i="11" s="1"/>
  <c r="AM34" i="11"/>
  <c r="M34" i="11"/>
  <c r="AP34" i="11" s="1"/>
  <c r="AO34" i="11"/>
  <c r="C35" i="11"/>
  <c r="AF35" i="11" s="1"/>
  <c r="AE35" i="11"/>
  <c r="E35" i="11"/>
  <c r="AH35" i="11" s="1"/>
  <c r="AG35" i="11"/>
  <c r="G35" i="11"/>
  <c r="AJ35" i="11" s="1"/>
  <c r="AI35" i="11"/>
  <c r="I35" i="11"/>
  <c r="AL35" i="11" s="1"/>
  <c r="AK35" i="11"/>
  <c r="K35" i="11"/>
  <c r="AN35" i="11" s="1"/>
  <c r="AM35" i="11"/>
  <c r="M35" i="11"/>
  <c r="AP35" i="11" s="1"/>
  <c r="AO35" i="11"/>
  <c r="C36" i="11"/>
  <c r="AF36" i="11" s="1"/>
  <c r="AE36" i="11"/>
  <c r="E36" i="11"/>
  <c r="AH36" i="11" s="1"/>
  <c r="AG36" i="11"/>
  <c r="G36" i="11"/>
  <c r="AJ36" i="11" s="1"/>
  <c r="AI36" i="11"/>
  <c r="I36" i="11"/>
  <c r="AL36" i="11" s="1"/>
  <c r="AK36" i="11"/>
  <c r="K36" i="11"/>
  <c r="AN36" i="11" s="1"/>
  <c r="AM36" i="11"/>
  <c r="M36" i="11"/>
  <c r="AP36" i="11" s="1"/>
  <c r="AO36" i="11"/>
  <c r="C37" i="11"/>
  <c r="AF37" i="11" s="1"/>
  <c r="AE37" i="11"/>
  <c r="E37" i="11"/>
  <c r="AH37" i="11" s="1"/>
  <c r="AG37" i="11"/>
  <c r="G37" i="11"/>
  <c r="AJ37" i="11" s="1"/>
  <c r="AI37" i="11"/>
  <c r="I37" i="11"/>
  <c r="AL37" i="11" s="1"/>
  <c r="AK37" i="11"/>
  <c r="K37" i="11"/>
  <c r="AN37" i="11" s="1"/>
  <c r="AM37" i="11"/>
  <c r="M37" i="11"/>
  <c r="AP37" i="11" s="1"/>
  <c r="AO37" i="11"/>
  <c r="C38" i="11"/>
  <c r="AF38" i="11" s="1"/>
  <c r="AE38" i="11"/>
  <c r="E38" i="11"/>
  <c r="AH38" i="11" s="1"/>
  <c r="AG38" i="11"/>
  <c r="G38" i="11"/>
  <c r="AJ38" i="11" s="1"/>
  <c r="AI38" i="11"/>
  <c r="I38" i="11"/>
  <c r="AL38" i="11" s="1"/>
  <c r="AK38" i="11"/>
  <c r="K38" i="11"/>
  <c r="AN38" i="11" s="1"/>
  <c r="AM38" i="11"/>
  <c r="M38" i="11"/>
  <c r="AP38" i="11" s="1"/>
  <c r="AO38" i="11"/>
  <c r="C39" i="11"/>
  <c r="AF39" i="11" s="1"/>
  <c r="AE39" i="11"/>
  <c r="E39" i="11"/>
  <c r="AH39" i="11" s="1"/>
  <c r="AG39" i="11"/>
  <c r="G39" i="11"/>
  <c r="AJ39" i="11" s="1"/>
  <c r="AI39" i="11"/>
  <c r="I39" i="11"/>
  <c r="AL39" i="11" s="1"/>
  <c r="AK39" i="11"/>
  <c r="K39" i="11"/>
  <c r="AN39" i="11" s="1"/>
  <c r="AM39" i="11"/>
  <c r="M39" i="11"/>
  <c r="AP39" i="11" s="1"/>
  <c r="AO39" i="11"/>
  <c r="AE40" i="11"/>
  <c r="C40" i="11"/>
  <c r="AF40" i="11" s="1"/>
  <c r="E40" i="11"/>
  <c r="AH40" i="11" s="1"/>
  <c r="AG40" i="11"/>
  <c r="G40" i="11"/>
  <c r="AJ40" i="11" s="1"/>
  <c r="AI40" i="11"/>
  <c r="I40" i="11"/>
  <c r="AL40" i="11" s="1"/>
  <c r="AK40" i="11"/>
  <c r="K40" i="11"/>
  <c r="AN40" i="11" s="1"/>
  <c r="AM40" i="11"/>
  <c r="M40" i="11"/>
  <c r="AP40" i="11" s="1"/>
  <c r="AO40" i="11"/>
  <c r="C41" i="11"/>
  <c r="AF41" i="11" s="1"/>
  <c r="AE41" i="11"/>
  <c r="E41" i="11"/>
  <c r="AH41" i="11" s="1"/>
  <c r="AG41" i="11"/>
  <c r="G41" i="11"/>
  <c r="AJ41" i="11" s="1"/>
  <c r="AI41" i="11"/>
  <c r="I41" i="11"/>
  <c r="AL41" i="11" s="1"/>
  <c r="AK41" i="11"/>
  <c r="K41" i="11"/>
  <c r="AN41" i="11" s="1"/>
  <c r="AM41" i="11"/>
  <c r="M41" i="11"/>
  <c r="AP41" i="11" s="1"/>
  <c r="AO41" i="11"/>
  <c r="C42" i="11"/>
  <c r="AF42" i="11" s="1"/>
  <c r="AE42" i="11"/>
  <c r="E42" i="11"/>
  <c r="AH42" i="11" s="1"/>
  <c r="AG42" i="11"/>
  <c r="G42" i="11"/>
  <c r="AJ42" i="11" s="1"/>
  <c r="AI42" i="11"/>
  <c r="I42" i="11"/>
  <c r="AL42" i="11" s="1"/>
  <c r="AK42" i="11"/>
  <c r="K42" i="11"/>
  <c r="AN42" i="11" s="1"/>
  <c r="AM42" i="11"/>
  <c r="M42" i="11"/>
  <c r="AP42" i="11" s="1"/>
  <c r="AO42" i="11"/>
  <c r="C43" i="11"/>
  <c r="AF43" i="11" s="1"/>
  <c r="AE43" i="11"/>
  <c r="E43" i="11"/>
  <c r="AH43" i="11" s="1"/>
  <c r="AG43" i="11"/>
  <c r="G43" i="11"/>
  <c r="AJ43" i="11" s="1"/>
  <c r="AI43" i="11"/>
  <c r="I43" i="11"/>
  <c r="AL43" i="11" s="1"/>
  <c r="AK43" i="11"/>
  <c r="K43" i="11"/>
  <c r="AN43" i="11" s="1"/>
  <c r="AM43" i="11"/>
  <c r="M43" i="11"/>
  <c r="AP43" i="11" s="1"/>
  <c r="AO43" i="11"/>
  <c r="AE44" i="11"/>
  <c r="C44" i="11"/>
  <c r="AF44" i="11" s="1"/>
  <c r="E44" i="11"/>
  <c r="AH44" i="11" s="1"/>
  <c r="AG44" i="11"/>
  <c r="G44" i="11"/>
  <c r="AJ44" i="11" s="1"/>
  <c r="AI44" i="11"/>
  <c r="I44" i="11"/>
  <c r="AL44" i="11" s="1"/>
  <c r="AK44" i="11"/>
  <c r="K44" i="11"/>
  <c r="AN44" i="11" s="1"/>
  <c r="AM44" i="11"/>
  <c r="M44" i="11"/>
  <c r="AP44" i="11" s="1"/>
  <c r="AO44" i="11"/>
  <c r="AE45" i="11"/>
  <c r="C45" i="11"/>
  <c r="AF45" i="11" s="1"/>
  <c r="E45" i="11"/>
  <c r="AH45" i="11" s="1"/>
  <c r="AG45" i="11"/>
  <c r="G45" i="11"/>
  <c r="AJ45" i="11" s="1"/>
  <c r="AI45" i="11"/>
  <c r="I45" i="11"/>
  <c r="AL45" i="11" s="1"/>
  <c r="AK45" i="11"/>
  <c r="K45" i="11"/>
  <c r="AN45" i="11" s="1"/>
  <c r="AM45" i="11"/>
  <c r="M45" i="11"/>
  <c r="AP45" i="11" s="1"/>
  <c r="AO45" i="11"/>
  <c r="C46" i="11"/>
  <c r="AF46" i="11" s="1"/>
  <c r="AE46" i="11"/>
  <c r="E46" i="11"/>
  <c r="AH46" i="11" s="1"/>
  <c r="AG46" i="11"/>
  <c r="G46" i="11"/>
  <c r="AJ46" i="11" s="1"/>
  <c r="AI46" i="11"/>
  <c r="I46" i="11"/>
  <c r="AL46" i="11" s="1"/>
  <c r="AK46" i="11"/>
  <c r="AM46" i="11"/>
  <c r="K46" i="11"/>
  <c r="AN46" i="11" s="1"/>
  <c r="M46" i="11"/>
  <c r="AP46" i="11" s="1"/>
  <c r="AO46" i="11"/>
  <c r="AE47" i="11"/>
  <c r="C47" i="11"/>
  <c r="AF47" i="11" s="1"/>
  <c r="E47" i="11"/>
  <c r="AH47" i="11" s="1"/>
  <c r="AG47" i="11"/>
  <c r="G47" i="11"/>
  <c r="AJ47" i="11" s="1"/>
  <c r="AI47" i="11"/>
  <c r="I47" i="11"/>
  <c r="AL47" i="11" s="1"/>
  <c r="AK47" i="11"/>
  <c r="K47" i="11"/>
  <c r="AN47" i="11" s="1"/>
  <c r="AM47" i="11"/>
  <c r="M47" i="11"/>
  <c r="AP47" i="11" s="1"/>
  <c r="AO47" i="11"/>
  <c r="AE48" i="11"/>
  <c r="C48" i="11"/>
  <c r="AF48" i="11" s="1"/>
  <c r="E48" i="11"/>
  <c r="AH48" i="11" s="1"/>
  <c r="AG48" i="11"/>
  <c r="G48" i="11"/>
  <c r="AJ48" i="11" s="1"/>
  <c r="AI48" i="11"/>
  <c r="I48" i="11"/>
  <c r="AL48" i="11" s="1"/>
  <c r="AK48" i="11"/>
  <c r="K48" i="11"/>
  <c r="AN48" i="11" s="1"/>
  <c r="AM48" i="11"/>
  <c r="M48" i="11"/>
  <c r="AP48" i="11" s="1"/>
  <c r="AO48" i="11"/>
  <c r="AE49" i="11"/>
  <c r="C49" i="11"/>
  <c r="AF49" i="11" s="1"/>
  <c r="E49" i="11"/>
  <c r="AH49" i="11" s="1"/>
  <c r="AG49" i="11"/>
  <c r="G49" i="11"/>
  <c r="AJ49" i="11" s="1"/>
  <c r="AI49" i="11"/>
  <c r="I49" i="11"/>
  <c r="AL49" i="11" s="1"/>
  <c r="AK49" i="11"/>
  <c r="K49" i="11"/>
  <c r="AN49" i="11" s="1"/>
  <c r="AM49" i="11"/>
  <c r="M49" i="11"/>
  <c r="AP49" i="11" s="1"/>
  <c r="AO49" i="11"/>
  <c r="C50" i="11"/>
  <c r="AF50" i="11" s="1"/>
  <c r="AE50" i="11"/>
  <c r="E50" i="11"/>
  <c r="AH50" i="11" s="1"/>
  <c r="AG50" i="11"/>
  <c r="G50" i="11"/>
  <c r="AJ50" i="11" s="1"/>
  <c r="AI50" i="11"/>
  <c r="I50" i="11"/>
  <c r="AL50" i="11" s="1"/>
  <c r="AK50" i="11"/>
  <c r="K50" i="11"/>
  <c r="AN50" i="11" s="1"/>
  <c r="AM50" i="11"/>
  <c r="M50" i="11"/>
  <c r="AP50" i="11" s="1"/>
  <c r="AO50" i="11"/>
  <c r="C51" i="11"/>
  <c r="AF51" i="11" s="1"/>
  <c r="AE51" i="11"/>
  <c r="E51" i="11"/>
  <c r="AH51" i="11" s="1"/>
  <c r="AG51" i="11"/>
  <c r="G51" i="11"/>
  <c r="AJ51" i="11" s="1"/>
  <c r="AI51" i="11"/>
  <c r="I51" i="11"/>
  <c r="AL51" i="11" s="1"/>
  <c r="AK51" i="11"/>
  <c r="K51" i="11"/>
  <c r="AN51" i="11" s="1"/>
  <c r="AM51" i="11"/>
  <c r="M51" i="11"/>
  <c r="AP51" i="11" s="1"/>
  <c r="AO51" i="11"/>
  <c r="C52" i="11"/>
  <c r="AF52" i="11" s="1"/>
  <c r="AE52" i="11"/>
  <c r="E52" i="11"/>
  <c r="AH52" i="11" s="1"/>
  <c r="AG52" i="11"/>
  <c r="G52" i="11"/>
  <c r="AJ52" i="11" s="1"/>
  <c r="AI52" i="11"/>
  <c r="I52" i="11"/>
  <c r="AL52" i="11" s="1"/>
  <c r="AK52" i="11"/>
  <c r="K52" i="11"/>
  <c r="AN52" i="11" s="1"/>
  <c r="AM52" i="11"/>
  <c r="M52" i="11"/>
  <c r="AP52" i="11" s="1"/>
  <c r="AO52" i="11"/>
  <c r="C53" i="11"/>
  <c r="AF53" i="11" s="1"/>
  <c r="AE53" i="11"/>
  <c r="E53" i="11"/>
  <c r="AH53" i="11" s="1"/>
  <c r="AG53" i="11"/>
  <c r="G53" i="11"/>
  <c r="AJ53" i="11" s="1"/>
  <c r="AI53" i="11"/>
  <c r="I53" i="11"/>
  <c r="AL53" i="11" s="1"/>
  <c r="AK53" i="11"/>
  <c r="K53" i="11"/>
  <c r="AN53" i="11" s="1"/>
  <c r="AM53" i="11"/>
  <c r="M53" i="11"/>
  <c r="AP53" i="11" s="1"/>
  <c r="AO53" i="11"/>
  <c r="C54" i="11"/>
  <c r="AF54" i="11" s="1"/>
  <c r="AE54" i="11"/>
  <c r="E54" i="11"/>
  <c r="AH54" i="11" s="1"/>
  <c r="AG54" i="11"/>
  <c r="G54" i="11"/>
  <c r="AJ54" i="11" s="1"/>
  <c r="AI54" i="11"/>
  <c r="I54" i="11"/>
  <c r="AL54" i="11" s="1"/>
  <c r="AK54" i="11"/>
  <c r="K54" i="11"/>
  <c r="AN54" i="11" s="1"/>
  <c r="AM54" i="11"/>
  <c r="M54" i="11"/>
  <c r="AP54" i="11" s="1"/>
  <c r="AO54" i="11"/>
  <c r="C55" i="11"/>
  <c r="AF55" i="11" s="1"/>
  <c r="AE55" i="11"/>
  <c r="E55" i="11"/>
  <c r="AH55" i="11" s="1"/>
  <c r="AG55" i="11"/>
  <c r="G55" i="11"/>
  <c r="AJ55" i="11" s="1"/>
  <c r="AI55" i="11"/>
  <c r="I55" i="11"/>
  <c r="AL55" i="11" s="1"/>
  <c r="AK55" i="11"/>
  <c r="K55" i="11"/>
  <c r="AN55" i="11" s="1"/>
  <c r="AM55" i="11"/>
  <c r="M55" i="11"/>
  <c r="AP55" i="11" s="1"/>
  <c r="AO55" i="11"/>
  <c r="C56" i="11"/>
  <c r="AF56" i="11" s="1"/>
  <c r="AE56" i="11"/>
  <c r="E56" i="11"/>
  <c r="AH56" i="11" s="1"/>
  <c r="AG56" i="11"/>
  <c r="G56" i="11"/>
  <c r="AJ56" i="11" s="1"/>
  <c r="AI56" i="11"/>
  <c r="I56" i="11"/>
  <c r="AL56" i="11" s="1"/>
  <c r="AK56" i="11"/>
  <c r="K56" i="11"/>
  <c r="AN56" i="11" s="1"/>
  <c r="AM56" i="11"/>
  <c r="M56" i="11"/>
  <c r="AP56" i="11" s="1"/>
  <c r="AO56" i="11"/>
  <c r="C57" i="11"/>
  <c r="AF57" i="11" s="1"/>
  <c r="AE57" i="11"/>
  <c r="E57" i="11"/>
  <c r="AH57" i="11" s="1"/>
  <c r="AG57" i="11"/>
  <c r="G57" i="11"/>
  <c r="AJ57" i="11" s="1"/>
  <c r="AI57" i="11"/>
  <c r="I57" i="11"/>
  <c r="AL57" i="11" s="1"/>
  <c r="AK57" i="11"/>
  <c r="K57" i="11"/>
  <c r="AN57" i="11" s="1"/>
  <c r="AM57" i="11"/>
  <c r="M57" i="11"/>
  <c r="AP57" i="11" s="1"/>
  <c r="AO57" i="11"/>
  <c r="C58" i="11"/>
  <c r="AF58" i="11" s="1"/>
  <c r="AE58" i="11"/>
  <c r="E58" i="11"/>
  <c r="AH58" i="11" s="1"/>
  <c r="AG58" i="11"/>
  <c r="G58" i="11"/>
  <c r="AJ58" i="11" s="1"/>
  <c r="AI58" i="11"/>
  <c r="I58" i="11"/>
  <c r="AL58" i="11" s="1"/>
  <c r="AK58" i="11"/>
  <c r="K58" i="11"/>
  <c r="AN58" i="11" s="1"/>
  <c r="AM58" i="11"/>
  <c r="M58" i="11"/>
  <c r="AP58" i="11" s="1"/>
  <c r="AO58" i="11"/>
  <c r="C59" i="11"/>
  <c r="AF59" i="11" s="1"/>
  <c r="AE59" i="11"/>
  <c r="E59" i="11"/>
  <c r="AH59" i="11" s="1"/>
  <c r="AG59" i="11"/>
  <c r="G59" i="11"/>
  <c r="AJ59" i="11" s="1"/>
  <c r="AI59" i="11"/>
  <c r="I59" i="11"/>
  <c r="AL59" i="11" s="1"/>
  <c r="AK59" i="11"/>
  <c r="K59" i="11"/>
  <c r="AN59" i="11" s="1"/>
  <c r="AM59" i="11"/>
  <c r="M59" i="11"/>
  <c r="AP59" i="11" s="1"/>
  <c r="AO59" i="11"/>
  <c r="C60" i="11"/>
  <c r="AF60" i="11" s="1"/>
  <c r="AE60" i="11"/>
  <c r="E60" i="11"/>
  <c r="AH60" i="11" s="1"/>
  <c r="AG60" i="11"/>
  <c r="G60" i="11"/>
  <c r="AJ60" i="11" s="1"/>
  <c r="AI60" i="11"/>
  <c r="I60" i="11"/>
  <c r="AL60" i="11" s="1"/>
  <c r="AK60" i="11"/>
  <c r="K60" i="11"/>
  <c r="AN60" i="11" s="1"/>
  <c r="AM60" i="11"/>
  <c r="M60" i="11"/>
  <c r="AP60" i="11" s="1"/>
  <c r="AO60" i="11"/>
  <c r="C61" i="11"/>
  <c r="AF61" i="11" s="1"/>
  <c r="AE61" i="11"/>
  <c r="E61" i="11"/>
  <c r="AH61" i="11" s="1"/>
  <c r="AG61" i="11"/>
  <c r="G61" i="11"/>
  <c r="AJ61" i="11" s="1"/>
  <c r="AI61" i="11"/>
  <c r="I61" i="11"/>
  <c r="AL61" i="11" s="1"/>
  <c r="AK61" i="11"/>
  <c r="K61" i="11"/>
  <c r="AN61" i="11" s="1"/>
  <c r="AM61" i="11"/>
  <c r="M61" i="11"/>
  <c r="AP61" i="11" s="1"/>
  <c r="AO61" i="11"/>
  <c r="C64" i="11"/>
  <c r="AF64" i="11" s="1"/>
  <c r="AE64" i="11"/>
  <c r="E64" i="11"/>
  <c r="AH64" i="11" s="1"/>
  <c r="AG64" i="11"/>
  <c r="G64" i="11"/>
  <c r="AJ64" i="11" s="1"/>
  <c r="AI64" i="11"/>
  <c r="I64" i="11"/>
  <c r="AL64" i="11" s="1"/>
  <c r="AK64" i="11"/>
  <c r="K64" i="11"/>
  <c r="AN64" i="11" s="1"/>
  <c r="AM64" i="11"/>
  <c r="M64" i="11"/>
  <c r="AP64" i="11" s="1"/>
  <c r="AO64" i="11"/>
  <c r="C65" i="11"/>
  <c r="AF65" i="11" s="1"/>
  <c r="AE65" i="11"/>
  <c r="E65" i="11"/>
  <c r="AH65" i="11" s="1"/>
  <c r="AG65" i="11"/>
  <c r="G65" i="11"/>
  <c r="AJ65" i="11" s="1"/>
  <c r="AI65" i="11"/>
  <c r="I65" i="11"/>
  <c r="AL65" i="11" s="1"/>
  <c r="AK65" i="11"/>
  <c r="K65" i="11"/>
  <c r="AN65" i="11" s="1"/>
  <c r="AM65" i="11"/>
  <c r="M65" i="11"/>
  <c r="AP65" i="11" s="1"/>
  <c r="AO65" i="11"/>
  <c r="C66" i="11"/>
  <c r="AF66" i="11" s="1"/>
  <c r="AE66" i="11"/>
  <c r="E66" i="11"/>
  <c r="AH66" i="11" s="1"/>
  <c r="AG66" i="11"/>
  <c r="G66" i="11"/>
  <c r="AJ66" i="11" s="1"/>
  <c r="AI66" i="11"/>
  <c r="I66" i="11"/>
  <c r="AL66" i="11" s="1"/>
  <c r="AK66" i="11"/>
  <c r="K66" i="11"/>
  <c r="AN66" i="11" s="1"/>
  <c r="AM66" i="11"/>
  <c r="M66" i="11"/>
  <c r="AP66" i="11" s="1"/>
  <c r="AO66" i="11"/>
  <c r="C67" i="11"/>
  <c r="AF67" i="11" s="1"/>
  <c r="AE67" i="11"/>
  <c r="E67" i="11"/>
  <c r="AH67" i="11" s="1"/>
  <c r="AG67" i="11"/>
  <c r="G67" i="11"/>
  <c r="AJ67" i="11" s="1"/>
  <c r="AI67" i="11"/>
  <c r="I67" i="11"/>
  <c r="AL67" i="11" s="1"/>
  <c r="AK67" i="11"/>
  <c r="K67" i="11"/>
  <c r="AN67" i="11" s="1"/>
  <c r="AM67" i="11"/>
  <c r="M67" i="11"/>
  <c r="AP67" i="11" s="1"/>
  <c r="AO67" i="11"/>
  <c r="C68" i="11"/>
  <c r="AF68" i="11" s="1"/>
  <c r="AE68" i="11"/>
  <c r="E68" i="11"/>
  <c r="AH68" i="11" s="1"/>
  <c r="AG68" i="11"/>
  <c r="G68" i="11"/>
  <c r="AJ68" i="11" s="1"/>
  <c r="AI68" i="11"/>
  <c r="I68" i="11"/>
  <c r="AL68" i="11" s="1"/>
  <c r="AK68" i="11"/>
  <c r="K68" i="11"/>
  <c r="AN68" i="11" s="1"/>
  <c r="AM68" i="11"/>
  <c r="M68" i="11"/>
  <c r="AP68" i="11" s="1"/>
  <c r="AO68" i="11"/>
  <c r="C69" i="11"/>
  <c r="AF69" i="11" s="1"/>
  <c r="AE69" i="11"/>
  <c r="E69" i="11"/>
  <c r="AH69" i="11" s="1"/>
  <c r="AG69" i="11"/>
  <c r="G69" i="11"/>
  <c r="AJ69" i="11" s="1"/>
  <c r="AI69" i="11"/>
  <c r="I69" i="11"/>
  <c r="AL69" i="11" s="1"/>
  <c r="AK69" i="11"/>
  <c r="K69" i="11"/>
  <c r="AN69" i="11" s="1"/>
  <c r="AM69" i="11"/>
  <c r="M69" i="11"/>
  <c r="AP69" i="11" s="1"/>
  <c r="AO69" i="11"/>
  <c r="C70" i="11"/>
  <c r="AF70" i="11" s="1"/>
  <c r="AE70" i="11"/>
  <c r="E70" i="11"/>
  <c r="AH70" i="11" s="1"/>
  <c r="AG70" i="11"/>
  <c r="G70" i="11"/>
  <c r="AJ70" i="11" s="1"/>
  <c r="AI70" i="11"/>
  <c r="I70" i="11"/>
  <c r="AL70" i="11" s="1"/>
  <c r="AK70" i="11"/>
  <c r="K70" i="11"/>
  <c r="AN70" i="11" s="1"/>
  <c r="AM70" i="11"/>
  <c r="M70" i="11"/>
  <c r="AP70" i="11" s="1"/>
  <c r="AO70" i="11"/>
  <c r="C71" i="11"/>
  <c r="AF71" i="11" s="1"/>
  <c r="AE71" i="11"/>
  <c r="E71" i="11"/>
  <c r="AH71" i="11" s="1"/>
  <c r="AG71" i="11"/>
  <c r="G71" i="11"/>
  <c r="AJ71" i="11" s="1"/>
  <c r="AI71" i="11"/>
  <c r="I71" i="11"/>
  <c r="AL71" i="11" s="1"/>
  <c r="AK71" i="11"/>
  <c r="K71" i="11"/>
  <c r="AN71" i="11" s="1"/>
  <c r="AM71" i="11"/>
  <c r="M71" i="11"/>
  <c r="AP71" i="11" s="1"/>
  <c r="AO71" i="11"/>
  <c r="C72" i="11"/>
  <c r="AF72" i="11" s="1"/>
  <c r="AE72" i="11"/>
  <c r="E72" i="11"/>
  <c r="AH72" i="11" s="1"/>
  <c r="AG72" i="11"/>
  <c r="G72" i="11"/>
  <c r="AJ72" i="11" s="1"/>
  <c r="AI72" i="11"/>
  <c r="I72" i="11"/>
  <c r="AL72" i="11" s="1"/>
  <c r="AK72" i="11"/>
  <c r="K72" i="11"/>
  <c r="AN72" i="11" s="1"/>
  <c r="AM72" i="11"/>
  <c r="M72" i="11"/>
  <c r="AP72" i="11" s="1"/>
  <c r="AO72" i="11"/>
  <c r="C73" i="11"/>
  <c r="AF73" i="11" s="1"/>
  <c r="AE73" i="11"/>
  <c r="E73" i="11"/>
  <c r="AH73" i="11" s="1"/>
  <c r="AG73" i="11"/>
  <c r="G73" i="11"/>
  <c r="AJ73" i="11" s="1"/>
  <c r="AI73" i="11"/>
  <c r="I73" i="11"/>
  <c r="AL73" i="11" s="1"/>
  <c r="AK73" i="11"/>
  <c r="K73" i="11"/>
  <c r="AN73" i="11" s="1"/>
  <c r="AM73" i="11"/>
  <c r="M73" i="11"/>
  <c r="AP73" i="11" s="1"/>
  <c r="AO73" i="11"/>
  <c r="C74" i="11"/>
  <c r="AF74" i="11" s="1"/>
  <c r="AE74" i="11"/>
  <c r="E74" i="11"/>
  <c r="AH74" i="11" s="1"/>
  <c r="AG74" i="11"/>
  <c r="G74" i="11"/>
  <c r="AJ74" i="11" s="1"/>
  <c r="AI74" i="11"/>
  <c r="I74" i="11"/>
  <c r="AL74" i="11" s="1"/>
  <c r="AK74" i="11"/>
  <c r="K74" i="11"/>
  <c r="AN74" i="11" s="1"/>
  <c r="AM74" i="11"/>
  <c r="M74" i="11"/>
  <c r="AP74" i="11" s="1"/>
  <c r="AO74" i="11"/>
  <c r="C75" i="11"/>
  <c r="AF75" i="11" s="1"/>
  <c r="AE75" i="11"/>
  <c r="E75" i="11"/>
  <c r="AH75" i="11" s="1"/>
  <c r="AG75" i="11"/>
  <c r="G75" i="11"/>
  <c r="AJ75" i="11" s="1"/>
  <c r="AI75" i="11"/>
  <c r="I75" i="11"/>
  <c r="AL75" i="11" s="1"/>
  <c r="AK75" i="11"/>
  <c r="K75" i="11"/>
  <c r="AN75" i="11" s="1"/>
  <c r="AM75" i="11"/>
  <c r="M75" i="11"/>
  <c r="AP75" i="11" s="1"/>
  <c r="AO75" i="11"/>
  <c r="C76" i="11"/>
  <c r="AF76" i="11" s="1"/>
  <c r="AE76" i="11"/>
  <c r="E76" i="11"/>
  <c r="AH76" i="11" s="1"/>
  <c r="AG76" i="11"/>
  <c r="G76" i="11"/>
  <c r="AJ76" i="11" s="1"/>
  <c r="AI76" i="11"/>
  <c r="I76" i="11"/>
  <c r="AL76" i="11" s="1"/>
  <c r="AK76" i="11"/>
  <c r="K76" i="11"/>
  <c r="AN76" i="11" s="1"/>
  <c r="AM76" i="11"/>
  <c r="M76" i="11"/>
  <c r="AP76" i="11" s="1"/>
  <c r="AO76" i="11"/>
  <c r="C77" i="11"/>
  <c r="AF77" i="11" s="1"/>
  <c r="AE77" i="11"/>
  <c r="AG77" i="11"/>
  <c r="E77" i="11"/>
  <c r="AH77" i="11" s="1"/>
  <c r="G77" i="11"/>
  <c r="AJ77" i="11" s="1"/>
  <c r="AI77" i="11"/>
  <c r="I77" i="11"/>
  <c r="AL77" i="11" s="1"/>
  <c r="AK77" i="11"/>
  <c r="K77" i="11"/>
  <c r="AN77" i="11" s="1"/>
  <c r="AM77" i="11"/>
  <c r="M77" i="11"/>
  <c r="AP77" i="11" s="1"/>
  <c r="AO77" i="11"/>
  <c r="C78" i="11"/>
  <c r="AF78" i="11" s="1"/>
  <c r="AE78" i="11"/>
  <c r="E78" i="11"/>
  <c r="AH78" i="11" s="1"/>
  <c r="AG78" i="11"/>
  <c r="G78" i="11"/>
  <c r="AJ78" i="11" s="1"/>
  <c r="AI78" i="11"/>
  <c r="I78" i="11"/>
  <c r="AL78" i="11" s="1"/>
  <c r="AK78" i="11"/>
  <c r="K78" i="11"/>
  <c r="AN78" i="11" s="1"/>
  <c r="AM78" i="11"/>
  <c r="M78" i="11"/>
  <c r="AP78" i="11" s="1"/>
  <c r="AO78" i="11"/>
  <c r="C79" i="11"/>
  <c r="AF79" i="11" s="1"/>
  <c r="AE79" i="11"/>
  <c r="E79" i="11"/>
  <c r="AH79" i="11" s="1"/>
  <c r="AG79" i="11"/>
  <c r="G79" i="11"/>
  <c r="AJ79" i="11" s="1"/>
  <c r="AI79" i="11"/>
  <c r="I79" i="11"/>
  <c r="AL79" i="11" s="1"/>
  <c r="AK79" i="11"/>
  <c r="K79" i="11"/>
  <c r="AN79" i="11" s="1"/>
  <c r="AM79" i="11"/>
  <c r="M79" i="11"/>
  <c r="AP79" i="11" s="1"/>
  <c r="AO79" i="11"/>
  <c r="C80" i="11"/>
  <c r="AF80" i="11" s="1"/>
  <c r="AE80" i="11"/>
  <c r="E80" i="11"/>
  <c r="AH80" i="11" s="1"/>
  <c r="AG80" i="11"/>
  <c r="G80" i="11"/>
  <c r="AJ80" i="11" s="1"/>
  <c r="AI80" i="11"/>
  <c r="I80" i="11"/>
  <c r="AL80" i="11" s="1"/>
  <c r="AK80" i="11"/>
  <c r="K80" i="11"/>
  <c r="AN80" i="11" s="1"/>
  <c r="AM80" i="11"/>
  <c r="M80" i="11"/>
  <c r="AP80" i="11" s="1"/>
  <c r="AO80" i="11"/>
  <c r="C81" i="11"/>
  <c r="AF81" i="11" s="1"/>
  <c r="AE81" i="11"/>
  <c r="E81" i="11"/>
  <c r="AH81" i="11" s="1"/>
  <c r="AG81" i="11"/>
  <c r="G81" i="11"/>
  <c r="AJ81" i="11" s="1"/>
  <c r="AI81" i="11"/>
  <c r="I81" i="11"/>
  <c r="AL81" i="11" s="1"/>
  <c r="AK81" i="11"/>
  <c r="K81" i="11"/>
  <c r="AN81" i="11" s="1"/>
  <c r="AM81" i="11"/>
  <c r="M81" i="11"/>
  <c r="AP81" i="11" s="1"/>
  <c r="AO81" i="11"/>
  <c r="C82" i="11"/>
  <c r="AF82" i="11" s="1"/>
  <c r="AE82" i="11"/>
  <c r="E82" i="11"/>
  <c r="AH82" i="11" s="1"/>
  <c r="AG82" i="11"/>
  <c r="G82" i="11"/>
  <c r="AJ82" i="11" s="1"/>
  <c r="AI82" i="11"/>
  <c r="I82" i="11"/>
  <c r="AL82" i="11" s="1"/>
  <c r="AK82" i="11"/>
  <c r="K82" i="11"/>
  <c r="AN82" i="11" s="1"/>
  <c r="AM82" i="11"/>
  <c r="M82" i="11"/>
  <c r="AP82" i="11" s="1"/>
  <c r="AO82" i="11"/>
  <c r="C83" i="11"/>
  <c r="AF83" i="11" s="1"/>
  <c r="AE83" i="11"/>
  <c r="E83" i="11"/>
  <c r="AH83" i="11" s="1"/>
  <c r="AG83" i="11"/>
  <c r="G83" i="11"/>
  <c r="AJ83" i="11" s="1"/>
  <c r="AI83" i="11"/>
  <c r="I83" i="11"/>
  <c r="AL83" i="11" s="1"/>
  <c r="AK83" i="11"/>
  <c r="K83" i="11"/>
  <c r="AN83" i="11" s="1"/>
  <c r="AM83" i="11"/>
  <c r="M83" i="11"/>
  <c r="AP83" i="11" s="1"/>
  <c r="AO83" i="11"/>
  <c r="C84" i="11"/>
  <c r="AF84" i="11" s="1"/>
  <c r="AE84" i="11"/>
  <c r="E84" i="11"/>
  <c r="AH84" i="11" s="1"/>
  <c r="AG84" i="11"/>
  <c r="G84" i="11"/>
  <c r="AJ84" i="11" s="1"/>
  <c r="AI84" i="11"/>
  <c r="I84" i="11"/>
  <c r="AL84" i="11" s="1"/>
  <c r="AK84" i="11"/>
  <c r="K84" i="11"/>
  <c r="AN84" i="11" s="1"/>
  <c r="AM84" i="11"/>
  <c r="M84" i="11"/>
  <c r="AP84" i="11" s="1"/>
  <c r="AO84" i="11"/>
  <c r="C85" i="11"/>
  <c r="AF85" i="11" s="1"/>
  <c r="AE85" i="11"/>
  <c r="E85" i="11"/>
  <c r="AH85" i="11" s="1"/>
  <c r="AG85" i="11"/>
  <c r="G85" i="11"/>
  <c r="AJ85" i="11" s="1"/>
  <c r="AI85" i="11"/>
  <c r="I85" i="11"/>
  <c r="AL85" i="11" s="1"/>
  <c r="AK85" i="11"/>
  <c r="K85" i="11"/>
  <c r="AN85" i="11" s="1"/>
  <c r="AM85" i="11"/>
  <c r="M85" i="11"/>
  <c r="AP85" i="11" s="1"/>
  <c r="AO85" i="11"/>
  <c r="C86" i="11"/>
  <c r="AF86" i="11" s="1"/>
  <c r="AE86" i="11"/>
  <c r="E86" i="11"/>
  <c r="AH86" i="11" s="1"/>
  <c r="AG86" i="11"/>
  <c r="G86" i="11"/>
  <c r="AJ86" i="11" s="1"/>
  <c r="AI86" i="11"/>
  <c r="I86" i="11"/>
  <c r="AL86" i="11" s="1"/>
  <c r="AK86" i="11"/>
  <c r="K86" i="11"/>
  <c r="AN86" i="11" s="1"/>
  <c r="AM86" i="11"/>
  <c r="M86" i="11"/>
  <c r="AP86" i="11" s="1"/>
  <c r="AO86" i="11"/>
  <c r="C87" i="11"/>
  <c r="AF87" i="11" s="1"/>
  <c r="AE87" i="11"/>
  <c r="E87" i="11"/>
  <c r="AH87" i="11" s="1"/>
  <c r="AG87" i="11"/>
  <c r="G87" i="11"/>
  <c r="AJ87" i="11" s="1"/>
  <c r="AI87" i="11"/>
  <c r="I87" i="11"/>
  <c r="AL87" i="11" s="1"/>
  <c r="AK87" i="11"/>
  <c r="K87" i="11"/>
  <c r="AN87" i="11" s="1"/>
  <c r="AM87" i="11"/>
  <c r="M87" i="11"/>
  <c r="AP87" i="11" s="1"/>
  <c r="AO87" i="11"/>
  <c r="C88" i="11"/>
  <c r="AF88" i="11" s="1"/>
  <c r="AE88" i="11"/>
  <c r="E88" i="11"/>
  <c r="AH88" i="11" s="1"/>
  <c r="AG88" i="11"/>
  <c r="G88" i="11"/>
  <c r="AJ88" i="11" s="1"/>
  <c r="AI88" i="11"/>
  <c r="I88" i="11"/>
  <c r="AL88" i="11" s="1"/>
  <c r="AK88" i="11"/>
  <c r="K88" i="11"/>
  <c r="AN88" i="11" s="1"/>
  <c r="AM88" i="11"/>
  <c r="M88" i="11"/>
  <c r="AP88" i="11" s="1"/>
  <c r="AO88" i="11"/>
  <c r="C89" i="11"/>
  <c r="AF89" i="11" s="1"/>
  <c r="AE89" i="11"/>
  <c r="E89" i="11"/>
  <c r="AH89" i="11" s="1"/>
  <c r="AG89" i="11"/>
  <c r="G89" i="11"/>
  <c r="AJ89" i="11" s="1"/>
  <c r="AI89" i="11"/>
  <c r="I89" i="11"/>
  <c r="AL89" i="11" s="1"/>
  <c r="AK89" i="11"/>
  <c r="K89" i="11"/>
  <c r="AN89" i="11" s="1"/>
  <c r="AM89" i="11"/>
  <c r="M89" i="11"/>
  <c r="AP89" i="11" s="1"/>
  <c r="AO89" i="11"/>
  <c r="C90" i="11"/>
  <c r="AF90" i="11" s="1"/>
  <c r="AE90" i="11"/>
  <c r="E90" i="11"/>
  <c r="AH90" i="11" s="1"/>
  <c r="AG90" i="11"/>
  <c r="G90" i="11"/>
  <c r="AJ90" i="11" s="1"/>
  <c r="AI90" i="11"/>
  <c r="I90" i="11"/>
  <c r="AL90" i="11" s="1"/>
  <c r="AK90" i="11"/>
  <c r="K90" i="11"/>
  <c r="AN90" i="11" s="1"/>
  <c r="AM90" i="11"/>
  <c r="M90" i="11"/>
  <c r="AP90" i="11" s="1"/>
  <c r="AO90" i="11"/>
  <c r="C91" i="11"/>
  <c r="AF91" i="11" s="1"/>
  <c r="AE91" i="11"/>
  <c r="E91" i="11"/>
  <c r="AH91" i="11" s="1"/>
  <c r="AG91" i="11"/>
  <c r="G91" i="11"/>
  <c r="AJ91" i="11" s="1"/>
  <c r="AI91" i="11"/>
  <c r="I91" i="11"/>
  <c r="AL91" i="11" s="1"/>
  <c r="AK91" i="11"/>
  <c r="K91" i="11"/>
  <c r="AN91" i="11" s="1"/>
  <c r="AM91" i="11"/>
  <c r="M91" i="11"/>
  <c r="AP91" i="11" s="1"/>
  <c r="AO91" i="11"/>
  <c r="C92" i="11"/>
  <c r="AF92" i="11" s="1"/>
  <c r="AE92" i="11"/>
  <c r="E92" i="11"/>
  <c r="AH92" i="11" s="1"/>
  <c r="AG92" i="11"/>
  <c r="G92" i="11"/>
  <c r="AJ92" i="11" s="1"/>
  <c r="AI92" i="11"/>
  <c r="I92" i="11"/>
  <c r="AL92" i="11" s="1"/>
  <c r="AK92" i="11"/>
  <c r="K92" i="11"/>
  <c r="AN92" i="11" s="1"/>
  <c r="AM92" i="11"/>
  <c r="M92" i="11"/>
  <c r="AP92" i="11" s="1"/>
  <c r="AO92" i="11"/>
  <c r="C93" i="11"/>
  <c r="AF93" i="11" s="1"/>
  <c r="AE93" i="11"/>
  <c r="E93" i="11"/>
  <c r="AH93" i="11" s="1"/>
  <c r="AG93" i="11"/>
  <c r="G93" i="11"/>
  <c r="AJ93" i="11" s="1"/>
  <c r="AI93" i="11"/>
  <c r="I93" i="11"/>
  <c r="AL93" i="11" s="1"/>
  <c r="AK93" i="11"/>
  <c r="K93" i="11"/>
  <c r="AN93" i="11" s="1"/>
  <c r="AM93" i="11"/>
  <c r="M93" i="11"/>
  <c r="AP93" i="11" s="1"/>
  <c r="AO93" i="11"/>
  <c r="C94" i="11"/>
  <c r="AF94" i="11" s="1"/>
  <c r="AE94" i="11"/>
  <c r="E94" i="11"/>
  <c r="AH94" i="11" s="1"/>
  <c r="AG94" i="11"/>
  <c r="G94" i="11"/>
  <c r="AJ94" i="11" s="1"/>
  <c r="AI94" i="11"/>
  <c r="I94" i="11"/>
  <c r="AL94" i="11" s="1"/>
  <c r="AK94" i="11"/>
  <c r="K94" i="11"/>
  <c r="AN94" i="11" s="1"/>
  <c r="AM94" i="11"/>
  <c r="M94" i="11"/>
  <c r="AP94" i="11" s="1"/>
  <c r="AO94" i="11"/>
  <c r="C95" i="11"/>
  <c r="AF95" i="11" s="1"/>
  <c r="AE95" i="11"/>
  <c r="E95" i="11"/>
  <c r="AH95" i="11" s="1"/>
  <c r="AG95" i="11"/>
  <c r="G95" i="11"/>
  <c r="AJ95" i="11" s="1"/>
  <c r="AI95" i="11"/>
  <c r="I95" i="11"/>
  <c r="AL95" i="11" s="1"/>
  <c r="AK95" i="11"/>
  <c r="K95" i="11"/>
  <c r="AN95" i="11" s="1"/>
  <c r="AM95" i="11"/>
  <c r="M95" i="11"/>
  <c r="AP95" i="11" s="1"/>
  <c r="AO95" i="11"/>
  <c r="C96" i="11"/>
  <c r="AF96" i="11" s="1"/>
  <c r="AE96" i="11"/>
  <c r="E96" i="11"/>
  <c r="AH96" i="11" s="1"/>
  <c r="AG96" i="11"/>
  <c r="G96" i="11"/>
  <c r="AJ96" i="11" s="1"/>
  <c r="AI96" i="11"/>
  <c r="I96" i="11"/>
  <c r="AL96" i="11" s="1"/>
  <c r="AK96" i="11"/>
  <c r="K96" i="11"/>
  <c r="AN96" i="11" s="1"/>
  <c r="AM96" i="11"/>
  <c r="M96" i="11"/>
  <c r="AP96" i="11" s="1"/>
  <c r="AO96" i="11"/>
  <c r="C97" i="11"/>
  <c r="AF97" i="11" s="1"/>
  <c r="AE97" i="11"/>
  <c r="E97" i="11"/>
  <c r="AH97" i="11" s="1"/>
  <c r="AG97" i="11"/>
  <c r="G97" i="11"/>
  <c r="AJ97" i="11" s="1"/>
  <c r="AI97" i="11"/>
  <c r="I97" i="11"/>
  <c r="AL97" i="11" s="1"/>
  <c r="AK97" i="11"/>
  <c r="K97" i="11"/>
  <c r="AN97" i="11" s="1"/>
  <c r="AM97" i="11"/>
  <c r="M97" i="11"/>
  <c r="AP97" i="11" s="1"/>
  <c r="AO97" i="11"/>
  <c r="C98" i="11"/>
  <c r="AF98" i="11" s="1"/>
  <c r="AE98" i="11"/>
  <c r="E98" i="11"/>
  <c r="AH98" i="11" s="1"/>
  <c r="AG98" i="11"/>
  <c r="G98" i="11"/>
  <c r="AJ98" i="11" s="1"/>
  <c r="AI98" i="11"/>
  <c r="I98" i="11"/>
  <c r="AL98" i="11" s="1"/>
  <c r="AK98" i="11"/>
  <c r="K98" i="11"/>
  <c r="AN98" i="11" s="1"/>
  <c r="AM98" i="11"/>
  <c r="M98" i="11"/>
  <c r="AP98" i="11" s="1"/>
  <c r="AO98" i="11"/>
  <c r="C99" i="11"/>
  <c r="AF99" i="11" s="1"/>
  <c r="AE99" i="11"/>
  <c r="E99" i="11"/>
  <c r="AH99" i="11" s="1"/>
  <c r="AG99" i="11"/>
  <c r="G99" i="11"/>
  <c r="AJ99" i="11" s="1"/>
  <c r="AI99" i="11"/>
  <c r="I99" i="11"/>
  <c r="AL99" i="11" s="1"/>
  <c r="AK99" i="11"/>
  <c r="K99" i="11"/>
  <c r="AN99" i="11" s="1"/>
  <c r="AM99" i="11"/>
  <c r="M99" i="11"/>
  <c r="AP99" i="11" s="1"/>
  <c r="AO99" i="11"/>
  <c r="C100" i="11"/>
  <c r="AF100" i="11" s="1"/>
  <c r="AE100" i="11"/>
  <c r="AG100" i="11"/>
  <c r="E100" i="11"/>
  <c r="AH100" i="11" s="1"/>
  <c r="G100" i="11"/>
  <c r="AJ100" i="11" s="1"/>
  <c r="AI100" i="11"/>
  <c r="I100" i="11"/>
  <c r="AL100" i="11" s="1"/>
  <c r="AK100" i="11"/>
  <c r="K100" i="11"/>
  <c r="AN100" i="11" s="1"/>
  <c r="AM100" i="11"/>
  <c r="M100" i="11"/>
  <c r="AP100" i="11" s="1"/>
  <c r="AO100" i="11"/>
  <c r="C101" i="11"/>
  <c r="AF101" i="11" s="1"/>
  <c r="AE101" i="11"/>
  <c r="E101" i="11"/>
  <c r="AH101" i="11" s="1"/>
  <c r="AG101" i="11"/>
  <c r="G101" i="11"/>
  <c r="AJ101" i="11" s="1"/>
  <c r="AI101" i="11"/>
  <c r="I101" i="11"/>
  <c r="AL101" i="11" s="1"/>
  <c r="AK101" i="11"/>
  <c r="K101" i="11"/>
  <c r="AN101" i="11" s="1"/>
  <c r="AM101" i="11"/>
  <c r="M101" i="11"/>
  <c r="AP101" i="11" s="1"/>
  <c r="AO101" i="11"/>
  <c r="C102" i="11"/>
  <c r="AF102" i="11" s="1"/>
  <c r="AE102" i="11"/>
  <c r="E102" i="11"/>
  <c r="AH102" i="11" s="1"/>
  <c r="AG102" i="11"/>
  <c r="G102" i="11"/>
  <c r="AJ102" i="11" s="1"/>
  <c r="AI102" i="11"/>
  <c r="I102" i="11"/>
  <c r="AL102" i="11" s="1"/>
  <c r="AK102" i="11"/>
  <c r="K102" i="11"/>
  <c r="AN102" i="11" s="1"/>
  <c r="AM102" i="11"/>
  <c r="M102" i="11"/>
  <c r="AP102" i="11" s="1"/>
  <c r="AO102" i="11"/>
  <c r="C103" i="11"/>
  <c r="AF103" i="11" s="1"/>
  <c r="AE103" i="11"/>
  <c r="E103" i="11"/>
  <c r="AH103" i="11" s="1"/>
  <c r="AG103" i="11"/>
  <c r="G103" i="11"/>
  <c r="AJ103" i="11" s="1"/>
  <c r="AI103" i="11"/>
  <c r="I103" i="11"/>
  <c r="AL103" i="11" s="1"/>
  <c r="AK103" i="11"/>
  <c r="K103" i="11"/>
  <c r="AN103" i="11" s="1"/>
  <c r="AM103" i="11"/>
  <c r="M103" i="11"/>
  <c r="AP103" i="11" s="1"/>
  <c r="AO103" i="11"/>
  <c r="C104" i="11"/>
  <c r="AF104" i="11" s="1"/>
  <c r="AE104" i="11"/>
  <c r="E104" i="11"/>
  <c r="AH104" i="11" s="1"/>
  <c r="AG104" i="11"/>
  <c r="G104" i="11"/>
  <c r="AJ104" i="11" s="1"/>
  <c r="AI104" i="11"/>
  <c r="I104" i="11"/>
  <c r="AL104" i="11" s="1"/>
  <c r="AK104" i="11"/>
  <c r="K104" i="11"/>
  <c r="AN104" i="11" s="1"/>
  <c r="AM104" i="11"/>
  <c r="M104" i="11"/>
  <c r="AP104" i="11" s="1"/>
  <c r="AO104" i="11"/>
  <c r="C105" i="11"/>
  <c r="AF105" i="11" s="1"/>
  <c r="AE105" i="11"/>
  <c r="E105" i="11"/>
  <c r="AH105" i="11" s="1"/>
  <c r="AG105" i="11"/>
  <c r="G105" i="11"/>
  <c r="AJ105" i="11" s="1"/>
  <c r="AI105" i="11"/>
  <c r="I105" i="11"/>
  <c r="AL105" i="11" s="1"/>
  <c r="AK105" i="11"/>
  <c r="K105" i="11"/>
  <c r="AN105" i="11" s="1"/>
  <c r="AM105" i="11"/>
  <c r="M105" i="11"/>
  <c r="AP105" i="11" s="1"/>
  <c r="AO105" i="11"/>
  <c r="C106" i="11"/>
  <c r="AF106" i="11" s="1"/>
  <c r="AE106" i="11"/>
  <c r="E106" i="11"/>
  <c r="AH106" i="11" s="1"/>
  <c r="AG106" i="11"/>
  <c r="G106" i="11"/>
  <c r="AJ106" i="11" s="1"/>
  <c r="AI106" i="11"/>
  <c r="I106" i="11"/>
  <c r="AL106" i="11" s="1"/>
  <c r="AK106" i="11"/>
  <c r="K106" i="11"/>
  <c r="AN106" i="11" s="1"/>
  <c r="AM106" i="11"/>
  <c r="M106" i="11"/>
  <c r="AP106" i="11" s="1"/>
  <c r="AO106" i="11"/>
  <c r="C107" i="11"/>
  <c r="AF107" i="11" s="1"/>
  <c r="AE107" i="11"/>
  <c r="E107" i="11"/>
  <c r="AH107" i="11" s="1"/>
  <c r="AG107" i="11"/>
  <c r="G107" i="11"/>
  <c r="AJ107" i="11" s="1"/>
  <c r="AI107" i="11"/>
  <c r="I107" i="11"/>
  <c r="AL107" i="11" s="1"/>
  <c r="AK107" i="11"/>
  <c r="K107" i="11"/>
  <c r="AN107" i="11" s="1"/>
  <c r="AM107" i="11"/>
  <c r="M107" i="11"/>
  <c r="AP107" i="11" s="1"/>
  <c r="AO107" i="11"/>
  <c r="C108" i="11"/>
  <c r="AF108" i="11" s="1"/>
  <c r="AE108" i="11"/>
  <c r="E108" i="11"/>
  <c r="AH108" i="11" s="1"/>
  <c r="AG108" i="11"/>
  <c r="G108" i="11"/>
  <c r="AJ108" i="11" s="1"/>
  <c r="AI108" i="11"/>
  <c r="I108" i="11"/>
  <c r="AL108" i="11" s="1"/>
  <c r="AK108" i="11"/>
  <c r="K108" i="11"/>
  <c r="AN108" i="11" s="1"/>
  <c r="AM108" i="11"/>
  <c r="M108" i="11"/>
  <c r="AP108" i="11" s="1"/>
  <c r="AO108" i="11"/>
  <c r="A133" i="23"/>
  <c r="A133" i="12"/>
  <c r="C109" i="11"/>
  <c r="AF109" i="11" s="1"/>
  <c r="AE109" i="11"/>
  <c r="E109" i="11"/>
  <c r="AH109" i="11" s="1"/>
  <c r="AG109" i="11"/>
  <c r="G109" i="11"/>
  <c r="AJ109" i="11" s="1"/>
  <c r="AI109" i="11"/>
  <c r="I109" i="11"/>
  <c r="AL109" i="11" s="1"/>
  <c r="AK109" i="11"/>
  <c r="K109" i="11"/>
  <c r="AN109" i="11" s="1"/>
  <c r="AM109" i="11"/>
  <c r="M109" i="11"/>
  <c r="AP109" i="11" s="1"/>
  <c r="AO109" i="11"/>
  <c r="C110" i="11"/>
  <c r="AF110" i="11" s="1"/>
  <c r="AE110" i="11"/>
  <c r="E110" i="11"/>
  <c r="AH110" i="11" s="1"/>
  <c r="AG110" i="11"/>
  <c r="G110" i="11"/>
  <c r="AJ110" i="11" s="1"/>
  <c r="AI110" i="11"/>
  <c r="I110" i="11"/>
  <c r="AL110" i="11" s="1"/>
  <c r="AK110" i="11"/>
  <c r="K110" i="11"/>
  <c r="AN110" i="11" s="1"/>
  <c r="AM110" i="11"/>
  <c r="M110" i="11"/>
  <c r="AP110" i="11" s="1"/>
  <c r="AO110" i="11"/>
  <c r="C111" i="11"/>
  <c r="AF111" i="11" s="1"/>
  <c r="AE111" i="11"/>
  <c r="E111" i="11"/>
  <c r="AH111" i="11" s="1"/>
  <c r="AG111" i="11"/>
  <c r="G111" i="11"/>
  <c r="AJ111" i="11" s="1"/>
  <c r="AI111" i="11"/>
  <c r="I111" i="11"/>
  <c r="AL111" i="11" s="1"/>
  <c r="AK111" i="11"/>
  <c r="K111" i="11"/>
  <c r="AN111" i="11" s="1"/>
  <c r="AM111" i="11"/>
  <c r="M111" i="11"/>
  <c r="AP111" i="11" s="1"/>
  <c r="AO111" i="11"/>
  <c r="C112" i="11"/>
  <c r="AF112" i="11" s="1"/>
  <c r="AE112" i="11"/>
  <c r="E112" i="11"/>
  <c r="AH112" i="11" s="1"/>
  <c r="AG112" i="11"/>
  <c r="G112" i="11"/>
  <c r="AJ112" i="11" s="1"/>
  <c r="AI112" i="11"/>
  <c r="I112" i="11"/>
  <c r="AL112" i="11" s="1"/>
  <c r="AK112" i="11"/>
  <c r="K112" i="11"/>
  <c r="AN112" i="11" s="1"/>
  <c r="AM112" i="11"/>
  <c r="M112" i="11"/>
  <c r="AP112" i="11" s="1"/>
  <c r="AO112" i="11"/>
  <c r="C113" i="11"/>
  <c r="AF113" i="11" s="1"/>
  <c r="AE113" i="11"/>
  <c r="E113" i="11"/>
  <c r="AH113" i="11" s="1"/>
  <c r="AG113" i="11"/>
  <c r="G113" i="11"/>
  <c r="AJ113" i="11" s="1"/>
  <c r="AI113" i="11"/>
  <c r="I113" i="11"/>
  <c r="AL113" i="11" s="1"/>
  <c r="AK113" i="11"/>
  <c r="K113" i="11"/>
  <c r="AN113" i="11" s="1"/>
  <c r="AM113" i="11"/>
  <c r="M113" i="11"/>
  <c r="AP113" i="11" s="1"/>
  <c r="AO113" i="11"/>
  <c r="C114" i="11"/>
  <c r="AF114" i="11" s="1"/>
  <c r="AE114" i="11"/>
  <c r="E114" i="11"/>
  <c r="AH114" i="11" s="1"/>
  <c r="AG114" i="11"/>
  <c r="G114" i="11"/>
  <c r="AJ114" i="11" s="1"/>
  <c r="AI114" i="11"/>
  <c r="I114" i="11"/>
  <c r="AL114" i="11" s="1"/>
  <c r="AK114" i="11"/>
  <c r="K114" i="11"/>
  <c r="AN114" i="11" s="1"/>
  <c r="AM114" i="11"/>
  <c r="M114" i="11"/>
  <c r="AP114" i="11" s="1"/>
  <c r="AO114" i="11"/>
  <c r="C115" i="11"/>
  <c r="AF115" i="11" s="1"/>
  <c r="AE115" i="11"/>
  <c r="E115" i="11"/>
  <c r="AH115" i="11" s="1"/>
  <c r="AG115" i="11"/>
  <c r="G115" i="11"/>
  <c r="AJ115" i="11" s="1"/>
  <c r="AI115" i="11"/>
  <c r="I115" i="11"/>
  <c r="AL115" i="11" s="1"/>
  <c r="AK115" i="11"/>
  <c r="K115" i="11"/>
  <c r="AN115" i="11" s="1"/>
  <c r="AM115" i="11"/>
  <c r="M115" i="11"/>
  <c r="AP115" i="11" s="1"/>
  <c r="AO115" i="11"/>
  <c r="C116" i="11"/>
  <c r="AF116" i="11" s="1"/>
  <c r="AE116" i="11"/>
  <c r="E116" i="11"/>
  <c r="AH116" i="11" s="1"/>
  <c r="AG116" i="11"/>
  <c r="G116" i="11"/>
  <c r="AJ116" i="11" s="1"/>
  <c r="AI116" i="11"/>
  <c r="I116" i="11"/>
  <c r="AL116" i="11" s="1"/>
  <c r="AK116" i="11"/>
  <c r="K116" i="11"/>
  <c r="AN116" i="11" s="1"/>
  <c r="AM116" i="11"/>
  <c r="M116" i="11"/>
  <c r="AP116" i="11" s="1"/>
  <c r="AO116" i="11"/>
  <c r="C117" i="11"/>
  <c r="AF117" i="11" s="1"/>
  <c r="AE117" i="11"/>
  <c r="E117" i="11"/>
  <c r="AH117" i="11" s="1"/>
  <c r="AG117" i="11"/>
  <c r="G117" i="11"/>
  <c r="AJ117" i="11" s="1"/>
  <c r="AI117" i="11"/>
  <c r="I117" i="11"/>
  <c r="AL117" i="11" s="1"/>
  <c r="AK117" i="11"/>
  <c r="K117" i="11"/>
  <c r="AN117" i="11" s="1"/>
  <c r="AM117" i="11"/>
  <c r="M117" i="11"/>
  <c r="AP117" i="11" s="1"/>
  <c r="AO117" i="11"/>
  <c r="C118" i="11"/>
  <c r="AF118" i="11" s="1"/>
  <c r="AE118" i="11"/>
  <c r="E118" i="11"/>
  <c r="AH118" i="11" s="1"/>
  <c r="AG118" i="11"/>
  <c r="G118" i="11"/>
  <c r="AJ118" i="11" s="1"/>
  <c r="AI118" i="11"/>
  <c r="I118" i="11"/>
  <c r="AL118" i="11" s="1"/>
  <c r="AK118" i="11"/>
  <c r="K118" i="11"/>
  <c r="AN118" i="11" s="1"/>
  <c r="AM118" i="11"/>
  <c r="M118" i="11"/>
  <c r="AP118" i="11" s="1"/>
  <c r="AO118" i="11"/>
  <c r="C119" i="11"/>
  <c r="AF119" i="11" s="1"/>
  <c r="AE119" i="11"/>
  <c r="E119" i="11"/>
  <c r="AH119" i="11" s="1"/>
  <c r="AG119" i="11"/>
  <c r="G119" i="11"/>
  <c r="AJ119" i="11" s="1"/>
  <c r="AI119" i="11"/>
  <c r="I119" i="11"/>
  <c r="AL119" i="11" s="1"/>
  <c r="AK119" i="11"/>
  <c r="K119" i="11"/>
  <c r="AN119" i="11" s="1"/>
  <c r="AM119" i="11"/>
  <c r="M119" i="11"/>
  <c r="AP119" i="11" s="1"/>
  <c r="AO119" i="11"/>
  <c r="C120" i="11"/>
  <c r="AF120" i="11" s="1"/>
  <c r="AE120" i="11"/>
  <c r="E120" i="11"/>
  <c r="AH120" i="11" s="1"/>
  <c r="AG120" i="11"/>
  <c r="G120" i="11"/>
  <c r="AJ120" i="11" s="1"/>
  <c r="AI120" i="11"/>
  <c r="I120" i="11"/>
  <c r="AL120" i="11" s="1"/>
  <c r="AK120" i="11"/>
  <c r="K120" i="11"/>
  <c r="AN120" i="11" s="1"/>
  <c r="AM120" i="11"/>
  <c r="M120" i="11"/>
  <c r="AP120" i="11" s="1"/>
  <c r="AO120" i="11"/>
  <c r="C121" i="11"/>
  <c r="AF121" i="11" s="1"/>
  <c r="AE121" i="11"/>
  <c r="E121" i="11"/>
  <c r="AH121" i="11" s="1"/>
  <c r="AG121" i="11"/>
  <c r="G121" i="11"/>
  <c r="AJ121" i="11" s="1"/>
  <c r="AI121" i="11"/>
  <c r="I121" i="11"/>
  <c r="AL121" i="11" s="1"/>
  <c r="AK121" i="11"/>
  <c r="K121" i="11"/>
  <c r="AN121" i="11" s="1"/>
  <c r="AM121" i="11"/>
  <c r="M121" i="11"/>
  <c r="AP121" i="11" s="1"/>
  <c r="AO121" i="11"/>
  <c r="C122" i="11"/>
  <c r="AF122" i="11" s="1"/>
  <c r="AE122" i="11"/>
  <c r="E122" i="11"/>
  <c r="AH122" i="11" s="1"/>
  <c r="AG122" i="11"/>
  <c r="G122" i="11"/>
  <c r="AJ122" i="11" s="1"/>
  <c r="AI122" i="11"/>
  <c r="I122" i="11"/>
  <c r="AL122" i="11" s="1"/>
  <c r="AK122" i="11"/>
  <c r="K122" i="11"/>
  <c r="AN122" i="11" s="1"/>
  <c r="AM122" i="11"/>
  <c r="M122" i="11"/>
  <c r="AP122" i="11" s="1"/>
  <c r="AO122" i="11"/>
  <c r="C123" i="11"/>
  <c r="AF123" i="11" s="1"/>
  <c r="AE123" i="11"/>
  <c r="E123" i="11"/>
  <c r="AH123" i="11" s="1"/>
  <c r="AG123" i="11"/>
  <c r="G123" i="11"/>
  <c r="AJ123" i="11" s="1"/>
  <c r="AI123" i="11"/>
  <c r="I123" i="11"/>
  <c r="AL123" i="11" s="1"/>
  <c r="AK123" i="11"/>
  <c r="K123" i="11"/>
  <c r="AN123" i="11" s="1"/>
  <c r="AM123" i="11"/>
  <c r="M123" i="11"/>
  <c r="AP123" i="11" s="1"/>
  <c r="AO123" i="11"/>
  <c r="C124" i="11"/>
  <c r="AF124" i="11" s="1"/>
  <c r="AE124" i="11"/>
  <c r="E124" i="11"/>
  <c r="AH124" i="11" s="1"/>
  <c r="AG124" i="11"/>
  <c r="G124" i="11"/>
  <c r="AJ124" i="11" s="1"/>
  <c r="AI124" i="11"/>
  <c r="I124" i="11"/>
  <c r="AL124" i="11" s="1"/>
  <c r="AK124" i="11"/>
  <c r="K124" i="11"/>
  <c r="AN124" i="11" s="1"/>
  <c r="AM124" i="11"/>
  <c r="M124" i="11"/>
  <c r="AP124" i="11" s="1"/>
  <c r="AO124" i="11"/>
  <c r="C125" i="11"/>
  <c r="AF125" i="11" s="1"/>
  <c r="AE125" i="11"/>
  <c r="E125" i="11"/>
  <c r="AH125" i="11" s="1"/>
  <c r="AG125" i="11"/>
  <c r="G125" i="11"/>
  <c r="AJ125" i="11" s="1"/>
  <c r="AI125" i="11"/>
  <c r="I125" i="11"/>
  <c r="AL125" i="11" s="1"/>
  <c r="AK125" i="11"/>
  <c r="K125" i="11"/>
  <c r="AN125" i="11" s="1"/>
  <c r="AM125" i="11"/>
  <c r="M125" i="11"/>
  <c r="AP125" i="11" s="1"/>
  <c r="AO125" i="11"/>
  <c r="C126" i="11"/>
  <c r="AF126" i="11" s="1"/>
  <c r="AE126" i="11"/>
  <c r="E126" i="11"/>
  <c r="AH126" i="11" s="1"/>
  <c r="AG126" i="11"/>
  <c r="G126" i="11"/>
  <c r="AJ126" i="11" s="1"/>
  <c r="AI126" i="11"/>
  <c r="I126" i="11"/>
  <c r="AL126" i="11" s="1"/>
  <c r="AK126" i="11"/>
  <c r="K126" i="11"/>
  <c r="AN126" i="11" s="1"/>
  <c r="AM126" i="11"/>
  <c r="M126" i="11"/>
  <c r="AP126" i="11" s="1"/>
  <c r="AO126" i="11"/>
  <c r="C127" i="11"/>
  <c r="AF127" i="11" s="1"/>
  <c r="AE127" i="11"/>
  <c r="E127" i="11"/>
  <c r="AH127" i="11" s="1"/>
  <c r="AG127" i="11"/>
  <c r="G127" i="11"/>
  <c r="AJ127" i="11" s="1"/>
  <c r="AI127" i="11"/>
  <c r="I127" i="11"/>
  <c r="AL127" i="11" s="1"/>
  <c r="AK127" i="11"/>
  <c r="K127" i="11"/>
  <c r="AN127" i="11" s="1"/>
  <c r="AM127" i="11"/>
  <c r="M127" i="11"/>
  <c r="AP127" i="11" s="1"/>
  <c r="AO127" i="11"/>
  <c r="C128" i="11"/>
  <c r="AF128" i="11" s="1"/>
  <c r="AE128" i="11"/>
  <c r="E128" i="11"/>
  <c r="AH128" i="11" s="1"/>
  <c r="AG128" i="11"/>
  <c r="G128" i="11"/>
  <c r="AJ128" i="11" s="1"/>
  <c r="AI128" i="11"/>
  <c r="I128" i="11"/>
  <c r="AL128" i="11" s="1"/>
  <c r="AK128" i="11"/>
  <c r="K128" i="11"/>
  <c r="AN128" i="11" s="1"/>
  <c r="AM128" i="11"/>
  <c r="M128" i="11"/>
  <c r="AP128" i="11" s="1"/>
  <c r="AO128" i="11"/>
  <c r="C129" i="11"/>
  <c r="AF129" i="11" s="1"/>
  <c r="AE129" i="11"/>
  <c r="E129" i="11"/>
  <c r="AH129" i="11" s="1"/>
  <c r="AG129" i="11"/>
  <c r="G129" i="11"/>
  <c r="AJ129" i="11" s="1"/>
  <c r="AI129" i="11"/>
  <c r="I129" i="11"/>
  <c r="AL129" i="11" s="1"/>
  <c r="AK129" i="11"/>
  <c r="K129" i="11"/>
  <c r="AN129" i="11" s="1"/>
  <c r="AM129" i="11"/>
  <c r="M129" i="11"/>
  <c r="AP129" i="11" s="1"/>
  <c r="AO129" i="11"/>
  <c r="C130" i="11"/>
  <c r="AF130" i="11" s="1"/>
  <c r="AE130" i="11"/>
  <c r="E130" i="11"/>
  <c r="AH130" i="11" s="1"/>
  <c r="AG130" i="11"/>
  <c r="G130" i="11"/>
  <c r="AJ130" i="11" s="1"/>
  <c r="AI130" i="11"/>
  <c r="I130" i="11"/>
  <c r="AL130" i="11" s="1"/>
  <c r="AK130" i="11"/>
  <c r="K130" i="11"/>
  <c r="AN130" i="11" s="1"/>
  <c r="AM130" i="11"/>
  <c r="M130" i="11"/>
  <c r="AP130" i="11" s="1"/>
  <c r="AO130" i="11"/>
  <c r="C131" i="11"/>
  <c r="AF131" i="11" s="1"/>
  <c r="AE131" i="11"/>
  <c r="E131" i="11"/>
  <c r="AH131" i="11" s="1"/>
  <c r="AG131" i="11"/>
  <c r="G131" i="11"/>
  <c r="AJ131" i="11" s="1"/>
  <c r="AI131" i="11"/>
  <c r="I131" i="11"/>
  <c r="AL131" i="11" s="1"/>
  <c r="AK131" i="11"/>
  <c r="K131" i="11"/>
  <c r="AN131" i="11" s="1"/>
  <c r="AM131" i="11"/>
  <c r="M131" i="11"/>
  <c r="AP131" i="11" s="1"/>
  <c r="AO131" i="11"/>
  <c r="C132" i="11"/>
  <c r="AF132" i="11" s="1"/>
  <c r="AE132" i="11"/>
  <c r="E132" i="11"/>
  <c r="AH132" i="11" s="1"/>
  <c r="AG132" i="11"/>
  <c r="G132" i="11"/>
  <c r="AJ132" i="11" s="1"/>
  <c r="AI132" i="11"/>
  <c r="I132" i="11"/>
  <c r="AL132" i="11" s="1"/>
  <c r="AK132" i="11"/>
  <c r="K132" i="11"/>
  <c r="AN132" i="11" s="1"/>
  <c r="AM132" i="11"/>
  <c r="M132" i="11"/>
  <c r="AP132" i="11" s="1"/>
  <c r="AO132" i="11"/>
  <c r="C133" i="11"/>
  <c r="AF133" i="11" s="1"/>
  <c r="AE133" i="11"/>
  <c r="E133" i="11"/>
  <c r="AH133" i="11" s="1"/>
  <c r="AG133" i="11"/>
  <c r="G133" i="11"/>
  <c r="AJ133" i="11" s="1"/>
  <c r="AI133" i="11"/>
  <c r="I133" i="11"/>
  <c r="AL133" i="11" s="1"/>
  <c r="AK133" i="11"/>
  <c r="K133" i="11"/>
  <c r="AN133" i="11" s="1"/>
  <c r="AM133" i="11"/>
  <c r="M133" i="11"/>
  <c r="AP133" i="11" s="1"/>
  <c r="AO133" i="11"/>
  <c r="C134" i="11"/>
  <c r="AF134" i="11" s="1"/>
  <c r="AE134" i="11"/>
  <c r="E134" i="11"/>
  <c r="AH134" i="11" s="1"/>
  <c r="AG134" i="11"/>
  <c r="G134" i="11"/>
  <c r="AJ134" i="11" s="1"/>
  <c r="AI134" i="11"/>
  <c r="I134" i="11"/>
  <c r="AL134" i="11" s="1"/>
  <c r="AK134" i="11"/>
  <c r="K134" i="11"/>
  <c r="AN134" i="11" s="1"/>
  <c r="AM134" i="11"/>
  <c r="M134" i="11"/>
  <c r="AP134" i="11" s="1"/>
  <c r="AO134" i="11"/>
  <c r="C135" i="11"/>
  <c r="AF135" i="11" s="1"/>
  <c r="AE135" i="11"/>
  <c r="E135" i="11"/>
  <c r="AH135" i="11" s="1"/>
  <c r="AG135" i="11"/>
  <c r="G135" i="11"/>
  <c r="AJ135" i="11" s="1"/>
  <c r="AI135" i="11"/>
  <c r="I135" i="11"/>
  <c r="AL135" i="11" s="1"/>
  <c r="AK135" i="11"/>
  <c r="K135" i="11"/>
  <c r="AN135" i="11" s="1"/>
  <c r="AM135" i="11"/>
  <c r="M135" i="11"/>
  <c r="AP135" i="11" s="1"/>
  <c r="AO135" i="11"/>
  <c r="C136" i="11"/>
  <c r="AF136" i="11" s="1"/>
  <c r="AE136" i="11"/>
  <c r="E136" i="11"/>
  <c r="AH136" i="11" s="1"/>
  <c r="AG136" i="11"/>
  <c r="G136" i="11"/>
  <c r="AJ136" i="11" s="1"/>
  <c r="AI136" i="11"/>
  <c r="I136" i="11"/>
  <c r="AL136" i="11" s="1"/>
  <c r="AK136" i="11"/>
  <c r="K136" i="11"/>
  <c r="AN136" i="11" s="1"/>
  <c r="AM136" i="11"/>
  <c r="M136" i="11"/>
  <c r="AP136" i="11" s="1"/>
  <c r="AO136" i="11"/>
  <c r="C137" i="11"/>
  <c r="AF137" i="11" s="1"/>
  <c r="AE137" i="11"/>
  <c r="E137" i="11"/>
  <c r="AH137" i="11" s="1"/>
  <c r="AG137" i="11"/>
  <c r="G137" i="11"/>
  <c r="AJ137" i="11" s="1"/>
  <c r="AI137" i="11"/>
  <c r="I137" i="11"/>
  <c r="AL137" i="11" s="1"/>
  <c r="AK137" i="11"/>
  <c r="K137" i="11"/>
  <c r="AN137" i="11" s="1"/>
  <c r="AM137" i="11"/>
  <c r="M137" i="11"/>
  <c r="AP137" i="11" s="1"/>
  <c r="AO137" i="11"/>
  <c r="C138" i="11"/>
  <c r="AF138" i="11" s="1"/>
  <c r="AE138" i="11"/>
  <c r="E138" i="11"/>
  <c r="AH138" i="11" s="1"/>
  <c r="AG138" i="11"/>
  <c r="G138" i="11"/>
  <c r="AJ138" i="11" s="1"/>
  <c r="AI138" i="11"/>
  <c r="I138" i="11"/>
  <c r="AL138" i="11" s="1"/>
  <c r="AK138" i="11"/>
  <c r="K138" i="11"/>
  <c r="AN138" i="11" s="1"/>
  <c r="AM138" i="11"/>
  <c r="M138" i="11"/>
  <c r="AP138" i="11" s="1"/>
  <c r="AO138" i="11"/>
  <c r="C139" i="11"/>
  <c r="AF139" i="11" s="1"/>
  <c r="AE139" i="11"/>
  <c r="E139" i="11"/>
  <c r="AH139" i="11" s="1"/>
  <c r="AG139" i="11"/>
  <c r="G139" i="11"/>
  <c r="AJ139" i="11" s="1"/>
  <c r="AI139" i="11"/>
  <c r="I139" i="11"/>
  <c r="AL139" i="11" s="1"/>
  <c r="AK139" i="11"/>
  <c r="K139" i="11"/>
  <c r="AN139" i="11" s="1"/>
  <c r="AM139" i="11"/>
  <c r="M139" i="11"/>
  <c r="AP139" i="11" s="1"/>
  <c r="AO139" i="11"/>
  <c r="C140" i="11"/>
  <c r="AF140" i="11" s="1"/>
  <c r="AE140" i="11"/>
  <c r="E140" i="11"/>
  <c r="AH140" i="11" s="1"/>
  <c r="AG140" i="11"/>
  <c r="G140" i="11"/>
  <c r="AJ140" i="11" s="1"/>
  <c r="AI140" i="11"/>
  <c r="I140" i="11"/>
  <c r="AL140" i="11" s="1"/>
  <c r="AK140" i="11"/>
  <c r="K140" i="11"/>
  <c r="AN140" i="11" s="1"/>
  <c r="AM140" i="11"/>
  <c r="M140" i="11"/>
  <c r="AP140" i="11" s="1"/>
  <c r="AO140" i="11"/>
  <c r="C141" i="11"/>
  <c r="AF141" i="11" s="1"/>
  <c r="AE141" i="11"/>
  <c r="E141" i="11"/>
  <c r="AH141" i="11" s="1"/>
  <c r="AG141" i="11"/>
  <c r="G141" i="11"/>
  <c r="AJ141" i="11" s="1"/>
  <c r="AI141" i="11"/>
  <c r="I141" i="11"/>
  <c r="AL141" i="11" s="1"/>
  <c r="AK141" i="11"/>
  <c r="K141" i="11"/>
  <c r="AN141" i="11" s="1"/>
  <c r="AM141" i="11"/>
  <c r="M141" i="11"/>
  <c r="AP141" i="11" s="1"/>
  <c r="AO141" i="11"/>
  <c r="C142" i="11"/>
  <c r="AF142" i="11" s="1"/>
  <c r="AE142" i="11"/>
  <c r="E142" i="11"/>
  <c r="AH142" i="11" s="1"/>
  <c r="AG142" i="11"/>
  <c r="G142" i="11"/>
  <c r="AJ142" i="11" s="1"/>
  <c r="AI142" i="11"/>
  <c r="I142" i="11"/>
  <c r="AL142" i="11" s="1"/>
  <c r="AK142" i="11"/>
  <c r="K142" i="11"/>
  <c r="AN142" i="11" s="1"/>
  <c r="AM142" i="11"/>
  <c r="M142" i="11"/>
  <c r="AP142" i="11" s="1"/>
  <c r="AO142" i="11"/>
  <c r="C143" i="11"/>
  <c r="AF143" i="11" s="1"/>
  <c r="AE143" i="11"/>
  <c r="E143" i="11"/>
  <c r="AH143" i="11" s="1"/>
  <c r="AG143" i="11"/>
  <c r="G143" i="11"/>
  <c r="AJ143" i="11" s="1"/>
  <c r="AI143" i="11"/>
  <c r="I143" i="11"/>
  <c r="AL143" i="11" s="1"/>
  <c r="AK143" i="11"/>
  <c r="K143" i="11"/>
  <c r="AN143" i="11" s="1"/>
  <c r="AM143" i="11"/>
  <c r="M143" i="11"/>
  <c r="AP143" i="11" s="1"/>
  <c r="AO143" i="11"/>
  <c r="C144" i="11"/>
  <c r="AF144" i="11" s="1"/>
  <c r="AE144" i="11"/>
  <c r="E144" i="11"/>
  <c r="AH144" i="11" s="1"/>
  <c r="AG144" i="11"/>
  <c r="G144" i="11"/>
  <c r="AJ144" i="11" s="1"/>
  <c r="AI144" i="11"/>
  <c r="I144" i="11"/>
  <c r="AL144" i="11" s="1"/>
  <c r="AK144" i="11"/>
  <c r="K144" i="11"/>
  <c r="AN144" i="11" s="1"/>
  <c r="AM144" i="11"/>
  <c r="M144" i="11"/>
  <c r="AP144" i="11" s="1"/>
  <c r="AO144" i="11"/>
  <c r="C145" i="11"/>
  <c r="AF145" i="11" s="1"/>
  <c r="AE145" i="11"/>
  <c r="E145" i="11"/>
  <c r="AH145" i="11" s="1"/>
  <c r="AG145" i="11"/>
  <c r="G145" i="11"/>
  <c r="AJ145" i="11" s="1"/>
  <c r="AI145" i="11"/>
  <c r="I145" i="11"/>
  <c r="AL145" i="11" s="1"/>
  <c r="AK145" i="11"/>
  <c r="K145" i="11"/>
  <c r="AN145" i="11" s="1"/>
  <c r="AM145" i="11"/>
  <c r="M145" i="11"/>
  <c r="AP145" i="11" s="1"/>
  <c r="AO145" i="11"/>
  <c r="C146" i="11"/>
  <c r="AF146" i="11" s="1"/>
  <c r="AE146" i="11"/>
  <c r="E146" i="11"/>
  <c r="AH146" i="11" s="1"/>
  <c r="AG146" i="11"/>
  <c r="G146" i="11"/>
  <c r="AJ146" i="11" s="1"/>
  <c r="AI146" i="11"/>
  <c r="I146" i="11"/>
  <c r="AL146" i="11" s="1"/>
  <c r="AK146" i="11"/>
  <c r="K146" i="11"/>
  <c r="AN146" i="11" s="1"/>
  <c r="AM146" i="11"/>
  <c r="M146" i="11"/>
  <c r="AP146" i="11" s="1"/>
  <c r="AO146" i="11"/>
  <c r="C147" i="11"/>
  <c r="AF147" i="11" s="1"/>
  <c r="AE147" i="11"/>
  <c r="E147" i="11"/>
  <c r="AH147" i="11" s="1"/>
  <c r="AG147" i="11"/>
  <c r="G147" i="11"/>
  <c r="AJ147" i="11" s="1"/>
  <c r="AI147" i="11"/>
  <c r="I147" i="11"/>
  <c r="AL147" i="11" s="1"/>
  <c r="AK147" i="11"/>
  <c r="K147" i="11"/>
  <c r="AN147" i="11" s="1"/>
  <c r="AM147" i="11"/>
  <c r="M147" i="11"/>
  <c r="AP147" i="11" s="1"/>
  <c r="AO147" i="11"/>
  <c r="C148" i="11"/>
  <c r="AF148" i="11" s="1"/>
  <c r="AE148" i="11"/>
  <c r="E148" i="11"/>
  <c r="AH148" i="11" s="1"/>
  <c r="AG148" i="11"/>
  <c r="G148" i="11"/>
  <c r="AJ148" i="11" s="1"/>
  <c r="AI148" i="11"/>
  <c r="I148" i="11"/>
  <c r="AL148" i="11" s="1"/>
  <c r="AK148" i="11"/>
  <c r="K148" i="11"/>
  <c r="AN148" i="11" s="1"/>
  <c r="AM148" i="11"/>
  <c r="M148" i="11"/>
  <c r="AP148" i="11" s="1"/>
  <c r="AO148" i="11"/>
  <c r="C149" i="11"/>
  <c r="AF149" i="11" s="1"/>
  <c r="AE149" i="11"/>
  <c r="E149" i="11"/>
  <c r="AH149" i="11" s="1"/>
  <c r="AG149" i="11"/>
  <c r="G149" i="11"/>
  <c r="AJ149" i="11" s="1"/>
  <c r="AI149" i="11"/>
  <c r="I149" i="11"/>
  <c r="AL149" i="11" s="1"/>
  <c r="AK149" i="11"/>
  <c r="K149" i="11"/>
  <c r="AN149" i="11" s="1"/>
  <c r="AM149" i="11"/>
  <c r="M149" i="11"/>
  <c r="AP149" i="11" s="1"/>
  <c r="AO149" i="11"/>
  <c r="C150" i="11"/>
  <c r="AF150" i="11" s="1"/>
  <c r="AE150" i="11"/>
  <c r="E150" i="11"/>
  <c r="AH150" i="11" s="1"/>
  <c r="AG150" i="11"/>
  <c r="G150" i="11"/>
  <c r="AJ150" i="11" s="1"/>
  <c r="AI150" i="11"/>
  <c r="I150" i="11"/>
  <c r="AL150" i="11" s="1"/>
  <c r="AK150" i="11"/>
  <c r="K150" i="11"/>
  <c r="AN150" i="11" s="1"/>
  <c r="AM150" i="11"/>
  <c r="M150" i="11"/>
  <c r="AP150" i="11" s="1"/>
  <c r="AO150" i="11"/>
  <c r="C151" i="11"/>
  <c r="AF151" i="11" s="1"/>
  <c r="AE151" i="11"/>
  <c r="E151" i="11"/>
  <c r="AH151" i="11" s="1"/>
  <c r="AG151" i="11"/>
  <c r="G151" i="11"/>
  <c r="AJ151" i="11" s="1"/>
  <c r="AI151" i="11"/>
  <c r="I151" i="11"/>
  <c r="AL151" i="11" s="1"/>
  <c r="AK151" i="11"/>
  <c r="K151" i="11"/>
  <c r="AN151" i="11" s="1"/>
  <c r="AM151" i="11"/>
  <c r="M151" i="11"/>
  <c r="AP151" i="11" s="1"/>
  <c r="AO151" i="11"/>
  <c r="C152" i="11"/>
  <c r="AF152" i="11" s="1"/>
  <c r="AE152" i="11"/>
  <c r="E152" i="11"/>
  <c r="AH152" i="11" s="1"/>
  <c r="AG152" i="11"/>
  <c r="G152" i="11"/>
  <c r="AJ152" i="11" s="1"/>
  <c r="AI152" i="11"/>
  <c r="I152" i="11"/>
  <c r="AL152" i="11" s="1"/>
  <c r="AK152" i="11"/>
  <c r="K152" i="11"/>
  <c r="AN152" i="11" s="1"/>
  <c r="AM152" i="11"/>
  <c r="M152" i="11"/>
  <c r="AP152" i="11" s="1"/>
  <c r="AO152" i="11"/>
  <c r="C153" i="11"/>
  <c r="AF153" i="11" s="1"/>
  <c r="AE153" i="11"/>
  <c r="E153" i="11"/>
  <c r="AH153" i="11" s="1"/>
  <c r="AG153" i="11"/>
  <c r="G153" i="11"/>
  <c r="AJ153" i="11" s="1"/>
  <c r="AI153" i="11"/>
  <c r="I153" i="11"/>
  <c r="AL153" i="11" s="1"/>
  <c r="AK153" i="11"/>
  <c r="K153" i="11"/>
  <c r="AN153" i="11" s="1"/>
  <c r="AM153" i="11"/>
  <c r="M153" i="11"/>
  <c r="AP153" i="11" s="1"/>
  <c r="AO153" i="11"/>
  <c r="C154" i="11"/>
  <c r="AF154" i="11" s="1"/>
  <c r="AE154" i="11"/>
  <c r="E154" i="11"/>
  <c r="AH154" i="11" s="1"/>
  <c r="AG154" i="11"/>
  <c r="G154" i="11"/>
  <c r="AJ154" i="11" s="1"/>
  <c r="AI154" i="11"/>
  <c r="I154" i="11"/>
  <c r="AL154" i="11" s="1"/>
  <c r="AK154" i="11"/>
  <c r="K154" i="11"/>
  <c r="AN154" i="11" s="1"/>
  <c r="AM154" i="11"/>
  <c r="M154" i="11"/>
  <c r="AP154" i="11" s="1"/>
  <c r="AO154" i="11"/>
  <c r="C155" i="11"/>
  <c r="AF155" i="11" s="1"/>
  <c r="AE155" i="11"/>
  <c r="E155" i="11"/>
  <c r="AH155" i="11" s="1"/>
  <c r="AG155" i="11"/>
  <c r="G155" i="11"/>
  <c r="AJ155" i="11" s="1"/>
  <c r="AI155" i="11"/>
  <c r="I155" i="11"/>
  <c r="AL155" i="11" s="1"/>
  <c r="AK155" i="11"/>
  <c r="K155" i="11"/>
  <c r="AN155" i="11" s="1"/>
  <c r="AM155" i="11"/>
  <c r="M155" i="11"/>
  <c r="AP155" i="11" s="1"/>
  <c r="AO155" i="11"/>
  <c r="C156" i="11"/>
  <c r="AF156" i="11" s="1"/>
  <c r="AE156" i="11"/>
  <c r="E156" i="11"/>
  <c r="AH156" i="11" s="1"/>
  <c r="AG156" i="11"/>
  <c r="G156" i="11"/>
  <c r="AJ156" i="11" s="1"/>
  <c r="AI156" i="11"/>
  <c r="I156" i="11"/>
  <c r="AL156" i="11" s="1"/>
  <c r="AK156" i="11"/>
  <c r="K156" i="11"/>
  <c r="AN156" i="11" s="1"/>
  <c r="AM156" i="11"/>
  <c r="M156" i="11"/>
  <c r="AP156" i="11" s="1"/>
  <c r="AO156" i="11"/>
  <c r="C157" i="11"/>
  <c r="AF157" i="11" s="1"/>
  <c r="AE157" i="11"/>
  <c r="E157" i="11"/>
  <c r="AH157" i="11" s="1"/>
  <c r="AG157" i="11"/>
  <c r="G157" i="11"/>
  <c r="AJ157" i="11" s="1"/>
  <c r="AI157" i="11"/>
  <c r="I157" i="11"/>
  <c r="AL157" i="11" s="1"/>
  <c r="AK157" i="11"/>
  <c r="K157" i="11"/>
  <c r="AN157" i="11" s="1"/>
  <c r="AM157" i="11"/>
  <c r="M157" i="11"/>
  <c r="AP157" i="11" s="1"/>
  <c r="AO157" i="11"/>
  <c r="C158" i="11"/>
  <c r="AF158" i="11" s="1"/>
  <c r="AE158" i="11"/>
  <c r="E158" i="11"/>
  <c r="AH158" i="11" s="1"/>
  <c r="AG158" i="11"/>
  <c r="G158" i="11"/>
  <c r="AJ158" i="11" s="1"/>
  <c r="AI158" i="11"/>
  <c r="I158" i="11"/>
  <c r="AL158" i="11" s="1"/>
  <c r="AK158" i="11"/>
  <c r="K158" i="11"/>
  <c r="AN158" i="11" s="1"/>
  <c r="AM158" i="11"/>
  <c r="M158" i="11"/>
  <c r="AP158" i="11" s="1"/>
  <c r="AO158" i="11"/>
  <c r="C159" i="11"/>
  <c r="AF159" i="11" s="1"/>
  <c r="AE159" i="11"/>
  <c r="E159" i="11"/>
  <c r="AH159" i="11" s="1"/>
  <c r="AG159" i="11"/>
  <c r="G159" i="11"/>
  <c r="AJ159" i="11" s="1"/>
  <c r="AI159" i="11"/>
  <c r="I159" i="11"/>
  <c r="AL159" i="11" s="1"/>
  <c r="AK159" i="11"/>
  <c r="K159" i="11"/>
  <c r="AN159" i="11" s="1"/>
  <c r="AM159" i="11"/>
  <c r="M159" i="11"/>
  <c r="AP159" i="11" s="1"/>
  <c r="AO159" i="11"/>
  <c r="C160" i="11"/>
  <c r="AF160" i="11" s="1"/>
  <c r="AE160" i="11"/>
  <c r="E160" i="11"/>
  <c r="AH160" i="11" s="1"/>
  <c r="AG160" i="11"/>
  <c r="G160" i="11"/>
  <c r="AJ160" i="11" s="1"/>
  <c r="AI160" i="11"/>
  <c r="I160" i="11"/>
  <c r="AL160" i="11" s="1"/>
  <c r="AK160" i="11"/>
  <c r="K160" i="11"/>
  <c r="AN160" i="11" s="1"/>
  <c r="AM160" i="11"/>
  <c r="M160" i="11"/>
  <c r="AP160" i="11" s="1"/>
  <c r="AO160" i="11"/>
  <c r="C161" i="11"/>
  <c r="AF161" i="11" s="1"/>
  <c r="AE161" i="11"/>
  <c r="E161" i="11"/>
  <c r="AH161" i="11" s="1"/>
  <c r="AG161" i="11"/>
  <c r="G161" i="11"/>
  <c r="AJ161" i="11" s="1"/>
  <c r="AI161" i="11"/>
  <c r="I161" i="11"/>
  <c r="AL161" i="11" s="1"/>
  <c r="AK161" i="11"/>
  <c r="K161" i="11"/>
  <c r="AN161" i="11" s="1"/>
  <c r="AM161" i="11"/>
  <c r="M161" i="11"/>
  <c r="AP161" i="11" s="1"/>
  <c r="AO161" i="11"/>
  <c r="C162" i="11"/>
  <c r="AF162" i="11" s="1"/>
  <c r="AE162" i="11"/>
  <c r="E162" i="11"/>
  <c r="AH162" i="11" s="1"/>
  <c r="AG162" i="11"/>
  <c r="G162" i="11"/>
  <c r="AJ162" i="11" s="1"/>
  <c r="AI162" i="11"/>
  <c r="I162" i="11"/>
  <c r="AL162" i="11" s="1"/>
  <c r="AK162" i="11"/>
  <c r="K162" i="11"/>
  <c r="AN162" i="11" s="1"/>
  <c r="AM162" i="11"/>
  <c r="M162" i="11"/>
  <c r="AP162" i="11" s="1"/>
  <c r="AO162" i="11"/>
  <c r="C163" i="11"/>
  <c r="AF163" i="11" s="1"/>
  <c r="AE163" i="11"/>
  <c r="E163" i="11"/>
  <c r="AH163" i="11" s="1"/>
  <c r="AG163" i="11"/>
  <c r="G163" i="11"/>
  <c r="AJ163" i="11" s="1"/>
  <c r="AI163" i="11"/>
  <c r="I163" i="11"/>
  <c r="AL163" i="11" s="1"/>
  <c r="AK163" i="11"/>
  <c r="K163" i="11"/>
  <c r="AN163" i="11" s="1"/>
  <c r="AM163" i="11"/>
  <c r="M163" i="11"/>
  <c r="AP163" i="11" s="1"/>
  <c r="AO163" i="11"/>
  <c r="C164" i="11"/>
  <c r="AF164" i="11" s="1"/>
  <c r="AE164" i="11"/>
  <c r="E164" i="11"/>
  <c r="AH164" i="11" s="1"/>
  <c r="AG164" i="11"/>
  <c r="G164" i="11"/>
  <c r="AJ164" i="11" s="1"/>
  <c r="AI164" i="11"/>
  <c r="I164" i="11"/>
  <c r="AL164" i="11" s="1"/>
  <c r="AK164" i="11"/>
  <c r="K164" i="11"/>
  <c r="AN164" i="11" s="1"/>
  <c r="AM164" i="11"/>
  <c r="M164" i="11"/>
  <c r="AP164" i="11" s="1"/>
  <c r="AO164" i="11"/>
  <c r="C165" i="11"/>
  <c r="AF165" i="11" s="1"/>
  <c r="AE165" i="11"/>
  <c r="E165" i="11"/>
  <c r="AH165" i="11" s="1"/>
  <c r="AG165" i="11"/>
  <c r="G165" i="11"/>
  <c r="AJ165" i="11" s="1"/>
  <c r="AI165" i="11"/>
  <c r="I165" i="11"/>
  <c r="AL165" i="11" s="1"/>
  <c r="AK165" i="11"/>
  <c r="K165" i="11"/>
  <c r="AN165" i="11" s="1"/>
  <c r="AM165" i="11"/>
  <c r="M165" i="11"/>
  <c r="AP165" i="11" s="1"/>
  <c r="AO165" i="11"/>
  <c r="C166" i="11"/>
  <c r="AF166" i="11" s="1"/>
  <c r="AE166" i="11"/>
  <c r="E166" i="11"/>
  <c r="AH166" i="11" s="1"/>
  <c r="AG166" i="11"/>
  <c r="G166" i="11"/>
  <c r="AJ166" i="11" s="1"/>
  <c r="AI166" i="11"/>
  <c r="I166" i="11"/>
  <c r="AL166" i="11" s="1"/>
  <c r="AK166" i="11"/>
  <c r="K166" i="11"/>
  <c r="AN166" i="11" s="1"/>
  <c r="AM166" i="11"/>
  <c r="M166" i="11"/>
  <c r="AP166" i="11" s="1"/>
  <c r="AO166" i="11"/>
  <c r="C167" i="11"/>
  <c r="AF167" i="11" s="1"/>
  <c r="AE167" i="11"/>
  <c r="E167" i="11"/>
  <c r="AH167" i="11" s="1"/>
  <c r="AG167" i="11"/>
  <c r="G167" i="11"/>
  <c r="AJ167" i="11" s="1"/>
  <c r="AI167" i="11"/>
  <c r="I167" i="11"/>
  <c r="AL167" i="11" s="1"/>
  <c r="AK167" i="11"/>
  <c r="K167" i="11"/>
  <c r="AN167" i="11" s="1"/>
  <c r="AM167" i="11"/>
  <c r="M167" i="11"/>
  <c r="AP167" i="11" s="1"/>
  <c r="AO167" i="11"/>
  <c r="C168" i="11"/>
  <c r="AF168" i="11" s="1"/>
  <c r="AE168" i="11"/>
  <c r="E168" i="11"/>
  <c r="AH168" i="11" s="1"/>
  <c r="AG168" i="11"/>
  <c r="G168" i="11"/>
  <c r="AJ168" i="11" s="1"/>
  <c r="AI168" i="11"/>
  <c r="I168" i="11"/>
  <c r="AL168" i="11" s="1"/>
  <c r="AK168" i="11"/>
  <c r="K168" i="11"/>
  <c r="AN168" i="11" s="1"/>
  <c r="AM168" i="11"/>
  <c r="M168" i="11"/>
  <c r="AP168" i="11" s="1"/>
  <c r="AO168" i="11"/>
  <c r="C169" i="11"/>
  <c r="AF169" i="11" s="1"/>
  <c r="AE169" i="11"/>
  <c r="E169" i="11"/>
  <c r="AH169" i="11" s="1"/>
  <c r="AG169" i="11"/>
  <c r="G169" i="11"/>
  <c r="AJ169" i="11" s="1"/>
  <c r="AI169" i="11"/>
  <c r="I169" i="11"/>
  <c r="AL169" i="11" s="1"/>
  <c r="AK169" i="11"/>
  <c r="K169" i="11"/>
  <c r="AN169" i="11" s="1"/>
  <c r="AM169" i="11"/>
  <c r="M169" i="11"/>
  <c r="AP169" i="11" s="1"/>
  <c r="AO169" i="11"/>
  <c r="C170" i="11"/>
  <c r="AF170" i="11" s="1"/>
  <c r="AE170" i="11"/>
  <c r="E170" i="11"/>
  <c r="AH170" i="11" s="1"/>
  <c r="AG170" i="11"/>
  <c r="G170" i="11"/>
  <c r="AJ170" i="11" s="1"/>
  <c r="AI170" i="11"/>
  <c r="I170" i="11"/>
  <c r="AL170" i="11" s="1"/>
  <c r="AK170" i="11"/>
  <c r="K170" i="11"/>
  <c r="AN170" i="11" s="1"/>
  <c r="AM170" i="11"/>
  <c r="M170" i="11"/>
  <c r="AP170" i="11" s="1"/>
  <c r="AO170" i="11"/>
  <c r="C171" i="11"/>
  <c r="AF171" i="11" s="1"/>
  <c r="AE171" i="11"/>
  <c r="E171" i="11"/>
  <c r="AH171" i="11" s="1"/>
  <c r="AG171" i="11"/>
  <c r="G171" i="11"/>
  <c r="AJ171" i="11" s="1"/>
  <c r="AI171" i="11"/>
  <c r="I171" i="11"/>
  <c r="AL171" i="11" s="1"/>
  <c r="AK171" i="11"/>
  <c r="K171" i="11"/>
  <c r="AN171" i="11" s="1"/>
  <c r="AM171" i="11"/>
  <c r="M171" i="11"/>
  <c r="AP171" i="11" s="1"/>
  <c r="AO171" i="11"/>
  <c r="C172" i="11"/>
  <c r="AF172" i="11" s="1"/>
  <c r="AE172" i="11"/>
  <c r="E172" i="11"/>
  <c r="AH172" i="11" s="1"/>
  <c r="AG172" i="11"/>
  <c r="G172" i="11"/>
  <c r="AJ172" i="11" s="1"/>
  <c r="AI172" i="11"/>
  <c r="I172" i="11"/>
  <c r="AL172" i="11" s="1"/>
  <c r="AK172" i="11"/>
  <c r="K172" i="11"/>
  <c r="AN172" i="11" s="1"/>
  <c r="AM172" i="11"/>
  <c r="M172" i="11"/>
  <c r="AP172" i="11" s="1"/>
  <c r="AO172" i="11"/>
  <c r="C173" i="11"/>
  <c r="AF173" i="11" s="1"/>
  <c r="AE173" i="11"/>
  <c r="E173" i="11"/>
  <c r="AH173" i="11" s="1"/>
  <c r="AG173" i="11"/>
  <c r="G173" i="11"/>
  <c r="AJ173" i="11" s="1"/>
  <c r="AI173" i="11"/>
  <c r="I173" i="11"/>
  <c r="AL173" i="11" s="1"/>
  <c r="AK173" i="11"/>
  <c r="K173" i="11"/>
  <c r="AN173" i="11" s="1"/>
  <c r="AM173" i="11"/>
  <c r="M173" i="11"/>
  <c r="AP173" i="11" s="1"/>
  <c r="AO173" i="11"/>
  <c r="C174" i="11"/>
  <c r="AF174" i="11" s="1"/>
  <c r="AE174" i="11"/>
  <c r="E174" i="11"/>
  <c r="AH174" i="11" s="1"/>
  <c r="AG174" i="11"/>
  <c r="G174" i="11"/>
  <c r="AJ174" i="11" s="1"/>
  <c r="AI174" i="11"/>
  <c r="I174" i="11"/>
  <c r="AL174" i="11" s="1"/>
  <c r="AK174" i="11"/>
  <c r="K174" i="11"/>
  <c r="AN174" i="11" s="1"/>
  <c r="AM174" i="11"/>
  <c r="M174" i="11"/>
  <c r="AP174" i="11" s="1"/>
  <c r="AO174" i="11"/>
  <c r="C175" i="11"/>
  <c r="AF175" i="11" s="1"/>
  <c r="AE175" i="11"/>
  <c r="E175" i="11"/>
  <c r="AH175" i="11" s="1"/>
  <c r="AG175" i="11"/>
  <c r="G175" i="11"/>
  <c r="AJ175" i="11" s="1"/>
  <c r="AI175" i="11"/>
  <c r="I175" i="11"/>
  <c r="AL175" i="11" s="1"/>
  <c r="AK175" i="11"/>
  <c r="K175" i="11"/>
  <c r="AN175" i="11" s="1"/>
  <c r="AM175" i="11"/>
  <c r="M175" i="11"/>
  <c r="AP175" i="11" s="1"/>
  <c r="AO175" i="11"/>
  <c r="C176" i="11"/>
  <c r="AF176" i="11" s="1"/>
  <c r="AE176" i="11"/>
  <c r="E176" i="11"/>
  <c r="AH176" i="11" s="1"/>
  <c r="AG176" i="11"/>
  <c r="G176" i="11"/>
  <c r="AJ176" i="11" s="1"/>
  <c r="AI176" i="11"/>
  <c r="I176" i="11"/>
  <c r="AL176" i="11" s="1"/>
  <c r="AK176" i="11"/>
  <c r="K176" i="11"/>
  <c r="AN176" i="11" s="1"/>
  <c r="AM176" i="11"/>
  <c r="M176" i="11"/>
  <c r="AP176" i="11" s="1"/>
  <c r="AO176" i="11"/>
  <c r="C177" i="11"/>
  <c r="AF177" i="11" s="1"/>
  <c r="AE177" i="11"/>
  <c r="E177" i="11"/>
  <c r="AH177" i="11" s="1"/>
  <c r="AG177" i="11"/>
  <c r="G177" i="11"/>
  <c r="AJ177" i="11" s="1"/>
  <c r="AI177" i="11"/>
  <c r="I177" i="11"/>
  <c r="AL177" i="11" s="1"/>
  <c r="AK177" i="11"/>
  <c r="K177" i="11"/>
  <c r="AN177" i="11" s="1"/>
  <c r="AM177" i="11"/>
  <c r="M177" i="11"/>
  <c r="AP177" i="11" s="1"/>
  <c r="AO177" i="11"/>
  <c r="C178" i="11"/>
  <c r="AF178" i="11" s="1"/>
  <c r="AE178" i="11"/>
  <c r="E178" i="11"/>
  <c r="AH178" i="11" s="1"/>
  <c r="AG178" i="11"/>
  <c r="G178" i="11"/>
  <c r="AJ178" i="11" s="1"/>
  <c r="AI178" i="11"/>
  <c r="I178" i="11"/>
  <c r="AL178" i="11" s="1"/>
  <c r="AK178" i="11"/>
  <c r="K178" i="11"/>
  <c r="AN178" i="11" s="1"/>
  <c r="AM178" i="11"/>
  <c r="M178" i="11"/>
  <c r="AP178" i="11" s="1"/>
  <c r="AO178" i="11"/>
  <c r="C179" i="11"/>
  <c r="AF179" i="11" s="1"/>
  <c r="AE179" i="11"/>
  <c r="E179" i="11"/>
  <c r="AH179" i="11" s="1"/>
  <c r="AG179" i="11"/>
  <c r="G179" i="11"/>
  <c r="AJ179" i="11" s="1"/>
  <c r="AI179" i="11"/>
  <c r="I179" i="11"/>
  <c r="AL179" i="11" s="1"/>
  <c r="AK179" i="11"/>
  <c r="K179" i="11"/>
  <c r="AN179" i="11" s="1"/>
  <c r="AM179" i="11"/>
  <c r="M179" i="11"/>
  <c r="AP179" i="11" s="1"/>
  <c r="AO179" i="11"/>
  <c r="C180" i="11"/>
  <c r="AF180" i="11" s="1"/>
  <c r="AE180" i="11"/>
  <c r="E180" i="11"/>
  <c r="AH180" i="11" s="1"/>
  <c r="AG180" i="11"/>
  <c r="G180" i="11"/>
  <c r="AJ180" i="11" s="1"/>
  <c r="AI180" i="11"/>
  <c r="I180" i="11"/>
  <c r="AL180" i="11" s="1"/>
  <c r="AK180" i="11"/>
  <c r="K180" i="11"/>
  <c r="AN180" i="11" s="1"/>
  <c r="AM180" i="11"/>
  <c r="M180" i="11"/>
  <c r="AP180" i="11" s="1"/>
  <c r="AO180" i="11"/>
  <c r="C181" i="11"/>
  <c r="AF181" i="11" s="1"/>
  <c r="AE181" i="11"/>
  <c r="E181" i="11"/>
  <c r="AH181" i="11" s="1"/>
  <c r="AG181" i="11"/>
  <c r="G181" i="11"/>
  <c r="AJ181" i="11" s="1"/>
  <c r="AI181" i="11"/>
  <c r="I181" i="11"/>
  <c r="AL181" i="11" s="1"/>
  <c r="AK181" i="11"/>
  <c r="K181" i="11"/>
  <c r="AN181" i="11" s="1"/>
  <c r="AM181" i="11"/>
  <c r="M181" i="11"/>
  <c r="AP181" i="11" s="1"/>
  <c r="AO181" i="11"/>
  <c r="C182" i="11"/>
  <c r="AF182" i="11" s="1"/>
  <c r="AE182" i="11"/>
  <c r="E182" i="11"/>
  <c r="AH182" i="11" s="1"/>
  <c r="AG182" i="11"/>
  <c r="G182" i="11"/>
  <c r="AJ182" i="11" s="1"/>
  <c r="AI182" i="11"/>
  <c r="I182" i="11"/>
  <c r="AL182" i="11" s="1"/>
  <c r="AK182" i="11"/>
  <c r="K182" i="11"/>
  <c r="AN182" i="11" s="1"/>
  <c r="AM182" i="11"/>
  <c r="M182" i="11"/>
  <c r="AP182" i="11" s="1"/>
  <c r="AO182" i="11"/>
  <c r="C183" i="11"/>
  <c r="AF183" i="11" s="1"/>
  <c r="AE183" i="11"/>
  <c r="E183" i="11"/>
  <c r="AH183" i="11" s="1"/>
  <c r="AG183" i="11"/>
  <c r="G183" i="11"/>
  <c r="AJ183" i="11" s="1"/>
  <c r="AI183" i="11"/>
  <c r="I183" i="11"/>
  <c r="AL183" i="11" s="1"/>
  <c r="AK183" i="11"/>
  <c r="K183" i="11"/>
  <c r="AN183" i="11" s="1"/>
  <c r="AM183" i="11"/>
  <c r="M183" i="11"/>
  <c r="AP183" i="11" s="1"/>
  <c r="AO183" i="11"/>
  <c r="C184" i="11"/>
  <c r="AF184" i="11" s="1"/>
  <c r="AE184" i="11"/>
  <c r="E184" i="11"/>
  <c r="AH184" i="11" s="1"/>
  <c r="AG184" i="11"/>
  <c r="G184" i="11"/>
  <c r="AJ184" i="11" s="1"/>
  <c r="AI184" i="11"/>
  <c r="I184" i="11"/>
  <c r="AL184" i="11" s="1"/>
  <c r="AK184" i="11"/>
  <c r="K184" i="11"/>
  <c r="AN184" i="11" s="1"/>
  <c r="AM184" i="11"/>
  <c r="M184" i="11"/>
  <c r="AP184" i="11" s="1"/>
  <c r="AO184" i="11"/>
  <c r="C185" i="11"/>
  <c r="AF185" i="11" s="1"/>
  <c r="AE185" i="11"/>
  <c r="E185" i="11"/>
  <c r="AH185" i="11" s="1"/>
  <c r="AG185" i="11"/>
  <c r="G185" i="11"/>
  <c r="AJ185" i="11" s="1"/>
  <c r="AI185" i="11"/>
  <c r="I185" i="11"/>
  <c r="AL185" i="11" s="1"/>
  <c r="AK185" i="11"/>
  <c r="K185" i="11"/>
  <c r="AN185" i="11" s="1"/>
  <c r="AM185" i="11"/>
  <c r="M185" i="11"/>
  <c r="AP185" i="11" s="1"/>
  <c r="AO185" i="11"/>
  <c r="C186" i="11"/>
  <c r="AF186" i="11" s="1"/>
  <c r="AE186" i="11"/>
  <c r="E186" i="11"/>
  <c r="AH186" i="11" s="1"/>
  <c r="AG186" i="11"/>
  <c r="G186" i="11"/>
  <c r="AJ186" i="11" s="1"/>
  <c r="AI186" i="11"/>
  <c r="I186" i="11"/>
  <c r="AL186" i="11" s="1"/>
  <c r="AK186" i="11"/>
  <c r="K186" i="11"/>
  <c r="AN186" i="11" s="1"/>
  <c r="AM186" i="11"/>
  <c r="M186" i="11"/>
  <c r="AP186" i="11" s="1"/>
  <c r="AO186" i="11"/>
  <c r="C187" i="11"/>
  <c r="AF187" i="11" s="1"/>
  <c r="AE187" i="11"/>
  <c r="E187" i="11"/>
  <c r="AH187" i="11" s="1"/>
  <c r="AG187" i="11"/>
  <c r="G187" i="11"/>
  <c r="AJ187" i="11" s="1"/>
  <c r="AI187" i="11"/>
  <c r="I187" i="11"/>
  <c r="AL187" i="11" s="1"/>
  <c r="AK187" i="11"/>
  <c r="K187" i="11"/>
  <c r="AN187" i="11" s="1"/>
  <c r="AM187" i="11"/>
  <c r="M187" i="11"/>
  <c r="AP187" i="11" s="1"/>
  <c r="AO187" i="11"/>
  <c r="C188" i="11"/>
  <c r="AF188" i="11" s="1"/>
  <c r="AE188" i="11"/>
  <c r="E188" i="11"/>
  <c r="AH188" i="11" s="1"/>
  <c r="AG188" i="11"/>
  <c r="G188" i="11"/>
  <c r="AJ188" i="11" s="1"/>
  <c r="AI188" i="11"/>
  <c r="I188" i="11"/>
  <c r="AL188" i="11" s="1"/>
  <c r="AK188" i="11"/>
  <c r="K188" i="11"/>
  <c r="AN188" i="11" s="1"/>
  <c r="AM188" i="11"/>
  <c r="M188" i="11"/>
  <c r="AP188" i="11" s="1"/>
  <c r="AO188" i="11"/>
  <c r="C189" i="11"/>
  <c r="AF189" i="11" s="1"/>
  <c r="AE189" i="11"/>
  <c r="E189" i="11"/>
  <c r="AH189" i="11" s="1"/>
  <c r="AG189" i="11"/>
  <c r="G189" i="11"/>
  <c r="AJ189" i="11" s="1"/>
  <c r="AI189" i="11"/>
  <c r="I189" i="11"/>
  <c r="AL189" i="11" s="1"/>
  <c r="AK189" i="11"/>
  <c r="K189" i="11"/>
  <c r="AN189" i="11" s="1"/>
  <c r="AM189" i="11"/>
  <c r="M189" i="11"/>
  <c r="AP189" i="11" s="1"/>
  <c r="AO189" i="11"/>
  <c r="C190" i="11"/>
  <c r="AF190" i="11" s="1"/>
  <c r="AE190" i="11"/>
  <c r="E190" i="11"/>
  <c r="AH190" i="11" s="1"/>
  <c r="AG190" i="11"/>
  <c r="G190" i="11"/>
  <c r="AJ190" i="11" s="1"/>
  <c r="AI190" i="11"/>
  <c r="I190" i="11"/>
  <c r="AL190" i="11" s="1"/>
  <c r="AK190" i="11"/>
  <c r="AM190" i="11"/>
  <c r="K190" i="11"/>
  <c r="AN190" i="11" s="1"/>
  <c r="M190" i="11"/>
  <c r="AP190" i="11" s="1"/>
  <c r="AO190" i="11"/>
  <c r="C191" i="11"/>
  <c r="AF191" i="11" s="1"/>
  <c r="AE191" i="11"/>
  <c r="E191" i="11"/>
  <c r="AH191" i="11" s="1"/>
  <c r="AG191" i="11"/>
  <c r="G191" i="11"/>
  <c r="AJ191" i="11" s="1"/>
  <c r="AI191" i="11"/>
  <c r="I191" i="11"/>
  <c r="AL191" i="11" s="1"/>
  <c r="AK191" i="11"/>
  <c r="K191" i="11"/>
  <c r="AN191" i="11" s="1"/>
  <c r="AM191" i="11"/>
  <c r="M191" i="11"/>
  <c r="AP191" i="11" s="1"/>
  <c r="AO191" i="11"/>
  <c r="C192" i="11"/>
  <c r="AF192" i="11" s="1"/>
  <c r="AE192" i="11"/>
  <c r="E192" i="11"/>
  <c r="AH192" i="11" s="1"/>
  <c r="AG192" i="11"/>
  <c r="G192" i="11"/>
  <c r="AJ192" i="11" s="1"/>
  <c r="AI192" i="11"/>
  <c r="I192" i="11"/>
  <c r="AL192" i="11" s="1"/>
  <c r="AK192" i="11"/>
  <c r="K192" i="11"/>
  <c r="AN192" i="11" s="1"/>
  <c r="AM192" i="11"/>
  <c r="M192" i="11"/>
  <c r="AP192" i="11" s="1"/>
  <c r="AO192" i="11"/>
  <c r="C193" i="11"/>
  <c r="AF193" i="11" s="1"/>
  <c r="AE193" i="11"/>
  <c r="E193" i="11"/>
  <c r="AH193" i="11" s="1"/>
  <c r="AG193" i="11"/>
  <c r="G193" i="11"/>
  <c r="AJ193" i="11" s="1"/>
  <c r="AI193" i="11"/>
  <c r="I193" i="11"/>
  <c r="AL193" i="11" s="1"/>
  <c r="AK193" i="11"/>
  <c r="K193" i="11"/>
  <c r="AN193" i="11" s="1"/>
  <c r="AM193" i="11"/>
  <c r="M193" i="11"/>
  <c r="AP193" i="11" s="1"/>
  <c r="AO193" i="11"/>
  <c r="C194" i="11"/>
  <c r="AF194" i="11" s="1"/>
  <c r="AE194" i="11"/>
  <c r="E194" i="11"/>
  <c r="AH194" i="11" s="1"/>
  <c r="AG194" i="11"/>
  <c r="G194" i="11"/>
  <c r="AJ194" i="11" s="1"/>
  <c r="AI194" i="11"/>
  <c r="I194" i="11"/>
  <c r="AL194" i="11" s="1"/>
  <c r="AK194" i="11"/>
  <c r="K194" i="11"/>
  <c r="AN194" i="11" s="1"/>
  <c r="AM194" i="11"/>
  <c r="M194" i="11"/>
  <c r="AP194" i="11" s="1"/>
  <c r="AO194" i="11"/>
  <c r="C195" i="11"/>
  <c r="AF195" i="11" s="1"/>
  <c r="AE195" i="11"/>
  <c r="E195" i="11"/>
  <c r="AH195" i="11" s="1"/>
  <c r="AG195" i="11"/>
  <c r="G195" i="11"/>
  <c r="AJ195" i="11" s="1"/>
  <c r="AI195" i="11"/>
  <c r="I195" i="11"/>
  <c r="AL195" i="11" s="1"/>
  <c r="AK195" i="11"/>
  <c r="K195" i="11"/>
  <c r="AN195" i="11" s="1"/>
  <c r="AM195" i="11"/>
  <c r="M195" i="11"/>
  <c r="AP195" i="11" s="1"/>
  <c r="AO195" i="11"/>
  <c r="C196" i="11"/>
  <c r="AF196" i="11" s="1"/>
  <c r="AE196" i="11"/>
  <c r="E196" i="11"/>
  <c r="AH196" i="11" s="1"/>
  <c r="AG196" i="11"/>
  <c r="G196" i="11"/>
  <c r="AJ196" i="11" s="1"/>
  <c r="AI196" i="11"/>
  <c r="I196" i="11"/>
  <c r="AL196" i="11" s="1"/>
  <c r="AK196" i="11"/>
  <c r="K196" i="11"/>
  <c r="AN196" i="11" s="1"/>
  <c r="AM196" i="11"/>
  <c r="M196" i="11"/>
  <c r="AP196" i="11" s="1"/>
  <c r="AO196" i="11"/>
  <c r="C197" i="11"/>
  <c r="AF197" i="11" s="1"/>
  <c r="AE197" i="11"/>
  <c r="E197" i="11"/>
  <c r="AH197" i="11" s="1"/>
  <c r="AG197" i="11"/>
  <c r="G197" i="11"/>
  <c r="AJ197" i="11" s="1"/>
  <c r="AI197" i="11"/>
  <c r="I197" i="11"/>
  <c r="AL197" i="11" s="1"/>
  <c r="AK197" i="11"/>
  <c r="K197" i="11"/>
  <c r="AN197" i="11" s="1"/>
  <c r="AM197" i="11"/>
  <c r="M197" i="11"/>
  <c r="AP197" i="11" s="1"/>
  <c r="AO197" i="11"/>
  <c r="C198" i="11"/>
  <c r="AF198" i="11" s="1"/>
  <c r="AE198" i="11"/>
  <c r="E198" i="11"/>
  <c r="AH198" i="11" s="1"/>
  <c r="AG198" i="11"/>
  <c r="G198" i="11"/>
  <c r="AJ198" i="11" s="1"/>
  <c r="AI198" i="11"/>
  <c r="I198" i="11"/>
  <c r="AL198" i="11" s="1"/>
  <c r="AK198" i="11"/>
  <c r="K198" i="11"/>
  <c r="AN198" i="11" s="1"/>
  <c r="AM198" i="11"/>
  <c r="M198" i="11"/>
  <c r="AP198" i="11" s="1"/>
  <c r="AO198" i="11"/>
  <c r="AE199" i="11"/>
  <c r="C199" i="11"/>
  <c r="AF199" i="11" s="1"/>
  <c r="E199" i="11"/>
  <c r="AH199" i="11" s="1"/>
  <c r="AG199" i="11"/>
  <c r="G199" i="11"/>
  <c r="AJ199" i="11" s="1"/>
  <c r="AI199" i="11"/>
  <c r="I199" i="11"/>
  <c r="AL199" i="11" s="1"/>
  <c r="AK199" i="11"/>
  <c r="K199" i="11"/>
  <c r="AN199" i="11" s="1"/>
  <c r="AM199" i="11"/>
  <c r="M199" i="11"/>
  <c r="AP199" i="11" s="1"/>
  <c r="AO199" i="11"/>
  <c r="AE200" i="11"/>
  <c r="C200" i="11"/>
  <c r="AF200" i="11" s="1"/>
  <c r="E200" i="11"/>
  <c r="AH200" i="11" s="1"/>
  <c r="AG200" i="11"/>
  <c r="G200" i="11"/>
  <c r="AJ200" i="11" s="1"/>
  <c r="AI200" i="11"/>
  <c r="I200" i="11"/>
  <c r="AL200" i="11" s="1"/>
  <c r="AK200" i="11"/>
  <c r="K200" i="11"/>
  <c r="AN200" i="11" s="1"/>
  <c r="AM200" i="11"/>
  <c r="M200" i="11"/>
  <c r="AP200" i="11" s="1"/>
  <c r="AO200" i="11"/>
  <c r="C201" i="11"/>
  <c r="AF201" i="11" s="1"/>
  <c r="AE201" i="11"/>
  <c r="E201" i="11"/>
  <c r="AH201" i="11" s="1"/>
  <c r="AG201" i="11"/>
  <c r="G201" i="11"/>
  <c r="AJ201" i="11" s="1"/>
  <c r="AI201" i="11"/>
  <c r="I201" i="11"/>
  <c r="AL201" i="11" s="1"/>
  <c r="AK201" i="11"/>
  <c r="K201" i="11"/>
  <c r="AN201" i="11" s="1"/>
  <c r="AM201" i="11"/>
  <c r="M201" i="11"/>
  <c r="AP201" i="11" s="1"/>
  <c r="AO201" i="11"/>
  <c r="C202" i="11"/>
  <c r="AF202" i="11" s="1"/>
  <c r="AE202" i="11"/>
  <c r="E202" i="11"/>
  <c r="AH202" i="11" s="1"/>
  <c r="AG202" i="11"/>
  <c r="G202" i="11"/>
  <c r="AJ202" i="11" s="1"/>
  <c r="AI202" i="11"/>
  <c r="I202" i="11"/>
  <c r="AL202" i="11" s="1"/>
  <c r="AK202" i="11"/>
  <c r="K202" i="11"/>
  <c r="AN202" i="11" s="1"/>
  <c r="AM202" i="11"/>
  <c r="M202" i="11"/>
  <c r="AP202" i="11" s="1"/>
  <c r="AO202" i="11"/>
  <c r="C203" i="11"/>
  <c r="AF203" i="11" s="1"/>
  <c r="AE203" i="11"/>
  <c r="E203" i="11"/>
  <c r="AH203" i="11" s="1"/>
  <c r="AG203" i="11"/>
  <c r="G203" i="11"/>
  <c r="AJ203" i="11" s="1"/>
  <c r="AI203" i="11"/>
  <c r="I203" i="11"/>
  <c r="AL203" i="11" s="1"/>
  <c r="AK203" i="11"/>
  <c r="K203" i="11"/>
  <c r="AN203" i="11" s="1"/>
  <c r="AM203" i="11"/>
  <c r="M203" i="11"/>
  <c r="AP203" i="11" s="1"/>
  <c r="AO203" i="11"/>
  <c r="C204" i="11"/>
  <c r="AF204" i="11" s="1"/>
  <c r="AE204" i="11"/>
  <c r="E204" i="11"/>
  <c r="AH204" i="11" s="1"/>
  <c r="AG204" i="11"/>
  <c r="G204" i="11"/>
  <c r="AJ204" i="11" s="1"/>
  <c r="AI204" i="11"/>
  <c r="I204" i="11"/>
  <c r="AL204" i="11" s="1"/>
  <c r="AK204" i="11"/>
  <c r="K204" i="11"/>
  <c r="AN204" i="11" s="1"/>
  <c r="AM204" i="11"/>
  <c r="M204" i="11"/>
  <c r="AP204" i="11" s="1"/>
  <c r="AO204" i="11"/>
  <c r="AE205" i="11"/>
  <c r="C205" i="11"/>
  <c r="AF205" i="11" s="1"/>
  <c r="E205" i="11"/>
  <c r="AH205" i="11" s="1"/>
  <c r="AG205" i="11"/>
  <c r="G205" i="11"/>
  <c r="AJ205" i="11" s="1"/>
  <c r="AI205" i="11"/>
  <c r="I205" i="11"/>
  <c r="AL205" i="11" s="1"/>
  <c r="AK205" i="11"/>
  <c r="K205" i="11"/>
  <c r="AN205" i="11" s="1"/>
  <c r="AM205" i="11"/>
  <c r="M205" i="11"/>
  <c r="AP205" i="11" s="1"/>
  <c r="AO205" i="11"/>
  <c r="AE206" i="11"/>
  <c r="C206" i="11"/>
  <c r="AF206" i="11" s="1"/>
  <c r="E206" i="11"/>
  <c r="AH206" i="11" s="1"/>
  <c r="AG206" i="11"/>
  <c r="G206" i="11"/>
  <c r="AJ206" i="11" s="1"/>
  <c r="AI206" i="11"/>
  <c r="I206" i="11"/>
  <c r="AL206" i="11" s="1"/>
  <c r="AK206" i="11"/>
  <c r="K206" i="11"/>
  <c r="AN206" i="11" s="1"/>
  <c r="AM206" i="11"/>
  <c r="M206" i="11"/>
  <c r="AP206" i="11" s="1"/>
  <c r="AO206" i="11"/>
  <c r="C207" i="11"/>
  <c r="AF207" i="11" s="1"/>
  <c r="AE207" i="11"/>
  <c r="E207" i="11"/>
  <c r="AH207" i="11" s="1"/>
  <c r="AG207" i="11"/>
  <c r="G207" i="11"/>
  <c r="AJ207" i="11" s="1"/>
  <c r="AI207" i="11"/>
  <c r="I207" i="11"/>
  <c r="AL207" i="11" s="1"/>
  <c r="AK207" i="11"/>
  <c r="K207" i="11"/>
  <c r="AN207" i="11" s="1"/>
  <c r="AM207" i="11"/>
  <c r="M207" i="11"/>
  <c r="AP207" i="11" s="1"/>
  <c r="AO207" i="11"/>
  <c r="AE208" i="11"/>
  <c r="C208" i="11"/>
  <c r="AF208" i="11" s="1"/>
  <c r="E208" i="11"/>
  <c r="AH208" i="11" s="1"/>
  <c r="AG208" i="11"/>
  <c r="G208" i="11"/>
  <c r="AJ208" i="11" s="1"/>
  <c r="AI208" i="11"/>
  <c r="I208" i="11"/>
  <c r="AL208" i="11" s="1"/>
  <c r="AK208" i="11"/>
  <c r="K208" i="11"/>
  <c r="AN208" i="11" s="1"/>
  <c r="AM208" i="11"/>
  <c r="M208" i="11"/>
  <c r="AP208" i="11" s="1"/>
  <c r="AO208" i="11"/>
  <c r="AE209" i="11"/>
  <c r="C209" i="11"/>
  <c r="AF209" i="11" s="1"/>
  <c r="E209" i="11"/>
  <c r="AH209" i="11" s="1"/>
  <c r="AG209" i="11"/>
  <c r="G209" i="11"/>
  <c r="AJ209" i="11" s="1"/>
  <c r="AI209" i="11"/>
  <c r="I209" i="11"/>
  <c r="AL209" i="11" s="1"/>
  <c r="AK209" i="11"/>
  <c r="K209" i="11"/>
  <c r="AN209" i="11" s="1"/>
  <c r="AM209" i="11"/>
  <c r="M209" i="11"/>
  <c r="AP209" i="11" s="1"/>
  <c r="AO209" i="11"/>
  <c r="C210" i="11"/>
  <c r="AF210" i="11" s="1"/>
  <c r="AE210" i="11"/>
  <c r="E210" i="11"/>
  <c r="AH210" i="11" s="1"/>
  <c r="AG210" i="11"/>
  <c r="G210" i="11"/>
  <c r="AJ210" i="11" s="1"/>
  <c r="AI210" i="11"/>
  <c r="I210" i="11"/>
  <c r="AL210" i="11" s="1"/>
  <c r="AK210" i="11"/>
  <c r="K210" i="11"/>
  <c r="AN210" i="11" s="1"/>
  <c r="AM210" i="11"/>
  <c r="M210" i="11"/>
  <c r="AP210" i="11" s="1"/>
  <c r="AO210" i="11"/>
  <c r="C211" i="11"/>
  <c r="AF211" i="11" s="1"/>
  <c r="AE211" i="11"/>
  <c r="E211" i="11"/>
  <c r="AH211" i="11" s="1"/>
  <c r="AG211" i="11"/>
  <c r="G211" i="11"/>
  <c r="AJ211" i="11" s="1"/>
  <c r="AI211" i="11"/>
  <c r="I211" i="11"/>
  <c r="AL211" i="11" s="1"/>
  <c r="AK211" i="11"/>
  <c r="K211" i="11"/>
  <c r="AN211" i="11" s="1"/>
  <c r="AM211" i="11"/>
  <c r="M211" i="11"/>
  <c r="AP211" i="11" s="1"/>
  <c r="AO211" i="11"/>
  <c r="C212" i="11"/>
  <c r="AF212" i="11" s="1"/>
  <c r="AE212" i="11"/>
  <c r="E212" i="11"/>
  <c r="AH212" i="11" s="1"/>
  <c r="AG212" i="11"/>
  <c r="G212" i="11"/>
  <c r="AJ212" i="11" s="1"/>
  <c r="AI212" i="11"/>
  <c r="I212" i="11"/>
  <c r="AL212" i="11" s="1"/>
  <c r="AK212" i="11"/>
  <c r="K212" i="11"/>
  <c r="AN212" i="11" s="1"/>
  <c r="AM212" i="11"/>
  <c r="M212" i="11"/>
  <c r="AP212" i="11" s="1"/>
  <c r="AO212" i="11"/>
  <c r="C213" i="11"/>
  <c r="AF213" i="11" s="1"/>
  <c r="AE213" i="11"/>
  <c r="E213" i="11"/>
  <c r="AH213" i="11" s="1"/>
  <c r="AG213" i="11"/>
  <c r="G213" i="11"/>
  <c r="AJ213" i="11" s="1"/>
  <c r="AI213" i="11"/>
  <c r="I213" i="11"/>
  <c r="AL213" i="11" s="1"/>
  <c r="AK213" i="11"/>
  <c r="K213" i="11"/>
  <c r="AN213" i="11" s="1"/>
  <c r="AM213" i="11"/>
  <c r="M213" i="11"/>
  <c r="AP213" i="11" s="1"/>
  <c r="AO213" i="11"/>
  <c r="C214" i="11"/>
  <c r="AF214" i="11" s="1"/>
  <c r="AE214" i="11"/>
  <c r="E214" i="11"/>
  <c r="AH214" i="11" s="1"/>
  <c r="AG214" i="11"/>
  <c r="G214" i="11"/>
  <c r="AJ214" i="11" s="1"/>
  <c r="AI214" i="11"/>
  <c r="I214" i="11"/>
  <c r="AL214" i="11" s="1"/>
  <c r="AK214" i="11"/>
  <c r="K214" i="11"/>
  <c r="AN214" i="11" s="1"/>
  <c r="AM214" i="11"/>
  <c r="M214" i="11"/>
  <c r="AP214" i="11" s="1"/>
  <c r="AO214" i="11"/>
  <c r="C215" i="11"/>
  <c r="AF215" i="11" s="1"/>
  <c r="AE215" i="11"/>
  <c r="E215" i="11"/>
  <c r="AH215" i="11" s="1"/>
  <c r="AG215" i="11"/>
  <c r="G215" i="11"/>
  <c r="AJ215" i="11" s="1"/>
  <c r="AI215" i="11"/>
  <c r="I215" i="11"/>
  <c r="AL215" i="11" s="1"/>
  <c r="AK215" i="11"/>
  <c r="K215" i="11"/>
  <c r="AN215" i="11" s="1"/>
  <c r="AM215" i="11"/>
  <c r="M215" i="11"/>
  <c r="AP215" i="11" s="1"/>
  <c r="AO215" i="11"/>
  <c r="C216" i="11"/>
  <c r="AF216" i="11" s="1"/>
  <c r="AE216" i="11"/>
  <c r="E216" i="11"/>
  <c r="AH216" i="11" s="1"/>
  <c r="AG216" i="11"/>
  <c r="G216" i="11"/>
  <c r="AJ216" i="11" s="1"/>
  <c r="AI216" i="11"/>
  <c r="I216" i="11"/>
  <c r="AL216" i="11" s="1"/>
  <c r="AK216" i="11"/>
  <c r="K216" i="11"/>
  <c r="AN216" i="11" s="1"/>
  <c r="AM216" i="11"/>
  <c r="M216" i="11"/>
  <c r="AP216" i="11" s="1"/>
  <c r="AO216" i="11"/>
  <c r="C217" i="11"/>
  <c r="AF217" i="11" s="1"/>
  <c r="AE217" i="11"/>
  <c r="E217" i="11"/>
  <c r="AH217" i="11" s="1"/>
  <c r="AG217" i="11"/>
  <c r="G217" i="11"/>
  <c r="AJ217" i="11" s="1"/>
  <c r="AI217" i="11"/>
  <c r="I217" i="11"/>
  <c r="AL217" i="11" s="1"/>
  <c r="AK217" i="11"/>
  <c r="K217" i="11"/>
  <c r="AN217" i="11" s="1"/>
  <c r="AM217" i="11"/>
  <c r="AO217" i="11"/>
  <c r="M217" i="11"/>
  <c r="AP217" i="11" s="1"/>
  <c r="C218" i="11"/>
  <c r="AF218" i="11" s="1"/>
  <c r="AE218" i="11"/>
  <c r="E218" i="11"/>
  <c r="AH218" i="11" s="1"/>
  <c r="AG218" i="11"/>
  <c r="G218" i="11"/>
  <c r="AJ218" i="11" s="1"/>
  <c r="AI218" i="11"/>
  <c r="I218" i="11"/>
  <c r="AL218" i="11" s="1"/>
  <c r="AK218" i="11"/>
  <c r="K218" i="11"/>
  <c r="AN218" i="11" s="1"/>
  <c r="AM218" i="11"/>
  <c r="M218" i="11"/>
  <c r="AP218" i="11" s="1"/>
  <c r="AO218" i="11"/>
  <c r="C219" i="11"/>
  <c r="AF219" i="11" s="1"/>
  <c r="AE219" i="11"/>
  <c r="E219" i="11"/>
  <c r="AH219" i="11" s="1"/>
  <c r="AG219" i="11"/>
  <c r="G219" i="11"/>
  <c r="AJ219" i="11" s="1"/>
  <c r="AI219" i="11"/>
  <c r="I219" i="11"/>
  <c r="AL219" i="11" s="1"/>
  <c r="AK219" i="11"/>
  <c r="K219" i="11"/>
  <c r="AN219" i="11" s="1"/>
  <c r="AM219" i="11"/>
  <c r="M219" i="11"/>
  <c r="AP219" i="11" s="1"/>
  <c r="AO219" i="11"/>
  <c r="C220" i="11"/>
  <c r="AF220" i="11" s="1"/>
  <c r="AE220" i="11"/>
  <c r="E220" i="11"/>
  <c r="AH220" i="11" s="1"/>
  <c r="AG220" i="11"/>
  <c r="G220" i="11"/>
  <c r="AJ220" i="11" s="1"/>
  <c r="AI220" i="11"/>
  <c r="I220" i="11"/>
  <c r="AL220" i="11" s="1"/>
  <c r="AK220" i="11"/>
  <c r="K220" i="11"/>
  <c r="AN220" i="11" s="1"/>
  <c r="AM220" i="11"/>
  <c r="M220" i="11"/>
  <c r="AP220" i="11" s="1"/>
  <c r="AO220" i="11"/>
  <c r="C221" i="11"/>
  <c r="AF221" i="11" s="1"/>
  <c r="AE221" i="11"/>
  <c r="E221" i="11"/>
  <c r="AH221" i="11" s="1"/>
  <c r="AG221" i="11"/>
  <c r="G221" i="11"/>
  <c r="AJ221" i="11" s="1"/>
  <c r="AI221" i="11"/>
  <c r="I221" i="11"/>
  <c r="AL221" i="11" s="1"/>
  <c r="AK221" i="11"/>
  <c r="K221" i="11"/>
  <c r="AN221" i="11" s="1"/>
  <c r="AM221" i="11"/>
  <c r="M221" i="11"/>
  <c r="AP221" i="11" s="1"/>
  <c r="AO221" i="11"/>
  <c r="C222" i="11"/>
  <c r="AF222" i="11" s="1"/>
  <c r="AE222" i="11"/>
  <c r="E222" i="11"/>
  <c r="AH222" i="11" s="1"/>
  <c r="AG222" i="11"/>
  <c r="G222" i="11"/>
  <c r="AJ222" i="11" s="1"/>
  <c r="AI222" i="11"/>
  <c r="I222" i="11"/>
  <c r="AL222" i="11" s="1"/>
  <c r="AK222" i="11"/>
  <c r="K222" i="11"/>
  <c r="AN222" i="11" s="1"/>
  <c r="AM222" i="11"/>
  <c r="M222" i="11"/>
  <c r="AP222" i="11" s="1"/>
  <c r="AO222" i="11"/>
  <c r="C223" i="11"/>
  <c r="AF223" i="11" s="1"/>
  <c r="AE223" i="11"/>
  <c r="E223" i="11"/>
  <c r="AH223" i="11" s="1"/>
  <c r="AG223" i="11"/>
  <c r="G223" i="11"/>
  <c r="AJ223" i="11" s="1"/>
  <c r="AI223" i="11"/>
  <c r="I223" i="11"/>
  <c r="AL223" i="11" s="1"/>
  <c r="AK223" i="11"/>
  <c r="K223" i="11"/>
  <c r="AN223" i="11" s="1"/>
  <c r="AM223" i="11"/>
  <c r="M223" i="11"/>
  <c r="AP223" i="11" s="1"/>
  <c r="AO223" i="11"/>
  <c r="C224" i="11"/>
  <c r="AF224" i="11" s="1"/>
  <c r="AE224" i="11"/>
  <c r="E224" i="11"/>
  <c r="AH224" i="11" s="1"/>
  <c r="AG224" i="11"/>
  <c r="G224" i="11"/>
  <c r="AJ224" i="11" s="1"/>
  <c r="AI224" i="11"/>
  <c r="I224" i="11"/>
  <c r="AL224" i="11" s="1"/>
  <c r="AK224" i="11"/>
  <c r="K224" i="11"/>
  <c r="AN224" i="11" s="1"/>
  <c r="AM224" i="11"/>
  <c r="M224" i="11"/>
  <c r="AP224" i="11" s="1"/>
  <c r="AO224" i="11"/>
  <c r="C225" i="11"/>
  <c r="AF225" i="11" s="1"/>
  <c r="AE225" i="11"/>
  <c r="E225" i="11"/>
  <c r="AH225" i="11" s="1"/>
  <c r="AG225" i="11"/>
  <c r="G225" i="11"/>
  <c r="AJ225" i="11" s="1"/>
  <c r="AI225" i="11"/>
  <c r="I225" i="11"/>
  <c r="AL225" i="11" s="1"/>
  <c r="AK225" i="11"/>
  <c r="K225" i="11"/>
  <c r="AN225" i="11" s="1"/>
  <c r="AM225" i="11"/>
  <c r="M225" i="11"/>
  <c r="AP225" i="11" s="1"/>
  <c r="AO225" i="11"/>
  <c r="C226" i="11"/>
  <c r="AF226" i="11" s="1"/>
  <c r="AE226" i="11"/>
  <c r="E226" i="11"/>
  <c r="AH226" i="11" s="1"/>
  <c r="AG226" i="11"/>
  <c r="G226" i="11"/>
  <c r="AJ226" i="11" s="1"/>
  <c r="AI226" i="11"/>
  <c r="I226" i="11"/>
  <c r="AL226" i="11" s="1"/>
  <c r="AK226" i="11"/>
  <c r="K226" i="11"/>
  <c r="AN226" i="11" s="1"/>
  <c r="AM226" i="11"/>
  <c r="M226" i="11"/>
  <c r="AP226" i="11" s="1"/>
  <c r="AO226" i="11"/>
  <c r="C227" i="11"/>
  <c r="AF227" i="11" s="1"/>
  <c r="AE227" i="11"/>
  <c r="E227" i="11"/>
  <c r="AH227" i="11" s="1"/>
  <c r="AG227" i="11"/>
  <c r="G227" i="11"/>
  <c r="AJ227" i="11" s="1"/>
  <c r="AI227" i="11"/>
  <c r="I227" i="11"/>
  <c r="AL227" i="11" s="1"/>
  <c r="AK227" i="11"/>
  <c r="K227" i="11"/>
  <c r="AN227" i="11" s="1"/>
  <c r="AM227" i="11"/>
  <c r="M227" i="11"/>
  <c r="AP227" i="11" s="1"/>
  <c r="AO227" i="11"/>
  <c r="C228" i="11"/>
  <c r="AF228" i="11" s="1"/>
  <c r="AE228" i="11"/>
  <c r="AG228" i="11"/>
  <c r="E228" i="11"/>
  <c r="AH228" i="11" s="1"/>
  <c r="G228" i="11"/>
  <c r="AJ228" i="11" s="1"/>
  <c r="AI228" i="11"/>
  <c r="I228" i="11"/>
  <c r="AL228" i="11" s="1"/>
  <c r="AK228" i="11"/>
  <c r="K228" i="11"/>
  <c r="AN228" i="11" s="1"/>
  <c r="AM228" i="11"/>
  <c r="M228" i="11"/>
  <c r="AP228" i="11" s="1"/>
  <c r="AO228" i="11"/>
  <c r="C229" i="11"/>
  <c r="AF229" i="11" s="1"/>
  <c r="AE229" i="11"/>
  <c r="E229" i="11"/>
  <c r="AH229" i="11" s="1"/>
  <c r="AG229" i="11"/>
  <c r="G229" i="11"/>
  <c r="AJ229" i="11" s="1"/>
  <c r="AI229" i="11"/>
  <c r="I229" i="11"/>
  <c r="AL229" i="11" s="1"/>
  <c r="AK229" i="11"/>
  <c r="K229" i="11"/>
  <c r="AN229" i="11" s="1"/>
  <c r="AM229" i="11"/>
  <c r="M229" i="11"/>
  <c r="AP229" i="11" s="1"/>
  <c r="AO229" i="11"/>
  <c r="C230" i="11"/>
  <c r="AF230" i="11" s="1"/>
  <c r="AE230" i="11"/>
  <c r="E230" i="11"/>
  <c r="AH230" i="11" s="1"/>
  <c r="AG230" i="11"/>
  <c r="G230" i="11"/>
  <c r="AJ230" i="11" s="1"/>
  <c r="AI230" i="11"/>
  <c r="I230" i="11"/>
  <c r="AL230" i="11" s="1"/>
  <c r="AK230" i="11"/>
  <c r="K230" i="11"/>
  <c r="AN230" i="11" s="1"/>
  <c r="AM230" i="11"/>
  <c r="M230" i="11"/>
  <c r="AP230" i="11" s="1"/>
  <c r="AO230" i="11"/>
  <c r="C231" i="11"/>
  <c r="AF231" i="11" s="1"/>
  <c r="AE231" i="11"/>
  <c r="E231" i="11"/>
  <c r="AH231" i="11" s="1"/>
  <c r="AG231" i="11"/>
  <c r="G231" i="11"/>
  <c r="AJ231" i="11" s="1"/>
  <c r="AI231" i="11"/>
  <c r="I231" i="11"/>
  <c r="AL231" i="11" s="1"/>
  <c r="AK231" i="11"/>
  <c r="K231" i="11"/>
  <c r="AN231" i="11" s="1"/>
  <c r="AM231" i="11"/>
  <c r="M231" i="11"/>
  <c r="AP231" i="11" s="1"/>
  <c r="AO231" i="11"/>
  <c r="C232" i="11"/>
  <c r="AF232" i="11" s="1"/>
  <c r="AE232" i="11"/>
  <c r="E232" i="11"/>
  <c r="AH232" i="11" s="1"/>
  <c r="AG232" i="11"/>
  <c r="G232" i="11"/>
  <c r="AJ232" i="11" s="1"/>
  <c r="AI232" i="11"/>
  <c r="I232" i="11"/>
  <c r="AL232" i="11" s="1"/>
  <c r="AK232" i="11"/>
  <c r="K232" i="11"/>
  <c r="AN232" i="11" s="1"/>
  <c r="AM232" i="11"/>
  <c r="M232" i="11"/>
  <c r="AP232" i="11" s="1"/>
  <c r="AO232" i="11"/>
  <c r="C233" i="11"/>
  <c r="AF233" i="11" s="1"/>
  <c r="AE233" i="11"/>
  <c r="E233" i="11"/>
  <c r="AH233" i="11" s="1"/>
  <c r="AG233" i="11"/>
  <c r="G233" i="11"/>
  <c r="AJ233" i="11" s="1"/>
  <c r="AI233" i="11"/>
  <c r="I233" i="11"/>
  <c r="AL233" i="11" s="1"/>
  <c r="AK233" i="11"/>
  <c r="K233" i="11"/>
  <c r="AN233" i="11" s="1"/>
  <c r="AM233" i="11"/>
  <c r="M233" i="11"/>
  <c r="AP233" i="11" s="1"/>
  <c r="AO233" i="11"/>
  <c r="C234" i="11"/>
  <c r="AF234" i="11" s="1"/>
  <c r="AE234" i="11"/>
  <c r="E234" i="11"/>
  <c r="AH234" i="11" s="1"/>
  <c r="AG234" i="11"/>
  <c r="G234" i="11"/>
  <c r="AJ234" i="11" s="1"/>
  <c r="AI234" i="11"/>
  <c r="I234" i="11"/>
  <c r="AL234" i="11" s="1"/>
  <c r="AK234" i="11"/>
  <c r="K234" i="11"/>
  <c r="AN234" i="11" s="1"/>
  <c r="AM234" i="11"/>
  <c r="M234" i="11"/>
  <c r="AP234" i="11" s="1"/>
  <c r="AO234" i="11"/>
  <c r="AE235" i="11"/>
  <c r="C235" i="11"/>
  <c r="AF235" i="11" s="1"/>
  <c r="E235" i="11"/>
  <c r="AH235" i="11" s="1"/>
  <c r="AG235" i="11"/>
  <c r="G235" i="11"/>
  <c r="AJ235" i="11" s="1"/>
  <c r="AI235" i="11"/>
  <c r="I235" i="11"/>
  <c r="AL235" i="11" s="1"/>
  <c r="AK235" i="11"/>
  <c r="K235" i="11"/>
  <c r="AN235" i="11" s="1"/>
  <c r="AM235" i="11"/>
  <c r="M235" i="11"/>
  <c r="AP235" i="11" s="1"/>
  <c r="AO235" i="11"/>
  <c r="C236" i="11"/>
  <c r="AF236" i="11" s="1"/>
  <c r="AE236" i="11"/>
  <c r="E236" i="11"/>
  <c r="AH236" i="11" s="1"/>
  <c r="AG236" i="11"/>
  <c r="G236" i="11"/>
  <c r="AJ236" i="11" s="1"/>
  <c r="AI236" i="11"/>
  <c r="I236" i="11"/>
  <c r="AL236" i="11" s="1"/>
  <c r="AK236" i="11"/>
  <c r="K236" i="11"/>
  <c r="AN236" i="11" s="1"/>
  <c r="AM236" i="11"/>
  <c r="M236" i="11"/>
  <c r="AP236" i="11" s="1"/>
  <c r="AO236" i="11"/>
  <c r="C237" i="11"/>
  <c r="AF237" i="11" s="1"/>
  <c r="AE237" i="11"/>
  <c r="E237" i="11"/>
  <c r="AH237" i="11" s="1"/>
  <c r="AG237" i="11"/>
  <c r="G237" i="11"/>
  <c r="AJ237" i="11" s="1"/>
  <c r="AI237" i="11"/>
  <c r="I237" i="11"/>
  <c r="AL237" i="11" s="1"/>
  <c r="AK237" i="11"/>
  <c r="K237" i="11"/>
  <c r="AN237" i="11" s="1"/>
  <c r="AM237" i="11"/>
  <c r="M237" i="11"/>
  <c r="AP237" i="11" s="1"/>
  <c r="AO237" i="11"/>
  <c r="AE238" i="11"/>
  <c r="C238" i="11"/>
  <c r="AF238" i="11" s="1"/>
  <c r="E238" i="11"/>
  <c r="AH238" i="11" s="1"/>
  <c r="AG238" i="11"/>
  <c r="G238" i="11"/>
  <c r="AJ238" i="11" s="1"/>
  <c r="AI238" i="11"/>
  <c r="I238" i="11"/>
  <c r="AL238" i="11" s="1"/>
  <c r="AK238" i="11"/>
  <c r="K238" i="11"/>
  <c r="AN238" i="11" s="1"/>
  <c r="AM238" i="11"/>
  <c r="M238" i="11"/>
  <c r="AP238" i="11" s="1"/>
  <c r="AO238" i="11"/>
  <c r="AE239" i="11"/>
  <c r="C239" i="11"/>
  <c r="AF239" i="11" s="1"/>
  <c r="E239" i="11"/>
  <c r="AH239" i="11" s="1"/>
  <c r="AG239" i="11"/>
  <c r="G239" i="11"/>
  <c r="AJ239" i="11" s="1"/>
  <c r="AI239" i="11"/>
  <c r="I239" i="11"/>
  <c r="AL239" i="11" s="1"/>
  <c r="AK239" i="11"/>
  <c r="K239" i="11"/>
  <c r="AN239" i="11" s="1"/>
  <c r="AM239" i="11"/>
  <c r="M239" i="11"/>
  <c r="AP239" i="11" s="1"/>
  <c r="AO239" i="11"/>
  <c r="AE240" i="11"/>
  <c r="C240" i="11"/>
  <c r="AF240" i="11" s="1"/>
  <c r="E240" i="11"/>
  <c r="AH240" i="11" s="1"/>
  <c r="AG240" i="11"/>
  <c r="G240" i="11"/>
  <c r="AJ240" i="11" s="1"/>
  <c r="AI240" i="11"/>
  <c r="I240" i="11"/>
  <c r="AL240" i="11" s="1"/>
  <c r="AK240" i="11"/>
  <c r="K240" i="11"/>
  <c r="AN240" i="11" s="1"/>
  <c r="AM240" i="11"/>
  <c r="M240" i="11"/>
  <c r="AP240" i="11" s="1"/>
  <c r="AO240" i="11"/>
  <c r="C241" i="11"/>
  <c r="AF241" i="11" s="1"/>
  <c r="AE241" i="11"/>
  <c r="E241" i="11"/>
  <c r="AH241" i="11" s="1"/>
  <c r="AG241" i="11"/>
  <c r="G241" i="11"/>
  <c r="AJ241" i="11" s="1"/>
  <c r="AI241" i="11"/>
  <c r="I241" i="11"/>
  <c r="AL241" i="11" s="1"/>
  <c r="AK241" i="11"/>
  <c r="K241" i="11"/>
  <c r="AN241" i="11" s="1"/>
  <c r="AM241" i="11"/>
  <c r="M241" i="11"/>
  <c r="AP241" i="11" s="1"/>
  <c r="AO241" i="11"/>
  <c r="C242" i="11"/>
  <c r="AF242" i="11" s="1"/>
  <c r="AE242" i="11"/>
  <c r="E242" i="11"/>
  <c r="AH242" i="11" s="1"/>
  <c r="AG242" i="11"/>
  <c r="G242" i="11"/>
  <c r="AJ242" i="11" s="1"/>
  <c r="AI242" i="11"/>
  <c r="I242" i="11"/>
  <c r="AL242" i="11" s="1"/>
  <c r="AK242" i="11"/>
  <c r="K242" i="11"/>
  <c r="AN242" i="11" s="1"/>
  <c r="AM242" i="11"/>
  <c r="M242" i="11"/>
  <c r="AP242" i="11" s="1"/>
  <c r="AO242" i="11"/>
  <c r="C252" i="11"/>
  <c r="AF252" i="11" s="1"/>
  <c r="AE252" i="11"/>
  <c r="E252" i="11"/>
  <c r="AH252" i="11" s="1"/>
  <c r="AG252" i="11"/>
  <c r="G252" i="11"/>
  <c r="AJ252" i="11" s="1"/>
  <c r="AI252" i="11"/>
  <c r="I252" i="11"/>
  <c r="AL252" i="11" s="1"/>
  <c r="AK252" i="11"/>
  <c r="K252" i="11"/>
  <c r="AN252" i="11" s="1"/>
  <c r="AM252" i="11"/>
  <c r="M252" i="11"/>
  <c r="AP252" i="11" s="1"/>
  <c r="AO252" i="11"/>
  <c r="C253" i="11"/>
  <c r="AF253" i="11" s="1"/>
  <c r="AE253" i="11"/>
  <c r="E253" i="11"/>
  <c r="AH253" i="11" s="1"/>
  <c r="AG253" i="11"/>
  <c r="G253" i="11"/>
  <c r="AJ253" i="11" s="1"/>
  <c r="AI253" i="11"/>
  <c r="I253" i="11"/>
  <c r="AL253" i="11" s="1"/>
  <c r="AK253" i="11"/>
  <c r="K253" i="11"/>
  <c r="AN253" i="11" s="1"/>
  <c r="AM253" i="11"/>
  <c r="M253" i="11"/>
  <c r="AP253" i="11" s="1"/>
  <c r="AO253" i="11"/>
  <c r="C254" i="11"/>
  <c r="AF254" i="11" s="1"/>
  <c r="AE254" i="11"/>
  <c r="E254" i="11"/>
  <c r="AH254" i="11" s="1"/>
  <c r="AG254" i="11"/>
  <c r="G254" i="11"/>
  <c r="AJ254" i="11" s="1"/>
  <c r="AI254" i="11"/>
  <c r="I254" i="11"/>
  <c r="AL254" i="11" s="1"/>
  <c r="AK254" i="11"/>
  <c r="K254" i="11"/>
  <c r="AN254" i="11" s="1"/>
  <c r="AM254" i="11"/>
  <c r="M254" i="11"/>
  <c r="AP254" i="11" s="1"/>
  <c r="AO254" i="11"/>
  <c r="C256" i="11"/>
  <c r="AF256" i="11" s="1"/>
  <c r="AE256" i="11"/>
  <c r="E256" i="11"/>
  <c r="AH256" i="11" s="1"/>
  <c r="AG256" i="11"/>
  <c r="G256" i="11"/>
  <c r="AJ256" i="11" s="1"/>
  <c r="AI256" i="11"/>
  <c r="I256" i="11"/>
  <c r="AL256" i="11" s="1"/>
  <c r="AK256" i="11"/>
  <c r="K256" i="11"/>
  <c r="AN256" i="11" s="1"/>
  <c r="AM256" i="11"/>
  <c r="M256" i="11"/>
  <c r="AP256" i="11" s="1"/>
  <c r="AO256" i="11"/>
  <c r="C257" i="11"/>
  <c r="AF257" i="11" s="1"/>
  <c r="AE257" i="11"/>
  <c r="E257" i="11"/>
  <c r="AH257" i="11" s="1"/>
  <c r="AG257" i="11"/>
  <c r="F257" i="11"/>
  <c r="X257" i="7"/>
  <c r="AU257" i="7" s="1"/>
  <c r="I257" i="11"/>
  <c r="AL257" i="11" s="1"/>
  <c r="AK257" i="11"/>
  <c r="K257" i="11"/>
  <c r="AN257" i="11" s="1"/>
  <c r="AM257" i="11"/>
  <c r="M257" i="11"/>
  <c r="AP257" i="11" s="1"/>
  <c r="AO257" i="11"/>
  <c r="C258" i="11"/>
  <c r="AF258" i="11" s="1"/>
  <c r="AE258" i="11"/>
  <c r="E258" i="11"/>
  <c r="AH258" i="11" s="1"/>
  <c r="AG258" i="11"/>
  <c r="G258" i="11"/>
  <c r="AJ258" i="11" s="1"/>
  <c r="AI258" i="11"/>
  <c r="I258" i="11"/>
  <c r="AL258" i="11" s="1"/>
  <c r="AK258" i="11"/>
  <c r="K258" i="11"/>
  <c r="AN258" i="11" s="1"/>
  <c r="AM258" i="11"/>
  <c r="M258" i="11"/>
  <c r="AP258" i="11" s="1"/>
  <c r="AO258" i="11"/>
  <c r="C259" i="11"/>
  <c r="AF259" i="11" s="1"/>
  <c r="AE259" i="11"/>
  <c r="E259" i="11"/>
  <c r="AH259" i="11" s="1"/>
  <c r="AG259" i="11"/>
  <c r="G259" i="11"/>
  <c r="AJ259" i="11" s="1"/>
  <c r="AI259" i="11"/>
  <c r="I259" i="11"/>
  <c r="AL259" i="11" s="1"/>
  <c r="AK259" i="11"/>
  <c r="K259" i="11"/>
  <c r="AN259" i="11" s="1"/>
  <c r="AM259" i="11"/>
  <c r="M259" i="11"/>
  <c r="AP259" i="11" s="1"/>
  <c r="AO259" i="11"/>
  <c r="C260" i="11"/>
  <c r="AF260" i="11" s="1"/>
  <c r="AE260" i="11"/>
  <c r="E260" i="11"/>
  <c r="AH260" i="11" s="1"/>
  <c r="AG260" i="11"/>
  <c r="G260" i="11"/>
  <c r="AJ260" i="11" s="1"/>
  <c r="AI260" i="11"/>
  <c r="I260" i="11"/>
  <c r="AL260" i="11" s="1"/>
  <c r="AK260" i="11"/>
  <c r="K260" i="11"/>
  <c r="AN260" i="11" s="1"/>
  <c r="AM260" i="11"/>
  <c r="M260" i="11"/>
  <c r="AP260" i="11" s="1"/>
  <c r="AO260" i="11"/>
  <c r="C261" i="11"/>
  <c r="AF261" i="11" s="1"/>
  <c r="AE261" i="11"/>
  <c r="E261" i="11"/>
  <c r="AH261" i="11" s="1"/>
  <c r="AG261" i="11"/>
  <c r="G261" i="11"/>
  <c r="AJ261" i="11" s="1"/>
  <c r="AI261" i="11"/>
  <c r="I261" i="11"/>
  <c r="AL261" i="11" s="1"/>
  <c r="AK261" i="11"/>
  <c r="K261" i="11"/>
  <c r="AN261" i="11" s="1"/>
  <c r="AM261" i="11"/>
  <c r="M261" i="11"/>
  <c r="AP261" i="11" s="1"/>
  <c r="AO261" i="11"/>
  <c r="C262" i="11"/>
  <c r="AF262" i="11" s="1"/>
  <c r="AE262" i="11"/>
  <c r="E262" i="11"/>
  <c r="AH262" i="11" s="1"/>
  <c r="AG262" i="11"/>
  <c r="G262" i="11"/>
  <c r="AJ262" i="11" s="1"/>
  <c r="AI262" i="11"/>
  <c r="I262" i="11"/>
  <c r="AL262" i="11" s="1"/>
  <c r="AK262" i="11"/>
  <c r="K262" i="11"/>
  <c r="AN262" i="11" s="1"/>
  <c r="AM262" i="11"/>
  <c r="M262" i="11"/>
  <c r="AP262" i="11" s="1"/>
  <c r="AO262" i="11"/>
  <c r="C263" i="11"/>
  <c r="AF263" i="11" s="1"/>
  <c r="AE263" i="11"/>
  <c r="E263" i="11"/>
  <c r="AH263" i="11" s="1"/>
  <c r="AG263" i="11"/>
  <c r="G263" i="11"/>
  <c r="AJ263" i="11" s="1"/>
  <c r="AI263" i="11"/>
  <c r="I263" i="11"/>
  <c r="AL263" i="11" s="1"/>
  <c r="AK263" i="11"/>
  <c r="K263" i="11"/>
  <c r="AN263" i="11" s="1"/>
  <c r="AM263" i="11"/>
  <c r="M263" i="11"/>
  <c r="AP263" i="11" s="1"/>
  <c r="AO263" i="11"/>
  <c r="C264" i="11"/>
  <c r="AF264" i="11" s="1"/>
  <c r="AE264" i="11"/>
  <c r="E264" i="11"/>
  <c r="AH264" i="11" s="1"/>
  <c r="AG264" i="11"/>
  <c r="G264" i="11"/>
  <c r="AJ264" i="11" s="1"/>
  <c r="AI264" i="11"/>
  <c r="I264" i="11"/>
  <c r="AL264" i="11" s="1"/>
  <c r="AK264" i="11"/>
  <c r="K264" i="11"/>
  <c r="AN264" i="11" s="1"/>
  <c r="AM264" i="11"/>
  <c r="M264" i="11"/>
  <c r="AP264" i="11" s="1"/>
  <c r="AO264" i="11"/>
  <c r="C265" i="11"/>
  <c r="AF265" i="11" s="1"/>
  <c r="AE265" i="11"/>
  <c r="E265" i="11"/>
  <c r="AH265" i="11" s="1"/>
  <c r="AG265" i="11"/>
  <c r="G265" i="11"/>
  <c r="AJ265" i="11" s="1"/>
  <c r="AI265" i="11"/>
  <c r="I265" i="11"/>
  <c r="AL265" i="11" s="1"/>
  <c r="AK265" i="11"/>
  <c r="K265" i="11"/>
  <c r="AN265" i="11" s="1"/>
  <c r="AM265" i="11"/>
  <c r="M265" i="11"/>
  <c r="AP265" i="11" s="1"/>
  <c r="AO265" i="11"/>
  <c r="C266" i="11"/>
  <c r="AF266" i="11" s="1"/>
  <c r="AE266" i="11"/>
  <c r="E266" i="11"/>
  <c r="AH266" i="11" s="1"/>
  <c r="AG266" i="11"/>
  <c r="G266" i="11"/>
  <c r="AJ266" i="11" s="1"/>
  <c r="AI266" i="11"/>
  <c r="I266" i="11"/>
  <c r="AL266" i="11" s="1"/>
  <c r="AK266" i="11"/>
  <c r="K266" i="11"/>
  <c r="AN266" i="11" s="1"/>
  <c r="AM266" i="11"/>
  <c r="M266" i="11"/>
  <c r="AP266" i="11" s="1"/>
  <c r="AO266" i="11"/>
  <c r="C267" i="11"/>
  <c r="AF267" i="11" s="1"/>
  <c r="AE267" i="11"/>
  <c r="E267" i="11"/>
  <c r="AH267" i="11" s="1"/>
  <c r="AG267" i="11"/>
  <c r="G267" i="11"/>
  <c r="AJ267" i="11" s="1"/>
  <c r="AI267" i="11"/>
  <c r="I267" i="11"/>
  <c r="AL267" i="11" s="1"/>
  <c r="AK267" i="11"/>
  <c r="K267" i="11"/>
  <c r="AN267" i="11" s="1"/>
  <c r="AM267" i="11"/>
  <c r="M267" i="11"/>
  <c r="AP267" i="11" s="1"/>
  <c r="AO267" i="11"/>
  <c r="C268" i="11"/>
  <c r="AF268" i="11" s="1"/>
  <c r="AE268" i="11"/>
  <c r="E268" i="11"/>
  <c r="AH268" i="11" s="1"/>
  <c r="AG268" i="11"/>
  <c r="G268" i="11"/>
  <c r="AJ268" i="11" s="1"/>
  <c r="AI268" i="11"/>
  <c r="I268" i="11"/>
  <c r="AL268" i="11" s="1"/>
  <c r="AK268" i="11"/>
  <c r="K268" i="11"/>
  <c r="AN268" i="11" s="1"/>
  <c r="AM268" i="11"/>
  <c r="M268" i="11"/>
  <c r="AP268" i="11" s="1"/>
  <c r="AO268" i="11"/>
  <c r="C269" i="11"/>
  <c r="AF269" i="11" s="1"/>
  <c r="AE269" i="11"/>
  <c r="E269" i="11"/>
  <c r="AH269" i="11" s="1"/>
  <c r="AG269" i="11"/>
  <c r="G269" i="11"/>
  <c r="AJ269" i="11" s="1"/>
  <c r="AI269" i="11"/>
  <c r="I269" i="11"/>
  <c r="AL269" i="11" s="1"/>
  <c r="AK269" i="11"/>
  <c r="K269" i="11"/>
  <c r="AN269" i="11" s="1"/>
  <c r="AM269" i="11"/>
  <c r="M269" i="11"/>
  <c r="AP269" i="11" s="1"/>
  <c r="AO269" i="11"/>
  <c r="C270" i="11"/>
  <c r="AF270" i="11" s="1"/>
  <c r="AE270" i="11"/>
  <c r="E270" i="11"/>
  <c r="AH270" i="11" s="1"/>
  <c r="AG270" i="11"/>
  <c r="G270" i="11"/>
  <c r="AJ270" i="11" s="1"/>
  <c r="AI270" i="11"/>
  <c r="I270" i="11"/>
  <c r="AL270" i="11" s="1"/>
  <c r="AK270" i="11"/>
  <c r="K270" i="11"/>
  <c r="AN270" i="11" s="1"/>
  <c r="AM270" i="11"/>
  <c r="M270" i="11"/>
  <c r="AP270" i="11" s="1"/>
  <c r="AO270" i="11"/>
  <c r="C271" i="11"/>
  <c r="AF271" i="11" s="1"/>
  <c r="AE271" i="11"/>
  <c r="E271" i="11"/>
  <c r="AH271" i="11" s="1"/>
  <c r="AG271" i="11"/>
  <c r="G271" i="11"/>
  <c r="AJ271" i="11" s="1"/>
  <c r="AI271" i="11"/>
  <c r="I271" i="11"/>
  <c r="AL271" i="11" s="1"/>
  <c r="AK271" i="11"/>
  <c r="K271" i="11"/>
  <c r="AN271" i="11" s="1"/>
  <c r="AM271" i="11"/>
  <c r="M271" i="11"/>
  <c r="AP271" i="11" s="1"/>
  <c r="AO271" i="11"/>
  <c r="C272" i="11"/>
  <c r="AF272" i="11" s="1"/>
  <c r="AE272" i="11"/>
  <c r="E272" i="11"/>
  <c r="AH272" i="11" s="1"/>
  <c r="AG272" i="11"/>
  <c r="G272" i="11"/>
  <c r="AJ272" i="11" s="1"/>
  <c r="AI272" i="11"/>
  <c r="I272" i="11"/>
  <c r="AL272" i="11" s="1"/>
  <c r="AK272" i="11"/>
  <c r="K272" i="11"/>
  <c r="AN272" i="11" s="1"/>
  <c r="AM272" i="11"/>
  <c r="M272" i="11"/>
  <c r="AP272" i="11" s="1"/>
  <c r="AO272" i="11"/>
  <c r="C273" i="11"/>
  <c r="AF273" i="11" s="1"/>
  <c r="AE273" i="11"/>
  <c r="E273" i="11"/>
  <c r="AH273" i="11" s="1"/>
  <c r="AG273" i="11"/>
  <c r="G273" i="11"/>
  <c r="AJ273" i="11" s="1"/>
  <c r="AI273" i="11"/>
  <c r="I273" i="11"/>
  <c r="AL273" i="11" s="1"/>
  <c r="AK273" i="11"/>
  <c r="K273" i="11"/>
  <c r="AN273" i="11" s="1"/>
  <c r="AM273" i="11"/>
  <c r="M273" i="11"/>
  <c r="AP273" i="11" s="1"/>
  <c r="AO273" i="11"/>
  <c r="C274" i="11"/>
  <c r="AF274" i="11" s="1"/>
  <c r="AE274" i="11"/>
  <c r="E274" i="11"/>
  <c r="AH274" i="11" s="1"/>
  <c r="AG274" i="11"/>
  <c r="G274" i="11"/>
  <c r="AJ274" i="11" s="1"/>
  <c r="AI274" i="11"/>
  <c r="I274" i="11"/>
  <c r="AL274" i="11" s="1"/>
  <c r="AK274" i="11"/>
  <c r="K274" i="11"/>
  <c r="AN274" i="11" s="1"/>
  <c r="AM274" i="11"/>
  <c r="M274" i="11"/>
  <c r="AP274" i="11" s="1"/>
  <c r="AO274" i="11"/>
  <c r="C275" i="11"/>
  <c r="AF275" i="11" s="1"/>
  <c r="AE275" i="11"/>
  <c r="E275" i="11"/>
  <c r="AH275" i="11" s="1"/>
  <c r="AG275" i="11"/>
  <c r="G275" i="11"/>
  <c r="AJ275" i="11" s="1"/>
  <c r="AI275" i="11"/>
  <c r="I275" i="11"/>
  <c r="AL275" i="11" s="1"/>
  <c r="AK275" i="11"/>
  <c r="K275" i="11"/>
  <c r="AN275" i="11" s="1"/>
  <c r="AM275" i="11"/>
  <c r="M275" i="11"/>
  <c r="AP275" i="11" s="1"/>
  <c r="AO275" i="11"/>
  <c r="C276" i="11"/>
  <c r="AF276" i="11" s="1"/>
  <c r="AE276" i="11"/>
  <c r="E276" i="11"/>
  <c r="AH276" i="11" s="1"/>
  <c r="AG276" i="11"/>
  <c r="G276" i="11"/>
  <c r="AJ276" i="11" s="1"/>
  <c r="AI276" i="11"/>
  <c r="I276" i="11"/>
  <c r="AL276" i="11" s="1"/>
  <c r="AK276" i="11"/>
  <c r="K276" i="11"/>
  <c r="AN276" i="11" s="1"/>
  <c r="AM276" i="11"/>
  <c r="M276" i="11"/>
  <c r="AP276" i="11" s="1"/>
  <c r="AO276" i="11"/>
  <c r="C277" i="11"/>
  <c r="AF277" i="11" s="1"/>
  <c r="AE277" i="11"/>
  <c r="E277" i="11"/>
  <c r="AH277" i="11" s="1"/>
  <c r="AG277" i="11"/>
  <c r="AI277" i="11"/>
  <c r="G277" i="11"/>
  <c r="AJ277" i="11" s="1"/>
  <c r="I277" i="11"/>
  <c r="AL277" i="11" s="1"/>
  <c r="AK277" i="11"/>
  <c r="K277" i="11"/>
  <c r="AN277" i="11" s="1"/>
  <c r="AM277" i="11"/>
  <c r="M277" i="11"/>
  <c r="AP277" i="11" s="1"/>
  <c r="AO277" i="11"/>
  <c r="C278" i="11"/>
  <c r="AF278" i="11" s="1"/>
  <c r="AE278" i="11"/>
  <c r="E278" i="11"/>
  <c r="AH278" i="11" s="1"/>
  <c r="AG278" i="11"/>
  <c r="G278" i="11"/>
  <c r="AJ278" i="11" s="1"/>
  <c r="AI278" i="11"/>
  <c r="I278" i="11"/>
  <c r="AL278" i="11" s="1"/>
  <c r="AK278" i="11"/>
  <c r="K278" i="11"/>
  <c r="AN278" i="11" s="1"/>
  <c r="AM278" i="11"/>
  <c r="M278" i="11"/>
  <c r="AP278" i="11" s="1"/>
  <c r="AO278" i="11"/>
  <c r="C279" i="11"/>
  <c r="AF279" i="11" s="1"/>
  <c r="AE279" i="11"/>
  <c r="E279" i="11"/>
  <c r="AH279" i="11" s="1"/>
  <c r="AG279" i="11"/>
  <c r="G279" i="11"/>
  <c r="AJ279" i="11" s="1"/>
  <c r="AI279" i="11"/>
  <c r="I279" i="11"/>
  <c r="AL279" i="11" s="1"/>
  <c r="AK279" i="11"/>
  <c r="K279" i="11"/>
  <c r="AN279" i="11" s="1"/>
  <c r="AM279" i="11"/>
  <c r="M279" i="11"/>
  <c r="AP279" i="11" s="1"/>
  <c r="AO279" i="11"/>
  <c r="C280" i="11"/>
  <c r="AF280" i="11" s="1"/>
  <c r="AE280" i="11"/>
  <c r="E280" i="11"/>
  <c r="AH280" i="11" s="1"/>
  <c r="AG280" i="11"/>
  <c r="G280" i="11"/>
  <c r="AJ280" i="11" s="1"/>
  <c r="AI280" i="11"/>
  <c r="I280" i="11"/>
  <c r="AL280" i="11" s="1"/>
  <c r="AK280" i="11"/>
  <c r="K280" i="11"/>
  <c r="AN280" i="11" s="1"/>
  <c r="AM280" i="11"/>
  <c r="M280" i="11"/>
  <c r="AP280" i="11" s="1"/>
  <c r="AO280" i="11"/>
  <c r="C281" i="11"/>
  <c r="AF281" i="11" s="1"/>
  <c r="AE281" i="11"/>
  <c r="E281" i="11"/>
  <c r="AH281" i="11" s="1"/>
  <c r="AG281" i="11"/>
  <c r="G281" i="11"/>
  <c r="AJ281" i="11" s="1"/>
  <c r="AI281" i="11"/>
  <c r="I281" i="11"/>
  <c r="AL281" i="11" s="1"/>
  <c r="AK281" i="11"/>
  <c r="K281" i="11"/>
  <c r="AN281" i="11" s="1"/>
  <c r="AM281" i="11"/>
  <c r="M281" i="11"/>
  <c r="AP281" i="11" s="1"/>
  <c r="AO281" i="11"/>
  <c r="C282" i="11"/>
  <c r="AF282" i="11" s="1"/>
  <c r="AE282" i="11"/>
  <c r="E282" i="11"/>
  <c r="AH282" i="11" s="1"/>
  <c r="AG282" i="11"/>
  <c r="G282" i="11"/>
  <c r="AJ282" i="11" s="1"/>
  <c r="AI282" i="11"/>
  <c r="I282" i="11"/>
  <c r="AL282" i="11" s="1"/>
  <c r="AK282" i="11"/>
  <c r="K282" i="11"/>
  <c r="AN282" i="11" s="1"/>
  <c r="AM282" i="11"/>
  <c r="M282" i="11"/>
  <c r="AP282" i="11" s="1"/>
  <c r="AO282" i="11"/>
  <c r="C283" i="11"/>
  <c r="AF283" i="11" s="1"/>
  <c r="AE283" i="11"/>
  <c r="AG283" i="11"/>
  <c r="E283" i="11"/>
  <c r="AH283" i="11" s="1"/>
  <c r="G283" i="11"/>
  <c r="AJ283" i="11" s="1"/>
  <c r="AI283" i="11"/>
  <c r="I283" i="11"/>
  <c r="AL283" i="11" s="1"/>
  <c r="AK283" i="11"/>
  <c r="K283" i="11"/>
  <c r="AN283" i="11" s="1"/>
  <c r="AM283" i="11"/>
  <c r="M283" i="11"/>
  <c r="AP283" i="11" s="1"/>
  <c r="AO283" i="11"/>
  <c r="C284" i="11"/>
  <c r="AF284" i="11" s="1"/>
  <c r="AE284" i="11"/>
  <c r="E284" i="11"/>
  <c r="AH284" i="11" s="1"/>
  <c r="AG284" i="11"/>
  <c r="G284" i="11"/>
  <c r="AJ284" i="11" s="1"/>
  <c r="AI284" i="11"/>
  <c r="I284" i="11"/>
  <c r="AL284" i="11" s="1"/>
  <c r="AK284" i="11"/>
  <c r="K284" i="11"/>
  <c r="AN284" i="11" s="1"/>
  <c r="AM284" i="11"/>
  <c r="M284" i="11"/>
  <c r="AP284" i="11" s="1"/>
  <c r="AO284" i="11"/>
  <c r="C285" i="11"/>
  <c r="AF285" i="11" s="1"/>
  <c r="AE285" i="11"/>
  <c r="E285" i="11"/>
  <c r="AH285" i="11" s="1"/>
  <c r="AG285" i="11"/>
  <c r="G285" i="11"/>
  <c r="AJ285" i="11" s="1"/>
  <c r="AI285" i="11"/>
  <c r="I285" i="11"/>
  <c r="AL285" i="11" s="1"/>
  <c r="AK285" i="11"/>
  <c r="K285" i="11"/>
  <c r="AN285" i="11" s="1"/>
  <c r="AM285" i="11"/>
  <c r="M285" i="11"/>
  <c r="AP285" i="11" s="1"/>
  <c r="AO285" i="11"/>
  <c r="C286" i="11"/>
  <c r="AF286" i="11" s="1"/>
  <c r="AE286" i="11"/>
  <c r="E286" i="11"/>
  <c r="AH286" i="11" s="1"/>
  <c r="AG286" i="11"/>
  <c r="G286" i="11"/>
  <c r="AJ286" i="11" s="1"/>
  <c r="AI286" i="11"/>
  <c r="I286" i="11"/>
  <c r="AL286" i="11" s="1"/>
  <c r="AK286" i="11"/>
  <c r="K286" i="11"/>
  <c r="AN286" i="11" s="1"/>
  <c r="AM286" i="11"/>
  <c r="M286" i="11"/>
  <c r="AP286" i="11" s="1"/>
  <c r="AO286" i="11"/>
  <c r="C287" i="11"/>
  <c r="AF287" i="11" s="1"/>
  <c r="AE287" i="11"/>
  <c r="E287" i="11"/>
  <c r="AH287" i="11" s="1"/>
  <c r="AG287" i="11"/>
  <c r="G287" i="11"/>
  <c r="AJ287" i="11" s="1"/>
  <c r="AI287" i="11"/>
  <c r="I287" i="11"/>
  <c r="AL287" i="11" s="1"/>
  <c r="AK287" i="11"/>
  <c r="K287" i="11"/>
  <c r="AN287" i="11" s="1"/>
  <c r="AM287" i="11"/>
  <c r="M287" i="11"/>
  <c r="AP287" i="11" s="1"/>
  <c r="AO287" i="11"/>
  <c r="C288" i="11"/>
  <c r="AF288" i="11" s="1"/>
  <c r="AE288" i="11"/>
  <c r="E288" i="11"/>
  <c r="AH288" i="11" s="1"/>
  <c r="AG288" i="11"/>
  <c r="G288" i="11"/>
  <c r="AJ288" i="11" s="1"/>
  <c r="AI288" i="11"/>
  <c r="I288" i="11"/>
  <c r="AL288" i="11" s="1"/>
  <c r="AK288" i="11"/>
  <c r="K288" i="11"/>
  <c r="AN288" i="11" s="1"/>
  <c r="AM288" i="11"/>
  <c r="M288" i="11"/>
  <c r="AP288" i="11" s="1"/>
  <c r="AO288" i="11"/>
  <c r="C289" i="11"/>
  <c r="AF289" i="11" s="1"/>
  <c r="AE289" i="11"/>
  <c r="E289" i="11"/>
  <c r="AH289" i="11" s="1"/>
  <c r="AG289" i="11"/>
  <c r="G289" i="11"/>
  <c r="AJ289" i="11" s="1"/>
  <c r="AI289" i="11"/>
  <c r="I289" i="11"/>
  <c r="AL289" i="11" s="1"/>
  <c r="AK289" i="11"/>
  <c r="K289" i="11"/>
  <c r="AN289" i="11" s="1"/>
  <c r="AM289" i="11"/>
  <c r="M289" i="11"/>
  <c r="AP289" i="11" s="1"/>
  <c r="AO289" i="11"/>
  <c r="C290" i="11"/>
  <c r="AF290" i="11" s="1"/>
  <c r="AE290" i="11"/>
  <c r="E290" i="11"/>
  <c r="AH290" i="11" s="1"/>
  <c r="AG290" i="11"/>
  <c r="G290" i="11"/>
  <c r="AJ290" i="11" s="1"/>
  <c r="AI290" i="11"/>
  <c r="I290" i="11"/>
  <c r="AL290" i="11" s="1"/>
  <c r="AK290" i="11"/>
  <c r="K290" i="11"/>
  <c r="AN290" i="11" s="1"/>
  <c r="AM290" i="11"/>
  <c r="M290" i="11"/>
  <c r="AP290" i="11" s="1"/>
  <c r="AO290" i="11"/>
  <c r="C291" i="11"/>
  <c r="AF291" i="11" s="1"/>
  <c r="AE291" i="11"/>
  <c r="E291" i="11"/>
  <c r="AH291" i="11" s="1"/>
  <c r="AG291" i="11"/>
  <c r="G291" i="11"/>
  <c r="AJ291" i="11" s="1"/>
  <c r="AI291" i="11"/>
  <c r="I291" i="11"/>
  <c r="AL291" i="11" s="1"/>
  <c r="AK291" i="11"/>
  <c r="K291" i="11"/>
  <c r="AN291" i="11" s="1"/>
  <c r="AM291" i="11"/>
  <c r="M291" i="11"/>
  <c r="AP291" i="11" s="1"/>
  <c r="AO291" i="11"/>
  <c r="C292" i="11"/>
  <c r="AF292" i="11" s="1"/>
  <c r="AE292" i="11"/>
  <c r="E292" i="11"/>
  <c r="AH292" i="11" s="1"/>
  <c r="AG292" i="11"/>
  <c r="G292" i="11"/>
  <c r="AJ292" i="11" s="1"/>
  <c r="AI292" i="11"/>
  <c r="I292" i="11"/>
  <c r="AL292" i="11" s="1"/>
  <c r="AK292" i="11"/>
  <c r="K292" i="11"/>
  <c r="AN292" i="11" s="1"/>
  <c r="AM292" i="11"/>
  <c r="M292" i="11"/>
  <c r="AP292" i="11" s="1"/>
  <c r="AO292" i="11"/>
  <c r="C293" i="11"/>
  <c r="AF293" i="11" s="1"/>
  <c r="AE293" i="11"/>
  <c r="E293" i="11"/>
  <c r="AH293" i="11" s="1"/>
  <c r="AG293" i="11"/>
  <c r="G293" i="11"/>
  <c r="AJ293" i="11" s="1"/>
  <c r="AI293" i="11"/>
  <c r="I293" i="11"/>
  <c r="AL293" i="11" s="1"/>
  <c r="AK293" i="11"/>
  <c r="K293" i="11"/>
  <c r="AN293" i="11" s="1"/>
  <c r="AM293" i="11"/>
  <c r="M293" i="11"/>
  <c r="AP293" i="11" s="1"/>
  <c r="AO293" i="11"/>
  <c r="C294" i="11"/>
  <c r="AF294" i="11" s="1"/>
  <c r="AE294" i="11"/>
  <c r="E294" i="11"/>
  <c r="AH294" i="11" s="1"/>
  <c r="AG294" i="11"/>
  <c r="G294" i="11"/>
  <c r="AJ294" i="11" s="1"/>
  <c r="AI294" i="11"/>
  <c r="I294" i="11"/>
  <c r="AL294" i="11" s="1"/>
  <c r="AK294" i="11"/>
  <c r="K294" i="11"/>
  <c r="AN294" i="11" s="1"/>
  <c r="AM294" i="11"/>
  <c r="M294" i="11"/>
  <c r="AP294" i="11" s="1"/>
  <c r="AO294" i="11"/>
  <c r="C295" i="11"/>
  <c r="AF295" i="11" s="1"/>
  <c r="AE295" i="11"/>
  <c r="E295" i="11"/>
  <c r="AH295" i="11" s="1"/>
  <c r="AG295" i="11"/>
  <c r="G295" i="11"/>
  <c r="AJ295" i="11" s="1"/>
  <c r="AI295" i="11"/>
  <c r="I295" i="11"/>
  <c r="AL295" i="11" s="1"/>
  <c r="AK295" i="11"/>
  <c r="K295" i="11"/>
  <c r="AN295" i="11" s="1"/>
  <c r="AM295" i="11"/>
  <c r="M295" i="11"/>
  <c r="AP295" i="11" s="1"/>
  <c r="AO295" i="11"/>
  <c r="C296" i="11"/>
  <c r="AF296" i="11" s="1"/>
  <c r="AE296" i="11"/>
  <c r="E296" i="11"/>
  <c r="AH296" i="11" s="1"/>
  <c r="AG296" i="11"/>
  <c r="G296" i="11"/>
  <c r="AJ296" i="11" s="1"/>
  <c r="AI296" i="11"/>
  <c r="I296" i="11"/>
  <c r="AL296" i="11" s="1"/>
  <c r="AK296" i="11"/>
  <c r="K296" i="11"/>
  <c r="AN296" i="11" s="1"/>
  <c r="AM296" i="11"/>
  <c r="M296" i="11"/>
  <c r="AP296" i="11" s="1"/>
  <c r="AO296" i="11"/>
  <c r="C297" i="11"/>
  <c r="AF297" i="11" s="1"/>
  <c r="AE297" i="11"/>
  <c r="E297" i="11"/>
  <c r="AH297" i="11" s="1"/>
  <c r="AG297" i="11"/>
  <c r="G297" i="11"/>
  <c r="AJ297" i="11" s="1"/>
  <c r="AI297" i="11"/>
  <c r="I297" i="11"/>
  <c r="AL297" i="11" s="1"/>
  <c r="AK297" i="11"/>
  <c r="K297" i="11"/>
  <c r="AN297" i="11" s="1"/>
  <c r="AM297" i="11"/>
  <c r="M297" i="11"/>
  <c r="AP297" i="11" s="1"/>
  <c r="AO297" i="11"/>
  <c r="C298" i="11"/>
  <c r="AF298" i="11" s="1"/>
  <c r="AE298" i="11"/>
  <c r="E298" i="11"/>
  <c r="AH298" i="11" s="1"/>
  <c r="AG298" i="11"/>
  <c r="G298" i="11"/>
  <c r="AJ298" i="11" s="1"/>
  <c r="AI298" i="11"/>
  <c r="I298" i="11"/>
  <c r="AL298" i="11" s="1"/>
  <c r="AK298" i="11"/>
  <c r="K298" i="11"/>
  <c r="AN298" i="11" s="1"/>
  <c r="AM298" i="11"/>
  <c r="M298" i="11"/>
  <c r="AP298" i="11" s="1"/>
  <c r="AO298" i="11"/>
  <c r="C299" i="11"/>
  <c r="AF299" i="11" s="1"/>
  <c r="AE299" i="11"/>
  <c r="E299" i="11"/>
  <c r="AH299" i="11" s="1"/>
  <c r="AG299" i="11"/>
  <c r="G299" i="11"/>
  <c r="AJ299" i="11" s="1"/>
  <c r="AI299" i="11"/>
  <c r="I299" i="11"/>
  <c r="AL299" i="11" s="1"/>
  <c r="AK299" i="11"/>
  <c r="K299" i="11"/>
  <c r="AN299" i="11" s="1"/>
  <c r="AM299" i="11"/>
  <c r="M299" i="11"/>
  <c r="AP299" i="11" s="1"/>
  <c r="AO299" i="11"/>
  <c r="C300" i="11"/>
  <c r="AF300" i="11" s="1"/>
  <c r="AE300" i="11"/>
  <c r="E300" i="11"/>
  <c r="AH300" i="11" s="1"/>
  <c r="AG300" i="11"/>
  <c r="G300" i="11"/>
  <c r="AJ300" i="11" s="1"/>
  <c r="AI300" i="11"/>
  <c r="I300" i="11"/>
  <c r="AL300" i="11" s="1"/>
  <c r="AK300" i="11"/>
  <c r="K300" i="11"/>
  <c r="AN300" i="11" s="1"/>
  <c r="AM300" i="11"/>
  <c r="M300" i="11"/>
  <c r="AP300" i="11" s="1"/>
  <c r="AO300" i="11"/>
  <c r="AE301" i="11"/>
  <c r="C301" i="11"/>
  <c r="AF301" i="11" s="1"/>
  <c r="E301" i="11"/>
  <c r="AH301" i="11" s="1"/>
  <c r="AG301" i="11"/>
  <c r="G301" i="11"/>
  <c r="AJ301" i="11" s="1"/>
  <c r="AI301" i="11"/>
  <c r="I301" i="11"/>
  <c r="AL301" i="11" s="1"/>
  <c r="AK301" i="11"/>
  <c r="K301" i="11"/>
  <c r="AN301" i="11" s="1"/>
  <c r="AM301" i="11"/>
  <c r="M301" i="11"/>
  <c r="AP301" i="11" s="1"/>
  <c r="AO301" i="11"/>
  <c r="AE302" i="11"/>
  <c r="C302" i="11"/>
  <c r="AF302" i="11" s="1"/>
  <c r="E302" i="11"/>
  <c r="AH302" i="11" s="1"/>
  <c r="AG302" i="11"/>
  <c r="G302" i="11"/>
  <c r="AJ302" i="11" s="1"/>
  <c r="AI302" i="11"/>
  <c r="I302" i="11"/>
  <c r="AL302" i="11" s="1"/>
  <c r="AK302" i="11"/>
  <c r="K302" i="11"/>
  <c r="AN302" i="11" s="1"/>
  <c r="AM302" i="11"/>
  <c r="M302" i="11"/>
  <c r="AP302" i="11" s="1"/>
  <c r="AO302" i="11"/>
  <c r="AE303" i="11"/>
  <c r="C303" i="11"/>
  <c r="AF303" i="11" s="1"/>
  <c r="E303" i="11"/>
  <c r="AH303" i="11" s="1"/>
  <c r="AG303" i="11"/>
  <c r="G303" i="11"/>
  <c r="AJ303" i="11" s="1"/>
  <c r="AI303" i="11"/>
  <c r="I303" i="11"/>
  <c r="AL303" i="11" s="1"/>
  <c r="AK303" i="11"/>
  <c r="K303" i="11"/>
  <c r="AN303" i="11" s="1"/>
  <c r="AM303" i="11"/>
  <c r="M303" i="11"/>
  <c r="AP303" i="11" s="1"/>
  <c r="AO303" i="11"/>
  <c r="C304" i="11"/>
  <c r="AF304" i="11" s="1"/>
  <c r="AE304" i="11"/>
  <c r="E304" i="11"/>
  <c r="AH304" i="11" s="1"/>
  <c r="AG304" i="11"/>
  <c r="G304" i="11"/>
  <c r="AJ304" i="11" s="1"/>
  <c r="AI304" i="11"/>
  <c r="I304" i="11"/>
  <c r="AL304" i="11" s="1"/>
  <c r="AK304" i="11"/>
  <c r="K304" i="11"/>
  <c r="AN304" i="11" s="1"/>
  <c r="AM304" i="11"/>
  <c r="M304" i="11"/>
  <c r="AP304" i="11" s="1"/>
  <c r="AO304" i="11"/>
  <c r="C305" i="11"/>
  <c r="AF305" i="11" s="1"/>
  <c r="AE305" i="11"/>
  <c r="E305" i="11"/>
  <c r="AH305" i="11" s="1"/>
  <c r="AG305" i="11"/>
  <c r="G305" i="11"/>
  <c r="AJ305" i="11" s="1"/>
  <c r="AI305" i="11"/>
  <c r="I305" i="11"/>
  <c r="AL305" i="11" s="1"/>
  <c r="AK305" i="11"/>
  <c r="K305" i="11"/>
  <c r="AN305" i="11" s="1"/>
  <c r="AM305" i="11"/>
  <c r="M305" i="11"/>
  <c r="AP305" i="11" s="1"/>
  <c r="AO305" i="11"/>
  <c r="C306" i="11"/>
  <c r="AF306" i="11" s="1"/>
  <c r="AE306" i="11"/>
  <c r="E306" i="11"/>
  <c r="AH306" i="11" s="1"/>
  <c r="AG306" i="11"/>
  <c r="G306" i="11"/>
  <c r="AJ306" i="11" s="1"/>
  <c r="AI306" i="11"/>
  <c r="I306" i="11"/>
  <c r="AL306" i="11" s="1"/>
  <c r="AK306" i="11"/>
  <c r="K306" i="11"/>
  <c r="AN306" i="11" s="1"/>
  <c r="AM306" i="11"/>
  <c r="M306" i="11"/>
  <c r="AP306" i="11" s="1"/>
  <c r="AO306" i="11"/>
  <c r="C307" i="11"/>
  <c r="AF307" i="11" s="1"/>
  <c r="AE307" i="11"/>
  <c r="E307" i="11"/>
  <c r="AH307" i="11" s="1"/>
  <c r="AG307" i="11"/>
  <c r="G307" i="11"/>
  <c r="AJ307" i="11" s="1"/>
  <c r="AI307" i="11"/>
  <c r="I307" i="11"/>
  <c r="AL307" i="11" s="1"/>
  <c r="AK307" i="11"/>
  <c r="K307" i="11"/>
  <c r="AN307" i="11" s="1"/>
  <c r="AM307" i="11"/>
  <c r="M307" i="11"/>
  <c r="AP307" i="11" s="1"/>
  <c r="AO307" i="11"/>
  <c r="C308" i="11"/>
  <c r="AF308" i="11" s="1"/>
  <c r="AE308" i="11"/>
  <c r="E308" i="11"/>
  <c r="AH308" i="11" s="1"/>
  <c r="AG308" i="11"/>
  <c r="G308" i="11"/>
  <c r="AJ308" i="11" s="1"/>
  <c r="AI308" i="11"/>
  <c r="I308" i="11"/>
  <c r="AL308" i="11" s="1"/>
  <c r="AK308" i="11"/>
  <c r="K308" i="11"/>
  <c r="AN308" i="11" s="1"/>
  <c r="AM308" i="11"/>
  <c r="M308" i="11"/>
  <c r="AP308" i="11" s="1"/>
  <c r="AO308" i="11"/>
  <c r="C309" i="11"/>
  <c r="AF309" i="11" s="1"/>
  <c r="AE309" i="11"/>
  <c r="E309" i="11"/>
  <c r="AH309" i="11" s="1"/>
  <c r="AG309" i="11"/>
  <c r="G309" i="11"/>
  <c r="AJ309" i="11" s="1"/>
  <c r="AI309" i="11"/>
  <c r="I309" i="11"/>
  <c r="AL309" i="11" s="1"/>
  <c r="AK309" i="11"/>
  <c r="K309" i="11"/>
  <c r="AN309" i="11" s="1"/>
  <c r="AM309" i="11"/>
  <c r="M309" i="11"/>
  <c r="AP309" i="11" s="1"/>
  <c r="AO309" i="11"/>
  <c r="C310" i="11"/>
  <c r="AF310" i="11" s="1"/>
  <c r="AE310" i="11"/>
  <c r="E310" i="11"/>
  <c r="AH310" i="11" s="1"/>
  <c r="AG310" i="11"/>
  <c r="G310" i="11"/>
  <c r="AJ310" i="11" s="1"/>
  <c r="AI310" i="11"/>
  <c r="I310" i="11"/>
  <c r="AL310" i="11" s="1"/>
  <c r="AK310" i="11"/>
  <c r="K310" i="11"/>
  <c r="AN310" i="11" s="1"/>
  <c r="AM310" i="11"/>
  <c r="M310" i="11"/>
  <c r="AP310" i="11" s="1"/>
  <c r="AO310" i="11"/>
  <c r="C311" i="11"/>
  <c r="AF311" i="11" s="1"/>
  <c r="AE311" i="11"/>
  <c r="E311" i="11"/>
  <c r="AH311" i="11" s="1"/>
  <c r="AG311" i="11"/>
  <c r="G311" i="11"/>
  <c r="AJ311" i="11" s="1"/>
  <c r="AI311" i="11"/>
  <c r="I311" i="11"/>
  <c r="AL311" i="11" s="1"/>
  <c r="AK311" i="11"/>
  <c r="K311" i="11"/>
  <c r="AN311" i="11" s="1"/>
  <c r="AM311" i="11"/>
  <c r="M311" i="11"/>
  <c r="AP311" i="11" s="1"/>
  <c r="AO311" i="11"/>
  <c r="C312" i="11"/>
  <c r="AF312" i="11" s="1"/>
  <c r="AE312" i="11"/>
  <c r="E312" i="11"/>
  <c r="AH312" i="11" s="1"/>
  <c r="AG312" i="11"/>
  <c r="G312" i="11"/>
  <c r="AJ312" i="11" s="1"/>
  <c r="AI312" i="11"/>
  <c r="I312" i="11"/>
  <c r="AL312" i="11" s="1"/>
  <c r="AK312" i="11"/>
  <c r="K312" i="11"/>
  <c r="AN312" i="11" s="1"/>
  <c r="AM312" i="11"/>
  <c r="M312" i="11"/>
  <c r="AP312" i="11" s="1"/>
  <c r="AO312" i="11"/>
  <c r="A367" i="23"/>
  <c r="A367" i="12"/>
  <c r="C313" i="11"/>
  <c r="AF313" i="11" s="1"/>
  <c r="AE313" i="11"/>
  <c r="E313" i="11"/>
  <c r="AH313" i="11" s="1"/>
  <c r="AG313" i="11"/>
  <c r="G313" i="11"/>
  <c r="AJ313" i="11" s="1"/>
  <c r="AI313" i="11"/>
  <c r="I313" i="11"/>
  <c r="AL313" i="11" s="1"/>
  <c r="AK313" i="11"/>
  <c r="K313" i="11"/>
  <c r="AN313" i="11" s="1"/>
  <c r="AM313" i="11"/>
  <c r="M313" i="11"/>
  <c r="AP313" i="11" s="1"/>
  <c r="AO313" i="11"/>
  <c r="C314" i="11"/>
  <c r="AF314" i="11" s="1"/>
  <c r="AE314" i="11"/>
  <c r="E314" i="11"/>
  <c r="AH314" i="11" s="1"/>
  <c r="AG314" i="11"/>
  <c r="G314" i="11"/>
  <c r="AJ314" i="11" s="1"/>
  <c r="AI314" i="11"/>
  <c r="I314" i="11"/>
  <c r="AL314" i="11" s="1"/>
  <c r="AK314" i="11"/>
  <c r="K314" i="11"/>
  <c r="AN314" i="11" s="1"/>
  <c r="AM314" i="11"/>
  <c r="M314" i="11"/>
  <c r="AP314" i="11" s="1"/>
  <c r="AO314" i="11"/>
  <c r="C315" i="11"/>
  <c r="AF315" i="11" s="1"/>
  <c r="AE315" i="11"/>
  <c r="E315" i="11"/>
  <c r="AH315" i="11" s="1"/>
  <c r="AG315" i="11"/>
  <c r="G315" i="11"/>
  <c r="AJ315" i="11" s="1"/>
  <c r="AI315" i="11"/>
  <c r="I315" i="11"/>
  <c r="AL315" i="11" s="1"/>
  <c r="AK315" i="11"/>
  <c r="K315" i="11"/>
  <c r="AN315" i="11" s="1"/>
  <c r="AM315" i="11"/>
  <c r="M315" i="11"/>
  <c r="AP315" i="11" s="1"/>
  <c r="AO315" i="11"/>
  <c r="C316" i="11"/>
  <c r="AF316" i="11" s="1"/>
  <c r="AE316" i="11"/>
  <c r="E316" i="11"/>
  <c r="AH316" i="11" s="1"/>
  <c r="AG316" i="11"/>
  <c r="G316" i="11"/>
  <c r="AJ316" i="11" s="1"/>
  <c r="AI316" i="11"/>
  <c r="I316" i="11"/>
  <c r="AL316" i="11" s="1"/>
  <c r="AK316" i="11"/>
  <c r="K316" i="11"/>
  <c r="AN316" i="11" s="1"/>
  <c r="AM316" i="11"/>
  <c r="M316" i="11"/>
  <c r="AP316" i="11" s="1"/>
  <c r="AO316" i="11"/>
  <c r="C317" i="11"/>
  <c r="AF317" i="11" s="1"/>
  <c r="AE317" i="11"/>
  <c r="E317" i="11"/>
  <c r="AH317" i="11" s="1"/>
  <c r="AG317" i="11"/>
  <c r="G317" i="11"/>
  <c r="AJ317" i="11" s="1"/>
  <c r="AI317" i="11"/>
  <c r="I317" i="11"/>
  <c r="AL317" i="11" s="1"/>
  <c r="AK317" i="11"/>
  <c r="K317" i="11"/>
  <c r="AN317" i="11" s="1"/>
  <c r="AM317" i="11"/>
  <c r="M317" i="11"/>
  <c r="AP317" i="11" s="1"/>
  <c r="AO317" i="11"/>
  <c r="C318" i="11"/>
  <c r="AF318" i="11" s="1"/>
  <c r="AE318" i="11"/>
  <c r="E318" i="11"/>
  <c r="AH318" i="11" s="1"/>
  <c r="AG318" i="11"/>
  <c r="G318" i="11"/>
  <c r="AJ318" i="11" s="1"/>
  <c r="AI318" i="11"/>
  <c r="I318" i="11"/>
  <c r="AL318" i="11" s="1"/>
  <c r="AK318" i="11"/>
  <c r="K318" i="11"/>
  <c r="AN318" i="11" s="1"/>
  <c r="AM318" i="11"/>
  <c r="M318" i="11"/>
  <c r="AP318" i="11" s="1"/>
  <c r="AO318" i="11"/>
  <c r="C319" i="11"/>
  <c r="AF319" i="11" s="1"/>
  <c r="AE319" i="11"/>
  <c r="E319" i="11"/>
  <c r="AH319" i="11" s="1"/>
  <c r="AG319" i="11"/>
  <c r="G319" i="11"/>
  <c r="AJ319" i="11" s="1"/>
  <c r="AI319" i="11"/>
  <c r="I319" i="11"/>
  <c r="AL319" i="11" s="1"/>
  <c r="AK319" i="11"/>
  <c r="K319" i="11"/>
  <c r="AN319" i="11" s="1"/>
  <c r="AM319" i="11"/>
  <c r="M319" i="11"/>
  <c r="AP319" i="11" s="1"/>
  <c r="AO319" i="11"/>
  <c r="C320" i="11"/>
  <c r="AF320" i="11" s="1"/>
  <c r="AE320" i="11"/>
  <c r="E320" i="11"/>
  <c r="AH320" i="11" s="1"/>
  <c r="AG320" i="11"/>
  <c r="G320" i="11"/>
  <c r="AJ320" i="11" s="1"/>
  <c r="AI320" i="11"/>
  <c r="I320" i="11"/>
  <c r="AL320" i="11" s="1"/>
  <c r="AK320" i="11"/>
  <c r="K320" i="11"/>
  <c r="AN320" i="11" s="1"/>
  <c r="AM320" i="11"/>
  <c r="M320" i="11"/>
  <c r="AP320" i="11" s="1"/>
  <c r="AO320" i="11"/>
  <c r="C321" i="11"/>
  <c r="AF321" i="11" s="1"/>
  <c r="AE321" i="11"/>
  <c r="E321" i="11"/>
  <c r="AH321" i="11" s="1"/>
  <c r="AG321" i="11"/>
  <c r="G321" i="11"/>
  <c r="AJ321" i="11" s="1"/>
  <c r="AI321" i="11"/>
  <c r="I321" i="11"/>
  <c r="AL321" i="11" s="1"/>
  <c r="AK321" i="11"/>
  <c r="K321" i="11"/>
  <c r="AN321" i="11" s="1"/>
  <c r="AM321" i="11"/>
  <c r="M321" i="11"/>
  <c r="AP321" i="11" s="1"/>
  <c r="AO321" i="11"/>
  <c r="C322" i="11"/>
  <c r="AF322" i="11" s="1"/>
  <c r="AE322" i="11"/>
  <c r="E322" i="11"/>
  <c r="AH322" i="11" s="1"/>
  <c r="AG322" i="11"/>
  <c r="G322" i="11"/>
  <c r="AJ322" i="11" s="1"/>
  <c r="AI322" i="11"/>
  <c r="I322" i="11"/>
  <c r="AL322" i="11" s="1"/>
  <c r="AK322" i="11"/>
  <c r="K322" i="11"/>
  <c r="AN322" i="11" s="1"/>
  <c r="AM322" i="11"/>
  <c r="M322" i="11"/>
  <c r="AP322" i="11" s="1"/>
  <c r="AO322" i="11"/>
  <c r="A381" i="23"/>
  <c r="A381" i="12"/>
  <c r="C323" i="11"/>
  <c r="AF323" i="11" s="1"/>
  <c r="AE323" i="11"/>
  <c r="E323" i="11"/>
  <c r="AH323" i="11" s="1"/>
  <c r="AG323" i="11"/>
  <c r="G323" i="11"/>
  <c r="AJ323" i="11" s="1"/>
  <c r="AI323" i="11"/>
  <c r="I323" i="11"/>
  <c r="AL323" i="11" s="1"/>
  <c r="AK323" i="11"/>
  <c r="K323" i="11"/>
  <c r="AN323" i="11" s="1"/>
  <c r="AM323" i="11"/>
  <c r="M323" i="11"/>
  <c r="AP323" i="11" s="1"/>
  <c r="AO323" i="11"/>
  <c r="C324" i="11"/>
  <c r="AF324" i="11" s="1"/>
  <c r="AE324" i="11"/>
  <c r="E324" i="11"/>
  <c r="AH324" i="11" s="1"/>
  <c r="AG324" i="11"/>
  <c r="G324" i="11"/>
  <c r="AJ324" i="11" s="1"/>
  <c r="AI324" i="11"/>
  <c r="I324" i="11"/>
  <c r="AL324" i="11" s="1"/>
  <c r="AK324" i="11"/>
  <c r="K324" i="11"/>
  <c r="AN324" i="11" s="1"/>
  <c r="AM324" i="11"/>
  <c r="M324" i="11"/>
  <c r="AP324" i="11" s="1"/>
  <c r="AO324" i="11"/>
  <c r="C325" i="11"/>
  <c r="AF325" i="11" s="1"/>
  <c r="AE325" i="11"/>
  <c r="E325" i="11"/>
  <c r="AH325" i="11" s="1"/>
  <c r="AG325" i="11"/>
  <c r="G325" i="11"/>
  <c r="AJ325" i="11" s="1"/>
  <c r="AI325" i="11"/>
  <c r="I325" i="11"/>
  <c r="AL325" i="11" s="1"/>
  <c r="AK325" i="11"/>
  <c r="K325" i="11"/>
  <c r="AN325" i="11" s="1"/>
  <c r="AM325" i="11"/>
  <c r="M325" i="11"/>
  <c r="AP325" i="11" s="1"/>
  <c r="AO325" i="11"/>
  <c r="C327" i="11"/>
  <c r="AF327" i="11" s="1"/>
  <c r="AE327" i="11"/>
  <c r="E327" i="11"/>
  <c r="AH327" i="11" s="1"/>
  <c r="AG327" i="11"/>
  <c r="G327" i="11"/>
  <c r="AJ327" i="11" s="1"/>
  <c r="AI327" i="11"/>
  <c r="I327" i="11"/>
  <c r="AL327" i="11" s="1"/>
  <c r="AK327" i="11"/>
  <c r="K327" i="11"/>
  <c r="AN327" i="11" s="1"/>
  <c r="AM327" i="11"/>
  <c r="M327" i="11"/>
  <c r="AP327" i="11" s="1"/>
  <c r="AO327" i="11"/>
  <c r="A389" i="23"/>
  <c r="A389" i="12"/>
  <c r="AE328" i="11"/>
  <c r="C328" i="11"/>
  <c r="AF328" i="11" s="1"/>
  <c r="E328" i="11"/>
  <c r="AH328" i="11" s="1"/>
  <c r="AG328" i="11"/>
  <c r="G328" i="11"/>
  <c r="AJ328" i="11" s="1"/>
  <c r="AI328" i="11"/>
  <c r="I328" i="11"/>
  <c r="AL328" i="11" s="1"/>
  <c r="AK328" i="11"/>
  <c r="K328" i="11"/>
  <c r="AN328" i="11" s="1"/>
  <c r="AM328" i="11"/>
  <c r="M328" i="11"/>
  <c r="AP328" i="11" s="1"/>
  <c r="AO328" i="11"/>
  <c r="C329" i="11"/>
  <c r="AF329" i="11" s="1"/>
  <c r="AE329" i="11"/>
  <c r="E329" i="11"/>
  <c r="AH329" i="11" s="1"/>
  <c r="AG329" i="11"/>
  <c r="G329" i="11"/>
  <c r="AJ329" i="11" s="1"/>
  <c r="AI329" i="11"/>
  <c r="I329" i="11"/>
  <c r="AL329" i="11" s="1"/>
  <c r="AK329" i="11"/>
  <c r="K329" i="11"/>
  <c r="AN329" i="11" s="1"/>
  <c r="AM329" i="11"/>
  <c r="M329" i="11"/>
  <c r="AP329" i="11" s="1"/>
  <c r="AO329" i="11"/>
  <c r="C330" i="11"/>
  <c r="AF330" i="11" s="1"/>
  <c r="AE330" i="11"/>
  <c r="E330" i="11"/>
  <c r="AH330" i="11" s="1"/>
  <c r="AG330" i="11"/>
  <c r="G330" i="11"/>
  <c r="AJ330" i="11" s="1"/>
  <c r="AI330" i="11"/>
  <c r="I330" i="11"/>
  <c r="AL330" i="11" s="1"/>
  <c r="AK330" i="11"/>
  <c r="K330" i="11"/>
  <c r="AN330" i="11" s="1"/>
  <c r="AM330" i="11"/>
  <c r="M330" i="11"/>
  <c r="AP330" i="11" s="1"/>
  <c r="AO330" i="11"/>
  <c r="C331" i="11"/>
  <c r="AF331" i="11" s="1"/>
  <c r="AE331" i="11"/>
  <c r="E331" i="11"/>
  <c r="AH331" i="11" s="1"/>
  <c r="AG331" i="11"/>
  <c r="G331" i="11"/>
  <c r="AJ331" i="11" s="1"/>
  <c r="AI331" i="11"/>
  <c r="I331" i="11"/>
  <c r="AL331" i="11" s="1"/>
  <c r="AK331" i="11"/>
  <c r="K331" i="11"/>
  <c r="AN331" i="11" s="1"/>
  <c r="AM331" i="11"/>
  <c r="M331" i="11"/>
  <c r="AP331" i="11" s="1"/>
  <c r="AO331" i="11"/>
  <c r="C332" i="11"/>
  <c r="AF332" i="11" s="1"/>
  <c r="AE332" i="11"/>
  <c r="E332" i="11"/>
  <c r="AH332" i="11" s="1"/>
  <c r="AG332" i="11"/>
  <c r="G332" i="11"/>
  <c r="AJ332" i="11" s="1"/>
  <c r="AI332" i="11"/>
  <c r="I332" i="11"/>
  <c r="AL332" i="11" s="1"/>
  <c r="AK332" i="11"/>
  <c r="K332" i="11"/>
  <c r="AN332" i="11" s="1"/>
  <c r="AM332" i="11"/>
  <c r="M332" i="11"/>
  <c r="AP332" i="11" s="1"/>
  <c r="AO332" i="11"/>
  <c r="AE333" i="11"/>
  <c r="C333" i="11"/>
  <c r="AF333" i="11" s="1"/>
  <c r="E333" i="11"/>
  <c r="AH333" i="11" s="1"/>
  <c r="AG333" i="11"/>
  <c r="G333" i="11"/>
  <c r="AJ333" i="11" s="1"/>
  <c r="AI333" i="11"/>
  <c r="I333" i="11"/>
  <c r="AL333" i="11" s="1"/>
  <c r="AK333" i="11"/>
  <c r="K333" i="11"/>
  <c r="AN333" i="11" s="1"/>
  <c r="AM333" i="11"/>
  <c r="M333" i="11"/>
  <c r="AP333" i="11" s="1"/>
  <c r="AO333" i="11"/>
  <c r="AE334" i="11"/>
  <c r="C334" i="11"/>
  <c r="AF334" i="11" s="1"/>
  <c r="E334" i="11"/>
  <c r="AH334" i="11" s="1"/>
  <c r="AG334" i="11"/>
  <c r="G334" i="11"/>
  <c r="AJ334" i="11" s="1"/>
  <c r="AI334" i="11"/>
  <c r="AK334" i="11"/>
  <c r="I334" i="11"/>
  <c r="AL334" i="11" s="1"/>
  <c r="K334" i="11"/>
  <c r="AN334" i="11" s="1"/>
  <c r="AM334" i="11"/>
  <c r="M334" i="11"/>
  <c r="AP334" i="11" s="1"/>
  <c r="AO334" i="11"/>
  <c r="C335" i="11"/>
  <c r="AF335" i="11" s="1"/>
  <c r="AE335" i="11"/>
  <c r="E335" i="11"/>
  <c r="AH335" i="11" s="1"/>
  <c r="AG335" i="11"/>
  <c r="G335" i="11"/>
  <c r="AJ335" i="11" s="1"/>
  <c r="AI335" i="11"/>
  <c r="I335" i="11"/>
  <c r="AL335" i="11" s="1"/>
  <c r="AK335" i="11"/>
  <c r="K335" i="11"/>
  <c r="AN335" i="11" s="1"/>
  <c r="AM335" i="11"/>
  <c r="M335" i="11"/>
  <c r="AP335" i="11" s="1"/>
  <c r="AO335" i="11"/>
  <c r="C336" i="11"/>
  <c r="AF336" i="11" s="1"/>
  <c r="AE336" i="11"/>
  <c r="E336" i="11"/>
  <c r="AH336" i="11" s="1"/>
  <c r="AG336" i="11"/>
  <c r="G336" i="11"/>
  <c r="AJ336" i="11" s="1"/>
  <c r="AI336" i="11"/>
  <c r="I336" i="11"/>
  <c r="AL336" i="11" s="1"/>
  <c r="AK336" i="11"/>
  <c r="K336" i="11"/>
  <c r="AN336" i="11" s="1"/>
  <c r="AM336" i="11"/>
  <c r="M336" i="11"/>
  <c r="AP336" i="11" s="1"/>
  <c r="AO336" i="11"/>
  <c r="C338" i="11"/>
  <c r="AF338" i="11" s="1"/>
  <c r="AE338" i="11"/>
  <c r="E338" i="11"/>
  <c r="AH338" i="11" s="1"/>
  <c r="AG338" i="11"/>
  <c r="G338" i="11"/>
  <c r="AJ338" i="11" s="1"/>
  <c r="AI338" i="11"/>
  <c r="I338" i="11"/>
  <c r="AL338" i="11" s="1"/>
  <c r="AK338" i="11"/>
  <c r="K338" i="11"/>
  <c r="AN338" i="11" s="1"/>
  <c r="AM338" i="11"/>
  <c r="M338" i="11"/>
  <c r="AP338" i="11" s="1"/>
  <c r="AO338" i="11"/>
  <c r="C339" i="11"/>
  <c r="AF339" i="11" s="1"/>
  <c r="AE339" i="11"/>
  <c r="E339" i="11"/>
  <c r="AH339" i="11" s="1"/>
  <c r="AG339" i="11"/>
  <c r="G339" i="11"/>
  <c r="AJ339" i="11" s="1"/>
  <c r="AI339" i="11"/>
  <c r="I339" i="11"/>
  <c r="AL339" i="11" s="1"/>
  <c r="AK339" i="11"/>
  <c r="K339" i="11"/>
  <c r="AN339" i="11" s="1"/>
  <c r="AM339" i="11"/>
  <c r="M339" i="11"/>
  <c r="AP339" i="11" s="1"/>
  <c r="AO339" i="11"/>
  <c r="C340" i="11"/>
  <c r="AF340" i="11" s="1"/>
  <c r="AE340" i="11"/>
  <c r="E340" i="11"/>
  <c r="AH340" i="11" s="1"/>
  <c r="AG340" i="11"/>
  <c r="G340" i="11"/>
  <c r="AJ340" i="11" s="1"/>
  <c r="AI340" i="11"/>
  <c r="I340" i="11"/>
  <c r="AL340" i="11" s="1"/>
  <c r="AK340" i="11"/>
  <c r="K340" i="11"/>
  <c r="AN340" i="11" s="1"/>
  <c r="AM340" i="11"/>
  <c r="M340" i="11"/>
  <c r="AP340" i="11" s="1"/>
  <c r="AO340" i="11"/>
  <c r="C341" i="11"/>
  <c r="AF341" i="11" s="1"/>
  <c r="AE341" i="11"/>
  <c r="E341" i="11"/>
  <c r="AH341" i="11" s="1"/>
  <c r="AG341" i="11"/>
  <c r="G341" i="11"/>
  <c r="AJ341" i="11" s="1"/>
  <c r="AI341" i="11"/>
  <c r="I341" i="11"/>
  <c r="AL341" i="11" s="1"/>
  <c r="AK341" i="11"/>
  <c r="K341" i="11"/>
  <c r="AN341" i="11" s="1"/>
  <c r="AM341" i="11"/>
  <c r="M341" i="11"/>
  <c r="AP341" i="11" s="1"/>
  <c r="AO341" i="11"/>
  <c r="C342" i="11"/>
  <c r="AF342" i="11" s="1"/>
  <c r="AE342" i="11"/>
  <c r="E342" i="11"/>
  <c r="AH342" i="11" s="1"/>
  <c r="AG342" i="11"/>
  <c r="G342" i="11"/>
  <c r="AJ342" i="11" s="1"/>
  <c r="AI342" i="11"/>
  <c r="I342" i="11"/>
  <c r="AL342" i="11" s="1"/>
  <c r="AK342" i="11"/>
  <c r="K342" i="11"/>
  <c r="AN342" i="11" s="1"/>
  <c r="AM342" i="11"/>
  <c r="M342" i="11"/>
  <c r="AP342" i="11" s="1"/>
  <c r="AO342" i="11"/>
  <c r="C343" i="11"/>
  <c r="AF343" i="11" s="1"/>
  <c r="AE343" i="11"/>
  <c r="E343" i="11"/>
  <c r="AH343" i="11" s="1"/>
  <c r="AG343" i="11"/>
  <c r="G343" i="11"/>
  <c r="AJ343" i="11" s="1"/>
  <c r="AI343" i="11"/>
  <c r="I343" i="11"/>
  <c r="AL343" i="11" s="1"/>
  <c r="AK343" i="11"/>
  <c r="K343" i="11"/>
  <c r="AN343" i="11" s="1"/>
  <c r="AM343" i="11"/>
  <c r="M343" i="11"/>
  <c r="AP343" i="11" s="1"/>
  <c r="AO343" i="11"/>
  <c r="C344" i="11"/>
  <c r="AF344" i="11" s="1"/>
  <c r="AE344" i="11"/>
  <c r="E344" i="11"/>
  <c r="AH344" i="11" s="1"/>
  <c r="AG344" i="11"/>
  <c r="G344" i="11"/>
  <c r="AJ344" i="11" s="1"/>
  <c r="AI344" i="11"/>
  <c r="I344" i="11"/>
  <c r="AL344" i="11" s="1"/>
  <c r="AK344" i="11"/>
  <c r="K344" i="11"/>
  <c r="AN344" i="11" s="1"/>
  <c r="AM344" i="11"/>
  <c r="M344" i="11"/>
  <c r="AP344" i="11" s="1"/>
  <c r="AO344" i="11"/>
  <c r="C345" i="11"/>
  <c r="AF345" i="11" s="1"/>
  <c r="AE345" i="11"/>
  <c r="E345" i="11"/>
  <c r="AH345" i="11" s="1"/>
  <c r="AG345" i="11"/>
  <c r="G345" i="11"/>
  <c r="AJ345" i="11" s="1"/>
  <c r="AI345" i="11"/>
  <c r="I345" i="11"/>
  <c r="AL345" i="11" s="1"/>
  <c r="AK345" i="11"/>
  <c r="K345" i="11"/>
  <c r="AN345" i="11" s="1"/>
  <c r="AM345" i="11"/>
  <c r="M345" i="11"/>
  <c r="AP345" i="11" s="1"/>
  <c r="AO345" i="11"/>
  <c r="C346" i="11"/>
  <c r="AF346" i="11" s="1"/>
  <c r="AE346" i="11"/>
  <c r="E346" i="11"/>
  <c r="AH346" i="11" s="1"/>
  <c r="AG346" i="11"/>
  <c r="G346" i="11"/>
  <c r="AJ346" i="11" s="1"/>
  <c r="AI346" i="11"/>
  <c r="I346" i="11"/>
  <c r="AL346" i="11" s="1"/>
  <c r="AK346" i="11"/>
  <c r="K346" i="11"/>
  <c r="AN346" i="11" s="1"/>
  <c r="AM346" i="11"/>
  <c r="M346" i="11"/>
  <c r="AP346" i="11" s="1"/>
  <c r="AO346" i="11"/>
  <c r="C347" i="11"/>
  <c r="AF347" i="11" s="1"/>
  <c r="AE347" i="11"/>
  <c r="E347" i="11"/>
  <c r="AH347" i="11" s="1"/>
  <c r="AG347" i="11"/>
  <c r="G347" i="11"/>
  <c r="AJ347" i="11" s="1"/>
  <c r="AI347" i="11"/>
  <c r="I347" i="11"/>
  <c r="AL347" i="11" s="1"/>
  <c r="AK347" i="11"/>
  <c r="K347" i="11"/>
  <c r="AN347" i="11" s="1"/>
  <c r="AM347" i="11"/>
  <c r="M347" i="11"/>
  <c r="AP347" i="11" s="1"/>
  <c r="AO347" i="11"/>
  <c r="C348" i="11"/>
  <c r="AF348" i="11" s="1"/>
  <c r="AE348" i="11"/>
  <c r="E348" i="11"/>
  <c r="AH348" i="11" s="1"/>
  <c r="AG348" i="11"/>
  <c r="G348" i="11"/>
  <c r="AJ348" i="11" s="1"/>
  <c r="AI348" i="11"/>
  <c r="I348" i="11"/>
  <c r="AL348" i="11" s="1"/>
  <c r="AK348" i="11"/>
  <c r="K348" i="11"/>
  <c r="AN348" i="11" s="1"/>
  <c r="AM348" i="11"/>
  <c r="M348" i="11"/>
  <c r="AP348" i="11" s="1"/>
  <c r="AO348" i="11"/>
  <c r="C349" i="11"/>
  <c r="AF349" i="11" s="1"/>
  <c r="AE349" i="11"/>
  <c r="E349" i="11"/>
  <c r="AH349" i="11" s="1"/>
  <c r="AG349" i="11"/>
  <c r="G349" i="11"/>
  <c r="AJ349" i="11" s="1"/>
  <c r="AI349" i="11"/>
  <c r="I349" i="11"/>
  <c r="AL349" i="11" s="1"/>
  <c r="AK349" i="11"/>
  <c r="K349" i="11"/>
  <c r="AN349" i="11" s="1"/>
  <c r="AM349" i="11"/>
  <c r="M349" i="11"/>
  <c r="AP349" i="11" s="1"/>
  <c r="AO349" i="11"/>
  <c r="C350" i="11"/>
  <c r="AF350" i="11" s="1"/>
  <c r="AE350" i="11"/>
  <c r="E350" i="11"/>
  <c r="AH350" i="11" s="1"/>
  <c r="AG350" i="11"/>
  <c r="G350" i="11"/>
  <c r="AJ350" i="11" s="1"/>
  <c r="AI350" i="11"/>
  <c r="I350" i="11"/>
  <c r="AL350" i="11" s="1"/>
  <c r="AK350" i="11"/>
  <c r="K350" i="11"/>
  <c r="AN350" i="11" s="1"/>
  <c r="AM350" i="11"/>
  <c r="M350" i="11"/>
  <c r="AP350" i="11" s="1"/>
  <c r="AO350" i="11"/>
  <c r="C351" i="11"/>
  <c r="AF351" i="11" s="1"/>
  <c r="AE351" i="11"/>
  <c r="E351" i="11"/>
  <c r="AH351" i="11" s="1"/>
  <c r="AG351" i="11"/>
  <c r="G351" i="11"/>
  <c r="AJ351" i="11" s="1"/>
  <c r="AI351" i="11"/>
  <c r="I351" i="11"/>
  <c r="AL351" i="11" s="1"/>
  <c r="AK351" i="11"/>
  <c r="K351" i="11"/>
  <c r="AN351" i="11" s="1"/>
  <c r="AM351" i="11"/>
  <c r="M351" i="11"/>
  <c r="AP351" i="11" s="1"/>
  <c r="AO351" i="11"/>
  <c r="C353" i="11"/>
  <c r="AF353" i="11" s="1"/>
  <c r="AE353" i="11"/>
  <c r="E353" i="11"/>
  <c r="AH353" i="11" s="1"/>
  <c r="AG353" i="11"/>
  <c r="G353" i="11"/>
  <c r="AJ353" i="11" s="1"/>
  <c r="AI353" i="11"/>
  <c r="I353" i="11"/>
  <c r="AL353" i="11" s="1"/>
  <c r="AK353" i="11"/>
  <c r="K353" i="11"/>
  <c r="AN353" i="11" s="1"/>
  <c r="AM353" i="11"/>
  <c r="M353" i="11"/>
  <c r="AP353" i="11" s="1"/>
  <c r="AO353" i="11"/>
  <c r="C354" i="11"/>
  <c r="AF354" i="11" s="1"/>
  <c r="AE354" i="11"/>
  <c r="E354" i="11"/>
  <c r="AH354" i="11" s="1"/>
  <c r="AG354" i="11"/>
  <c r="G354" i="11"/>
  <c r="AJ354" i="11" s="1"/>
  <c r="AI354" i="11"/>
  <c r="I354" i="11"/>
  <c r="AL354" i="11" s="1"/>
  <c r="AK354" i="11"/>
  <c r="K354" i="11"/>
  <c r="AN354" i="11" s="1"/>
  <c r="AM354" i="11"/>
  <c r="M354" i="11"/>
  <c r="AP354" i="11" s="1"/>
  <c r="AO354" i="11"/>
  <c r="C355" i="11"/>
  <c r="AF355" i="11" s="1"/>
  <c r="AE355" i="11"/>
  <c r="E355" i="11"/>
  <c r="AH355" i="11" s="1"/>
  <c r="AG355" i="11"/>
  <c r="G355" i="11"/>
  <c r="AJ355" i="11" s="1"/>
  <c r="AI355" i="11"/>
  <c r="I355" i="11"/>
  <c r="AL355" i="11" s="1"/>
  <c r="AK355" i="11"/>
  <c r="K355" i="11"/>
  <c r="AN355" i="11" s="1"/>
  <c r="AM355" i="11"/>
  <c r="M355" i="11"/>
  <c r="AP355" i="11" s="1"/>
  <c r="AO355" i="11"/>
  <c r="C356" i="11"/>
  <c r="AF356" i="11" s="1"/>
  <c r="AE356" i="11"/>
  <c r="E356" i="11"/>
  <c r="AH356" i="11" s="1"/>
  <c r="AG356" i="11"/>
  <c r="G356" i="11"/>
  <c r="AJ356" i="11" s="1"/>
  <c r="AI356" i="11"/>
  <c r="I356" i="11"/>
  <c r="AL356" i="11" s="1"/>
  <c r="AK356" i="11"/>
  <c r="K356" i="11"/>
  <c r="AN356" i="11" s="1"/>
  <c r="AM356" i="11"/>
  <c r="M356" i="11"/>
  <c r="AP356" i="11" s="1"/>
  <c r="AO356" i="11"/>
  <c r="C357" i="11"/>
  <c r="AF357" i="11" s="1"/>
  <c r="AE357" i="11"/>
  <c r="E357" i="11"/>
  <c r="AH357" i="11" s="1"/>
  <c r="AG357" i="11"/>
  <c r="G357" i="11"/>
  <c r="AJ357" i="11" s="1"/>
  <c r="AI357" i="11"/>
  <c r="I357" i="11"/>
  <c r="AL357" i="11" s="1"/>
  <c r="AK357" i="11"/>
  <c r="K357" i="11"/>
  <c r="AN357" i="11" s="1"/>
  <c r="AM357" i="11"/>
  <c r="M357" i="11"/>
  <c r="AP357" i="11" s="1"/>
  <c r="AO357" i="11"/>
  <c r="C358" i="11"/>
  <c r="AF358" i="11" s="1"/>
  <c r="AE358" i="11"/>
  <c r="E358" i="11"/>
  <c r="AH358" i="11" s="1"/>
  <c r="AG358" i="11"/>
  <c r="G358" i="11"/>
  <c r="AJ358" i="11" s="1"/>
  <c r="AI358" i="11"/>
  <c r="I358" i="11"/>
  <c r="AL358" i="11" s="1"/>
  <c r="AK358" i="11"/>
  <c r="K358" i="11"/>
  <c r="AN358" i="11" s="1"/>
  <c r="AM358" i="11"/>
  <c r="M358" i="11"/>
  <c r="AP358" i="11" s="1"/>
  <c r="AO358" i="11"/>
  <c r="C359" i="11"/>
  <c r="AF359" i="11" s="1"/>
  <c r="AE359" i="11"/>
  <c r="E359" i="11"/>
  <c r="AH359" i="11" s="1"/>
  <c r="AG359" i="11"/>
  <c r="G359" i="11"/>
  <c r="AJ359" i="11" s="1"/>
  <c r="AI359" i="11"/>
  <c r="I359" i="11"/>
  <c r="AL359" i="11" s="1"/>
  <c r="AK359" i="11"/>
  <c r="K359" i="11"/>
  <c r="AN359" i="11" s="1"/>
  <c r="AM359" i="11"/>
  <c r="M359" i="11"/>
  <c r="AP359" i="11" s="1"/>
  <c r="AO359" i="11"/>
  <c r="C360" i="11"/>
  <c r="AF360" i="11" s="1"/>
  <c r="AE360" i="11"/>
  <c r="AG360" i="11"/>
  <c r="E360" i="11"/>
  <c r="AH360" i="11" s="1"/>
  <c r="G360" i="11"/>
  <c r="AJ360" i="11" s="1"/>
  <c r="AI360" i="11"/>
  <c r="I360" i="11"/>
  <c r="AL360" i="11" s="1"/>
  <c r="AK360" i="11"/>
  <c r="K360" i="11"/>
  <c r="AN360" i="11" s="1"/>
  <c r="AM360" i="11"/>
  <c r="M360" i="11"/>
  <c r="AP360" i="11" s="1"/>
  <c r="AO360" i="11"/>
  <c r="C361" i="11"/>
  <c r="AF361" i="11" s="1"/>
  <c r="AE361" i="11"/>
  <c r="E361" i="11"/>
  <c r="AH361" i="11" s="1"/>
  <c r="AG361" i="11"/>
  <c r="G361" i="11"/>
  <c r="AJ361" i="11" s="1"/>
  <c r="AI361" i="11"/>
  <c r="I361" i="11"/>
  <c r="AL361" i="11" s="1"/>
  <c r="AK361" i="11"/>
  <c r="K361" i="11"/>
  <c r="AN361" i="11" s="1"/>
  <c r="AM361" i="11"/>
  <c r="M361" i="11"/>
  <c r="AP361" i="11" s="1"/>
  <c r="AO361" i="11"/>
  <c r="C362" i="11"/>
  <c r="AF362" i="11" s="1"/>
  <c r="AE362" i="11"/>
  <c r="E362" i="11"/>
  <c r="AH362" i="11" s="1"/>
  <c r="AG362" i="11"/>
  <c r="G362" i="11"/>
  <c r="AJ362" i="11" s="1"/>
  <c r="AI362" i="11"/>
  <c r="I362" i="11"/>
  <c r="AL362" i="11" s="1"/>
  <c r="AK362" i="11"/>
  <c r="K362" i="11"/>
  <c r="AN362" i="11" s="1"/>
  <c r="AM362" i="11"/>
  <c r="M362" i="11"/>
  <c r="AP362" i="11" s="1"/>
  <c r="AO362" i="11"/>
  <c r="C363" i="11"/>
  <c r="AF363" i="11" s="1"/>
  <c r="AE363" i="11"/>
  <c r="E363" i="11"/>
  <c r="AH363" i="11" s="1"/>
  <c r="AG363" i="11"/>
  <c r="G363" i="11"/>
  <c r="AJ363" i="11" s="1"/>
  <c r="AI363" i="11"/>
  <c r="I363" i="11"/>
  <c r="AL363" i="11" s="1"/>
  <c r="AK363" i="11"/>
  <c r="K363" i="11"/>
  <c r="AN363" i="11" s="1"/>
  <c r="AM363" i="11"/>
  <c r="M363" i="11"/>
  <c r="AP363" i="11" s="1"/>
  <c r="AO363" i="11"/>
  <c r="C368" i="11"/>
  <c r="AF368" i="11" s="1"/>
  <c r="AE368" i="11"/>
  <c r="E368" i="11"/>
  <c r="AH368" i="11" s="1"/>
  <c r="AG368" i="11"/>
  <c r="G368" i="11"/>
  <c r="AJ368" i="11" s="1"/>
  <c r="AI368" i="11"/>
  <c r="I368" i="11"/>
  <c r="AL368" i="11" s="1"/>
  <c r="AK368" i="11"/>
  <c r="K368" i="11"/>
  <c r="AN368" i="11" s="1"/>
  <c r="AM368" i="11"/>
  <c r="M368" i="11"/>
  <c r="AP368" i="11" s="1"/>
  <c r="AO368" i="11"/>
  <c r="C369" i="11"/>
  <c r="AF369" i="11" s="1"/>
  <c r="AE369" i="11"/>
  <c r="E369" i="11"/>
  <c r="AH369" i="11" s="1"/>
  <c r="AG369" i="11"/>
  <c r="G369" i="11"/>
  <c r="AJ369" i="11" s="1"/>
  <c r="AI369" i="11"/>
  <c r="I369" i="11"/>
  <c r="AL369" i="11" s="1"/>
  <c r="AK369" i="11"/>
  <c r="K369" i="11"/>
  <c r="AN369" i="11" s="1"/>
  <c r="AM369" i="11"/>
  <c r="M369" i="11"/>
  <c r="AP369" i="11" s="1"/>
  <c r="AO369" i="11"/>
  <c r="C370" i="11"/>
  <c r="AF370" i="11" s="1"/>
  <c r="AE370" i="11"/>
  <c r="E370" i="11"/>
  <c r="AH370" i="11" s="1"/>
  <c r="AG370" i="11"/>
  <c r="G370" i="11"/>
  <c r="AJ370" i="11" s="1"/>
  <c r="AI370" i="11"/>
  <c r="I370" i="11"/>
  <c r="AL370" i="11" s="1"/>
  <c r="AK370" i="11"/>
  <c r="K370" i="11"/>
  <c r="AN370" i="11" s="1"/>
  <c r="AM370" i="11"/>
  <c r="M370" i="11"/>
  <c r="AP370" i="11" s="1"/>
  <c r="AO370" i="11"/>
  <c r="C371" i="11"/>
  <c r="AF371" i="11" s="1"/>
  <c r="AE371" i="11"/>
  <c r="E371" i="11"/>
  <c r="AH371" i="11" s="1"/>
  <c r="AG371" i="11"/>
  <c r="G371" i="11"/>
  <c r="AJ371" i="11" s="1"/>
  <c r="AI371" i="11"/>
  <c r="I371" i="11"/>
  <c r="AL371" i="11" s="1"/>
  <c r="AK371" i="11"/>
  <c r="K371" i="11"/>
  <c r="AN371" i="11" s="1"/>
  <c r="AM371" i="11"/>
  <c r="M371" i="11"/>
  <c r="AP371" i="11" s="1"/>
  <c r="AO371" i="11"/>
  <c r="C372" i="11"/>
  <c r="AF372" i="11" s="1"/>
  <c r="AE372" i="11"/>
  <c r="E372" i="11"/>
  <c r="AH372" i="11" s="1"/>
  <c r="AG372" i="11"/>
  <c r="G372" i="11"/>
  <c r="AJ372" i="11" s="1"/>
  <c r="AI372" i="11"/>
  <c r="I372" i="11"/>
  <c r="AL372" i="11" s="1"/>
  <c r="AK372" i="11"/>
  <c r="K372" i="11"/>
  <c r="AN372" i="11" s="1"/>
  <c r="AM372" i="11"/>
  <c r="M372" i="11"/>
  <c r="AP372" i="11" s="1"/>
  <c r="AO372" i="11"/>
  <c r="C373" i="11"/>
  <c r="AF373" i="11" s="1"/>
  <c r="AE373" i="11"/>
  <c r="E373" i="11"/>
  <c r="AH373" i="11" s="1"/>
  <c r="AG373" i="11"/>
  <c r="G373" i="11"/>
  <c r="AJ373" i="11" s="1"/>
  <c r="AI373" i="11"/>
  <c r="I373" i="11"/>
  <c r="AL373" i="11" s="1"/>
  <c r="AK373" i="11"/>
  <c r="K373" i="11"/>
  <c r="AN373" i="11" s="1"/>
  <c r="AM373" i="11"/>
  <c r="M373" i="11"/>
  <c r="AP373" i="11" s="1"/>
  <c r="AO373" i="11"/>
  <c r="C374" i="11"/>
  <c r="AF374" i="11" s="1"/>
  <c r="AE374" i="11"/>
  <c r="E374" i="11"/>
  <c r="AH374" i="11" s="1"/>
  <c r="AG374" i="11"/>
  <c r="G374" i="11"/>
  <c r="AJ374" i="11" s="1"/>
  <c r="AI374" i="11"/>
  <c r="I374" i="11"/>
  <c r="AL374" i="11" s="1"/>
  <c r="AK374" i="11"/>
  <c r="K374" i="11"/>
  <c r="AN374" i="11" s="1"/>
  <c r="AM374" i="11"/>
  <c r="M374" i="11"/>
  <c r="AP374" i="11" s="1"/>
  <c r="AO374" i="11"/>
  <c r="B9" i="11"/>
  <c r="AE9" i="11" s="1"/>
  <c r="T9" i="7"/>
  <c r="AO9" i="7" s="1"/>
  <c r="BJ9" i="7" s="1"/>
  <c r="D9" i="11"/>
  <c r="V9" i="7"/>
  <c r="AR9" i="7" s="1"/>
  <c r="BM9" i="7" s="1"/>
  <c r="F9" i="11"/>
  <c r="X9" i="7"/>
  <c r="AU9" i="7" s="1"/>
  <c r="BP9" i="7" s="1"/>
  <c r="B10" i="11"/>
  <c r="T10" i="7"/>
  <c r="AO10" i="7" s="1"/>
  <c r="BJ10" i="7" s="1"/>
  <c r="D10" i="11"/>
  <c r="V10" i="7"/>
  <c r="AR10" i="7" s="1"/>
  <c r="BM10" i="7" s="1"/>
  <c r="F10" i="11"/>
  <c r="X10" i="7"/>
  <c r="AU10" i="7" s="1"/>
  <c r="BP10" i="7" s="1"/>
  <c r="H10" i="11"/>
  <c r="Z10" i="7"/>
  <c r="AX10" i="7" s="1"/>
  <c r="BS10" i="7" s="1"/>
  <c r="J10" i="11"/>
  <c r="AB10" i="7"/>
  <c r="BA10" i="7" s="1"/>
  <c r="BV10" i="7" s="1"/>
  <c r="L10" i="11"/>
  <c r="AD10" i="7"/>
  <c r="BD10" i="7" s="1"/>
  <c r="BY10" i="7" s="1"/>
  <c r="C11" i="11"/>
  <c r="AF11" i="11" s="1"/>
  <c r="AE11" i="11"/>
  <c r="E11" i="11"/>
  <c r="AH11" i="11" s="1"/>
  <c r="AG11" i="11"/>
  <c r="G11" i="11"/>
  <c r="AJ11" i="11" s="1"/>
  <c r="AI11" i="11"/>
  <c r="I11" i="11"/>
  <c r="AL11" i="11" s="1"/>
  <c r="AK11" i="11"/>
  <c r="K11" i="11"/>
  <c r="AN11" i="11" s="1"/>
  <c r="AM11" i="11"/>
  <c r="M11" i="11"/>
  <c r="AP11" i="11" s="1"/>
  <c r="AO11" i="11"/>
  <c r="AR255" i="7"/>
  <c r="BM255" i="7" s="1"/>
  <c r="T255" i="11" s="1"/>
  <c r="AU255" i="7"/>
  <c r="BP255" i="7" s="1"/>
  <c r="V255" i="11" s="1"/>
  <c r="BD255" i="7"/>
  <c r="BY255" i="7" s="1"/>
  <c r="AB255" i="11" s="1"/>
  <c r="AX255" i="7"/>
  <c r="BS255" i="7" s="1"/>
  <c r="X255" i="11" s="1"/>
  <c r="C255" i="11"/>
  <c r="AE255" i="11"/>
  <c r="E255" i="11"/>
  <c r="AG255" i="11"/>
  <c r="G255" i="11"/>
  <c r="AI255" i="11"/>
  <c r="I255" i="11"/>
  <c r="AK255" i="11"/>
  <c r="AM255" i="11"/>
  <c r="K255" i="11"/>
  <c r="M255" i="11"/>
  <c r="AO255" i="11"/>
  <c r="A291" i="23"/>
  <c r="A291" i="12"/>
  <c r="AP243" i="11"/>
  <c r="AH243" i="11"/>
  <c r="AF243" i="11"/>
  <c r="AN243" i="11"/>
  <c r="AL243" i="11"/>
  <c r="AJ243" i="11"/>
  <c r="AU250" i="7"/>
  <c r="BP250" i="7" s="1"/>
  <c r="V250" i="11" s="1"/>
  <c r="AU244" i="7"/>
  <c r="BP244" i="7" s="1"/>
  <c r="V244" i="11" s="1"/>
  <c r="AR244" i="7"/>
  <c r="BM244" i="7" s="1"/>
  <c r="T244" i="11" s="1"/>
  <c r="BA244" i="7"/>
  <c r="BV244" i="7" s="1"/>
  <c r="Z244" i="11" s="1"/>
  <c r="AR245" i="7"/>
  <c r="BM245" i="7" s="1"/>
  <c r="T245" i="11" s="1"/>
  <c r="BD245" i="7"/>
  <c r="BY245" i="7" s="1"/>
  <c r="AB245" i="11" s="1"/>
  <c r="AX244" i="7"/>
  <c r="BS244" i="7" s="1"/>
  <c r="X244" i="11" s="1"/>
  <c r="BA250" i="7"/>
  <c r="BV250" i="7" s="1"/>
  <c r="Z250" i="11" s="1"/>
  <c r="BA251" i="7"/>
  <c r="BV251" i="7" s="1"/>
  <c r="Z251" i="11" s="1"/>
  <c r="AA251" i="11" s="1"/>
  <c r="AX250" i="7"/>
  <c r="BS250" i="7" s="1"/>
  <c r="X250" i="11" s="1"/>
  <c r="AR248" i="7"/>
  <c r="BM248" i="7" s="1"/>
  <c r="T248" i="11" s="1"/>
  <c r="BD250" i="7"/>
  <c r="BY250" i="7" s="1"/>
  <c r="AB250" i="11" s="1"/>
  <c r="AR250" i="7"/>
  <c r="BM250" i="7" s="1"/>
  <c r="T250" i="11" s="1"/>
  <c r="AU249" i="7"/>
  <c r="BP249" i="7" s="1"/>
  <c r="V249" i="11" s="1"/>
  <c r="AU247" i="7"/>
  <c r="BP247" i="7" s="1"/>
  <c r="V247" i="11" s="1"/>
  <c r="BA249" i="7"/>
  <c r="BV249" i="7" s="1"/>
  <c r="Z249" i="11" s="1"/>
  <c r="AU248" i="7"/>
  <c r="BP248" i="7" s="1"/>
  <c r="V248" i="11" s="1"/>
  <c r="AX247" i="7"/>
  <c r="BS247" i="7" s="1"/>
  <c r="X247" i="11" s="1"/>
  <c r="BA247" i="7"/>
  <c r="BV247" i="7" s="1"/>
  <c r="Z247" i="11" s="1"/>
  <c r="AR249" i="7"/>
  <c r="BM249" i="7" s="1"/>
  <c r="T249" i="11" s="1"/>
  <c r="BD249" i="7"/>
  <c r="BY249" i="7" s="1"/>
  <c r="AB249" i="11" s="1"/>
  <c r="BD246" i="7"/>
  <c r="BY246" i="7" s="1"/>
  <c r="AB246" i="11" s="1"/>
  <c r="AX246" i="7"/>
  <c r="BS246" i="7" s="1"/>
  <c r="X246" i="11" s="1"/>
  <c r="BD243" i="7"/>
  <c r="BY243" i="7" s="1"/>
  <c r="AB243" i="11" s="1"/>
  <c r="AR243" i="7"/>
  <c r="BM243" i="7" s="1"/>
  <c r="T243" i="11" s="1"/>
  <c r="AU243" i="7"/>
  <c r="BP243" i="7" s="1"/>
  <c r="V243" i="11" s="1"/>
  <c r="AX243" i="7"/>
  <c r="BS243" i="7" s="1"/>
  <c r="X243" i="11" s="1"/>
  <c r="BS333" i="7"/>
  <c r="X333" i="11" s="1"/>
  <c r="Y333" i="11" s="1"/>
  <c r="AY333" i="7"/>
  <c r="BP87" i="7"/>
  <c r="V87" i="11" s="1"/>
  <c r="W87" i="11" s="1"/>
  <c r="AO88" i="7"/>
  <c r="BJ88" i="7" s="1"/>
  <c r="R88" i="11" s="1"/>
  <c r="S88" i="11" s="1"/>
  <c r="BV320" i="7"/>
  <c r="Z320" i="11" s="1"/>
  <c r="AO239" i="7"/>
  <c r="BJ239" i="7" s="1"/>
  <c r="R239" i="11" s="1"/>
  <c r="S239" i="11" s="1"/>
  <c r="AY115" i="7"/>
  <c r="AX115" i="7" s="1"/>
  <c r="BS115" i="7" s="1"/>
  <c r="X115" i="11" s="1"/>
  <c r="AP179" i="7"/>
  <c r="AO179" i="7" s="1"/>
  <c r="BJ179" i="7" s="1"/>
  <c r="R179" i="11" s="1"/>
  <c r="BY313" i="7"/>
  <c r="AB313" i="11" s="1"/>
  <c r="AO216" i="7"/>
  <c r="BJ216" i="7" s="1"/>
  <c r="R216" i="11" s="1"/>
  <c r="AO185" i="7"/>
  <c r="BJ185" i="7" s="1"/>
  <c r="R185" i="11" s="1"/>
  <c r="AO313" i="7"/>
  <c r="BJ313" i="7" s="1"/>
  <c r="R313" i="11" s="1"/>
  <c r="AY130" i="7"/>
  <c r="AX130" i="7" s="1"/>
  <c r="BS130" i="7" s="1"/>
  <c r="X130" i="11" s="1"/>
  <c r="BS274" i="7"/>
  <c r="X274" i="11" s="1"/>
  <c r="BP324" i="7"/>
  <c r="V324" i="11" s="1"/>
  <c r="W324" i="11" s="1"/>
  <c r="BS276" i="7"/>
  <c r="X276" i="11" s="1"/>
  <c r="BP197" i="7"/>
  <c r="V197" i="11" s="1"/>
  <c r="AO205" i="7"/>
  <c r="BJ205" i="7" s="1"/>
  <c r="R205" i="11" s="1"/>
  <c r="BM258" i="7"/>
  <c r="T258" i="11" s="1"/>
  <c r="BY201" i="7"/>
  <c r="AB201" i="11" s="1"/>
  <c r="BY122" i="7"/>
  <c r="AB122" i="11" s="1"/>
  <c r="AC122" i="11" s="1"/>
  <c r="BP96" i="7"/>
  <c r="V96" i="11" s="1"/>
  <c r="W96" i="11" s="1"/>
  <c r="BY188" i="7"/>
  <c r="AB188" i="11" s="1"/>
  <c r="AO287" i="7"/>
  <c r="BJ287" i="7" s="1"/>
  <c r="R287" i="11" s="1"/>
  <c r="AO253" i="7"/>
  <c r="BJ253" i="7" s="1"/>
  <c r="R253" i="11" s="1"/>
  <c r="AO33" i="7"/>
  <c r="BJ33" i="7" s="1"/>
  <c r="R33" i="11" s="1"/>
  <c r="S33" i="11" s="1"/>
  <c r="BV201" i="7"/>
  <c r="Z201" i="11" s="1"/>
  <c r="AV163" i="7"/>
  <c r="AU163" i="7" s="1"/>
  <c r="BP163" i="7" s="1"/>
  <c r="V163" i="11" s="1"/>
  <c r="W163" i="11" s="1"/>
  <c r="BY32" i="7"/>
  <c r="AB32" i="11" s="1"/>
  <c r="AC32" i="11" s="1"/>
  <c r="BE146" i="7"/>
  <c r="BD146" i="7" s="1"/>
  <c r="BY146" i="7" s="1"/>
  <c r="AB146" i="11" s="1"/>
  <c r="AO276" i="7"/>
  <c r="BJ276" i="7" s="1"/>
  <c r="R276" i="11" s="1"/>
  <c r="AO30" i="7"/>
  <c r="BJ30" i="7" s="1"/>
  <c r="R30" i="11" s="1"/>
  <c r="S30" i="11" s="1"/>
  <c r="BS254" i="7"/>
  <c r="X254" i="11" s="1"/>
  <c r="AO317" i="7"/>
  <c r="BJ317" i="7" s="1"/>
  <c r="R317" i="11" s="1"/>
  <c r="AP72" i="7"/>
  <c r="AO73" i="7" s="1"/>
  <c r="BJ73" i="7" s="1"/>
  <c r="R73" i="11" s="1"/>
  <c r="BP300" i="7"/>
  <c r="V300" i="11" s="1"/>
  <c r="W300" i="11" s="1"/>
  <c r="AO192" i="7"/>
  <c r="BJ192" i="7" s="1"/>
  <c r="R192" i="11" s="1"/>
  <c r="S192" i="11" s="1"/>
  <c r="BS363" i="7"/>
  <c r="X363" i="11" s="1"/>
  <c r="Y363" i="11" s="1"/>
  <c r="AY363" i="7"/>
  <c r="AO108" i="7"/>
  <c r="BJ108" i="7" s="1"/>
  <c r="R108" i="11" s="1"/>
  <c r="AV118" i="7"/>
  <c r="AU118" i="7" s="1"/>
  <c r="BM364" i="7"/>
  <c r="T364" i="11" s="1"/>
  <c r="AS364" i="7"/>
  <c r="AO361" i="7"/>
  <c r="AO282" i="7"/>
  <c r="BJ282" i="7" s="1"/>
  <c r="R282" i="11" s="1"/>
  <c r="AO12" i="7"/>
  <c r="BJ12" i="7" s="1"/>
  <c r="R12" i="11" s="1"/>
  <c r="S12" i="11" s="1"/>
  <c r="AY163" i="7"/>
  <c r="AX163" i="7" s="1"/>
  <c r="BS163" i="7" s="1"/>
  <c r="X163" i="11" s="1"/>
  <c r="Y163" i="11" s="1"/>
  <c r="BY88" i="7"/>
  <c r="AB88" i="11" s="1"/>
  <c r="AC88" i="11" s="1"/>
  <c r="BV122" i="7"/>
  <c r="Z122" i="11" s="1"/>
  <c r="AA122" i="11" s="1"/>
  <c r="AO133" i="7"/>
  <c r="BJ133" i="7" s="1"/>
  <c r="R133" i="11" s="1"/>
  <c r="AY127" i="7"/>
  <c r="AX127" i="7" s="1"/>
  <c r="BS127" i="7" s="1"/>
  <c r="X127" i="11" s="1"/>
  <c r="AO85" i="7"/>
  <c r="BJ85" i="7" s="1"/>
  <c r="R85" i="11" s="1"/>
  <c r="BY185" i="7"/>
  <c r="AB185" i="11" s="1"/>
  <c r="AO65" i="7"/>
  <c r="BJ65" i="7" s="1"/>
  <c r="R65" i="11" s="1"/>
  <c r="S65" i="11" s="1"/>
  <c r="BA333" i="7"/>
  <c r="AV179" i="7"/>
  <c r="AU179" i="7" s="1"/>
  <c r="BP179" i="7" s="1"/>
  <c r="V179" i="11" s="1"/>
  <c r="BY312" i="7"/>
  <c r="AB312" i="11" s="1"/>
  <c r="AR356" i="7"/>
  <c r="AP178" i="7"/>
  <c r="AO178" i="7" s="1"/>
  <c r="BP320" i="7"/>
  <c r="V320" i="11" s="1"/>
  <c r="BM276" i="7"/>
  <c r="T276" i="11" s="1"/>
  <c r="BV197" i="7"/>
  <c r="Z197" i="11" s="1"/>
  <c r="AR361" i="7"/>
  <c r="BV271" i="7"/>
  <c r="Z271" i="11" s="1"/>
  <c r="AA271" i="11" s="1"/>
  <c r="BV99" i="7"/>
  <c r="Z99" i="11" s="1"/>
  <c r="BY236" i="7"/>
  <c r="AB236" i="11" s="1"/>
  <c r="AC236" i="11" s="1"/>
  <c r="BM282" i="7"/>
  <c r="T282" i="11" s="1"/>
  <c r="BP287" i="7"/>
  <c r="V287" i="11" s="1"/>
  <c r="BY285" i="7"/>
  <c r="AB285" i="11" s="1"/>
  <c r="AS168" i="7"/>
  <c r="AR168" i="7" s="1"/>
  <c r="BM168" i="7" s="1"/>
  <c r="T168" i="11" s="1"/>
  <c r="U168" i="11" s="1"/>
  <c r="BV203" i="7"/>
  <c r="Z203" i="11" s="1"/>
  <c r="BV324" i="7"/>
  <c r="Z324" i="11" s="1"/>
  <c r="AA324" i="11" s="1"/>
  <c r="BP32" i="7"/>
  <c r="V32" i="11" s="1"/>
  <c r="W32" i="11" s="1"/>
  <c r="BS230" i="7"/>
  <c r="X230" i="11" s="1"/>
  <c r="AO286" i="7"/>
  <c r="BJ286" i="7" s="1"/>
  <c r="R286" i="11" s="1"/>
  <c r="BV35" i="7"/>
  <c r="Z35" i="11" s="1"/>
  <c r="AA35" i="11" s="1"/>
  <c r="AO28" i="7"/>
  <c r="BJ28" i="7" s="1"/>
  <c r="R28" i="11" s="1"/>
  <c r="BV316" i="7"/>
  <c r="Z316" i="11" s="1"/>
  <c r="BP99" i="7"/>
  <c r="V99" i="11" s="1"/>
  <c r="AR341" i="7"/>
  <c r="BE154" i="7"/>
  <c r="BD154" i="7" s="1"/>
  <c r="BY154" i="7" s="1"/>
  <c r="AB154" i="11" s="1"/>
  <c r="AP141" i="7"/>
  <c r="AO141" i="7" s="1"/>
  <c r="BJ141" i="7" s="1"/>
  <c r="R141" i="11" s="1"/>
  <c r="BP364" i="7"/>
  <c r="V364" i="11" s="1"/>
  <c r="AV364" i="7"/>
  <c r="BB179" i="7"/>
  <c r="BA179" i="7" s="1"/>
  <c r="BV179" i="7" s="1"/>
  <c r="Z179" i="11" s="1"/>
  <c r="AU356" i="7"/>
  <c r="AO289" i="7"/>
  <c r="BJ289" i="7" s="1"/>
  <c r="R289" i="11" s="1"/>
  <c r="AS178" i="7"/>
  <c r="AR178" i="7" s="1"/>
  <c r="BM178" i="7" s="1"/>
  <c r="T178" i="11" s="1"/>
  <c r="BP361" i="7"/>
  <c r="V361" i="11" s="1"/>
  <c r="W361" i="11" s="1"/>
  <c r="AV361" i="7"/>
  <c r="BY328" i="7"/>
  <c r="AB328" i="11" s="1"/>
  <c r="AC328" i="11" s="1"/>
  <c r="AO217" i="7"/>
  <c r="BJ217" i="7" s="1"/>
  <c r="R217" i="11" s="1"/>
  <c r="S217" i="11" s="1"/>
  <c r="AS139" i="7"/>
  <c r="AR139" i="7" s="1"/>
  <c r="BM139" i="7" s="1"/>
  <c r="T139" i="11" s="1"/>
  <c r="BA341" i="7"/>
  <c r="BS280" i="7"/>
  <c r="X280" i="11" s="1"/>
  <c r="BP217" i="7"/>
  <c r="V217" i="11" s="1"/>
  <c r="W217" i="11" s="1"/>
  <c r="AX338" i="7"/>
  <c r="BY324" i="7"/>
  <c r="AB324" i="11" s="1"/>
  <c r="AC324" i="11" s="1"/>
  <c r="BV276" i="7"/>
  <c r="Z276" i="11" s="1"/>
  <c r="AO197" i="7"/>
  <c r="BJ197" i="7" s="1"/>
  <c r="R197" i="11" s="1"/>
  <c r="AO294" i="7"/>
  <c r="BJ294" i="7" s="1"/>
  <c r="R294" i="11" s="1"/>
  <c r="AS75" i="7"/>
  <c r="AO99" i="7"/>
  <c r="BJ99" i="7" s="1"/>
  <c r="R99" i="11" s="1"/>
  <c r="BV230" i="7"/>
  <c r="Z230" i="11" s="1"/>
  <c r="BM286" i="7"/>
  <c r="T286" i="11" s="1"/>
  <c r="AO231" i="7"/>
  <c r="BJ231" i="7" s="1"/>
  <c r="R231" i="11" s="1"/>
  <c r="AO318" i="7"/>
  <c r="BJ318" i="7" s="1"/>
  <c r="R318" i="11" s="1"/>
  <c r="S318" i="11" s="1"/>
  <c r="BE72" i="7"/>
  <c r="BD72" i="7" s="1"/>
  <c r="BY72" i="7" s="1"/>
  <c r="AB72" i="11" s="1"/>
  <c r="BY316" i="7"/>
  <c r="AB316" i="11" s="1"/>
  <c r="BS33" i="7"/>
  <c r="X33" i="11" s="1"/>
  <c r="Y33" i="11" s="1"/>
  <c r="BM192" i="7"/>
  <c r="T192" i="11" s="1"/>
  <c r="U192" i="11" s="1"/>
  <c r="BS108" i="7"/>
  <c r="X108" i="11" s="1"/>
  <c r="BM21" i="7"/>
  <c r="T21" i="11" s="1"/>
  <c r="U21" i="11" s="1"/>
  <c r="BS361" i="7"/>
  <c r="X361" i="11" s="1"/>
  <c r="Y361" i="11" s="1"/>
  <c r="AY361" i="7"/>
  <c r="AY110" i="7"/>
  <c r="AX110" i="7" s="1"/>
  <c r="BS110" i="7" s="1"/>
  <c r="X110" i="11" s="1"/>
  <c r="AO94" i="7"/>
  <c r="BJ94" i="7" s="1"/>
  <c r="R94" i="11" s="1"/>
  <c r="AO252" i="7"/>
  <c r="BJ252" i="7" s="1"/>
  <c r="R252" i="11" s="1"/>
  <c r="AO321" i="7"/>
  <c r="BJ321" i="7" s="1"/>
  <c r="R321" i="11" s="1"/>
  <c r="AY141" i="7"/>
  <c r="AX141" i="7" s="1"/>
  <c r="BS141" i="7" s="1"/>
  <c r="X141" i="11" s="1"/>
  <c r="AO203" i="7"/>
  <c r="BJ203" i="7" s="1"/>
  <c r="R203" i="11" s="1"/>
  <c r="AO235" i="7"/>
  <c r="BJ235" i="7" s="1"/>
  <c r="R235" i="11" s="1"/>
  <c r="S235" i="11" s="1"/>
  <c r="BS364" i="7"/>
  <c r="X364" i="11" s="1"/>
  <c r="AY364" i="7"/>
  <c r="BV338" i="7"/>
  <c r="Z338" i="11" s="1"/>
  <c r="AA338" i="11" s="1"/>
  <c r="BB338" i="7"/>
  <c r="AO254" i="7"/>
  <c r="BJ254" i="7" s="1"/>
  <c r="R254" i="11" s="1"/>
  <c r="AO101" i="7"/>
  <c r="BJ101" i="7" s="1"/>
  <c r="R101" i="11" s="1"/>
  <c r="AO285" i="7"/>
  <c r="BJ285" i="7" s="1"/>
  <c r="R285" i="11" s="1"/>
  <c r="BE141" i="7"/>
  <c r="BD141" i="7" s="1"/>
  <c r="BY141" i="7" s="1"/>
  <c r="AB141" i="11" s="1"/>
  <c r="BA364" i="7"/>
  <c r="BB130" i="7"/>
  <c r="BA130" i="7" s="1"/>
  <c r="BV130" i="7" s="1"/>
  <c r="Z130" i="11" s="1"/>
  <c r="BS21" i="7"/>
  <c r="X21" i="11" s="1"/>
  <c r="Y21" i="11" s="1"/>
  <c r="BP83" i="7"/>
  <c r="V83" i="11" s="1"/>
  <c r="BV85" i="7"/>
  <c r="Z85" i="11" s="1"/>
  <c r="BV215" i="7"/>
  <c r="Z215" i="11" s="1"/>
  <c r="BV217" i="7"/>
  <c r="Z217" i="11" s="1"/>
  <c r="AA217" i="11" s="1"/>
  <c r="BS371" i="7"/>
  <c r="X371" i="11" s="1"/>
  <c r="Y371" i="11" s="1"/>
  <c r="AO322" i="7"/>
  <c r="BJ322" i="7" s="1"/>
  <c r="R322" i="11" s="1"/>
  <c r="BA356" i="7"/>
  <c r="BY320" i="7"/>
  <c r="AB320" i="11" s="1"/>
  <c r="BA361" i="7"/>
  <c r="BB110" i="7"/>
  <c r="BA110" i="7" s="1"/>
  <c r="BV110" i="7" s="1"/>
  <c r="Z110" i="11" s="1"/>
  <c r="AO297" i="7"/>
  <c r="BJ297" i="7" s="1"/>
  <c r="R297" i="11" s="1"/>
  <c r="S297" i="11" s="1"/>
  <c r="BV208" i="7"/>
  <c r="Z208" i="11" s="1"/>
  <c r="BS208" i="7"/>
  <c r="X208" i="11" s="1"/>
  <c r="BV314" i="7"/>
  <c r="Z314" i="11" s="1"/>
  <c r="BS369" i="7"/>
  <c r="X369" i="11" s="1"/>
  <c r="Y369" i="11" s="1"/>
  <c r="BS92" i="7"/>
  <c r="X92" i="11" s="1"/>
  <c r="Y92" i="11" s="1"/>
  <c r="BP252" i="7"/>
  <c r="V252" i="11" s="1"/>
  <c r="BY287" i="7"/>
  <c r="AB287" i="11" s="1"/>
  <c r="BV328" i="7"/>
  <c r="Z328" i="11" s="1"/>
  <c r="AA328" i="11" s="1"/>
  <c r="BM12" i="7"/>
  <c r="T12" i="11" s="1"/>
  <c r="U12" i="11" s="1"/>
  <c r="AS114" i="7"/>
  <c r="AR114" i="7" s="1"/>
  <c r="BM114" i="7" s="1"/>
  <c r="T114" i="11" s="1"/>
  <c r="BY230" i="7"/>
  <c r="AB230" i="11" s="1"/>
  <c r="BY351" i="7"/>
  <c r="AB351" i="11" s="1"/>
  <c r="AC351" i="11" s="1"/>
  <c r="BE351" i="7"/>
  <c r="BM285" i="7"/>
  <c r="T285" i="11" s="1"/>
  <c r="AO328" i="7"/>
  <c r="BJ328" i="7" s="1"/>
  <c r="R328" i="11" s="1"/>
  <c r="S328" i="11" s="1"/>
  <c r="BB170" i="7"/>
  <c r="BA170" i="7" s="1"/>
  <c r="BV170" i="7" s="1"/>
  <c r="Z170" i="11" s="1"/>
  <c r="AA170" i="11" s="1"/>
  <c r="BY35" i="7"/>
  <c r="AB35" i="11" s="1"/>
  <c r="AC35" i="11" s="1"/>
  <c r="AO215" i="7"/>
  <c r="BJ215" i="7" s="1"/>
  <c r="R215" i="11" s="1"/>
  <c r="AO310" i="7"/>
  <c r="BJ310" i="7" s="1"/>
  <c r="R310" i="11" s="1"/>
  <c r="BP21" i="7"/>
  <c r="V21" i="11" s="1"/>
  <c r="W21" i="11" s="1"/>
  <c r="BM91" i="7"/>
  <c r="T91" i="11" s="1"/>
  <c r="U91" i="11" s="1"/>
  <c r="BY215" i="7"/>
  <c r="AB215" i="11" s="1"/>
  <c r="BV248" i="7"/>
  <c r="Z248" i="11" s="1"/>
  <c r="BS217" i="7"/>
  <c r="X217" i="11" s="1"/>
  <c r="Y217" i="11" s="1"/>
  <c r="BV371" i="7"/>
  <c r="Z371" i="11" s="1"/>
  <c r="AA371" i="11" s="1"/>
  <c r="BM322" i="7"/>
  <c r="T322" i="11" s="1"/>
  <c r="BD356" i="7"/>
  <c r="BM239" i="7"/>
  <c r="T239" i="11" s="1"/>
  <c r="U239" i="11" s="1"/>
  <c r="BY210" i="7"/>
  <c r="AB210" i="11" s="1"/>
  <c r="BV257" i="7"/>
  <c r="Z257" i="11" s="1"/>
  <c r="AO293" i="7"/>
  <c r="BJ293" i="7" s="1"/>
  <c r="R293" i="11" s="1"/>
  <c r="BD361" i="7"/>
  <c r="BE110" i="7"/>
  <c r="BD110" i="7" s="1"/>
  <c r="BY110" i="7" s="1"/>
  <c r="AB110" i="11" s="1"/>
  <c r="BY314" i="7"/>
  <c r="AB314" i="11" s="1"/>
  <c r="BV369" i="7"/>
  <c r="Z369" i="11" s="1"/>
  <c r="AA369" i="11" s="1"/>
  <c r="BM252" i="7"/>
  <c r="T252" i="11" s="1"/>
  <c r="AV141" i="7"/>
  <c r="AU141" i="7" s="1"/>
  <c r="BP141" i="7" s="1"/>
  <c r="V141" i="11" s="1"/>
  <c r="BP12" i="7"/>
  <c r="V12" i="11" s="1"/>
  <c r="W12" i="11" s="1"/>
  <c r="BV185" i="7"/>
  <c r="Z185" i="11" s="1"/>
  <c r="BD364" i="7"/>
  <c r="AY146" i="7"/>
  <c r="AX146" i="7" s="1"/>
  <c r="BS146" i="7" s="1"/>
  <c r="X146" i="11" s="1"/>
  <c r="BM85" i="7"/>
  <c r="T85" i="11" s="1"/>
  <c r="BV107" i="7"/>
  <c r="Z107" i="11" s="1"/>
  <c r="BY257" i="7"/>
  <c r="AB257" i="11" s="1"/>
  <c r="AO212" i="7"/>
  <c r="BJ212" i="7" s="1"/>
  <c r="R212" i="11" s="1"/>
  <c r="BM101" i="7"/>
  <c r="T101" i="11" s="1"/>
  <c r="BE170" i="7"/>
  <c r="BD170" i="7" s="1"/>
  <c r="BY170" i="7" s="1"/>
  <c r="AB170" i="11" s="1"/>
  <c r="AC170" i="11" s="1"/>
  <c r="BP341" i="7"/>
  <c r="V341" i="11" s="1"/>
  <c r="W341" i="11" s="1"/>
  <c r="AV341" i="7"/>
  <c r="AS118" i="7"/>
  <c r="AR118" i="7" s="1"/>
  <c r="AO201" i="7"/>
  <c r="BJ201" i="7" s="1"/>
  <c r="R201" i="11" s="1"/>
  <c r="AY120" i="7"/>
  <c r="AX120" i="7" s="1"/>
  <c r="BS120" i="7" s="1"/>
  <c r="X120" i="11" s="1"/>
  <c r="AO210" i="7"/>
  <c r="BJ210" i="7" s="1"/>
  <c r="R210" i="11" s="1"/>
  <c r="AO257" i="7"/>
  <c r="BJ257" i="7" s="1"/>
  <c r="R257" i="11" s="1"/>
  <c r="AO84" i="7"/>
  <c r="BJ84" i="7" s="1"/>
  <c r="R84" i="11" s="1"/>
  <c r="AP110" i="7"/>
  <c r="AO110" i="7" s="1"/>
  <c r="BJ110" i="7" s="1"/>
  <c r="R110" i="11" s="1"/>
  <c r="BY82" i="7"/>
  <c r="AB82" i="11" s="1"/>
  <c r="AO67" i="7"/>
  <c r="BJ67" i="7" s="1"/>
  <c r="R67" i="11" s="1"/>
  <c r="S67" i="11" s="1"/>
  <c r="AO314" i="7"/>
  <c r="BJ314" i="7" s="1"/>
  <c r="R314" i="11" s="1"/>
  <c r="BP101" i="7"/>
  <c r="V101" i="11" s="1"/>
  <c r="BY369" i="7"/>
  <c r="AB369" i="11" s="1"/>
  <c r="AC369" i="11" s="1"/>
  <c r="BE131" i="7"/>
  <c r="BD131" i="7" s="1"/>
  <c r="BY131" i="7" s="1"/>
  <c r="AB131" i="11" s="1"/>
  <c r="BY84" i="7"/>
  <c r="AB84" i="11" s="1"/>
  <c r="AO312" i="7"/>
  <c r="BJ312" i="7" s="1"/>
  <c r="R312" i="11" s="1"/>
  <c r="AS179" i="7"/>
  <c r="AR179" i="7" s="1"/>
  <c r="AP118" i="7"/>
  <c r="AO118" i="7" s="1"/>
  <c r="BP239" i="7"/>
  <c r="V239" i="11" s="1"/>
  <c r="W239" i="11" s="1"/>
  <c r="AR338" i="7"/>
  <c r="BP100" i="7"/>
  <c r="V100" i="11" s="1"/>
  <c r="BY226" i="7"/>
  <c r="AB226" i="11" s="1"/>
  <c r="BV165" i="7"/>
  <c r="Z165" i="11" s="1"/>
  <c r="AA165" i="11" s="1"/>
  <c r="BM351" i="7"/>
  <c r="T351" i="11" s="1"/>
  <c r="U351" i="11" s="1"/>
  <c r="AS351" i="7"/>
  <c r="BB141" i="7"/>
  <c r="BA141" i="7" s="1"/>
  <c r="BV141" i="7" s="1"/>
  <c r="Z141" i="11" s="1"/>
  <c r="BP328" i="7"/>
  <c r="V328" i="11" s="1"/>
  <c r="W328" i="11" s="1"/>
  <c r="AP170" i="7"/>
  <c r="AO170" i="7" s="1"/>
  <c r="BJ170" i="7" s="1"/>
  <c r="R170" i="11" s="1"/>
  <c r="S170" i="11" s="1"/>
  <c r="BV12" i="7"/>
  <c r="Z12" i="11" s="1"/>
  <c r="AA12" i="11" s="1"/>
  <c r="BP108" i="7"/>
  <c r="V108" i="11" s="1"/>
  <c r="AO122" i="7"/>
  <c r="BJ122" i="7" s="1"/>
  <c r="R122" i="11" s="1"/>
  <c r="S122" i="11" s="1"/>
  <c r="AS116" i="7"/>
  <c r="AR116" i="7" s="1"/>
  <c r="BM116" i="7" s="1"/>
  <c r="T116" i="11" s="1"/>
  <c r="BY359" i="7"/>
  <c r="AB359" i="11" s="1"/>
  <c r="AC359" i="11" s="1"/>
  <c r="BE359" i="7"/>
  <c r="AS110" i="7"/>
  <c r="AR110" i="7" s="1"/>
  <c r="BM110" i="7" s="1"/>
  <c r="T110" i="11" s="1"/>
  <c r="BV294" i="7"/>
  <c r="Z294" i="11" s="1"/>
  <c r="BY253" i="7"/>
  <c r="AB253" i="11" s="1"/>
  <c r="BY231" i="7"/>
  <c r="AB231" i="11" s="1"/>
  <c r="AO218" i="7"/>
  <c r="BJ218" i="7" s="1"/>
  <c r="R218" i="11" s="1"/>
  <c r="S218" i="11" s="1"/>
  <c r="BM314" i="7"/>
  <c r="T314" i="11" s="1"/>
  <c r="AO244" i="7"/>
  <c r="BJ244" i="7" s="1"/>
  <c r="R244" i="11" s="1"/>
  <c r="BV331" i="7"/>
  <c r="Z331" i="11" s="1"/>
  <c r="AA331" i="11" s="1"/>
  <c r="BB331" i="7"/>
  <c r="BV305" i="7"/>
  <c r="Z305" i="11" s="1"/>
  <c r="BM212" i="7"/>
  <c r="T212" i="11" s="1"/>
  <c r="BY67" i="7"/>
  <c r="AB67" i="11" s="1"/>
  <c r="AC67" i="11" s="1"/>
  <c r="BS97" i="7"/>
  <c r="X97" i="11" s="1"/>
  <c r="AO327" i="7"/>
  <c r="BJ327" i="7" s="1"/>
  <c r="R327" i="11" s="1"/>
  <c r="S327" i="11" s="1"/>
  <c r="BP351" i="7"/>
  <c r="V351" i="11" s="1"/>
  <c r="W351" i="11" s="1"/>
  <c r="AV351" i="7"/>
  <c r="AS170" i="7"/>
  <c r="AR170" i="7" s="1"/>
  <c r="BM170" i="7" s="1"/>
  <c r="T170" i="11" s="1"/>
  <c r="U170" i="11" s="1"/>
  <c r="AP111" i="7"/>
  <c r="AO111" i="7" s="1"/>
  <c r="BJ111" i="7" s="1"/>
  <c r="R111" i="11" s="1"/>
  <c r="BP312" i="7"/>
  <c r="V312" i="11" s="1"/>
  <c r="BP84" i="7"/>
  <c r="V84" i="11" s="1"/>
  <c r="BM275" i="7"/>
  <c r="T275" i="11" s="1"/>
  <c r="BY100" i="7"/>
  <c r="AB100" i="11" s="1"/>
  <c r="AO226" i="7"/>
  <c r="BJ226" i="7" s="1"/>
  <c r="R226" i="11" s="1"/>
  <c r="AV110" i="7"/>
  <c r="AU110" i="7" s="1"/>
  <c r="BP110" i="7" s="1"/>
  <c r="V110" i="11" s="1"/>
  <c r="BY294" i="7"/>
  <c r="AB294" i="11" s="1"/>
  <c r="BP314" i="7"/>
  <c r="V314" i="11" s="1"/>
  <c r="AX351" i="7"/>
  <c r="BS88" i="7"/>
  <c r="X88" i="11" s="1"/>
  <c r="Y88" i="11" s="1"/>
  <c r="AO21" i="7"/>
  <c r="BJ21" i="7" s="1"/>
  <c r="R21" i="11" s="1"/>
  <c r="S21" i="11" s="1"/>
  <c r="AY178" i="7"/>
  <c r="AX178" i="7" s="1"/>
  <c r="AO194" i="7"/>
  <c r="BJ194" i="7" s="1"/>
  <c r="R194" i="11" s="1"/>
  <c r="BP165" i="7"/>
  <c r="V165" i="11" s="1"/>
  <c r="W165" i="11" s="1"/>
  <c r="BS32" i="7"/>
  <c r="X32" i="11" s="1"/>
  <c r="Y32" i="11" s="1"/>
  <c r="BV282" i="7"/>
  <c r="Z282" i="11" s="1"/>
  <c r="BB111" i="7"/>
  <c r="BA111" i="7" s="1"/>
  <c r="BV111" i="7" s="1"/>
  <c r="Z111" i="11" s="1"/>
  <c r="BP192" i="7"/>
  <c r="V192" i="11" s="1"/>
  <c r="W192" i="11" s="1"/>
  <c r="AV170" i="7"/>
  <c r="AU170" i="7" s="1"/>
  <c r="BP170" i="7" s="1"/>
  <c r="V170" i="11" s="1"/>
  <c r="W170" i="11" s="1"/>
  <c r="AS111" i="7"/>
  <c r="AR111" i="7" s="1"/>
  <c r="BM111" i="7" s="1"/>
  <c r="T111" i="11" s="1"/>
  <c r="BB118" i="7"/>
  <c r="BA118" i="7" s="1"/>
  <c r="BM32" i="7"/>
  <c r="T32" i="11" s="1"/>
  <c r="U32" i="11" s="1"/>
  <c r="AO302" i="7"/>
  <c r="BJ302" i="7" s="1"/>
  <c r="R302" i="11" s="1"/>
  <c r="S302" i="11" s="1"/>
  <c r="BS314" i="7"/>
  <c r="X314" i="11" s="1"/>
  <c r="BV351" i="7"/>
  <c r="Z351" i="11" s="1"/>
  <c r="AA351" i="11" s="1"/>
  <c r="BB351" i="7"/>
  <c r="BE163" i="7"/>
  <c r="BD163" i="7" s="1"/>
  <c r="BY163" i="7" s="1"/>
  <c r="AB163" i="11" s="1"/>
  <c r="AC163" i="11" s="1"/>
  <c r="AV168" i="7"/>
  <c r="AU168" i="7" s="1"/>
  <c r="BP168" i="7" s="1"/>
  <c r="V168" i="11" s="1"/>
  <c r="W168" i="11" s="1"/>
  <c r="AY170" i="7"/>
  <c r="AX170" i="7" s="1"/>
  <c r="BS170" i="7" s="1"/>
  <c r="X170" i="11" s="1"/>
  <c r="Y170" i="11" s="1"/>
  <c r="AO107" i="7"/>
  <c r="BJ107" i="7" s="1"/>
  <c r="R107" i="11" s="1"/>
  <c r="BP122" i="7"/>
  <c r="V122" i="11" s="1"/>
  <c r="W122" i="11" s="1"/>
  <c r="BP20" i="7"/>
  <c r="V20" i="11" s="1"/>
  <c r="W20" i="11" s="1"/>
  <c r="AO280" i="7"/>
  <c r="BJ280" i="7" s="1"/>
  <c r="R280" i="11" s="1"/>
  <c r="AS119" i="7"/>
  <c r="AR119" i="7" s="1"/>
  <c r="BM119" i="7" s="1"/>
  <c r="T119" i="11" s="1"/>
  <c r="BP89" i="7"/>
  <c r="V89" i="11" s="1"/>
  <c r="BS356" i="7"/>
  <c r="X356" i="11" s="1"/>
  <c r="Y356" i="11" s="1"/>
  <c r="AY356" i="7"/>
  <c r="BB174" i="7"/>
  <c r="BA174" i="7" s="1"/>
  <c r="BV174" i="7" s="1"/>
  <c r="Z174" i="11" s="1"/>
  <c r="AR359" i="7"/>
  <c r="BS101" i="7"/>
  <c r="X101" i="11" s="1"/>
  <c r="AV147" i="7"/>
  <c r="AU147" i="7" s="1"/>
  <c r="BP147" i="7" s="1"/>
  <c r="V147" i="11" s="1"/>
  <c r="BV243" i="7"/>
  <c r="Z243" i="11" s="1"/>
  <c r="BV278" i="7"/>
  <c r="Z278" i="11" s="1"/>
  <c r="BY281" i="7"/>
  <c r="AB281" i="11" s="1"/>
  <c r="AY131" i="7"/>
  <c r="AX131" i="7" s="1"/>
  <c r="BS131" i="7" s="1"/>
  <c r="X131" i="11" s="1"/>
  <c r="AS140" i="7"/>
  <c r="AR140" i="7" s="1"/>
  <c r="BM140" i="7" s="1"/>
  <c r="T140" i="11" s="1"/>
  <c r="BV242" i="7"/>
  <c r="Z242" i="11" s="1"/>
  <c r="AV116" i="7"/>
  <c r="AU116" i="7" s="1"/>
  <c r="BP116" i="7" s="1"/>
  <c r="V116" i="11" s="1"/>
  <c r="BY212" i="7"/>
  <c r="AB212" i="11" s="1"/>
  <c r="AU359" i="7"/>
  <c r="AO32" i="7"/>
  <c r="BJ32" i="7" s="1"/>
  <c r="R32" i="11" s="1"/>
  <c r="S32" i="11" s="1"/>
  <c r="BS229" i="7"/>
  <c r="X229" i="11" s="1"/>
  <c r="BM194" i="7"/>
  <c r="T194" i="11" s="1"/>
  <c r="BP208" i="7"/>
  <c r="V208" i="11" s="1"/>
  <c r="AO284" i="7"/>
  <c r="BJ284" i="7" s="1"/>
  <c r="R284" i="11" s="1"/>
  <c r="AS72" i="7"/>
  <c r="AO323" i="7"/>
  <c r="BJ323" i="7" s="1"/>
  <c r="R323" i="11" s="1"/>
  <c r="S323" i="11" s="1"/>
  <c r="AV111" i="7"/>
  <c r="AU111" i="7" s="1"/>
  <c r="BP111" i="7" s="1"/>
  <c r="V111" i="11" s="1"/>
  <c r="BY107" i="7"/>
  <c r="AB107" i="11" s="1"/>
  <c r="AO209" i="7"/>
  <c r="BJ209" i="7" s="1"/>
  <c r="R209" i="11" s="1"/>
  <c r="BM65" i="7"/>
  <c r="T65" i="11" s="1"/>
  <c r="U65" i="11" s="1"/>
  <c r="AY168" i="7"/>
  <c r="AX168" i="7" s="1"/>
  <c r="BS168" i="7" s="1"/>
  <c r="X168" i="11" s="1"/>
  <c r="Y168" i="11" s="1"/>
  <c r="AY139" i="7"/>
  <c r="AX139" i="7" s="1"/>
  <c r="BS139" i="7" s="1"/>
  <c r="X139" i="11" s="1"/>
  <c r="BS99" i="7"/>
  <c r="X99" i="11" s="1"/>
  <c r="BY280" i="7"/>
  <c r="AB280" i="11" s="1"/>
  <c r="AY179" i="7"/>
  <c r="AX179" i="7" s="1"/>
  <c r="BS179" i="7" s="1"/>
  <c r="X179" i="11" s="1"/>
  <c r="BY23" i="7"/>
  <c r="AB23" i="11" s="1"/>
  <c r="AC23" i="11" s="1"/>
  <c r="AO100" i="7"/>
  <c r="BJ100" i="7" s="1"/>
  <c r="R100" i="11" s="1"/>
  <c r="AP120" i="7"/>
  <c r="AO120" i="7" s="1"/>
  <c r="BJ120" i="7" s="1"/>
  <c r="R120" i="11" s="1"/>
  <c r="AP116" i="7"/>
  <c r="AO116" i="7" s="1"/>
  <c r="BJ116" i="7" s="1"/>
  <c r="R116" i="11" s="1"/>
  <c r="AO97" i="7"/>
  <c r="BJ97" i="7" s="1"/>
  <c r="R97" i="11" s="1"/>
  <c r="AO214" i="7"/>
  <c r="BJ214" i="7" s="1"/>
  <c r="R214" i="11" s="1"/>
  <c r="BM257" i="7"/>
  <c r="T257" i="11" s="1"/>
  <c r="BS218" i="7"/>
  <c r="X218" i="11" s="1"/>
  <c r="Y218" i="11" s="1"/>
  <c r="BV194" i="7"/>
  <c r="Z194" i="11" s="1"/>
  <c r="AY147" i="7"/>
  <c r="AX147" i="7" s="1"/>
  <c r="BS147" i="7" s="1"/>
  <c r="X147" i="11" s="1"/>
  <c r="BY278" i="7"/>
  <c r="AB278" i="11" s="1"/>
  <c r="AS155" i="7"/>
  <c r="AR155" i="7" s="1"/>
  <c r="BM155" i="7" s="1"/>
  <c r="T155" i="11" s="1"/>
  <c r="BV220" i="7"/>
  <c r="Z220" i="11" s="1"/>
  <c r="AA220" i="11" s="1"/>
  <c r="BB131" i="7"/>
  <c r="BA131" i="7" s="1"/>
  <c r="BV131" i="7" s="1"/>
  <c r="Z131" i="11" s="1"/>
  <c r="AV140" i="7"/>
  <c r="AU140" i="7" s="1"/>
  <c r="BP140" i="7" s="1"/>
  <c r="V140" i="11" s="1"/>
  <c r="AY116" i="7"/>
  <c r="AX116" i="7" s="1"/>
  <c r="BS116" i="7" s="1"/>
  <c r="X116" i="11" s="1"/>
  <c r="BS226" i="7"/>
  <c r="X226" i="11" s="1"/>
  <c r="AX359" i="7"/>
  <c r="BP194" i="7"/>
  <c r="V194" i="11" s="1"/>
  <c r="BV253" i="7"/>
  <c r="Z253" i="11" s="1"/>
  <c r="AO188" i="7"/>
  <c r="BJ188" i="7" s="1"/>
  <c r="R188" i="11" s="1"/>
  <c r="BM284" i="7"/>
  <c r="T284" i="11" s="1"/>
  <c r="BB178" i="7"/>
  <c r="BA178" i="7" s="1"/>
  <c r="BV178" i="7" s="1"/>
  <c r="Z178" i="11" s="1"/>
  <c r="BB168" i="7"/>
  <c r="BA168" i="7" s="1"/>
  <c r="BV168" i="7" s="1"/>
  <c r="Z168" i="11" s="1"/>
  <c r="AA168" i="11" s="1"/>
  <c r="BA363" i="7"/>
  <c r="AY111" i="7"/>
  <c r="AX111" i="7" s="1"/>
  <c r="BS111" i="7" s="1"/>
  <c r="X111" i="11" s="1"/>
  <c r="BV88" i="7"/>
  <c r="Z88" i="11" s="1"/>
  <c r="AA88" i="11" s="1"/>
  <c r="BP177" i="7"/>
  <c r="V177" i="11" s="1"/>
  <c r="W177" i="11" s="1"/>
  <c r="BS107" i="7"/>
  <c r="X107" i="11" s="1"/>
  <c r="BB152" i="7"/>
  <c r="BA152" i="7" s="1"/>
  <c r="BV152" i="7" s="1"/>
  <c r="Z152" i="11" s="1"/>
  <c r="AO246" i="7"/>
  <c r="BJ246" i="7" s="1"/>
  <c r="R246" i="11" s="1"/>
  <c r="AS141" i="7"/>
  <c r="AR141" i="7" s="1"/>
  <c r="BM141" i="7" s="1"/>
  <c r="T141" i="11" s="1"/>
  <c r="BS322" i="7"/>
  <c r="X322" i="11" s="1"/>
  <c r="BM83" i="7"/>
  <c r="T83" i="11" s="1"/>
  <c r="BM320" i="7"/>
  <c r="T320" i="11" s="1"/>
  <c r="AS131" i="7"/>
  <c r="AR131" i="7" s="1"/>
  <c r="BM131" i="7" s="1"/>
  <c r="T131" i="11" s="1"/>
  <c r="AV114" i="7"/>
  <c r="AU114" i="7" s="1"/>
  <c r="AV115" i="7"/>
  <c r="AU115" i="7" s="1"/>
  <c r="BP115" i="7" s="1"/>
  <c r="V115" i="11" s="1"/>
  <c r="BS273" i="7"/>
  <c r="X273" i="11" s="1"/>
  <c r="AP146" i="7"/>
  <c r="AO146" i="7" s="1"/>
  <c r="BJ146" i="7" s="1"/>
  <c r="R146" i="11" s="1"/>
  <c r="AO36" i="7"/>
  <c r="BJ36" i="7" s="1"/>
  <c r="R36" i="11" s="1"/>
  <c r="S36" i="11" s="1"/>
  <c r="AO255" i="7"/>
  <c r="BJ255" i="7" s="1"/>
  <c r="R255" i="11" s="1"/>
  <c r="BM96" i="7"/>
  <c r="T96" i="11" s="1"/>
  <c r="U96" i="11" s="1"/>
  <c r="BV293" i="7"/>
  <c r="Z293" i="11" s="1"/>
  <c r="BB139" i="7"/>
  <c r="BA139" i="7" s="1"/>
  <c r="BV139" i="7" s="1"/>
  <c r="Z139" i="11" s="1"/>
  <c r="BE111" i="7"/>
  <c r="BD111" i="7" s="1"/>
  <c r="BY111" i="7" s="1"/>
  <c r="AB111" i="11" s="1"/>
  <c r="BV211" i="7"/>
  <c r="Z211" i="11" s="1"/>
  <c r="AO300" i="7"/>
  <c r="BJ300" i="7" s="1"/>
  <c r="R300" i="11" s="1"/>
  <c r="S300" i="11" s="1"/>
  <c r="BE179" i="7"/>
  <c r="BD179" i="7" s="1"/>
  <c r="BY179" i="7" s="1"/>
  <c r="AB179" i="11" s="1"/>
  <c r="AO211" i="7"/>
  <c r="BJ211" i="7" s="1"/>
  <c r="R211" i="11" s="1"/>
  <c r="AV154" i="7"/>
  <c r="AU154" i="7" s="1"/>
  <c r="BP154" i="7" s="1"/>
  <c r="V154" i="11" s="1"/>
  <c r="BE114" i="7"/>
  <c r="BD114" i="7" s="1"/>
  <c r="BB119" i="7"/>
  <c r="BA119" i="7" s="1"/>
  <c r="BV119" i="7" s="1"/>
  <c r="Z119" i="11" s="1"/>
  <c r="AP140" i="7"/>
  <c r="AO140" i="7" s="1"/>
  <c r="BJ140" i="7" s="1"/>
  <c r="R140" i="11" s="1"/>
  <c r="BP229" i="7"/>
  <c r="V229" i="11" s="1"/>
  <c r="BS85" i="7"/>
  <c r="X85" i="11" s="1"/>
  <c r="BS249" i="7"/>
  <c r="X249" i="11" s="1"/>
  <c r="AO326" i="7"/>
  <c r="BJ326" i="7" s="1"/>
  <c r="R326" i="11" s="1"/>
  <c r="BV280" i="7"/>
  <c r="Z280" i="11" s="1"/>
  <c r="BB147" i="7"/>
  <c r="BA147" i="7" s="1"/>
  <c r="BV147" i="7" s="1"/>
  <c r="Z147" i="11" s="1"/>
  <c r="BP245" i="7"/>
  <c r="V245" i="11" s="1"/>
  <c r="BP184" i="7"/>
  <c r="V184" i="11" s="1"/>
  <c r="BE130" i="7"/>
  <c r="BD130" i="7" s="1"/>
  <c r="BY130" i="7" s="1"/>
  <c r="AB130" i="11" s="1"/>
  <c r="AY140" i="7"/>
  <c r="AX140" i="7" s="1"/>
  <c r="BS140" i="7" s="1"/>
  <c r="X140" i="11" s="1"/>
  <c r="BS36" i="7"/>
  <c r="X36" i="11" s="1"/>
  <c r="Y36" i="11" s="1"/>
  <c r="BE158" i="7"/>
  <c r="BD158" i="7" s="1"/>
  <c r="BY158" i="7" s="1"/>
  <c r="AB158" i="11" s="1"/>
  <c r="BB116" i="7"/>
  <c r="BA116" i="7" s="1"/>
  <c r="BV116" i="7" s="1"/>
  <c r="Z116" i="11" s="1"/>
  <c r="BA359" i="7"/>
  <c r="BV67" i="7"/>
  <c r="Z67" i="11" s="1"/>
  <c r="AA67" i="11" s="1"/>
  <c r="BS194" i="7"/>
  <c r="X194" i="11" s="1"/>
  <c r="BS96" i="7"/>
  <c r="X96" i="11" s="1"/>
  <c r="Y96" i="11" s="1"/>
  <c r="BY65" i="7"/>
  <c r="AB65" i="11" s="1"/>
  <c r="AC65" i="11" s="1"/>
  <c r="BS300" i="7"/>
  <c r="X300" i="11" s="1"/>
  <c r="Y300" i="11" s="1"/>
  <c r="BE168" i="7"/>
  <c r="BD168" i="7" s="1"/>
  <c r="BY168" i="7" s="1"/>
  <c r="AB168" i="11" s="1"/>
  <c r="AC168" i="11" s="1"/>
  <c r="BD363" i="7"/>
  <c r="BS30" i="7"/>
  <c r="X30" i="11" s="1"/>
  <c r="Y30" i="11" s="1"/>
  <c r="BY101" i="7"/>
  <c r="AB101" i="11" s="1"/>
  <c r="BS210" i="7"/>
  <c r="X210" i="11" s="1"/>
  <c r="BV33" i="7"/>
  <c r="Z33" i="11" s="1"/>
  <c r="AA33" i="11" s="1"/>
  <c r="BE115" i="7"/>
  <c r="BD115" i="7" s="1"/>
  <c r="BY115" i="7" s="1"/>
  <c r="AB115" i="11" s="1"/>
  <c r="AP130" i="7"/>
  <c r="AO130" i="7" s="1"/>
  <c r="BJ130" i="7" s="1"/>
  <c r="R130" i="11" s="1"/>
  <c r="AS146" i="7"/>
  <c r="AR146" i="7" s="1"/>
  <c r="BM146" i="7" s="1"/>
  <c r="T146" i="11" s="1"/>
  <c r="AO274" i="7"/>
  <c r="BJ274" i="7" s="1"/>
  <c r="R274" i="11" s="1"/>
  <c r="BM372" i="7"/>
  <c r="T372" i="11" s="1"/>
  <c r="U372" i="11" s="1"/>
  <c r="AO236" i="7"/>
  <c r="BJ236" i="7" s="1"/>
  <c r="R236" i="11" s="1"/>
  <c r="S236" i="11" s="1"/>
  <c r="AY128" i="7"/>
  <c r="AX128" i="7" s="1"/>
  <c r="BS128" i="7" s="1"/>
  <c r="X128" i="11" s="1"/>
  <c r="AO191" i="7"/>
  <c r="BJ191" i="7" s="1"/>
  <c r="R191" i="11" s="1"/>
  <c r="BP323" i="7"/>
  <c r="V323" i="11" s="1"/>
  <c r="W323" i="11" s="1"/>
  <c r="AS163" i="7"/>
  <c r="AR163" i="7" s="1"/>
  <c r="BM163" i="7" s="1"/>
  <c r="T163" i="11" s="1"/>
  <c r="U163" i="11" s="1"/>
  <c r="BE139" i="7"/>
  <c r="BD139" i="7" s="1"/>
  <c r="BY139" i="7" s="1"/>
  <c r="AB139" i="11" s="1"/>
  <c r="AP119" i="7"/>
  <c r="AO119" i="7" s="1"/>
  <c r="BJ119" i="7" s="1"/>
  <c r="R119" i="11" s="1"/>
  <c r="BV312" i="7"/>
  <c r="Z312" i="11" s="1"/>
  <c r="AX331" i="7"/>
  <c r="AV139" i="7"/>
  <c r="AU139" i="7" s="1"/>
  <c r="BP139" i="7" s="1"/>
  <c r="V139" i="11" s="1"/>
  <c r="AV178" i="7"/>
  <c r="AU178" i="7" s="1"/>
  <c r="BP88" i="7"/>
  <c r="V88" i="11" s="1"/>
  <c r="W88" i="11" s="1"/>
  <c r="AO320" i="7"/>
  <c r="BJ320" i="7" s="1"/>
  <c r="R320" i="11" s="1"/>
  <c r="AO278" i="7"/>
  <c r="BJ278" i="7" s="1"/>
  <c r="R278" i="11" s="1"/>
  <c r="AO83" i="7"/>
  <c r="BJ83" i="7" s="1"/>
  <c r="R83" i="11" s="1"/>
  <c r="AO249" i="7"/>
  <c r="BJ249" i="7" s="1"/>
  <c r="R249" i="11" s="1"/>
  <c r="BY282" i="7"/>
  <c r="AB282" i="11" s="1"/>
  <c r="BV84" i="7"/>
  <c r="Z84" i="11" s="1"/>
  <c r="BE147" i="7"/>
  <c r="BD147" i="7" s="1"/>
  <c r="BY147" i="7" s="1"/>
  <c r="AB147" i="11" s="1"/>
  <c r="BS245" i="7"/>
  <c r="X245" i="11" s="1"/>
  <c r="AO247" i="7"/>
  <c r="BJ247" i="7" s="1"/>
  <c r="R247" i="11" s="1"/>
  <c r="AO17" i="7"/>
  <c r="BJ17" i="7" s="1"/>
  <c r="AO305" i="7"/>
  <c r="BJ305" i="7" s="1"/>
  <c r="R305" i="11" s="1"/>
  <c r="BB140" i="7"/>
  <c r="BA140" i="7" s="1"/>
  <c r="BV140" i="7" s="1"/>
  <c r="Z140" i="11" s="1"/>
  <c r="AV146" i="7"/>
  <c r="AU146" i="7" s="1"/>
  <c r="BP146" i="7" s="1"/>
  <c r="V146" i="11" s="1"/>
  <c r="BV256" i="7"/>
  <c r="Z256" i="11" s="1"/>
  <c r="BE116" i="7"/>
  <c r="BD116" i="7" s="1"/>
  <c r="BY116" i="7" s="1"/>
  <c r="AB116" i="11" s="1"/>
  <c r="AO200" i="7"/>
  <c r="BJ200" i="7" s="1"/>
  <c r="R200" i="11" s="1"/>
  <c r="AO229" i="7"/>
  <c r="BJ229" i="7" s="1"/>
  <c r="R229" i="11" s="1"/>
  <c r="BY96" i="7"/>
  <c r="AB96" i="11" s="1"/>
  <c r="AC96" i="11" s="1"/>
  <c r="AO325" i="7"/>
  <c r="BJ325" i="7" s="1"/>
  <c r="R325" i="11" s="1"/>
  <c r="BE178" i="7"/>
  <c r="BD178" i="7" s="1"/>
  <c r="AO208" i="7"/>
  <c r="BJ208" i="7" s="1"/>
  <c r="R208" i="11" s="1"/>
  <c r="BJ363" i="7"/>
  <c r="R363" i="11" s="1"/>
  <c r="S363" i="11" s="1"/>
  <c r="AP363" i="7"/>
  <c r="BM88" i="7"/>
  <c r="T88" i="11" s="1"/>
  <c r="U88" i="11" s="1"/>
  <c r="AO19" i="7"/>
  <c r="BJ19" i="7" s="1"/>
  <c r="R19" i="11" s="1"/>
  <c r="AO243" i="7"/>
  <c r="BJ243" i="7" s="1"/>
  <c r="R243" i="11" s="1"/>
  <c r="AS120" i="7"/>
  <c r="AR120" i="7" s="1"/>
  <c r="BM120" i="7" s="1"/>
  <c r="T120" i="11" s="1"/>
  <c r="BB120" i="7"/>
  <c r="BA120" i="7" s="1"/>
  <c r="BV120" i="7" s="1"/>
  <c r="Z120" i="11" s="1"/>
  <c r="AV119" i="7"/>
  <c r="AU119" i="7" s="1"/>
  <c r="BP119" i="7" s="1"/>
  <c r="V119" i="11" s="1"/>
  <c r="AU340" i="7"/>
  <c r="AS167" i="7"/>
  <c r="AR167" i="7" s="1"/>
  <c r="BM167" i="7" s="1"/>
  <c r="T167" i="11" s="1"/>
  <c r="U167" i="11" s="1"/>
  <c r="BY17" i="7"/>
  <c r="AB17" i="11" s="1"/>
  <c r="AC17" i="11" s="1"/>
  <c r="BV94" i="7"/>
  <c r="Z94" i="11" s="1"/>
  <c r="AS130" i="7"/>
  <c r="AR130" i="7" s="1"/>
  <c r="BM130" i="7" s="1"/>
  <c r="T130" i="11" s="1"/>
  <c r="AO271" i="7"/>
  <c r="BJ271" i="7" s="1"/>
  <c r="R271" i="11" s="1"/>
  <c r="S271" i="11" s="1"/>
  <c r="BY12" i="7"/>
  <c r="AB12" i="11" s="1"/>
  <c r="AC12" i="11" s="1"/>
  <c r="BY327" i="7"/>
  <c r="AB327" i="11" s="1"/>
  <c r="AC327" i="11" s="1"/>
  <c r="AO250" i="7"/>
  <c r="BJ250" i="7" s="1"/>
  <c r="R250" i="11" s="1"/>
  <c r="BV65" i="7"/>
  <c r="Z65" i="11" s="1"/>
  <c r="AA65" i="11" s="1"/>
  <c r="BP67" i="7"/>
  <c r="V67" i="11" s="1"/>
  <c r="W67" i="11" s="1"/>
  <c r="BS192" i="7"/>
  <c r="X192" i="11" s="1"/>
  <c r="Y192" i="11" s="1"/>
  <c r="AP139" i="7"/>
  <c r="AO139" i="7" s="1"/>
  <c r="BJ139" i="7" s="1"/>
  <c r="R139" i="11" s="1"/>
  <c r="BP293" i="7"/>
  <c r="V293" i="11" s="1"/>
  <c r="AP163" i="7"/>
  <c r="AO163" i="7" s="1"/>
  <c r="BJ163" i="7" s="1"/>
  <c r="R163" i="11" s="1"/>
  <c r="S163" i="11" s="1"/>
  <c r="BB73" i="7"/>
  <c r="BA73" i="7" s="1"/>
  <c r="BV73" i="7" s="1"/>
  <c r="Z73" i="11" s="1"/>
  <c r="BY333" i="7"/>
  <c r="AB333" i="11" s="1"/>
  <c r="AC333" i="11" s="1"/>
  <c r="BE333" i="7"/>
  <c r="AO177" i="7"/>
  <c r="BJ177" i="7" s="1"/>
  <c r="R177" i="11" s="1"/>
  <c r="S177" i="11" s="1"/>
  <c r="BY338" i="7"/>
  <c r="AB338" i="11" s="1"/>
  <c r="AC338" i="11" s="1"/>
  <c r="BE338" i="7"/>
  <c r="BY85" i="7"/>
  <c r="AB85" i="11" s="1"/>
  <c r="BV83" i="7"/>
  <c r="Z83" i="11" s="1"/>
  <c r="BV21" i="7"/>
  <c r="Z21" i="11" s="1"/>
  <c r="AA21" i="11" s="1"/>
  <c r="BY239" i="7"/>
  <c r="AB239" i="11" s="1"/>
  <c r="AC239" i="11" s="1"/>
  <c r="AY73" i="7"/>
  <c r="AX73" i="7" s="1"/>
  <c r="BS73" i="7" s="1"/>
  <c r="X73" i="11" s="1"/>
  <c r="AP147" i="7"/>
  <c r="AO147" i="7" s="1"/>
  <c r="BJ147" i="7" s="1"/>
  <c r="R147" i="11" s="1"/>
  <c r="BV245" i="7"/>
  <c r="Z245" i="11" s="1"/>
  <c r="BM17" i="7"/>
  <c r="T17" i="11" s="1"/>
  <c r="U17" i="11" s="1"/>
  <c r="AR333" i="7"/>
  <c r="AO324" i="7"/>
  <c r="BJ324" i="7" s="1"/>
  <c r="R324" i="11" s="1"/>
  <c r="S324" i="11" s="1"/>
  <c r="BM271" i="7"/>
  <c r="T271" i="11" s="1"/>
  <c r="U271" i="11" s="1"/>
  <c r="BM229" i="7"/>
  <c r="T229" i="11" s="1"/>
  <c r="BP236" i="7"/>
  <c r="V236" i="11" s="1"/>
  <c r="W236" i="11" s="1"/>
  <c r="BM325" i="7"/>
  <c r="T325" i="11" s="1"/>
  <c r="AO301" i="7"/>
  <c r="BJ301" i="7" s="1"/>
  <c r="R301" i="11" s="1"/>
  <c r="S301" i="11" s="1"/>
  <c r="BM208" i="7"/>
  <c r="T208" i="11" s="1"/>
  <c r="AS73" i="7"/>
  <c r="AR363" i="7"/>
  <c r="BS216" i="7"/>
  <c r="X216" i="11" s="1"/>
  <c r="BE118" i="7"/>
  <c r="BD118" i="7" s="1"/>
  <c r="BY118" i="7" s="1"/>
  <c r="AB118" i="11" s="1"/>
  <c r="BS341" i="7"/>
  <c r="X341" i="11" s="1"/>
  <c r="Y341" i="11" s="1"/>
  <c r="AY341" i="7"/>
  <c r="AY118" i="7"/>
  <c r="AX118" i="7" s="1"/>
  <c r="BS118" i="7" s="1"/>
  <c r="X118" i="11" s="1"/>
  <c r="BY209" i="7"/>
  <c r="AB209" i="11" s="1"/>
  <c r="BS248" i="7"/>
  <c r="X248" i="11" s="1"/>
  <c r="BY21" i="7"/>
  <c r="AB21" i="11" s="1"/>
  <c r="AC21" i="11" s="1"/>
  <c r="BM84" i="7"/>
  <c r="T84" i="11" s="1"/>
  <c r="AU338" i="7"/>
  <c r="BV32" i="7"/>
  <c r="Z32" i="11" s="1"/>
  <c r="AA32" i="11" s="1"/>
  <c r="BV300" i="7"/>
  <c r="Z300" i="11" s="1"/>
  <c r="AA300" i="11" s="1"/>
  <c r="BS84" i="7"/>
  <c r="X84" i="11" s="1"/>
  <c r="BP65" i="7"/>
  <c r="V65" i="11" s="1"/>
  <c r="W65" i="11" s="1"/>
  <c r="AV130" i="7"/>
  <c r="AU130" i="7" s="1"/>
  <c r="BP130" i="7" s="1"/>
  <c r="V130" i="11" s="1"/>
  <c r="AP114" i="7"/>
  <c r="AO114" i="7" s="1"/>
  <c r="BS372" i="7"/>
  <c r="X372" i="11" s="1"/>
  <c r="Y372" i="11" s="1"/>
  <c r="BV273" i="7"/>
  <c r="Z273" i="11" s="1"/>
  <c r="BS20" i="7"/>
  <c r="X20" i="11" s="1"/>
  <c r="Y20" i="11" s="1"/>
  <c r="BY244" i="7"/>
  <c r="AB244" i="11" s="1"/>
  <c r="BP200" i="7"/>
  <c r="V200" i="11" s="1"/>
  <c r="BS236" i="7"/>
  <c r="X236" i="11" s="1"/>
  <c r="Y236" i="11" s="1"/>
  <c r="AO258" i="7"/>
  <c r="BJ258" i="7" s="1"/>
  <c r="R258" i="11" s="1"/>
  <c r="AO316" i="7"/>
  <c r="BJ316" i="7" s="1"/>
  <c r="R316" i="11" s="1"/>
  <c r="AO204" i="7"/>
  <c r="BJ204" i="7" s="1"/>
  <c r="R204" i="11" s="1"/>
  <c r="BV192" i="7"/>
  <c r="Z192" i="11" s="1"/>
  <c r="AA192" i="11" s="1"/>
  <c r="AO149" i="7"/>
  <c r="BJ149" i="7" s="1"/>
  <c r="R149" i="11" s="1"/>
  <c r="S149" i="11" s="1"/>
  <c r="BD341" i="7"/>
  <c r="BM67" i="7"/>
  <c r="T67" i="11" s="1"/>
  <c r="U67" i="11" s="1"/>
  <c r="BE140" i="7"/>
  <c r="BD140" i="7" s="1"/>
  <c r="BY140" i="7" s="1"/>
  <c r="AB140" i="11" s="1"/>
  <c r="AP115" i="7"/>
  <c r="AO115" i="7" s="1"/>
  <c r="BJ115" i="7" s="1"/>
  <c r="R115" i="11" s="1"/>
  <c r="AV120" i="7"/>
  <c r="AU120" i="7" s="1"/>
  <c r="BP120" i="7" s="1"/>
  <c r="V120" i="11" s="1"/>
  <c r="AY114" i="7"/>
  <c r="AX114" i="7" s="1"/>
  <c r="BP276" i="7"/>
  <c r="V276" i="11" s="1"/>
  <c r="BV177" i="7"/>
  <c r="Z177" i="11" s="1"/>
  <c r="AA177" i="11" s="1"/>
  <c r="BP17" i="7"/>
  <c r="V17" i="11" s="1"/>
  <c r="W17" i="11" s="1"/>
  <c r="AS147" i="7"/>
  <c r="AR147" i="7" s="1"/>
  <c r="BM147" i="7" s="1"/>
  <c r="T147" i="11" s="1"/>
  <c r="AO245" i="7"/>
  <c r="BJ245" i="7" s="1"/>
  <c r="R245" i="11" s="1"/>
  <c r="BB115" i="7"/>
  <c r="BA115" i="7" s="1"/>
  <c r="BV115" i="7" s="1"/>
  <c r="Z115" i="11" s="1"/>
  <c r="BV313" i="7"/>
  <c r="Z313" i="11" s="1"/>
  <c r="BS177" i="7"/>
  <c r="X177" i="11" s="1"/>
  <c r="Y177" i="11" s="1"/>
  <c r="BP305" i="7"/>
  <c r="V305" i="11" s="1"/>
  <c r="AU333" i="7"/>
  <c r="BB146" i="7"/>
  <c r="BA146" i="7" s="1"/>
  <c r="BV146" i="7" s="1"/>
  <c r="Z146" i="11" s="1"/>
  <c r="BM20" i="7"/>
  <c r="T20" i="11" s="1"/>
  <c r="U20" i="11" s="1"/>
  <c r="BS200" i="7"/>
  <c r="X200" i="11" s="1"/>
  <c r="BM236" i="7"/>
  <c r="T236" i="11" s="1"/>
  <c r="U236" i="11" s="1"/>
  <c r="BV255" i="7"/>
  <c r="Z255" i="11" s="1"/>
  <c r="BS12" i="7"/>
  <c r="X12" i="11" s="1"/>
  <c r="Y12" i="11" s="1"/>
  <c r="BP254" i="7"/>
  <c r="V254" i="11" s="1"/>
  <c r="BS317" i="7"/>
  <c r="X317" i="11" s="1"/>
  <c r="BM301" i="7"/>
  <c r="T301" i="11" s="1"/>
  <c r="U301" i="11" s="1"/>
  <c r="BM203" i="7"/>
  <c r="T203" i="11" s="1"/>
  <c r="BP363" i="7"/>
  <c r="V363" i="11" s="1"/>
  <c r="W363" i="11" s="1"/>
  <c r="AV363" i="7"/>
  <c r="AY54" i="7"/>
  <c r="AX54" i="7" s="1"/>
  <c r="BS54" i="7" s="1"/>
  <c r="X54" i="11" s="1"/>
  <c r="Y54" i="11" s="1"/>
  <c r="BY83" i="7"/>
  <c r="AB83" i="11" s="1"/>
  <c r="BS122" i="7"/>
  <c r="X122" i="11" s="1"/>
  <c r="Y122" i="11" s="1"/>
  <c r="Z321" i="7"/>
  <c r="BV30" i="7"/>
  <c r="Z30" i="11" s="1"/>
  <c r="AA30" i="11" s="1"/>
  <c r="Z219" i="7"/>
  <c r="V235" i="7"/>
  <c r="Z81" i="7"/>
  <c r="BP97" i="7"/>
  <c r="V97" i="11" s="1"/>
  <c r="AB235" i="7"/>
  <c r="T81" i="7"/>
  <c r="AB106" i="7"/>
  <c r="BA106" i="7" s="1"/>
  <c r="AD235" i="7"/>
  <c r="V53" i="7"/>
  <c r="V81" i="7"/>
  <c r="AR81" i="7" s="1"/>
  <c r="BM108" i="7"/>
  <c r="T108" i="11" s="1"/>
  <c r="AD53" i="7"/>
  <c r="BE53" i="7" s="1"/>
  <c r="BD53" i="7" s="1"/>
  <c r="BY53" i="7" s="1"/>
  <c r="AB53" i="11" s="1"/>
  <c r="AC53" i="11" s="1"/>
  <c r="X81" i="7"/>
  <c r="AU81" i="7" s="1"/>
  <c r="T53" i="7"/>
  <c r="AP53" i="7" s="1"/>
  <c r="AO53" i="7" s="1"/>
  <c r="BJ53" i="7" s="1"/>
  <c r="R53" i="11" s="1"/>
  <c r="S53" i="11" s="1"/>
  <c r="AD331" i="7"/>
  <c r="AD240" i="7"/>
  <c r="AP61" i="7"/>
  <c r="X53" i="7"/>
  <c r="AV53" i="7" s="1"/>
  <c r="AU53" i="7" s="1"/>
  <c r="BP53" i="7" s="1"/>
  <c r="V53" i="11" s="1"/>
  <c r="W53" i="11" s="1"/>
  <c r="X235" i="7"/>
  <c r="AO364" i="7"/>
  <c r="AB71" i="7"/>
  <c r="BA71" i="7" s="1"/>
  <c r="BV71" i="7" s="1"/>
  <c r="Z71" i="11" s="1"/>
  <c r="AA71" i="11" s="1"/>
  <c r="BV100" i="7"/>
  <c r="Z100" i="11" s="1"/>
  <c r="BS83" i="7"/>
  <c r="X83" i="11" s="1"/>
  <c r="X321" i="7"/>
  <c r="T219" i="7"/>
  <c r="AB321" i="7"/>
  <c r="AO359" i="7"/>
  <c r="X219" i="7"/>
  <c r="AB53" i="7"/>
  <c r="BB53" i="7" s="1"/>
  <c r="BA53" i="7" s="1"/>
  <c r="BV53" i="7" s="1"/>
  <c r="Z53" i="11" s="1"/>
  <c r="AA53" i="11" s="1"/>
  <c r="Z150" i="7"/>
  <c r="BS94" i="7"/>
  <c r="X94" i="11" s="1"/>
  <c r="AD150" i="7"/>
  <c r="BM122" i="7"/>
  <c r="T122" i="11" s="1"/>
  <c r="U122" i="11" s="1"/>
  <c r="BP107" i="7"/>
  <c r="V107" i="11" s="1"/>
  <c r="V150" i="7"/>
  <c r="AB190" i="7"/>
  <c r="AD348" i="7"/>
  <c r="BD348" i="7" s="1"/>
  <c r="AB24" i="7"/>
  <c r="BA24" i="7" s="1"/>
  <c r="AD50" i="7"/>
  <c r="BE50" i="7" s="1"/>
  <c r="BD50" i="7" s="1"/>
  <c r="BY50" i="7" s="1"/>
  <c r="AB50" i="11" s="1"/>
  <c r="AC50" i="11" s="1"/>
  <c r="AB150" i="7"/>
  <c r="BS100" i="7"/>
  <c r="X100" i="11" s="1"/>
  <c r="X150" i="7"/>
  <c r="BY165" i="7"/>
  <c r="AB165" i="11" s="1"/>
  <c r="AC165" i="11" s="1"/>
  <c r="Z19" i="7"/>
  <c r="AX19" i="7" s="1"/>
  <c r="AV61" i="7"/>
  <c r="BS65" i="7"/>
  <c r="X65" i="11" s="1"/>
  <c r="Y65" i="11" s="1"/>
  <c r="Z124" i="7"/>
  <c r="T150" i="7"/>
  <c r="BY108" i="7"/>
  <c r="AB108" i="11" s="1"/>
  <c r="T261" i="7"/>
  <c r="T240" i="7"/>
  <c r="AB81" i="7"/>
  <c r="BA81" i="7" s="1"/>
  <c r="AD319" i="7"/>
  <c r="BV137" i="7"/>
  <c r="Z137" i="11" s="1"/>
  <c r="V166" i="7"/>
  <c r="AR166" i="7" s="1"/>
  <c r="V240" i="7"/>
  <c r="V219" i="7"/>
  <c r="AP51" i="7"/>
  <c r="AO51" i="7" s="1"/>
  <c r="BJ51" i="7" s="1"/>
  <c r="R51" i="11" s="1"/>
  <c r="S51" i="11" s="1"/>
  <c r="Z14" i="7"/>
  <c r="AX14" i="7" s="1"/>
  <c r="Z235" i="7"/>
  <c r="AD321" i="7"/>
  <c r="AB219" i="7"/>
  <c r="AB347" i="7"/>
  <c r="BA347" i="7" s="1"/>
  <c r="AD219" i="7"/>
  <c r="AB275" i="7"/>
  <c r="X145" i="7"/>
  <c r="BM100" i="7"/>
  <c r="T100" i="11" s="1"/>
  <c r="V98" i="7"/>
  <c r="AR98" i="7" s="1"/>
  <c r="V348" i="7"/>
  <c r="AR348" i="7" s="1"/>
  <c r="AO351" i="7"/>
  <c r="BY33" i="7"/>
  <c r="AB33" i="11" s="1"/>
  <c r="AC33" i="11" s="1"/>
  <c r="V71" i="7"/>
  <c r="BA126" i="7"/>
  <c r="BV126" i="7" s="1"/>
  <c r="Z126" i="11" s="1"/>
  <c r="Z157" i="7"/>
  <c r="BY177" i="7"/>
  <c r="AB177" i="11" s="1"/>
  <c r="AC177" i="11" s="1"/>
  <c r="V145" i="7"/>
  <c r="W331" i="7"/>
  <c r="H365" i="7"/>
  <c r="Z145" i="7"/>
  <c r="AX75" i="7"/>
  <c r="BS75" i="7" s="1"/>
  <c r="X75" i="11" s="1"/>
  <c r="BP85" i="7"/>
  <c r="V85" i="11" s="1"/>
  <c r="V134" i="7"/>
  <c r="AS134" i="7" s="1"/>
  <c r="BD126" i="7"/>
  <c r="BY126" i="7" s="1"/>
  <c r="AB126" i="11" s="1"/>
  <c r="X157" i="7"/>
  <c r="T272" i="7"/>
  <c r="AO338" i="7"/>
  <c r="Y331" i="7"/>
  <c r="AU331" i="7" s="1"/>
  <c r="J365" i="7"/>
  <c r="N365" i="7"/>
  <c r="AB145" i="7"/>
  <c r="T145" i="7"/>
  <c r="AD145" i="7"/>
  <c r="AO353" i="7"/>
  <c r="BD73" i="7"/>
  <c r="BY73" i="7" s="1"/>
  <c r="AB73" i="11" s="1"/>
  <c r="T350" i="7"/>
  <c r="E352" i="7"/>
  <c r="V335" i="7"/>
  <c r="G337" i="7"/>
  <c r="V350" i="7"/>
  <c r="G352" i="7"/>
  <c r="E377" i="7"/>
  <c r="E378" i="7" s="1"/>
  <c r="AE335" i="7"/>
  <c r="P337" i="7"/>
  <c r="AE337" i="7" s="1"/>
  <c r="W350" i="7"/>
  <c r="AR350" i="7" s="1"/>
  <c r="H352" i="7"/>
  <c r="W352" i="7" s="1"/>
  <c r="U331" i="7"/>
  <c r="F365" i="7"/>
  <c r="U365" i="7" s="1"/>
  <c r="AE331" i="7"/>
  <c r="P365" i="7"/>
  <c r="Z51" i="7"/>
  <c r="AY51" i="7" s="1"/>
  <c r="AX51" i="7" s="1"/>
  <c r="BS51" i="7" s="1"/>
  <c r="X51" i="11" s="1"/>
  <c r="Y51" i="11" s="1"/>
  <c r="AO356" i="7"/>
  <c r="U335" i="7"/>
  <c r="F337" i="7"/>
  <c r="U337" i="7" s="1"/>
  <c r="X350" i="7"/>
  <c r="I352" i="7"/>
  <c r="BV97" i="7"/>
  <c r="Z97" i="11" s="1"/>
  <c r="T319" i="7"/>
  <c r="BS165" i="7"/>
  <c r="X165" i="11" s="1"/>
  <c r="Y165" i="11" s="1"/>
  <c r="BV101" i="7"/>
  <c r="Z101" i="11" s="1"/>
  <c r="AU167" i="7"/>
  <c r="BP167" i="7" s="1"/>
  <c r="V167" i="11" s="1"/>
  <c r="W167" i="11" s="1"/>
  <c r="AU126" i="7"/>
  <c r="BP126" i="7" s="1"/>
  <c r="V126" i="11" s="1"/>
  <c r="G377" i="7"/>
  <c r="G378" i="7" s="1"/>
  <c r="W335" i="7"/>
  <c r="AR335" i="7" s="1"/>
  <c r="BM335" i="7" s="1"/>
  <c r="T335" i="11" s="1"/>
  <c r="U335" i="11" s="1"/>
  <c r="H337" i="7"/>
  <c r="W337" i="7" s="1"/>
  <c r="Y350" i="7"/>
  <c r="AU350" i="7" s="1"/>
  <c r="J352" i="7"/>
  <c r="Y352" i="7" s="1"/>
  <c r="AD51" i="7"/>
  <c r="BE51" i="7" s="1"/>
  <c r="BD51" i="7" s="1"/>
  <c r="BY51" i="7" s="1"/>
  <c r="AB51" i="11" s="1"/>
  <c r="AC51" i="11" s="1"/>
  <c r="X335" i="7"/>
  <c r="I337" i="7"/>
  <c r="Z350" i="7"/>
  <c r="K352" i="7"/>
  <c r="H352" i="11" s="1"/>
  <c r="AX167" i="7"/>
  <c r="BS167" i="7" s="1"/>
  <c r="X167" i="11" s="1"/>
  <c r="Y167" i="11" s="1"/>
  <c r="I377" i="7"/>
  <c r="I378" i="7" s="1"/>
  <c r="Y335" i="7"/>
  <c r="J337" i="7"/>
  <c r="Y337" i="7" s="1"/>
  <c r="AA350" i="7"/>
  <c r="AX350" i="7" s="1"/>
  <c r="L352" i="7"/>
  <c r="AA352" i="7" s="1"/>
  <c r="BM97" i="7"/>
  <c r="T97" i="11" s="1"/>
  <c r="X319" i="7"/>
  <c r="Z335" i="7"/>
  <c r="K337" i="7"/>
  <c r="AB350" i="7"/>
  <c r="M352" i="7"/>
  <c r="T71" i="7"/>
  <c r="BD167" i="7"/>
  <c r="BY167" i="7" s="1"/>
  <c r="AB167" i="11" s="1"/>
  <c r="AC167" i="11" s="1"/>
  <c r="BP94" i="7"/>
  <c r="V94" i="11" s="1"/>
  <c r="V51" i="7"/>
  <c r="AS51" i="7" s="1"/>
  <c r="AR51" i="7" s="1"/>
  <c r="BM51" i="7" s="1"/>
  <c r="T51" i="11" s="1"/>
  <c r="U51" i="11" s="1"/>
  <c r="Z319" i="7"/>
  <c r="AB51" i="7"/>
  <c r="BB51" i="7" s="1"/>
  <c r="BA51" i="7" s="1"/>
  <c r="BV51" i="7" s="1"/>
  <c r="Z51" i="11" s="1"/>
  <c r="AA51" i="11" s="1"/>
  <c r="AB335" i="7"/>
  <c r="M337" i="7"/>
  <c r="AD350" i="7"/>
  <c r="O352" i="7"/>
  <c r="BY99" i="7"/>
  <c r="AB99" i="11" s="1"/>
  <c r="AD71" i="7"/>
  <c r="BD71" i="7" s="1"/>
  <c r="BY71" i="7" s="1"/>
  <c r="AB71" i="11" s="1"/>
  <c r="AC71" i="11" s="1"/>
  <c r="V319" i="7"/>
  <c r="M377" i="7"/>
  <c r="M378" i="7" s="1"/>
  <c r="AC335" i="7"/>
  <c r="BA335" i="7" s="1"/>
  <c r="N337" i="7"/>
  <c r="AC337" i="7" s="1"/>
  <c r="AD68" i="7"/>
  <c r="BE68" i="7" s="1"/>
  <c r="AE350" i="7"/>
  <c r="BD350" i="7" s="1"/>
  <c r="P352" i="7"/>
  <c r="AE352" i="7" s="1"/>
  <c r="AB319" i="7"/>
  <c r="BA72" i="7"/>
  <c r="X71" i="7"/>
  <c r="AU71" i="7" s="1"/>
  <c r="BP71" i="7" s="1"/>
  <c r="V71" i="11" s="1"/>
  <c r="W71" i="11" s="1"/>
  <c r="X76" i="7"/>
  <c r="AV76" i="7" s="1"/>
  <c r="L365" i="7"/>
  <c r="U350" i="7"/>
  <c r="F352" i="7"/>
  <c r="U352" i="7" s="1"/>
  <c r="AD335" i="7"/>
  <c r="O337" i="7"/>
  <c r="BJ20" i="7"/>
  <c r="R20" i="11" s="1"/>
  <c r="S20" i="11" s="1"/>
  <c r="AC350" i="7"/>
  <c r="BA350" i="7" s="1"/>
  <c r="N352" i="7"/>
  <c r="AC352" i="7" s="1"/>
  <c r="O377" i="7"/>
  <c r="O378" i="7" s="1"/>
  <c r="BY81" i="7"/>
  <c r="AB81" i="11" s="1"/>
  <c r="BY97" i="7"/>
  <c r="AB97" i="11" s="1"/>
  <c r="Z76" i="7"/>
  <c r="BM107" i="7"/>
  <c r="T107" i="11" s="1"/>
  <c r="T275" i="7"/>
  <c r="AA335" i="7"/>
  <c r="AX335" i="7" s="1"/>
  <c r="L337" i="7"/>
  <c r="AA337" i="7" s="1"/>
  <c r="BP30" i="7"/>
  <c r="V30" i="11" s="1"/>
  <c r="W30" i="11" s="1"/>
  <c r="BJ96" i="7"/>
  <c r="R96" i="11" s="1"/>
  <c r="S96" i="11" s="1"/>
  <c r="AB76" i="7"/>
  <c r="AX126" i="7"/>
  <c r="BS126" i="7" s="1"/>
  <c r="X126" i="11" s="1"/>
  <c r="T335" i="7"/>
  <c r="E337" i="7"/>
  <c r="K377" i="7"/>
  <c r="K378" i="7" s="1"/>
  <c r="AX72" i="7"/>
  <c r="X51" i="7"/>
  <c r="AV51" i="7" s="1"/>
  <c r="AU51" i="7" s="1"/>
  <c r="BP51" i="7" s="1"/>
  <c r="V51" i="11" s="1"/>
  <c r="W51" i="11" s="1"/>
  <c r="AO333" i="7"/>
  <c r="X68" i="7"/>
  <c r="AV68" i="7" s="1"/>
  <c r="T76" i="7"/>
  <c r="AP76" i="7" s="1"/>
  <c r="BY94" i="7"/>
  <c r="AB94" i="11" s="1"/>
  <c r="BV108" i="7"/>
  <c r="Z108" i="11" s="1"/>
  <c r="AO167" i="7"/>
  <c r="BJ167" i="7" s="1"/>
  <c r="R167" i="11" s="1"/>
  <c r="S167" i="11" s="1"/>
  <c r="AO341" i="7"/>
  <c r="X332" i="7"/>
  <c r="AU332" i="7" s="1"/>
  <c r="AD76" i="7"/>
  <c r="V202" i="7"/>
  <c r="BM94" i="7"/>
  <c r="T94" i="11" s="1"/>
  <c r="Z41" i="7"/>
  <c r="AX41" i="7" s="1"/>
  <c r="AS61" i="7"/>
  <c r="X275" i="7"/>
  <c r="Z71" i="7"/>
  <c r="AX71" i="7" s="1"/>
  <c r="BS71" i="7" s="1"/>
  <c r="X71" i="11" s="1"/>
  <c r="Y71" i="11" s="1"/>
  <c r="AB68" i="7"/>
  <c r="BB68" i="7" s="1"/>
  <c r="T299" i="7"/>
  <c r="AD262" i="7"/>
  <c r="AR126" i="7"/>
  <c r="BM126" i="7" s="1"/>
  <c r="T126" i="11" s="1"/>
  <c r="Z275" i="7"/>
  <c r="AO126" i="7"/>
  <c r="BJ126" i="7" s="1"/>
  <c r="R126" i="11" s="1"/>
  <c r="BS109" i="7"/>
  <c r="X109" i="11" s="1"/>
  <c r="Y109" i="11" s="1"/>
  <c r="V246" i="7"/>
  <c r="T348" i="7"/>
  <c r="AO348" i="7" s="1"/>
  <c r="AB263" i="7"/>
  <c r="BP33" i="7"/>
  <c r="V33" i="11" s="1"/>
  <c r="W33" i="11" s="1"/>
  <c r="AD162" i="7"/>
  <c r="X370" i="7"/>
  <c r="AY49" i="7"/>
  <c r="T190" i="7"/>
  <c r="AB60" i="7"/>
  <c r="V162" i="7"/>
  <c r="Z35" i="7"/>
  <c r="AX35" i="7" s="1"/>
  <c r="BS17" i="7"/>
  <c r="X17" i="11" s="1"/>
  <c r="Y17" i="11" s="1"/>
  <c r="V35" i="7"/>
  <c r="AR35" i="7" s="1"/>
  <c r="AB346" i="7"/>
  <c r="BA346" i="7" s="1"/>
  <c r="AB303" i="7"/>
  <c r="AV49" i="7"/>
  <c r="V190" i="7"/>
  <c r="Z285" i="7"/>
  <c r="X29" i="7"/>
  <c r="AU29" i="7" s="1"/>
  <c r="T69" i="7"/>
  <c r="AP69" i="7" s="1"/>
  <c r="Z190" i="7"/>
  <c r="BP36" i="7"/>
  <c r="V36" i="11" s="1"/>
  <c r="W36" i="11" s="1"/>
  <c r="T171" i="7"/>
  <c r="T11" i="7"/>
  <c r="V331" i="7"/>
  <c r="V199" i="7"/>
  <c r="Z28" i="7"/>
  <c r="AX28" i="7" s="1"/>
  <c r="AD157" i="7"/>
  <c r="BM33" i="7"/>
  <c r="T33" i="11" s="1"/>
  <c r="U33" i="11" s="1"/>
  <c r="T166" i="7"/>
  <c r="X348" i="7"/>
  <c r="AU348" i="7" s="1"/>
  <c r="AS49" i="7"/>
  <c r="AD263" i="7"/>
  <c r="T162" i="7"/>
  <c r="AD289" i="7"/>
  <c r="AD362" i="7"/>
  <c r="BD362" i="7" s="1"/>
  <c r="Z370" i="7"/>
  <c r="T202" i="7"/>
  <c r="BV19" i="7"/>
  <c r="Z19" i="11" s="1"/>
  <c r="V86" i="7"/>
  <c r="AR86" i="7" s="1"/>
  <c r="AB374" i="7"/>
  <c r="AB207" i="7"/>
  <c r="X95" i="7"/>
  <c r="AU95" i="7" s="1"/>
  <c r="AB70" i="7"/>
  <c r="BM30" i="7"/>
  <c r="T30" i="11" s="1"/>
  <c r="U30" i="11" s="1"/>
  <c r="AB157" i="7"/>
  <c r="V157" i="7"/>
  <c r="X56" i="7"/>
  <c r="AB127" i="7"/>
  <c r="AD202" i="7"/>
  <c r="X166" i="7"/>
  <c r="AU166" i="7" s="1"/>
  <c r="T238" i="7"/>
  <c r="AS52" i="7"/>
  <c r="AR52" i="7" s="1"/>
  <c r="BM52" i="7" s="1"/>
  <c r="T52" i="11" s="1"/>
  <c r="U52" i="11" s="1"/>
  <c r="X285" i="7"/>
  <c r="AD138" i="7"/>
  <c r="BE138" i="7" s="1"/>
  <c r="Z360" i="7"/>
  <c r="AX360" i="7" s="1"/>
  <c r="X60" i="7"/>
  <c r="V191" i="7"/>
  <c r="Z238" i="7"/>
  <c r="T154" i="7"/>
  <c r="V272" i="7"/>
  <c r="X127" i="7"/>
  <c r="V353" i="7"/>
  <c r="AR353" i="7" s="1"/>
  <c r="AB362" i="7"/>
  <c r="BA362" i="7" s="1"/>
  <c r="AB44" i="7"/>
  <c r="BA44" i="7" s="1"/>
  <c r="T157" i="7"/>
  <c r="X330" i="7"/>
  <c r="Z204" i="7"/>
  <c r="BY36" i="7"/>
  <c r="AB36" i="11" s="1"/>
  <c r="AC36" i="11" s="1"/>
  <c r="V136" i="7"/>
  <c r="Z189" i="7"/>
  <c r="Z144" i="7"/>
  <c r="V204" i="7"/>
  <c r="T362" i="7"/>
  <c r="AO362" i="7" s="1"/>
  <c r="T331" i="7"/>
  <c r="X353" i="7"/>
  <c r="AU353" i="7" s="1"/>
  <c r="V173" i="7"/>
  <c r="Z154" i="7"/>
  <c r="X190" i="7"/>
  <c r="AB136" i="7"/>
  <c r="BE49" i="7"/>
  <c r="BM36" i="7"/>
  <c r="T36" i="11" s="1"/>
  <c r="U36" i="11" s="1"/>
  <c r="AB189" i="7"/>
  <c r="Z162" i="7"/>
  <c r="T144" i="7"/>
  <c r="V362" i="7"/>
  <c r="AR362" i="7" s="1"/>
  <c r="T124" i="7"/>
  <c r="V47" i="7"/>
  <c r="AR47" i="7" s="1"/>
  <c r="AD370" i="7"/>
  <c r="AD166" i="7"/>
  <c r="BD166" i="7" s="1"/>
  <c r="V60" i="7"/>
  <c r="V39" i="7"/>
  <c r="AR39" i="7" s="1"/>
  <c r="Z45" i="7"/>
  <c r="AX45" i="7" s="1"/>
  <c r="E62" i="7"/>
  <c r="BS18" i="7"/>
  <c r="X18" i="11" s="1"/>
  <c r="Y18" i="11" s="1"/>
  <c r="X136" i="7"/>
  <c r="T35" i="7"/>
  <c r="Z299" i="7"/>
  <c r="Z46" i="7"/>
  <c r="AX46" i="7" s="1"/>
  <c r="AD106" i="7"/>
  <c r="BD106" i="7" s="1"/>
  <c r="V195" i="7"/>
  <c r="X143" i="7"/>
  <c r="BB61" i="7"/>
  <c r="V19" i="7"/>
  <c r="AR19" i="7" s="1"/>
  <c r="V262" i="7"/>
  <c r="Z125" i="7"/>
  <c r="AX125" i="7" s="1"/>
  <c r="Z191" i="7"/>
  <c r="V251" i="7"/>
  <c r="AD125" i="7"/>
  <c r="BD125" i="7" s="1"/>
  <c r="V92" i="7"/>
  <c r="AR92" i="7" s="1"/>
  <c r="AB272" i="7"/>
  <c r="AB353" i="7"/>
  <c r="BA353" i="7" s="1"/>
  <c r="AB204" i="7"/>
  <c r="Z265" i="7"/>
  <c r="E63" i="7"/>
  <c r="AD272" i="7"/>
  <c r="V59" i="7"/>
  <c r="AR59" i="7" s="1"/>
  <c r="T136" i="7"/>
  <c r="X204" i="7"/>
  <c r="AU204" i="7" s="1"/>
  <c r="AD247" i="7"/>
  <c r="V175" i="7"/>
  <c r="AD42" i="7"/>
  <c r="BD42" i="7" s="1"/>
  <c r="AB191" i="7"/>
  <c r="X144" i="7"/>
  <c r="AD204" i="7"/>
  <c r="T370" i="7"/>
  <c r="AO370" i="7" s="1"/>
  <c r="BJ370" i="7" s="1"/>
  <c r="R370" i="11" s="1"/>
  <c r="S370" i="11" s="1"/>
  <c r="AB265" i="7"/>
  <c r="T265" i="7"/>
  <c r="AY61" i="7"/>
  <c r="V265" i="7"/>
  <c r="AB267" i="7"/>
  <c r="X265" i="7"/>
  <c r="V95" i="7"/>
  <c r="AR95" i="7" s="1"/>
  <c r="V112" i="7"/>
  <c r="V169" i="7"/>
  <c r="AB125" i="7"/>
  <c r="BA125" i="7" s="1"/>
  <c r="AB103" i="7"/>
  <c r="BA103" i="7" s="1"/>
  <c r="AD46" i="7"/>
  <c r="BD46" i="7" s="1"/>
  <c r="AB162" i="7"/>
  <c r="T270" i="7"/>
  <c r="AS55" i="7"/>
  <c r="AR55" i="7" s="1"/>
  <c r="BM55" i="7" s="1"/>
  <c r="T55" i="11" s="1"/>
  <c r="U55" i="11" s="1"/>
  <c r="T131" i="7"/>
  <c r="BY30" i="7"/>
  <c r="AB30" i="11" s="1"/>
  <c r="AC30" i="11" s="1"/>
  <c r="Z195" i="7"/>
  <c r="Z64" i="7"/>
  <c r="AX64" i="7" s="1"/>
  <c r="V261" i="7"/>
  <c r="AD172" i="7"/>
  <c r="BD172" i="7" s="1"/>
  <c r="AD270" i="7"/>
  <c r="AB102" i="7"/>
  <c r="BA102" i="7" s="1"/>
  <c r="Z166" i="7"/>
  <c r="AX166" i="7" s="1"/>
  <c r="T70" i="7"/>
  <c r="AD265" i="7"/>
  <c r="AB166" i="7"/>
  <c r="BA166" i="7" s="1"/>
  <c r="T56" i="7"/>
  <c r="Z27" i="7"/>
  <c r="AX27" i="7" s="1"/>
  <c r="BV36" i="7"/>
  <c r="Z36" i="11" s="1"/>
  <c r="AA36" i="11" s="1"/>
  <c r="AD347" i="7"/>
  <c r="BD347" i="7" s="1"/>
  <c r="U232" i="7"/>
  <c r="AD120" i="7"/>
  <c r="Z182" i="7"/>
  <c r="V127" i="7"/>
  <c r="Z348" i="7"/>
  <c r="AX348" i="7" s="1"/>
  <c r="AY53" i="7"/>
  <c r="AX53" i="7" s="1"/>
  <c r="BS53" i="7" s="1"/>
  <c r="X53" i="11" s="1"/>
  <c r="Y53" i="11" s="1"/>
  <c r="V295" i="7"/>
  <c r="I63" i="7"/>
  <c r="Z330" i="7"/>
  <c r="T127" i="7"/>
  <c r="Z347" i="7"/>
  <c r="AX347" i="7" s="1"/>
  <c r="AD127" i="7"/>
  <c r="V263" i="7"/>
  <c r="V247" i="7"/>
  <c r="BV17" i="7"/>
  <c r="Z17" i="11" s="1"/>
  <c r="AA17" i="11" s="1"/>
  <c r="AP52" i="7"/>
  <c r="AO52" i="7" s="1"/>
  <c r="BJ52" i="7" s="1"/>
  <c r="R52" i="11" s="1"/>
  <c r="S52" i="11" s="1"/>
  <c r="BP35" i="7"/>
  <c r="V35" i="11" s="1"/>
  <c r="W35" i="11" s="1"/>
  <c r="X169" i="7"/>
  <c r="BE61" i="7"/>
  <c r="AB163" i="7"/>
  <c r="AB261" i="7"/>
  <c r="AB169" i="7"/>
  <c r="BE52" i="7"/>
  <c r="BD52" i="7" s="1"/>
  <c r="BY52" i="7" s="1"/>
  <c r="AB52" i="11" s="1"/>
  <c r="AC52" i="11" s="1"/>
  <c r="V238" i="7"/>
  <c r="Z169" i="7"/>
  <c r="AB18" i="7"/>
  <c r="BA18" i="7" s="1"/>
  <c r="V347" i="7"/>
  <c r="AR347" i="7" s="1"/>
  <c r="AD16" i="7"/>
  <c r="BD16" i="7" s="1"/>
  <c r="V42" i="7"/>
  <c r="AR42" i="7" s="1"/>
  <c r="V109" i="7"/>
  <c r="AR109" i="7" s="1"/>
  <c r="T347" i="7"/>
  <c r="AO347" i="7" s="1"/>
  <c r="AP49" i="7"/>
  <c r="AO49" i="7" s="1"/>
  <c r="BJ49" i="7" s="1"/>
  <c r="R49" i="11" s="1"/>
  <c r="S49" i="11" s="1"/>
  <c r="AD169" i="7"/>
  <c r="AV52" i="7"/>
  <c r="AU52" i="7" s="1"/>
  <c r="BP52" i="7" s="1"/>
  <c r="V52" i="11" s="1"/>
  <c r="W52" i="11" s="1"/>
  <c r="I62" i="7"/>
  <c r="BB49" i="7"/>
  <c r="X347" i="7"/>
  <c r="AU347" i="7" s="1"/>
  <c r="X272" i="7"/>
  <c r="AD353" i="7"/>
  <c r="BD353" i="7" s="1"/>
  <c r="X263" i="7"/>
  <c r="AB50" i="7"/>
  <c r="BB50" i="7" s="1"/>
  <c r="BA50" i="7" s="1"/>
  <c r="BV50" i="7" s="1"/>
  <c r="Z50" i="11" s="1"/>
  <c r="AA50" i="11" s="1"/>
  <c r="AB298" i="7"/>
  <c r="AB133" i="7"/>
  <c r="BA133" i="7" s="1"/>
  <c r="Z106" i="7"/>
  <c r="AX106" i="7" s="1"/>
  <c r="X64" i="7"/>
  <c r="AU64" i="7" s="1"/>
  <c r="Z68" i="7"/>
  <c r="AY68" i="7" s="1"/>
  <c r="V68" i="7"/>
  <c r="AS68" i="7" s="1"/>
  <c r="T68" i="7"/>
  <c r="AP68" i="7" s="1"/>
  <c r="AB46" i="7"/>
  <c r="BA46" i="7" s="1"/>
  <c r="AB296" i="7"/>
  <c r="V103" i="7"/>
  <c r="AR103" i="7" s="1"/>
  <c r="AB154" i="7"/>
  <c r="AD238" i="7"/>
  <c r="Z24" i="7"/>
  <c r="AX24" i="7" s="1"/>
  <c r="AB28" i="7"/>
  <c r="BA28" i="7" s="1"/>
  <c r="V144" i="7"/>
  <c r="V24" i="7"/>
  <c r="AR24" i="7" s="1"/>
  <c r="T24" i="7"/>
  <c r="X24" i="7"/>
  <c r="AU24" i="7" s="1"/>
  <c r="Z263" i="7"/>
  <c r="AD332" i="7"/>
  <c r="BD332" i="7" s="1"/>
  <c r="Z346" i="7"/>
  <c r="AX346" i="7" s="1"/>
  <c r="T344" i="7"/>
  <c r="AO344" i="7" s="1"/>
  <c r="Z67" i="7"/>
  <c r="AX67" i="7" s="1"/>
  <c r="T92" i="7"/>
  <c r="T125" i="7"/>
  <c r="X191" i="7"/>
  <c r="Z272" i="7"/>
  <c r="Z353" i="7"/>
  <c r="AX353" i="7" s="1"/>
  <c r="Z133" i="7"/>
  <c r="AX133" i="7" s="1"/>
  <c r="X162" i="7"/>
  <c r="AD105" i="7"/>
  <c r="BD105" i="7" s="1"/>
  <c r="AB370" i="7"/>
  <c r="Z93" i="7"/>
  <c r="AX93" i="7" s="1"/>
  <c r="Z289" i="7"/>
  <c r="V50" i="7"/>
  <c r="AS50" i="7" s="1"/>
  <c r="AR50" i="7" s="1"/>
  <c r="BM50" i="7" s="1"/>
  <c r="T50" i="11" s="1"/>
  <c r="U50" i="11" s="1"/>
  <c r="T183" i="7"/>
  <c r="X131" i="7"/>
  <c r="V125" i="7"/>
  <c r="AR125" i="7" s="1"/>
  <c r="AD144" i="7"/>
  <c r="AB195" i="7"/>
  <c r="AB202" i="7"/>
  <c r="T156" i="7"/>
  <c r="AD95" i="7"/>
  <c r="BD95" i="7" s="1"/>
  <c r="T195" i="7"/>
  <c r="AD48" i="7"/>
  <c r="X262" i="7"/>
  <c r="V172" i="7"/>
  <c r="AR172" i="7" s="1"/>
  <c r="AD234" i="7"/>
  <c r="Z349" i="7"/>
  <c r="AX349" i="7" s="1"/>
  <c r="V70" i="7"/>
  <c r="V142" i="7"/>
  <c r="AB270" i="7"/>
  <c r="AD24" i="7"/>
  <c r="BD24" i="7" s="1"/>
  <c r="X13" i="7"/>
  <c r="AU13" i="7" s="1"/>
  <c r="Z135" i="7"/>
  <c r="T262" i="7"/>
  <c r="Z50" i="7"/>
  <c r="AY50" i="7" s="1"/>
  <c r="AX50" i="7" s="1"/>
  <c r="BS50" i="7" s="1"/>
  <c r="X50" i="11" s="1"/>
  <c r="Y50" i="11" s="1"/>
  <c r="X303" i="7"/>
  <c r="T50" i="7"/>
  <c r="AP50" i="7" s="1"/>
  <c r="AO50" i="7" s="1"/>
  <c r="BJ50" i="7" s="1"/>
  <c r="R50" i="11" s="1"/>
  <c r="S50" i="11" s="1"/>
  <c r="X334" i="7"/>
  <c r="AU334" i="7" s="1"/>
  <c r="AD358" i="7"/>
  <c r="BD358" i="7" s="1"/>
  <c r="Z261" i="7"/>
  <c r="Z270" i="7"/>
  <c r="AB69" i="7"/>
  <c r="Z60" i="7"/>
  <c r="Z221" i="7"/>
  <c r="V64" i="7"/>
  <c r="AR64" i="7" s="1"/>
  <c r="X50" i="7"/>
  <c r="AV50" i="7" s="1"/>
  <c r="AU50" i="7" s="1"/>
  <c r="BP50" i="7" s="1"/>
  <c r="V50" i="11" s="1"/>
  <c r="W50" i="11" s="1"/>
  <c r="AB260" i="7"/>
  <c r="X270" i="7"/>
  <c r="V174" i="7"/>
  <c r="AB92" i="7"/>
  <c r="BA92" i="7" s="1"/>
  <c r="V287" i="7"/>
  <c r="Z136" i="7"/>
  <c r="AD133" i="7"/>
  <c r="BD133" i="7" s="1"/>
  <c r="T106" i="7"/>
  <c r="AB64" i="7"/>
  <c r="BA64" i="7" s="1"/>
  <c r="AB329" i="7"/>
  <c r="T64" i="7"/>
  <c r="AD199" i="7"/>
  <c r="V154" i="7"/>
  <c r="AB262" i="7"/>
  <c r="AB56" i="7"/>
  <c r="AB238" i="7"/>
  <c r="AB121" i="7"/>
  <c r="Z187" i="7"/>
  <c r="V228" i="7"/>
  <c r="AB299" i="7"/>
  <c r="X261" i="7"/>
  <c r="X138" i="7"/>
  <c r="AV138" i="7" s="1"/>
  <c r="X301" i="7"/>
  <c r="AB167" i="7"/>
  <c r="BB167" i="7" s="1"/>
  <c r="AD60" i="7"/>
  <c r="T109" i="7"/>
  <c r="AO109" i="7" s="1"/>
  <c r="V69" i="7"/>
  <c r="AD346" i="7"/>
  <c r="BD346" i="7" s="1"/>
  <c r="Z267" i="7"/>
  <c r="AB138" i="7"/>
  <c r="BB138" i="7" s="1"/>
  <c r="X69" i="7"/>
  <c r="AV69" i="7" s="1"/>
  <c r="X202" i="7"/>
  <c r="X238" i="7"/>
  <c r="V99" i="7"/>
  <c r="AR99" i="7" s="1"/>
  <c r="X360" i="7"/>
  <c r="AU360" i="7" s="1"/>
  <c r="T267" i="7"/>
  <c r="V176" i="7"/>
  <c r="AR176" i="7" s="1"/>
  <c r="V18" i="7"/>
  <c r="AR18" i="7" s="1"/>
  <c r="V56" i="7"/>
  <c r="X48" i="7"/>
  <c r="Z69" i="7"/>
  <c r="AD109" i="7"/>
  <c r="BD109" i="7" s="1"/>
  <c r="Z56" i="7"/>
  <c r="X109" i="7"/>
  <c r="AU109" i="7" s="1"/>
  <c r="AD70" i="7"/>
  <c r="AD64" i="7"/>
  <c r="BD64" i="7" s="1"/>
  <c r="Z142" i="7"/>
  <c r="AD69" i="7"/>
  <c r="Z70" i="7"/>
  <c r="T225" i="7"/>
  <c r="AB348" i="7"/>
  <c r="BA348" i="7" s="1"/>
  <c r="T168" i="7"/>
  <c r="AB109" i="7"/>
  <c r="BA109" i="7" s="1"/>
  <c r="AD137" i="7"/>
  <c r="BD137" i="7" s="1"/>
  <c r="T251" i="7"/>
  <c r="V213" i="7"/>
  <c r="T237" i="7"/>
  <c r="T206" i="7"/>
  <c r="AD213" i="7"/>
  <c r="AB93" i="7"/>
  <c r="BA93" i="7" s="1"/>
  <c r="AB199" i="7"/>
  <c r="X106" i="7"/>
  <c r="AU106" i="7" s="1"/>
  <c r="T264" i="7"/>
  <c r="AD267" i="7"/>
  <c r="AB183" i="7"/>
  <c r="V93" i="7"/>
  <c r="AR93" i="7" s="1"/>
  <c r="AB307" i="7"/>
  <c r="AD183" i="7"/>
  <c r="AD57" i="7"/>
  <c r="BD57" i="7" s="1"/>
  <c r="X213" i="7"/>
  <c r="X315" i="7"/>
  <c r="V267" i="7"/>
  <c r="V58" i="7"/>
  <c r="AR58" i="7" s="1"/>
  <c r="V355" i="7"/>
  <c r="AR355" i="7" s="1"/>
  <c r="Z43" i="7"/>
  <c r="AX43" i="7" s="1"/>
  <c r="Z355" i="7"/>
  <c r="AX355" i="7" s="1"/>
  <c r="Z186" i="7"/>
  <c r="T174" i="7"/>
  <c r="AB75" i="7"/>
  <c r="BB75" i="7" s="1"/>
  <c r="AB196" i="7"/>
  <c r="AD251" i="7"/>
  <c r="T213" i="7"/>
  <c r="AB213" i="7"/>
  <c r="X199" i="7"/>
  <c r="AB34" i="7"/>
  <c r="BA34" i="7" s="1"/>
  <c r="AD89" i="7"/>
  <c r="BD89" i="7" s="1"/>
  <c r="AB29" i="7"/>
  <c r="BA29" i="7" s="1"/>
  <c r="AB40" i="7"/>
  <c r="BA40" i="7" s="1"/>
  <c r="X308" i="7"/>
  <c r="X198" i="7"/>
  <c r="V186" i="7"/>
  <c r="AR186" i="7" s="1"/>
  <c r="Z202" i="7"/>
  <c r="Z308" i="7"/>
  <c r="V177" i="7"/>
  <c r="AR177" i="7" s="1"/>
  <c r="Z34" i="7"/>
  <c r="AX34" i="7" s="1"/>
  <c r="V29" i="7"/>
  <c r="AR29" i="7" s="1"/>
  <c r="AD29" i="7"/>
  <c r="BD29" i="7" s="1"/>
  <c r="T41" i="7"/>
  <c r="AB308" i="7"/>
  <c r="Z29" i="7"/>
  <c r="AX29" i="7" s="1"/>
  <c r="AD34" i="7"/>
  <c r="BD34" i="7" s="1"/>
  <c r="V137" i="7"/>
  <c r="AR137" i="7" s="1"/>
  <c r="V87" i="7"/>
  <c r="AR87" i="7" s="1"/>
  <c r="AB357" i="7"/>
  <c r="BA357" i="7" s="1"/>
  <c r="AB349" i="7"/>
  <c r="BA349" i="7" s="1"/>
  <c r="X34" i="7"/>
  <c r="AU34" i="7" s="1"/>
  <c r="T29" i="7"/>
  <c r="AD174" i="7"/>
  <c r="T169" i="7"/>
  <c r="V34" i="7"/>
  <c r="AR34" i="7" s="1"/>
  <c r="T34" i="7"/>
  <c r="X15" i="7"/>
  <c r="AU15" i="7" s="1"/>
  <c r="AD186" i="7"/>
  <c r="AB38" i="7"/>
  <c r="BA38" i="7" s="1"/>
  <c r="X77" i="7"/>
  <c r="X354" i="7"/>
  <c r="AU354" i="7" s="1"/>
  <c r="T26" i="7"/>
  <c r="AD189" i="7"/>
  <c r="AD349" i="7"/>
  <c r="BD349" i="7" s="1"/>
  <c r="X362" i="7"/>
  <c r="AU362" i="7" s="1"/>
  <c r="T186" i="7"/>
  <c r="T189" i="7"/>
  <c r="AD191" i="7"/>
  <c r="V189" i="7"/>
  <c r="AB264" i="7"/>
  <c r="Z80" i="7"/>
  <c r="AX80" i="7" s="1"/>
  <c r="Z16" i="7"/>
  <c r="AX16" i="7" s="1"/>
  <c r="X186" i="7"/>
  <c r="AD264" i="7"/>
  <c r="AB48" i="7"/>
  <c r="AD134" i="7"/>
  <c r="AB15" i="7"/>
  <c r="BA15" i="7" s="1"/>
  <c r="AD22" i="7"/>
  <c r="BD22" i="7" s="1"/>
  <c r="Z103" i="7"/>
  <c r="AX103" i="7" s="1"/>
  <c r="V270" i="7"/>
  <c r="V28" i="7"/>
  <c r="AR28" i="7" s="1"/>
  <c r="X173" i="7"/>
  <c r="AB26" i="7"/>
  <c r="BA26" i="7" s="1"/>
  <c r="AD112" i="7"/>
  <c r="X26" i="7"/>
  <c r="AU26" i="7" s="1"/>
  <c r="V27" i="7"/>
  <c r="AR27" i="7" s="1"/>
  <c r="Z264" i="7"/>
  <c r="AD27" i="7"/>
  <c r="BD27" i="7" s="1"/>
  <c r="T15" i="7"/>
  <c r="V44" i="7"/>
  <c r="AR44" i="7" s="1"/>
  <c r="X44" i="7"/>
  <c r="AU44" i="7" s="1"/>
  <c r="AB158" i="7"/>
  <c r="X227" i="7"/>
  <c r="V158" i="7"/>
  <c r="T46" i="7"/>
  <c r="V106" i="7"/>
  <c r="AR106" i="7" s="1"/>
  <c r="T220" i="7"/>
  <c r="T66" i="7"/>
  <c r="AD58" i="7"/>
  <c r="BD58" i="7" s="1"/>
  <c r="T148" i="7"/>
  <c r="X357" i="7"/>
  <c r="AU357" i="7" s="1"/>
  <c r="X93" i="7"/>
  <c r="AU93" i="7" s="1"/>
  <c r="T80" i="7"/>
  <c r="V37" i="7"/>
  <c r="AR37" i="7" s="1"/>
  <c r="AD28" i="7"/>
  <c r="BD28" i="7" s="1"/>
  <c r="AD336" i="7"/>
  <c r="BD336" i="7" s="1"/>
  <c r="Z137" i="7"/>
  <c r="AX137" i="7" s="1"/>
  <c r="X158" i="7"/>
  <c r="AD295" i="7"/>
  <c r="X135" i="7"/>
  <c r="V129" i="7"/>
  <c r="X156" i="7"/>
  <c r="V40" i="7"/>
  <c r="AR40" i="7" s="1"/>
  <c r="AD19" i="7"/>
  <c r="BD19" i="7" s="1"/>
  <c r="AD357" i="7"/>
  <c r="BD357" i="7" s="1"/>
  <c r="T40" i="7"/>
  <c r="T295" i="7"/>
  <c r="X103" i="7"/>
  <c r="AU103" i="7" s="1"/>
  <c r="V151" i="7"/>
  <c r="T283" i="7"/>
  <c r="X289" i="7"/>
  <c r="AU289" i="7" s="1"/>
  <c r="X226" i="7"/>
  <c r="V41" i="7"/>
  <c r="AR41" i="7" s="1"/>
  <c r="X137" i="7"/>
  <c r="AU137" i="7" s="1"/>
  <c r="V283" i="7"/>
  <c r="Z44" i="7"/>
  <c r="AX44" i="7" s="1"/>
  <c r="AD173" i="7"/>
  <c r="T39" i="7"/>
  <c r="AD207" i="7"/>
  <c r="AD59" i="7"/>
  <c r="BD59" i="7" s="1"/>
  <c r="X59" i="7"/>
  <c r="Z175" i="7"/>
  <c r="V354" i="7"/>
  <c r="AR354" i="7" s="1"/>
  <c r="AD354" i="7"/>
  <c r="BD354" i="7" s="1"/>
  <c r="X207" i="7"/>
  <c r="V336" i="7"/>
  <c r="AR336" i="7" s="1"/>
  <c r="T93" i="7"/>
  <c r="T349" i="7"/>
  <c r="AO349" i="7" s="1"/>
  <c r="X133" i="7"/>
  <c r="AU133" i="7" s="1"/>
  <c r="Z362" i="7"/>
  <c r="AX362" i="7" s="1"/>
  <c r="T263" i="7"/>
  <c r="AB198" i="7"/>
  <c r="Z262" i="7"/>
  <c r="X267" i="7"/>
  <c r="AD190" i="7"/>
  <c r="T95" i="7"/>
  <c r="V220" i="7"/>
  <c r="Z95" i="7"/>
  <c r="AX95" i="7" s="1"/>
  <c r="Z296" i="7"/>
  <c r="Z47" i="7"/>
  <c r="AX47" i="7" s="1"/>
  <c r="AB14" i="7"/>
  <c r="BA14" i="7" s="1"/>
  <c r="Z59" i="7"/>
  <c r="AX59" i="7" s="1"/>
  <c r="V227" i="7"/>
  <c r="T137" i="7"/>
  <c r="AD80" i="7"/>
  <c r="BD80" i="7" s="1"/>
  <c r="AB200" i="7"/>
  <c r="Z39" i="7"/>
  <c r="AX39" i="7" s="1"/>
  <c r="X183" i="7"/>
  <c r="T198" i="7"/>
  <c r="AD31" i="7"/>
  <c r="BD31" i="7" s="1"/>
  <c r="Z332" i="7"/>
  <c r="AX332" i="7" s="1"/>
  <c r="T296" i="7"/>
  <c r="T234" i="7"/>
  <c r="T288" i="7"/>
  <c r="V31" i="7"/>
  <c r="AR31" i="7" s="1"/>
  <c r="X80" i="7"/>
  <c r="AU80" i="7" s="1"/>
  <c r="T173" i="7"/>
  <c r="T59" i="7"/>
  <c r="AD152" i="7"/>
  <c r="AB340" i="7"/>
  <c r="BA340" i="7" s="1"/>
  <c r="T161" i="7"/>
  <c r="AB304" i="7"/>
  <c r="X79" i="7"/>
  <c r="T143" i="7"/>
  <c r="Z105" i="7"/>
  <c r="AX105" i="7" s="1"/>
  <c r="V115" i="7"/>
  <c r="AB155" i="7"/>
  <c r="V329" i="7"/>
  <c r="Z199" i="7"/>
  <c r="AD242" i="7"/>
  <c r="AB259" i="7"/>
  <c r="V242" i="7"/>
  <c r="AD340" i="7"/>
  <c r="BD340" i="7" s="1"/>
  <c r="V370" i="7"/>
  <c r="AB354" i="7"/>
  <c r="BA354" i="7" s="1"/>
  <c r="AD223" i="7"/>
  <c r="T98" i="7"/>
  <c r="T134" i="7"/>
  <c r="T175" i="7"/>
  <c r="T207" i="7"/>
  <c r="AD304" i="7"/>
  <c r="AD296" i="7"/>
  <c r="X205" i="7"/>
  <c r="AB59" i="7"/>
  <c r="BA59" i="7" s="1"/>
  <c r="V277" i="7"/>
  <c r="AR277" i="7" s="1"/>
  <c r="V289" i="7"/>
  <c r="AD292" i="7"/>
  <c r="T151" i="7"/>
  <c r="V14" i="7"/>
  <c r="AR14" i="7" s="1"/>
  <c r="AD47" i="7"/>
  <c r="BD47" i="7" s="1"/>
  <c r="AD39" i="7"/>
  <c r="BD39" i="7" s="1"/>
  <c r="Z354" i="7"/>
  <c r="AX354" i="7" s="1"/>
  <c r="V132" i="7"/>
  <c r="AD293" i="7"/>
  <c r="V339" i="7"/>
  <c r="AR339" i="7" s="1"/>
  <c r="AB151" i="7"/>
  <c r="AB283" i="7"/>
  <c r="V48" i="7"/>
  <c r="V288" i="7"/>
  <c r="V207" i="7"/>
  <c r="AB39" i="7"/>
  <c r="BA39" i="7" s="1"/>
  <c r="T78" i="7"/>
  <c r="AB339" i="7"/>
  <c r="BA339" i="7" s="1"/>
  <c r="L63" i="7"/>
  <c r="AA63" i="7" s="1"/>
  <c r="X112" i="7"/>
  <c r="T199" i="7"/>
  <c r="Z279" i="7"/>
  <c r="T91" i="7"/>
  <c r="V309" i="7"/>
  <c r="X151" i="7"/>
  <c r="U57" i="7"/>
  <c r="F63" i="7"/>
  <c r="U63" i="7" s="1"/>
  <c r="V133" i="7"/>
  <c r="AR133" i="7" s="1"/>
  <c r="Z196" i="7"/>
  <c r="AX196" i="7" s="1"/>
  <c r="AD334" i="7"/>
  <c r="BD334" i="7" s="1"/>
  <c r="Z198" i="7"/>
  <c r="AB143" i="7"/>
  <c r="V46" i="7"/>
  <c r="AR46" i="7" s="1"/>
  <c r="X174" i="7"/>
  <c r="X66" i="7"/>
  <c r="AU66" i="7" s="1"/>
  <c r="V135" i="7"/>
  <c r="T336" i="7"/>
  <c r="AO336" i="7" s="1"/>
  <c r="AB360" i="7"/>
  <c r="BA360" i="7" s="1"/>
  <c r="V296" i="7"/>
  <c r="X346" i="7"/>
  <c r="AU346" i="7" s="1"/>
  <c r="V279" i="7"/>
  <c r="T103" i="7"/>
  <c r="AB135" i="7"/>
  <c r="AD93" i="7"/>
  <c r="BD93" i="7" s="1"/>
  <c r="U60" i="7"/>
  <c r="AP60" i="7" s="1"/>
  <c r="F62" i="7"/>
  <c r="U62" i="7" s="1"/>
  <c r="AD129" i="7"/>
  <c r="AD143" i="7"/>
  <c r="AD44" i="7"/>
  <c r="BD44" i="7" s="1"/>
  <c r="AC60" i="7"/>
  <c r="BB60" i="7" s="1"/>
  <c r="N62" i="7"/>
  <c r="AC62" i="7" s="1"/>
  <c r="Y57" i="7"/>
  <c r="J63" i="7"/>
  <c r="Y63" i="7" s="1"/>
  <c r="AD149" i="7"/>
  <c r="BD149" i="7" s="1"/>
  <c r="X90" i="7"/>
  <c r="AU90" i="7" s="1"/>
  <c r="X296" i="7"/>
  <c r="X148" i="7"/>
  <c r="Z340" i="7"/>
  <c r="AX340" i="7" s="1"/>
  <c r="Z206" i="7"/>
  <c r="X269" i="7"/>
  <c r="V357" i="7"/>
  <c r="AR357" i="7" s="1"/>
  <c r="V90" i="7"/>
  <c r="AR90" i="7" s="1"/>
  <c r="Z173" i="7"/>
  <c r="T105" i="7"/>
  <c r="X358" i="7"/>
  <c r="AU358" i="7" s="1"/>
  <c r="AB112" i="7"/>
  <c r="Z112" i="7"/>
  <c r="AB269" i="7"/>
  <c r="AB358" i="7"/>
  <c r="BA358" i="7" s="1"/>
  <c r="AD41" i="7"/>
  <c r="BD41" i="7" s="1"/>
  <c r="Z102" i="7"/>
  <c r="AX102" i="7" s="1"/>
  <c r="T374" i="7"/>
  <c r="AO374" i="7" s="1"/>
  <c r="BJ374" i="7" s="1"/>
  <c r="R374" i="11" s="1"/>
  <c r="S374" i="11" s="1"/>
  <c r="V79" i="7"/>
  <c r="AD266" i="7"/>
  <c r="AB292" i="7"/>
  <c r="Z104" i="7"/>
  <c r="AX104" i="7" s="1"/>
  <c r="T112" i="7"/>
  <c r="V45" i="7"/>
  <c r="AR45" i="7" s="1"/>
  <c r="Z307" i="7"/>
  <c r="X176" i="7"/>
  <c r="AU176" i="7" s="1"/>
  <c r="V123" i="7"/>
  <c r="AR123" i="7" s="1"/>
  <c r="V187" i="7"/>
  <c r="AB330" i="7"/>
  <c r="V330" i="7"/>
  <c r="X41" i="7"/>
  <c r="AU41" i="7" s="1"/>
  <c r="AB153" i="7"/>
  <c r="X123" i="7"/>
  <c r="AU123" i="7" s="1"/>
  <c r="Z283" i="7"/>
  <c r="X181" i="7"/>
  <c r="AU181" i="7" s="1"/>
  <c r="V266" i="7"/>
  <c r="AD37" i="7"/>
  <c r="BD37" i="7" s="1"/>
  <c r="X374" i="7"/>
  <c r="T269" i="7"/>
  <c r="T360" i="7"/>
  <c r="AO360" i="7" s="1"/>
  <c r="X28" i="7"/>
  <c r="AU28" i="7" s="1"/>
  <c r="T340" i="7"/>
  <c r="AO340" i="7" s="1"/>
  <c r="V161" i="7"/>
  <c r="X196" i="7"/>
  <c r="AU196" i="7" s="1"/>
  <c r="Z176" i="7"/>
  <c r="AX176" i="7" s="1"/>
  <c r="V360" i="7"/>
  <c r="AR360" i="7" s="1"/>
  <c r="AD142" i="7"/>
  <c r="T358" i="7"/>
  <c r="AO358" i="7" s="1"/>
  <c r="Z151" i="7"/>
  <c r="V345" i="7"/>
  <c r="AR345" i="7" s="1"/>
  <c r="AD77" i="7"/>
  <c r="V334" i="7"/>
  <c r="AR334" i="7" s="1"/>
  <c r="AD135" i="7"/>
  <c r="X339" i="7"/>
  <c r="AU339" i="7" s="1"/>
  <c r="AD161" i="7"/>
  <c r="V149" i="7"/>
  <c r="AR149" i="7" s="1"/>
  <c r="T303" i="7"/>
  <c r="T281" i="7"/>
  <c r="X155" i="7"/>
  <c r="AD360" i="7"/>
  <c r="BD360" i="7" s="1"/>
  <c r="X104" i="7"/>
  <c r="AU104" i="7" s="1"/>
  <c r="X149" i="7"/>
  <c r="AU149" i="7" s="1"/>
  <c r="AB90" i="7"/>
  <c r="BA90" i="7" s="1"/>
  <c r="Z374" i="7"/>
  <c r="T77" i="7"/>
  <c r="AP77" i="7" s="1"/>
  <c r="V269" i="7"/>
  <c r="AD269" i="7"/>
  <c r="AB41" i="7"/>
  <c r="BA41" i="7" s="1"/>
  <c r="AC57" i="7"/>
  <c r="N63" i="7"/>
  <c r="AC63" i="7" s="1"/>
  <c r="AE57" i="7"/>
  <c r="P63" i="7"/>
  <c r="AE63" i="7" s="1"/>
  <c r="AB336" i="7"/>
  <c r="BA336" i="7" s="1"/>
  <c r="V346" i="7"/>
  <c r="AR346" i="7" s="1"/>
  <c r="AB182" i="7"/>
  <c r="V181" i="7"/>
  <c r="X345" i="7"/>
  <c r="AU345" i="7" s="1"/>
  <c r="Z306" i="7"/>
  <c r="AB87" i="7"/>
  <c r="BA87" i="7" s="1"/>
  <c r="V23" i="7"/>
  <c r="AR23" i="7" s="1"/>
  <c r="V105" i="7"/>
  <c r="AR105" i="7" s="1"/>
  <c r="Z181" i="7"/>
  <c r="X311" i="7"/>
  <c r="T196" i="7"/>
  <c r="T273" i="7"/>
  <c r="T334" i="7"/>
  <c r="AO334" i="7" s="1"/>
  <c r="T142" i="7"/>
  <c r="T155" i="7"/>
  <c r="T279" i="7"/>
  <c r="AD283" i="7"/>
  <c r="X295" i="7"/>
  <c r="V358" i="7"/>
  <c r="AR358" i="7" s="1"/>
  <c r="Z339" i="7"/>
  <c r="AX339" i="7" s="1"/>
  <c r="T345" i="7"/>
  <c r="AO345" i="7" s="1"/>
  <c r="AD339" i="7"/>
  <c r="BD339" i="7" s="1"/>
  <c r="T47" i="7"/>
  <c r="AD103" i="7"/>
  <c r="BD103" i="7" s="1"/>
  <c r="X153" i="7"/>
  <c r="Z345" i="7"/>
  <c r="AX345" i="7" s="1"/>
  <c r="AB227" i="7"/>
  <c r="V293" i="7"/>
  <c r="T332" i="7"/>
  <c r="AO332" i="7" s="1"/>
  <c r="AB187" i="7"/>
  <c r="T346" i="7"/>
  <c r="AO346" i="7" s="1"/>
  <c r="Z303" i="7"/>
  <c r="AD342" i="7"/>
  <c r="BD342" i="7" s="1"/>
  <c r="AD123" i="7"/>
  <c r="BD123" i="7" s="1"/>
  <c r="Z315" i="7"/>
  <c r="W60" i="7"/>
  <c r="H62" i="7"/>
  <c r="W62" i="7" s="1"/>
  <c r="H63" i="7"/>
  <c r="W63" i="7" s="1"/>
  <c r="X161" i="7"/>
  <c r="Z334" i="7"/>
  <c r="AX334" i="7" s="1"/>
  <c r="AD176" i="7"/>
  <c r="BD176" i="7" s="1"/>
  <c r="V196" i="7"/>
  <c r="X23" i="7"/>
  <c r="AU23" i="7" s="1"/>
  <c r="AB345" i="7"/>
  <c r="BA345" i="7" s="1"/>
  <c r="X14" i="7"/>
  <c r="AU14" i="7" s="1"/>
  <c r="Z241" i="7"/>
  <c r="Z15" i="7"/>
  <c r="AX15" i="7" s="1"/>
  <c r="AB334" i="7"/>
  <c r="BA334" i="7" s="1"/>
  <c r="AB332" i="7"/>
  <c r="BA332" i="7" s="1"/>
  <c r="T55" i="7"/>
  <c r="AP55" i="7" s="1"/>
  <c r="AO55" i="7" s="1"/>
  <c r="BJ55" i="7" s="1"/>
  <c r="R55" i="11" s="1"/>
  <c r="S55" i="11" s="1"/>
  <c r="T152" i="7"/>
  <c r="T123" i="7"/>
  <c r="AB315" i="7"/>
  <c r="AB288" i="7"/>
  <c r="X329" i="7"/>
  <c r="X47" i="7"/>
  <c r="AU47" i="7" s="1"/>
  <c r="Y60" i="7"/>
  <c r="J62" i="7"/>
  <c r="Y62" i="7" s="1"/>
  <c r="Z269" i="7"/>
  <c r="T330" i="7"/>
  <c r="AD299" i="7"/>
  <c r="AB142" i="7"/>
  <c r="T102" i="7"/>
  <c r="AD345" i="7"/>
  <c r="BD345" i="7" s="1"/>
  <c r="Z82" i="7"/>
  <c r="AX82" i="7" s="1"/>
  <c r="AB80" i="7"/>
  <c r="BA80" i="7" s="1"/>
  <c r="AA60" i="7"/>
  <c r="AY60" i="7" s="1"/>
  <c r="L62" i="7"/>
  <c r="AA62" i="7" s="1"/>
  <c r="X105" i="7"/>
  <c r="AU105" i="7" s="1"/>
  <c r="Z234" i="7"/>
  <c r="X58" i="7"/>
  <c r="AU58" i="7" s="1"/>
  <c r="V303" i="7"/>
  <c r="X299" i="7"/>
  <c r="T135" i="7"/>
  <c r="Z87" i="7"/>
  <c r="AX87" i="7" s="1"/>
  <c r="Z155" i="7"/>
  <c r="AD315" i="7"/>
  <c r="AD220" i="7"/>
  <c r="AD330" i="7"/>
  <c r="X55" i="7"/>
  <c r="AV55" i="7" s="1"/>
  <c r="AU55" i="7" s="1"/>
  <c r="BP55" i="7" s="1"/>
  <c r="V55" i="11" s="1"/>
  <c r="W55" i="11" s="1"/>
  <c r="T315" i="7"/>
  <c r="Z290" i="7"/>
  <c r="X242" i="7"/>
  <c r="X142" i="7"/>
  <c r="T87" i="7"/>
  <c r="X152" i="7"/>
  <c r="X39" i="7"/>
  <c r="AU39" i="7" s="1"/>
  <c r="Z48" i="7"/>
  <c r="P62" i="7"/>
  <c r="AE62" i="7" s="1"/>
  <c r="AB234" i="7"/>
  <c r="AD155" i="7"/>
  <c r="V205" i="7"/>
  <c r="Z305" i="7"/>
  <c r="AD86" i="7"/>
  <c r="BD86" i="7" s="1"/>
  <c r="X86" i="7"/>
  <c r="AU86" i="7" s="1"/>
  <c r="V128" i="7"/>
  <c r="T221" i="7"/>
  <c r="AB228" i="7"/>
  <c r="AD26" i="7"/>
  <c r="BD26" i="7" s="1"/>
  <c r="T27" i="7"/>
  <c r="V234" i="7"/>
  <c r="AD79" i="7"/>
  <c r="Z357" i="7"/>
  <c r="AX357" i="7" s="1"/>
  <c r="X283" i="7"/>
  <c r="X92" i="7"/>
  <c r="AU92" i="7" s="1"/>
  <c r="X220" i="7"/>
  <c r="AB295" i="7"/>
  <c r="V206" i="7"/>
  <c r="AD175" i="7"/>
  <c r="Z358" i="7"/>
  <c r="AX358" i="7" s="1"/>
  <c r="X228" i="7"/>
  <c r="X260" i="7"/>
  <c r="V298" i="7"/>
  <c r="AB54" i="7"/>
  <c r="BB54" i="7" s="1"/>
  <c r="BA54" i="7" s="1"/>
  <c r="BV54" i="7" s="1"/>
  <c r="Z54" i="11" s="1"/>
  <c r="AA54" i="11" s="1"/>
  <c r="AD38" i="7"/>
  <c r="BD38" i="7" s="1"/>
  <c r="X128" i="7"/>
  <c r="X91" i="7"/>
  <c r="AU91" i="7" s="1"/>
  <c r="T45" i="7"/>
  <c r="Z228" i="7"/>
  <c r="Z295" i="7"/>
  <c r="V26" i="7"/>
  <c r="AR26" i="7" s="1"/>
  <c r="AB22" i="7"/>
  <c r="BA22" i="7" s="1"/>
  <c r="AB134" i="7"/>
  <c r="Z38" i="7"/>
  <c r="AX38" i="7" s="1"/>
  <c r="V104" i="7"/>
  <c r="AR104" i="7" s="1"/>
  <c r="AB78" i="7"/>
  <c r="BA78" i="7" s="1"/>
  <c r="BV78" i="7" s="1"/>
  <c r="Z78" i="11" s="1"/>
  <c r="AB173" i="7"/>
  <c r="AB47" i="7"/>
  <c r="BA47" i="7" s="1"/>
  <c r="V292" i="7"/>
  <c r="X98" i="7"/>
  <c r="AU98" i="7" s="1"/>
  <c r="T58" i="7"/>
  <c r="X336" i="7"/>
  <c r="AU336" i="7" s="1"/>
  <c r="Z220" i="7"/>
  <c r="X125" i="7"/>
  <c r="AU125" i="7" s="1"/>
  <c r="V349" i="7"/>
  <c r="AR349" i="7" s="1"/>
  <c r="Z193" i="7"/>
  <c r="T355" i="7"/>
  <c r="AO355" i="7" s="1"/>
  <c r="AB266" i="7"/>
  <c r="V82" i="7"/>
  <c r="AR82" i="7" s="1"/>
  <c r="AB306" i="7"/>
  <c r="V374" i="7"/>
  <c r="AB31" i="7"/>
  <c r="BA31" i="7" s="1"/>
  <c r="T266" i="7"/>
  <c r="T31" i="7"/>
  <c r="AD311" i="7"/>
  <c r="AD153" i="7"/>
  <c r="Z161" i="7"/>
  <c r="V66" i="7"/>
  <c r="AR66" i="7" s="1"/>
  <c r="AB82" i="7"/>
  <c r="BA82" i="7" s="1"/>
  <c r="X277" i="7"/>
  <c r="AU277" i="7" s="1"/>
  <c r="T86" i="7"/>
  <c r="AB223" i="7"/>
  <c r="T308" i="7"/>
  <c r="AD66" i="7"/>
  <c r="BD66" i="7" s="1"/>
  <c r="AB289" i="7"/>
  <c r="X306" i="7"/>
  <c r="Z22" i="7"/>
  <c r="AX22" i="7" s="1"/>
  <c r="X38" i="7"/>
  <c r="AU38" i="7" s="1"/>
  <c r="AD128" i="7"/>
  <c r="T248" i="7"/>
  <c r="Z251" i="7"/>
  <c r="T329" i="7"/>
  <c r="Z129" i="7"/>
  <c r="X342" i="7"/>
  <c r="AU342" i="7" s="1"/>
  <c r="AB279" i="7"/>
  <c r="T37" i="7"/>
  <c r="AD329" i="7"/>
  <c r="AD374" i="7"/>
  <c r="X298" i="7"/>
  <c r="X251" i="7"/>
  <c r="Z119" i="7"/>
  <c r="T44" i="7"/>
  <c r="V315" i="7"/>
  <c r="Z158" i="7"/>
  <c r="AB128" i="7"/>
  <c r="T128" i="7"/>
  <c r="T18" i="7"/>
  <c r="AB210" i="7"/>
  <c r="AD260" i="7"/>
  <c r="T260" i="7"/>
  <c r="Z174" i="7"/>
  <c r="AD78" i="7"/>
  <c r="BD78" i="7" s="1"/>
  <c r="BY78" i="7" s="1"/>
  <c r="AB78" i="11" s="1"/>
  <c r="AB181" i="7"/>
  <c r="BA181" i="7" s="1"/>
  <c r="AD104" i="7"/>
  <c r="BD104" i="7" s="1"/>
  <c r="Z91" i="7"/>
  <c r="AX91" i="7" s="1"/>
  <c r="X78" i="7"/>
  <c r="AU78" i="7" s="1"/>
  <c r="BP78" i="7" s="1"/>
  <c r="V78" i="11" s="1"/>
  <c r="AB55" i="7"/>
  <c r="BB55" i="7" s="1"/>
  <c r="BA55" i="7" s="1"/>
  <c r="BV55" i="7" s="1"/>
  <c r="Z55" i="11" s="1"/>
  <c r="AA55" i="11" s="1"/>
  <c r="V241" i="7"/>
  <c r="V299" i="7"/>
  <c r="AD18" i="7"/>
  <c r="BD18" i="7" s="1"/>
  <c r="AB23" i="7"/>
  <c r="BA23" i="7" s="1"/>
  <c r="AD279" i="7"/>
  <c r="Z277" i="7"/>
  <c r="AX277" i="7" s="1"/>
  <c r="Z152" i="7"/>
  <c r="AB79" i="7"/>
  <c r="Z227" i="7"/>
  <c r="V138" i="7"/>
  <c r="Z224" i="7"/>
  <c r="T181" i="7"/>
  <c r="V308" i="7"/>
  <c r="Z336" i="7"/>
  <c r="AX336" i="7" s="1"/>
  <c r="V260" i="7"/>
  <c r="X279" i="7"/>
  <c r="AU279" i="7" s="1"/>
  <c r="AB66" i="7"/>
  <c r="BA66" i="7" s="1"/>
  <c r="X246" i="7"/>
  <c r="T227" i="7"/>
  <c r="AB129" i="7"/>
  <c r="V38" i="7"/>
  <c r="AR38" i="7" s="1"/>
  <c r="V311" i="7"/>
  <c r="AB91" i="7"/>
  <c r="BA91" i="7" s="1"/>
  <c r="X234" i="7"/>
  <c r="V198" i="7"/>
  <c r="Z288" i="7"/>
  <c r="AB95" i="7"/>
  <c r="BA95" i="7" s="1"/>
  <c r="AB27" i="7"/>
  <c r="BA27" i="7" s="1"/>
  <c r="T22" i="7"/>
  <c r="AB58" i="7"/>
  <c r="BA58" i="7" s="1"/>
  <c r="T307" i="7"/>
  <c r="Z242" i="7"/>
  <c r="T158" i="7"/>
  <c r="V153" i="7"/>
  <c r="X132" i="7"/>
  <c r="AD298" i="7"/>
  <c r="V78" i="7"/>
  <c r="AR78" i="7" s="1"/>
  <c r="BM78" i="7" s="1"/>
  <c r="T78" i="11" s="1"/>
  <c r="AD228" i="7"/>
  <c r="X266" i="7"/>
  <c r="Z134" i="7"/>
  <c r="AY134" i="7" s="1"/>
  <c r="X134" i="7"/>
  <c r="Z138" i="7"/>
  <c r="X19" i="7"/>
  <c r="AU19" i="7" s="1"/>
  <c r="V264" i="7"/>
  <c r="Z153" i="7"/>
  <c r="AD181" i="7"/>
  <c r="T104" i="7"/>
  <c r="X27" i="7"/>
  <c r="AU27" i="7" s="1"/>
  <c r="Z66" i="7"/>
  <c r="AX66" i="7" s="1"/>
  <c r="T311" i="7"/>
  <c r="AD227" i="7"/>
  <c r="T224" i="7"/>
  <c r="AD277" i="7"/>
  <c r="Z207" i="7"/>
  <c r="V15" i="7"/>
  <c r="AR15" i="7" s="1"/>
  <c r="T129" i="7"/>
  <c r="X297" i="7"/>
  <c r="AD91" i="7"/>
  <c r="BD91" i="7" s="1"/>
  <c r="X45" i="7"/>
  <c r="AU45" i="7" s="1"/>
  <c r="Z123" i="7"/>
  <c r="AX123" i="7" s="1"/>
  <c r="T242" i="7"/>
  <c r="T292" i="7"/>
  <c r="AD148" i="7"/>
  <c r="X129" i="7"/>
  <c r="X22" i="7"/>
  <c r="AU22" i="7" s="1"/>
  <c r="AD343" i="7"/>
  <c r="BD343" i="7" s="1"/>
  <c r="Z266" i="7"/>
  <c r="AD14" i="7"/>
  <c r="BD14" i="7" s="1"/>
  <c r="T14" i="7"/>
  <c r="AD54" i="7"/>
  <c r="BE54" i="7" s="1"/>
  <c r="BD54" i="7" s="1"/>
  <c r="BY54" i="7" s="1"/>
  <c r="AB54" i="11" s="1"/>
  <c r="AC54" i="11" s="1"/>
  <c r="AB344" i="7"/>
  <c r="BA344" i="7" s="1"/>
  <c r="AD187" i="7"/>
  <c r="BD187" i="7" s="1"/>
  <c r="T138" i="7"/>
  <c r="X264" i="7"/>
  <c r="Z132" i="7"/>
  <c r="AD198" i="7"/>
  <c r="T228" i="7"/>
  <c r="Z58" i="7"/>
  <c r="AX58" i="7" s="1"/>
  <c r="V221" i="7"/>
  <c r="X211" i="7"/>
  <c r="AB105" i="7"/>
  <c r="BA105" i="7" s="1"/>
  <c r="Z26" i="7"/>
  <c r="AX26" i="7" s="1"/>
  <c r="T277" i="7"/>
  <c r="Z86" i="7"/>
  <c r="AX86" i="7" s="1"/>
  <c r="Z311" i="7"/>
  <c r="T357" i="7"/>
  <c r="AO357" i="7" s="1"/>
  <c r="V80" i="7"/>
  <c r="AR80" i="7" s="1"/>
  <c r="AB86" i="7"/>
  <c r="T38" i="7"/>
  <c r="AB161" i="7"/>
  <c r="T153" i="7"/>
  <c r="X18" i="7"/>
  <c r="AU18" i="7" s="1"/>
  <c r="AB311" i="7"/>
  <c r="AD15" i="7"/>
  <c r="BD15" i="7" s="1"/>
  <c r="V340" i="7"/>
  <c r="AR340" i="7" s="1"/>
  <c r="T342" i="7"/>
  <c r="AO342" i="7" s="1"/>
  <c r="AB43" i="7"/>
  <c r="BA43" i="7" s="1"/>
  <c r="X288" i="7"/>
  <c r="AA52" i="7"/>
  <c r="AY52" i="7" s="1"/>
  <c r="AX52" i="7" s="1"/>
  <c r="BS52" i="7" s="1"/>
  <c r="X52" i="11" s="1"/>
  <c r="Y52" i="11" s="1"/>
  <c r="T309" i="7"/>
  <c r="AB309" i="7"/>
  <c r="Z37" i="7"/>
  <c r="AX37" i="7" s="1"/>
  <c r="AE209" i="7"/>
  <c r="Z42" i="7"/>
  <c r="AX42" i="7" s="1"/>
  <c r="AB172" i="7"/>
  <c r="BA172" i="7" s="1"/>
  <c r="Z172" i="7"/>
  <c r="AX172" i="7" s="1"/>
  <c r="AB241" i="7"/>
  <c r="AD344" i="7"/>
  <c r="BD344" i="7" s="1"/>
  <c r="V304" i="7"/>
  <c r="AD241" i="7"/>
  <c r="AD286" i="7"/>
  <c r="Z89" i="7"/>
  <c r="AX89" i="7" s="1"/>
  <c r="AB57" i="7"/>
  <c r="BA57" i="7" s="1"/>
  <c r="Z98" i="7"/>
  <c r="AX98" i="7" s="1"/>
  <c r="Z185" i="7"/>
  <c r="X225" i="7"/>
  <c r="T25" i="7"/>
  <c r="V43" i="7"/>
  <c r="AR43" i="7" s="1"/>
  <c r="AD87" i="7"/>
  <c r="BD87" i="7" s="1"/>
  <c r="Z281" i="7"/>
  <c r="Z57" i="7"/>
  <c r="AD182" i="7"/>
  <c r="Z298" i="7"/>
  <c r="T298" i="7"/>
  <c r="Y196" i="7"/>
  <c r="X46" i="7"/>
  <c r="AU46" i="7" s="1"/>
  <c r="AD45" i="7"/>
  <c r="BD45" i="7" s="1"/>
  <c r="AE129" i="7"/>
  <c r="AA196" i="7"/>
  <c r="AB45" i="7"/>
  <c r="BA45" i="7" s="1"/>
  <c r="Z260" i="7"/>
  <c r="AC198" i="7"/>
  <c r="Z11" i="7"/>
  <c r="AX11" i="7" s="1"/>
  <c r="AB11" i="7"/>
  <c r="BA11" i="7" s="1"/>
  <c r="W53" i="7"/>
  <c r="AS53" i="7" s="1"/>
  <c r="AR53" i="7" s="1"/>
  <c r="BM53" i="7" s="1"/>
  <c r="T53" i="11" s="1"/>
  <c r="U53" i="11" s="1"/>
  <c r="V193" i="7"/>
  <c r="Z342" i="7"/>
  <c r="AX342" i="7" s="1"/>
  <c r="AB42" i="7"/>
  <c r="BA42" i="7" s="1"/>
  <c r="U280" i="7"/>
  <c r="AE248" i="7"/>
  <c r="BY248" i="7" s="1"/>
  <c r="AB248" i="11" s="1"/>
  <c r="T13" i="7"/>
  <c r="AB13" i="7"/>
  <c r="BA13" i="7" s="1"/>
  <c r="Z13" i="7"/>
  <c r="AX13" i="7" s="1"/>
  <c r="W109" i="7"/>
  <c r="Y271" i="7"/>
  <c r="BP271" i="7" s="1"/>
  <c r="V271" i="11" s="1"/>
  <c r="W271" i="11" s="1"/>
  <c r="AC258" i="7"/>
  <c r="BV258" i="7" s="1"/>
  <c r="Z258" i="11" s="1"/>
  <c r="T165" i="7"/>
  <c r="Z231" i="7"/>
  <c r="Z90" i="7"/>
  <c r="AX90" i="7" s="1"/>
  <c r="AD90" i="7"/>
  <c r="BD90" i="7" s="1"/>
  <c r="T90" i="7"/>
  <c r="AC246" i="7"/>
  <c r="BA246" i="7" s="1"/>
  <c r="T306" i="7"/>
  <c r="AB52" i="7"/>
  <c r="BB52" i="7" s="1"/>
  <c r="BA52" i="7" s="1"/>
  <c r="BV52" i="7" s="1"/>
  <c r="Z52" i="11" s="1"/>
  <c r="AA52" i="11" s="1"/>
  <c r="AB193" i="7"/>
  <c r="X355" i="7"/>
  <c r="AU355" i="7" s="1"/>
  <c r="AD13" i="7"/>
  <c r="BD13" i="7" s="1"/>
  <c r="AD92" i="7"/>
  <c r="BD92" i="7" s="1"/>
  <c r="Y279" i="7"/>
  <c r="Y277" i="7"/>
  <c r="X82" i="7"/>
  <c r="AU82" i="7" s="1"/>
  <c r="AD306" i="7"/>
  <c r="AB224" i="7"/>
  <c r="AB104" i="7"/>
  <c r="BA104" i="7" s="1"/>
  <c r="W230" i="7"/>
  <c r="BM230" i="7" s="1"/>
  <c r="T230" i="11" s="1"/>
  <c r="AE157" i="7"/>
  <c r="AC304" i="7"/>
  <c r="AB206" i="7"/>
  <c r="X206" i="7"/>
  <c r="V165" i="7"/>
  <c r="AR165" i="7" s="1"/>
  <c r="T193" i="7"/>
  <c r="W186" i="7"/>
  <c r="T256" i="7"/>
  <c r="AA56" i="7"/>
  <c r="T82" i="7"/>
  <c r="AD355" i="7"/>
  <c r="BD355" i="7" s="1"/>
  <c r="AD288" i="7"/>
  <c r="Z343" i="7"/>
  <c r="AX343" i="7" s="1"/>
  <c r="V152" i="7"/>
  <c r="AA256" i="7"/>
  <c r="BS256" i="7" s="1"/>
  <c r="X256" i="11" s="1"/>
  <c r="Y230" i="7"/>
  <c r="BP230" i="7" s="1"/>
  <c r="V230" i="11" s="1"/>
  <c r="U306" i="7"/>
  <c r="T291" i="7"/>
  <c r="AB291" i="7"/>
  <c r="Z291" i="7"/>
  <c r="V291" i="7"/>
  <c r="AD291" i="7"/>
  <c r="U212" i="7"/>
  <c r="Y289" i="7"/>
  <c r="AC161" i="7"/>
  <c r="T290" i="7"/>
  <c r="AD193" i="7"/>
  <c r="T241" i="7"/>
  <c r="X42" i="7"/>
  <c r="AU42" i="7" s="1"/>
  <c r="U87" i="7"/>
  <c r="AA181" i="7"/>
  <c r="V306" i="7"/>
  <c r="AB268" i="7"/>
  <c r="V268" i="7"/>
  <c r="Z268" i="7"/>
  <c r="AE161" i="7"/>
  <c r="AD132" i="7"/>
  <c r="Z223" i="7"/>
  <c r="V223" i="7"/>
  <c r="Z77" i="7"/>
  <c r="AD307" i="7"/>
  <c r="X344" i="7"/>
  <c r="AU344" i="7" s="1"/>
  <c r="T259" i="7"/>
  <c r="X259" i="7"/>
  <c r="Z259" i="7"/>
  <c r="T222" i="7"/>
  <c r="Z222" i="7"/>
  <c r="V222" i="7"/>
  <c r="AB222" i="7"/>
  <c r="AA257" i="7"/>
  <c r="BS257" i="7" s="1"/>
  <c r="X257" i="11" s="1"/>
  <c r="AB175" i="7"/>
  <c r="X175" i="7"/>
  <c r="W200" i="7"/>
  <c r="BM200" i="7" s="1"/>
  <c r="T200" i="11" s="1"/>
  <c r="V77" i="7"/>
  <c r="Z156" i="7"/>
  <c r="T121" i="7"/>
  <c r="Y115" i="7"/>
  <c r="AE179" i="7"/>
  <c r="AC181" i="7"/>
  <c r="Y184" i="7"/>
  <c r="U56" i="7"/>
  <c r="V259" i="7"/>
  <c r="Z329" i="7"/>
  <c r="V156" i="7"/>
  <c r="AB156" i="7"/>
  <c r="Y56" i="7"/>
  <c r="AC96" i="7"/>
  <c r="BA96" i="7" s="1"/>
  <c r="BV96" i="7" s="1"/>
  <c r="Z96" i="11" s="1"/>
  <c r="AA96" i="11" s="1"/>
  <c r="Y200" i="7"/>
  <c r="Y77" i="7"/>
  <c r="V237" i="7"/>
  <c r="Z237" i="7"/>
  <c r="T230" i="7"/>
  <c r="AE305" i="7"/>
  <c r="BY305" i="7" s="1"/>
  <c r="AB305" i="11" s="1"/>
  <c r="AE153" i="7"/>
  <c r="V54" i="7"/>
  <c r="AS54" i="7" s="1"/>
  <c r="AR54" i="7" s="1"/>
  <c r="BM54" i="7" s="1"/>
  <c r="T54" i="11" s="1"/>
  <c r="U54" i="11" s="1"/>
  <c r="AB212" i="7"/>
  <c r="U109" i="7"/>
  <c r="Y257" i="7"/>
  <c r="BP257" i="7" s="1"/>
  <c r="V257" i="11" s="1"/>
  <c r="AB77" i="7"/>
  <c r="X237" i="7"/>
  <c r="AA102" i="7"/>
  <c r="V343" i="7"/>
  <c r="AR343" i="7" s="1"/>
  <c r="T42" i="7"/>
  <c r="X292" i="7"/>
  <c r="AB176" i="7"/>
  <c r="BA176" i="7" s="1"/>
  <c r="AB37" i="7"/>
  <c r="BA37" i="7" s="1"/>
  <c r="AD98" i="7"/>
  <c r="BD98" i="7" s="1"/>
  <c r="T54" i="7"/>
  <c r="AP54" i="7" s="1"/>
  <c r="AO54" i="7" s="1"/>
  <c r="BJ54" i="7" s="1"/>
  <c r="R54" i="11" s="1"/>
  <c r="S54" i="11" s="1"/>
  <c r="Z148" i="7"/>
  <c r="AD156" i="7"/>
  <c r="AD224" i="7"/>
  <c r="X224" i="7"/>
  <c r="AE257" i="7"/>
  <c r="AC20" i="7"/>
  <c r="BA20" i="7" s="1"/>
  <c r="BV20" i="7" s="1"/>
  <c r="Z20" i="11" s="1"/>
  <c r="AA20" i="11" s="1"/>
  <c r="AE212" i="7"/>
  <c r="U264" i="7"/>
  <c r="Y232" i="7"/>
  <c r="AC305" i="7"/>
  <c r="AA187" i="7"/>
  <c r="X241" i="7"/>
  <c r="W119" i="7"/>
  <c r="X307" i="7"/>
  <c r="V89" i="7"/>
  <c r="AR89" i="7" s="1"/>
  <c r="V307" i="7"/>
  <c r="Y121" i="7"/>
  <c r="X193" i="7"/>
  <c r="W288" i="7"/>
  <c r="U293" i="7"/>
  <c r="AE205" i="7"/>
  <c r="BY205" i="7" s="1"/>
  <c r="AB205" i="11" s="1"/>
  <c r="X11" i="7"/>
  <c r="AU11" i="7" s="1"/>
  <c r="AB237" i="7"/>
  <c r="T354" i="7"/>
  <c r="AO354" i="7" s="1"/>
  <c r="Y95" i="7"/>
  <c r="X25" i="7"/>
  <c r="AU25" i="7" s="1"/>
  <c r="V25" i="7"/>
  <c r="AR25" i="7" s="1"/>
  <c r="AD25" i="7"/>
  <c r="BD25" i="7" s="1"/>
  <c r="X57" i="7"/>
  <c r="AC277" i="7"/>
  <c r="AB343" i="7"/>
  <c r="BA343" i="7" s="1"/>
  <c r="AB281" i="7"/>
  <c r="X281" i="7"/>
  <c r="AD119" i="7"/>
  <c r="X43" i="7"/>
  <c r="AU43" i="7" s="1"/>
  <c r="AB25" i="7"/>
  <c r="BA25" i="7" s="1"/>
  <c r="AD308" i="7"/>
  <c r="T223" i="7"/>
  <c r="U279" i="7"/>
  <c r="AD225" i="7"/>
  <c r="AE187" i="7"/>
  <c r="AA179" i="7"/>
  <c r="X187" i="7"/>
  <c r="Z344" i="7"/>
  <c r="AX344" i="7" s="1"/>
  <c r="V13" i="7"/>
  <c r="AR13" i="7" s="1"/>
  <c r="T89" i="7"/>
  <c r="Z25" i="7"/>
  <c r="AX25" i="7" s="1"/>
  <c r="X291" i="7"/>
  <c r="T132" i="7"/>
  <c r="AA311" i="7"/>
  <c r="X231" i="7"/>
  <c r="Z23" i="7"/>
  <c r="AX23" i="7" s="1"/>
  <c r="AC86" i="7"/>
  <c r="AA162" i="7"/>
  <c r="V148" i="7"/>
  <c r="V344" i="7"/>
  <c r="AR344" i="7" s="1"/>
  <c r="T304" i="7"/>
  <c r="AD268" i="7"/>
  <c r="AD20" i="7"/>
  <c r="BD20" i="7" s="1"/>
  <c r="AD222" i="7"/>
  <c r="AD151" i="7"/>
  <c r="T172" i="7"/>
  <c r="AB98" i="7"/>
  <c r="BA98" i="7" s="1"/>
  <c r="T339" i="7"/>
  <c r="AO339" i="7" s="1"/>
  <c r="T182" i="7"/>
  <c r="Y179" i="7"/>
  <c r="V281" i="7"/>
  <c r="T184" i="7"/>
  <c r="AA239" i="7"/>
  <c r="BS239" i="7" s="1"/>
  <c r="X239" i="11" s="1"/>
  <c r="Y239" i="11" s="1"/>
  <c r="AA169" i="7"/>
  <c r="AD309" i="7"/>
  <c r="AD237" i="7"/>
  <c r="X37" i="7"/>
  <c r="AU37" i="7" s="1"/>
  <c r="X172" i="7"/>
  <c r="AU172" i="7" s="1"/>
  <c r="AD11" i="7"/>
  <c r="BD11" i="7" s="1"/>
  <c r="V11" i="7"/>
  <c r="AR11" i="7" s="1"/>
  <c r="Z183" i="7"/>
  <c r="T187" i="7"/>
  <c r="AD40" i="7"/>
  <c r="BD40" i="7" s="1"/>
  <c r="X40" i="7"/>
  <c r="AU40" i="7" s="1"/>
  <c r="Z40" i="7"/>
  <c r="AX40" i="7" s="1"/>
  <c r="U311" i="7"/>
  <c r="Z55" i="7"/>
  <c r="AY55" i="7" s="1"/>
  <c r="AX55" i="7" s="1"/>
  <c r="BS55" i="7" s="1"/>
  <c r="X55" i="11" s="1"/>
  <c r="Y55" i="11" s="1"/>
  <c r="AD55" i="7"/>
  <c r="BE55" i="7" s="1"/>
  <c r="BD55" i="7" s="1"/>
  <c r="BY55" i="7" s="1"/>
  <c r="AB55" i="11" s="1"/>
  <c r="AC55" i="11" s="1"/>
  <c r="X290" i="7"/>
  <c r="T23" i="7"/>
  <c r="U277" i="7"/>
  <c r="T268" i="7"/>
  <c r="AB148" i="7"/>
  <c r="U245" i="7"/>
  <c r="X223" i="7"/>
  <c r="X268" i="7"/>
  <c r="X182" i="7"/>
  <c r="AB132" i="7"/>
  <c r="T176" i="7"/>
  <c r="Z309" i="7"/>
  <c r="U209" i="7"/>
  <c r="Y153" i="7"/>
  <c r="AD290" i="7"/>
  <c r="V290" i="7"/>
  <c r="AB355" i="7"/>
  <c r="BA355" i="7" s="1"/>
  <c r="X222" i="7"/>
  <c r="Y171" i="7"/>
  <c r="T43" i="7"/>
  <c r="X309" i="7"/>
  <c r="T343" i="7"/>
  <c r="AO343" i="7" s="1"/>
  <c r="V224" i="7"/>
  <c r="AD43" i="7"/>
  <c r="BD43" i="7" s="1"/>
  <c r="Y283" i="7"/>
  <c r="X304" i="7"/>
  <c r="AD206" i="7"/>
  <c r="Z225" i="7"/>
  <c r="AB225" i="7"/>
  <c r="V225" i="7"/>
  <c r="U183" i="7"/>
  <c r="U112" i="7"/>
  <c r="V342" i="7"/>
  <c r="AR342" i="7" s="1"/>
  <c r="AB342" i="7"/>
  <c r="BA342" i="7" s="1"/>
  <c r="T57" i="7"/>
  <c r="V57" i="7"/>
  <c r="AR57" i="7" s="1"/>
  <c r="Z149" i="7"/>
  <c r="AX149" i="7" s="1"/>
  <c r="AB149" i="7"/>
  <c r="BA149" i="7" s="1"/>
  <c r="AA277" i="7"/>
  <c r="W277" i="7"/>
  <c r="T79" i="7"/>
  <c r="Z79" i="7"/>
  <c r="AB114" i="7"/>
  <c r="U283" i="7"/>
  <c r="AB89" i="7"/>
  <c r="BA89" i="7" s="1"/>
  <c r="AA57" i="7"/>
  <c r="Y181" i="7"/>
  <c r="AD259" i="7"/>
  <c r="V182" i="7"/>
  <c r="AB290" i="7"/>
  <c r="X54" i="7"/>
  <c r="AV54" i="7" s="1"/>
  <c r="AU54" i="7" s="1"/>
  <c r="BP54" i="7" s="1"/>
  <c r="V54" i="11" s="1"/>
  <c r="W54" i="11" s="1"/>
  <c r="X343" i="7"/>
  <c r="AU343" i="7" s="1"/>
  <c r="X31" i="7"/>
  <c r="AU31" i="7" s="1"/>
  <c r="V102" i="7"/>
  <c r="AR102" i="7" s="1"/>
  <c r="Z31" i="7"/>
  <c r="AX31" i="7" s="1"/>
  <c r="U239" i="7"/>
  <c r="U303" i="7"/>
  <c r="W303" i="7"/>
  <c r="X16" i="7"/>
  <c r="AU16" i="7" s="1"/>
  <c r="V16" i="7"/>
  <c r="AR16" i="7" s="1"/>
  <c r="AB277" i="7"/>
  <c r="BA277" i="7" s="1"/>
  <c r="X349" i="7"/>
  <c r="AU349" i="7" s="1"/>
  <c r="AB123" i="7"/>
  <c r="BA123" i="7" s="1"/>
  <c r="X102" i="7"/>
  <c r="AU102" i="7" s="1"/>
  <c r="AB16" i="7"/>
  <c r="BA16" i="7" s="1"/>
  <c r="W297" i="7"/>
  <c r="BM297" i="7" s="1"/>
  <c r="T297" i="11" s="1"/>
  <c r="U297" i="11" s="1"/>
  <c r="V332" i="7"/>
  <c r="AR332" i="7" s="1"/>
  <c r="AD102" i="7"/>
  <c r="BD102" i="7" s="1"/>
  <c r="T16" i="7"/>
  <c r="AD221" i="7"/>
  <c r="Z143" i="7"/>
  <c r="V22" i="7"/>
  <c r="AR22" i="7" s="1"/>
  <c r="V143" i="7"/>
  <c r="X221" i="7"/>
  <c r="Y204" i="7"/>
  <c r="AB221" i="7"/>
  <c r="D233" i="7"/>
  <c r="D232" i="7"/>
  <c r="AX61" i="7" l="1"/>
  <c r="BS61" i="7" s="1"/>
  <c r="X61" i="11" s="1"/>
  <c r="AR72" i="7"/>
  <c r="A268" i="23"/>
  <c r="A268" i="12"/>
  <c r="BA221" i="7"/>
  <c r="BV221" i="7" s="1"/>
  <c r="Z221" i="11" s="1"/>
  <c r="AA221" i="11" s="1"/>
  <c r="AU221" i="7"/>
  <c r="BP221" i="7" s="1"/>
  <c r="V221" i="11" s="1"/>
  <c r="W221" i="11" s="1"/>
  <c r="BD221" i="7"/>
  <c r="BY221" i="7" s="1"/>
  <c r="AB221" i="11" s="1"/>
  <c r="AC221" i="11" s="1"/>
  <c r="BA290" i="7"/>
  <c r="BV290" i="7" s="1"/>
  <c r="Z290" i="11" s="1"/>
  <c r="AR182" i="7"/>
  <c r="BM182" i="7" s="1"/>
  <c r="T182" i="11" s="1"/>
  <c r="BD259" i="7"/>
  <c r="BY259" i="7" s="1"/>
  <c r="AB259" i="11" s="1"/>
  <c r="AR225" i="7"/>
  <c r="BM225" i="7" s="1"/>
  <c r="T225" i="11" s="1"/>
  <c r="BA225" i="7"/>
  <c r="BV225" i="7" s="1"/>
  <c r="Z225" i="11" s="1"/>
  <c r="AX225" i="7"/>
  <c r="BS225" i="7" s="1"/>
  <c r="X225" i="11" s="1"/>
  <c r="BD206" i="7"/>
  <c r="BY206" i="7" s="1"/>
  <c r="AB206" i="11" s="1"/>
  <c r="AU304" i="7"/>
  <c r="BP304" i="7" s="1"/>
  <c r="V304" i="11" s="1"/>
  <c r="AR224" i="7"/>
  <c r="BM224" i="7" s="1"/>
  <c r="T224" i="11" s="1"/>
  <c r="U224" i="11" s="1"/>
  <c r="AU309" i="7"/>
  <c r="BP309" i="7" s="1"/>
  <c r="V309" i="11" s="1"/>
  <c r="AU222" i="7"/>
  <c r="BP222" i="7" s="1"/>
  <c r="V222" i="11" s="1"/>
  <c r="W222" i="11" s="1"/>
  <c r="AR290" i="7"/>
  <c r="BM290" i="7" s="1"/>
  <c r="T290" i="11" s="1"/>
  <c r="BD290" i="7"/>
  <c r="BY290" i="7" s="1"/>
  <c r="AB290" i="11" s="1"/>
  <c r="AX309" i="7"/>
  <c r="BS309" i="7" s="1"/>
  <c r="X309" i="11" s="1"/>
  <c r="AU182" i="7"/>
  <c r="BP182" i="7" s="1"/>
  <c r="V182" i="11" s="1"/>
  <c r="AU268" i="7"/>
  <c r="BP268" i="7" s="1"/>
  <c r="V268" i="11" s="1"/>
  <c r="AU223" i="7"/>
  <c r="BP223" i="7" s="1"/>
  <c r="V223" i="11" s="1"/>
  <c r="W223" i="11" s="1"/>
  <c r="AU290" i="7"/>
  <c r="BP290" i="7" s="1"/>
  <c r="V290" i="11" s="1"/>
  <c r="AX183" i="7"/>
  <c r="BS183" i="7" s="1"/>
  <c r="X183" i="11" s="1"/>
  <c r="BD237" i="7"/>
  <c r="BY237" i="7" s="1"/>
  <c r="AB237" i="11" s="1"/>
  <c r="AC237" i="11" s="1"/>
  <c r="BD309" i="7"/>
  <c r="BY309" i="7" s="1"/>
  <c r="AB309" i="11" s="1"/>
  <c r="AR281" i="7"/>
  <c r="BM281" i="7" s="1"/>
  <c r="T281" i="11" s="1"/>
  <c r="BD222" i="7"/>
  <c r="BY222" i="7" s="1"/>
  <c r="AB222" i="11" s="1"/>
  <c r="AC222" i="11" s="1"/>
  <c r="BD268" i="7"/>
  <c r="BY268" i="7" s="1"/>
  <c r="AB268" i="11" s="1"/>
  <c r="AU231" i="7"/>
  <c r="BP231" i="7" s="1"/>
  <c r="V231" i="11" s="1"/>
  <c r="AU291" i="7"/>
  <c r="BP291" i="7" s="1"/>
  <c r="V291" i="11" s="1"/>
  <c r="AU187" i="7"/>
  <c r="BP187" i="7" s="1"/>
  <c r="V187" i="11" s="1"/>
  <c r="BD225" i="7"/>
  <c r="BY225" i="7" s="1"/>
  <c r="AB225" i="11" s="1"/>
  <c r="BD308" i="7"/>
  <c r="BY308" i="7" s="1"/>
  <c r="AB308" i="11" s="1"/>
  <c r="AC308" i="11" s="1"/>
  <c r="AU281" i="7"/>
  <c r="BP281" i="7" s="1"/>
  <c r="V281" i="11" s="1"/>
  <c r="BA281" i="7"/>
  <c r="BV281" i="7" s="1"/>
  <c r="Z281" i="11" s="1"/>
  <c r="BA237" i="7"/>
  <c r="BV237" i="7" s="1"/>
  <c r="Z237" i="11" s="1"/>
  <c r="AA237" i="11" s="1"/>
  <c r="AU193" i="7"/>
  <c r="BP193" i="7" s="1"/>
  <c r="V193" i="11" s="1"/>
  <c r="AR307" i="7"/>
  <c r="BM307" i="7" s="1"/>
  <c r="T307" i="11" s="1"/>
  <c r="AU307" i="7"/>
  <c r="BP307" i="7" s="1"/>
  <c r="V307" i="11" s="1"/>
  <c r="AU241" i="7"/>
  <c r="BP241" i="7" s="1"/>
  <c r="V241" i="11" s="1"/>
  <c r="W241" i="11" s="1"/>
  <c r="AU224" i="7"/>
  <c r="BP224" i="7" s="1"/>
  <c r="V224" i="11" s="1"/>
  <c r="W224" i="11" s="1"/>
  <c r="BD224" i="7"/>
  <c r="BY224" i="7" s="1"/>
  <c r="AB224" i="11" s="1"/>
  <c r="AC224" i="11" s="1"/>
  <c r="AU292" i="7"/>
  <c r="BP292" i="7" s="1"/>
  <c r="V292" i="11" s="1"/>
  <c r="AU237" i="7"/>
  <c r="BP237" i="7" s="1"/>
  <c r="V237" i="11" s="1"/>
  <c r="W237" i="11" s="1"/>
  <c r="BA212" i="7"/>
  <c r="BV212" i="7" s="1"/>
  <c r="Z212" i="11" s="1"/>
  <c r="AX237" i="7"/>
  <c r="BS237" i="7" s="1"/>
  <c r="X237" i="11" s="1"/>
  <c r="Y237" i="11" s="1"/>
  <c r="AR237" i="7"/>
  <c r="BM237" i="7" s="1"/>
  <c r="T237" i="11" s="1"/>
  <c r="U237" i="11" s="1"/>
  <c r="AX329" i="7"/>
  <c r="BS329" i="7" s="1"/>
  <c r="X329" i="11" s="1"/>
  <c r="Y329" i="11" s="1"/>
  <c r="AR259" i="7"/>
  <c r="BM259" i="7" s="1"/>
  <c r="T259" i="11" s="1"/>
  <c r="BA222" i="7"/>
  <c r="BV222" i="7" s="1"/>
  <c r="Z222" i="11" s="1"/>
  <c r="AA222" i="11" s="1"/>
  <c r="AR222" i="7"/>
  <c r="BM222" i="7" s="1"/>
  <c r="T222" i="11" s="1"/>
  <c r="U222" i="11" s="1"/>
  <c r="AX222" i="7"/>
  <c r="BS222" i="7" s="1"/>
  <c r="X222" i="11" s="1"/>
  <c r="Y222" i="11" s="1"/>
  <c r="AX259" i="7"/>
  <c r="BS259" i="7" s="1"/>
  <c r="X259" i="11" s="1"/>
  <c r="AU259" i="7"/>
  <c r="BP259" i="7" s="1"/>
  <c r="V259" i="11" s="1"/>
  <c r="BD307" i="7"/>
  <c r="BY307" i="7" s="1"/>
  <c r="AB307" i="11" s="1"/>
  <c r="AR223" i="7"/>
  <c r="BM223" i="7" s="1"/>
  <c r="T223" i="11" s="1"/>
  <c r="U223" i="11" s="1"/>
  <c r="AX223" i="7"/>
  <c r="BS223" i="7" s="1"/>
  <c r="X223" i="11" s="1"/>
  <c r="Y223" i="11" s="1"/>
  <c r="AX268" i="7"/>
  <c r="BS268" i="7" s="1"/>
  <c r="X268" i="11" s="1"/>
  <c r="AR268" i="7"/>
  <c r="BM268" i="7" s="1"/>
  <c r="T268" i="11" s="1"/>
  <c r="BA268" i="7"/>
  <c r="BV268" i="7" s="1"/>
  <c r="Z268" i="11" s="1"/>
  <c r="AR306" i="7"/>
  <c r="BM306" i="7" s="1"/>
  <c r="T306" i="11" s="1"/>
  <c r="BD193" i="7"/>
  <c r="BY193" i="7" s="1"/>
  <c r="AB193" i="11" s="1"/>
  <c r="BD291" i="7"/>
  <c r="BY291" i="7" s="1"/>
  <c r="AB291" i="11" s="1"/>
  <c r="AR291" i="7"/>
  <c r="BM291" i="7" s="1"/>
  <c r="T291" i="11" s="1"/>
  <c r="AX291" i="7"/>
  <c r="BS291" i="7" s="1"/>
  <c r="X291" i="11" s="1"/>
  <c r="BA291" i="7"/>
  <c r="BV291" i="7" s="1"/>
  <c r="Z291" i="11" s="1"/>
  <c r="BD288" i="7"/>
  <c r="BY288" i="7" s="1"/>
  <c r="AB288" i="11" s="1"/>
  <c r="AU206" i="7"/>
  <c r="BP206" i="7" s="1"/>
  <c r="V206" i="11" s="1"/>
  <c r="BA206" i="7"/>
  <c r="BV206" i="7" s="1"/>
  <c r="Z206" i="11" s="1"/>
  <c r="BA224" i="7"/>
  <c r="BV224" i="7" s="1"/>
  <c r="Z224" i="11" s="1"/>
  <c r="AA224" i="11" s="1"/>
  <c r="BD306" i="7"/>
  <c r="BY306" i="7" s="1"/>
  <c r="AB306" i="11" s="1"/>
  <c r="BA193" i="7"/>
  <c r="BV193" i="7" s="1"/>
  <c r="Z193" i="11" s="1"/>
  <c r="AX231" i="7"/>
  <c r="BS231" i="7" s="1"/>
  <c r="X231" i="11" s="1"/>
  <c r="AR193" i="7"/>
  <c r="BM193" i="7" s="1"/>
  <c r="T193" i="11" s="1"/>
  <c r="AX260" i="7"/>
  <c r="BS260" i="7" s="1"/>
  <c r="X260" i="11" s="1"/>
  <c r="Y260" i="11" s="1"/>
  <c r="AX298" i="7"/>
  <c r="BS298" i="7" s="1"/>
  <c r="X298" i="11" s="1"/>
  <c r="Y298" i="11" s="1"/>
  <c r="BD182" i="7"/>
  <c r="BY182" i="7" s="1"/>
  <c r="AB182" i="11" s="1"/>
  <c r="AX281" i="7"/>
  <c r="BS281" i="7" s="1"/>
  <c r="X281" i="11" s="1"/>
  <c r="AU225" i="7"/>
  <c r="BP225" i="7" s="1"/>
  <c r="V225" i="11" s="1"/>
  <c r="AX185" i="7"/>
  <c r="BS185" i="7" s="1"/>
  <c r="X185" i="11" s="1"/>
  <c r="BD286" i="7"/>
  <c r="BY286" i="7" s="1"/>
  <c r="AB286" i="11" s="1"/>
  <c r="BD241" i="7"/>
  <c r="BY241" i="7" s="1"/>
  <c r="AB241" i="11" s="1"/>
  <c r="AC241" i="11" s="1"/>
  <c r="AR304" i="7"/>
  <c r="BM304" i="7" s="1"/>
  <c r="T304" i="11" s="1"/>
  <c r="BA241" i="7"/>
  <c r="BV241" i="7" s="1"/>
  <c r="Z241" i="11" s="1"/>
  <c r="AA241" i="11" s="1"/>
  <c r="BA309" i="7"/>
  <c r="BV309" i="7" s="1"/>
  <c r="Z309" i="11" s="1"/>
  <c r="AU288" i="7"/>
  <c r="BP288" i="7" s="1"/>
  <c r="V288" i="11" s="1"/>
  <c r="BA311" i="7"/>
  <c r="BV311" i="7" s="1"/>
  <c r="Z311" i="11" s="1"/>
  <c r="BA86" i="7"/>
  <c r="AX311" i="7"/>
  <c r="BS311" i="7" s="1"/>
  <c r="X311" i="11" s="1"/>
  <c r="AU211" i="7"/>
  <c r="BP211" i="7" s="1"/>
  <c r="V211" i="11" s="1"/>
  <c r="AR221" i="7"/>
  <c r="BM221" i="7" s="1"/>
  <c r="T221" i="11" s="1"/>
  <c r="U221" i="11" s="1"/>
  <c r="BD198" i="7"/>
  <c r="BY198" i="7" s="1"/>
  <c r="AB198" i="11" s="1"/>
  <c r="AU264" i="7"/>
  <c r="BP264" i="7" s="1"/>
  <c r="V264" i="11" s="1"/>
  <c r="W264" i="11" s="1"/>
  <c r="AX266" i="7"/>
  <c r="BS266" i="7" s="1"/>
  <c r="X266" i="11" s="1"/>
  <c r="AU297" i="7"/>
  <c r="BP297" i="7" s="1"/>
  <c r="V297" i="11" s="1"/>
  <c r="W297" i="11" s="1"/>
  <c r="AX207" i="7"/>
  <c r="BS207" i="7" s="1"/>
  <c r="X207" i="11" s="1"/>
  <c r="BD277" i="7"/>
  <c r="BY277" i="7" s="1"/>
  <c r="AB277" i="11" s="1"/>
  <c r="AC277" i="11" s="1"/>
  <c r="BD227" i="7"/>
  <c r="BY227" i="7" s="1"/>
  <c r="AB227" i="11" s="1"/>
  <c r="BD181" i="7"/>
  <c r="BY181" i="7" s="1"/>
  <c r="AB181" i="11" s="1"/>
  <c r="AC181" i="11" s="1"/>
  <c r="AR264" i="7"/>
  <c r="BM264" i="7" s="1"/>
  <c r="T264" i="11" s="1"/>
  <c r="U264" i="11" s="1"/>
  <c r="AU266" i="7"/>
  <c r="BP266" i="7" s="1"/>
  <c r="V266" i="11" s="1"/>
  <c r="BD228" i="7"/>
  <c r="BY228" i="7" s="1"/>
  <c r="AB228" i="11" s="1"/>
  <c r="BD298" i="7"/>
  <c r="BY298" i="7" s="1"/>
  <c r="AB298" i="11" s="1"/>
  <c r="AC298" i="11" s="1"/>
  <c r="AX242" i="7"/>
  <c r="BS242" i="7" s="1"/>
  <c r="X242" i="11" s="1"/>
  <c r="AX288" i="7"/>
  <c r="BS288" i="7" s="1"/>
  <c r="X288" i="11" s="1"/>
  <c r="AR198" i="7"/>
  <c r="BM198" i="7" s="1"/>
  <c r="T198" i="11" s="1"/>
  <c r="AU234" i="7"/>
  <c r="BP234" i="7" s="1"/>
  <c r="V234" i="11" s="1"/>
  <c r="W234" i="11" s="1"/>
  <c r="AR311" i="7"/>
  <c r="BM311" i="7" s="1"/>
  <c r="T311" i="11" s="1"/>
  <c r="AR260" i="7"/>
  <c r="BM260" i="7" s="1"/>
  <c r="T260" i="11" s="1"/>
  <c r="U260" i="11" s="1"/>
  <c r="AR308" i="7"/>
  <c r="BM308" i="7" s="1"/>
  <c r="T308" i="11" s="1"/>
  <c r="U308" i="11" s="1"/>
  <c r="AX224" i="7"/>
  <c r="BS224" i="7" s="1"/>
  <c r="X224" i="11" s="1"/>
  <c r="Y224" i="11" s="1"/>
  <c r="AX227" i="7"/>
  <c r="BS227" i="7" s="1"/>
  <c r="X227" i="11" s="1"/>
  <c r="BD279" i="7"/>
  <c r="BY279" i="7" s="1"/>
  <c r="AB279" i="11" s="1"/>
  <c r="AR299" i="7"/>
  <c r="BM299" i="7" s="1"/>
  <c r="T299" i="11" s="1"/>
  <c r="AR241" i="7"/>
  <c r="BM241" i="7" s="1"/>
  <c r="T241" i="11" s="1"/>
  <c r="U241" i="11" s="1"/>
  <c r="BD260" i="7"/>
  <c r="BY260" i="7" s="1"/>
  <c r="AB260" i="11" s="1"/>
  <c r="AC260" i="11" s="1"/>
  <c r="BA210" i="7"/>
  <c r="BV210" i="7" s="1"/>
  <c r="Z210" i="11" s="1"/>
  <c r="AR315" i="7"/>
  <c r="BM315" i="7" s="1"/>
  <c r="T315" i="11" s="1"/>
  <c r="U315" i="11" s="1"/>
  <c r="AU298" i="7"/>
  <c r="BP298" i="7" s="1"/>
  <c r="V298" i="11" s="1"/>
  <c r="W298" i="11" s="1"/>
  <c r="BD374" i="7"/>
  <c r="BY374" i="7" s="1"/>
  <c r="AB374" i="11" s="1"/>
  <c r="AC374" i="11" s="1"/>
  <c r="BD329" i="7"/>
  <c r="BY329" i="7" s="1"/>
  <c r="AB329" i="11" s="1"/>
  <c r="AC329" i="11" s="1"/>
  <c r="BA279" i="7"/>
  <c r="BV279" i="7" s="1"/>
  <c r="Z279" i="11" s="1"/>
  <c r="AU306" i="7"/>
  <c r="BP306" i="7" s="1"/>
  <c r="V306" i="11" s="1"/>
  <c r="BA289" i="7"/>
  <c r="BV289" i="7" s="1"/>
  <c r="Z289" i="11" s="1"/>
  <c r="BA223" i="7"/>
  <c r="BV223" i="7" s="1"/>
  <c r="Z223" i="11" s="1"/>
  <c r="AA223" i="11" s="1"/>
  <c r="BD311" i="7"/>
  <c r="BY311" i="7" s="1"/>
  <c r="AB311" i="11" s="1"/>
  <c r="AR374" i="7"/>
  <c r="BM374" i="7" s="1"/>
  <c r="T374" i="11" s="1"/>
  <c r="U374" i="11" s="1"/>
  <c r="BA306" i="7"/>
  <c r="BV306" i="7" s="1"/>
  <c r="Z306" i="11" s="1"/>
  <c r="BA266" i="7"/>
  <c r="BV266" i="7" s="1"/>
  <c r="Z266" i="11" s="1"/>
  <c r="AX193" i="7"/>
  <c r="BS193" i="7" s="1"/>
  <c r="X193" i="11" s="1"/>
  <c r="AX220" i="7"/>
  <c r="BS220" i="7" s="1"/>
  <c r="X220" i="11" s="1"/>
  <c r="Y220" i="11" s="1"/>
  <c r="AR292" i="7"/>
  <c r="BM292" i="7" s="1"/>
  <c r="T292" i="11" s="1"/>
  <c r="AX295" i="7"/>
  <c r="BS295" i="7" s="1"/>
  <c r="X295" i="11" s="1"/>
  <c r="AX228" i="7"/>
  <c r="BS228" i="7" s="1"/>
  <c r="X228" i="11" s="1"/>
  <c r="AR298" i="7"/>
  <c r="BM298" i="7" s="1"/>
  <c r="T298" i="11" s="1"/>
  <c r="U298" i="11" s="1"/>
  <c r="AU260" i="7"/>
  <c r="BP260" i="7" s="1"/>
  <c r="V260" i="11" s="1"/>
  <c r="W260" i="11" s="1"/>
  <c r="AU228" i="7"/>
  <c r="BP228" i="7" s="1"/>
  <c r="V228" i="11" s="1"/>
  <c r="AR206" i="7"/>
  <c r="BM206" i="7" s="1"/>
  <c r="T206" i="11" s="1"/>
  <c r="BA295" i="7"/>
  <c r="BV295" i="7" s="1"/>
  <c r="Z295" i="11" s="1"/>
  <c r="AU220" i="7"/>
  <c r="BP220" i="7" s="1"/>
  <c r="V220" i="11" s="1"/>
  <c r="W220" i="11" s="1"/>
  <c r="AU283" i="7"/>
  <c r="BP283" i="7" s="1"/>
  <c r="V283" i="11" s="1"/>
  <c r="AR234" i="7"/>
  <c r="BM234" i="7" s="1"/>
  <c r="T234" i="11" s="1"/>
  <c r="U234" i="11" s="1"/>
  <c r="BA228" i="7"/>
  <c r="BV228" i="7" s="1"/>
  <c r="Z228" i="11" s="1"/>
  <c r="AX305" i="7"/>
  <c r="BS305" i="7" s="1"/>
  <c r="X305" i="11" s="1"/>
  <c r="AR205" i="7"/>
  <c r="BM205" i="7" s="1"/>
  <c r="T205" i="11" s="1"/>
  <c r="BA234" i="7"/>
  <c r="BV234" i="7" s="1"/>
  <c r="Z234" i="11" s="1"/>
  <c r="AA234" i="11" s="1"/>
  <c r="AO87" i="7"/>
  <c r="AU242" i="7"/>
  <c r="BP242" i="7" s="1"/>
  <c r="V242" i="11" s="1"/>
  <c r="AX290" i="7"/>
  <c r="BS290" i="7" s="1"/>
  <c r="X290" i="11" s="1"/>
  <c r="BD330" i="7"/>
  <c r="BY330" i="7" s="1"/>
  <c r="AB330" i="11" s="1"/>
  <c r="AC330" i="11" s="1"/>
  <c r="BD220" i="7"/>
  <c r="BY220" i="7" s="1"/>
  <c r="AB220" i="11" s="1"/>
  <c r="AC220" i="11" s="1"/>
  <c r="BD315" i="7"/>
  <c r="BY315" i="7" s="1"/>
  <c r="AB315" i="11" s="1"/>
  <c r="AC315" i="11" s="1"/>
  <c r="AU299" i="7"/>
  <c r="BP299" i="7" s="1"/>
  <c r="V299" i="11" s="1"/>
  <c r="AR303" i="7"/>
  <c r="BM303" i="7" s="1"/>
  <c r="T303" i="11" s="1"/>
  <c r="U303" i="11" s="1"/>
  <c r="AX234" i="7"/>
  <c r="BS234" i="7" s="1"/>
  <c r="X234" i="11" s="1"/>
  <c r="Y234" i="11" s="1"/>
  <c r="BD299" i="7"/>
  <c r="BY299" i="7" s="1"/>
  <c r="AB299" i="11" s="1"/>
  <c r="AX269" i="7"/>
  <c r="BS269" i="7" s="1"/>
  <c r="X269" i="11" s="1"/>
  <c r="AU329" i="7"/>
  <c r="BP329" i="7" s="1"/>
  <c r="V329" i="11" s="1"/>
  <c r="W329" i="11" s="1"/>
  <c r="BA288" i="7"/>
  <c r="BV288" i="7" s="1"/>
  <c r="Z288" i="11" s="1"/>
  <c r="BA315" i="7"/>
  <c r="BV315" i="7" s="1"/>
  <c r="Z315" i="11" s="1"/>
  <c r="AA315" i="11" s="1"/>
  <c r="AX241" i="7"/>
  <c r="BS241" i="7" s="1"/>
  <c r="X241" i="11" s="1"/>
  <c r="Y241" i="11" s="1"/>
  <c r="AR196" i="7"/>
  <c r="BM196" i="7" s="1"/>
  <c r="T196" i="11" s="1"/>
  <c r="AX315" i="7"/>
  <c r="BS315" i="7" s="1"/>
  <c r="X315" i="11" s="1"/>
  <c r="Y315" i="11" s="1"/>
  <c r="AX303" i="7"/>
  <c r="BS303" i="7" s="1"/>
  <c r="X303" i="11" s="1"/>
  <c r="Y303" i="11" s="1"/>
  <c r="BA187" i="7"/>
  <c r="BV187" i="7" s="1"/>
  <c r="Z187" i="11" s="1"/>
  <c r="AR293" i="7"/>
  <c r="BM293" i="7" s="1"/>
  <c r="T293" i="11" s="1"/>
  <c r="BA227" i="7"/>
  <c r="BV227" i="7" s="1"/>
  <c r="Z227" i="11" s="1"/>
  <c r="AU295" i="7"/>
  <c r="BP295" i="7" s="1"/>
  <c r="V295" i="11" s="1"/>
  <c r="BD283" i="7"/>
  <c r="BY283" i="7" s="1"/>
  <c r="AB283" i="11" s="1"/>
  <c r="AU311" i="7"/>
  <c r="BP311" i="7" s="1"/>
  <c r="V311" i="11" s="1"/>
  <c r="AX181" i="7"/>
  <c r="BS181" i="7" s="1"/>
  <c r="X181" i="11" s="1"/>
  <c r="Y181" i="11" s="1"/>
  <c r="AX306" i="7"/>
  <c r="BS306" i="7" s="1"/>
  <c r="X306" i="11" s="1"/>
  <c r="AR181" i="7"/>
  <c r="BM181" i="7" s="1"/>
  <c r="T181" i="11" s="1"/>
  <c r="U181" i="11" s="1"/>
  <c r="BA182" i="7"/>
  <c r="BV182" i="7" s="1"/>
  <c r="Z182" i="11" s="1"/>
  <c r="BD269" i="7"/>
  <c r="BY269" i="7" s="1"/>
  <c r="AB269" i="11" s="1"/>
  <c r="AR269" i="7"/>
  <c r="BM269" i="7" s="1"/>
  <c r="T269" i="11" s="1"/>
  <c r="AX374" i="7"/>
  <c r="BS374" i="7" s="1"/>
  <c r="X374" i="11" s="1"/>
  <c r="Y374" i="11" s="1"/>
  <c r="AU374" i="7"/>
  <c r="BP374" i="7" s="1"/>
  <c r="V374" i="11" s="1"/>
  <c r="W374" i="11" s="1"/>
  <c r="AR266" i="7"/>
  <c r="BM266" i="7" s="1"/>
  <c r="T266" i="11" s="1"/>
  <c r="AX283" i="7"/>
  <c r="BS283" i="7" s="1"/>
  <c r="X283" i="11" s="1"/>
  <c r="AR330" i="7"/>
  <c r="BM330" i="7" s="1"/>
  <c r="T330" i="11" s="1"/>
  <c r="U330" i="11" s="1"/>
  <c r="BA330" i="7"/>
  <c r="BV330" i="7" s="1"/>
  <c r="Z330" i="11" s="1"/>
  <c r="AA330" i="11" s="1"/>
  <c r="AR187" i="7"/>
  <c r="BM187" i="7" s="1"/>
  <c r="T187" i="11" s="1"/>
  <c r="AX307" i="7"/>
  <c r="BS307" i="7" s="1"/>
  <c r="X307" i="11" s="1"/>
  <c r="BA292" i="7"/>
  <c r="BV292" i="7" s="1"/>
  <c r="Z292" i="11" s="1"/>
  <c r="BD266" i="7"/>
  <c r="BY266" i="7" s="1"/>
  <c r="AB266" i="11" s="1"/>
  <c r="BA269" i="7"/>
  <c r="BV269" i="7" s="1"/>
  <c r="Z269" i="11" s="1"/>
  <c r="AU269" i="7"/>
  <c r="BP269" i="7" s="1"/>
  <c r="V269" i="11" s="1"/>
  <c r="AX206" i="7"/>
  <c r="BS206" i="7" s="1"/>
  <c r="X206" i="11" s="1"/>
  <c r="AU296" i="7"/>
  <c r="BP296" i="7" s="1"/>
  <c r="V296" i="11" s="1"/>
  <c r="W296" i="11" s="1"/>
  <c r="AR279" i="7"/>
  <c r="BM279" i="7" s="1"/>
  <c r="T279" i="11" s="1"/>
  <c r="AR296" i="7"/>
  <c r="BM296" i="7" s="1"/>
  <c r="T296" i="11" s="1"/>
  <c r="U296" i="11" s="1"/>
  <c r="AX198" i="7"/>
  <c r="BS198" i="7" s="1"/>
  <c r="X198" i="11" s="1"/>
  <c r="AR309" i="7"/>
  <c r="BM309" i="7" s="1"/>
  <c r="T309" i="11" s="1"/>
  <c r="AX279" i="7"/>
  <c r="BS279" i="7" s="1"/>
  <c r="X279" i="11" s="1"/>
  <c r="AR207" i="7"/>
  <c r="BM207" i="7" s="1"/>
  <c r="T207" i="11" s="1"/>
  <c r="AR288" i="7"/>
  <c r="BM288" i="7" s="1"/>
  <c r="T288" i="11" s="1"/>
  <c r="BA283" i="7"/>
  <c r="BV283" i="7" s="1"/>
  <c r="Z283" i="11" s="1"/>
  <c r="BD293" i="7"/>
  <c r="BY293" i="7" s="1"/>
  <c r="AB293" i="11" s="1"/>
  <c r="BD292" i="7"/>
  <c r="BY292" i="7" s="1"/>
  <c r="AB292" i="11" s="1"/>
  <c r="AR289" i="7"/>
  <c r="BM289" i="7" s="1"/>
  <c r="T289" i="11" s="1"/>
  <c r="AU205" i="7"/>
  <c r="BP205" i="7" s="1"/>
  <c r="V205" i="11" s="1"/>
  <c r="BD296" i="7"/>
  <c r="BY296" i="7" s="1"/>
  <c r="AB296" i="11" s="1"/>
  <c r="AC296" i="11" s="1"/>
  <c r="BD304" i="7"/>
  <c r="BY304" i="7" s="1"/>
  <c r="AB304" i="11" s="1"/>
  <c r="BD223" i="7"/>
  <c r="BY223" i="7" s="1"/>
  <c r="AB223" i="11" s="1"/>
  <c r="AC223" i="11" s="1"/>
  <c r="AR370" i="7"/>
  <c r="BM370" i="7" s="1"/>
  <c r="T370" i="11" s="1"/>
  <c r="U370" i="11" s="1"/>
  <c r="AR242" i="7"/>
  <c r="BM242" i="7" s="1"/>
  <c r="T242" i="11" s="1"/>
  <c r="BA259" i="7"/>
  <c r="BV259" i="7" s="1"/>
  <c r="Z259" i="11" s="1"/>
  <c r="BD242" i="7"/>
  <c r="BY242" i="7" s="1"/>
  <c r="AB242" i="11" s="1"/>
  <c r="AX199" i="7"/>
  <c r="BS199" i="7" s="1"/>
  <c r="X199" i="11" s="1"/>
  <c r="AR329" i="7"/>
  <c r="BM329" i="7" s="1"/>
  <c r="T329" i="11" s="1"/>
  <c r="U329" i="11" s="1"/>
  <c r="BA304" i="7"/>
  <c r="BV304" i="7" s="1"/>
  <c r="Z304" i="11" s="1"/>
  <c r="AU183" i="7"/>
  <c r="BP183" i="7" s="1"/>
  <c r="V183" i="11" s="1"/>
  <c r="BA200" i="7"/>
  <c r="BV200" i="7" s="1"/>
  <c r="Z200" i="11" s="1"/>
  <c r="AR227" i="7"/>
  <c r="BM227" i="7" s="1"/>
  <c r="T227" i="11" s="1"/>
  <c r="AX296" i="7"/>
  <c r="BS296" i="7" s="1"/>
  <c r="X296" i="11" s="1"/>
  <c r="Y296" i="11" s="1"/>
  <c r="AR220" i="7"/>
  <c r="BM220" i="7" s="1"/>
  <c r="T220" i="11" s="1"/>
  <c r="U220" i="11" s="1"/>
  <c r="BD190" i="7"/>
  <c r="BY190" i="7" s="1"/>
  <c r="AB190" i="11" s="1"/>
  <c r="AU267" i="7"/>
  <c r="BP267" i="7" s="1"/>
  <c r="V267" i="11" s="1"/>
  <c r="AX262" i="7"/>
  <c r="BS262" i="7" s="1"/>
  <c r="X262" i="11" s="1"/>
  <c r="Y262" i="11" s="1"/>
  <c r="BA198" i="7"/>
  <c r="BV198" i="7" s="1"/>
  <c r="Z198" i="11" s="1"/>
  <c r="AU207" i="7"/>
  <c r="BP207" i="7" s="1"/>
  <c r="V207" i="11" s="1"/>
  <c r="BD207" i="7"/>
  <c r="BY207" i="7" s="1"/>
  <c r="AB207" i="11" s="1"/>
  <c r="AR283" i="7"/>
  <c r="BM283" i="7" s="1"/>
  <c r="T283" i="11" s="1"/>
  <c r="AU226" i="7"/>
  <c r="BP226" i="7" s="1"/>
  <c r="V226" i="11" s="1"/>
  <c r="BD295" i="7"/>
  <c r="BY295" i="7" s="1"/>
  <c r="AB295" i="11" s="1"/>
  <c r="AU227" i="7"/>
  <c r="BP227" i="7" s="1"/>
  <c r="V227" i="11" s="1"/>
  <c r="AX264" i="7"/>
  <c r="BS264" i="7" s="1"/>
  <c r="X264" i="11" s="1"/>
  <c r="Y264" i="11" s="1"/>
  <c r="AR270" i="7"/>
  <c r="BM270" i="7" s="1"/>
  <c r="T270" i="11" s="1"/>
  <c r="U270" i="11" s="1"/>
  <c r="BD264" i="7"/>
  <c r="BY264" i="7" s="1"/>
  <c r="AB264" i="11" s="1"/>
  <c r="AC264" i="11" s="1"/>
  <c r="AU186" i="7"/>
  <c r="BP186" i="7" s="1"/>
  <c r="V186" i="11" s="1"/>
  <c r="BA264" i="7"/>
  <c r="BV264" i="7" s="1"/>
  <c r="Z264" i="11" s="1"/>
  <c r="AA264" i="11" s="1"/>
  <c r="AR189" i="7"/>
  <c r="BM189" i="7" s="1"/>
  <c r="T189" i="11" s="1"/>
  <c r="BD191" i="7"/>
  <c r="BY191" i="7" s="1"/>
  <c r="AB191" i="11" s="1"/>
  <c r="BD189" i="7"/>
  <c r="BY189" i="7" s="1"/>
  <c r="AB189" i="11" s="1"/>
  <c r="AV77" i="7"/>
  <c r="BD186" i="7"/>
  <c r="BY186" i="7" s="1"/>
  <c r="AB186" i="11" s="1"/>
  <c r="BA308" i="7"/>
  <c r="BV308" i="7" s="1"/>
  <c r="Z308" i="11" s="1"/>
  <c r="AA308" i="11" s="1"/>
  <c r="AX308" i="7"/>
  <c r="BS308" i="7" s="1"/>
  <c r="X308" i="11" s="1"/>
  <c r="Y308" i="11" s="1"/>
  <c r="AX202" i="7"/>
  <c r="BS202" i="7" s="1"/>
  <c r="X202" i="11" s="1"/>
  <c r="AU198" i="7"/>
  <c r="BP198" i="7" s="1"/>
  <c r="V198" i="11" s="1"/>
  <c r="AU308" i="7"/>
  <c r="BP308" i="7" s="1"/>
  <c r="V308" i="11" s="1"/>
  <c r="W308" i="11" s="1"/>
  <c r="AU199" i="7"/>
  <c r="BP199" i="7" s="1"/>
  <c r="V199" i="11" s="1"/>
  <c r="BA213" i="7"/>
  <c r="BV213" i="7" s="1"/>
  <c r="Z213" i="11" s="1"/>
  <c r="BA196" i="7"/>
  <c r="BV196" i="7" s="1"/>
  <c r="Z196" i="11" s="1"/>
  <c r="AX186" i="7"/>
  <c r="BS186" i="7" s="1"/>
  <c r="X186" i="11" s="1"/>
  <c r="AR267" i="7"/>
  <c r="BM267" i="7" s="1"/>
  <c r="T267" i="11" s="1"/>
  <c r="AU315" i="7"/>
  <c r="BP315" i="7" s="1"/>
  <c r="V315" i="11" s="1"/>
  <c r="W315" i="11" s="1"/>
  <c r="AU213" i="7"/>
  <c r="BP213" i="7" s="1"/>
  <c r="V213" i="11" s="1"/>
  <c r="BD183" i="7"/>
  <c r="BY183" i="7" s="1"/>
  <c r="AB183" i="11" s="1"/>
  <c r="BA307" i="7"/>
  <c r="BV307" i="7" s="1"/>
  <c r="Z307" i="11" s="1"/>
  <c r="BA183" i="7"/>
  <c r="BV183" i="7" s="1"/>
  <c r="Z183" i="11" s="1"/>
  <c r="BD267" i="7"/>
  <c r="BY267" i="7" s="1"/>
  <c r="AB267" i="11" s="1"/>
  <c r="BA199" i="7"/>
  <c r="BV199" i="7" s="1"/>
  <c r="Z199" i="11" s="1"/>
  <c r="BD213" i="7"/>
  <c r="BY213" i="7" s="1"/>
  <c r="AB213" i="11" s="1"/>
  <c r="AR213" i="7"/>
  <c r="BM213" i="7" s="1"/>
  <c r="T213" i="11" s="1"/>
  <c r="AU238" i="7"/>
  <c r="BP238" i="7" s="1"/>
  <c r="V238" i="11" s="1"/>
  <c r="W238" i="11" s="1"/>
  <c r="AU202" i="7"/>
  <c r="BP202" i="7" s="1"/>
  <c r="V202" i="11" s="1"/>
  <c r="AX267" i="7"/>
  <c r="BS267" i="7" s="1"/>
  <c r="X267" i="11" s="1"/>
  <c r="AU301" i="7"/>
  <c r="BP301" i="7" s="1"/>
  <c r="V301" i="11" s="1"/>
  <c r="W301" i="11" s="1"/>
  <c r="AU261" i="7"/>
  <c r="BP261" i="7" s="1"/>
  <c r="V261" i="11" s="1"/>
  <c r="W261" i="11" s="1"/>
  <c r="BA299" i="7"/>
  <c r="BV299" i="7" s="1"/>
  <c r="Z299" i="11" s="1"/>
  <c r="AR228" i="7"/>
  <c r="BM228" i="7" s="1"/>
  <c r="T228" i="11" s="1"/>
  <c r="AX187" i="7"/>
  <c r="BS187" i="7" s="1"/>
  <c r="X187" i="11" s="1"/>
  <c r="BA238" i="7"/>
  <c r="BV238" i="7" s="1"/>
  <c r="Z238" i="11" s="1"/>
  <c r="AA238" i="11" s="1"/>
  <c r="BA262" i="7"/>
  <c r="BV262" i="7" s="1"/>
  <c r="Z262" i="11" s="1"/>
  <c r="AA262" i="11" s="1"/>
  <c r="BD199" i="7"/>
  <c r="BY199" i="7" s="1"/>
  <c r="AB199" i="11" s="1"/>
  <c r="BA329" i="7"/>
  <c r="BV329" i="7" s="1"/>
  <c r="Z329" i="11" s="1"/>
  <c r="AA329" i="11" s="1"/>
  <c r="AR287" i="7"/>
  <c r="BM287" i="7" s="1"/>
  <c r="T287" i="11" s="1"/>
  <c r="AU270" i="7"/>
  <c r="BP270" i="7" s="1"/>
  <c r="V270" i="11" s="1"/>
  <c r="W270" i="11" s="1"/>
  <c r="BA260" i="7"/>
  <c r="BV260" i="7" s="1"/>
  <c r="Z260" i="11" s="1"/>
  <c r="AA260" i="11" s="1"/>
  <c r="AX221" i="7"/>
  <c r="BS221" i="7" s="1"/>
  <c r="X221" i="11" s="1"/>
  <c r="Y221" i="11" s="1"/>
  <c r="AX270" i="7"/>
  <c r="BS270" i="7" s="1"/>
  <c r="X270" i="11" s="1"/>
  <c r="Y270" i="11" s="1"/>
  <c r="AX261" i="7"/>
  <c r="BS261" i="7" s="1"/>
  <c r="X261" i="11" s="1"/>
  <c r="Y261" i="11" s="1"/>
  <c r="AU303" i="7"/>
  <c r="BP303" i="7" s="1"/>
  <c r="V303" i="11" s="1"/>
  <c r="W303" i="11" s="1"/>
  <c r="BA270" i="7"/>
  <c r="BV270" i="7" s="1"/>
  <c r="Z270" i="11" s="1"/>
  <c r="AA270" i="11" s="1"/>
  <c r="BD234" i="7"/>
  <c r="BY234" i="7" s="1"/>
  <c r="AB234" i="11" s="1"/>
  <c r="AC234" i="11" s="1"/>
  <c r="AU262" i="7"/>
  <c r="BP262" i="7" s="1"/>
  <c r="V262" i="11" s="1"/>
  <c r="W262" i="11" s="1"/>
  <c r="BA202" i="7"/>
  <c r="BV202" i="7" s="1"/>
  <c r="Z202" i="11" s="1"/>
  <c r="BA195" i="7"/>
  <c r="BV195" i="7" s="1"/>
  <c r="Z195" i="11" s="1"/>
  <c r="AX289" i="7"/>
  <c r="BS289" i="7" s="1"/>
  <c r="X289" i="11" s="1"/>
  <c r="BA370" i="7"/>
  <c r="BV370" i="7" s="1"/>
  <c r="Z370" i="11" s="1"/>
  <c r="AA370" i="11" s="1"/>
  <c r="AX272" i="7"/>
  <c r="BS272" i="7" s="1"/>
  <c r="X272" i="11" s="1"/>
  <c r="Y272" i="11" s="1"/>
  <c r="AU191" i="7"/>
  <c r="BP191" i="7" s="1"/>
  <c r="V191" i="11" s="1"/>
  <c r="AX263" i="7"/>
  <c r="BS263" i="7" s="1"/>
  <c r="X263" i="11" s="1"/>
  <c r="Y263" i="11" s="1"/>
  <c r="BD238" i="7"/>
  <c r="BY238" i="7" s="1"/>
  <c r="AB238" i="11" s="1"/>
  <c r="AC238" i="11" s="1"/>
  <c r="BA296" i="7"/>
  <c r="BV296" i="7" s="1"/>
  <c r="Z296" i="11" s="1"/>
  <c r="AA296" i="11" s="1"/>
  <c r="BA298" i="7"/>
  <c r="BV298" i="7" s="1"/>
  <c r="Z298" i="11" s="1"/>
  <c r="AA298" i="11" s="1"/>
  <c r="AU263" i="7"/>
  <c r="BP263" i="7" s="1"/>
  <c r="V263" i="11" s="1"/>
  <c r="W263" i="11" s="1"/>
  <c r="AU272" i="7"/>
  <c r="BP272" i="7" s="1"/>
  <c r="V272" i="11" s="1"/>
  <c r="W272" i="11" s="1"/>
  <c r="AR238" i="7"/>
  <c r="BM238" i="7" s="1"/>
  <c r="T238" i="11" s="1"/>
  <c r="U238" i="11" s="1"/>
  <c r="BA261" i="7"/>
  <c r="BV261" i="7" s="1"/>
  <c r="Z261" i="11" s="1"/>
  <c r="AA261" i="11" s="1"/>
  <c r="AR263" i="7"/>
  <c r="BM263" i="7" s="1"/>
  <c r="T263" i="11" s="1"/>
  <c r="U263" i="11" s="1"/>
  <c r="AX330" i="7"/>
  <c r="BS330" i="7" s="1"/>
  <c r="X330" i="11" s="1"/>
  <c r="Y330" i="11" s="1"/>
  <c r="AR295" i="7"/>
  <c r="BM295" i="7" s="1"/>
  <c r="T295" i="11" s="1"/>
  <c r="AX182" i="7"/>
  <c r="BS182" i="7" s="1"/>
  <c r="X182" i="11" s="1"/>
  <c r="BD265" i="7"/>
  <c r="BY265" i="7" s="1"/>
  <c r="AB265" i="11" s="1"/>
  <c r="AC265" i="11" s="1"/>
  <c r="BD270" i="7"/>
  <c r="BY270" i="7" s="1"/>
  <c r="AB270" i="11" s="1"/>
  <c r="AC270" i="11" s="1"/>
  <c r="AR261" i="7"/>
  <c r="BM261" i="7" s="1"/>
  <c r="T261" i="11" s="1"/>
  <c r="U261" i="11" s="1"/>
  <c r="AX195" i="7"/>
  <c r="BS195" i="7" s="1"/>
  <c r="X195" i="11" s="1"/>
  <c r="AU265" i="7"/>
  <c r="BP265" i="7" s="1"/>
  <c r="V265" i="11" s="1"/>
  <c r="W265" i="11" s="1"/>
  <c r="BA267" i="7"/>
  <c r="BV267" i="7" s="1"/>
  <c r="Z267" i="11" s="1"/>
  <c r="AR265" i="7"/>
  <c r="BM265" i="7" s="1"/>
  <c r="T265" i="11" s="1"/>
  <c r="U265" i="11" s="1"/>
  <c r="BA265" i="7"/>
  <c r="BV265" i="7" s="1"/>
  <c r="Z265" i="11" s="1"/>
  <c r="AA265" i="11" s="1"/>
  <c r="BD204" i="7"/>
  <c r="BY204" i="7" s="1"/>
  <c r="AB204" i="11" s="1"/>
  <c r="BA191" i="7"/>
  <c r="BV191" i="7" s="1"/>
  <c r="Z191" i="11" s="1"/>
  <c r="BD272" i="7"/>
  <c r="BY272" i="7" s="1"/>
  <c r="AB272" i="11" s="1"/>
  <c r="AC272" i="11" s="1"/>
  <c r="AX265" i="7"/>
  <c r="BS265" i="7" s="1"/>
  <c r="X265" i="11" s="1"/>
  <c r="Y265" i="11" s="1"/>
  <c r="BA204" i="7"/>
  <c r="BV204" i="7" s="1"/>
  <c r="Z204" i="11" s="1"/>
  <c r="BA272" i="7"/>
  <c r="BV272" i="7" s="1"/>
  <c r="Z272" i="11" s="1"/>
  <c r="AA272" i="11" s="1"/>
  <c r="AX191" i="7"/>
  <c r="BS191" i="7" s="1"/>
  <c r="X191" i="11" s="1"/>
  <c r="AR262" i="7"/>
  <c r="BM262" i="7" s="1"/>
  <c r="T262" i="11" s="1"/>
  <c r="U262" i="11" s="1"/>
  <c r="AR195" i="7"/>
  <c r="BM195" i="7" s="1"/>
  <c r="T195" i="11" s="1"/>
  <c r="AX299" i="7"/>
  <c r="BS299" i="7" s="1"/>
  <c r="X299" i="11" s="1"/>
  <c r="BD370" i="7"/>
  <c r="BY370" i="7" s="1"/>
  <c r="AB370" i="11" s="1"/>
  <c r="AC370" i="11" s="1"/>
  <c r="BA189" i="7"/>
  <c r="BV189" i="7" s="1"/>
  <c r="Z189" i="11" s="1"/>
  <c r="AU190" i="7"/>
  <c r="BP190" i="7" s="1"/>
  <c r="V190" i="11" s="1"/>
  <c r="AR204" i="7"/>
  <c r="BM204" i="7" s="1"/>
  <c r="T204" i="11" s="1"/>
  <c r="AX189" i="7"/>
  <c r="BS189" i="7" s="1"/>
  <c r="X189" i="11" s="1"/>
  <c r="AX204" i="7"/>
  <c r="BS204" i="7" s="1"/>
  <c r="X204" i="11" s="1"/>
  <c r="AU330" i="7"/>
  <c r="BP330" i="7" s="1"/>
  <c r="V330" i="11" s="1"/>
  <c r="W330" i="11" s="1"/>
  <c r="AR272" i="7"/>
  <c r="BM272" i="7" s="1"/>
  <c r="T272" i="11" s="1"/>
  <c r="U272" i="11" s="1"/>
  <c r="AX238" i="7"/>
  <c r="BS238" i="7" s="1"/>
  <c r="X238" i="11" s="1"/>
  <c r="Y238" i="11" s="1"/>
  <c r="AR191" i="7"/>
  <c r="BM191" i="7" s="1"/>
  <c r="T191" i="11" s="1"/>
  <c r="AU285" i="7"/>
  <c r="BP285" i="7" s="1"/>
  <c r="V285" i="11" s="1"/>
  <c r="BD202" i="7"/>
  <c r="BY202" i="7" s="1"/>
  <c r="AB202" i="11" s="1"/>
  <c r="BA207" i="7"/>
  <c r="BV207" i="7" s="1"/>
  <c r="Z207" i="11" s="1"/>
  <c r="BA374" i="7"/>
  <c r="BV374" i="7" s="1"/>
  <c r="Z374" i="11" s="1"/>
  <c r="AA374" i="11" s="1"/>
  <c r="AX370" i="7"/>
  <c r="BS370" i="7" s="1"/>
  <c r="X370" i="11" s="1"/>
  <c r="Y370" i="11" s="1"/>
  <c r="BD289" i="7"/>
  <c r="BY289" i="7" s="1"/>
  <c r="AB289" i="11" s="1"/>
  <c r="BD263" i="7"/>
  <c r="BY263" i="7" s="1"/>
  <c r="AB263" i="11" s="1"/>
  <c r="AC263" i="11" s="1"/>
  <c r="AR199" i="7"/>
  <c r="BM199" i="7" s="1"/>
  <c r="T199" i="11" s="1"/>
  <c r="AX190" i="7"/>
  <c r="BS190" i="7" s="1"/>
  <c r="X190" i="11" s="1"/>
  <c r="AX285" i="7"/>
  <c r="BS285" i="7" s="1"/>
  <c r="X285" i="11" s="1"/>
  <c r="AR190" i="7"/>
  <c r="BM190" i="7" s="1"/>
  <c r="T190" i="11" s="1"/>
  <c r="BA303" i="7"/>
  <c r="BV303" i="7" s="1"/>
  <c r="Z303" i="11" s="1"/>
  <c r="AA303" i="11" s="1"/>
  <c r="AU370" i="7"/>
  <c r="BP370" i="7" s="1"/>
  <c r="V370" i="11" s="1"/>
  <c r="W370" i="11" s="1"/>
  <c r="BA263" i="7"/>
  <c r="BV263" i="7" s="1"/>
  <c r="Z263" i="11" s="1"/>
  <c r="AA263" i="11" s="1"/>
  <c r="AX275" i="7"/>
  <c r="BS275" i="7" s="1"/>
  <c r="X275" i="11" s="1"/>
  <c r="BD262" i="7"/>
  <c r="BY262" i="7" s="1"/>
  <c r="AB262" i="11" s="1"/>
  <c r="AC262" i="11" s="1"/>
  <c r="AU275" i="7"/>
  <c r="BP275" i="7" s="1"/>
  <c r="V275" i="11" s="1"/>
  <c r="AR202" i="7"/>
  <c r="BM202" i="7" s="1"/>
  <c r="T202" i="11" s="1"/>
  <c r="BA319" i="7"/>
  <c r="BV319" i="7" s="1"/>
  <c r="Z319" i="11" s="1"/>
  <c r="AA319" i="11" s="1"/>
  <c r="AR319" i="7"/>
  <c r="BM319" i="7" s="1"/>
  <c r="T319" i="11" s="1"/>
  <c r="U319" i="11" s="1"/>
  <c r="AX319" i="7"/>
  <c r="BS319" i="7" s="1"/>
  <c r="X319" i="11" s="1"/>
  <c r="Y319" i="11" s="1"/>
  <c r="AU319" i="7"/>
  <c r="BP319" i="7" s="1"/>
  <c r="V319" i="11" s="1"/>
  <c r="W319" i="11" s="1"/>
  <c r="BD335" i="7"/>
  <c r="AR331" i="7"/>
  <c r="AP71" i="7"/>
  <c r="AR71" i="7"/>
  <c r="BM71" i="7" s="1"/>
  <c r="T71" i="11" s="1"/>
  <c r="U71" i="11" s="1"/>
  <c r="BA275" i="7"/>
  <c r="BV275" i="7" s="1"/>
  <c r="Z275" i="11" s="1"/>
  <c r="BD219" i="7"/>
  <c r="BY219" i="7" s="1"/>
  <c r="AB219" i="11" s="1"/>
  <c r="AC219" i="11" s="1"/>
  <c r="BA219" i="7"/>
  <c r="BV219" i="7" s="1"/>
  <c r="Z219" i="11" s="1"/>
  <c r="AA219" i="11" s="1"/>
  <c r="BD321" i="7"/>
  <c r="BY321" i="7" s="1"/>
  <c r="AB321" i="11" s="1"/>
  <c r="AX235" i="7"/>
  <c r="BS235" i="7" s="1"/>
  <c r="X235" i="11" s="1"/>
  <c r="Y235" i="11" s="1"/>
  <c r="AR219" i="7"/>
  <c r="BM219" i="7" s="1"/>
  <c r="T219" i="11" s="1"/>
  <c r="U219" i="11" s="1"/>
  <c r="AR240" i="7"/>
  <c r="BM240" i="7" s="1"/>
  <c r="T240" i="11" s="1"/>
  <c r="BD319" i="7"/>
  <c r="BY319" i="7" s="1"/>
  <c r="AB319" i="11" s="1"/>
  <c r="AC319" i="11" s="1"/>
  <c r="BA190" i="7"/>
  <c r="BV190" i="7" s="1"/>
  <c r="Z190" i="11" s="1"/>
  <c r="AU219" i="7"/>
  <c r="BP219" i="7" s="1"/>
  <c r="V219" i="11" s="1"/>
  <c r="W219" i="11" s="1"/>
  <c r="BA321" i="7"/>
  <c r="BV321" i="7" s="1"/>
  <c r="Z321" i="11" s="1"/>
  <c r="AU321" i="7"/>
  <c r="BP321" i="7" s="1"/>
  <c r="V321" i="11" s="1"/>
  <c r="AU235" i="7"/>
  <c r="BP235" i="7" s="1"/>
  <c r="V235" i="11" s="1"/>
  <c r="W235" i="11" s="1"/>
  <c r="BD240" i="7"/>
  <c r="BY240" i="7" s="1"/>
  <c r="AB240" i="11" s="1"/>
  <c r="BD235" i="7"/>
  <c r="BY235" i="7" s="1"/>
  <c r="AB235" i="11" s="1"/>
  <c r="AC235" i="11" s="1"/>
  <c r="BA235" i="7"/>
  <c r="BV235" i="7" s="1"/>
  <c r="Z235" i="11" s="1"/>
  <c r="AA235" i="11" s="1"/>
  <c r="AX81" i="7"/>
  <c r="BS81" i="7" s="1"/>
  <c r="X81" i="11" s="1"/>
  <c r="AR235" i="7"/>
  <c r="BM235" i="7" s="1"/>
  <c r="T235" i="11" s="1"/>
  <c r="U235" i="11" s="1"/>
  <c r="AX219" i="7"/>
  <c r="BS219" i="7" s="1"/>
  <c r="X219" i="11" s="1"/>
  <c r="Y219" i="11" s="1"/>
  <c r="AX321" i="7"/>
  <c r="BS321" i="7" s="1"/>
  <c r="X321" i="11" s="1"/>
  <c r="M10" i="11"/>
  <c r="AP10" i="11" s="1"/>
  <c r="AO10" i="11"/>
  <c r="K10" i="11"/>
  <c r="AN10" i="11" s="1"/>
  <c r="AM10" i="11"/>
  <c r="I10" i="11"/>
  <c r="AL10" i="11" s="1"/>
  <c r="AK10" i="11"/>
  <c r="G10" i="11"/>
  <c r="AJ10" i="11" s="1"/>
  <c r="AI10" i="11"/>
  <c r="E10" i="11"/>
  <c r="AH10" i="11" s="1"/>
  <c r="AG10" i="11"/>
  <c r="C10" i="11"/>
  <c r="AF10" i="11" s="1"/>
  <c r="AE10" i="11"/>
  <c r="G9" i="11"/>
  <c r="AJ9" i="11" s="1"/>
  <c r="AI9" i="11"/>
  <c r="E9" i="11"/>
  <c r="AH9" i="11" s="1"/>
  <c r="AG9" i="11"/>
  <c r="G257" i="11"/>
  <c r="AJ257" i="11" s="1"/>
  <c r="AI257" i="11"/>
  <c r="AR73" i="7"/>
  <c r="BM73" i="7" s="1"/>
  <c r="T73" i="11" s="1"/>
  <c r="AP255" i="11"/>
  <c r="AN255" i="11"/>
  <c r="AL255" i="11"/>
  <c r="AJ255" i="11"/>
  <c r="AH255" i="11"/>
  <c r="AF255" i="11"/>
  <c r="I352" i="11"/>
  <c r="AL352" i="11" s="1"/>
  <c r="AK352" i="11"/>
  <c r="BV246" i="7"/>
  <c r="Z246" i="11" s="1"/>
  <c r="AU251" i="7"/>
  <c r="BP251" i="7" s="1"/>
  <c r="V251" i="11" s="1"/>
  <c r="W251" i="11" s="1"/>
  <c r="AX251" i="7"/>
  <c r="BS251" i="7" s="1"/>
  <c r="X251" i="11" s="1"/>
  <c r="Y251" i="11" s="1"/>
  <c r="AR247" i="7"/>
  <c r="BM247" i="7" s="1"/>
  <c r="T247" i="11" s="1"/>
  <c r="BD247" i="7"/>
  <c r="BY247" i="7" s="1"/>
  <c r="AB247" i="11" s="1"/>
  <c r="AR251" i="7"/>
  <c r="BM251" i="7" s="1"/>
  <c r="T251" i="11" s="1"/>
  <c r="U251" i="11" s="1"/>
  <c r="BD251" i="7"/>
  <c r="BY251" i="7" s="1"/>
  <c r="AB251" i="11" s="1"/>
  <c r="AC251" i="11" s="1"/>
  <c r="AR246" i="7"/>
  <c r="BM246" i="7" s="1"/>
  <c r="T246" i="11" s="1"/>
  <c r="AU246" i="7"/>
  <c r="BP246" i="7" s="1"/>
  <c r="V246" i="11" s="1"/>
  <c r="AU117" i="7"/>
  <c r="BP117" i="7" s="1"/>
  <c r="V117" i="11" s="1"/>
  <c r="W117" i="11" s="1"/>
  <c r="BP114" i="7"/>
  <c r="V114" i="11" s="1"/>
  <c r="BY345" i="7"/>
  <c r="AB345" i="11" s="1"/>
  <c r="AC345" i="11" s="1"/>
  <c r="BE345" i="7"/>
  <c r="BV336" i="7"/>
  <c r="Z336" i="11" s="1"/>
  <c r="AA336" i="11" s="1"/>
  <c r="BB336" i="7"/>
  <c r="BY358" i="7"/>
  <c r="AB358" i="11" s="1"/>
  <c r="AC358" i="11" s="1"/>
  <c r="BE358" i="7"/>
  <c r="BY362" i="7"/>
  <c r="AB362" i="11" s="1"/>
  <c r="AC362" i="11" s="1"/>
  <c r="BE362" i="7"/>
  <c r="BV347" i="7"/>
  <c r="Z347" i="11" s="1"/>
  <c r="AA347" i="11" s="1"/>
  <c r="BB347" i="7"/>
  <c r="BJ114" i="7"/>
  <c r="R114" i="11" s="1"/>
  <c r="AO117" i="7"/>
  <c r="BJ117" i="7" s="1"/>
  <c r="R117" i="11" s="1"/>
  <c r="S117" i="11" s="1"/>
  <c r="AR74" i="7"/>
  <c r="BM72" i="7"/>
  <c r="T72" i="11" s="1"/>
  <c r="BY334" i="7"/>
  <c r="AB334" i="11" s="1"/>
  <c r="AC334" i="11" s="1"/>
  <c r="BE334" i="7"/>
  <c r="BP362" i="7"/>
  <c r="V362" i="11" s="1"/>
  <c r="W362" i="11" s="1"/>
  <c r="AV362" i="7"/>
  <c r="BS353" i="7"/>
  <c r="X353" i="11" s="1"/>
  <c r="Y353" i="11" s="1"/>
  <c r="AY353" i="7"/>
  <c r="BS348" i="7"/>
  <c r="X348" i="11" s="1"/>
  <c r="Y348" i="11" s="1"/>
  <c r="AY348" i="7"/>
  <c r="BJ178" i="7"/>
  <c r="R178" i="11" s="1"/>
  <c r="AO180" i="7"/>
  <c r="BV362" i="7"/>
  <c r="Z362" i="11" s="1"/>
  <c r="AA362" i="11" s="1"/>
  <c r="BB362" i="7"/>
  <c r="BM118" i="7"/>
  <c r="T118" i="11" s="1"/>
  <c r="AR121" i="7"/>
  <c r="BM121" i="7" s="1"/>
  <c r="T121" i="11" s="1"/>
  <c r="U121" i="11" s="1"/>
  <c r="BV355" i="7"/>
  <c r="Z355" i="11" s="1"/>
  <c r="AA355" i="11" s="1"/>
  <c r="BB355" i="7"/>
  <c r="BM353" i="7"/>
  <c r="T353" i="11" s="1"/>
  <c r="U353" i="11" s="1"/>
  <c r="AS353" i="7"/>
  <c r="BS340" i="7"/>
  <c r="X340" i="11" s="1"/>
  <c r="Y340" i="11" s="1"/>
  <c r="AY340" i="7"/>
  <c r="BP354" i="7"/>
  <c r="V354" i="11" s="1"/>
  <c r="W354" i="11" s="1"/>
  <c r="AV354" i="7"/>
  <c r="BP348" i="7"/>
  <c r="V348" i="11" s="1"/>
  <c r="W348" i="11" s="1"/>
  <c r="AV348" i="7"/>
  <c r="BV348" i="7"/>
  <c r="Z348" i="11" s="1"/>
  <c r="AA348" i="11" s="1"/>
  <c r="BB348" i="7"/>
  <c r="BS346" i="7"/>
  <c r="X346" i="11" s="1"/>
  <c r="Y346" i="11" s="1"/>
  <c r="AY346" i="7"/>
  <c r="BS114" i="7"/>
  <c r="X114" i="11" s="1"/>
  <c r="AX117" i="7"/>
  <c r="BS117" i="7" s="1"/>
  <c r="X117" i="11" s="1"/>
  <c r="Y117" i="11" s="1"/>
  <c r="BM340" i="7"/>
  <c r="T340" i="11" s="1"/>
  <c r="U340" i="11" s="1"/>
  <c r="AS340" i="7"/>
  <c r="BV343" i="7"/>
  <c r="Z343" i="11" s="1"/>
  <c r="AA343" i="11" s="1"/>
  <c r="BB343" i="7"/>
  <c r="BV354" i="7"/>
  <c r="Z354" i="11" s="1"/>
  <c r="AA354" i="11" s="1"/>
  <c r="BB354" i="7"/>
  <c r="BY332" i="7"/>
  <c r="AB332" i="11" s="1"/>
  <c r="AC332" i="11" s="1"/>
  <c r="BE332" i="7"/>
  <c r="BV118" i="7"/>
  <c r="Z118" i="11" s="1"/>
  <c r="BA121" i="7"/>
  <c r="BY339" i="7"/>
  <c r="AB339" i="11" s="1"/>
  <c r="AC339" i="11" s="1"/>
  <c r="BE339" i="7"/>
  <c r="BM347" i="7"/>
  <c r="T347" i="11" s="1"/>
  <c r="U347" i="11" s="1"/>
  <c r="AS347" i="7"/>
  <c r="BS360" i="7"/>
  <c r="X360" i="11" s="1"/>
  <c r="Y360" i="11" s="1"/>
  <c r="AY360" i="7"/>
  <c r="BS349" i="7"/>
  <c r="X349" i="11" s="1"/>
  <c r="Y349" i="11" s="1"/>
  <c r="AY349" i="7"/>
  <c r="BV339" i="7"/>
  <c r="Z339" i="11" s="1"/>
  <c r="AA339" i="11" s="1"/>
  <c r="BB339" i="7"/>
  <c r="BS355" i="7"/>
  <c r="X355" i="11" s="1"/>
  <c r="Y355" i="11" s="1"/>
  <c r="AY355" i="7"/>
  <c r="BM362" i="7"/>
  <c r="T362" i="11" s="1"/>
  <c r="U362" i="11" s="1"/>
  <c r="AS362" i="7"/>
  <c r="BY114" i="7"/>
  <c r="AB114" i="11" s="1"/>
  <c r="BD117" i="7"/>
  <c r="BY117" i="7" s="1"/>
  <c r="AB117" i="11" s="1"/>
  <c r="AC117" i="11" s="1"/>
  <c r="BJ118" i="7"/>
  <c r="R118" i="11" s="1"/>
  <c r="AO121" i="7"/>
  <c r="BJ121" i="7" s="1"/>
  <c r="R121" i="11" s="1"/>
  <c r="S121" i="11" s="1"/>
  <c r="BV349" i="7"/>
  <c r="Z349" i="11" s="1"/>
  <c r="AA349" i="11" s="1"/>
  <c r="BB349" i="7"/>
  <c r="BP178" i="7"/>
  <c r="V178" i="11" s="1"/>
  <c r="AU180" i="7"/>
  <c r="BM179" i="7"/>
  <c r="T179" i="11" s="1"/>
  <c r="AR180" i="7"/>
  <c r="BY178" i="7"/>
  <c r="AB178" i="11" s="1"/>
  <c r="BD180" i="7"/>
  <c r="BS178" i="7"/>
  <c r="X178" i="11" s="1"/>
  <c r="AX180" i="7"/>
  <c r="BP118" i="7"/>
  <c r="V118" i="11" s="1"/>
  <c r="AU121" i="7"/>
  <c r="BP121" i="7" s="1"/>
  <c r="V121" i="11" s="1"/>
  <c r="W121" i="11" s="1"/>
  <c r="BS345" i="7"/>
  <c r="X345" i="11" s="1"/>
  <c r="Y345" i="11" s="1"/>
  <c r="AY345" i="7"/>
  <c r="BP332" i="7"/>
  <c r="V332" i="11" s="1"/>
  <c r="W332" i="11" s="1"/>
  <c r="AV332" i="7"/>
  <c r="BY355" i="7"/>
  <c r="AB355" i="11" s="1"/>
  <c r="AC355" i="11" s="1"/>
  <c r="BE355" i="7"/>
  <c r="BM334" i="7"/>
  <c r="T334" i="11" s="1"/>
  <c r="U334" i="11" s="1"/>
  <c r="AS334" i="7"/>
  <c r="BM339" i="7"/>
  <c r="T339" i="11" s="1"/>
  <c r="U339" i="11" s="1"/>
  <c r="AS339" i="7"/>
  <c r="BS336" i="7"/>
  <c r="X336" i="11" s="1"/>
  <c r="Y336" i="11" s="1"/>
  <c r="AY336" i="7"/>
  <c r="BM345" i="7"/>
  <c r="T345" i="11" s="1"/>
  <c r="U345" i="11" s="1"/>
  <c r="AS345" i="7"/>
  <c r="BP346" i="7"/>
  <c r="V346" i="11" s="1"/>
  <c r="W346" i="11" s="1"/>
  <c r="AV346" i="7"/>
  <c r="BM355" i="7"/>
  <c r="T355" i="11" s="1"/>
  <c r="U355" i="11" s="1"/>
  <c r="AS355" i="7"/>
  <c r="BM342" i="7"/>
  <c r="T342" i="11" s="1"/>
  <c r="U342" i="11" s="1"/>
  <c r="AS342" i="7"/>
  <c r="BS334" i="7"/>
  <c r="X334" i="11" s="1"/>
  <c r="Y334" i="11" s="1"/>
  <c r="AY334" i="7"/>
  <c r="BS354" i="7"/>
  <c r="X354" i="11" s="1"/>
  <c r="Y354" i="11" s="1"/>
  <c r="AY354" i="7"/>
  <c r="BV340" i="7"/>
  <c r="Z340" i="11" s="1"/>
  <c r="AA340" i="11" s="1"/>
  <c r="BB340" i="7"/>
  <c r="BY336" i="7"/>
  <c r="AB336" i="11" s="1"/>
  <c r="AC336" i="11" s="1"/>
  <c r="BE336" i="7"/>
  <c r="BM348" i="7"/>
  <c r="T348" i="11" s="1"/>
  <c r="U348" i="11" s="1"/>
  <c r="AS348" i="7"/>
  <c r="BY360" i="7"/>
  <c r="AB360" i="11" s="1"/>
  <c r="AC360" i="11" s="1"/>
  <c r="BE360" i="7"/>
  <c r="BM332" i="7"/>
  <c r="T332" i="11" s="1"/>
  <c r="U332" i="11" s="1"/>
  <c r="AS332" i="7"/>
  <c r="BS358" i="7"/>
  <c r="X358" i="11" s="1"/>
  <c r="Y358" i="11" s="1"/>
  <c r="AY358" i="7"/>
  <c r="BP349" i="7"/>
  <c r="V349" i="11" s="1"/>
  <c r="W349" i="11" s="1"/>
  <c r="AV349" i="7"/>
  <c r="BS357" i="7"/>
  <c r="X357" i="11" s="1"/>
  <c r="Y357" i="11" s="1"/>
  <c r="AY357" i="7"/>
  <c r="BV360" i="7"/>
  <c r="Z360" i="11" s="1"/>
  <c r="AA360" i="11" s="1"/>
  <c r="BB360" i="7"/>
  <c r="BV342" i="7"/>
  <c r="Z342" i="11" s="1"/>
  <c r="AA342" i="11" s="1"/>
  <c r="BB342" i="7"/>
  <c r="BP339" i="7"/>
  <c r="V339" i="11" s="1"/>
  <c r="W339" i="11" s="1"/>
  <c r="AV339" i="7"/>
  <c r="BP360" i="7"/>
  <c r="V360" i="11" s="1"/>
  <c r="W360" i="11" s="1"/>
  <c r="AV360" i="7"/>
  <c r="BV332" i="7"/>
  <c r="Z332" i="11" s="1"/>
  <c r="AA332" i="11" s="1"/>
  <c r="BB332" i="7"/>
  <c r="BY344" i="7"/>
  <c r="AB344" i="11" s="1"/>
  <c r="AC344" i="11" s="1"/>
  <c r="BE344" i="7"/>
  <c r="BM349" i="7"/>
  <c r="T349" i="11" s="1"/>
  <c r="U349" i="11" s="1"/>
  <c r="AS349" i="7"/>
  <c r="BM360" i="7"/>
  <c r="T360" i="11" s="1"/>
  <c r="U360" i="11" s="1"/>
  <c r="AS360" i="7"/>
  <c r="BM358" i="7"/>
  <c r="T358" i="11" s="1"/>
  <c r="U358" i="11" s="1"/>
  <c r="AS358" i="7"/>
  <c r="BM343" i="7"/>
  <c r="T343" i="11" s="1"/>
  <c r="U343" i="11" s="1"/>
  <c r="AS343" i="7"/>
  <c r="BY357" i="7"/>
  <c r="AB357" i="11" s="1"/>
  <c r="AC357" i="11" s="1"/>
  <c r="BE357" i="7"/>
  <c r="BV345" i="7"/>
  <c r="Z345" i="11" s="1"/>
  <c r="AA345" i="11" s="1"/>
  <c r="BB345" i="7"/>
  <c r="BS344" i="7"/>
  <c r="X344" i="11" s="1"/>
  <c r="Y344" i="11" s="1"/>
  <c r="AY344" i="7"/>
  <c r="BS342" i="7"/>
  <c r="X342" i="11" s="1"/>
  <c r="Y342" i="11" s="1"/>
  <c r="AY342" i="7"/>
  <c r="BP342" i="7"/>
  <c r="V342" i="11" s="1"/>
  <c r="W342" i="11" s="1"/>
  <c r="AV342" i="7"/>
  <c r="BY348" i="7"/>
  <c r="AB348" i="11" s="1"/>
  <c r="AC348" i="11" s="1"/>
  <c r="BE348" i="7"/>
  <c r="BY340" i="7"/>
  <c r="AB340" i="11" s="1"/>
  <c r="AC340" i="11" s="1"/>
  <c r="BE340" i="7"/>
  <c r="BS339" i="7"/>
  <c r="X339" i="11" s="1"/>
  <c r="Y339" i="11" s="1"/>
  <c r="AY339" i="7"/>
  <c r="BV357" i="7"/>
  <c r="Z357" i="11" s="1"/>
  <c r="AA357" i="11" s="1"/>
  <c r="BB357" i="7"/>
  <c r="BS343" i="7"/>
  <c r="X343" i="11" s="1"/>
  <c r="Y343" i="11" s="1"/>
  <c r="AY343" i="7"/>
  <c r="BP344" i="7"/>
  <c r="V344" i="11" s="1"/>
  <c r="W344" i="11" s="1"/>
  <c r="AV344" i="7"/>
  <c r="BP357" i="7"/>
  <c r="V357" i="11" s="1"/>
  <c r="W357" i="11" s="1"/>
  <c r="AV357" i="7"/>
  <c r="BV344" i="7"/>
  <c r="Z344" i="11" s="1"/>
  <c r="AA344" i="11" s="1"/>
  <c r="BB344" i="7"/>
  <c r="BP358" i="7"/>
  <c r="V358" i="11" s="1"/>
  <c r="W358" i="11" s="1"/>
  <c r="AV358" i="7"/>
  <c r="BS362" i="7"/>
  <c r="X362" i="11" s="1"/>
  <c r="Y362" i="11" s="1"/>
  <c r="AY362" i="7"/>
  <c r="BY353" i="7"/>
  <c r="AB353" i="11" s="1"/>
  <c r="AC353" i="11" s="1"/>
  <c r="BE353" i="7"/>
  <c r="BV41" i="7"/>
  <c r="Z41" i="11" s="1"/>
  <c r="AA41" i="11" s="1"/>
  <c r="BS39" i="7"/>
  <c r="X39" i="11" s="1"/>
  <c r="Y39" i="11" s="1"/>
  <c r="BM95" i="7"/>
  <c r="T95" i="11" s="1"/>
  <c r="AO190" i="7"/>
  <c r="BJ190" i="7" s="1"/>
  <c r="R190" i="11" s="1"/>
  <c r="AY145" i="7"/>
  <c r="AX145" i="7" s="1"/>
  <c r="AO219" i="7"/>
  <c r="BJ219" i="7" s="1"/>
  <c r="R219" i="11" s="1"/>
  <c r="S219" i="11" s="1"/>
  <c r="BP334" i="7"/>
  <c r="V334" i="11" s="1"/>
  <c r="W334" i="11" s="1"/>
  <c r="AV334" i="7"/>
  <c r="AO125" i="7"/>
  <c r="BJ125" i="7" s="1"/>
  <c r="R125" i="11" s="1"/>
  <c r="BJ333" i="7"/>
  <c r="R333" i="11" s="1"/>
  <c r="S333" i="11" s="1"/>
  <c r="AP333" i="7"/>
  <c r="BA74" i="7"/>
  <c r="BV72" i="7"/>
  <c r="Z72" i="11" s="1"/>
  <c r="BS350" i="7"/>
  <c r="X350" i="11" s="1"/>
  <c r="Y350" i="11" s="1"/>
  <c r="AY350" i="7"/>
  <c r="BP336" i="7"/>
  <c r="V336" i="11" s="1"/>
  <c r="W336" i="11" s="1"/>
  <c r="AV336" i="7"/>
  <c r="BY356" i="7"/>
  <c r="AB356" i="11" s="1"/>
  <c r="AC356" i="11" s="1"/>
  <c r="BE356" i="7"/>
  <c r="AO292" i="7"/>
  <c r="BJ292" i="7" s="1"/>
  <c r="R292" i="11" s="1"/>
  <c r="AP168" i="7"/>
  <c r="AO168" i="7" s="1"/>
  <c r="BS46" i="7"/>
  <c r="X46" i="11" s="1"/>
  <c r="BM350" i="7"/>
  <c r="T350" i="11" s="1"/>
  <c r="U350" i="11" s="1"/>
  <c r="AS350" i="7"/>
  <c r="BM331" i="7"/>
  <c r="T331" i="11" s="1"/>
  <c r="U331" i="11" s="1"/>
  <c r="AS331" i="7"/>
  <c r="BV81" i="7"/>
  <c r="Z81" i="11" s="1"/>
  <c r="BV346" i="7"/>
  <c r="Z346" i="11" s="1"/>
  <c r="AA346" i="11" s="1"/>
  <c r="BB346" i="7"/>
  <c r="BY106" i="7"/>
  <c r="AB106" i="11" s="1"/>
  <c r="BV89" i="7"/>
  <c r="Z89" i="11" s="1"/>
  <c r="BY92" i="7"/>
  <c r="AB92" i="11" s="1"/>
  <c r="AC92" i="11" s="1"/>
  <c r="BP46" i="7"/>
  <c r="V46" i="11" s="1"/>
  <c r="BS91" i="7"/>
  <c r="X91" i="11" s="1"/>
  <c r="Y91" i="11" s="1"/>
  <c r="AO308" i="7"/>
  <c r="BJ308" i="7" s="1"/>
  <c r="R308" i="11" s="1"/>
  <c r="S308" i="11" s="1"/>
  <c r="BM26" i="7"/>
  <c r="T26" i="11" s="1"/>
  <c r="U26" i="11" s="1"/>
  <c r="AO98" i="7"/>
  <c r="BJ98" i="7" s="1"/>
  <c r="R98" i="11" s="1"/>
  <c r="BY80" i="7"/>
  <c r="AB80" i="11" s="1"/>
  <c r="BM41" i="7"/>
  <c r="T41" i="11" s="1"/>
  <c r="U41" i="11" s="1"/>
  <c r="BP44" i="7"/>
  <c r="V44" i="11" s="1"/>
  <c r="AO213" i="7"/>
  <c r="BJ213" i="7" s="1"/>
  <c r="R213" i="11" s="1"/>
  <c r="AO262" i="7"/>
  <c r="BJ262" i="7" s="1"/>
  <c r="R262" i="11" s="1"/>
  <c r="S262" i="11" s="1"/>
  <c r="AO92" i="7"/>
  <c r="BJ92" i="7" s="1"/>
  <c r="R92" i="11" s="1"/>
  <c r="S92" i="11" s="1"/>
  <c r="BJ339" i="7"/>
  <c r="R339" i="11" s="1"/>
  <c r="S339" i="11" s="1"/>
  <c r="BY13" i="7"/>
  <c r="AB13" i="11" s="1"/>
  <c r="AC13" i="11" s="1"/>
  <c r="AO242" i="7"/>
  <c r="BJ242" i="7" s="1"/>
  <c r="R242" i="11" s="1"/>
  <c r="AO22" i="7"/>
  <c r="BJ22" i="7" s="1"/>
  <c r="R22" i="11" s="1"/>
  <c r="S22" i="11" s="1"/>
  <c r="BY104" i="7"/>
  <c r="AB104" i="11" s="1"/>
  <c r="BP47" i="7"/>
  <c r="V47" i="11" s="1"/>
  <c r="BY103" i="7"/>
  <c r="AB103" i="11" s="1"/>
  <c r="BP123" i="7"/>
  <c r="V123" i="11" s="1"/>
  <c r="W123" i="11" s="1"/>
  <c r="BP90" i="7"/>
  <c r="V90" i="11" s="1"/>
  <c r="W90" i="11" s="1"/>
  <c r="AO91" i="7"/>
  <c r="BJ91" i="7" s="1"/>
  <c r="R91" i="11" s="1"/>
  <c r="S91" i="11" s="1"/>
  <c r="AO137" i="7"/>
  <c r="BJ137" i="7" s="1"/>
  <c r="R137" i="11" s="1"/>
  <c r="BM44" i="7"/>
  <c r="T44" i="11" s="1"/>
  <c r="AY135" i="7"/>
  <c r="AX135" i="7" s="1"/>
  <c r="BS135" i="7" s="1"/>
  <c r="X135" i="11" s="1"/>
  <c r="BS67" i="7"/>
  <c r="X67" i="11" s="1"/>
  <c r="Y67" i="11" s="1"/>
  <c r="BE169" i="7"/>
  <c r="BD169" i="7" s="1"/>
  <c r="BY169" i="7" s="1"/>
  <c r="AB169" i="11" s="1"/>
  <c r="AC169" i="11" s="1"/>
  <c r="AS127" i="7"/>
  <c r="AR127" i="7" s="1"/>
  <c r="BE162" i="7"/>
  <c r="BD162" i="7" s="1"/>
  <c r="BY162" i="7" s="1"/>
  <c r="AB162" i="11" s="1"/>
  <c r="AC162" i="11" s="1"/>
  <c r="AX74" i="7"/>
  <c r="BS72" i="7"/>
  <c r="X72" i="11" s="1"/>
  <c r="AU335" i="7"/>
  <c r="AS145" i="7"/>
  <c r="AR145" i="7" s="1"/>
  <c r="AO240" i="7"/>
  <c r="BJ240" i="7" s="1"/>
  <c r="R240" i="11" s="1"/>
  <c r="BM346" i="7"/>
  <c r="T346" i="11" s="1"/>
  <c r="U346" i="11" s="1"/>
  <c r="AS346" i="7"/>
  <c r="AO182" i="7"/>
  <c r="BJ182" i="7" s="1"/>
  <c r="R182" i="11" s="1"/>
  <c r="BY15" i="7"/>
  <c r="AB15" i="11" s="1"/>
  <c r="AC15" i="11" s="1"/>
  <c r="BV38" i="7"/>
  <c r="Z38" i="11" s="1"/>
  <c r="AA38" i="11" s="1"/>
  <c r="BB114" i="7"/>
  <c r="BA114" i="7" s="1"/>
  <c r="AO176" i="7"/>
  <c r="BJ176" i="7" s="1"/>
  <c r="R176" i="11" s="1"/>
  <c r="S176" i="11" s="1"/>
  <c r="BV98" i="7"/>
  <c r="Z98" i="11" s="1"/>
  <c r="BY98" i="7"/>
  <c r="AB98" i="11" s="1"/>
  <c r="BP355" i="7"/>
  <c r="V355" i="11" s="1"/>
  <c r="W355" i="11" s="1"/>
  <c r="AV355" i="7"/>
  <c r="AO298" i="7"/>
  <c r="BJ298" i="7" s="1"/>
  <c r="R298" i="11" s="1"/>
  <c r="S298" i="11" s="1"/>
  <c r="BP18" i="7"/>
  <c r="V18" i="11" s="1"/>
  <c r="W18" i="11" s="1"/>
  <c r="BS123" i="7"/>
  <c r="X123" i="11" s="1"/>
  <c r="Y123" i="11" s="1"/>
  <c r="BV27" i="7"/>
  <c r="Z27" i="11" s="1"/>
  <c r="AA27" i="11" s="1"/>
  <c r="BV181" i="7"/>
  <c r="Z181" i="11" s="1"/>
  <c r="AA181" i="11" s="1"/>
  <c r="AO86" i="7"/>
  <c r="BJ86" i="7" s="1"/>
  <c r="R86" i="11" s="1"/>
  <c r="S86" i="11" s="1"/>
  <c r="BP39" i="7"/>
  <c r="V39" i="11" s="1"/>
  <c r="W39" i="11" s="1"/>
  <c r="AO47" i="7"/>
  <c r="BJ47" i="7" s="1"/>
  <c r="R47" i="11" s="1"/>
  <c r="BY149" i="7"/>
  <c r="AB149" i="11" s="1"/>
  <c r="AC149" i="11" s="1"/>
  <c r="BP289" i="7"/>
  <c r="V289" i="11" s="1"/>
  <c r="AO15" i="7"/>
  <c r="BJ15" i="7" s="1"/>
  <c r="R15" i="11" s="1"/>
  <c r="S15" i="11" s="1"/>
  <c r="BP15" i="7"/>
  <c r="V15" i="11" s="1"/>
  <c r="W15" i="11" s="1"/>
  <c r="AO225" i="7"/>
  <c r="BJ225" i="7" s="1"/>
  <c r="R225" i="11" s="1"/>
  <c r="BP13" i="7"/>
  <c r="V13" i="11" s="1"/>
  <c r="W13" i="11" s="1"/>
  <c r="BJ344" i="7"/>
  <c r="R344" i="11" s="1"/>
  <c r="S344" i="11" s="1"/>
  <c r="AP344" i="7"/>
  <c r="AO35" i="7"/>
  <c r="BJ35" i="7" s="1"/>
  <c r="R35" i="11" s="1"/>
  <c r="S35" i="11" s="1"/>
  <c r="AP157" i="7"/>
  <c r="AO157" i="7" s="1"/>
  <c r="BY350" i="7"/>
  <c r="AB350" i="11" s="1"/>
  <c r="AC350" i="11" s="1"/>
  <c r="BE350" i="7"/>
  <c r="BY335" i="7"/>
  <c r="AB335" i="11" s="1"/>
  <c r="AC335" i="11" s="1"/>
  <c r="BE335" i="7"/>
  <c r="AO261" i="7"/>
  <c r="BJ261" i="7" s="1"/>
  <c r="R261" i="11" s="1"/>
  <c r="S261" i="11" s="1"/>
  <c r="BS359" i="7"/>
  <c r="X359" i="11" s="1"/>
  <c r="Y359" i="11" s="1"/>
  <c r="AY359" i="7"/>
  <c r="BP41" i="7"/>
  <c r="V41" i="11" s="1"/>
  <c r="W41" i="11" s="1"/>
  <c r="BY27" i="7"/>
  <c r="AB27" i="11" s="1"/>
  <c r="AC27" i="11" s="1"/>
  <c r="BJ347" i="7"/>
  <c r="R347" i="11" s="1"/>
  <c r="S347" i="11" s="1"/>
  <c r="BE120" i="7"/>
  <c r="BD120" i="7" s="1"/>
  <c r="AO265" i="7"/>
  <c r="BJ265" i="7" s="1"/>
  <c r="R265" i="11" s="1"/>
  <c r="S265" i="11" s="1"/>
  <c r="BV44" i="7"/>
  <c r="Z44" i="11" s="1"/>
  <c r="AP162" i="7"/>
  <c r="AO162" i="7" s="1"/>
  <c r="BJ162" i="7" s="1"/>
  <c r="R162" i="11" s="1"/>
  <c r="S162" i="11" s="1"/>
  <c r="T337" i="7"/>
  <c r="AO337" i="7" s="1"/>
  <c r="B337" i="11"/>
  <c r="AY157" i="7"/>
  <c r="AX157" i="7" s="1"/>
  <c r="BM354" i="7"/>
  <c r="T354" i="11" s="1"/>
  <c r="U354" i="11" s="1"/>
  <c r="AS354" i="7"/>
  <c r="AO283" i="7"/>
  <c r="BJ283" i="7" s="1"/>
  <c r="R283" i="11" s="1"/>
  <c r="AO34" i="7"/>
  <c r="BJ34" i="7" s="1"/>
  <c r="R34" i="11" s="1"/>
  <c r="S34" i="11" s="1"/>
  <c r="BY24" i="7"/>
  <c r="AB24" i="11" s="1"/>
  <c r="AC24" i="11" s="1"/>
  <c r="AS143" i="7"/>
  <c r="AR143" i="7" s="1"/>
  <c r="BM143" i="7" s="1"/>
  <c r="T143" i="11" s="1"/>
  <c r="BE151" i="7"/>
  <c r="BD151" i="7" s="1"/>
  <c r="BY151" i="7" s="1"/>
  <c r="AB151" i="11" s="1"/>
  <c r="AU57" i="7"/>
  <c r="BP57" i="7" s="1"/>
  <c r="V57" i="11" s="1"/>
  <c r="W57" i="11" s="1"/>
  <c r="BV176" i="7"/>
  <c r="Z176" i="11" s="1"/>
  <c r="AA176" i="11" s="1"/>
  <c r="BB161" i="7"/>
  <c r="BA161" i="7" s="1"/>
  <c r="BV161" i="7" s="1"/>
  <c r="Z161" i="11" s="1"/>
  <c r="AA161" i="11" s="1"/>
  <c r="BY91" i="7"/>
  <c r="AB91" i="11" s="1"/>
  <c r="AC91" i="11" s="1"/>
  <c r="AY174" i="7"/>
  <c r="AX174" i="7" s="1"/>
  <c r="BV82" i="7"/>
  <c r="Z82" i="11" s="1"/>
  <c r="BP91" i="7"/>
  <c r="V91" i="11" s="1"/>
  <c r="W91" i="11" s="1"/>
  <c r="BJ345" i="7"/>
  <c r="R345" i="11" s="1"/>
  <c r="S345" i="11" s="1"/>
  <c r="AP345" i="7"/>
  <c r="BP149" i="7"/>
  <c r="V149" i="11" s="1"/>
  <c r="W149" i="11" s="1"/>
  <c r="AV112" i="7"/>
  <c r="AU112" i="7" s="1"/>
  <c r="BV14" i="7"/>
  <c r="Z14" i="11" s="1"/>
  <c r="AA14" i="11" s="1"/>
  <c r="AS151" i="7"/>
  <c r="AR151" i="7" s="1"/>
  <c r="BM34" i="7"/>
  <c r="T34" i="11" s="1"/>
  <c r="U34" i="11" s="1"/>
  <c r="AP174" i="7"/>
  <c r="AO174" i="7" s="1"/>
  <c r="BJ174" i="7" s="1"/>
  <c r="R174" i="11" s="1"/>
  <c r="BE69" i="7"/>
  <c r="BD69" i="7" s="1"/>
  <c r="BY69" i="7" s="1"/>
  <c r="AB69" i="11" s="1"/>
  <c r="AC69" i="11" s="1"/>
  <c r="BJ348" i="7"/>
  <c r="R348" i="11" s="1"/>
  <c r="S348" i="11" s="1"/>
  <c r="V352" i="7"/>
  <c r="AR352" i="7" s="1"/>
  <c r="D352" i="11"/>
  <c r="AO150" i="7"/>
  <c r="BJ150" i="7" s="1"/>
  <c r="R150" i="11" s="1"/>
  <c r="S150" i="11" s="1"/>
  <c r="BP103" i="7"/>
  <c r="V103" i="11" s="1"/>
  <c r="AS142" i="7"/>
  <c r="AR142" i="7" s="1"/>
  <c r="BM142" i="7" s="1"/>
  <c r="T142" i="11" s="1"/>
  <c r="BM42" i="7"/>
  <c r="T42" i="11" s="1"/>
  <c r="BY347" i="7"/>
  <c r="AB347" i="11" s="1"/>
  <c r="AC347" i="11" s="1"/>
  <c r="BE347" i="7"/>
  <c r="T62" i="7"/>
  <c r="B62" i="11"/>
  <c r="BV335" i="7"/>
  <c r="Z335" i="11" s="1"/>
  <c r="AA335" i="11" s="1"/>
  <c r="BB335" i="7"/>
  <c r="AO295" i="7"/>
  <c r="BJ295" i="7" s="1"/>
  <c r="R295" i="11" s="1"/>
  <c r="BP24" i="7"/>
  <c r="V24" i="11" s="1"/>
  <c r="W24" i="11" s="1"/>
  <c r="BY16" i="7"/>
  <c r="AB16" i="11" s="1"/>
  <c r="AC16" i="11" s="1"/>
  <c r="BS45" i="7"/>
  <c r="X45" i="11" s="1"/>
  <c r="AV127" i="7"/>
  <c r="AU127" i="7" s="1"/>
  <c r="V337" i="7"/>
  <c r="AR337" i="7" s="1"/>
  <c r="D337" i="11"/>
  <c r="BJ364" i="7"/>
  <c r="R364" i="11" s="1"/>
  <c r="AP364" i="7"/>
  <c r="AS335" i="7"/>
  <c r="BP356" i="7"/>
  <c r="V356" i="11" s="1"/>
  <c r="W356" i="11" s="1"/>
  <c r="AV356" i="7"/>
  <c r="BE119" i="7"/>
  <c r="BD119" i="7" s="1"/>
  <c r="BY119" i="7" s="1"/>
  <c r="AB119" i="11" s="1"/>
  <c r="BP137" i="7"/>
  <c r="V137" i="11" s="1"/>
  <c r="BP45" i="7"/>
  <c r="V45" i="11" s="1"/>
  <c r="AO123" i="7"/>
  <c r="BJ123" i="7" s="1"/>
  <c r="R123" i="11" s="1"/>
  <c r="S123" i="11" s="1"/>
  <c r="BP26" i="7"/>
  <c r="V26" i="11" s="1"/>
  <c r="W26" i="11" s="1"/>
  <c r="BE174" i="7"/>
  <c r="BD174" i="7" s="1"/>
  <c r="BY174" i="7" s="1"/>
  <c r="AB174" i="11" s="1"/>
  <c r="BY64" i="7"/>
  <c r="AB64" i="11" s="1"/>
  <c r="AC64" i="11" s="1"/>
  <c r="BV149" i="7"/>
  <c r="Z149" i="11" s="1"/>
  <c r="AA149" i="11" s="1"/>
  <c r="BP25" i="7"/>
  <c r="V25" i="11" s="1"/>
  <c r="W25" i="11" s="1"/>
  <c r="AO291" i="7"/>
  <c r="BJ291" i="7" s="1"/>
  <c r="R291" i="11" s="1"/>
  <c r="AO90" i="7"/>
  <c r="BJ90" i="7" s="1"/>
  <c r="R90" i="11" s="1"/>
  <c r="S90" i="11" s="1"/>
  <c r="BY87" i="7"/>
  <c r="AB87" i="11" s="1"/>
  <c r="AC87" i="11" s="1"/>
  <c r="BM80" i="7"/>
  <c r="T80" i="11" s="1"/>
  <c r="BM15" i="7"/>
  <c r="T15" i="11" s="1"/>
  <c r="U15" i="11" s="1"/>
  <c r="BV91" i="7"/>
  <c r="Z91" i="11" s="1"/>
  <c r="AA91" i="11" s="1"/>
  <c r="AV155" i="7"/>
  <c r="AU155" i="7" s="1"/>
  <c r="BM123" i="7"/>
  <c r="T123" i="11" s="1"/>
  <c r="U123" i="11" s="1"/>
  <c r="BY44" i="7"/>
  <c r="AB44" i="11" s="1"/>
  <c r="BS95" i="7"/>
  <c r="X95" i="11" s="1"/>
  <c r="AO40" i="7"/>
  <c r="BJ40" i="7" s="1"/>
  <c r="R40" i="11" s="1"/>
  <c r="S40" i="11" s="1"/>
  <c r="BE112" i="7"/>
  <c r="BD112" i="7" s="1"/>
  <c r="AO29" i="7"/>
  <c r="BJ29" i="7" s="1"/>
  <c r="R29" i="11" s="1"/>
  <c r="S29" i="11" s="1"/>
  <c r="BS43" i="7"/>
  <c r="X43" i="11" s="1"/>
  <c r="AS154" i="7"/>
  <c r="AR154" i="7" s="1"/>
  <c r="AO24" i="7"/>
  <c r="BJ24" i="7" s="1"/>
  <c r="R24" i="11" s="1"/>
  <c r="S24" i="11" s="1"/>
  <c r="BS27" i="7"/>
  <c r="X27" i="11" s="1"/>
  <c r="Y27" i="11" s="1"/>
  <c r="BM39" i="7"/>
  <c r="T39" i="11" s="1"/>
  <c r="U39" i="11" s="1"/>
  <c r="AO166" i="7"/>
  <c r="BJ166" i="7" s="1"/>
  <c r="R166" i="11" s="1"/>
  <c r="S166" i="11" s="1"/>
  <c r="BB76" i="7"/>
  <c r="BA76" i="7" s="1"/>
  <c r="BV76" i="7" s="1"/>
  <c r="Z76" i="11" s="1"/>
  <c r="X337" i="7"/>
  <c r="AU337" i="7" s="1"/>
  <c r="F337" i="11"/>
  <c r="BJ351" i="7"/>
  <c r="R351" i="11" s="1"/>
  <c r="S351" i="11" s="1"/>
  <c r="BM357" i="7"/>
  <c r="T357" i="11" s="1"/>
  <c r="U357" i="11" s="1"/>
  <c r="AS357" i="7"/>
  <c r="BV359" i="7"/>
  <c r="Z359" i="11" s="1"/>
  <c r="AA359" i="11" s="1"/>
  <c r="BB359" i="7"/>
  <c r="BY354" i="7"/>
  <c r="AB354" i="11" s="1"/>
  <c r="AC354" i="11" s="1"/>
  <c r="BE354" i="7"/>
  <c r="BV39" i="7"/>
  <c r="Z39" i="11" s="1"/>
  <c r="AA39" i="11" s="1"/>
  <c r="BM24" i="7"/>
  <c r="T24" i="11" s="1"/>
  <c r="U24" i="11" s="1"/>
  <c r="AP154" i="7"/>
  <c r="AO154" i="7" s="1"/>
  <c r="T352" i="7"/>
  <c r="AO352" i="7" s="1"/>
  <c r="B352" i="11"/>
  <c r="BV353" i="7"/>
  <c r="Z353" i="11" s="1"/>
  <c r="AA353" i="11" s="1"/>
  <c r="BB353" i="7"/>
  <c r="BV90" i="7"/>
  <c r="Z90" i="11" s="1"/>
  <c r="AA90" i="11" s="1"/>
  <c r="BM22" i="7"/>
  <c r="T22" i="11" s="1"/>
  <c r="U22" i="11" s="1"/>
  <c r="BV334" i="7"/>
  <c r="Z334" i="11" s="1"/>
  <c r="AA334" i="11" s="1"/>
  <c r="BB334" i="7"/>
  <c r="AO95" i="7"/>
  <c r="BJ95" i="7" s="1"/>
  <c r="R95" i="11" s="1"/>
  <c r="BY19" i="7"/>
  <c r="AB19" i="11" s="1"/>
  <c r="AV173" i="7"/>
  <c r="AU173" i="7" s="1"/>
  <c r="AO64" i="7"/>
  <c r="BJ64" i="7" s="1"/>
  <c r="R64" i="11" s="1"/>
  <c r="S64" i="11" s="1"/>
  <c r="BM172" i="7"/>
  <c r="T172" i="11" s="1"/>
  <c r="U172" i="11" s="1"/>
  <c r="AY169" i="7"/>
  <c r="AX169" i="7" s="1"/>
  <c r="BV166" i="7"/>
  <c r="Z166" i="11" s="1"/>
  <c r="AA166" i="11" s="1"/>
  <c r="BY42" i="7"/>
  <c r="AB42" i="11" s="1"/>
  <c r="BY166" i="7"/>
  <c r="AB166" i="11" s="1"/>
  <c r="AC166" i="11" s="1"/>
  <c r="BE157" i="7"/>
  <c r="BD157" i="7" s="1"/>
  <c r="BM98" i="7"/>
  <c r="T98" i="11" s="1"/>
  <c r="BS19" i="7"/>
  <c r="X19" i="11" s="1"/>
  <c r="BM363" i="7"/>
  <c r="T363" i="11" s="1"/>
  <c r="U363" i="11" s="1"/>
  <c r="AS363" i="7"/>
  <c r="BS332" i="7"/>
  <c r="X332" i="11" s="1"/>
  <c r="Y332" i="11" s="1"/>
  <c r="AY332" i="7"/>
  <c r="AO199" i="7"/>
  <c r="BJ199" i="7" s="1"/>
  <c r="R199" i="11" s="1"/>
  <c r="BS15" i="7"/>
  <c r="X15" i="11" s="1"/>
  <c r="Y15" i="11" s="1"/>
  <c r="AP155" i="7"/>
  <c r="AO155" i="7" s="1"/>
  <c r="BJ155" i="7" s="1"/>
  <c r="R155" i="11" s="1"/>
  <c r="BM149" i="7"/>
  <c r="T149" i="11" s="1"/>
  <c r="U149" i="11" s="1"/>
  <c r="BM45" i="7"/>
  <c r="T45" i="11" s="1"/>
  <c r="BB155" i="7"/>
  <c r="BA155" i="7" s="1"/>
  <c r="BV155" i="7" s="1"/>
  <c r="Z155" i="11" s="1"/>
  <c r="BM40" i="7"/>
  <c r="T40" i="11" s="1"/>
  <c r="U40" i="11" s="1"/>
  <c r="BM28" i="7"/>
  <c r="T28" i="11" s="1"/>
  <c r="BV28" i="7"/>
  <c r="Z28" i="11" s="1"/>
  <c r="BS28" i="7"/>
  <c r="X28" i="11" s="1"/>
  <c r="AD352" i="7"/>
  <c r="BD352" i="7" s="1"/>
  <c r="L352" i="11"/>
  <c r="BS351" i="7"/>
  <c r="X351" i="11" s="1"/>
  <c r="Y351" i="11" s="1"/>
  <c r="AY351" i="7"/>
  <c r="BV361" i="7"/>
  <c r="Z361" i="11" s="1"/>
  <c r="AA361" i="11" s="1"/>
  <c r="BB361" i="7"/>
  <c r="BP181" i="7"/>
  <c r="V181" i="11" s="1"/>
  <c r="W181" i="11" s="1"/>
  <c r="BY102" i="7"/>
  <c r="AB102" i="11" s="1"/>
  <c r="AY158" i="7"/>
  <c r="AX158" i="7" s="1"/>
  <c r="BS158" i="7" s="1"/>
  <c r="X158" i="11" s="1"/>
  <c r="BV31" i="7"/>
  <c r="Z31" i="11" s="1"/>
  <c r="AA31" i="11" s="1"/>
  <c r="AP142" i="7"/>
  <c r="AO142" i="7" s="1"/>
  <c r="BJ142" i="7" s="1"/>
  <c r="R142" i="11" s="1"/>
  <c r="BE161" i="7"/>
  <c r="BD161" i="7" s="1"/>
  <c r="AP112" i="7"/>
  <c r="AO112" i="7" s="1"/>
  <c r="AS115" i="7"/>
  <c r="AR115" i="7" s="1"/>
  <c r="BM87" i="7"/>
  <c r="T87" i="11" s="1"/>
  <c r="U87" i="11" s="1"/>
  <c r="AY69" i="7"/>
  <c r="AX69" i="7" s="1"/>
  <c r="BS69" i="7" s="1"/>
  <c r="X69" i="11" s="1"/>
  <c r="Y69" i="11" s="1"/>
  <c r="BV64" i="7"/>
  <c r="Z64" i="11" s="1"/>
  <c r="AA64" i="11" s="1"/>
  <c r="BS24" i="7"/>
  <c r="X24" i="11" s="1"/>
  <c r="Y24" i="11" s="1"/>
  <c r="BM47" i="7"/>
  <c r="T47" i="11" s="1"/>
  <c r="AO299" i="7"/>
  <c r="BJ299" i="7" s="1"/>
  <c r="R299" i="11" s="1"/>
  <c r="BS335" i="7"/>
  <c r="X335" i="11" s="1"/>
  <c r="Y335" i="11" s="1"/>
  <c r="AY335" i="7"/>
  <c r="BP350" i="7"/>
  <c r="V350" i="11" s="1"/>
  <c r="W350" i="11" s="1"/>
  <c r="AV350" i="7"/>
  <c r="AV145" i="7"/>
  <c r="AU145" i="7" s="1"/>
  <c r="AU150" i="7"/>
  <c r="BP150" i="7" s="1"/>
  <c r="V150" i="11" s="1"/>
  <c r="W150" i="11" s="1"/>
  <c r="BV358" i="7"/>
  <c r="Z358" i="11" s="1"/>
  <c r="AA358" i="11" s="1"/>
  <c r="BB358" i="7"/>
  <c r="BS347" i="7"/>
  <c r="X347" i="11" s="1"/>
  <c r="Y347" i="11" s="1"/>
  <c r="AY347" i="7"/>
  <c r="BS105" i="7"/>
  <c r="X105" i="11" s="1"/>
  <c r="AS129" i="7"/>
  <c r="AR129" i="7" s="1"/>
  <c r="BM129" i="7" s="1"/>
  <c r="T129" i="11" s="1"/>
  <c r="BS103" i="7"/>
  <c r="X103" i="11" s="1"/>
  <c r="BM137" i="7"/>
  <c r="T137" i="11" s="1"/>
  <c r="AO106" i="7"/>
  <c r="BJ106" i="7" s="1"/>
  <c r="R106" i="11" s="1"/>
  <c r="AO195" i="7"/>
  <c r="BJ195" i="7" s="1"/>
  <c r="R195" i="11" s="1"/>
  <c r="BB169" i="7"/>
  <c r="BA169" i="7" s="1"/>
  <c r="BV169" i="7" s="1"/>
  <c r="Z169" i="11" s="1"/>
  <c r="AA169" i="11" s="1"/>
  <c r="BS166" i="7"/>
  <c r="X166" i="11" s="1"/>
  <c r="Y166" i="11" s="1"/>
  <c r="BP204" i="7"/>
  <c r="V204" i="11" s="1"/>
  <c r="AO275" i="7"/>
  <c r="BJ275" i="7" s="1"/>
  <c r="R275" i="11" s="1"/>
  <c r="BJ353" i="7"/>
  <c r="R353" i="11" s="1"/>
  <c r="S353" i="11" s="1"/>
  <c r="BY364" i="7"/>
  <c r="AB364" i="11" s="1"/>
  <c r="BE364" i="7"/>
  <c r="BV356" i="7"/>
  <c r="Z356" i="11" s="1"/>
  <c r="AA356" i="11" s="1"/>
  <c r="BB356" i="7"/>
  <c r="BB151" i="7"/>
  <c r="BA151" i="7" s="1"/>
  <c r="AV135" i="7"/>
  <c r="AU135" i="7" s="1"/>
  <c r="BP135" i="7" s="1"/>
  <c r="V135" i="11" s="1"/>
  <c r="BY22" i="7"/>
  <c r="AB22" i="11" s="1"/>
  <c r="AC22" i="11" s="1"/>
  <c r="BY34" i="7"/>
  <c r="AB34" i="11" s="1"/>
  <c r="AC34" i="11" s="1"/>
  <c r="BY95" i="7"/>
  <c r="AB95" i="11" s="1"/>
  <c r="BB154" i="7"/>
  <c r="BA154" i="7" s="1"/>
  <c r="BV102" i="7"/>
  <c r="Z102" i="11" s="1"/>
  <c r="AO11" i="7"/>
  <c r="BJ11" i="7" s="1"/>
  <c r="R11" i="11" s="1"/>
  <c r="S11" i="11" s="1"/>
  <c r="AB337" i="7"/>
  <c r="BA337" i="7" s="1"/>
  <c r="J337" i="11"/>
  <c r="BA150" i="7"/>
  <c r="BV150" i="7" s="1"/>
  <c r="Z150" i="11" s="1"/>
  <c r="AA150" i="11" s="1"/>
  <c r="BP340" i="7"/>
  <c r="V340" i="11" s="1"/>
  <c r="W340" i="11" s="1"/>
  <c r="AV340" i="7"/>
  <c r="BP353" i="7"/>
  <c r="V353" i="11" s="1"/>
  <c r="W353" i="11" s="1"/>
  <c r="AV353" i="7"/>
  <c r="AO202" i="7"/>
  <c r="BJ202" i="7" s="1"/>
  <c r="R202" i="11" s="1"/>
  <c r="BV18" i="7"/>
  <c r="Z18" i="11" s="1"/>
  <c r="AA18" i="11" s="1"/>
  <c r="AO224" i="7"/>
  <c r="BJ224" i="7" s="1"/>
  <c r="R224" i="11" s="1"/>
  <c r="S224" i="11" s="1"/>
  <c r="AO311" i="7"/>
  <c r="BJ311" i="7" s="1"/>
  <c r="R311" i="11" s="1"/>
  <c r="BS87" i="7"/>
  <c r="X87" i="11" s="1"/>
  <c r="Y87" i="11" s="1"/>
  <c r="BV15" i="7"/>
  <c r="Z15" i="11" s="1"/>
  <c r="AA15" i="11" s="1"/>
  <c r="BS29" i="7"/>
  <c r="X29" i="11" s="1"/>
  <c r="Y29" i="11" s="1"/>
  <c r="BM18" i="7"/>
  <c r="T18" i="11" s="1"/>
  <c r="U18" i="11" s="1"/>
  <c r="BM103" i="7"/>
  <c r="T103" i="11" s="1"/>
  <c r="AY76" i="7"/>
  <c r="AX76" i="7" s="1"/>
  <c r="BE145" i="7"/>
  <c r="BD145" i="7" s="1"/>
  <c r="BY349" i="7"/>
  <c r="AB349" i="11" s="1"/>
  <c r="AC349" i="11" s="1"/>
  <c r="BE349" i="7"/>
  <c r="AX57" i="7"/>
  <c r="BS98" i="7"/>
  <c r="X98" i="11" s="1"/>
  <c r="BB163" i="7"/>
  <c r="BA163" i="7" s="1"/>
  <c r="BV163" i="7" s="1"/>
  <c r="Z163" i="11" s="1"/>
  <c r="AA163" i="11" s="1"/>
  <c r="BY172" i="7"/>
  <c r="AB172" i="11" s="1"/>
  <c r="AC172" i="11" s="1"/>
  <c r="AY162" i="7"/>
  <c r="AX162" i="7" s="1"/>
  <c r="BS162" i="7" s="1"/>
  <c r="X162" i="11" s="1"/>
  <c r="Y162" i="11" s="1"/>
  <c r="BV24" i="7"/>
  <c r="Z24" i="11" s="1"/>
  <c r="AA24" i="11" s="1"/>
  <c r="BS331" i="7"/>
  <c r="X331" i="11" s="1"/>
  <c r="Y331" i="11" s="1"/>
  <c r="AY331" i="7"/>
  <c r="BM359" i="7"/>
  <c r="T359" i="11" s="1"/>
  <c r="U359" i="11" s="1"/>
  <c r="AS359" i="7"/>
  <c r="BM361" i="7"/>
  <c r="T361" i="11" s="1"/>
  <c r="U361" i="11" s="1"/>
  <c r="AS361" i="7"/>
  <c r="AY142" i="7"/>
  <c r="AX142" i="7" s="1"/>
  <c r="BS142" i="7" s="1"/>
  <c r="X142" i="11" s="1"/>
  <c r="BP11" i="7"/>
  <c r="V11" i="11" s="1"/>
  <c r="W11" i="11" s="1"/>
  <c r="AP161" i="7"/>
  <c r="AO161" i="7" s="1"/>
  <c r="AO238" i="7"/>
  <c r="BJ238" i="7" s="1"/>
  <c r="R238" i="11" s="1"/>
  <c r="S238" i="11" s="1"/>
  <c r="BS41" i="7"/>
  <c r="X41" i="11" s="1"/>
  <c r="Y41" i="11" s="1"/>
  <c r="AP145" i="7"/>
  <c r="AO145" i="7" s="1"/>
  <c r="BM336" i="7"/>
  <c r="T336" i="11" s="1"/>
  <c r="U336" i="11" s="1"/>
  <c r="AS336" i="7"/>
  <c r="BM341" i="7"/>
  <c r="T341" i="11" s="1"/>
  <c r="U341" i="11" s="1"/>
  <c r="AS341" i="7"/>
  <c r="AP134" i="7"/>
  <c r="AO134" i="7" s="1"/>
  <c r="BJ134" i="7" s="1"/>
  <c r="R134" i="11" s="1"/>
  <c r="AO260" i="7"/>
  <c r="BJ260" i="7" s="1"/>
  <c r="R260" i="11" s="1"/>
  <c r="S260" i="11" s="1"/>
  <c r="AO315" i="7"/>
  <c r="BJ315" i="7" s="1"/>
  <c r="R315" i="11" s="1"/>
  <c r="S315" i="11" s="1"/>
  <c r="AO25" i="7"/>
  <c r="BJ25" i="7" s="1"/>
  <c r="R25" i="11" s="1"/>
  <c r="S25" i="11" s="1"/>
  <c r="BB145" i="7"/>
  <c r="BA145" i="7" s="1"/>
  <c r="BP81" i="7"/>
  <c r="V81" i="11" s="1"/>
  <c r="BS26" i="7"/>
  <c r="X26" i="11" s="1"/>
  <c r="Y26" i="11" s="1"/>
  <c r="AR150" i="7"/>
  <c r="BM150" i="7" s="1"/>
  <c r="T150" i="11" s="1"/>
  <c r="U150" i="11" s="1"/>
  <c r="BP343" i="7"/>
  <c r="V343" i="11" s="1"/>
  <c r="W343" i="11" s="1"/>
  <c r="AV343" i="7"/>
  <c r="BP347" i="7"/>
  <c r="V347" i="11" s="1"/>
  <c r="W347" i="11" s="1"/>
  <c r="AV347" i="7"/>
  <c r="BY346" i="7"/>
  <c r="AB346" i="11" s="1"/>
  <c r="AC346" i="11" s="1"/>
  <c r="BE346" i="7"/>
  <c r="AP169" i="7"/>
  <c r="AO169" i="7" s="1"/>
  <c r="BJ169" i="7" s="1"/>
  <c r="R169" i="11" s="1"/>
  <c r="S169" i="11" s="1"/>
  <c r="BB129" i="7"/>
  <c r="BA129" i="7" s="1"/>
  <c r="BV129" i="7" s="1"/>
  <c r="Z129" i="11" s="1"/>
  <c r="BS104" i="7"/>
  <c r="X104" i="11" s="1"/>
  <c r="BS66" i="7"/>
  <c r="X66" i="11" s="1"/>
  <c r="Y66" i="11" s="1"/>
  <c r="AY155" i="7"/>
  <c r="AX155" i="7" s="1"/>
  <c r="AO259" i="7"/>
  <c r="BJ259" i="7" s="1"/>
  <c r="R259" i="11" s="1"/>
  <c r="AO196" i="7"/>
  <c r="BJ196" i="7" s="1"/>
  <c r="R196" i="11" s="1"/>
  <c r="BJ355" i="7"/>
  <c r="R355" i="11" s="1"/>
  <c r="S355" i="11" s="1"/>
  <c r="BV46" i="7"/>
  <c r="Z46" i="11" s="1"/>
  <c r="AO230" i="7"/>
  <c r="BJ230" i="7" s="1"/>
  <c r="R230" i="11" s="1"/>
  <c r="AO228" i="7"/>
  <c r="BJ228" i="7" s="1"/>
  <c r="R228" i="11" s="1"/>
  <c r="AO187" i="7"/>
  <c r="BJ187" i="7" s="1"/>
  <c r="R187" i="11" s="1"/>
  <c r="AO89" i="7"/>
  <c r="BJ89" i="7" s="1"/>
  <c r="R89" i="11" s="1"/>
  <c r="AO193" i="7"/>
  <c r="BJ193" i="7" s="1"/>
  <c r="R193" i="11" s="1"/>
  <c r="BP19" i="7"/>
  <c r="V19" i="11" s="1"/>
  <c r="AO37" i="7"/>
  <c r="BJ37" i="7" s="1"/>
  <c r="R37" i="11" s="1"/>
  <c r="S37" i="11" s="1"/>
  <c r="BP125" i="7"/>
  <c r="V125" i="11" s="1"/>
  <c r="BV87" i="7"/>
  <c r="Z87" i="11" s="1"/>
  <c r="AA87" i="11" s="1"/>
  <c r="BE142" i="7"/>
  <c r="BD142" i="7" s="1"/>
  <c r="BY142" i="7" s="1"/>
  <c r="AB142" i="11" s="1"/>
  <c r="BJ336" i="7"/>
  <c r="R336" i="11" s="1"/>
  <c r="S336" i="11" s="1"/>
  <c r="AP336" i="7"/>
  <c r="BY47" i="7"/>
  <c r="AB47" i="11" s="1"/>
  <c r="AO59" i="7"/>
  <c r="BM37" i="7"/>
  <c r="T37" i="11" s="1"/>
  <c r="U37" i="11" s="1"/>
  <c r="BS16" i="7"/>
  <c r="X16" i="11" s="1"/>
  <c r="Y16" i="11" s="1"/>
  <c r="BS34" i="7"/>
  <c r="X34" i="11" s="1"/>
  <c r="Y34" i="11" s="1"/>
  <c r="AO264" i="7"/>
  <c r="BJ264" i="7" s="1"/>
  <c r="R264" i="11" s="1"/>
  <c r="S264" i="11" s="1"/>
  <c r="AV131" i="7"/>
  <c r="AU131" i="7" s="1"/>
  <c r="BP131" i="7" s="1"/>
  <c r="V131" i="11" s="1"/>
  <c r="AO319" i="7"/>
  <c r="BJ319" i="7" s="1"/>
  <c r="R319" i="11" s="1"/>
  <c r="S319" i="11" s="1"/>
  <c r="AV129" i="7"/>
  <c r="AU129" i="7" s="1"/>
  <c r="BP129" i="7" s="1"/>
  <c r="V129" i="11" s="1"/>
  <c r="AY143" i="7"/>
  <c r="AX143" i="7" s="1"/>
  <c r="BS143" i="7" s="1"/>
  <c r="X143" i="11" s="1"/>
  <c r="BY90" i="7"/>
  <c r="AB90" i="11" s="1"/>
  <c r="AC90" i="11" s="1"/>
  <c r="BM38" i="7"/>
  <c r="T38" i="11" s="1"/>
  <c r="U38" i="11" s="1"/>
  <c r="AO23" i="7"/>
  <c r="BJ23" i="7" s="1"/>
  <c r="R23" i="11" s="1"/>
  <c r="S23" i="11" s="1"/>
  <c r="AO307" i="7"/>
  <c r="BJ307" i="7" s="1"/>
  <c r="R307" i="11" s="1"/>
  <c r="BM66" i="7"/>
  <c r="T66" i="11" s="1"/>
  <c r="U66" i="11" s="1"/>
  <c r="BP104" i="7"/>
  <c r="V104" i="11" s="1"/>
  <c r="AO42" i="7"/>
  <c r="BJ42" i="7" s="1"/>
  <c r="R42" i="11" s="1"/>
  <c r="AO304" i="7"/>
  <c r="BJ304" i="7" s="1"/>
  <c r="R304" i="11" s="1"/>
  <c r="AO18" i="7"/>
  <c r="BJ18" i="7" s="1"/>
  <c r="R18" i="11" s="1"/>
  <c r="S18" i="11" s="1"/>
  <c r="BJ354" i="7"/>
  <c r="R354" i="11" s="1"/>
  <c r="S354" i="11" s="1"/>
  <c r="AP354" i="7"/>
  <c r="BE129" i="7"/>
  <c r="BD129" i="7" s="1"/>
  <c r="BY129" i="7" s="1"/>
  <c r="AB129" i="11" s="1"/>
  <c r="AO57" i="7"/>
  <c r="BJ57" i="7" s="1"/>
  <c r="R57" i="11" s="1"/>
  <c r="S57" i="11" s="1"/>
  <c r="BP102" i="7"/>
  <c r="V102" i="11" s="1"/>
  <c r="BS13" i="7"/>
  <c r="X13" i="11" s="1"/>
  <c r="Y13" i="11" s="1"/>
  <c r="BS40" i="7"/>
  <c r="X40" i="11" s="1"/>
  <c r="Y40" i="11" s="1"/>
  <c r="BV13" i="7"/>
  <c r="Z13" i="11" s="1"/>
  <c r="AA13" i="11" s="1"/>
  <c r="BP133" i="7"/>
  <c r="V133" i="11" s="1"/>
  <c r="BV172" i="7"/>
  <c r="Z172" i="11" s="1"/>
  <c r="AA172" i="11" s="1"/>
  <c r="AP138" i="7"/>
  <c r="AO138" i="7" s="1"/>
  <c r="BJ138" i="7" s="1"/>
  <c r="R138" i="11" s="1"/>
  <c r="AV134" i="7"/>
  <c r="AU134" i="7" s="1"/>
  <c r="AO27" i="7"/>
  <c r="BJ27" i="7" s="1"/>
  <c r="R27" i="11" s="1"/>
  <c r="S27" i="11" s="1"/>
  <c r="AS60" i="7"/>
  <c r="BS176" i="7"/>
  <c r="X176" i="11" s="1"/>
  <c r="Y176" i="11" s="1"/>
  <c r="AY112" i="7"/>
  <c r="AX112" i="7" s="1"/>
  <c r="AX113" i="7" s="1"/>
  <c r="BP66" i="7"/>
  <c r="V66" i="11" s="1"/>
  <c r="W66" i="11" s="1"/>
  <c r="AP151" i="7"/>
  <c r="AO151" i="7" s="1"/>
  <c r="BP80" i="7"/>
  <c r="V80" i="11" s="1"/>
  <c r="BP93" i="7"/>
  <c r="V93" i="11" s="1"/>
  <c r="BM64" i="7"/>
  <c r="T64" i="11" s="1"/>
  <c r="U64" i="11" s="1"/>
  <c r="BS106" i="7"/>
  <c r="X106" i="11" s="1"/>
  <c r="BM92" i="7"/>
  <c r="T92" i="11" s="1"/>
  <c r="U92" i="11" s="1"/>
  <c r="AY154" i="7"/>
  <c r="AX154" i="7" s="1"/>
  <c r="BS154" i="7" s="1"/>
  <c r="X154" i="11" s="1"/>
  <c r="AO71" i="7"/>
  <c r="BJ71" i="7" s="1"/>
  <c r="R71" i="11" s="1"/>
  <c r="S71" i="11" s="1"/>
  <c r="X352" i="7"/>
  <c r="AU352" i="7" s="1"/>
  <c r="F352" i="11"/>
  <c r="BS338" i="7"/>
  <c r="X338" i="11" s="1"/>
  <c r="Y338" i="11" s="1"/>
  <c r="AY338" i="7"/>
  <c r="BJ361" i="7"/>
  <c r="R361" i="11" s="1"/>
  <c r="S361" i="11" s="1"/>
  <c r="AP361" i="7"/>
  <c r="BE155" i="7"/>
  <c r="BD155" i="7" s="1"/>
  <c r="AS77" i="7"/>
  <c r="AO45" i="7"/>
  <c r="BJ45" i="7" s="1"/>
  <c r="R45" i="11" s="1"/>
  <c r="AV142" i="7"/>
  <c r="AU142" i="7" s="1"/>
  <c r="BP142" i="7" s="1"/>
  <c r="V142" i="11" s="1"/>
  <c r="AP152" i="7"/>
  <c r="AO152" i="7" s="1"/>
  <c r="BJ152" i="7" s="1"/>
  <c r="R152" i="11" s="1"/>
  <c r="BP34" i="7"/>
  <c r="V34" i="11" s="1"/>
  <c r="W34" i="11" s="1"/>
  <c r="BB128" i="7"/>
  <c r="BA128" i="7" s="1"/>
  <c r="BJ334" i="7"/>
  <c r="R334" i="11" s="1"/>
  <c r="S334" i="11" s="1"/>
  <c r="AP334" i="7"/>
  <c r="BV66" i="7"/>
  <c r="Z66" i="11" s="1"/>
  <c r="AA66" i="11" s="1"/>
  <c r="AO273" i="7"/>
  <c r="BJ273" i="7" s="1"/>
  <c r="R273" i="11" s="1"/>
  <c r="BS89" i="7"/>
  <c r="X89" i="11" s="1"/>
  <c r="BM82" i="7"/>
  <c r="T82" i="11" s="1"/>
  <c r="BY176" i="7"/>
  <c r="AB176" i="11" s="1"/>
  <c r="AC176" i="11" s="1"/>
  <c r="AO267" i="7"/>
  <c r="BJ267" i="7" s="1"/>
  <c r="R267" i="11" s="1"/>
  <c r="BP16" i="7"/>
  <c r="V16" i="11" s="1"/>
  <c r="W16" i="11" s="1"/>
  <c r="BY41" i="7"/>
  <c r="AB41" i="11" s="1"/>
  <c r="AC41" i="11" s="1"/>
  <c r="BM125" i="7"/>
  <c r="T125" i="11" s="1"/>
  <c r="BP166" i="7"/>
  <c r="V166" i="11" s="1"/>
  <c r="W166" i="11" s="1"/>
  <c r="AY138" i="7"/>
  <c r="AX138" i="7" s="1"/>
  <c r="AO183" i="7"/>
  <c r="BJ183" i="7" s="1"/>
  <c r="R183" i="11" s="1"/>
  <c r="BM11" i="7"/>
  <c r="T11" i="11" s="1"/>
  <c r="U11" i="11" s="1"/>
  <c r="BS31" i="7"/>
  <c r="X31" i="11" s="1"/>
  <c r="Y31" i="11" s="1"/>
  <c r="BY11" i="7"/>
  <c r="AB11" i="11" s="1"/>
  <c r="AC11" i="11" s="1"/>
  <c r="BS42" i="7"/>
  <c r="X42" i="11" s="1"/>
  <c r="BY187" i="7"/>
  <c r="AB187" i="11" s="1"/>
  <c r="AY129" i="7"/>
  <c r="AX129" i="7" s="1"/>
  <c r="AO58" i="7"/>
  <c r="BY26" i="7"/>
  <c r="AB26" i="11" s="1"/>
  <c r="AC26" i="11" s="1"/>
  <c r="BP196" i="7"/>
  <c r="V196" i="11" s="1"/>
  <c r="BB112" i="7"/>
  <c r="BA112" i="7" s="1"/>
  <c r="AV174" i="7"/>
  <c r="AU174" i="7" s="1"/>
  <c r="BP174" i="7" s="1"/>
  <c r="V174" i="11" s="1"/>
  <c r="BM31" i="7"/>
  <c r="T31" i="11" s="1"/>
  <c r="U31" i="11" s="1"/>
  <c r="BV93" i="7"/>
  <c r="Z93" i="11" s="1"/>
  <c r="BY125" i="7"/>
  <c r="AB125" i="11" s="1"/>
  <c r="AS173" i="7"/>
  <c r="AR173" i="7" s="1"/>
  <c r="AS157" i="7"/>
  <c r="AR157" i="7" s="1"/>
  <c r="AB352" i="7"/>
  <c r="BA352" i="7" s="1"/>
  <c r="J352" i="11"/>
  <c r="BJ338" i="7"/>
  <c r="R338" i="11" s="1"/>
  <c r="S338" i="11" s="1"/>
  <c r="BD150" i="7"/>
  <c r="BY150" i="7" s="1"/>
  <c r="AB150" i="11" s="1"/>
  <c r="AC150" i="11" s="1"/>
  <c r="BV363" i="7"/>
  <c r="Z363" i="11" s="1"/>
  <c r="AA363" i="11" s="1"/>
  <c r="BB363" i="7"/>
  <c r="BM338" i="7"/>
  <c r="T338" i="11" s="1"/>
  <c r="U338" i="11" s="1"/>
  <c r="AS338" i="7"/>
  <c r="BB158" i="7"/>
  <c r="BA158" i="7" s="1"/>
  <c r="BV158" i="7" s="1"/>
  <c r="Z158" i="11" s="1"/>
  <c r="AO279" i="7"/>
  <c r="BJ279" i="7" s="1"/>
  <c r="R279" i="11" s="1"/>
  <c r="AO277" i="7"/>
  <c r="BJ277" i="7" s="1"/>
  <c r="R277" i="11" s="1"/>
  <c r="S277" i="11" s="1"/>
  <c r="AP143" i="7"/>
  <c r="AO143" i="7" s="1"/>
  <c r="BV123" i="7"/>
  <c r="Z123" i="11" s="1"/>
  <c r="AA123" i="11" s="1"/>
  <c r="AO104" i="7"/>
  <c r="BJ104" i="7" s="1"/>
  <c r="R104" i="11" s="1"/>
  <c r="BM93" i="7"/>
  <c r="T93" i="11" s="1"/>
  <c r="BS25" i="7"/>
  <c r="X25" i="11" s="1"/>
  <c r="Y25" i="11" s="1"/>
  <c r="AO181" i="7"/>
  <c r="BJ181" i="7" s="1"/>
  <c r="R181" i="11" s="1"/>
  <c r="S181" i="11" s="1"/>
  <c r="BM99" i="7"/>
  <c r="T99" i="11" s="1"/>
  <c r="AP173" i="7"/>
  <c r="AO173" i="7" s="1"/>
  <c r="BP345" i="7"/>
  <c r="V345" i="11" s="1"/>
  <c r="W345" i="11" s="1"/>
  <c r="AV345" i="7"/>
  <c r="BY43" i="7"/>
  <c r="AB43" i="11" s="1"/>
  <c r="BM102" i="7"/>
  <c r="T102" i="11" s="1"/>
  <c r="BJ343" i="7"/>
  <c r="R343" i="11" s="1"/>
  <c r="S343" i="11" s="1"/>
  <c r="AP343" i="7"/>
  <c r="BP172" i="7"/>
  <c r="V172" i="11" s="1"/>
  <c r="W172" i="11" s="1"/>
  <c r="AY152" i="7"/>
  <c r="AX152" i="7" s="1"/>
  <c r="BS152" i="7" s="1"/>
  <c r="X152" i="11" s="1"/>
  <c r="AO329" i="7"/>
  <c r="BJ329" i="7" s="1"/>
  <c r="R329" i="11" s="1"/>
  <c r="S329" i="11" s="1"/>
  <c r="BP98" i="7"/>
  <c r="V98" i="11" s="1"/>
  <c r="BV80" i="7"/>
  <c r="Z80" i="11" s="1"/>
  <c r="BY123" i="7"/>
  <c r="AB123" i="11" s="1"/>
  <c r="AC123" i="11" s="1"/>
  <c r="AS161" i="7"/>
  <c r="AR161" i="7" s="1"/>
  <c r="BM46" i="7"/>
  <c r="T46" i="11" s="1"/>
  <c r="AO288" i="7"/>
  <c r="BJ288" i="7" s="1"/>
  <c r="R288" i="11" s="1"/>
  <c r="BM186" i="7"/>
  <c r="T186" i="11" s="1"/>
  <c r="Z352" i="7"/>
  <c r="AX352" i="7" s="1"/>
  <c r="BS93" i="7"/>
  <c r="X93" i="11" s="1"/>
  <c r="AO270" i="7"/>
  <c r="BJ270" i="7" s="1"/>
  <c r="R270" i="11" s="1"/>
  <c r="S270" i="11" s="1"/>
  <c r="BB157" i="7"/>
  <c r="BA157" i="7" s="1"/>
  <c r="BV157" i="7" s="1"/>
  <c r="Z157" i="11" s="1"/>
  <c r="BJ341" i="7"/>
  <c r="R341" i="11" s="1"/>
  <c r="S341" i="11" s="1"/>
  <c r="AO272" i="7"/>
  <c r="BJ272" i="7" s="1"/>
  <c r="R272" i="11" s="1"/>
  <c r="S272" i="11" s="1"/>
  <c r="BM356" i="7"/>
  <c r="T356" i="11" s="1"/>
  <c r="U356" i="11" s="1"/>
  <c r="AS356" i="7"/>
  <c r="AO290" i="7"/>
  <c r="BJ290" i="7" s="1"/>
  <c r="R290" i="11" s="1"/>
  <c r="BY66" i="7"/>
  <c r="AB66" i="11" s="1"/>
  <c r="AC66" i="11" s="1"/>
  <c r="BY25" i="7"/>
  <c r="AB25" i="11" s="1"/>
  <c r="AC25" i="11" s="1"/>
  <c r="AV128" i="7"/>
  <c r="AU128" i="7" s="1"/>
  <c r="BP128" i="7" s="1"/>
  <c r="V128" i="11" s="1"/>
  <c r="BY38" i="7"/>
  <c r="AB38" i="11" s="1"/>
  <c r="AC38" i="11" s="1"/>
  <c r="AO281" i="7"/>
  <c r="BJ281" i="7" s="1"/>
  <c r="R281" i="11" s="1"/>
  <c r="AS152" i="7"/>
  <c r="AR152" i="7" s="1"/>
  <c r="BM152" i="7" s="1"/>
  <c r="T152" i="11" s="1"/>
  <c r="AO227" i="7"/>
  <c r="BJ227" i="7" s="1"/>
  <c r="R227" i="11" s="1"/>
  <c r="BM16" i="7"/>
  <c r="T16" i="11" s="1"/>
  <c r="U16" i="11" s="1"/>
  <c r="AO256" i="7"/>
  <c r="BJ256" i="7" s="1"/>
  <c r="R256" i="11" s="1"/>
  <c r="BM89" i="7"/>
  <c r="T89" i="11" s="1"/>
  <c r="BM29" i="7"/>
  <c r="T29" i="11" s="1"/>
  <c r="U29" i="11" s="1"/>
  <c r="BP105" i="7"/>
  <c r="V105" i="11" s="1"/>
  <c r="BP31" i="7"/>
  <c r="V31" i="11" s="1"/>
  <c r="W31" i="11" s="1"/>
  <c r="BP37" i="7"/>
  <c r="V37" i="11" s="1"/>
  <c r="W37" i="11" s="1"/>
  <c r="BV11" i="7"/>
  <c r="Z11" i="11" s="1"/>
  <c r="AA11" i="11" s="1"/>
  <c r="BS37" i="7"/>
  <c r="X37" i="11" s="1"/>
  <c r="Y37" i="11" s="1"/>
  <c r="BS277" i="7"/>
  <c r="X277" i="11" s="1"/>
  <c r="Y277" i="11" s="1"/>
  <c r="AO221" i="7"/>
  <c r="BJ221" i="7" s="1"/>
  <c r="R221" i="11" s="1"/>
  <c r="S221" i="11" s="1"/>
  <c r="BS82" i="7"/>
  <c r="X82" i="11" s="1"/>
  <c r="BY342" i="7"/>
  <c r="AB342" i="11" s="1"/>
  <c r="AC342" i="11" s="1"/>
  <c r="BE342" i="7"/>
  <c r="BJ340" i="7"/>
  <c r="R340" i="11" s="1"/>
  <c r="S340" i="11" s="1"/>
  <c r="AO105" i="7"/>
  <c r="BJ105" i="7" s="1"/>
  <c r="R105" i="11" s="1"/>
  <c r="BB143" i="7"/>
  <c r="BA143" i="7" s="1"/>
  <c r="BV143" i="7" s="1"/>
  <c r="Z143" i="11" s="1"/>
  <c r="BM277" i="7"/>
  <c r="T277" i="11" s="1"/>
  <c r="U277" i="11" s="1"/>
  <c r="AO234" i="7"/>
  <c r="BJ234" i="7" s="1"/>
  <c r="R234" i="11" s="1"/>
  <c r="S234" i="11" s="1"/>
  <c r="AU59" i="7"/>
  <c r="BP59" i="7" s="1"/>
  <c r="V59" i="11" s="1"/>
  <c r="W59" i="11" s="1"/>
  <c r="AO189" i="7"/>
  <c r="BJ189" i="7" s="1"/>
  <c r="R189" i="11" s="1"/>
  <c r="BB69" i="7"/>
  <c r="BA69" i="7" s="1"/>
  <c r="BV69" i="7" s="1"/>
  <c r="Z69" i="11" s="1"/>
  <c r="AA69" i="11" s="1"/>
  <c r="BE127" i="7"/>
  <c r="BD127" i="7" s="1"/>
  <c r="BY127" i="7" s="1"/>
  <c r="AB127" i="11" s="1"/>
  <c r="BB162" i="7"/>
  <c r="BA162" i="7" s="1"/>
  <c r="AD337" i="7"/>
  <c r="BD337" i="7" s="1"/>
  <c r="L337" i="11"/>
  <c r="AV157" i="7"/>
  <c r="AU157" i="7" s="1"/>
  <c r="AX150" i="7"/>
  <c r="BS150" i="7" s="1"/>
  <c r="X150" i="11" s="1"/>
  <c r="Y150" i="11" s="1"/>
  <c r="BV341" i="7"/>
  <c r="Z341" i="11" s="1"/>
  <c r="AA341" i="11" s="1"/>
  <c r="BB341" i="7"/>
  <c r="BJ342" i="7"/>
  <c r="R342" i="11" s="1"/>
  <c r="S342" i="11" s="1"/>
  <c r="AP342" i="7"/>
  <c r="BP277" i="7"/>
  <c r="V277" i="11" s="1"/>
  <c r="W277" i="11" s="1"/>
  <c r="AO306" i="7"/>
  <c r="BJ306" i="7" s="1"/>
  <c r="R306" i="11" s="1"/>
  <c r="BP176" i="7"/>
  <c r="V176" i="11" s="1"/>
  <c r="W176" i="11" s="1"/>
  <c r="AO268" i="7"/>
  <c r="BJ268" i="7" s="1"/>
  <c r="R268" i="11" s="1"/>
  <c r="BS86" i="7"/>
  <c r="X86" i="11" s="1"/>
  <c r="Y86" i="11" s="1"/>
  <c r="BP14" i="7"/>
  <c r="V14" i="11" s="1"/>
  <c r="W14" i="11" s="1"/>
  <c r="BS23" i="7"/>
  <c r="X23" i="11" s="1"/>
  <c r="Y23" i="11" s="1"/>
  <c r="AO103" i="7"/>
  <c r="BJ103" i="7" s="1"/>
  <c r="R103" i="11" s="1"/>
  <c r="AO82" i="7"/>
  <c r="BJ82" i="7" s="1"/>
  <c r="R82" i="11" s="1"/>
  <c r="AP135" i="7"/>
  <c r="AO135" i="7" s="1"/>
  <c r="BS137" i="7"/>
  <c r="X137" i="11" s="1"/>
  <c r="BY40" i="7"/>
  <c r="AB40" i="11" s="1"/>
  <c r="AC40" i="11" s="1"/>
  <c r="BE152" i="7"/>
  <c r="BD152" i="7" s="1"/>
  <c r="BY152" i="7" s="1"/>
  <c r="AB152" i="11" s="1"/>
  <c r="BS172" i="7"/>
  <c r="X172" i="11" s="1"/>
  <c r="Y172" i="11" s="1"/>
  <c r="AO43" i="7"/>
  <c r="BJ43" i="7" s="1"/>
  <c r="R43" i="11" s="1"/>
  <c r="BS11" i="7"/>
  <c r="X11" i="11" s="1"/>
  <c r="Y11" i="11" s="1"/>
  <c r="AO14" i="7"/>
  <c r="BJ14" i="7" s="1"/>
  <c r="R14" i="11" s="1"/>
  <c r="S14" i="11" s="1"/>
  <c r="AO248" i="7"/>
  <c r="BJ248" i="7" s="1"/>
  <c r="R248" i="11" s="1"/>
  <c r="BV47" i="7"/>
  <c r="Z47" i="11" s="1"/>
  <c r="AS128" i="7"/>
  <c r="AR128" i="7" s="1"/>
  <c r="BM128" i="7" s="1"/>
  <c r="T128" i="11" s="1"/>
  <c r="BP28" i="7"/>
  <c r="V28" i="11" s="1"/>
  <c r="AY173" i="7"/>
  <c r="AX173" i="7" s="1"/>
  <c r="BS173" i="7" s="1"/>
  <c r="X173" i="11" s="1"/>
  <c r="AO296" i="7"/>
  <c r="BJ296" i="7" s="1"/>
  <c r="R296" i="11" s="1"/>
  <c r="S296" i="11" s="1"/>
  <c r="AO66" i="7"/>
  <c r="BJ66" i="7" s="1"/>
  <c r="R66" i="11" s="1"/>
  <c r="S66" i="11" s="1"/>
  <c r="AO186" i="7"/>
  <c r="BJ186" i="7" s="1"/>
  <c r="R186" i="11" s="1"/>
  <c r="AO206" i="7"/>
  <c r="BJ206" i="7" s="1"/>
  <c r="R206" i="11" s="1"/>
  <c r="AS69" i="7"/>
  <c r="AR69" i="7" s="1"/>
  <c r="BM69" i="7" s="1"/>
  <c r="T69" i="11" s="1"/>
  <c r="U69" i="11" s="1"/>
  <c r="BY105" i="7"/>
  <c r="AB105" i="11" s="1"/>
  <c r="BY46" i="7"/>
  <c r="AB46" i="11" s="1"/>
  <c r="BS125" i="7"/>
  <c r="X125" i="11" s="1"/>
  <c r="BM35" i="7"/>
  <c r="T35" i="11" s="1"/>
  <c r="U35" i="11" s="1"/>
  <c r="Z337" i="7"/>
  <c r="AX337" i="7" s="1"/>
  <c r="H337" i="11"/>
  <c r="BJ356" i="7"/>
  <c r="R356" i="11" s="1"/>
  <c r="S356" i="11" s="1"/>
  <c r="BV106" i="7"/>
  <c r="Z106" i="11" s="1"/>
  <c r="BY341" i="7"/>
  <c r="AB341" i="11" s="1"/>
  <c r="AC341" i="11" s="1"/>
  <c r="BE341" i="7"/>
  <c r="BM333" i="7"/>
  <c r="T333" i="11" s="1"/>
  <c r="U333" i="11" s="1"/>
  <c r="AS333" i="7"/>
  <c r="BY361" i="7"/>
  <c r="AB361" i="11" s="1"/>
  <c r="AC361" i="11" s="1"/>
  <c r="BE361" i="7"/>
  <c r="X62" i="7"/>
  <c r="F62" i="11"/>
  <c r="AO172" i="7"/>
  <c r="BJ172" i="7" s="1"/>
  <c r="R172" i="11" s="1"/>
  <c r="S172" i="11" s="1"/>
  <c r="BY20" i="7"/>
  <c r="AB20" i="11" s="1"/>
  <c r="AC20" i="11" s="1"/>
  <c r="BV86" i="7"/>
  <c r="Z86" i="11" s="1"/>
  <c r="AA86" i="11" s="1"/>
  <c r="AO16" i="7"/>
  <c r="BJ16" i="7" s="1"/>
  <c r="R16" i="11" s="1"/>
  <c r="S16" i="11" s="1"/>
  <c r="BJ357" i="7"/>
  <c r="R357" i="11" s="1"/>
  <c r="S357" i="11" s="1"/>
  <c r="AP357" i="7"/>
  <c r="BE143" i="7"/>
  <c r="BD143" i="7" s="1"/>
  <c r="BY143" i="7" s="1"/>
  <c r="AB143" i="11" s="1"/>
  <c r="BM344" i="7"/>
  <c r="T344" i="11" s="1"/>
  <c r="U344" i="11" s="1"/>
  <c r="AS344" i="7"/>
  <c r="BS90" i="7"/>
  <c r="X90" i="11" s="1"/>
  <c r="Y90" i="11" s="1"/>
  <c r="AP128" i="7"/>
  <c r="AO128" i="7" s="1"/>
  <c r="BJ128" i="7" s="1"/>
  <c r="R128" i="11" s="1"/>
  <c r="BV16" i="7"/>
  <c r="Z16" i="11" s="1"/>
  <c r="AA16" i="11" s="1"/>
  <c r="BV105" i="7"/>
  <c r="Z105" i="11" s="1"/>
  <c r="BE135" i="7"/>
  <c r="BD135" i="7" s="1"/>
  <c r="BY135" i="7" s="1"/>
  <c r="AB135" i="11" s="1"/>
  <c r="BP23" i="7"/>
  <c r="V23" i="11" s="1"/>
  <c r="W23" i="11" s="1"/>
  <c r="BM176" i="7"/>
  <c r="T176" i="11" s="1"/>
  <c r="U176" i="11" s="1"/>
  <c r="BP40" i="7"/>
  <c r="V40" i="11" s="1"/>
  <c r="W40" i="11" s="1"/>
  <c r="BM105" i="7"/>
  <c r="T105" i="11" s="1"/>
  <c r="BM23" i="7"/>
  <c r="T23" i="11" s="1"/>
  <c r="U23" i="11" s="1"/>
  <c r="AO93" i="7"/>
  <c r="BJ93" i="7" s="1"/>
  <c r="R93" i="11" s="1"/>
  <c r="AS138" i="7"/>
  <c r="AR138" i="7" s="1"/>
  <c r="BE76" i="7"/>
  <c r="BV104" i="7"/>
  <c r="Z104" i="11" s="1"/>
  <c r="AO309" i="7"/>
  <c r="BJ309" i="7" s="1"/>
  <c r="R309" i="11" s="1"/>
  <c r="BV23" i="7"/>
  <c r="Z23" i="11" s="1"/>
  <c r="AA23" i="11" s="1"/>
  <c r="BE128" i="7"/>
  <c r="BD128" i="7" s="1"/>
  <c r="BY128" i="7" s="1"/>
  <c r="AB128" i="11" s="1"/>
  <c r="BB173" i="7"/>
  <c r="BA173" i="7" s="1"/>
  <c r="BJ360" i="7"/>
  <c r="R360" i="11" s="1"/>
  <c r="S360" i="11" s="1"/>
  <c r="BM90" i="7"/>
  <c r="T90" i="11" s="1"/>
  <c r="U90" i="11" s="1"/>
  <c r="AO220" i="7"/>
  <c r="BJ220" i="7" s="1"/>
  <c r="R220" i="11" s="1"/>
  <c r="S220" i="11" s="1"/>
  <c r="BV40" i="7"/>
  <c r="Z40" i="11" s="1"/>
  <c r="AA40" i="11" s="1"/>
  <c r="AO237" i="7"/>
  <c r="BJ237" i="7" s="1"/>
  <c r="R237" i="11" s="1"/>
  <c r="S237" i="11" s="1"/>
  <c r="AV162" i="7"/>
  <c r="AU162" i="7" s="1"/>
  <c r="BP162" i="7" s="1"/>
  <c r="V162" i="11" s="1"/>
  <c r="W162" i="11" s="1"/>
  <c r="BV103" i="7"/>
  <c r="Z103" i="11" s="1"/>
  <c r="BJ362" i="7"/>
  <c r="R362" i="11" s="1"/>
  <c r="S362" i="11" s="1"/>
  <c r="AP362" i="7"/>
  <c r="BP95" i="7"/>
  <c r="V95" i="11" s="1"/>
  <c r="AO81" i="7"/>
  <c r="BJ81" i="7" s="1"/>
  <c r="R81" i="11" s="1"/>
  <c r="BP43" i="7"/>
  <c r="V43" i="11" s="1"/>
  <c r="BB134" i="7"/>
  <c r="BA134" i="7" s="1"/>
  <c r="BV22" i="7"/>
  <c r="Z22" i="11" s="1"/>
  <c r="AA22" i="11" s="1"/>
  <c r="BV95" i="7"/>
  <c r="Z95" i="11" s="1"/>
  <c r="BM25" i="7"/>
  <c r="T25" i="11" s="1"/>
  <c r="U25" i="11" s="1"/>
  <c r="AY161" i="7"/>
  <c r="AX161" i="7" s="1"/>
  <c r="BS149" i="7"/>
  <c r="X149" i="11" s="1"/>
  <c r="Y149" i="11" s="1"/>
  <c r="BM43" i="7"/>
  <c r="T43" i="11" s="1"/>
  <c r="BV26" i="7"/>
  <c r="Z26" i="11" s="1"/>
  <c r="AA26" i="11" s="1"/>
  <c r="AO266" i="7"/>
  <c r="BJ266" i="7" s="1"/>
  <c r="R266" i="11" s="1"/>
  <c r="BY93" i="7"/>
  <c r="AB93" i="11" s="1"/>
  <c r="AO44" i="7"/>
  <c r="BJ44" i="7" s="1"/>
  <c r="R44" i="11" s="1"/>
  <c r="AV158" i="7"/>
  <c r="AU158" i="7" s="1"/>
  <c r="BP158" i="7" s="1"/>
  <c r="V158" i="11" s="1"/>
  <c r="BV277" i="7"/>
  <c r="Z277" i="11" s="1"/>
  <c r="AA277" i="11" s="1"/>
  <c r="BP92" i="7"/>
  <c r="V92" i="11" s="1"/>
  <c r="W92" i="11" s="1"/>
  <c r="BV92" i="7"/>
  <c r="Z92" i="11" s="1"/>
  <c r="AA92" i="11" s="1"/>
  <c r="BJ349" i="7"/>
  <c r="R349" i="11" s="1"/>
  <c r="S349" i="11" s="1"/>
  <c r="BY39" i="7"/>
  <c r="AB39" i="11" s="1"/>
  <c r="AC39" i="11" s="1"/>
  <c r="BP29" i="7"/>
  <c r="V29" i="11" s="1"/>
  <c r="W29" i="11" s="1"/>
  <c r="BM13" i="7"/>
  <c r="T13" i="11" s="1"/>
  <c r="U13" i="11" s="1"/>
  <c r="BM14" i="7"/>
  <c r="T14" i="11" s="1"/>
  <c r="U14" i="11" s="1"/>
  <c r="BS80" i="7"/>
  <c r="X80" i="11" s="1"/>
  <c r="BB127" i="7"/>
  <c r="BA127" i="7" s="1"/>
  <c r="BV127" i="7" s="1"/>
  <c r="Z127" i="11" s="1"/>
  <c r="BP331" i="7"/>
  <c r="V331" i="11" s="1"/>
  <c r="W331" i="11" s="1"/>
  <c r="AV331" i="7"/>
  <c r="BM81" i="7"/>
  <c r="T81" i="11" s="1"/>
  <c r="BJ346" i="7"/>
  <c r="R346" i="11" s="1"/>
  <c r="S346" i="11" s="1"/>
  <c r="AP346" i="7"/>
  <c r="AO223" i="7"/>
  <c r="BJ223" i="7" s="1"/>
  <c r="R223" i="11" s="1"/>
  <c r="S223" i="11" s="1"/>
  <c r="BY18" i="7"/>
  <c r="AB18" i="11" s="1"/>
  <c r="AC18" i="11" s="1"/>
  <c r="BP38" i="7"/>
  <c r="V38" i="11" s="1"/>
  <c r="W38" i="11" s="1"/>
  <c r="BY86" i="7"/>
  <c r="AB86" i="11" s="1"/>
  <c r="AC86" i="11" s="1"/>
  <c r="BB142" i="7"/>
  <c r="BA142" i="7" s="1"/>
  <c r="BV142" i="7" s="1"/>
  <c r="Z142" i="11" s="1"/>
  <c r="AO269" i="7"/>
  <c r="BJ269" i="7" s="1"/>
  <c r="R269" i="11" s="1"/>
  <c r="BS196" i="7"/>
  <c r="X196" i="11" s="1"/>
  <c r="BY31" i="7"/>
  <c r="AB31" i="11" s="1"/>
  <c r="AC31" i="11" s="1"/>
  <c r="AO39" i="7"/>
  <c r="BJ39" i="7" s="1"/>
  <c r="R39" i="11" s="1"/>
  <c r="S39" i="11" s="1"/>
  <c r="BM106" i="7"/>
  <c r="T106" i="11" s="1"/>
  <c r="BV29" i="7"/>
  <c r="Z29" i="11" s="1"/>
  <c r="AA29" i="11" s="1"/>
  <c r="BS133" i="7"/>
  <c r="X133" i="11" s="1"/>
  <c r="AP127" i="7"/>
  <c r="AO127" i="7" s="1"/>
  <c r="BV125" i="7"/>
  <c r="Z125" i="11" s="1"/>
  <c r="BM19" i="7"/>
  <c r="T19" i="11" s="1"/>
  <c r="BS35" i="7"/>
  <c r="X35" i="11" s="1"/>
  <c r="Y35" i="11" s="1"/>
  <c r="BP338" i="7"/>
  <c r="V338" i="11" s="1"/>
  <c r="W338" i="11" s="1"/>
  <c r="AV338" i="7"/>
  <c r="BV364" i="7"/>
  <c r="Z364" i="11" s="1"/>
  <c r="BB364" i="7"/>
  <c r="BY45" i="7"/>
  <c r="AB45" i="11" s="1"/>
  <c r="BV37" i="7"/>
  <c r="Z37" i="11" s="1"/>
  <c r="AA37" i="11" s="1"/>
  <c r="AV152" i="7"/>
  <c r="AU152" i="7" s="1"/>
  <c r="BP152" i="7" s="1"/>
  <c r="V152" i="11" s="1"/>
  <c r="BM27" i="7"/>
  <c r="T27" i="11" s="1"/>
  <c r="U27" i="11" s="1"/>
  <c r="AP129" i="7"/>
  <c r="AO129" i="7" s="1"/>
  <c r="BJ129" i="7" s="1"/>
  <c r="R129" i="11" s="1"/>
  <c r="AO303" i="7"/>
  <c r="BJ303" i="7" s="1"/>
  <c r="R303" i="11" s="1"/>
  <c r="S303" i="11" s="1"/>
  <c r="BB77" i="7"/>
  <c r="BA77" i="7" s="1"/>
  <c r="BV77" i="7" s="1"/>
  <c r="Z77" i="11" s="1"/>
  <c r="AO165" i="7"/>
  <c r="BJ165" i="7" s="1"/>
  <c r="R165" i="11" s="1"/>
  <c r="S165" i="11" s="1"/>
  <c r="BB135" i="7"/>
  <c r="BA135" i="7" s="1"/>
  <c r="BV135" i="7" s="1"/>
  <c r="Z135" i="11" s="1"/>
  <c r="BP27" i="7"/>
  <c r="V27" i="11" s="1"/>
  <c r="W27" i="11" s="1"/>
  <c r="AY119" i="7"/>
  <c r="AX119" i="7" s="1"/>
  <c r="BE77" i="7"/>
  <c r="BD77" i="7" s="1"/>
  <c r="BY77" i="7" s="1"/>
  <c r="AB77" i="11" s="1"/>
  <c r="BE134" i="7"/>
  <c r="BD134" i="7" s="1"/>
  <c r="AO41" i="7"/>
  <c r="BJ41" i="7" s="1"/>
  <c r="R41" i="11" s="1"/>
  <c r="S41" i="11" s="1"/>
  <c r="AO13" i="7"/>
  <c r="BJ13" i="7" s="1"/>
  <c r="R13" i="11" s="1"/>
  <c r="S13" i="11" s="1"/>
  <c r="BY29" i="7"/>
  <c r="AB29" i="11" s="1"/>
  <c r="AC29" i="11" s="1"/>
  <c r="AS174" i="7"/>
  <c r="AR174" i="7" s="1"/>
  <c r="BM174" i="7" s="1"/>
  <c r="T174" i="11" s="1"/>
  <c r="BS64" i="7"/>
  <c r="X64" i="11" s="1"/>
  <c r="Y64" i="11" s="1"/>
  <c r="AV161" i="7"/>
  <c r="AU161" i="7" s="1"/>
  <c r="BV42" i="7"/>
  <c r="Z42" i="11" s="1"/>
  <c r="BP64" i="7"/>
  <c r="V64" i="11" s="1"/>
  <c r="W64" i="11" s="1"/>
  <c r="AP131" i="7"/>
  <c r="AO131" i="7" s="1"/>
  <c r="BJ131" i="7" s="1"/>
  <c r="R131" i="11" s="1"/>
  <c r="BV350" i="7"/>
  <c r="Z350" i="11" s="1"/>
  <c r="AA350" i="11" s="1"/>
  <c r="BB350" i="7"/>
  <c r="BS14" i="7"/>
  <c r="X14" i="11" s="1"/>
  <c r="Y14" i="11" s="1"/>
  <c r="BY14" i="7"/>
  <c r="AB14" i="11" s="1"/>
  <c r="AC14" i="11" s="1"/>
  <c r="BP86" i="7"/>
  <c r="V86" i="11" s="1"/>
  <c r="W86" i="11" s="1"/>
  <c r="BP42" i="7"/>
  <c r="V42" i="11" s="1"/>
  <c r="BV45" i="7"/>
  <c r="Z45" i="11" s="1"/>
  <c r="BY343" i="7"/>
  <c r="AB343" i="11" s="1"/>
  <c r="AC343" i="11" s="1"/>
  <c r="BE343" i="7"/>
  <c r="BS22" i="7"/>
  <c r="X22" i="11" s="1"/>
  <c r="Y22" i="11" s="1"/>
  <c r="BM104" i="7"/>
  <c r="T104" i="11" s="1"/>
  <c r="BJ332" i="7"/>
  <c r="R332" i="11" s="1"/>
  <c r="S332" i="11" s="1"/>
  <c r="AP332" i="7"/>
  <c r="BM133" i="7"/>
  <c r="T133" i="11" s="1"/>
  <c r="AO198" i="7"/>
  <c r="BJ198" i="7" s="1"/>
  <c r="R198" i="11" s="1"/>
  <c r="BE173" i="7"/>
  <c r="BD173" i="7" s="1"/>
  <c r="AO46" i="7"/>
  <c r="BJ46" i="7" s="1"/>
  <c r="R46" i="11" s="1"/>
  <c r="BY89" i="7"/>
  <c r="AB89" i="11" s="1"/>
  <c r="AO251" i="7"/>
  <c r="BJ251" i="7" s="1"/>
  <c r="R251" i="11" s="1"/>
  <c r="S251" i="11" s="1"/>
  <c r="AS169" i="7"/>
  <c r="AR169" i="7" s="1"/>
  <c r="AR171" i="7" s="1"/>
  <c r="AS162" i="7"/>
  <c r="AR162" i="7" s="1"/>
  <c r="BM162" i="7" s="1"/>
  <c r="T162" i="11" s="1"/>
  <c r="U162" i="11" s="1"/>
  <c r="BA180" i="7"/>
  <c r="BD331" i="7"/>
  <c r="BM166" i="7"/>
  <c r="T166" i="11" s="1"/>
  <c r="U166" i="11" s="1"/>
  <c r="BJ359" i="7"/>
  <c r="R359" i="11" s="1"/>
  <c r="S359" i="11" s="1"/>
  <c r="AP359" i="7"/>
  <c r="BY363" i="7"/>
  <c r="AB363" i="11" s="1"/>
  <c r="AC363" i="11" s="1"/>
  <c r="BE363" i="7"/>
  <c r="BP359" i="7"/>
  <c r="V359" i="11" s="1"/>
  <c r="W359" i="11" s="1"/>
  <c r="AV359" i="7"/>
  <c r="AV151" i="7"/>
  <c r="AU151" i="7" s="1"/>
  <c r="AO38" i="7"/>
  <c r="BJ38" i="7" s="1"/>
  <c r="R38" i="11" s="1"/>
  <c r="S38" i="11" s="1"/>
  <c r="BS47" i="7"/>
  <c r="X47" i="11" s="1"/>
  <c r="AO31" i="7"/>
  <c r="BJ31" i="7" s="1"/>
  <c r="R31" i="11" s="1"/>
  <c r="S31" i="11" s="1"/>
  <c r="AO222" i="7"/>
  <c r="BJ222" i="7" s="1"/>
  <c r="R222" i="11" s="1"/>
  <c r="S222" i="11" s="1"/>
  <c r="BP279" i="7"/>
  <c r="V279" i="11" s="1"/>
  <c r="AO263" i="7"/>
  <c r="BJ263" i="7" s="1"/>
  <c r="R263" i="11" s="1"/>
  <c r="S263" i="11" s="1"/>
  <c r="AY77" i="7"/>
  <c r="AX77" i="7" s="1"/>
  <c r="BS77" i="7" s="1"/>
  <c r="X77" i="11" s="1"/>
  <c r="AY151" i="7"/>
  <c r="AX151" i="7" s="1"/>
  <c r="AV169" i="7"/>
  <c r="AU169" i="7" s="1"/>
  <c r="BJ358" i="7"/>
  <c r="R358" i="11" s="1"/>
  <c r="S358" i="11" s="1"/>
  <c r="AP358" i="7"/>
  <c r="BY28" i="7"/>
  <c r="AB28" i="11" s="1"/>
  <c r="BM165" i="7"/>
  <c r="T165" i="11" s="1"/>
  <c r="U165" i="11" s="1"/>
  <c r="AS135" i="7"/>
  <c r="AR135" i="7" s="1"/>
  <c r="BM135" i="7" s="1"/>
  <c r="T135" i="11" s="1"/>
  <c r="AO80" i="7"/>
  <c r="BJ80" i="7" s="1"/>
  <c r="R80" i="11" s="1"/>
  <c r="BM177" i="7"/>
  <c r="T177" i="11" s="1"/>
  <c r="U177" i="11" s="1"/>
  <c r="BP106" i="7"/>
  <c r="V106" i="11" s="1"/>
  <c r="AO102" i="7"/>
  <c r="BJ102" i="7" s="1"/>
  <c r="R102" i="11" s="1"/>
  <c r="AO184" i="7"/>
  <c r="BJ184" i="7" s="1"/>
  <c r="R184" i="11" s="1"/>
  <c r="BV25" i="7"/>
  <c r="Z25" i="11" s="1"/>
  <c r="AA25" i="11" s="1"/>
  <c r="AO241" i="7"/>
  <c r="BJ241" i="7" s="1"/>
  <c r="R241" i="11" s="1"/>
  <c r="S241" i="11" s="1"/>
  <c r="BP82" i="7"/>
  <c r="V82" i="11" s="1"/>
  <c r="BV43" i="7"/>
  <c r="Z43" i="11" s="1"/>
  <c r="BP22" i="7"/>
  <c r="V22" i="11" s="1"/>
  <c r="W22" i="11" s="1"/>
  <c r="AP158" i="7"/>
  <c r="AO158" i="7" s="1"/>
  <c r="BJ158" i="7" s="1"/>
  <c r="R158" i="11" s="1"/>
  <c r="BS38" i="7"/>
  <c r="X38" i="11" s="1"/>
  <c r="Y38" i="11" s="1"/>
  <c r="AO330" i="7"/>
  <c r="BJ330" i="7" s="1"/>
  <c r="R330" i="11" s="1"/>
  <c r="S330" i="11" s="1"/>
  <c r="BY37" i="7"/>
  <c r="AB37" i="11" s="1"/>
  <c r="AC37" i="11" s="1"/>
  <c r="AO207" i="7"/>
  <c r="BJ207" i="7" s="1"/>
  <c r="R207" i="11" s="1"/>
  <c r="BS44" i="7"/>
  <c r="X44" i="11" s="1"/>
  <c r="AS158" i="7"/>
  <c r="AR158" i="7" s="1"/>
  <c r="BM158" i="7" s="1"/>
  <c r="T158" i="11" s="1"/>
  <c r="AO26" i="7"/>
  <c r="BJ26" i="7" s="1"/>
  <c r="R26" i="11" s="1"/>
  <c r="S26" i="11" s="1"/>
  <c r="BV34" i="7"/>
  <c r="Z34" i="11" s="1"/>
  <c r="AA34" i="11" s="1"/>
  <c r="BY137" i="7"/>
  <c r="AB137" i="11" s="1"/>
  <c r="AS112" i="7"/>
  <c r="AR112" i="7" s="1"/>
  <c r="AV143" i="7"/>
  <c r="AU143" i="7" s="1"/>
  <c r="BP143" i="7" s="1"/>
  <c r="V143" i="11" s="1"/>
  <c r="BM86" i="7"/>
  <c r="T86" i="11" s="1"/>
  <c r="U86" i="11" s="1"/>
  <c r="BP333" i="7"/>
  <c r="V333" i="11" s="1"/>
  <c r="W333" i="11" s="1"/>
  <c r="AV333" i="7"/>
  <c r="BV333" i="7"/>
  <c r="Z333" i="11" s="1"/>
  <c r="AA333" i="11" s="1"/>
  <c r="BB333" i="7"/>
  <c r="BB366" i="7" s="1"/>
  <c r="BA366" i="7" s="1"/>
  <c r="BC59" i="7"/>
  <c r="BV59" i="7"/>
  <c r="Z59" i="11" s="1"/>
  <c r="AA59" i="11" s="1"/>
  <c r="BF59" i="7"/>
  <c r="BY59" i="7"/>
  <c r="AB59" i="11" s="1"/>
  <c r="AC59" i="11" s="1"/>
  <c r="AV121" i="7"/>
  <c r="BE117" i="7"/>
  <c r="BB121" i="7"/>
  <c r="BV121" i="7"/>
  <c r="Z121" i="11" s="1"/>
  <c r="AA121" i="11" s="1"/>
  <c r="AZ59" i="7"/>
  <c r="BS59" i="7"/>
  <c r="X59" i="11" s="1"/>
  <c r="Y59" i="11" s="1"/>
  <c r="BC58" i="7"/>
  <c r="BV58" i="7"/>
  <c r="Z58" i="11" s="1"/>
  <c r="AA58" i="11" s="1"/>
  <c r="AP121" i="7"/>
  <c r="AS121" i="7"/>
  <c r="X63" i="7"/>
  <c r="F63" i="11"/>
  <c r="AY117" i="7"/>
  <c r="AT57" i="7"/>
  <c r="BM57" i="7"/>
  <c r="T57" i="11" s="1"/>
  <c r="U57" i="11" s="1"/>
  <c r="BC57" i="7"/>
  <c r="BV57" i="7"/>
  <c r="Z57" i="11" s="1"/>
  <c r="AA57" i="11" s="1"/>
  <c r="BF57" i="7"/>
  <c r="BY57" i="7"/>
  <c r="AB57" i="11" s="1"/>
  <c r="AC57" i="11" s="1"/>
  <c r="AT59" i="7"/>
  <c r="BM59" i="7"/>
  <c r="T59" i="11" s="1"/>
  <c r="U59" i="11" s="1"/>
  <c r="AP117" i="7"/>
  <c r="AZ58" i="7"/>
  <c r="BS58" i="7"/>
  <c r="X58" i="11" s="1"/>
  <c r="Y58" i="11" s="1"/>
  <c r="T63" i="7"/>
  <c r="B63" i="11"/>
  <c r="AV117" i="7"/>
  <c r="BB153" i="7"/>
  <c r="BE156" i="7"/>
  <c r="AO60" i="7"/>
  <c r="BJ60" i="7" s="1"/>
  <c r="R60" i="11" s="1"/>
  <c r="BB175" i="7"/>
  <c r="AO61" i="7"/>
  <c r="BJ61" i="7" s="1"/>
  <c r="R61" i="11" s="1"/>
  <c r="AY148" i="7"/>
  <c r="AU73" i="7"/>
  <c r="BP73" i="7" s="1"/>
  <c r="V73" i="11" s="1"/>
  <c r="BJ87" i="7"/>
  <c r="R87" i="11" s="1"/>
  <c r="S87" i="11" s="1"/>
  <c r="AU68" i="7"/>
  <c r="BP68" i="7" s="1"/>
  <c r="V68" i="11" s="1"/>
  <c r="W68" i="11" s="1"/>
  <c r="G365" i="7"/>
  <c r="W365" i="7"/>
  <c r="BD138" i="7"/>
  <c r="BE148" i="7"/>
  <c r="BE136" i="7"/>
  <c r="BY133" i="7"/>
  <c r="AB133" i="11" s="1"/>
  <c r="BA68" i="7"/>
  <c r="AS148" i="7"/>
  <c r="AX134" i="7"/>
  <c r="BE159" i="7"/>
  <c r="AP148" i="7"/>
  <c r="BE153" i="7"/>
  <c r="AP153" i="7"/>
  <c r="M365" i="7"/>
  <c r="AC365" i="7"/>
  <c r="AR134" i="7"/>
  <c r="BS102" i="7"/>
  <c r="X102" i="11" s="1"/>
  <c r="AO335" i="7"/>
  <c r="I365" i="7"/>
  <c r="Y365" i="7"/>
  <c r="BA75" i="7"/>
  <c r="AO350" i="7"/>
  <c r="AY153" i="7"/>
  <c r="AO76" i="7"/>
  <c r="BJ76" i="7" s="1"/>
  <c r="R76" i="11" s="1"/>
  <c r="AO77" i="7"/>
  <c r="BJ77" i="7" s="1"/>
  <c r="R77" i="11" s="1"/>
  <c r="K365" i="7"/>
  <c r="H365" i="11" s="1"/>
  <c r="AA365" i="7"/>
  <c r="O365" i="7"/>
  <c r="L365" i="11" s="1"/>
  <c r="AE365" i="7"/>
  <c r="BP58" i="7"/>
  <c r="V58" i="11" s="1"/>
  <c r="W58" i="11" s="1"/>
  <c r="AU138" i="7"/>
  <c r="AU76" i="7"/>
  <c r="BP76" i="7" s="1"/>
  <c r="V76" i="11" s="1"/>
  <c r="BY109" i="7"/>
  <c r="AB109" i="11" s="1"/>
  <c r="AC109" i="11" s="1"/>
  <c r="BE113" i="7"/>
  <c r="BD74" i="7"/>
  <c r="AO68" i="7"/>
  <c r="BJ68" i="7" s="1"/>
  <c r="R68" i="11" s="1"/>
  <c r="S68" i="11" s="1"/>
  <c r="AV148" i="7"/>
  <c r="AR68" i="7"/>
  <c r="AO75" i="7"/>
  <c r="BJ75" i="7" s="1"/>
  <c r="R75" i="11" s="1"/>
  <c r="AO331" i="7"/>
  <c r="BA138" i="7"/>
  <c r="AX68" i="7"/>
  <c r="BA167" i="7"/>
  <c r="AU77" i="7"/>
  <c r="BP77" i="7" s="1"/>
  <c r="V77" i="11" s="1"/>
  <c r="BD68" i="7"/>
  <c r="BV133" i="7"/>
  <c r="Z133" i="11" s="1"/>
  <c r="BB136" i="7"/>
  <c r="AU72" i="7"/>
  <c r="AO72" i="7"/>
  <c r="AV60" i="7"/>
  <c r="AU61" i="7" s="1"/>
  <c r="BP61" i="7" s="1"/>
  <c r="V61" i="11" s="1"/>
  <c r="AO56" i="7"/>
  <c r="BJ56" i="7" s="1"/>
  <c r="R56" i="11" s="1"/>
  <c r="S56" i="11" s="1"/>
  <c r="AP56" i="7"/>
  <c r="AX60" i="7"/>
  <c r="BS60" i="7" s="1"/>
  <c r="X60" i="11" s="1"/>
  <c r="BA61" i="7"/>
  <c r="BV61" i="7" s="1"/>
  <c r="Z61" i="11" s="1"/>
  <c r="BA60" i="7"/>
  <c r="BV60" i="7" s="1"/>
  <c r="Z60" i="11" s="1"/>
  <c r="BE60" i="7"/>
  <c r="AD232" i="7"/>
  <c r="V232" i="7"/>
  <c r="T232" i="7"/>
  <c r="AB232" i="7"/>
  <c r="Z232" i="7"/>
  <c r="X232" i="7"/>
  <c r="AB233" i="7"/>
  <c r="X233" i="7"/>
  <c r="V233" i="7"/>
  <c r="Z233" i="7"/>
  <c r="AD233" i="7"/>
  <c r="T233" i="7"/>
  <c r="AP339" i="7" l="1"/>
  <c r="AP347" i="7"/>
  <c r="AP348" i="7"/>
  <c r="AP351" i="7"/>
  <c r="AP353" i="7"/>
  <c r="AP355" i="7"/>
  <c r="AP338" i="7"/>
  <c r="AP341" i="7"/>
  <c r="AP340" i="7"/>
  <c r="AP356" i="7"/>
  <c r="AP360" i="7"/>
  <c r="AP349" i="7"/>
  <c r="AR77" i="7"/>
  <c r="AR76" i="7"/>
  <c r="BM76" i="7" s="1"/>
  <c r="T76" i="11" s="1"/>
  <c r="AR75" i="7"/>
  <c r="BM75" i="7" s="1"/>
  <c r="T75" i="11" s="1"/>
  <c r="AR60" i="7"/>
  <c r="BM60" i="7" s="1"/>
  <c r="T60" i="11" s="1"/>
  <c r="AR61" i="7"/>
  <c r="BM61" i="7" s="1"/>
  <c r="T61" i="11" s="1"/>
  <c r="BD233" i="7"/>
  <c r="BY233" i="7" s="1"/>
  <c r="AB233" i="11" s="1"/>
  <c r="AX233" i="7"/>
  <c r="BS233" i="7" s="1"/>
  <c r="X233" i="11" s="1"/>
  <c r="AR233" i="7"/>
  <c r="BM233" i="7" s="1"/>
  <c r="T233" i="11" s="1"/>
  <c r="AU233" i="7"/>
  <c r="BP233" i="7" s="1"/>
  <c r="V233" i="11" s="1"/>
  <c r="BA233" i="7"/>
  <c r="BV233" i="7" s="1"/>
  <c r="Z233" i="11" s="1"/>
  <c r="AU232" i="7"/>
  <c r="BP232" i="7" s="1"/>
  <c r="V232" i="11" s="1"/>
  <c r="AX232" i="7"/>
  <c r="BS232" i="7" s="1"/>
  <c r="X232" i="11" s="1"/>
  <c r="BA232" i="7"/>
  <c r="BV232" i="7" s="1"/>
  <c r="Z232" i="11" s="1"/>
  <c r="AR232" i="7"/>
  <c r="BM232" i="7" s="1"/>
  <c r="T232" i="11" s="1"/>
  <c r="BD232" i="7"/>
  <c r="BY232" i="7" s="1"/>
  <c r="AB232" i="11" s="1"/>
  <c r="AQ59" i="7"/>
  <c r="BD164" i="7"/>
  <c r="M352" i="11"/>
  <c r="AP352" i="11" s="1"/>
  <c r="AO352" i="11"/>
  <c r="C352" i="11"/>
  <c r="AF352" i="11" s="1"/>
  <c r="AE352" i="11"/>
  <c r="E352" i="11"/>
  <c r="AH352" i="11" s="1"/>
  <c r="AG352" i="11"/>
  <c r="C337" i="11"/>
  <c r="AF337" i="11" s="1"/>
  <c r="AE337" i="11"/>
  <c r="M365" i="11"/>
  <c r="AP365" i="11" s="1"/>
  <c r="AO365" i="11"/>
  <c r="K337" i="11"/>
  <c r="AN337" i="11" s="1"/>
  <c r="AM337" i="11"/>
  <c r="I337" i="11"/>
  <c r="AL337" i="11" s="1"/>
  <c r="AK337" i="11"/>
  <c r="G337" i="11"/>
  <c r="AJ337" i="11" s="1"/>
  <c r="AI337" i="11"/>
  <c r="G352" i="11"/>
  <c r="AJ352" i="11" s="1"/>
  <c r="AI352" i="11"/>
  <c r="I365" i="11"/>
  <c r="AL365" i="11" s="1"/>
  <c r="AK365" i="11"/>
  <c r="M337" i="11"/>
  <c r="AP337" i="11" s="1"/>
  <c r="AO337" i="11"/>
  <c r="K352" i="11"/>
  <c r="AN352" i="11" s="1"/>
  <c r="AM352" i="11"/>
  <c r="E337" i="11"/>
  <c r="AH337" i="11" s="1"/>
  <c r="AG337" i="11"/>
  <c r="C62" i="11"/>
  <c r="AE62" i="11"/>
  <c r="AR62" i="7"/>
  <c r="BD153" i="7"/>
  <c r="BY153" i="7" s="1"/>
  <c r="AB153" i="11" s="1"/>
  <c r="AC153" i="11" s="1"/>
  <c r="G62" i="11"/>
  <c r="AI62" i="11"/>
  <c r="BD76" i="7"/>
  <c r="BY76" i="7" s="1"/>
  <c r="AB76" i="11" s="1"/>
  <c r="BD75" i="7"/>
  <c r="BY75" i="7" s="1"/>
  <c r="AB75" i="11" s="1"/>
  <c r="AQ58" i="7"/>
  <c r="BA117" i="7"/>
  <c r="BV117" i="7" s="1"/>
  <c r="Z117" i="11" s="1"/>
  <c r="AA117" i="11" s="1"/>
  <c r="BV114" i="7"/>
  <c r="Z114" i="11" s="1"/>
  <c r="BP145" i="7"/>
  <c r="V145" i="11" s="1"/>
  <c r="AU148" i="7"/>
  <c r="BP148" i="7" s="1"/>
  <c r="V148" i="11" s="1"/>
  <c r="W148" i="11" s="1"/>
  <c r="BJ58" i="7"/>
  <c r="R58" i="11" s="1"/>
  <c r="S58" i="11" s="1"/>
  <c r="BD171" i="7"/>
  <c r="BY171" i="7" s="1"/>
  <c r="AB171" i="11" s="1"/>
  <c r="AC171" i="11" s="1"/>
  <c r="BS145" i="7"/>
  <c r="X145" i="11" s="1"/>
  <c r="AX148" i="7"/>
  <c r="BS148" i="7" s="1"/>
  <c r="X148" i="11" s="1"/>
  <c r="Y148" i="11" s="1"/>
  <c r="BV162" i="7"/>
  <c r="Z162" i="11" s="1"/>
  <c r="AA162" i="11" s="1"/>
  <c r="BA164" i="7"/>
  <c r="BV164" i="7" s="1"/>
  <c r="Z164" i="11" s="1"/>
  <c r="AA164" i="11" s="1"/>
  <c r="BM145" i="7"/>
  <c r="T145" i="11" s="1"/>
  <c r="AR148" i="7"/>
  <c r="BM148" i="7" s="1"/>
  <c r="T148" i="11" s="1"/>
  <c r="U148" i="11" s="1"/>
  <c r="BM112" i="7"/>
  <c r="T112" i="11" s="1"/>
  <c r="AR113" i="7"/>
  <c r="BM113" i="7" s="1"/>
  <c r="T113" i="11" s="1"/>
  <c r="U113" i="11" s="1"/>
  <c r="AQ57" i="7"/>
  <c r="BJ59" i="7"/>
  <c r="R59" i="11" s="1"/>
  <c r="S59" i="11" s="1"/>
  <c r="G63" i="11"/>
  <c r="AI63" i="11"/>
  <c r="C63" i="11"/>
  <c r="AE63" i="11"/>
  <c r="AX153" i="7"/>
  <c r="BS153" i="7" s="1"/>
  <c r="X153" i="11" s="1"/>
  <c r="Y153" i="11" s="1"/>
  <c r="BS151" i="7"/>
  <c r="X151" i="11" s="1"/>
  <c r="BS337" i="7"/>
  <c r="X337" i="11" s="1"/>
  <c r="Y337" i="11" s="1"/>
  <c r="AY337" i="7"/>
  <c r="BJ143" i="7"/>
  <c r="R143" i="11" s="1"/>
  <c r="AO144" i="7"/>
  <c r="BJ144" i="7" s="1"/>
  <c r="R144" i="11" s="1"/>
  <c r="S144" i="11" s="1"/>
  <c r="BS76" i="7"/>
  <c r="X76" i="11" s="1"/>
  <c r="AX79" i="7"/>
  <c r="BS352" i="7"/>
  <c r="X352" i="11" s="1"/>
  <c r="Y352" i="11" s="1"/>
  <c r="AY352" i="7"/>
  <c r="AR117" i="7"/>
  <c r="BM117" i="7" s="1"/>
  <c r="T117" i="11" s="1"/>
  <c r="U117" i="11" s="1"/>
  <c r="BM115" i="7"/>
  <c r="T115" i="11" s="1"/>
  <c r="AO113" i="7"/>
  <c r="BJ113" i="7" s="1"/>
  <c r="R113" i="11" s="1"/>
  <c r="S113" i="11" s="1"/>
  <c r="BJ112" i="7"/>
  <c r="R112" i="11" s="1"/>
  <c r="BJ145" i="7"/>
  <c r="R145" i="11" s="1"/>
  <c r="AO148" i="7"/>
  <c r="BJ148" i="7" s="1"/>
  <c r="R148" i="11" s="1"/>
  <c r="S148" i="11" s="1"/>
  <c r="BD159" i="7"/>
  <c r="BY159" i="7" s="1"/>
  <c r="AB159" i="11" s="1"/>
  <c r="AC159" i="11" s="1"/>
  <c r="BY157" i="7"/>
  <c r="AB157" i="11" s="1"/>
  <c r="BJ151" i="7"/>
  <c r="R151" i="11" s="1"/>
  <c r="AO153" i="7"/>
  <c r="BJ153" i="7" s="1"/>
  <c r="R153" i="11" s="1"/>
  <c r="S153" i="11" s="1"/>
  <c r="BS157" i="7"/>
  <c r="X157" i="11" s="1"/>
  <c r="AX159" i="7"/>
  <c r="BP337" i="7"/>
  <c r="V337" i="11" s="1"/>
  <c r="W337" i="11" s="1"/>
  <c r="AV337" i="7"/>
  <c r="BM127" i="7"/>
  <c r="T127" i="11" s="1"/>
  <c r="AR132" i="7"/>
  <c r="BM132" i="7" s="1"/>
  <c r="T132" i="11" s="1"/>
  <c r="U132" i="11" s="1"/>
  <c r="BJ161" i="7"/>
  <c r="R161" i="11" s="1"/>
  <c r="S161" i="11" s="1"/>
  <c r="AO164" i="7"/>
  <c r="BJ164" i="7" s="1"/>
  <c r="R164" i="11" s="1"/>
  <c r="S164" i="11" s="1"/>
  <c r="BS138" i="7"/>
  <c r="X138" i="11" s="1"/>
  <c r="AX144" i="7"/>
  <c r="BS144" i="7" s="1"/>
  <c r="X144" i="11" s="1"/>
  <c r="Y144" i="11" s="1"/>
  <c r="BS169" i="7"/>
  <c r="X169" i="11" s="1"/>
  <c r="Y169" i="11" s="1"/>
  <c r="AX171" i="7"/>
  <c r="BS171" i="7" s="1"/>
  <c r="X171" i="11" s="1"/>
  <c r="Y171" i="11" s="1"/>
  <c r="AR164" i="7"/>
  <c r="BM164" i="7" s="1"/>
  <c r="T164" i="11" s="1"/>
  <c r="U164" i="11" s="1"/>
  <c r="BM161" i="7"/>
  <c r="T161" i="11" s="1"/>
  <c r="U161" i="11" s="1"/>
  <c r="BY120" i="7"/>
  <c r="AB120" i="11" s="1"/>
  <c r="BD121" i="7"/>
  <c r="BY121" i="7" s="1"/>
  <c r="AB121" i="11" s="1"/>
  <c r="AC121" i="11" s="1"/>
  <c r="BP173" i="7"/>
  <c r="V173" i="11" s="1"/>
  <c r="AU175" i="7"/>
  <c r="BV154" i="7"/>
  <c r="Z154" i="11" s="1"/>
  <c r="BA156" i="7"/>
  <c r="BP112" i="7"/>
  <c r="V112" i="11" s="1"/>
  <c r="AU113" i="7"/>
  <c r="BP113" i="7" s="1"/>
  <c r="V113" i="11" s="1"/>
  <c r="W113" i="11" s="1"/>
  <c r="BM157" i="7"/>
  <c r="T157" i="11" s="1"/>
  <c r="AR159" i="7"/>
  <c r="BM151" i="7"/>
  <c r="T151" i="11" s="1"/>
  <c r="AR153" i="7"/>
  <c r="BY134" i="7"/>
  <c r="AB134" i="11" s="1"/>
  <c r="BD136" i="7"/>
  <c r="BY136" i="7" s="1"/>
  <c r="AB136" i="11" s="1"/>
  <c r="AC136" i="11" s="1"/>
  <c r="BV134" i="7"/>
  <c r="Z134" i="11" s="1"/>
  <c r="BA136" i="7"/>
  <c r="BV136" i="7" s="1"/>
  <c r="Z136" i="11" s="1"/>
  <c r="AA136" i="11" s="1"/>
  <c r="BV352" i="7"/>
  <c r="Z352" i="11" s="1"/>
  <c r="AA352" i="11" s="1"/>
  <c r="BB352" i="7"/>
  <c r="BM173" i="7"/>
  <c r="T173" i="11" s="1"/>
  <c r="AR175" i="7"/>
  <c r="AU136" i="7"/>
  <c r="BP136" i="7" s="1"/>
  <c r="V136" i="11" s="1"/>
  <c r="W136" i="11" s="1"/>
  <c r="BP134" i="7"/>
  <c r="V134" i="11" s="1"/>
  <c r="BV366" i="7"/>
  <c r="Z366" i="11" s="1"/>
  <c r="AA366" i="11" s="1"/>
  <c r="M366" i="7"/>
  <c r="BJ173" i="7"/>
  <c r="R173" i="11" s="1"/>
  <c r="AO175" i="7"/>
  <c r="AR79" i="7"/>
  <c r="BM77" i="7"/>
  <c r="T77" i="11" s="1"/>
  <c r="BY173" i="7"/>
  <c r="AB173" i="11" s="1"/>
  <c r="BD175" i="7"/>
  <c r="BS119" i="7"/>
  <c r="X119" i="11" s="1"/>
  <c r="AX121" i="7"/>
  <c r="BS121" i="7" s="1"/>
  <c r="X121" i="11" s="1"/>
  <c r="Y121" i="11" s="1"/>
  <c r="BS129" i="7"/>
  <c r="X129" i="11" s="1"/>
  <c r="AX132" i="7"/>
  <c r="BD156" i="7"/>
  <c r="BY156" i="7" s="1"/>
  <c r="AB156" i="11" s="1"/>
  <c r="AC156" i="11" s="1"/>
  <c r="BY155" i="7"/>
  <c r="AB155" i="11" s="1"/>
  <c r="BJ168" i="7"/>
  <c r="R168" i="11" s="1"/>
  <c r="S168" i="11" s="1"/>
  <c r="AO171" i="7"/>
  <c r="BJ171" i="7" s="1"/>
  <c r="R171" i="11" s="1"/>
  <c r="S171" i="11" s="1"/>
  <c r="BM337" i="7"/>
  <c r="T337" i="11" s="1"/>
  <c r="U337" i="11" s="1"/>
  <c r="AS337" i="7"/>
  <c r="BM138" i="7"/>
  <c r="T138" i="11" s="1"/>
  <c r="AR144" i="7"/>
  <c r="BM144" i="7" s="1"/>
  <c r="T144" i="11" s="1"/>
  <c r="U144" i="11" s="1"/>
  <c r="BA148" i="7"/>
  <c r="BV148" i="7" s="1"/>
  <c r="Z148" i="11" s="1"/>
  <c r="AA148" i="11" s="1"/>
  <c r="BV145" i="7"/>
  <c r="Z145" i="11" s="1"/>
  <c r="BP127" i="7"/>
  <c r="V127" i="11" s="1"/>
  <c r="AU132" i="7"/>
  <c r="BP132" i="7" s="1"/>
  <c r="V132" i="11" s="1"/>
  <c r="W132" i="11" s="1"/>
  <c r="BS174" i="7"/>
  <c r="X174" i="11" s="1"/>
  <c r="AX175" i="7"/>
  <c r="BP157" i="7"/>
  <c r="V157" i="11" s="1"/>
  <c r="AU159" i="7"/>
  <c r="AX164" i="7"/>
  <c r="BS164" i="7" s="1"/>
  <c r="X164" i="11" s="1"/>
  <c r="Y164" i="11" s="1"/>
  <c r="BS161" i="7"/>
  <c r="X161" i="11" s="1"/>
  <c r="Y161" i="11" s="1"/>
  <c r="BA153" i="7"/>
  <c r="BV153" i="7" s="1"/>
  <c r="Z153" i="11" s="1"/>
  <c r="AA153" i="11" s="1"/>
  <c r="BV151" i="7"/>
  <c r="Z151" i="11" s="1"/>
  <c r="BM352" i="7"/>
  <c r="T352" i="11" s="1"/>
  <c r="U352" i="11" s="1"/>
  <c r="AS352" i="7"/>
  <c r="AU164" i="7"/>
  <c r="BP164" i="7" s="1"/>
  <c r="V164" i="11" s="1"/>
  <c r="W164" i="11" s="1"/>
  <c r="BP161" i="7"/>
  <c r="V161" i="11" s="1"/>
  <c r="W161" i="11" s="1"/>
  <c r="BV128" i="7"/>
  <c r="Z128" i="11" s="1"/>
  <c r="BA132" i="7"/>
  <c r="BJ154" i="7"/>
  <c r="R154" i="11" s="1"/>
  <c r="AO156" i="7"/>
  <c r="BJ157" i="7"/>
  <c r="R157" i="11" s="1"/>
  <c r="AO159" i="7"/>
  <c r="BP151" i="7"/>
  <c r="V151" i="11" s="1"/>
  <c r="AU153" i="7"/>
  <c r="BP153" i="7" s="1"/>
  <c r="V153" i="11" s="1"/>
  <c r="W153" i="11" s="1"/>
  <c r="BS155" i="7"/>
  <c r="X155" i="11" s="1"/>
  <c r="AX156" i="7"/>
  <c r="BV112" i="7"/>
  <c r="Z112" i="11" s="1"/>
  <c r="BA113" i="7"/>
  <c r="BV113" i="7" s="1"/>
  <c r="Z113" i="11" s="1"/>
  <c r="AA113" i="11" s="1"/>
  <c r="BD113" i="7"/>
  <c r="BY113" i="7" s="1"/>
  <c r="AB113" i="11" s="1"/>
  <c r="AC113" i="11" s="1"/>
  <c r="BY112" i="7"/>
  <c r="AB112" i="11" s="1"/>
  <c r="BJ135" i="7"/>
  <c r="R135" i="11" s="1"/>
  <c r="AO136" i="7"/>
  <c r="BJ136" i="7" s="1"/>
  <c r="R136" i="11" s="1"/>
  <c r="S136" i="11" s="1"/>
  <c r="AU156" i="7"/>
  <c r="BP160" i="7" s="1"/>
  <c r="V160" i="11" s="1"/>
  <c r="W160" i="11" s="1"/>
  <c r="BP155" i="7"/>
  <c r="V155" i="11" s="1"/>
  <c r="BJ127" i="7"/>
  <c r="R127" i="11" s="1"/>
  <c r="AO132" i="7"/>
  <c r="BJ132" i="7" s="1"/>
  <c r="R132" i="11" s="1"/>
  <c r="S132" i="11" s="1"/>
  <c r="BV337" i="7"/>
  <c r="Z337" i="11" s="1"/>
  <c r="AA337" i="11" s="1"/>
  <c r="BB337" i="7"/>
  <c r="BP169" i="7"/>
  <c r="V169" i="11" s="1"/>
  <c r="W169" i="11" s="1"/>
  <c r="AU171" i="7"/>
  <c r="BP171" i="7" s="1"/>
  <c r="V171" i="11" s="1"/>
  <c r="W171" i="11" s="1"/>
  <c r="BP352" i="7"/>
  <c r="V352" i="11" s="1"/>
  <c r="W352" i="11" s="1"/>
  <c r="AV352" i="7"/>
  <c r="BY145" i="7"/>
  <c r="AB145" i="11" s="1"/>
  <c r="BD148" i="7"/>
  <c r="BY148" i="7" s="1"/>
  <c r="AB148" i="11" s="1"/>
  <c r="AC148" i="11" s="1"/>
  <c r="BY337" i="7"/>
  <c r="AB337" i="11" s="1"/>
  <c r="AC337" i="11" s="1"/>
  <c r="BE337" i="7"/>
  <c r="BP335" i="7"/>
  <c r="V335" i="11" s="1"/>
  <c r="W335" i="11" s="1"/>
  <c r="AV335" i="7"/>
  <c r="BY352" i="7"/>
  <c r="AB352" i="11" s="1"/>
  <c r="AC352" i="11" s="1"/>
  <c r="BE352" i="7"/>
  <c r="AO232" i="7"/>
  <c r="BJ232" i="7" s="1"/>
  <c r="R232" i="11" s="1"/>
  <c r="BE74" i="7"/>
  <c r="BY74" i="7"/>
  <c r="AB74" i="11" s="1"/>
  <c r="AC74" i="11" s="1"/>
  <c r="BS112" i="7"/>
  <c r="X112" i="11" s="1"/>
  <c r="AY74" i="7"/>
  <c r="BS74" i="7"/>
  <c r="X74" i="11" s="1"/>
  <c r="Y74" i="11" s="1"/>
  <c r="AP180" i="7"/>
  <c r="BJ180" i="7"/>
  <c r="R180" i="11" s="1"/>
  <c r="S180" i="11" s="1"/>
  <c r="AB365" i="7"/>
  <c r="J365" i="11"/>
  <c r="AS62" i="7"/>
  <c r="BM62" i="7"/>
  <c r="T62" i="11" s="1"/>
  <c r="U62" i="11" s="1"/>
  <c r="AS366" i="7"/>
  <c r="AR366" i="7" s="1"/>
  <c r="AY180" i="7"/>
  <c r="BS180" i="7"/>
  <c r="X180" i="11" s="1"/>
  <c r="Y180" i="11" s="1"/>
  <c r="BE180" i="7"/>
  <c r="BY180" i="7"/>
  <c r="AB180" i="11" s="1"/>
  <c r="AC180" i="11" s="1"/>
  <c r="BM169" i="7"/>
  <c r="T169" i="11" s="1"/>
  <c r="U169" i="11" s="1"/>
  <c r="AS180" i="7"/>
  <c r="BM180" i="7"/>
  <c r="T180" i="11" s="1"/>
  <c r="U180" i="11" s="1"/>
  <c r="AS74" i="7"/>
  <c r="BM74" i="7"/>
  <c r="T74" i="11" s="1"/>
  <c r="U74" i="11" s="1"/>
  <c r="AR156" i="7"/>
  <c r="BM154" i="7"/>
  <c r="T154" i="11" s="1"/>
  <c r="AV180" i="7"/>
  <c r="BP180" i="7"/>
  <c r="V180" i="11" s="1"/>
  <c r="W180" i="11" s="1"/>
  <c r="BJ335" i="7"/>
  <c r="R335" i="11" s="1"/>
  <c r="S335" i="11" s="1"/>
  <c r="AP335" i="7"/>
  <c r="BY161" i="7"/>
  <c r="AB161" i="11" s="1"/>
  <c r="AC161" i="11" s="1"/>
  <c r="AY366" i="7"/>
  <c r="AX366" i="7" s="1"/>
  <c r="AO74" i="7"/>
  <c r="BJ72" i="7"/>
  <c r="R72" i="11" s="1"/>
  <c r="BJ352" i="7"/>
  <c r="R352" i="11" s="1"/>
  <c r="S352" i="11" s="1"/>
  <c r="AP352" i="7"/>
  <c r="X365" i="7"/>
  <c r="F365" i="11"/>
  <c r="BA175" i="7"/>
  <c r="BV175" i="7" s="1"/>
  <c r="Z175" i="11" s="1"/>
  <c r="AA175" i="11" s="1"/>
  <c r="BV173" i="7"/>
  <c r="Z173" i="11" s="1"/>
  <c r="BD132" i="7"/>
  <c r="BY132" i="7" s="1"/>
  <c r="AB132" i="11" s="1"/>
  <c r="AC132" i="11" s="1"/>
  <c r="AU74" i="7"/>
  <c r="BP72" i="7"/>
  <c r="V72" i="11" s="1"/>
  <c r="BJ337" i="7"/>
  <c r="R337" i="11" s="1"/>
  <c r="S337" i="11" s="1"/>
  <c r="AP337" i="7"/>
  <c r="AV366" i="7"/>
  <c r="AU366" i="7" s="1"/>
  <c r="AO233" i="7"/>
  <c r="BJ233" i="7" s="1"/>
  <c r="R233" i="11" s="1"/>
  <c r="BJ350" i="7"/>
  <c r="R350" i="11" s="1"/>
  <c r="S350" i="11" s="1"/>
  <c r="AP350" i="7"/>
  <c r="BA159" i="7"/>
  <c r="V365" i="7"/>
  <c r="D365" i="11"/>
  <c r="BY331" i="7"/>
  <c r="AB331" i="11" s="1"/>
  <c r="AC331" i="11" s="1"/>
  <c r="BE331" i="7"/>
  <c r="BE366" i="7" s="1"/>
  <c r="BD366" i="7" s="1"/>
  <c r="BB74" i="7"/>
  <c r="BV74" i="7"/>
  <c r="Z74" i="11" s="1"/>
  <c r="AA74" i="11" s="1"/>
  <c r="BB180" i="7"/>
  <c r="BV180" i="7"/>
  <c r="Z180" i="11" s="1"/>
  <c r="AA180" i="11" s="1"/>
  <c r="BJ331" i="7"/>
  <c r="R331" i="11" s="1"/>
  <c r="S331" i="11" s="1"/>
  <c r="AP331" i="7"/>
  <c r="BA79" i="7"/>
  <c r="BV75" i="7"/>
  <c r="Z75" i="11" s="1"/>
  <c r="AY164" i="7"/>
  <c r="AP171" i="7"/>
  <c r="AS132" i="7"/>
  <c r="AP132" i="7"/>
  <c r="BD70" i="7"/>
  <c r="BY68" i="7"/>
  <c r="AB68" i="11" s="1"/>
  <c r="AC68" i="11" s="1"/>
  <c r="AY144" i="7"/>
  <c r="AS144" i="7"/>
  <c r="BE121" i="7"/>
  <c r="AX136" i="7"/>
  <c r="BS134" i="7"/>
  <c r="X134" i="11" s="1"/>
  <c r="AP164" i="7"/>
  <c r="AR70" i="7"/>
  <c r="BM68" i="7"/>
  <c r="T68" i="11" s="1"/>
  <c r="U68" i="11" s="1"/>
  <c r="BA144" i="7"/>
  <c r="BV138" i="7"/>
  <c r="Z138" i="11" s="1"/>
  <c r="BV109" i="7"/>
  <c r="Z109" i="11" s="1"/>
  <c r="AA109" i="11" s="1"/>
  <c r="AY132" i="7"/>
  <c r="BS132" i="7"/>
  <c r="X132" i="11" s="1"/>
  <c r="Y132" i="11" s="1"/>
  <c r="AS117" i="7"/>
  <c r="AV171" i="7"/>
  <c r="BE164" i="7"/>
  <c r="BY164" i="7"/>
  <c r="AB164" i="11" s="1"/>
  <c r="AC164" i="11" s="1"/>
  <c r="AV164" i="7"/>
  <c r="AZ57" i="7"/>
  <c r="BS57" i="7"/>
  <c r="X57" i="11" s="1"/>
  <c r="Y57" i="11" s="1"/>
  <c r="AS171" i="7"/>
  <c r="BM171" i="7"/>
  <c r="T171" i="11" s="1"/>
  <c r="U171" i="11" s="1"/>
  <c r="BD144" i="7"/>
  <c r="BY138" i="7"/>
  <c r="AB138" i="11" s="1"/>
  <c r="AP136" i="7"/>
  <c r="BE171" i="7"/>
  <c r="BB117" i="7"/>
  <c r="BA70" i="7"/>
  <c r="BV68" i="7"/>
  <c r="Z68" i="11" s="1"/>
  <c r="AA68" i="11" s="1"/>
  <c r="AT58" i="7"/>
  <c r="BM58" i="7"/>
  <c r="T58" i="11" s="1"/>
  <c r="U58" i="11" s="1"/>
  <c r="AY171" i="7"/>
  <c r="BB113" i="7"/>
  <c r="BJ109" i="7"/>
  <c r="R109" i="11" s="1"/>
  <c r="S109" i="11" s="1"/>
  <c r="AP113" i="7"/>
  <c r="AP144" i="7"/>
  <c r="BB132" i="7"/>
  <c r="BV132" i="7"/>
  <c r="Z132" i="11" s="1"/>
  <c r="AA132" i="11" s="1"/>
  <c r="AY121" i="7"/>
  <c r="BB148" i="7"/>
  <c r="AX70" i="7"/>
  <c r="BS68" i="7"/>
  <c r="X68" i="11" s="1"/>
  <c r="Y68" i="11" s="1"/>
  <c r="AS164" i="7"/>
  <c r="AV132" i="7"/>
  <c r="BP109" i="7"/>
  <c r="V109" i="11" s="1"/>
  <c r="W109" i="11" s="1"/>
  <c r="AU144" i="7"/>
  <c r="BP138" i="7"/>
  <c r="V138" i="11" s="1"/>
  <c r="BF58" i="7"/>
  <c r="BY58" i="7"/>
  <c r="AB58" i="11" s="1"/>
  <c r="AC58" i="11" s="1"/>
  <c r="BA171" i="7"/>
  <c r="BV167" i="7"/>
  <c r="Z167" i="11" s="1"/>
  <c r="AA167" i="11" s="1"/>
  <c r="AS113" i="7"/>
  <c r="BM109" i="7"/>
  <c r="T109" i="11" s="1"/>
  <c r="U109" i="11" s="1"/>
  <c r="AV113" i="7"/>
  <c r="AR136" i="7"/>
  <c r="BM134" i="7"/>
  <c r="T134" i="11" s="1"/>
  <c r="BB164" i="7"/>
  <c r="BE132" i="7"/>
  <c r="AV136" i="7"/>
  <c r="AY113" i="7"/>
  <c r="BS113" i="7"/>
  <c r="X113" i="11" s="1"/>
  <c r="Y113" i="11" s="1"/>
  <c r="BE160" i="7"/>
  <c r="AW58" i="7"/>
  <c r="AO79" i="7"/>
  <c r="AW59" i="7"/>
  <c r="AD365" i="7"/>
  <c r="AW57" i="7"/>
  <c r="Z365" i="7"/>
  <c r="AU75" i="7"/>
  <c r="AV153" i="7"/>
  <c r="AU69" i="7"/>
  <c r="AO69" i="7"/>
  <c r="AU60" i="7"/>
  <c r="BP60" i="7" s="1"/>
  <c r="V60" i="11" s="1"/>
  <c r="AO62" i="7"/>
  <c r="BJ62" i="7" s="1"/>
  <c r="R62" i="11" s="1"/>
  <c r="S62" i="11" s="1"/>
  <c r="BA124" i="7" l="1"/>
  <c r="BV124" i="7" s="1"/>
  <c r="Z124" i="11" s="1"/>
  <c r="AA124" i="11" s="1"/>
  <c r="AF62" i="11"/>
  <c r="BD79" i="7"/>
  <c r="BY79" i="7" s="1"/>
  <c r="AB79" i="11" s="1"/>
  <c r="AC79" i="11" s="1"/>
  <c r="AJ63" i="11"/>
  <c r="AJ62" i="11"/>
  <c r="AF63" i="11"/>
  <c r="AR63" i="7"/>
  <c r="AT63" i="7" s="1"/>
  <c r="K365" i="11"/>
  <c r="AN365" i="11" s="1"/>
  <c r="AM365" i="11"/>
  <c r="G365" i="11"/>
  <c r="AJ365" i="11" s="1"/>
  <c r="AI365" i="11"/>
  <c r="E365" i="11"/>
  <c r="AH365" i="11" s="1"/>
  <c r="AG365" i="11"/>
  <c r="BD124" i="7"/>
  <c r="BY124" i="7" s="1"/>
  <c r="AB124" i="11" s="1"/>
  <c r="AC124" i="11" s="1"/>
  <c r="AX124" i="7"/>
  <c r="BS124" i="7" s="1"/>
  <c r="X124" i="11" s="1"/>
  <c r="Y124" i="11" s="1"/>
  <c r="AO124" i="7"/>
  <c r="BJ124" i="7" s="1"/>
  <c r="R124" i="11" s="1"/>
  <c r="S124" i="11" s="1"/>
  <c r="AR124" i="7"/>
  <c r="BM124" i="7" s="1"/>
  <c r="T124" i="11" s="1"/>
  <c r="U124" i="11" s="1"/>
  <c r="BM160" i="7"/>
  <c r="T160" i="11" s="1"/>
  <c r="U160" i="11" s="1"/>
  <c r="AY159" i="7"/>
  <c r="BS159" i="7"/>
  <c r="X159" i="11" s="1"/>
  <c r="Y159" i="11" s="1"/>
  <c r="BB79" i="7"/>
  <c r="BV79" i="7"/>
  <c r="Z79" i="11" s="1"/>
  <c r="AA79" i="11" s="1"/>
  <c r="AP175" i="7"/>
  <c r="BJ175" i="7"/>
  <c r="R175" i="11" s="1"/>
  <c r="S175" i="11" s="1"/>
  <c r="O366" i="7"/>
  <c r="BY366" i="7"/>
  <c r="AB366" i="11" s="1"/>
  <c r="AC366" i="11" s="1"/>
  <c r="G366" i="7"/>
  <c r="BM366" i="7"/>
  <c r="T366" i="11" s="1"/>
  <c r="U366" i="11" s="1"/>
  <c r="J366" i="11"/>
  <c r="AB366" i="7"/>
  <c r="M379" i="7"/>
  <c r="I366" i="7"/>
  <c r="BP366" i="7"/>
  <c r="V366" i="11" s="1"/>
  <c r="W366" i="11" s="1"/>
  <c r="BB156" i="7"/>
  <c r="BV156" i="7"/>
  <c r="Z156" i="11" s="1"/>
  <c r="AA156" i="11" s="1"/>
  <c r="AY79" i="7"/>
  <c r="BS79" i="7"/>
  <c r="X79" i="11" s="1"/>
  <c r="Y79" i="11" s="1"/>
  <c r="AY175" i="7"/>
  <c r="BS175" i="7"/>
  <c r="X175" i="11" s="1"/>
  <c r="Y175" i="11" s="1"/>
  <c r="BB159" i="7"/>
  <c r="BV159" i="7"/>
  <c r="Z159" i="11" s="1"/>
  <c r="AA159" i="11" s="1"/>
  <c r="AY156" i="7"/>
  <c r="BS156" i="7"/>
  <c r="X156" i="11" s="1"/>
  <c r="Y156" i="11" s="1"/>
  <c r="AV175" i="7"/>
  <c r="BP175" i="7"/>
  <c r="V175" i="11" s="1"/>
  <c r="W175" i="11" s="1"/>
  <c r="AS79" i="7"/>
  <c r="BM79" i="7"/>
  <c r="T79" i="11" s="1"/>
  <c r="U79" i="11" s="1"/>
  <c r="AS156" i="7"/>
  <c r="BM156" i="7"/>
  <c r="T156" i="11" s="1"/>
  <c r="U156" i="11" s="1"/>
  <c r="AV74" i="7"/>
  <c r="BP74" i="7"/>
  <c r="V74" i="11" s="1"/>
  <c r="W74" i="11" s="1"/>
  <c r="AP159" i="7"/>
  <c r="BJ159" i="7"/>
  <c r="R159" i="11" s="1"/>
  <c r="S159" i="11" s="1"/>
  <c r="BE79" i="7"/>
  <c r="AU124" i="7"/>
  <c r="BP124" i="7" s="1"/>
  <c r="V124" i="11" s="1"/>
  <c r="W124" i="11" s="1"/>
  <c r="AV159" i="7"/>
  <c r="BP159" i="7"/>
  <c r="V159" i="11" s="1"/>
  <c r="W159" i="11" s="1"/>
  <c r="AV156" i="7"/>
  <c r="BP156" i="7"/>
  <c r="V156" i="11" s="1"/>
  <c r="W156" i="11" s="1"/>
  <c r="BY160" i="7"/>
  <c r="AB160" i="11" s="1"/>
  <c r="AC160" i="11" s="1"/>
  <c r="AS153" i="7"/>
  <c r="BM153" i="7"/>
  <c r="T153" i="11" s="1"/>
  <c r="U153" i="11" s="1"/>
  <c r="AP79" i="7"/>
  <c r="BJ79" i="7"/>
  <c r="R79" i="11" s="1"/>
  <c r="S79" i="11" s="1"/>
  <c r="AP156" i="7"/>
  <c r="BJ156" i="7"/>
  <c r="R156" i="11" s="1"/>
  <c r="S156" i="11" s="1"/>
  <c r="AS175" i="7"/>
  <c r="BM175" i="7"/>
  <c r="T175" i="11" s="1"/>
  <c r="U175" i="11" s="1"/>
  <c r="AS159" i="7"/>
  <c r="BM159" i="7"/>
  <c r="T159" i="11" s="1"/>
  <c r="U159" i="11" s="1"/>
  <c r="AP74" i="7"/>
  <c r="BJ74" i="7"/>
  <c r="R74" i="11" s="1"/>
  <c r="S74" i="11" s="1"/>
  <c r="AO160" i="7"/>
  <c r="AU79" i="7"/>
  <c r="BP75" i="7"/>
  <c r="V75" i="11" s="1"/>
  <c r="BS366" i="7"/>
  <c r="X366" i="11" s="1"/>
  <c r="Y366" i="11" s="1"/>
  <c r="K366" i="7"/>
  <c r="BE175" i="7"/>
  <c r="BY175" i="7"/>
  <c r="AB175" i="11" s="1"/>
  <c r="AC175" i="11" s="1"/>
  <c r="AS136" i="7"/>
  <c r="BM136" i="7"/>
  <c r="T136" i="11" s="1"/>
  <c r="U136" i="11" s="1"/>
  <c r="AY136" i="7"/>
  <c r="BS136" i="7"/>
  <c r="X136" i="11" s="1"/>
  <c r="Y136" i="11" s="1"/>
  <c r="AS70" i="7"/>
  <c r="BM70" i="7"/>
  <c r="T70" i="11" s="1"/>
  <c r="BE70" i="7"/>
  <c r="BY70" i="7"/>
  <c r="AB70" i="11" s="1"/>
  <c r="AY70" i="7"/>
  <c r="BS70" i="7"/>
  <c r="X70" i="11" s="1"/>
  <c r="AO70" i="7"/>
  <c r="BJ69" i="7"/>
  <c r="R69" i="11" s="1"/>
  <c r="S69" i="11" s="1"/>
  <c r="BV171" i="7"/>
  <c r="Z171" i="11" s="1"/>
  <c r="AA171" i="11" s="1"/>
  <c r="BB171" i="7"/>
  <c r="AV144" i="7"/>
  <c r="BP144" i="7"/>
  <c r="V144" i="11" s="1"/>
  <c r="W144" i="11" s="1"/>
  <c r="BE144" i="7"/>
  <c r="BY144" i="7"/>
  <c r="AB144" i="11" s="1"/>
  <c r="AC144" i="11" s="1"/>
  <c r="BB144" i="7"/>
  <c r="BV144" i="7"/>
  <c r="Z144" i="11" s="1"/>
  <c r="AA144" i="11" s="1"/>
  <c r="BB70" i="7"/>
  <c r="BV70" i="7"/>
  <c r="Z70" i="11" s="1"/>
  <c r="AU70" i="7"/>
  <c r="BP69" i="7"/>
  <c r="V69" i="11" s="1"/>
  <c r="W69" i="11" s="1"/>
  <c r="AP62" i="7"/>
  <c r="AO63" i="7"/>
  <c r="BM63" i="7" l="1"/>
  <c r="T63" i="11" s="1"/>
  <c r="G63" i="7"/>
  <c r="D63" i="11" s="1"/>
  <c r="K366" i="11"/>
  <c r="AN366" i="11" s="1"/>
  <c r="AM366" i="11"/>
  <c r="E63" i="11"/>
  <c r="AG63" i="11"/>
  <c r="AV79" i="7"/>
  <c r="BP79" i="7"/>
  <c r="V79" i="11" s="1"/>
  <c r="W79" i="11" s="1"/>
  <c r="L366" i="11"/>
  <c r="AD366" i="7"/>
  <c r="O379" i="7"/>
  <c r="AP160" i="7"/>
  <c r="BJ160" i="7"/>
  <c r="R160" i="11" s="1"/>
  <c r="S160" i="11" s="1"/>
  <c r="BV160" i="7"/>
  <c r="Z160" i="11" s="1"/>
  <c r="AA160" i="11" s="1"/>
  <c r="H366" i="11"/>
  <c r="Z366" i="7"/>
  <c r="K379" i="7"/>
  <c r="BS160" i="7"/>
  <c r="X160" i="11" s="1"/>
  <c r="Y160" i="11" s="1"/>
  <c r="F366" i="11"/>
  <c r="X366" i="7"/>
  <c r="I379" i="7"/>
  <c r="D366" i="11"/>
  <c r="V366" i="7"/>
  <c r="G379" i="7"/>
  <c r="AV70" i="7"/>
  <c r="BP70" i="7"/>
  <c r="V70" i="11" s="1"/>
  <c r="AQ63" i="7"/>
  <c r="BJ63" i="7"/>
  <c r="R63" i="11" s="1"/>
  <c r="AP70" i="7"/>
  <c r="BJ70" i="7"/>
  <c r="R70" i="11" s="1"/>
  <c r="AH63" i="11" l="1"/>
  <c r="G366" i="11"/>
  <c r="AJ366" i="11" s="1"/>
  <c r="AI366" i="11"/>
  <c r="I366" i="11"/>
  <c r="AL366" i="11" s="1"/>
  <c r="AK366" i="11"/>
  <c r="M366" i="11"/>
  <c r="AP366" i="11" s="1"/>
  <c r="AO366" i="11"/>
  <c r="E366" i="11"/>
  <c r="AH366" i="11" s="1"/>
  <c r="AG366" i="11"/>
  <c r="C9" i="11"/>
  <c r="AF9" i="11" s="1"/>
  <c r="J9" i="11"/>
  <c r="AM9" i="11" s="1"/>
  <c r="H9" i="11"/>
  <c r="AK9" i="11" s="1"/>
  <c r="L9" i="11"/>
  <c r="AO9" i="11" s="1"/>
  <c r="M9" i="11" l="1"/>
  <c r="AP9" i="11" s="1"/>
  <c r="K9" i="11"/>
  <c r="AN9" i="11" s="1"/>
  <c r="I9" i="11"/>
  <c r="AL9" i="11" s="1"/>
  <c r="A13" i="9" l="1"/>
  <c r="CQ2" i="2" l="1"/>
  <c r="CR2" i="2"/>
  <c r="CQ3" i="2"/>
  <c r="CR3" i="2"/>
  <c r="CQ4" i="2"/>
  <c r="CR4" i="2"/>
  <c r="CQ5" i="2"/>
  <c r="CR5" i="2"/>
  <c r="CQ6" i="2"/>
  <c r="CR6" i="2"/>
  <c r="CQ7" i="2"/>
  <c r="CR7" i="2"/>
  <c r="CQ8" i="2"/>
  <c r="CR8" i="2"/>
  <c r="CQ9" i="2"/>
  <c r="CR9" i="2"/>
  <c r="CQ10" i="2"/>
  <c r="CR10" i="2"/>
  <c r="CQ11" i="2"/>
  <c r="CR11" i="2"/>
  <c r="CQ12" i="2"/>
  <c r="CR12" i="2"/>
  <c r="CQ13" i="2"/>
  <c r="CR13" i="2"/>
  <c r="CQ14" i="2"/>
  <c r="CR14" i="2"/>
  <c r="CQ15" i="2"/>
  <c r="CR15" i="2"/>
  <c r="CQ16" i="2"/>
  <c r="CR16" i="2"/>
  <c r="CQ17" i="2"/>
  <c r="CR17" i="2"/>
  <c r="CQ18" i="2"/>
  <c r="CR18" i="2"/>
  <c r="CQ19" i="2"/>
  <c r="CR19" i="2"/>
  <c r="CQ20" i="2"/>
  <c r="CR20" i="2"/>
  <c r="CQ21" i="2"/>
  <c r="CR21" i="2"/>
  <c r="CQ22" i="2"/>
  <c r="CR22" i="2"/>
  <c r="CQ23" i="2"/>
  <c r="CR23" i="2"/>
  <c r="CQ24" i="2"/>
  <c r="CR24" i="2"/>
  <c r="CQ25" i="2"/>
  <c r="CR25" i="2"/>
  <c r="CQ26" i="2"/>
  <c r="CR26" i="2"/>
  <c r="CQ27" i="2"/>
  <c r="CR27" i="2"/>
  <c r="CQ28" i="2"/>
  <c r="CR28" i="2"/>
  <c r="CQ29" i="2"/>
  <c r="CR29" i="2"/>
  <c r="CQ30" i="2"/>
  <c r="CR30" i="2"/>
  <c r="CQ31" i="2"/>
  <c r="CR31" i="2"/>
  <c r="CQ32" i="2"/>
  <c r="CR32" i="2"/>
  <c r="CQ33" i="2"/>
  <c r="CR33" i="2"/>
  <c r="CQ34" i="2"/>
  <c r="CR34" i="2"/>
  <c r="CQ35" i="2"/>
  <c r="CR35" i="2"/>
  <c r="CQ36" i="2"/>
  <c r="CR36" i="2"/>
  <c r="CQ37" i="2"/>
  <c r="CR37" i="2"/>
  <c r="CQ38" i="2"/>
  <c r="CR38" i="2"/>
  <c r="CQ39" i="2"/>
  <c r="CR39" i="2"/>
  <c r="CQ40" i="2"/>
  <c r="CR40" i="2"/>
  <c r="CQ41" i="2"/>
  <c r="CR41" i="2"/>
  <c r="CQ42" i="2"/>
  <c r="CR42" i="2"/>
  <c r="CQ43" i="2"/>
  <c r="CR43" i="2"/>
  <c r="CQ44" i="2"/>
  <c r="CR44" i="2"/>
  <c r="CQ45" i="2"/>
  <c r="CR45" i="2"/>
  <c r="CQ46" i="2"/>
  <c r="CR46" i="2"/>
  <c r="CQ47" i="2"/>
  <c r="CR47" i="2"/>
  <c r="CQ48" i="2"/>
  <c r="CR48" i="2"/>
  <c r="CQ49" i="2"/>
  <c r="CR49" i="2"/>
  <c r="CQ50" i="2"/>
  <c r="CR50" i="2"/>
  <c r="CQ51" i="2"/>
  <c r="CR51" i="2"/>
  <c r="CQ52" i="2"/>
  <c r="CR52" i="2"/>
  <c r="CQ53" i="2"/>
  <c r="CR53" i="2"/>
  <c r="CQ54" i="2"/>
  <c r="CR54" i="2"/>
  <c r="CQ55" i="2"/>
  <c r="CR55" i="2"/>
  <c r="CQ56" i="2"/>
  <c r="CR56" i="2"/>
  <c r="CQ57" i="2"/>
  <c r="CR57" i="2"/>
  <c r="CQ58" i="2"/>
  <c r="CR58" i="2"/>
  <c r="CQ59" i="2"/>
  <c r="CR59" i="2"/>
  <c r="CQ60" i="2"/>
  <c r="CR60" i="2"/>
  <c r="CQ61" i="2"/>
  <c r="CR61" i="2"/>
  <c r="CQ62" i="2"/>
  <c r="CR62" i="2"/>
  <c r="CQ63" i="2"/>
  <c r="CR63" i="2"/>
  <c r="CQ64" i="2"/>
  <c r="CR64" i="2"/>
  <c r="CQ65" i="2"/>
  <c r="CR65" i="2"/>
  <c r="CQ66" i="2"/>
  <c r="CR66" i="2"/>
  <c r="CQ67" i="2"/>
  <c r="CR67" i="2"/>
  <c r="CQ68" i="2"/>
  <c r="CR68" i="2"/>
  <c r="CQ69" i="2"/>
  <c r="CR69" i="2"/>
  <c r="CQ70" i="2"/>
  <c r="CR70" i="2"/>
  <c r="CQ71" i="2"/>
  <c r="CR71" i="2"/>
  <c r="CQ72" i="2"/>
  <c r="CR72" i="2"/>
  <c r="CQ73" i="2"/>
  <c r="CR73" i="2"/>
  <c r="CQ74" i="2"/>
  <c r="CR74" i="2"/>
  <c r="CQ75" i="2"/>
  <c r="CR75" i="2"/>
  <c r="CQ76" i="2"/>
  <c r="CR76" i="2"/>
  <c r="CQ77" i="2"/>
  <c r="CR77" i="2"/>
  <c r="CQ78" i="2"/>
  <c r="CR78" i="2"/>
  <c r="CQ79" i="2"/>
  <c r="CR79" i="2"/>
  <c r="CQ80" i="2"/>
  <c r="CR80" i="2"/>
  <c r="CQ81" i="2"/>
  <c r="CR81" i="2"/>
  <c r="CQ82" i="2"/>
  <c r="CR82" i="2"/>
  <c r="CQ83" i="2"/>
  <c r="CR83" i="2"/>
  <c r="CQ84" i="2"/>
  <c r="CR84" i="2"/>
  <c r="CQ85" i="2"/>
  <c r="CR85" i="2"/>
  <c r="CQ86" i="2"/>
  <c r="CR86" i="2"/>
  <c r="CQ87" i="2"/>
  <c r="CR87" i="2"/>
  <c r="CQ88" i="2"/>
  <c r="CR88" i="2"/>
  <c r="CQ89" i="2"/>
  <c r="CR89" i="2"/>
  <c r="CQ90" i="2"/>
  <c r="CR90" i="2"/>
  <c r="CQ91" i="2"/>
  <c r="CR91" i="2"/>
  <c r="CQ92" i="2"/>
  <c r="CR92" i="2"/>
  <c r="CQ93" i="2"/>
  <c r="CR93" i="2"/>
  <c r="CQ94" i="2"/>
  <c r="CR94" i="2"/>
  <c r="CQ95" i="2"/>
  <c r="CR95" i="2"/>
  <c r="CQ96" i="2"/>
  <c r="CR96" i="2"/>
  <c r="CQ97" i="2"/>
  <c r="CR97" i="2"/>
  <c r="CQ98" i="2"/>
  <c r="CR98" i="2"/>
  <c r="CQ99" i="2"/>
  <c r="CR99" i="2"/>
  <c r="CQ100" i="2"/>
  <c r="CR100" i="2"/>
  <c r="CQ101" i="2"/>
  <c r="CR101" i="2"/>
  <c r="CQ102" i="2"/>
  <c r="CR102" i="2"/>
  <c r="CQ103" i="2"/>
  <c r="CR103" i="2"/>
  <c r="CQ104" i="2"/>
  <c r="CR104" i="2"/>
  <c r="CQ105" i="2"/>
  <c r="CR105" i="2"/>
  <c r="CQ106" i="2"/>
  <c r="CR106" i="2"/>
  <c r="CQ107" i="2"/>
  <c r="CR107" i="2"/>
  <c r="CQ108" i="2"/>
  <c r="CR108" i="2"/>
  <c r="CQ109" i="2"/>
  <c r="CR109" i="2"/>
  <c r="CQ110" i="2"/>
  <c r="CR110" i="2"/>
  <c r="CQ111" i="2"/>
  <c r="CR111" i="2"/>
  <c r="CQ112" i="2"/>
  <c r="CR112" i="2"/>
  <c r="CQ113" i="2"/>
  <c r="CR113" i="2"/>
  <c r="CQ114" i="2"/>
  <c r="CR114" i="2"/>
  <c r="CQ115" i="2"/>
  <c r="CR115" i="2"/>
  <c r="CQ116" i="2"/>
  <c r="CR116" i="2"/>
  <c r="CQ117" i="2"/>
  <c r="CR117" i="2"/>
  <c r="CQ118" i="2"/>
  <c r="CR118" i="2"/>
  <c r="CQ119" i="2"/>
  <c r="CR119" i="2"/>
  <c r="CQ120" i="2"/>
  <c r="CR120" i="2"/>
  <c r="CQ121" i="2"/>
  <c r="CR121" i="2"/>
  <c r="CQ122" i="2"/>
  <c r="CR122" i="2"/>
  <c r="CQ123" i="2"/>
  <c r="CR123" i="2"/>
  <c r="CQ124" i="2"/>
  <c r="CR124" i="2"/>
  <c r="CQ125" i="2"/>
  <c r="CR125" i="2"/>
  <c r="CQ126" i="2"/>
  <c r="CR126" i="2"/>
  <c r="CQ127" i="2"/>
  <c r="CR127" i="2"/>
  <c r="CQ128" i="2"/>
  <c r="CR128" i="2"/>
  <c r="CQ129" i="2"/>
  <c r="CR129" i="2"/>
  <c r="CQ130" i="2"/>
  <c r="CR130" i="2"/>
  <c r="CQ131" i="2"/>
  <c r="CR131" i="2"/>
  <c r="CQ132" i="2"/>
  <c r="CR132" i="2"/>
  <c r="CQ133" i="2"/>
  <c r="CR133" i="2"/>
  <c r="CQ134" i="2"/>
  <c r="CR134" i="2"/>
  <c r="CQ135" i="2"/>
  <c r="CR135" i="2"/>
  <c r="CQ136" i="2"/>
  <c r="CR136" i="2"/>
  <c r="CQ137" i="2"/>
  <c r="CR137" i="2"/>
  <c r="CQ138" i="2"/>
  <c r="CR138" i="2"/>
  <c r="CQ139" i="2"/>
  <c r="CR139" i="2"/>
  <c r="CQ140" i="2"/>
  <c r="CR140" i="2"/>
  <c r="CQ141" i="2"/>
  <c r="CR141" i="2"/>
  <c r="CQ142" i="2"/>
  <c r="CR142" i="2"/>
  <c r="CQ143" i="2"/>
  <c r="CR143" i="2"/>
  <c r="CQ144" i="2"/>
  <c r="CR144" i="2"/>
  <c r="CQ145" i="2"/>
  <c r="CR145" i="2"/>
  <c r="CQ146" i="2"/>
  <c r="CR146" i="2"/>
  <c r="CQ147" i="2"/>
  <c r="CR147" i="2"/>
  <c r="CQ148" i="2"/>
  <c r="CR148" i="2"/>
  <c r="CQ149" i="2"/>
  <c r="CR149" i="2"/>
  <c r="CQ150" i="2"/>
  <c r="CR150" i="2"/>
  <c r="CQ151" i="2"/>
  <c r="CR151" i="2"/>
  <c r="CQ152" i="2"/>
  <c r="CR152" i="2"/>
  <c r="CQ153" i="2"/>
  <c r="CR153" i="2"/>
  <c r="CQ154" i="2"/>
  <c r="CR154" i="2"/>
  <c r="CQ155" i="2"/>
  <c r="CR155" i="2"/>
  <c r="CQ156" i="2"/>
  <c r="CR156" i="2"/>
  <c r="CQ157" i="2"/>
  <c r="CR157" i="2"/>
  <c r="CQ158" i="2"/>
  <c r="CR158" i="2"/>
  <c r="CQ159" i="2"/>
  <c r="CR159" i="2"/>
  <c r="CQ160" i="2"/>
  <c r="CR160" i="2"/>
  <c r="CQ161" i="2"/>
  <c r="CR161" i="2"/>
  <c r="CQ162" i="2"/>
  <c r="CR162" i="2"/>
  <c r="CQ163" i="2"/>
  <c r="CR163" i="2"/>
  <c r="CQ164" i="2"/>
  <c r="CR164" i="2"/>
  <c r="CQ165" i="2"/>
  <c r="CR165" i="2"/>
  <c r="CQ166" i="2"/>
  <c r="CR166" i="2"/>
  <c r="CQ167" i="2"/>
  <c r="CR167" i="2"/>
  <c r="CQ168" i="2"/>
  <c r="CR168" i="2"/>
  <c r="CQ169" i="2"/>
  <c r="CR169" i="2"/>
  <c r="CQ170" i="2"/>
  <c r="CR170" i="2"/>
  <c r="CQ171" i="2"/>
  <c r="CR171" i="2"/>
  <c r="CQ172" i="2"/>
  <c r="CR172" i="2"/>
  <c r="CQ173" i="2"/>
  <c r="CR173" i="2"/>
  <c r="CQ174" i="2"/>
  <c r="CR174" i="2"/>
  <c r="CQ175" i="2"/>
  <c r="CR175" i="2"/>
  <c r="CQ176" i="2"/>
  <c r="CR176" i="2"/>
  <c r="CQ177" i="2"/>
  <c r="CR177" i="2"/>
  <c r="CQ178" i="2"/>
  <c r="CR178" i="2"/>
  <c r="CQ179" i="2"/>
  <c r="CR179" i="2"/>
  <c r="CQ180" i="2"/>
  <c r="CR180" i="2"/>
  <c r="CQ181" i="2"/>
  <c r="CR181" i="2"/>
  <c r="CQ182" i="2"/>
  <c r="CR182" i="2"/>
  <c r="CQ183" i="2"/>
  <c r="CR183" i="2"/>
  <c r="CQ184" i="2"/>
  <c r="CR184" i="2"/>
  <c r="CQ185" i="2"/>
  <c r="CR185" i="2"/>
  <c r="CQ186" i="2"/>
  <c r="CR186" i="2"/>
  <c r="CQ187" i="2"/>
  <c r="CR187" i="2"/>
  <c r="CQ188" i="2"/>
  <c r="CR188" i="2"/>
  <c r="CQ189" i="2"/>
  <c r="CR189" i="2"/>
  <c r="CQ190" i="2"/>
  <c r="CR190" i="2"/>
  <c r="CQ191" i="2"/>
  <c r="CR191" i="2"/>
  <c r="CQ192" i="2"/>
  <c r="CR192" i="2"/>
  <c r="CQ193" i="2"/>
  <c r="CR193" i="2"/>
  <c r="CQ194" i="2"/>
  <c r="CR194" i="2"/>
  <c r="CQ195" i="2"/>
  <c r="CR195" i="2"/>
  <c r="CQ196" i="2"/>
  <c r="CR196" i="2"/>
  <c r="CQ197" i="2"/>
  <c r="CR197" i="2"/>
  <c r="CQ198" i="2"/>
  <c r="CR198" i="2"/>
  <c r="CQ199" i="2"/>
  <c r="CR199" i="2"/>
  <c r="CQ200" i="2"/>
  <c r="CR200" i="2"/>
  <c r="CQ201" i="2"/>
  <c r="CR201" i="2"/>
  <c r="CQ202" i="2"/>
  <c r="CR202" i="2"/>
  <c r="CQ203" i="2"/>
  <c r="CR203" i="2"/>
  <c r="CQ204" i="2"/>
  <c r="CR204" i="2"/>
  <c r="CQ205" i="2"/>
  <c r="CR205" i="2"/>
  <c r="CQ206" i="2"/>
  <c r="CR206" i="2"/>
  <c r="CQ207" i="2"/>
  <c r="CR207" i="2"/>
  <c r="CQ208" i="2"/>
  <c r="CR208" i="2"/>
  <c r="CQ209" i="2"/>
  <c r="CR209" i="2"/>
  <c r="CQ210" i="2"/>
  <c r="CR210" i="2"/>
  <c r="CQ211" i="2"/>
  <c r="CR211" i="2"/>
  <c r="CQ212" i="2"/>
  <c r="CR212" i="2"/>
  <c r="CQ213" i="2"/>
  <c r="CR213" i="2"/>
  <c r="CQ214" i="2"/>
  <c r="CR214" i="2"/>
  <c r="CQ215" i="2"/>
  <c r="CR215" i="2"/>
  <c r="CQ216" i="2"/>
  <c r="CR216" i="2"/>
  <c r="CQ217" i="2"/>
  <c r="CR217" i="2"/>
  <c r="CQ218" i="2"/>
  <c r="CR218" i="2"/>
  <c r="CQ219" i="2"/>
  <c r="CR219" i="2"/>
  <c r="CQ220" i="2"/>
  <c r="CR220" i="2"/>
  <c r="CQ221" i="2"/>
  <c r="CR221" i="2"/>
  <c r="CQ222" i="2"/>
  <c r="CR222" i="2"/>
  <c r="CQ223" i="2"/>
  <c r="CR223" i="2"/>
  <c r="CQ224" i="2"/>
  <c r="CR224" i="2"/>
  <c r="CQ225" i="2"/>
  <c r="CR225" i="2"/>
  <c r="CQ226" i="2"/>
  <c r="CR226" i="2"/>
  <c r="CQ227" i="2"/>
  <c r="CR227" i="2"/>
  <c r="CQ228" i="2"/>
  <c r="CR228" i="2"/>
  <c r="CQ229" i="2"/>
  <c r="CR229" i="2"/>
  <c r="CQ230" i="2"/>
  <c r="CR230" i="2"/>
  <c r="CQ231" i="2"/>
  <c r="CR231" i="2"/>
  <c r="CQ232" i="2"/>
  <c r="CR232" i="2"/>
  <c r="CQ233" i="2"/>
  <c r="CR233" i="2"/>
  <c r="CQ234" i="2"/>
  <c r="CR234" i="2"/>
  <c r="CQ235" i="2"/>
  <c r="CR235" i="2"/>
  <c r="CQ236" i="2"/>
  <c r="CR236" i="2"/>
  <c r="CQ237" i="2"/>
  <c r="CR237" i="2"/>
  <c r="CQ238" i="2"/>
  <c r="CR238" i="2"/>
  <c r="CQ239" i="2"/>
  <c r="CR239" i="2"/>
  <c r="CQ240" i="2"/>
  <c r="CR240" i="2"/>
  <c r="CQ241" i="2"/>
  <c r="CR241" i="2"/>
  <c r="CQ242" i="2"/>
  <c r="CR242" i="2"/>
  <c r="CQ243" i="2"/>
  <c r="CR243" i="2"/>
  <c r="CQ244" i="2"/>
  <c r="CR244" i="2"/>
  <c r="CQ245" i="2"/>
  <c r="CR245" i="2"/>
  <c r="CQ246" i="2"/>
  <c r="CR246" i="2"/>
  <c r="CQ247" i="2"/>
  <c r="CR247" i="2"/>
  <c r="CQ248" i="2"/>
  <c r="CR248" i="2"/>
  <c r="CQ249" i="2"/>
  <c r="CR249" i="2"/>
  <c r="CQ250" i="2"/>
  <c r="CR250" i="2"/>
  <c r="CQ251" i="2"/>
  <c r="CR251" i="2"/>
  <c r="CQ252" i="2"/>
  <c r="CR252" i="2"/>
  <c r="CQ253" i="2"/>
  <c r="CR253" i="2"/>
  <c r="CQ254" i="2"/>
  <c r="CR254" i="2"/>
  <c r="CQ255" i="2"/>
  <c r="CR255" i="2"/>
  <c r="CQ256" i="2"/>
  <c r="CR256" i="2"/>
  <c r="CQ257" i="2"/>
  <c r="CR257" i="2"/>
  <c r="CQ258" i="2"/>
  <c r="CR258" i="2"/>
  <c r="CQ259" i="2"/>
  <c r="CR259" i="2"/>
  <c r="CQ260" i="2"/>
  <c r="CR260" i="2"/>
  <c r="CQ261" i="2"/>
  <c r="CR261" i="2"/>
  <c r="CQ262" i="2"/>
  <c r="CR262" i="2"/>
  <c r="CQ263" i="2"/>
  <c r="CR263" i="2"/>
  <c r="CQ264" i="2"/>
  <c r="CR264" i="2"/>
  <c r="CQ265" i="2"/>
  <c r="CR265" i="2"/>
  <c r="CQ266" i="2"/>
  <c r="CR266" i="2"/>
  <c r="CQ267" i="2"/>
  <c r="CR267" i="2"/>
  <c r="CQ268" i="2"/>
  <c r="CR268" i="2"/>
  <c r="CQ269" i="2"/>
  <c r="CR269" i="2"/>
  <c r="CQ270" i="2"/>
  <c r="CR270" i="2"/>
  <c r="CQ271" i="2"/>
  <c r="CR271" i="2"/>
  <c r="CQ272" i="2"/>
  <c r="CR272" i="2"/>
  <c r="CQ273" i="2"/>
  <c r="CR273" i="2"/>
  <c r="CQ274" i="2"/>
  <c r="CR274" i="2"/>
  <c r="CQ275" i="2"/>
  <c r="CR275" i="2"/>
  <c r="CQ276" i="2"/>
  <c r="CR276" i="2"/>
  <c r="CQ277" i="2"/>
  <c r="CR277" i="2"/>
  <c r="CQ278" i="2"/>
  <c r="CR278" i="2"/>
  <c r="CQ279" i="2"/>
  <c r="CR279" i="2"/>
  <c r="CQ280" i="2"/>
  <c r="CR280" i="2"/>
  <c r="CQ281" i="2"/>
  <c r="CR281" i="2"/>
  <c r="CQ282" i="2"/>
  <c r="CR282" i="2"/>
  <c r="CQ283" i="2"/>
  <c r="CR283" i="2"/>
  <c r="CQ284" i="2"/>
  <c r="CR284" i="2"/>
  <c r="CQ285" i="2"/>
  <c r="CR285" i="2"/>
  <c r="CQ286" i="2"/>
  <c r="CR286" i="2"/>
  <c r="CQ287" i="2"/>
  <c r="CR287" i="2"/>
  <c r="CQ288" i="2"/>
  <c r="CR288" i="2"/>
  <c r="CQ289" i="2"/>
  <c r="CR289" i="2"/>
  <c r="CQ290" i="2"/>
  <c r="CR290" i="2"/>
  <c r="CQ291" i="2"/>
  <c r="CR291" i="2"/>
  <c r="CQ292" i="2"/>
  <c r="CR292" i="2"/>
  <c r="CQ293" i="2"/>
  <c r="CR293" i="2"/>
  <c r="CQ294" i="2"/>
  <c r="CR294" i="2"/>
  <c r="CQ295" i="2"/>
  <c r="CR295" i="2"/>
  <c r="CQ296" i="2"/>
  <c r="CR296" i="2"/>
  <c r="CQ297" i="2"/>
  <c r="CR297" i="2"/>
  <c r="CQ298" i="2"/>
  <c r="CR298" i="2"/>
  <c r="CQ299" i="2"/>
  <c r="CR299" i="2"/>
  <c r="CQ300" i="2"/>
  <c r="CR300" i="2"/>
  <c r="CQ301" i="2"/>
  <c r="CR301" i="2"/>
  <c r="CQ302" i="2"/>
  <c r="CR302" i="2"/>
  <c r="CQ303" i="2"/>
  <c r="CR303" i="2"/>
  <c r="CQ304" i="2"/>
  <c r="CR304" i="2"/>
  <c r="CQ305" i="2"/>
  <c r="CR305" i="2"/>
  <c r="CQ306" i="2"/>
  <c r="CR306" i="2"/>
  <c r="CQ307" i="2"/>
  <c r="CR307" i="2"/>
  <c r="CQ308" i="2"/>
  <c r="CR308" i="2"/>
  <c r="CQ309" i="2"/>
  <c r="CR309" i="2"/>
  <c r="CQ310" i="2"/>
  <c r="CR310" i="2"/>
  <c r="CQ311" i="2"/>
  <c r="CR311" i="2"/>
  <c r="CQ312" i="2"/>
  <c r="CR312" i="2"/>
  <c r="CQ313" i="2"/>
  <c r="CR313" i="2"/>
  <c r="CQ314" i="2"/>
  <c r="CR314" i="2"/>
  <c r="CQ315" i="2"/>
  <c r="CR315" i="2"/>
  <c r="CQ316" i="2"/>
  <c r="CR316" i="2"/>
  <c r="CQ317" i="2"/>
  <c r="CR317" i="2"/>
  <c r="CQ318" i="2"/>
  <c r="CR318" i="2"/>
  <c r="CQ319" i="2"/>
  <c r="CR319" i="2"/>
  <c r="CQ320" i="2"/>
  <c r="CR320" i="2"/>
  <c r="CQ321" i="2"/>
  <c r="CR321" i="2"/>
  <c r="CQ322" i="2"/>
  <c r="CR322" i="2"/>
  <c r="CQ323" i="2"/>
  <c r="CR323" i="2"/>
  <c r="CQ324" i="2"/>
  <c r="CR324" i="2"/>
  <c r="CQ325" i="2"/>
  <c r="CR325" i="2"/>
  <c r="CQ326" i="2"/>
  <c r="CR326" i="2"/>
  <c r="CQ327" i="2"/>
  <c r="CR327" i="2"/>
  <c r="CQ328" i="2"/>
  <c r="CR328" i="2"/>
  <c r="CQ329" i="2"/>
  <c r="CR329" i="2"/>
  <c r="CQ330" i="2"/>
  <c r="CR330" i="2"/>
  <c r="CQ331" i="2"/>
  <c r="CR331" i="2"/>
  <c r="CQ332" i="2"/>
  <c r="CR332" i="2"/>
  <c r="CQ333" i="2"/>
  <c r="CR333" i="2"/>
  <c r="CQ334" i="2"/>
  <c r="CR334" i="2"/>
  <c r="CQ335" i="2"/>
  <c r="CR335" i="2"/>
  <c r="CQ336" i="2"/>
  <c r="CR336" i="2"/>
  <c r="CQ337" i="2"/>
  <c r="CR337" i="2"/>
  <c r="CQ338" i="2"/>
  <c r="CR338" i="2"/>
  <c r="CQ339" i="2"/>
  <c r="CR339" i="2"/>
  <c r="CQ340" i="2"/>
  <c r="CR340" i="2"/>
  <c r="CQ341" i="2"/>
  <c r="CR341" i="2"/>
  <c r="CQ342" i="2"/>
  <c r="CR342" i="2"/>
  <c r="CQ343" i="2"/>
  <c r="CR343" i="2"/>
  <c r="CQ344" i="2"/>
  <c r="CR344" i="2"/>
  <c r="CQ345" i="2"/>
  <c r="CR345" i="2"/>
  <c r="CQ346" i="2"/>
  <c r="CR346" i="2"/>
  <c r="CQ347" i="2"/>
  <c r="CR347" i="2"/>
  <c r="CQ348" i="2"/>
  <c r="CR348" i="2"/>
  <c r="CQ349" i="2"/>
  <c r="CR349" i="2"/>
  <c r="CQ350" i="2"/>
  <c r="CR350" i="2"/>
  <c r="CQ351" i="2"/>
  <c r="CR351" i="2"/>
  <c r="CQ352" i="2"/>
  <c r="CR352" i="2"/>
  <c r="CQ353" i="2"/>
  <c r="CR353" i="2"/>
  <c r="CQ354" i="2"/>
  <c r="CR354" i="2"/>
  <c r="CQ355" i="2"/>
  <c r="CR355" i="2"/>
  <c r="CQ356" i="2"/>
  <c r="CR356" i="2"/>
  <c r="CQ357" i="2"/>
  <c r="CR357" i="2"/>
  <c r="CQ358" i="2"/>
  <c r="CR358" i="2"/>
  <c r="CQ359" i="2"/>
  <c r="CR359" i="2"/>
  <c r="CQ360" i="2"/>
  <c r="CR360" i="2"/>
  <c r="CQ361" i="2"/>
  <c r="CR361" i="2"/>
  <c r="CQ362" i="2"/>
  <c r="CR362" i="2"/>
  <c r="CQ363" i="2"/>
  <c r="CR363" i="2"/>
  <c r="CQ364" i="2"/>
  <c r="CR364" i="2"/>
  <c r="CQ365" i="2"/>
  <c r="CR365" i="2"/>
  <c r="CQ366" i="2"/>
  <c r="CR366" i="2"/>
  <c r="CQ367" i="2"/>
  <c r="CR367" i="2"/>
  <c r="CQ368" i="2"/>
  <c r="CR368" i="2"/>
  <c r="CQ369" i="2"/>
  <c r="CR369" i="2"/>
  <c r="CQ370" i="2"/>
  <c r="CR370" i="2"/>
  <c r="CQ371" i="2"/>
  <c r="CR371" i="2"/>
  <c r="CQ372" i="2"/>
  <c r="CR372" i="2"/>
  <c r="CQ373" i="2"/>
  <c r="CR373" i="2"/>
  <c r="CQ374" i="2"/>
  <c r="CR374" i="2"/>
  <c r="CQ375" i="2"/>
  <c r="CR375" i="2"/>
  <c r="CQ376" i="2"/>
  <c r="CR376" i="2"/>
  <c r="CQ377" i="2"/>
  <c r="CR377" i="2"/>
  <c r="CQ378" i="2"/>
  <c r="CR378" i="2"/>
  <c r="CQ379" i="2"/>
  <c r="CR379" i="2"/>
  <c r="CQ380" i="2"/>
  <c r="CR380" i="2"/>
  <c r="CQ381" i="2"/>
  <c r="CR381" i="2"/>
  <c r="CQ382" i="2"/>
  <c r="CR382" i="2"/>
  <c r="CQ383" i="2"/>
  <c r="CR383" i="2"/>
  <c r="CQ384" i="2"/>
  <c r="CR384" i="2"/>
  <c r="CQ385" i="2"/>
  <c r="CR385" i="2"/>
  <c r="CQ386" i="2"/>
  <c r="CR386" i="2"/>
  <c r="CQ387" i="2"/>
  <c r="CR387" i="2"/>
  <c r="CQ388" i="2"/>
  <c r="CR388" i="2"/>
  <c r="CQ389" i="2"/>
  <c r="CR389" i="2"/>
  <c r="CQ390" i="2"/>
  <c r="CR390" i="2"/>
  <c r="CQ391" i="2"/>
  <c r="CR391" i="2"/>
  <c r="CQ392" i="2"/>
  <c r="CR392" i="2"/>
  <c r="CQ393" i="2"/>
  <c r="CR393" i="2"/>
  <c r="CQ394" i="2"/>
  <c r="CR394" i="2"/>
  <c r="CQ395" i="2"/>
  <c r="CR395" i="2"/>
  <c r="CQ396" i="2"/>
  <c r="CR396" i="2"/>
  <c r="CQ397" i="2"/>
  <c r="CR397" i="2"/>
  <c r="CQ398" i="2"/>
  <c r="CR398" i="2"/>
  <c r="CQ399" i="2"/>
  <c r="CR399" i="2"/>
  <c r="CQ400" i="2"/>
  <c r="CR400" i="2"/>
  <c r="CQ401" i="2"/>
  <c r="CR401" i="2"/>
  <c r="CQ402" i="2"/>
  <c r="CR402" i="2"/>
  <c r="CQ403" i="2"/>
  <c r="CR403" i="2"/>
  <c r="CQ404" i="2"/>
  <c r="CR404" i="2"/>
  <c r="CQ405" i="2"/>
  <c r="CR405" i="2"/>
  <c r="CQ406" i="2"/>
  <c r="CR406" i="2"/>
  <c r="CQ407" i="2"/>
  <c r="CR407" i="2"/>
  <c r="CQ408" i="2"/>
  <c r="CR408" i="2"/>
  <c r="CQ409" i="2"/>
  <c r="CR409" i="2"/>
  <c r="CQ410" i="2"/>
  <c r="CR410" i="2"/>
  <c r="CQ411" i="2"/>
  <c r="CR411" i="2"/>
  <c r="CQ412" i="2"/>
  <c r="CR412" i="2"/>
  <c r="CQ413" i="2"/>
  <c r="CR413" i="2"/>
  <c r="CQ414" i="2"/>
  <c r="CR414" i="2"/>
  <c r="CQ415" i="2"/>
  <c r="CR415" i="2"/>
  <c r="CQ416" i="2"/>
  <c r="CR416" i="2"/>
  <c r="CQ417" i="2"/>
  <c r="CR417" i="2"/>
  <c r="CQ418" i="2"/>
  <c r="CR418" i="2"/>
  <c r="CQ419" i="2"/>
  <c r="CR419" i="2"/>
  <c r="CQ420" i="2"/>
  <c r="CR420" i="2"/>
  <c r="CQ421" i="2"/>
  <c r="CR421" i="2"/>
  <c r="CQ422" i="2"/>
  <c r="CR422" i="2"/>
  <c r="CQ423" i="2"/>
  <c r="CR423" i="2"/>
  <c r="CQ424" i="2"/>
  <c r="CR424" i="2"/>
  <c r="CQ425" i="2"/>
  <c r="CR425" i="2"/>
  <c r="CQ426" i="2"/>
  <c r="CR426" i="2"/>
  <c r="CQ427" i="2"/>
  <c r="CR427" i="2"/>
  <c r="CQ428" i="2"/>
  <c r="CR428" i="2"/>
  <c r="CQ429" i="2"/>
  <c r="CR429" i="2"/>
  <c r="CQ430" i="2"/>
  <c r="CR430" i="2"/>
  <c r="CQ431" i="2"/>
  <c r="CR431" i="2"/>
  <c r="CQ432" i="2"/>
  <c r="CR432" i="2"/>
  <c r="CQ433" i="2"/>
  <c r="CR433" i="2"/>
  <c r="CQ434" i="2"/>
  <c r="CR434" i="2"/>
  <c r="CQ435" i="2"/>
  <c r="CR435" i="2"/>
  <c r="CQ436" i="2"/>
  <c r="CR436" i="2"/>
  <c r="CQ437" i="2"/>
  <c r="CR437" i="2"/>
  <c r="CQ438" i="2"/>
  <c r="CR438" i="2"/>
  <c r="CQ439" i="2"/>
  <c r="CR439" i="2"/>
  <c r="CQ440" i="2"/>
  <c r="CR440" i="2"/>
  <c r="CQ441" i="2"/>
  <c r="CR441" i="2"/>
  <c r="CQ442" i="2"/>
  <c r="CR442" i="2"/>
  <c r="CQ443" i="2"/>
  <c r="CR443" i="2"/>
  <c r="CQ444" i="2"/>
  <c r="CR444" i="2"/>
  <c r="CQ445" i="2"/>
  <c r="CR445" i="2"/>
  <c r="CQ446" i="2"/>
  <c r="CR446" i="2"/>
  <c r="CQ447" i="2"/>
  <c r="CR447" i="2"/>
  <c r="CQ448" i="2"/>
  <c r="CR448" i="2"/>
  <c r="CQ449" i="2"/>
  <c r="CR449" i="2"/>
  <c r="CQ450" i="2"/>
  <c r="CR450" i="2"/>
  <c r="CQ451" i="2"/>
  <c r="CR451" i="2"/>
  <c r="CQ452" i="2"/>
  <c r="CR452" i="2"/>
  <c r="CQ453" i="2"/>
  <c r="CR453" i="2"/>
  <c r="CQ454" i="2"/>
  <c r="CR454" i="2"/>
  <c r="CQ455" i="2"/>
  <c r="CR455" i="2"/>
  <c r="CQ456" i="2"/>
  <c r="CR456" i="2"/>
  <c r="CQ457" i="2"/>
  <c r="CR457" i="2"/>
  <c r="CQ458" i="2"/>
  <c r="CR458" i="2"/>
  <c r="CQ459" i="2"/>
  <c r="CR459" i="2"/>
  <c r="CQ460" i="2"/>
  <c r="CR460" i="2"/>
  <c r="CQ461" i="2"/>
  <c r="CR461" i="2"/>
  <c r="CQ462" i="2"/>
  <c r="CR462" i="2"/>
  <c r="CQ463" i="2"/>
  <c r="CR463" i="2"/>
  <c r="CQ464" i="2"/>
  <c r="CR464" i="2"/>
  <c r="CQ465" i="2"/>
  <c r="CR465" i="2"/>
  <c r="CQ466" i="2"/>
  <c r="CR466" i="2"/>
  <c r="CQ467" i="2"/>
  <c r="CR467" i="2"/>
  <c r="CQ468" i="2"/>
  <c r="CR468" i="2"/>
  <c r="CQ469" i="2"/>
  <c r="CR469" i="2"/>
  <c r="CQ470" i="2"/>
  <c r="CR470" i="2"/>
  <c r="CQ471" i="2"/>
  <c r="CR471" i="2"/>
  <c r="CQ472" i="2"/>
  <c r="CR472" i="2"/>
  <c r="CQ473" i="2"/>
  <c r="CR473" i="2"/>
  <c r="CQ474" i="2"/>
  <c r="CR474" i="2"/>
  <c r="CQ475" i="2"/>
  <c r="CR475" i="2"/>
  <c r="CQ476" i="2"/>
  <c r="CR476" i="2"/>
  <c r="CQ477" i="2"/>
  <c r="CR477" i="2"/>
  <c r="CQ478" i="2"/>
  <c r="CR478" i="2"/>
  <c r="CQ479" i="2"/>
  <c r="CR479" i="2"/>
  <c r="CQ480" i="2"/>
  <c r="CR480" i="2"/>
  <c r="CQ481" i="2"/>
  <c r="CR481" i="2"/>
  <c r="CQ482" i="2"/>
  <c r="CR482" i="2"/>
  <c r="CQ483" i="2"/>
  <c r="CR483" i="2"/>
  <c r="CQ484" i="2"/>
  <c r="CR484" i="2"/>
  <c r="CQ485" i="2"/>
  <c r="CR485" i="2"/>
  <c r="CQ486" i="2"/>
  <c r="CR486" i="2"/>
  <c r="CQ487" i="2"/>
  <c r="CR487" i="2"/>
  <c r="CQ488" i="2"/>
  <c r="CR488" i="2"/>
  <c r="CQ489" i="2"/>
  <c r="CR489" i="2"/>
  <c r="CQ490" i="2"/>
  <c r="CR490" i="2"/>
  <c r="CQ491" i="2"/>
  <c r="CR491" i="2"/>
  <c r="CQ492" i="2"/>
  <c r="CR492" i="2"/>
  <c r="CQ493" i="2"/>
  <c r="CR493" i="2"/>
  <c r="CQ494" i="2"/>
  <c r="CR494" i="2"/>
  <c r="CQ495" i="2"/>
  <c r="CR495" i="2"/>
  <c r="CQ496" i="2"/>
  <c r="CR496" i="2"/>
  <c r="CQ497" i="2"/>
  <c r="CR497" i="2"/>
  <c r="CQ498" i="2"/>
  <c r="CR498" i="2"/>
  <c r="CQ499" i="2"/>
  <c r="CR499" i="2"/>
  <c r="CQ500" i="2"/>
  <c r="CR500" i="2"/>
  <c r="CQ501" i="2"/>
  <c r="CR501" i="2"/>
  <c r="CQ502" i="2"/>
  <c r="CR502" i="2"/>
  <c r="CQ503" i="2"/>
  <c r="CR503" i="2"/>
  <c r="CQ504" i="2"/>
  <c r="CR504" i="2"/>
  <c r="CQ505" i="2"/>
  <c r="CR505" i="2"/>
  <c r="CQ506" i="2"/>
  <c r="CR506" i="2"/>
  <c r="CQ507" i="2"/>
  <c r="CR507" i="2"/>
  <c r="CQ508" i="2"/>
  <c r="CR508" i="2"/>
  <c r="CQ509" i="2"/>
  <c r="CR509" i="2"/>
  <c r="CQ510" i="2"/>
  <c r="CR510" i="2"/>
  <c r="CQ511" i="2"/>
  <c r="CR511" i="2"/>
  <c r="CQ512" i="2"/>
  <c r="CR512" i="2"/>
  <c r="CQ513" i="2"/>
  <c r="CR513" i="2"/>
  <c r="CQ514" i="2"/>
  <c r="CR514" i="2"/>
  <c r="CQ515" i="2"/>
  <c r="CR515" i="2"/>
  <c r="CQ516" i="2"/>
  <c r="CR516" i="2"/>
  <c r="CQ517" i="2"/>
  <c r="CR517" i="2"/>
  <c r="CQ518" i="2"/>
  <c r="CR518" i="2"/>
  <c r="CQ519" i="2"/>
  <c r="CR519" i="2"/>
  <c r="CQ520" i="2"/>
  <c r="CR520" i="2"/>
  <c r="CQ521" i="2"/>
  <c r="CR521" i="2"/>
  <c r="CQ522" i="2"/>
  <c r="CR522" i="2"/>
  <c r="CQ523" i="2"/>
  <c r="CR523" i="2"/>
  <c r="CQ524" i="2"/>
  <c r="CR524" i="2"/>
  <c r="CQ525" i="2"/>
  <c r="CR525" i="2"/>
  <c r="CQ526" i="2"/>
  <c r="CR526" i="2"/>
  <c r="CQ527" i="2"/>
  <c r="CR527" i="2"/>
  <c r="CQ528" i="2"/>
  <c r="CR528" i="2"/>
  <c r="CQ529" i="2"/>
  <c r="CR529" i="2"/>
  <c r="CQ530" i="2"/>
  <c r="CR530" i="2"/>
  <c r="CQ531" i="2"/>
  <c r="CR531" i="2"/>
  <c r="CQ532" i="2"/>
  <c r="CR532" i="2"/>
  <c r="CQ533" i="2"/>
  <c r="CR533" i="2"/>
  <c r="CQ534" i="2"/>
  <c r="CR534" i="2"/>
  <c r="CQ535" i="2"/>
  <c r="CR535" i="2"/>
  <c r="CQ536" i="2"/>
  <c r="CR536" i="2"/>
  <c r="CQ537" i="2"/>
  <c r="CR537" i="2"/>
  <c r="CQ538" i="2"/>
  <c r="CR538" i="2"/>
  <c r="CQ539" i="2"/>
  <c r="CR539" i="2"/>
  <c r="CQ540" i="2"/>
  <c r="CR540" i="2"/>
  <c r="CQ541" i="2"/>
  <c r="CR541" i="2"/>
  <c r="CQ542" i="2"/>
  <c r="CR542" i="2"/>
  <c r="CQ543" i="2"/>
  <c r="CR543" i="2"/>
  <c r="CQ544" i="2"/>
  <c r="CR544" i="2"/>
  <c r="CQ545" i="2"/>
  <c r="CR545" i="2"/>
  <c r="CQ546" i="2"/>
  <c r="CR546" i="2"/>
  <c r="CQ547" i="2"/>
  <c r="CR547" i="2"/>
  <c r="CQ548" i="2"/>
  <c r="CR548" i="2"/>
  <c r="CQ549" i="2"/>
  <c r="CR549" i="2"/>
  <c r="CQ550" i="2"/>
  <c r="CR550" i="2"/>
  <c r="CQ551" i="2"/>
  <c r="CR551" i="2"/>
  <c r="CQ552" i="2"/>
  <c r="CR552" i="2"/>
  <c r="CQ553" i="2"/>
  <c r="CR553" i="2"/>
  <c r="CQ554" i="2"/>
  <c r="CR554" i="2"/>
  <c r="CQ555" i="2"/>
  <c r="CR555" i="2"/>
  <c r="CQ556" i="2"/>
  <c r="CR556" i="2"/>
  <c r="CQ557" i="2"/>
  <c r="CR557" i="2"/>
  <c r="CQ558" i="2"/>
  <c r="CR558" i="2"/>
  <c r="CQ559" i="2"/>
  <c r="CR559" i="2"/>
  <c r="CQ560" i="2"/>
  <c r="CR560" i="2"/>
  <c r="CQ561" i="2"/>
  <c r="CR561" i="2"/>
  <c r="CQ562" i="2"/>
  <c r="CR562" i="2"/>
  <c r="CQ563" i="2"/>
  <c r="CR563" i="2"/>
  <c r="CQ564" i="2"/>
  <c r="CR564" i="2"/>
  <c r="CQ565" i="2"/>
  <c r="CR565" i="2"/>
  <c r="CQ566" i="2"/>
  <c r="CR566" i="2"/>
  <c r="CQ567" i="2"/>
  <c r="CR567" i="2"/>
  <c r="CQ568" i="2"/>
  <c r="CR568" i="2"/>
  <c r="CQ569" i="2"/>
  <c r="CR569" i="2"/>
  <c r="CQ570" i="2"/>
  <c r="CR570" i="2"/>
  <c r="CQ571" i="2"/>
  <c r="CR571" i="2"/>
  <c r="CQ572" i="2"/>
  <c r="CR572" i="2"/>
  <c r="CQ573" i="2"/>
  <c r="CR573" i="2"/>
  <c r="CQ574" i="2"/>
  <c r="CR574" i="2"/>
  <c r="CQ575" i="2"/>
  <c r="CR575" i="2"/>
  <c r="CQ576" i="2"/>
  <c r="CR576" i="2"/>
  <c r="CQ577" i="2"/>
  <c r="CR577" i="2"/>
  <c r="CQ578" i="2"/>
  <c r="CR578" i="2"/>
  <c r="CQ579" i="2"/>
  <c r="CR579" i="2"/>
  <c r="CQ580" i="2"/>
  <c r="CR580" i="2"/>
  <c r="CQ581" i="2"/>
  <c r="CR581" i="2"/>
  <c r="CQ582" i="2"/>
  <c r="CR582" i="2"/>
  <c r="CQ583" i="2"/>
  <c r="CR583" i="2"/>
  <c r="CQ584" i="2"/>
  <c r="CR584" i="2"/>
  <c r="CQ585" i="2"/>
  <c r="CR585" i="2"/>
  <c r="CQ586" i="2"/>
  <c r="CR586" i="2"/>
  <c r="CQ587" i="2"/>
  <c r="CR587" i="2"/>
  <c r="CQ588" i="2"/>
  <c r="CR588" i="2"/>
  <c r="CQ589" i="2"/>
  <c r="CR589" i="2"/>
  <c r="CQ590" i="2"/>
  <c r="CR590" i="2"/>
  <c r="CQ591" i="2"/>
  <c r="CR591" i="2"/>
  <c r="CQ592" i="2"/>
  <c r="CR592" i="2"/>
  <c r="CQ593" i="2"/>
  <c r="CR593" i="2"/>
  <c r="CQ594" i="2"/>
  <c r="CR594" i="2"/>
  <c r="CQ595" i="2"/>
  <c r="CR595" i="2"/>
  <c r="CQ596" i="2"/>
  <c r="CR596" i="2"/>
  <c r="CQ597" i="2"/>
  <c r="CR597" i="2"/>
  <c r="CQ598" i="2"/>
  <c r="CR598" i="2"/>
  <c r="CQ599" i="2"/>
  <c r="CR599" i="2"/>
  <c r="CQ600" i="2"/>
  <c r="CR600" i="2"/>
  <c r="CQ601" i="2"/>
  <c r="CR601" i="2"/>
  <c r="CQ602" i="2"/>
  <c r="CR602" i="2"/>
  <c r="CQ603" i="2"/>
  <c r="CR603" i="2"/>
  <c r="CQ604" i="2"/>
  <c r="CR604" i="2"/>
  <c r="CQ605" i="2"/>
  <c r="CR605" i="2"/>
  <c r="CQ606" i="2"/>
  <c r="CR606" i="2"/>
  <c r="CQ607" i="2"/>
  <c r="CR607" i="2"/>
  <c r="CQ608" i="2"/>
  <c r="CR608" i="2"/>
  <c r="CQ609" i="2"/>
  <c r="CR609" i="2"/>
  <c r="CQ610" i="2"/>
  <c r="CR610" i="2"/>
  <c r="CQ611" i="2"/>
  <c r="CR611" i="2"/>
  <c r="CQ612" i="2"/>
  <c r="CR612" i="2"/>
  <c r="CQ613" i="2"/>
  <c r="CR613" i="2"/>
  <c r="CQ614" i="2"/>
  <c r="CR614" i="2"/>
  <c r="CQ615" i="2"/>
  <c r="CR615" i="2"/>
  <c r="CQ616" i="2"/>
  <c r="CR616" i="2"/>
  <c r="CQ617" i="2"/>
  <c r="CR617" i="2"/>
  <c r="CQ618" i="2"/>
  <c r="CR618" i="2"/>
  <c r="CQ619" i="2"/>
  <c r="CR619" i="2"/>
  <c r="CQ620" i="2"/>
  <c r="CR620" i="2"/>
  <c r="CQ621" i="2"/>
  <c r="CR621" i="2"/>
  <c r="CQ622" i="2"/>
  <c r="CR622" i="2"/>
  <c r="CQ623" i="2"/>
  <c r="CR623" i="2"/>
  <c r="CQ624" i="2"/>
  <c r="CR624" i="2"/>
  <c r="CQ625" i="2"/>
  <c r="CR625" i="2"/>
  <c r="CQ626" i="2"/>
  <c r="CR626" i="2"/>
  <c r="CQ627" i="2"/>
  <c r="CR627" i="2"/>
  <c r="CQ628" i="2"/>
  <c r="CR628" i="2"/>
  <c r="CQ629" i="2"/>
  <c r="CR629" i="2"/>
  <c r="CQ630" i="2"/>
  <c r="CR630" i="2"/>
  <c r="CQ631" i="2"/>
  <c r="CR631" i="2"/>
  <c r="CQ632" i="2"/>
  <c r="CR632" i="2"/>
  <c r="CQ633" i="2"/>
  <c r="CR633" i="2"/>
  <c r="CQ634" i="2"/>
  <c r="CR634" i="2"/>
  <c r="CQ635" i="2"/>
  <c r="CR635" i="2"/>
  <c r="CQ636" i="2"/>
  <c r="CR636" i="2"/>
  <c r="CQ637" i="2"/>
  <c r="CR637" i="2"/>
  <c r="CQ638" i="2"/>
  <c r="CR638" i="2"/>
  <c r="CQ639" i="2"/>
  <c r="CR639" i="2"/>
  <c r="CQ640" i="2"/>
  <c r="CR640" i="2"/>
  <c r="CQ641" i="2"/>
  <c r="CR641" i="2"/>
  <c r="CQ642" i="2"/>
  <c r="CR642" i="2"/>
  <c r="CQ643" i="2"/>
  <c r="CR643" i="2"/>
  <c r="CQ644" i="2"/>
  <c r="CR644" i="2"/>
  <c r="CQ645" i="2"/>
  <c r="CR645" i="2"/>
  <c r="CQ646" i="2"/>
  <c r="CR646" i="2"/>
  <c r="CQ647" i="2"/>
  <c r="CR647" i="2"/>
  <c r="CQ648" i="2"/>
  <c r="CR648" i="2"/>
  <c r="CQ649" i="2"/>
  <c r="CR649" i="2"/>
  <c r="CQ650" i="2"/>
  <c r="CR650" i="2"/>
  <c r="CQ651" i="2"/>
  <c r="CR651" i="2"/>
  <c r="CQ652" i="2"/>
  <c r="CR652" i="2"/>
  <c r="CQ653" i="2"/>
  <c r="CR653" i="2"/>
  <c r="CQ654" i="2"/>
  <c r="CR654" i="2"/>
  <c r="CQ655" i="2"/>
  <c r="CR655" i="2"/>
  <c r="CQ656" i="2"/>
  <c r="CR656" i="2"/>
  <c r="CQ657" i="2"/>
  <c r="CR657" i="2"/>
  <c r="CQ658" i="2"/>
  <c r="CR658" i="2"/>
  <c r="CQ659" i="2"/>
  <c r="CR659" i="2"/>
  <c r="CQ660" i="2"/>
  <c r="CR660" i="2"/>
  <c r="CQ661" i="2"/>
  <c r="CR661" i="2"/>
  <c r="CQ662" i="2"/>
  <c r="CR662" i="2"/>
  <c r="CQ663" i="2"/>
  <c r="CR663" i="2"/>
  <c r="CQ664" i="2"/>
  <c r="CR664" i="2"/>
  <c r="CQ665" i="2"/>
  <c r="CR665" i="2"/>
  <c r="CQ666" i="2"/>
  <c r="CR666" i="2"/>
  <c r="CQ667" i="2"/>
  <c r="CR667" i="2"/>
  <c r="CQ668" i="2"/>
  <c r="CR668" i="2"/>
  <c r="CQ669" i="2"/>
  <c r="CR669" i="2"/>
  <c r="CQ670" i="2"/>
  <c r="CR670" i="2"/>
  <c r="CQ671" i="2"/>
  <c r="CR671" i="2"/>
  <c r="CQ672" i="2"/>
  <c r="CR672" i="2"/>
  <c r="CQ673" i="2"/>
  <c r="CR673" i="2"/>
  <c r="CQ674" i="2"/>
  <c r="CR674" i="2"/>
  <c r="CQ675" i="2"/>
  <c r="CR675" i="2"/>
  <c r="CQ676" i="2"/>
  <c r="CR676" i="2"/>
  <c r="CQ677" i="2"/>
  <c r="CR677" i="2"/>
  <c r="CQ678" i="2"/>
  <c r="CR678" i="2"/>
  <c r="CQ679" i="2"/>
  <c r="CR679" i="2"/>
  <c r="CQ680" i="2"/>
  <c r="CR680" i="2"/>
  <c r="CQ681" i="2"/>
  <c r="CR681" i="2"/>
  <c r="CQ682" i="2"/>
  <c r="CR682" i="2"/>
  <c r="CQ683" i="2"/>
  <c r="CR683" i="2"/>
  <c r="CQ684" i="2"/>
  <c r="CR684" i="2"/>
  <c r="CQ685" i="2"/>
  <c r="CR685" i="2"/>
  <c r="CQ686" i="2"/>
  <c r="CR686" i="2"/>
  <c r="CQ687" i="2"/>
  <c r="CR687" i="2"/>
  <c r="CQ688" i="2"/>
  <c r="CR688" i="2"/>
  <c r="CQ689" i="2"/>
  <c r="CR689" i="2"/>
  <c r="CQ690" i="2"/>
  <c r="CR690" i="2"/>
  <c r="CQ691" i="2"/>
  <c r="CR691" i="2"/>
  <c r="CQ692" i="2"/>
  <c r="CR692" i="2"/>
  <c r="CQ693" i="2"/>
  <c r="CR693" i="2"/>
  <c r="CQ694" i="2"/>
  <c r="CR694" i="2"/>
  <c r="CQ695" i="2"/>
  <c r="CR695" i="2"/>
  <c r="CQ696" i="2"/>
  <c r="CR696" i="2"/>
  <c r="CQ697" i="2"/>
  <c r="CR697" i="2"/>
  <c r="CQ698" i="2"/>
  <c r="CR698" i="2"/>
  <c r="CQ699" i="2"/>
  <c r="CR699" i="2"/>
  <c r="CQ700" i="2"/>
  <c r="CR700" i="2"/>
  <c r="CQ701" i="2"/>
  <c r="CR701" i="2"/>
  <c r="CQ702" i="2"/>
  <c r="CR702" i="2"/>
  <c r="CQ703" i="2"/>
  <c r="CR703" i="2"/>
  <c r="CQ704" i="2"/>
  <c r="CR704" i="2"/>
  <c r="CQ705" i="2"/>
  <c r="CR705" i="2"/>
  <c r="CQ706" i="2"/>
  <c r="CR706" i="2"/>
  <c r="CQ707" i="2"/>
  <c r="CR707" i="2"/>
  <c r="CQ708" i="2"/>
  <c r="CR708" i="2"/>
  <c r="CQ709" i="2"/>
  <c r="CR709" i="2"/>
  <c r="CQ710" i="2"/>
  <c r="CR710" i="2"/>
  <c r="CQ711" i="2"/>
  <c r="CR711" i="2"/>
  <c r="CQ712" i="2"/>
  <c r="CR712" i="2"/>
  <c r="CQ713" i="2"/>
  <c r="CR713" i="2"/>
  <c r="CQ714" i="2"/>
  <c r="CR714" i="2"/>
  <c r="CQ715" i="2"/>
  <c r="CR715" i="2"/>
  <c r="CQ716" i="2"/>
  <c r="CR716" i="2"/>
  <c r="CQ717" i="2"/>
  <c r="CR717" i="2"/>
  <c r="CQ718" i="2"/>
  <c r="CR718" i="2"/>
  <c r="CQ719" i="2"/>
  <c r="CR719" i="2"/>
  <c r="CQ720" i="2"/>
  <c r="CR720" i="2"/>
  <c r="CQ721" i="2"/>
  <c r="CR721" i="2"/>
  <c r="CQ722" i="2"/>
  <c r="CR722" i="2"/>
  <c r="CQ723" i="2"/>
  <c r="CR723" i="2"/>
  <c r="CQ724" i="2"/>
  <c r="CR724" i="2"/>
  <c r="CQ725" i="2"/>
  <c r="CR725" i="2"/>
  <c r="CQ726" i="2"/>
  <c r="CR726" i="2"/>
  <c r="CQ727" i="2"/>
  <c r="CR727" i="2"/>
  <c r="CQ728" i="2"/>
  <c r="CR728" i="2"/>
  <c r="CQ729" i="2"/>
  <c r="CR729" i="2"/>
  <c r="CQ730" i="2"/>
  <c r="CR730" i="2"/>
  <c r="CQ731" i="2"/>
  <c r="CR731" i="2"/>
  <c r="CQ732" i="2"/>
  <c r="CR732" i="2"/>
  <c r="CQ733" i="2"/>
  <c r="CR733" i="2"/>
  <c r="CQ734" i="2"/>
  <c r="CR734" i="2"/>
  <c r="CQ735" i="2"/>
  <c r="CR735" i="2"/>
  <c r="CQ736" i="2"/>
  <c r="CR736" i="2"/>
  <c r="CQ737" i="2"/>
  <c r="CR737" i="2"/>
  <c r="CQ738" i="2"/>
  <c r="CR738" i="2"/>
  <c r="CQ739" i="2"/>
  <c r="CR739" i="2"/>
  <c r="CQ740" i="2"/>
  <c r="CR740" i="2"/>
  <c r="CQ741" i="2"/>
  <c r="CR741" i="2"/>
  <c r="CQ742" i="2"/>
  <c r="CR742" i="2"/>
  <c r="CQ743" i="2"/>
  <c r="CR743" i="2"/>
  <c r="CQ744" i="2"/>
  <c r="CR744" i="2"/>
  <c r="CQ745" i="2"/>
  <c r="CR745" i="2"/>
  <c r="CQ746" i="2"/>
  <c r="CR746" i="2"/>
  <c r="CQ747" i="2"/>
  <c r="CR747" i="2"/>
  <c r="CQ748" i="2"/>
  <c r="CR748" i="2"/>
  <c r="CQ749" i="2"/>
  <c r="CR749" i="2"/>
  <c r="CQ750" i="2"/>
  <c r="CR750" i="2"/>
  <c r="CQ751" i="2"/>
  <c r="CR751" i="2"/>
  <c r="CQ752" i="2"/>
  <c r="CR752" i="2"/>
  <c r="CQ753" i="2"/>
  <c r="CR753" i="2"/>
  <c r="CQ754" i="2"/>
  <c r="CR754" i="2"/>
  <c r="CQ755" i="2"/>
  <c r="CR755" i="2"/>
  <c r="CQ756" i="2"/>
  <c r="CR756" i="2"/>
  <c r="CQ757" i="2"/>
  <c r="CR757" i="2"/>
  <c r="CQ758" i="2"/>
  <c r="CR758" i="2"/>
  <c r="CQ759" i="2"/>
  <c r="CR759" i="2"/>
  <c r="CQ760" i="2"/>
  <c r="CR760" i="2"/>
  <c r="CQ761" i="2"/>
  <c r="CR761" i="2"/>
  <c r="CQ762" i="2"/>
  <c r="CR762" i="2"/>
  <c r="CQ763" i="2"/>
  <c r="CR763" i="2"/>
  <c r="CQ764" i="2"/>
  <c r="CR764" i="2"/>
  <c r="CQ765" i="2"/>
  <c r="CR765" i="2"/>
  <c r="CQ766" i="2"/>
  <c r="CR766" i="2"/>
  <c r="CQ767" i="2"/>
  <c r="CR767" i="2"/>
  <c r="CQ768" i="2"/>
  <c r="CR768" i="2"/>
  <c r="CQ769" i="2"/>
  <c r="CR769" i="2"/>
  <c r="CQ770" i="2"/>
  <c r="CR770" i="2"/>
  <c r="CQ771" i="2"/>
  <c r="CR771" i="2"/>
  <c r="CQ772" i="2"/>
  <c r="CR772" i="2"/>
  <c r="CQ773" i="2"/>
  <c r="CR773" i="2"/>
  <c r="CQ774" i="2"/>
  <c r="CR774" i="2"/>
  <c r="CQ775" i="2"/>
  <c r="CR775" i="2"/>
  <c r="CQ776" i="2"/>
  <c r="CR776" i="2"/>
  <c r="CQ777" i="2"/>
  <c r="CR777" i="2"/>
  <c r="CQ778" i="2"/>
  <c r="CR778" i="2"/>
  <c r="CQ779" i="2"/>
  <c r="CR779" i="2"/>
  <c r="CQ780" i="2"/>
  <c r="CR780" i="2"/>
  <c r="CQ781" i="2"/>
  <c r="CR781" i="2"/>
  <c r="CQ782" i="2"/>
  <c r="CR782" i="2"/>
  <c r="CQ783" i="2"/>
  <c r="CR783" i="2"/>
  <c r="CQ784" i="2"/>
  <c r="CR784" i="2"/>
  <c r="CQ785" i="2"/>
  <c r="CR785" i="2"/>
  <c r="CQ786" i="2"/>
  <c r="CR786" i="2"/>
  <c r="CQ787" i="2"/>
  <c r="CR787" i="2"/>
  <c r="CQ788" i="2"/>
  <c r="CR788" i="2"/>
  <c r="CQ789" i="2"/>
  <c r="CR789" i="2"/>
  <c r="CQ790" i="2"/>
  <c r="CR790" i="2"/>
  <c r="CQ791" i="2"/>
  <c r="CR791" i="2"/>
  <c r="CQ792" i="2"/>
  <c r="CR792" i="2"/>
  <c r="CQ793" i="2"/>
  <c r="CR793" i="2"/>
  <c r="CQ794" i="2"/>
  <c r="CR794" i="2"/>
  <c r="CQ795" i="2"/>
  <c r="CR795" i="2"/>
  <c r="CQ796" i="2"/>
  <c r="CR796" i="2"/>
  <c r="CQ797" i="2"/>
  <c r="CR797" i="2"/>
  <c r="CQ798" i="2"/>
  <c r="CR798" i="2"/>
  <c r="CQ799" i="2"/>
  <c r="CR799" i="2"/>
  <c r="CQ800" i="2"/>
  <c r="CR800" i="2"/>
  <c r="CQ801" i="2"/>
  <c r="CR801" i="2"/>
  <c r="CQ802" i="2"/>
  <c r="CR802" i="2"/>
  <c r="CQ803" i="2"/>
  <c r="CR803" i="2"/>
  <c r="CQ804" i="2"/>
  <c r="CR804" i="2"/>
  <c r="CQ805" i="2"/>
  <c r="CR805" i="2"/>
  <c r="CQ806" i="2"/>
  <c r="CR806" i="2"/>
  <c r="CQ807" i="2"/>
  <c r="CR807" i="2"/>
  <c r="CQ808" i="2"/>
  <c r="CR808" i="2"/>
  <c r="CQ809" i="2"/>
  <c r="CR809" i="2"/>
  <c r="CQ810" i="2"/>
  <c r="CR810" i="2"/>
  <c r="CQ811" i="2"/>
  <c r="CR811" i="2"/>
  <c r="CQ812" i="2"/>
  <c r="CR812" i="2"/>
  <c r="CQ813" i="2"/>
  <c r="CR813" i="2"/>
  <c r="CQ814" i="2"/>
  <c r="CR814" i="2"/>
  <c r="CQ815" i="2"/>
  <c r="CR815" i="2"/>
  <c r="CQ816" i="2"/>
  <c r="CR816" i="2"/>
  <c r="CQ817" i="2"/>
  <c r="CR817" i="2"/>
  <c r="CQ818" i="2"/>
  <c r="CR818" i="2"/>
  <c r="CQ819" i="2"/>
  <c r="CR819" i="2"/>
  <c r="CQ820" i="2"/>
  <c r="CR820" i="2"/>
  <c r="CQ821" i="2"/>
  <c r="CR821" i="2"/>
  <c r="CQ822" i="2"/>
  <c r="CR822" i="2"/>
  <c r="CQ823" i="2"/>
  <c r="CR823" i="2"/>
  <c r="CQ824" i="2"/>
  <c r="CR824" i="2"/>
  <c r="CQ825" i="2"/>
  <c r="CR825" i="2"/>
  <c r="CQ826" i="2"/>
  <c r="CR826" i="2"/>
  <c r="CQ827" i="2"/>
  <c r="CR827" i="2"/>
  <c r="CQ828" i="2"/>
  <c r="CR828" i="2"/>
  <c r="CQ829" i="2"/>
  <c r="CR829" i="2"/>
  <c r="CQ830" i="2"/>
  <c r="CR830" i="2"/>
  <c r="CQ831" i="2"/>
  <c r="CR831" i="2"/>
  <c r="CQ832" i="2"/>
  <c r="CR832" i="2"/>
  <c r="CQ833" i="2"/>
  <c r="CR833" i="2"/>
  <c r="CQ834" i="2"/>
  <c r="CR834" i="2"/>
  <c r="CQ835" i="2"/>
  <c r="CR835" i="2"/>
  <c r="CQ836" i="2"/>
  <c r="CR836" i="2"/>
  <c r="CQ837" i="2"/>
  <c r="CR837" i="2"/>
  <c r="CQ838" i="2"/>
  <c r="CR838" i="2"/>
  <c r="CQ839" i="2"/>
  <c r="CR839" i="2"/>
  <c r="CQ840" i="2"/>
  <c r="CR840" i="2"/>
  <c r="CQ841" i="2"/>
  <c r="CR841" i="2"/>
  <c r="CQ842" i="2"/>
  <c r="CR842" i="2"/>
  <c r="CQ843" i="2"/>
  <c r="CR843" i="2"/>
  <c r="CQ844" i="2"/>
  <c r="CR844" i="2"/>
  <c r="CQ845" i="2"/>
  <c r="CR845" i="2"/>
  <c r="CQ846" i="2"/>
  <c r="CR846" i="2"/>
  <c r="CQ847" i="2"/>
  <c r="CR847" i="2"/>
  <c r="CQ848" i="2"/>
  <c r="CR848" i="2"/>
  <c r="CQ849" i="2"/>
  <c r="CR849" i="2"/>
  <c r="CQ850" i="2"/>
  <c r="CR850" i="2"/>
  <c r="CQ851" i="2"/>
  <c r="CR851" i="2"/>
  <c r="CQ852" i="2"/>
  <c r="CR852" i="2"/>
  <c r="CQ853" i="2"/>
  <c r="CR853" i="2"/>
  <c r="CQ854" i="2"/>
  <c r="CR854" i="2"/>
  <c r="CQ855" i="2"/>
  <c r="CR855" i="2"/>
  <c r="CQ856" i="2"/>
  <c r="CR856" i="2"/>
  <c r="CQ857" i="2"/>
  <c r="CR857" i="2"/>
  <c r="CQ858" i="2"/>
  <c r="CR858" i="2"/>
  <c r="CQ859" i="2"/>
  <c r="CR859" i="2"/>
  <c r="CQ860" i="2"/>
  <c r="CR860" i="2"/>
  <c r="CQ861" i="2"/>
  <c r="CR861" i="2"/>
  <c r="CQ862" i="2"/>
  <c r="CR862" i="2"/>
  <c r="CQ863" i="2"/>
  <c r="CR863" i="2"/>
  <c r="CQ864" i="2"/>
  <c r="CR864" i="2"/>
  <c r="CQ865" i="2"/>
  <c r="CR865" i="2"/>
  <c r="CQ866" i="2"/>
  <c r="CR866" i="2"/>
  <c r="CQ867" i="2"/>
  <c r="CR867" i="2"/>
  <c r="CQ868" i="2"/>
  <c r="CR868" i="2"/>
  <c r="CQ869" i="2"/>
  <c r="CR869" i="2"/>
  <c r="CQ870" i="2"/>
  <c r="CR870" i="2"/>
  <c r="CQ871" i="2"/>
  <c r="CR871" i="2"/>
  <c r="CQ872" i="2"/>
  <c r="CR872" i="2"/>
  <c r="CQ873" i="2"/>
  <c r="CR873" i="2"/>
  <c r="CQ874" i="2"/>
  <c r="CR874" i="2"/>
  <c r="CQ875" i="2"/>
  <c r="CR875" i="2"/>
  <c r="CQ876" i="2"/>
  <c r="CR876" i="2"/>
  <c r="CQ877" i="2"/>
  <c r="CR877" i="2"/>
  <c r="CQ878" i="2"/>
  <c r="CR878" i="2"/>
  <c r="CQ879" i="2"/>
  <c r="CR879" i="2"/>
  <c r="CQ880" i="2"/>
  <c r="CR880" i="2"/>
  <c r="CQ881" i="2"/>
  <c r="CR881" i="2"/>
  <c r="CQ882" i="2"/>
  <c r="CR882" i="2"/>
  <c r="CQ883" i="2"/>
  <c r="CR883" i="2"/>
  <c r="CQ884" i="2"/>
  <c r="CR884" i="2"/>
  <c r="CQ885" i="2"/>
  <c r="CR885" i="2"/>
  <c r="CQ886" i="2"/>
  <c r="CR886" i="2"/>
  <c r="CQ887" i="2"/>
  <c r="CR887" i="2"/>
  <c r="CQ888" i="2"/>
  <c r="CR888" i="2"/>
  <c r="CQ889" i="2"/>
  <c r="CR889" i="2"/>
  <c r="CQ890" i="2"/>
  <c r="CR890" i="2"/>
  <c r="CQ891" i="2"/>
  <c r="CR891" i="2"/>
  <c r="CQ892" i="2"/>
  <c r="CR892" i="2"/>
  <c r="CQ893" i="2"/>
  <c r="CR893" i="2"/>
  <c r="CQ894" i="2"/>
  <c r="CR894" i="2"/>
  <c r="CQ895" i="2"/>
  <c r="CR895" i="2"/>
  <c r="CQ896" i="2"/>
  <c r="CR896" i="2"/>
  <c r="CQ897" i="2"/>
  <c r="CR897" i="2"/>
  <c r="CQ898" i="2"/>
  <c r="CR898" i="2"/>
  <c r="CQ899" i="2"/>
  <c r="CR899" i="2"/>
  <c r="CQ900" i="2"/>
  <c r="CR900" i="2"/>
  <c r="CQ901" i="2"/>
  <c r="CR901" i="2"/>
  <c r="CQ902" i="2"/>
  <c r="CR902" i="2"/>
  <c r="CQ903" i="2"/>
  <c r="CR903" i="2"/>
  <c r="CQ904" i="2"/>
  <c r="CR904" i="2"/>
  <c r="CQ905" i="2"/>
  <c r="CR905" i="2"/>
  <c r="CQ906" i="2"/>
  <c r="CR906" i="2"/>
  <c r="CQ907" i="2"/>
  <c r="CR907" i="2"/>
  <c r="CQ908" i="2"/>
  <c r="CR908" i="2"/>
  <c r="CQ909" i="2"/>
  <c r="CR909" i="2"/>
  <c r="CQ910" i="2"/>
  <c r="CR910" i="2"/>
  <c r="CQ911" i="2"/>
  <c r="CR911" i="2"/>
  <c r="CQ912" i="2"/>
  <c r="CR912" i="2"/>
  <c r="CQ913" i="2"/>
  <c r="CR913" i="2"/>
  <c r="CQ914" i="2"/>
  <c r="CR914" i="2"/>
  <c r="CQ915" i="2"/>
  <c r="CR915" i="2"/>
  <c r="CQ916" i="2"/>
  <c r="CR916" i="2"/>
  <c r="CQ917" i="2"/>
  <c r="CR917" i="2"/>
  <c r="CQ918" i="2"/>
  <c r="CR918" i="2"/>
  <c r="CQ919" i="2"/>
  <c r="CR919" i="2"/>
  <c r="CQ920" i="2"/>
  <c r="CR920" i="2"/>
  <c r="CQ921" i="2"/>
  <c r="CR921" i="2"/>
  <c r="CQ922" i="2"/>
  <c r="CR922" i="2"/>
  <c r="CQ923" i="2"/>
  <c r="CR923" i="2"/>
  <c r="CQ924" i="2"/>
  <c r="CR924" i="2"/>
  <c r="CQ925" i="2"/>
  <c r="CR925" i="2"/>
  <c r="CQ926" i="2"/>
  <c r="CR926" i="2"/>
  <c r="CQ927" i="2"/>
  <c r="CR927" i="2"/>
  <c r="CQ928" i="2"/>
  <c r="CR928" i="2"/>
  <c r="CQ929" i="2"/>
  <c r="CR929" i="2"/>
  <c r="CQ930" i="2"/>
  <c r="CR930" i="2"/>
  <c r="CQ931" i="2"/>
  <c r="CR931" i="2"/>
  <c r="CQ932" i="2"/>
  <c r="CR932" i="2"/>
  <c r="CQ933" i="2"/>
  <c r="CR933" i="2"/>
  <c r="CQ934" i="2"/>
  <c r="CR934" i="2"/>
  <c r="CQ935" i="2"/>
  <c r="CR935" i="2"/>
  <c r="CQ936" i="2"/>
  <c r="CR936" i="2"/>
  <c r="CQ937" i="2"/>
  <c r="CR937" i="2"/>
  <c r="CQ938" i="2"/>
  <c r="CR938" i="2"/>
  <c r="CQ939" i="2"/>
  <c r="CR939" i="2"/>
  <c r="CQ940" i="2"/>
  <c r="CR940" i="2"/>
  <c r="CQ941" i="2"/>
  <c r="CR941" i="2"/>
  <c r="CQ942" i="2"/>
  <c r="CR942" i="2"/>
  <c r="CQ943" i="2"/>
  <c r="CR943" i="2"/>
  <c r="CQ944" i="2"/>
  <c r="CR944" i="2"/>
  <c r="CQ945" i="2"/>
  <c r="CR945" i="2"/>
  <c r="CQ946" i="2"/>
  <c r="CR946" i="2"/>
  <c r="CQ947" i="2"/>
  <c r="CR947" i="2"/>
  <c r="CQ948" i="2"/>
  <c r="CR948" i="2"/>
  <c r="CQ949" i="2"/>
  <c r="CR949" i="2"/>
  <c r="CQ950" i="2"/>
  <c r="CR950" i="2"/>
  <c r="CQ951" i="2"/>
  <c r="CR951" i="2"/>
  <c r="CQ952" i="2"/>
  <c r="CR952" i="2"/>
  <c r="CQ953" i="2"/>
  <c r="CR953" i="2"/>
  <c r="CQ954" i="2"/>
  <c r="CR954" i="2"/>
  <c r="CQ955" i="2"/>
  <c r="CR955" i="2"/>
  <c r="CQ956" i="2"/>
  <c r="CR956" i="2"/>
  <c r="CQ957" i="2"/>
  <c r="CR957" i="2"/>
  <c r="CQ958" i="2"/>
  <c r="CR958" i="2"/>
  <c r="CQ959" i="2"/>
  <c r="CR959" i="2"/>
  <c r="CQ960" i="2"/>
  <c r="CR960" i="2"/>
  <c r="CQ961" i="2"/>
  <c r="CR961" i="2"/>
  <c r="CQ962" i="2"/>
  <c r="CR962" i="2"/>
  <c r="CQ963" i="2"/>
  <c r="CR963" i="2"/>
  <c r="CQ964" i="2"/>
  <c r="CR964" i="2"/>
  <c r="CQ965" i="2"/>
  <c r="CR965" i="2"/>
  <c r="CQ966" i="2"/>
  <c r="CR966" i="2"/>
  <c r="CQ967" i="2"/>
  <c r="CR967" i="2"/>
  <c r="CQ968" i="2"/>
  <c r="CR968" i="2"/>
  <c r="CQ969" i="2"/>
  <c r="CR969" i="2"/>
  <c r="CQ970" i="2"/>
  <c r="CR970" i="2"/>
  <c r="CQ971" i="2"/>
  <c r="CR971" i="2"/>
  <c r="CQ972" i="2"/>
  <c r="CR972" i="2"/>
  <c r="CQ973" i="2"/>
  <c r="CR973" i="2"/>
  <c r="CQ974" i="2"/>
  <c r="CR974" i="2"/>
  <c r="CQ975" i="2"/>
  <c r="CR975" i="2"/>
  <c r="CQ976" i="2"/>
  <c r="CR976" i="2"/>
  <c r="CQ977" i="2"/>
  <c r="CR977" i="2"/>
  <c r="CQ978" i="2"/>
  <c r="CR978" i="2"/>
  <c r="CQ979" i="2"/>
  <c r="CR979" i="2"/>
  <c r="CQ980" i="2"/>
  <c r="CR980" i="2"/>
  <c r="CQ981" i="2"/>
  <c r="CR981" i="2"/>
  <c r="CQ982" i="2"/>
  <c r="CR982" i="2"/>
  <c r="CQ983" i="2"/>
  <c r="CR983" i="2"/>
  <c r="CQ984" i="2"/>
  <c r="CR984" i="2"/>
  <c r="CQ985" i="2"/>
  <c r="CR985" i="2"/>
  <c r="CQ986" i="2"/>
  <c r="CR986" i="2"/>
  <c r="CQ987" i="2"/>
  <c r="CR987" i="2"/>
  <c r="CQ988" i="2"/>
  <c r="CR988" i="2"/>
  <c r="CQ989" i="2"/>
  <c r="CR989" i="2"/>
  <c r="CQ990" i="2"/>
  <c r="CR990" i="2"/>
  <c r="CQ991" i="2"/>
  <c r="CR991" i="2"/>
  <c r="CQ992" i="2"/>
  <c r="CR992" i="2"/>
  <c r="CQ993" i="2"/>
  <c r="CR993" i="2"/>
  <c r="CQ994" i="2"/>
  <c r="CR994" i="2"/>
  <c r="CQ995" i="2"/>
  <c r="CR995" i="2"/>
  <c r="CQ996" i="2"/>
  <c r="CR996" i="2"/>
  <c r="CQ997" i="2"/>
  <c r="CR997" i="2"/>
  <c r="CQ998" i="2"/>
  <c r="CR998" i="2"/>
  <c r="CQ999" i="2"/>
  <c r="CR999" i="2"/>
  <c r="CQ1000" i="2"/>
  <c r="CR1000" i="2"/>
  <c r="CQ1" i="2"/>
  <c r="CR1" i="2"/>
  <c r="L5" i="11"/>
  <c r="B30" i="15" s="1"/>
  <c r="H5" i="11"/>
  <c r="B28" i="15" s="1"/>
  <c r="F5" i="11"/>
  <c r="B27" i="15" s="1"/>
  <c r="D5" i="11"/>
  <c r="B26" i="15" s="1"/>
  <c r="B5" i="11"/>
  <c r="B25" i="15" s="1"/>
  <c r="B2" i="11"/>
  <c r="D2" i="11"/>
  <c r="F2" i="11"/>
  <c r="H2" i="11"/>
  <c r="J2" i="11"/>
  <c r="L2" i="11"/>
  <c r="B13" i="15"/>
  <c r="C17" i="9"/>
  <c r="E17" i="9"/>
  <c r="G17" i="9"/>
  <c r="I17" i="9"/>
  <c r="K17" i="9"/>
  <c r="M17" i="9"/>
  <c r="A3" i="12"/>
  <c r="X21" i="23" l="1"/>
  <c r="T21" i="23"/>
  <c r="P21" i="23"/>
  <c r="L21" i="23"/>
  <c r="H21" i="23"/>
  <c r="D21" i="23"/>
  <c r="AE21" i="23" s="1"/>
  <c r="X20" i="23"/>
  <c r="T20" i="23"/>
  <c r="P20" i="23"/>
  <c r="L20" i="23"/>
  <c r="H20" i="23"/>
  <c r="D20" i="23"/>
  <c r="AE20" i="23" s="1"/>
  <c r="X19" i="23"/>
  <c r="T19" i="23"/>
  <c r="P19" i="23"/>
  <c r="L19" i="23"/>
  <c r="H19" i="23"/>
  <c r="D19" i="23"/>
  <c r="AE19" i="23" s="1"/>
  <c r="X18" i="23"/>
  <c r="T18" i="23"/>
  <c r="P18" i="23"/>
  <c r="L18" i="23"/>
  <c r="H18" i="23"/>
  <c r="D18" i="23"/>
  <c r="AE18" i="23" s="1"/>
  <c r="X15" i="23"/>
  <c r="T15" i="23"/>
  <c r="P15" i="23"/>
  <c r="L15" i="23"/>
  <c r="H15" i="23"/>
  <c r="D15" i="23"/>
  <c r="AE15" i="23" s="1"/>
  <c r="X14" i="23"/>
  <c r="T14" i="23"/>
  <c r="P14" i="23"/>
  <c r="L14" i="23"/>
  <c r="H14" i="23"/>
  <c r="D14" i="23"/>
  <c r="AE14" i="23" s="1"/>
  <c r="X13" i="23"/>
  <c r="T13" i="23"/>
  <c r="P13" i="23"/>
  <c r="L13" i="23"/>
  <c r="H13" i="23"/>
  <c r="D13" i="23"/>
  <c r="AE13" i="23" s="1"/>
  <c r="AE12" i="23" s="1"/>
  <c r="X9" i="23"/>
  <c r="T9" i="23"/>
  <c r="P9" i="23"/>
  <c r="L9" i="23"/>
  <c r="H9" i="23"/>
  <c r="D9" i="23"/>
  <c r="AE9" i="23" s="1"/>
  <c r="X8" i="23"/>
  <c r="T8" i="23"/>
  <c r="P8" i="23"/>
  <c r="L8" i="23"/>
  <c r="H8" i="23"/>
  <c r="D8" i="23"/>
  <c r="AE8" i="23" s="1"/>
  <c r="AE10" i="23" s="1"/>
  <c r="BH5" i="11"/>
  <c r="BE5" i="11"/>
  <c r="BB5" i="11"/>
  <c r="AY5" i="11"/>
  <c r="AV5" i="11"/>
  <c r="B21" i="15"/>
  <c r="E21" i="15" s="1"/>
  <c r="B19" i="15"/>
  <c r="E19" i="15" s="1"/>
  <c r="B17" i="15"/>
  <c r="B15" i="15"/>
  <c r="M3" i="11"/>
  <c r="AO5" i="11"/>
  <c r="AB5" i="11"/>
  <c r="AC5" i="11" s="1"/>
  <c r="K3" i="11"/>
  <c r="AM5" i="11"/>
  <c r="Z5" i="11"/>
  <c r="AA5" i="11" s="1"/>
  <c r="I3" i="11"/>
  <c r="AK5" i="11"/>
  <c r="X5" i="11"/>
  <c r="Y5" i="11" s="1"/>
  <c r="AI5" i="11"/>
  <c r="V5" i="11"/>
  <c r="W5" i="11" s="1"/>
  <c r="E3" i="11"/>
  <c r="AG5" i="11"/>
  <c r="T5" i="11"/>
  <c r="U5" i="11" s="1"/>
  <c r="AS5" i="11"/>
  <c r="AE5" i="11"/>
  <c r="R5" i="11"/>
  <c r="S5" i="11" s="1"/>
  <c r="H20" i="15"/>
  <c r="A14" i="9"/>
  <c r="A5" i="23" s="1"/>
  <c r="P15" i="12"/>
  <c r="X19" i="12"/>
  <c r="P21" i="12"/>
  <c r="T15" i="12"/>
  <c r="P14" i="12"/>
  <c r="D13" i="12"/>
  <c r="P8" i="12"/>
  <c r="X8" i="12"/>
  <c r="L9" i="12"/>
  <c r="L14" i="12"/>
  <c r="D19" i="12"/>
  <c r="X9" i="12"/>
  <c r="H9" i="12"/>
  <c r="L15" i="12"/>
  <c r="T13" i="12"/>
  <c r="T18" i="12"/>
  <c r="X20" i="12"/>
  <c r="L20" i="12"/>
  <c r="L8" i="12"/>
  <c r="D21" i="12"/>
  <c r="H14" i="12"/>
  <c r="T20" i="12"/>
  <c r="D14" i="12"/>
  <c r="D18" i="12"/>
  <c r="D20" i="12"/>
  <c r="X13" i="12"/>
  <c r="L18" i="12"/>
  <c r="H18" i="12"/>
  <c r="P18" i="12"/>
  <c r="X14" i="12"/>
  <c r="H13" i="12"/>
  <c r="P13" i="12"/>
  <c r="H19" i="12"/>
  <c r="T14" i="12"/>
  <c r="X21" i="12"/>
  <c r="H21" i="12"/>
  <c r="X15" i="12"/>
  <c r="L19" i="12"/>
  <c r="H15" i="12"/>
  <c r="T21" i="12"/>
  <c r="H20" i="12"/>
  <c r="H8" i="12"/>
  <c r="P9" i="12"/>
  <c r="L21" i="12"/>
  <c r="D8" i="12"/>
  <c r="D15" i="12"/>
  <c r="L13" i="12"/>
  <c r="P20" i="12"/>
  <c r="X18" i="12"/>
  <c r="T9" i="12"/>
  <c r="D9" i="12"/>
  <c r="T8" i="12"/>
  <c r="P19" i="12"/>
  <c r="T19" i="12"/>
  <c r="J5" i="11"/>
  <c r="H18" i="15"/>
  <c r="H19" i="15"/>
  <c r="G3" i="11"/>
  <c r="C3" i="11"/>
  <c r="E25" i="15"/>
  <c r="F25" i="15" s="1"/>
  <c r="B4" i="15" s="1"/>
  <c r="E4" i="15" s="1"/>
  <c r="F4" i="15" s="1"/>
  <c r="G4" i="15" s="1"/>
  <c r="H4" i="15" s="1"/>
  <c r="I4" i="15" s="1"/>
  <c r="J4" i="15" s="1"/>
  <c r="K4" i="15" s="1"/>
  <c r="L4" i="15" s="1"/>
  <c r="M4" i="15" s="1"/>
  <c r="C18" i="9" s="1"/>
  <c r="E26" i="15"/>
  <c r="F26" i="15" s="1"/>
  <c r="B5" i="15" s="1"/>
  <c r="E5" i="15" s="1"/>
  <c r="F5" i="15" s="1"/>
  <c r="G5" i="15" s="1"/>
  <c r="H5" i="15" s="1"/>
  <c r="I5" i="15" s="1"/>
  <c r="J5" i="15" s="1"/>
  <c r="K5" i="15" s="1"/>
  <c r="L5" i="15" s="1"/>
  <c r="M5" i="15" s="1"/>
  <c r="E27" i="15"/>
  <c r="F27" i="15" s="1"/>
  <c r="B6" i="15" s="1"/>
  <c r="E6" i="15" s="1"/>
  <c r="F6" i="15" s="1"/>
  <c r="G6" i="15" s="1"/>
  <c r="H6" i="15" s="1"/>
  <c r="I6" i="15" s="1"/>
  <c r="J6" i="15" s="1"/>
  <c r="K6" i="15" s="1"/>
  <c r="L6" i="15" s="1"/>
  <c r="M6" i="15" s="1"/>
  <c r="E28" i="15"/>
  <c r="F28" i="15" s="1"/>
  <c r="B7" i="15" s="1"/>
  <c r="E7" i="15" s="1"/>
  <c r="F7" i="15" s="1"/>
  <c r="G7" i="15" s="1"/>
  <c r="H7" i="15" s="1"/>
  <c r="I7" i="15" s="1"/>
  <c r="J7" i="15" s="1"/>
  <c r="K7" i="15" s="1"/>
  <c r="L7" i="15" s="1"/>
  <c r="M7" i="15" s="1"/>
  <c r="E30" i="15"/>
  <c r="F30" i="15" s="1"/>
  <c r="B9" i="15" s="1"/>
  <c r="E9" i="15" s="1"/>
  <c r="F9" i="15" s="1"/>
  <c r="G9" i="15" s="1"/>
  <c r="H9" i="15" s="1"/>
  <c r="I9" i="15" s="1"/>
  <c r="J9" i="15" s="1"/>
  <c r="K9" i="15" s="1"/>
  <c r="L9" i="15" s="1"/>
  <c r="M9" i="15" s="1"/>
  <c r="P166" i="2" l="1"/>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AT9" i="11"/>
  <c r="AT10" i="11"/>
  <c r="AW10" i="11"/>
  <c r="AZ10" i="11"/>
  <c r="BC10" i="11"/>
  <c r="BF10" i="11"/>
  <c r="BI10" i="11"/>
  <c r="AT11" i="11"/>
  <c r="AW11" i="11"/>
  <c r="AZ11" i="11"/>
  <c r="BC11" i="11"/>
  <c r="BF11" i="11"/>
  <c r="BI11" i="11"/>
  <c r="AT12" i="11"/>
  <c r="AW12" i="11"/>
  <c r="AZ12" i="11"/>
  <c r="BC12" i="11"/>
  <c r="BF12" i="11"/>
  <c r="BI12" i="11"/>
  <c r="AT13" i="11"/>
  <c r="AW13" i="11"/>
  <c r="AZ13" i="11"/>
  <c r="BC13" i="11"/>
  <c r="BF13" i="11"/>
  <c r="BI13" i="11"/>
  <c r="AT14" i="11"/>
  <c r="AW14" i="11"/>
  <c r="AZ14" i="11"/>
  <c r="BC14" i="11"/>
  <c r="BF14" i="11"/>
  <c r="BI14" i="11"/>
  <c r="AT15" i="11"/>
  <c r="AW15" i="11"/>
  <c r="AZ15" i="11"/>
  <c r="BC15" i="11"/>
  <c r="BF15" i="11"/>
  <c r="BI15" i="11"/>
  <c r="AT16" i="11"/>
  <c r="AW16" i="11"/>
  <c r="AZ16" i="11"/>
  <c r="BC16" i="11"/>
  <c r="BF16" i="11"/>
  <c r="BI16" i="11"/>
  <c r="AT17" i="11"/>
  <c r="AW17" i="11"/>
  <c r="AZ17" i="11"/>
  <c r="BC17" i="11"/>
  <c r="BF17" i="11"/>
  <c r="BI17" i="11"/>
  <c r="AT18" i="11"/>
  <c r="AW18" i="11"/>
  <c r="AZ18" i="11"/>
  <c r="BC18" i="11"/>
  <c r="BF18" i="11"/>
  <c r="BI18" i="11"/>
  <c r="AT19" i="11"/>
  <c r="AW19" i="11"/>
  <c r="AZ19" i="11"/>
  <c r="BC19" i="11"/>
  <c r="BF19" i="11"/>
  <c r="BI19" i="11"/>
  <c r="AT20" i="11"/>
  <c r="AW20" i="11"/>
  <c r="AZ20" i="11"/>
  <c r="BC20" i="11"/>
  <c r="BF20" i="11"/>
  <c r="BI20" i="11"/>
  <c r="AT21" i="11"/>
  <c r="AW21" i="11"/>
  <c r="AZ21" i="11"/>
  <c r="BC21" i="11"/>
  <c r="BF21" i="11"/>
  <c r="BI21" i="11"/>
  <c r="AT22" i="11"/>
  <c r="AW22" i="11"/>
  <c r="AZ22" i="11"/>
  <c r="BC22" i="11"/>
  <c r="BF22" i="11"/>
  <c r="BI22" i="11"/>
  <c r="AT23" i="11"/>
  <c r="AW23" i="11"/>
  <c r="AZ23" i="11"/>
  <c r="BC23" i="11"/>
  <c r="BF23" i="11"/>
  <c r="BI23" i="11"/>
  <c r="AT24" i="11"/>
  <c r="AW24" i="11"/>
  <c r="AZ24" i="11"/>
  <c r="BC24" i="11"/>
  <c r="BF24" i="11"/>
  <c r="BI24" i="11"/>
  <c r="AT25" i="11"/>
  <c r="AW25" i="11"/>
  <c r="AZ25" i="11"/>
  <c r="BC25" i="11"/>
  <c r="BF25" i="11"/>
  <c r="BI25" i="11"/>
  <c r="AT26" i="11"/>
  <c r="AW26" i="11"/>
  <c r="AZ26" i="11"/>
  <c r="BC26" i="11"/>
  <c r="BF26" i="11"/>
  <c r="BI26" i="11"/>
  <c r="AT27" i="11"/>
  <c r="AW27" i="11"/>
  <c r="AZ27" i="11"/>
  <c r="BC27" i="11"/>
  <c r="BF27" i="11"/>
  <c r="BI27" i="11"/>
  <c r="AT28" i="11"/>
  <c r="AW28" i="11"/>
  <c r="AZ28" i="11"/>
  <c r="BC28" i="11"/>
  <c r="BF28" i="11"/>
  <c r="BI28" i="11"/>
  <c r="AT29" i="11"/>
  <c r="AW29" i="11"/>
  <c r="AZ29" i="11"/>
  <c r="BC29" i="11"/>
  <c r="BF29" i="11"/>
  <c r="BI29" i="11"/>
  <c r="AT30" i="11"/>
  <c r="AW30" i="11"/>
  <c r="AZ30" i="11"/>
  <c r="BC30" i="11"/>
  <c r="BF30" i="11"/>
  <c r="BI30" i="11"/>
  <c r="AT31" i="11"/>
  <c r="AW31" i="11"/>
  <c r="AZ31" i="11"/>
  <c r="BC31" i="11"/>
  <c r="BF31" i="11"/>
  <c r="BI31" i="11"/>
  <c r="AT32" i="11"/>
  <c r="AW32" i="11"/>
  <c r="AZ32" i="11"/>
  <c r="BC32" i="11"/>
  <c r="BF32" i="11"/>
  <c r="BI32" i="11"/>
  <c r="AT33" i="11"/>
  <c r="AW33" i="11"/>
  <c r="AZ33" i="11"/>
  <c r="BC33" i="11"/>
  <c r="BF33" i="11"/>
  <c r="BI33" i="11"/>
  <c r="AT34" i="11"/>
  <c r="AW34" i="11"/>
  <c r="AZ34" i="11"/>
  <c r="BC34" i="11"/>
  <c r="BF34" i="11"/>
  <c r="BI34" i="11"/>
  <c r="AT35" i="11"/>
  <c r="AW35" i="11"/>
  <c r="AZ35" i="11"/>
  <c r="BC35" i="11"/>
  <c r="BF35" i="11"/>
  <c r="BI35" i="11"/>
  <c r="AT36" i="11"/>
  <c r="AW36" i="11"/>
  <c r="AZ36" i="11"/>
  <c r="BC36" i="11"/>
  <c r="BF36" i="11"/>
  <c r="BI36" i="11"/>
  <c r="AT37" i="11"/>
  <c r="AW37" i="11"/>
  <c r="AZ37" i="11"/>
  <c r="BC37" i="11"/>
  <c r="BF37" i="11"/>
  <c r="BI37" i="11"/>
  <c r="AT38" i="11"/>
  <c r="AW38" i="11"/>
  <c r="AZ38" i="11"/>
  <c r="BC38" i="11"/>
  <c r="BF38" i="11"/>
  <c r="BI38" i="11"/>
  <c r="AT39" i="11"/>
  <c r="AW39" i="11"/>
  <c r="AZ39" i="11"/>
  <c r="BC39" i="11"/>
  <c r="BF39" i="11"/>
  <c r="BI39" i="11"/>
  <c r="AT40" i="11"/>
  <c r="AW40" i="11"/>
  <c r="AZ40" i="11"/>
  <c r="BC40" i="11"/>
  <c r="BF40" i="11"/>
  <c r="BI40" i="11"/>
  <c r="AT41" i="11"/>
  <c r="AW41" i="11"/>
  <c r="AZ41" i="11"/>
  <c r="BC41" i="11"/>
  <c r="BF41" i="11"/>
  <c r="BI41" i="11"/>
  <c r="AT42" i="11"/>
  <c r="AW42" i="11"/>
  <c r="AZ42" i="11"/>
  <c r="BC42" i="11"/>
  <c r="BF42" i="11"/>
  <c r="BI42" i="11"/>
  <c r="AT43" i="11"/>
  <c r="AW43" i="11"/>
  <c r="AZ43" i="11"/>
  <c r="BC43" i="11"/>
  <c r="BF43" i="11"/>
  <c r="BI43" i="11"/>
  <c r="AT44" i="11"/>
  <c r="AW44" i="11"/>
  <c r="AZ44" i="11"/>
  <c r="BC44" i="11"/>
  <c r="BF44" i="11"/>
  <c r="BI44" i="11"/>
  <c r="AT45" i="11"/>
  <c r="AW45" i="11"/>
  <c r="AZ45" i="11"/>
  <c r="BC45" i="11"/>
  <c r="BF45" i="11"/>
  <c r="BI45" i="11"/>
  <c r="AT46" i="11"/>
  <c r="AW46" i="11"/>
  <c r="AZ46" i="11"/>
  <c r="BC46" i="11"/>
  <c r="BF46" i="11"/>
  <c r="BI46" i="11"/>
  <c r="AT47" i="11"/>
  <c r="AW47" i="11"/>
  <c r="AZ47" i="11"/>
  <c r="BC47" i="11"/>
  <c r="BF47" i="11"/>
  <c r="BI47" i="11"/>
  <c r="AT48" i="11"/>
  <c r="AW48" i="11"/>
  <c r="AZ48" i="11"/>
  <c r="BC48" i="11"/>
  <c r="BF48" i="11"/>
  <c r="BI48" i="11"/>
  <c r="AT49" i="11"/>
  <c r="AW49" i="11"/>
  <c r="AZ49" i="11"/>
  <c r="BC49" i="11"/>
  <c r="BF49" i="11"/>
  <c r="BI49" i="11"/>
  <c r="AT50" i="11"/>
  <c r="AW50" i="11"/>
  <c r="AZ50" i="11"/>
  <c r="BC50" i="11"/>
  <c r="BF50" i="11"/>
  <c r="BI50" i="11"/>
  <c r="AT51" i="11"/>
  <c r="AW51" i="11"/>
  <c r="AZ51" i="11"/>
  <c r="BC51" i="11"/>
  <c r="BF51" i="11"/>
  <c r="BI51" i="11"/>
  <c r="AT52" i="11"/>
  <c r="AW52" i="11"/>
  <c r="AZ52" i="11"/>
  <c r="BC52" i="11"/>
  <c r="BF52" i="11"/>
  <c r="BI52" i="11"/>
  <c r="AT53" i="11"/>
  <c r="AW53" i="11"/>
  <c r="AZ53" i="11"/>
  <c r="BC53" i="11"/>
  <c r="BF53" i="11"/>
  <c r="BI53" i="11"/>
  <c r="AT54" i="11"/>
  <c r="AW54" i="11"/>
  <c r="AZ54" i="11"/>
  <c r="BC54" i="11"/>
  <c r="BF54" i="11"/>
  <c r="BI54" i="11"/>
  <c r="AT55" i="11"/>
  <c r="AW55" i="11"/>
  <c r="AZ55" i="11"/>
  <c r="BC55" i="11"/>
  <c r="BF55" i="11"/>
  <c r="BI55" i="11"/>
  <c r="AT56" i="11"/>
  <c r="AW56" i="11"/>
  <c r="AZ56" i="11"/>
  <c r="BC56" i="11"/>
  <c r="BF56" i="11"/>
  <c r="BI56" i="11"/>
  <c r="AT57" i="11"/>
  <c r="AW57" i="11"/>
  <c r="AZ57" i="11"/>
  <c r="BC57" i="11"/>
  <c r="BF57" i="11"/>
  <c r="BI57" i="11"/>
  <c r="AT58" i="11"/>
  <c r="AW58" i="11"/>
  <c r="AZ58" i="11"/>
  <c r="BC58" i="11"/>
  <c r="BF58" i="11"/>
  <c r="BI58" i="11"/>
  <c r="AT59" i="11"/>
  <c r="AW59" i="11"/>
  <c r="AZ59" i="11"/>
  <c r="BC59" i="11"/>
  <c r="BF59" i="11"/>
  <c r="BI59" i="11"/>
  <c r="AT60" i="11"/>
  <c r="AW60" i="11"/>
  <c r="AZ60" i="11"/>
  <c r="BC60" i="11"/>
  <c r="BF60" i="11"/>
  <c r="BI60" i="11"/>
  <c r="AT61" i="11"/>
  <c r="AW61" i="11"/>
  <c r="AZ61" i="11"/>
  <c r="BC61" i="11"/>
  <c r="BF61" i="11"/>
  <c r="BI61" i="11"/>
  <c r="AT64" i="11"/>
  <c r="AW64" i="11"/>
  <c r="AZ64" i="11"/>
  <c r="BC64" i="11"/>
  <c r="BF64" i="11"/>
  <c r="BI64" i="11"/>
  <c r="AT65" i="11"/>
  <c r="AW65" i="11"/>
  <c r="AZ65" i="11"/>
  <c r="BC65" i="11"/>
  <c r="BF65" i="11"/>
  <c r="BI65" i="11"/>
  <c r="AT66" i="11"/>
  <c r="AW66" i="11"/>
  <c r="AZ66" i="11"/>
  <c r="BC66" i="11"/>
  <c r="BF66" i="11"/>
  <c r="BI66" i="11"/>
  <c r="AT67" i="11"/>
  <c r="AW67" i="11"/>
  <c r="AZ67" i="11"/>
  <c r="BC67" i="11"/>
  <c r="BF67" i="11"/>
  <c r="BI67" i="11"/>
  <c r="AT68" i="11"/>
  <c r="AW68" i="11"/>
  <c r="AZ68" i="11"/>
  <c r="BC68" i="11"/>
  <c r="BF68" i="11"/>
  <c r="BI68" i="11"/>
  <c r="AT69" i="11"/>
  <c r="AW69" i="11"/>
  <c r="AZ69" i="11"/>
  <c r="BC69" i="11"/>
  <c r="BF69" i="11"/>
  <c r="BI69" i="11"/>
  <c r="AT70" i="11"/>
  <c r="AW70" i="11"/>
  <c r="AZ70" i="11"/>
  <c r="BC70" i="11"/>
  <c r="BF70" i="11"/>
  <c r="BI70" i="11"/>
  <c r="AT71" i="11"/>
  <c r="AW71" i="11"/>
  <c r="AZ71" i="11"/>
  <c r="BC71" i="11"/>
  <c r="BF71" i="11"/>
  <c r="BI71" i="11"/>
  <c r="AT72" i="11"/>
  <c r="AW72" i="11"/>
  <c r="AZ72" i="11"/>
  <c r="BC72" i="11"/>
  <c r="BF72" i="11"/>
  <c r="BI72" i="11"/>
  <c r="AT73" i="11"/>
  <c r="AW73" i="11"/>
  <c r="AZ73" i="11"/>
  <c r="BC73" i="11"/>
  <c r="BF73" i="11"/>
  <c r="BI73" i="11"/>
  <c r="AT74" i="11"/>
  <c r="AW74" i="11"/>
  <c r="AZ74" i="11"/>
  <c r="BC74" i="11"/>
  <c r="BF74" i="11"/>
  <c r="BI74" i="11"/>
  <c r="AT75" i="11"/>
  <c r="AW75" i="11"/>
  <c r="AZ75" i="11"/>
  <c r="BC75" i="11"/>
  <c r="BF75" i="11"/>
  <c r="BI75" i="11"/>
  <c r="AT76" i="11"/>
  <c r="AW76" i="11"/>
  <c r="AZ76" i="11"/>
  <c r="BC76" i="11"/>
  <c r="BF76" i="11"/>
  <c r="BI76" i="11"/>
  <c r="AT77" i="11"/>
  <c r="AW77" i="11"/>
  <c r="AZ77" i="11"/>
  <c r="BC77" i="11"/>
  <c r="BF77" i="11"/>
  <c r="BI77" i="11"/>
  <c r="AT78" i="11"/>
  <c r="AW78" i="11"/>
  <c r="AZ78" i="11"/>
  <c r="BC78" i="11"/>
  <c r="BF78" i="11"/>
  <c r="BI78" i="11"/>
  <c r="AT79" i="11"/>
  <c r="AW79" i="11"/>
  <c r="AZ79" i="11"/>
  <c r="BC79" i="11"/>
  <c r="BF79" i="11"/>
  <c r="BI79" i="11"/>
  <c r="AT80" i="11"/>
  <c r="AW80" i="11"/>
  <c r="AZ80" i="11"/>
  <c r="BC80" i="11"/>
  <c r="BF80" i="11"/>
  <c r="BI80" i="11"/>
  <c r="AT81" i="11"/>
  <c r="AW81" i="11"/>
  <c r="AZ81" i="11"/>
  <c r="BC81" i="11"/>
  <c r="BF81" i="11"/>
  <c r="BI81" i="11"/>
  <c r="AT82" i="11"/>
  <c r="AW82" i="11"/>
  <c r="AZ82" i="11"/>
  <c r="BC82" i="11"/>
  <c r="BF82" i="11"/>
  <c r="BI82" i="11"/>
  <c r="AT83" i="11"/>
  <c r="AW83" i="11"/>
  <c r="AZ83" i="11"/>
  <c r="BC83" i="11"/>
  <c r="BF83" i="11"/>
  <c r="BI83" i="11"/>
  <c r="AT84" i="11"/>
  <c r="AW84" i="11"/>
  <c r="AZ84" i="11"/>
  <c r="BC84" i="11"/>
  <c r="BF84" i="11"/>
  <c r="BI84" i="11"/>
  <c r="AT85" i="11"/>
  <c r="AW85" i="11"/>
  <c r="AZ85" i="11"/>
  <c r="BC85" i="11"/>
  <c r="BF85" i="11"/>
  <c r="BI85" i="11"/>
  <c r="AT86" i="11"/>
  <c r="AW86" i="11"/>
  <c r="AZ86" i="11"/>
  <c r="BC86" i="11"/>
  <c r="BF86" i="11"/>
  <c r="BI86" i="11"/>
  <c r="AT87" i="11"/>
  <c r="AW87" i="11"/>
  <c r="AZ87" i="11"/>
  <c r="BC87" i="11"/>
  <c r="BF87" i="11"/>
  <c r="BI87" i="11"/>
  <c r="AT88" i="11"/>
  <c r="AW88" i="11"/>
  <c r="AZ88" i="11"/>
  <c r="BC88" i="11"/>
  <c r="BF88" i="11"/>
  <c r="BI88" i="11"/>
  <c r="AT89" i="11"/>
  <c r="AW89" i="11"/>
  <c r="AZ89" i="11"/>
  <c r="BC89" i="11"/>
  <c r="BF89" i="11"/>
  <c r="BI89" i="11"/>
  <c r="AT90" i="11"/>
  <c r="AW90" i="11"/>
  <c r="AZ90" i="11"/>
  <c r="BC90" i="11"/>
  <c r="BF90" i="11"/>
  <c r="BI90" i="11"/>
  <c r="AT91" i="11"/>
  <c r="AW91" i="11"/>
  <c r="AZ91" i="11"/>
  <c r="BC91" i="11"/>
  <c r="BF91" i="11"/>
  <c r="BI91" i="11"/>
  <c r="AT92" i="11"/>
  <c r="AW92" i="11"/>
  <c r="AZ92" i="11"/>
  <c r="BC92" i="11"/>
  <c r="BF92" i="11"/>
  <c r="BI92" i="11"/>
  <c r="AT93" i="11"/>
  <c r="AW93" i="11"/>
  <c r="AZ93" i="11"/>
  <c r="BC93" i="11"/>
  <c r="BF93" i="11"/>
  <c r="BI93" i="11"/>
  <c r="AT94" i="11"/>
  <c r="AW94" i="11"/>
  <c r="AZ94" i="11"/>
  <c r="BC94" i="11"/>
  <c r="BF94" i="11"/>
  <c r="BI94" i="11"/>
  <c r="AT95" i="11"/>
  <c r="AW95" i="11"/>
  <c r="AZ95" i="11"/>
  <c r="BC95" i="11"/>
  <c r="BF95" i="11"/>
  <c r="BI95" i="11"/>
  <c r="AT96" i="11"/>
  <c r="AW96" i="11"/>
  <c r="AZ96" i="11"/>
  <c r="BC96" i="11"/>
  <c r="BF96" i="11"/>
  <c r="BI96" i="11"/>
  <c r="AT97" i="11"/>
  <c r="AW97" i="11"/>
  <c r="AZ97" i="11"/>
  <c r="BC97" i="11"/>
  <c r="BF97" i="11"/>
  <c r="BI97" i="11"/>
  <c r="AT98" i="11"/>
  <c r="AW98" i="11"/>
  <c r="AZ98" i="11"/>
  <c r="BC98" i="11"/>
  <c r="BF98" i="11"/>
  <c r="BI98" i="11"/>
  <c r="AT99" i="11"/>
  <c r="AW99" i="11"/>
  <c r="AZ99" i="11"/>
  <c r="BC99" i="11"/>
  <c r="BF99" i="11"/>
  <c r="BI99" i="11"/>
  <c r="AT100" i="11"/>
  <c r="AW100" i="11"/>
  <c r="AZ100" i="11"/>
  <c r="BC100" i="11"/>
  <c r="BF100" i="11"/>
  <c r="BI100" i="11"/>
  <c r="AT101" i="11"/>
  <c r="AW101" i="11"/>
  <c r="AZ101" i="11"/>
  <c r="BC101" i="11"/>
  <c r="BF101" i="11"/>
  <c r="BI101" i="11"/>
  <c r="AT102" i="11"/>
  <c r="AW102" i="11"/>
  <c r="AZ102" i="11"/>
  <c r="BC102" i="11"/>
  <c r="BF102" i="11"/>
  <c r="BI102" i="11"/>
  <c r="AT103" i="11"/>
  <c r="AW103" i="11"/>
  <c r="AZ103" i="11"/>
  <c r="BC103" i="11"/>
  <c r="BF103" i="11"/>
  <c r="BI103" i="11"/>
  <c r="AT104" i="11"/>
  <c r="AW104" i="11"/>
  <c r="AZ104" i="11"/>
  <c r="BC104" i="11"/>
  <c r="BF104" i="11"/>
  <c r="BI104" i="11"/>
  <c r="AT105" i="11"/>
  <c r="AW105" i="11"/>
  <c r="AZ105" i="11"/>
  <c r="BC105" i="11"/>
  <c r="BF105" i="11"/>
  <c r="BI105" i="11"/>
  <c r="AT106" i="11"/>
  <c r="AW106" i="11"/>
  <c r="AZ106" i="11"/>
  <c r="BC106" i="11"/>
  <c r="BF106" i="11"/>
  <c r="BI106" i="11"/>
  <c r="AT107" i="11"/>
  <c r="AW107" i="11"/>
  <c r="AZ107" i="11"/>
  <c r="BC107" i="11"/>
  <c r="BF107" i="11"/>
  <c r="BI107" i="11"/>
  <c r="AT108" i="11"/>
  <c r="AW108" i="11"/>
  <c r="AZ108" i="11"/>
  <c r="BC108" i="11"/>
  <c r="BF108" i="11"/>
  <c r="BI108" i="11"/>
  <c r="AT109" i="11"/>
  <c r="AW109" i="11"/>
  <c r="AZ109" i="11"/>
  <c r="BC109" i="11"/>
  <c r="BF109" i="11"/>
  <c r="BI109" i="11"/>
  <c r="AT110" i="11"/>
  <c r="AW110" i="11"/>
  <c r="AZ110" i="11"/>
  <c r="BC110" i="11"/>
  <c r="BF110" i="11"/>
  <c r="BI110" i="11"/>
  <c r="AT111" i="11"/>
  <c r="AW111" i="11"/>
  <c r="AZ111" i="11"/>
  <c r="BC111" i="11"/>
  <c r="BF111" i="11"/>
  <c r="BI111" i="11"/>
  <c r="AT112" i="11"/>
  <c r="AW112" i="11"/>
  <c r="AZ112" i="11"/>
  <c r="BC112" i="11"/>
  <c r="BF112" i="11"/>
  <c r="BI112" i="11"/>
  <c r="AT113" i="11"/>
  <c r="AW113" i="11"/>
  <c r="AZ113" i="11"/>
  <c r="BC113" i="11"/>
  <c r="BF113" i="11"/>
  <c r="BI113" i="11"/>
  <c r="AT114" i="11"/>
  <c r="AW114" i="11"/>
  <c r="AZ114" i="11"/>
  <c r="BC114" i="11"/>
  <c r="BF114" i="11"/>
  <c r="BI114" i="11"/>
  <c r="AT115" i="11"/>
  <c r="AW115" i="11"/>
  <c r="AZ115" i="11"/>
  <c r="BC115" i="11"/>
  <c r="BF115" i="11"/>
  <c r="BI115" i="11"/>
  <c r="AT116" i="11"/>
  <c r="AW116" i="11"/>
  <c r="AZ116" i="11"/>
  <c r="BC116" i="11"/>
  <c r="BF116" i="11"/>
  <c r="BI116" i="11"/>
  <c r="AT117" i="11"/>
  <c r="AW117" i="11"/>
  <c r="AZ117" i="11"/>
  <c r="BC117" i="11"/>
  <c r="BF117" i="11"/>
  <c r="BI117" i="11"/>
  <c r="AT118" i="11"/>
  <c r="AW118" i="11"/>
  <c r="AZ118" i="11"/>
  <c r="BC118" i="11"/>
  <c r="BF118" i="11"/>
  <c r="BI118" i="11"/>
  <c r="AT119" i="11"/>
  <c r="AW119" i="11"/>
  <c r="AZ119" i="11"/>
  <c r="BC119" i="11"/>
  <c r="BF119" i="11"/>
  <c r="BI119" i="11"/>
  <c r="AT120" i="11"/>
  <c r="AW120" i="11"/>
  <c r="AZ120" i="11"/>
  <c r="BC120" i="11"/>
  <c r="BF120" i="11"/>
  <c r="BI120" i="11"/>
  <c r="AT121" i="11"/>
  <c r="AW121" i="11"/>
  <c r="AZ121" i="11"/>
  <c r="BC121" i="11"/>
  <c r="BF121" i="11"/>
  <c r="BI121" i="11"/>
  <c r="AT122" i="11"/>
  <c r="AW122" i="11"/>
  <c r="AZ122" i="11"/>
  <c r="BC122" i="11"/>
  <c r="BF122" i="11"/>
  <c r="BI122" i="11"/>
  <c r="AT123" i="11"/>
  <c r="AW123" i="11"/>
  <c r="AZ123" i="11"/>
  <c r="BC123" i="11"/>
  <c r="BF123" i="11"/>
  <c r="BI123" i="11"/>
  <c r="AT124" i="11"/>
  <c r="AW124" i="11"/>
  <c r="AZ124" i="11"/>
  <c r="BC124" i="11"/>
  <c r="BF124" i="11"/>
  <c r="BI124" i="11"/>
  <c r="AT125" i="11"/>
  <c r="AW125" i="11"/>
  <c r="AZ125" i="11"/>
  <c r="BC125" i="11"/>
  <c r="BF125" i="11"/>
  <c r="BI125" i="11"/>
  <c r="AT126" i="11"/>
  <c r="AW126" i="11"/>
  <c r="AZ126" i="11"/>
  <c r="BC126" i="11"/>
  <c r="BF126" i="11"/>
  <c r="BI126" i="11"/>
  <c r="AT127" i="11"/>
  <c r="AW127" i="11"/>
  <c r="AZ127" i="11"/>
  <c r="BC127" i="11"/>
  <c r="BF127" i="11"/>
  <c r="BI127" i="11"/>
  <c r="AT128" i="11"/>
  <c r="AW128" i="11"/>
  <c r="AZ128" i="11"/>
  <c r="BC128" i="11"/>
  <c r="BF128" i="11"/>
  <c r="BI128" i="11"/>
  <c r="AT129" i="11"/>
  <c r="AW129" i="11"/>
  <c r="AZ129" i="11"/>
  <c r="BC129" i="11"/>
  <c r="BF129" i="11"/>
  <c r="BI129" i="11"/>
  <c r="AT130" i="11"/>
  <c r="AW130" i="11"/>
  <c r="AZ130" i="11"/>
  <c r="BC130" i="11"/>
  <c r="BF130" i="11"/>
  <c r="BI130" i="11"/>
  <c r="AT131" i="11"/>
  <c r="AW131" i="11"/>
  <c r="AZ131" i="11"/>
  <c r="BC131" i="11"/>
  <c r="BF131" i="11"/>
  <c r="BI131" i="11"/>
  <c r="AT132" i="11"/>
  <c r="AW132" i="11"/>
  <c r="AZ132" i="11"/>
  <c r="BC132" i="11"/>
  <c r="BF132" i="11"/>
  <c r="BI132" i="11"/>
  <c r="AT133" i="11"/>
  <c r="AW133" i="11"/>
  <c r="AZ133" i="11"/>
  <c r="BC133" i="11"/>
  <c r="BF133" i="11"/>
  <c r="BI133" i="11"/>
  <c r="AT134" i="11"/>
  <c r="AW134" i="11"/>
  <c r="AZ134" i="11"/>
  <c r="BC134" i="11"/>
  <c r="BF134" i="11"/>
  <c r="BI134" i="11"/>
  <c r="AT135" i="11"/>
  <c r="AW135" i="11"/>
  <c r="AZ135" i="11"/>
  <c r="BC135" i="11"/>
  <c r="BF135" i="11"/>
  <c r="BI135" i="11"/>
  <c r="AT136" i="11"/>
  <c r="AW136" i="11"/>
  <c r="AZ136" i="11"/>
  <c r="BC136" i="11"/>
  <c r="BF136" i="11"/>
  <c r="BI136" i="11"/>
  <c r="AT137" i="11"/>
  <c r="AW137" i="11"/>
  <c r="AZ137" i="11"/>
  <c r="BC137" i="11"/>
  <c r="BF137" i="11"/>
  <c r="BI137" i="11"/>
  <c r="AT138" i="11"/>
  <c r="AW138" i="11"/>
  <c r="AZ138" i="11"/>
  <c r="BC138" i="11"/>
  <c r="BF138" i="11"/>
  <c r="BI138" i="11"/>
  <c r="AT139" i="11"/>
  <c r="AW139" i="11"/>
  <c r="AZ139" i="11"/>
  <c r="BC139" i="11"/>
  <c r="BF139" i="11"/>
  <c r="BI139" i="11"/>
  <c r="AT140" i="11"/>
  <c r="AW140" i="11"/>
  <c r="AZ140" i="11"/>
  <c r="BC140" i="11"/>
  <c r="BF140" i="11"/>
  <c r="BI140" i="11"/>
  <c r="AT141" i="11"/>
  <c r="AW141" i="11"/>
  <c r="AZ141" i="11"/>
  <c r="BC141" i="11"/>
  <c r="BF141" i="11"/>
  <c r="BI141" i="11"/>
  <c r="AT142" i="11"/>
  <c r="AW142" i="11"/>
  <c r="AZ142" i="11"/>
  <c r="BC142" i="11"/>
  <c r="BF142" i="11"/>
  <c r="BI142" i="11"/>
  <c r="AT143" i="11"/>
  <c r="AW143" i="11"/>
  <c r="AZ143" i="11"/>
  <c r="BC143" i="11"/>
  <c r="BF143" i="11"/>
  <c r="BI143" i="11"/>
  <c r="AT144" i="11"/>
  <c r="AW144" i="11"/>
  <c r="AZ144" i="11"/>
  <c r="BC144" i="11"/>
  <c r="BF144" i="11"/>
  <c r="BI144" i="11"/>
  <c r="AT145" i="11"/>
  <c r="AW145" i="11"/>
  <c r="AZ145" i="11"/>
  <c r="BC145" i="11"/>
  <c r="BF145" i="11"/>
  <c r="BI145" i="11"/>
  <c r="AT146" i="11"/>
  <c r="AW146" i="11"/>
  <c r="AZ146" i="11"/>
  <c r="BC146" i="11"/>
  <c r="BF146" i="11"/>
  <c r="BI146" i="11"/>
  <c r="AT147" i="11"/>
  <c r="AW147" i="11"/>
  <c r="AZ147" i="11"/>
  <c r="BC147" i="11"/>
  <c r="BF147" i="11"/>
  <c r="BI147" i="11"/>
  <c r="AT148" i="11"/>
  <c r="AW148" i="11"/>
  <c r="AZ148" i="11"/>
  <c r="BC148" i="11"/>
  <c r="BF148" i="11"/>
  <c r="BI148" i="11"/>
  <c r="AT149" i="11"/>
  <c r="AW149" i="11"/>
  <c r="AZ149" i="11"/>
  <c r="BC149" i="11"/>
  <c r="BF149" i="11"/>
  <c r="BI149" i="11"/>
  <c r="AT150" i="11"/>
  <c r="AW150" i="11"/>
  <c r="AZ150" i="11"/>
  <c r="BC150" i="11"/>
  <c r="BF150" i="11"/>
  <c r="BI150" i="11"/>
  <c r="AT151" i="11"/>
  <c r="AW151" i="11"/>
  <c r="AZ151" i="11"/>
  <c r="BC151" i="11"/>
  <c r="BF151" i="11"/>
  <c r="BI151" i="11"/>
  <c r="AT152" i="11"/>
  <c r="AW152" i="11"/>
  <c r="AZ152" i="11"/>
  <c r="BC152" i="11"/>
  <c r="BF152" i="11"/>
  <c r="BI152" i="11"/>
  <c r="AT153" i="11"/>
  <c r="AW153" i="11"/>
  <c r="AZ153" i="11"/>
  <c r="BC153" i="11"/>
  <c r="BF153" i="11"/>
  <c r="BI153" i="11"/>
  <c r="AT154" i="11"/>
  <c r="AW154" i="11"/>
  <c r="AZ154" i="11"/>
  <c r="BC154" i="11"/>
  <c r="BF154" i="11"/>
  <c r="BI154" i="11"/>
  <c r="AT155" i="11"/>
  <c r="AW155" i="11"/>
  <c r="AZ155" i="11"/>
  <c r="BC155" i="11"/>
  <c r="BF155" i="11"/>
  <c r="BI155" i="11"/>
  <c r="AT156" i="11"/>
  <c r="AW156" i="11"/>
  <c r="AZ156" i="11"/>
  <c r="BC156" i="11"/>
  <c r="BF156" i="11"/>
  <c r="BI156" i="11"/>
  <c r="AT157" i="11"/>
  <c r="AW157" i="11"/>
  <c r="AZ157" i="11"/>
  <c r="BC157" i="11"/>
  <c r="BF157" i="11"/>
  <c r="BI157" i="11"/>
  <c r="AT158" i="11"/>
  <c r="AW158" i="11"/>
  <c r="AZ158" i="11"/>
  <c r="BC158" i="11"/>
  <c r="BF158" i="11"/>
  <c r="BI158" i="11"/>
  <c r="AT159" i="11"/>
  <c r="AW159" i="11"/>
  <c r="AZ159" i="11"/>
  <c r="BC159" i="11"/>
  <c r="BF159" i="11"/>
  <c r="BI159" i="11"/>
  <c r="AT160" i="11"/>
  <c r="AW160" i="11"/>
  <c r="AZ160" i="11"/>
  <c r="BC160" i="11"/>
  <c r="BF160" i="11"/>
  <c r="BI160" i="11"/>
  <c r="AT161" i="11"/>
  <c r="AW161" i="11"/>
  <c r="AZ161" i="11"/>
  <c r="BC161" i="11"/>
  <c r="BF161" i="11"/>
  <c r="BI161" i="11"/>
  <c r="AT162" i="11"/>
  <c r="AW162" i="11"/>
  <c r="AZ162" i="11"/>
  <c r="BC162" i="11"/>
  <c r="BF162" i="11"/>
  <c r="BI162" i="11"/>
  <c r="AT163" i="11"/>
  <c r="AW163" i="11"/>
  <c r="AZ163" i="11"/>
  <c r="BC163" i="11"/>
  <c r="BF163" i="11"/>
  <c r="BI163" i="11"/>
  <c r="AT164" i="11"/>
  <c r="AW164" i="11"/>
  <c r="AZ164" i="11"/>
  <c r="BC164" i="11"/>
  <c r="BF164" i="11"/>
  <c r="BI164" i="11"/>
  <c r="AT165" i="11"/>
  <c r="AW165" i="11"/>
  <c r="AZ165" i="11"/>
  <c r="BC165" i="11"/>
  <c r="BF165" i="11"/>
  <c r="BI165" i="11"/>
  <c r="AT166" i="11"/>
  <c r="AW166" i="11"/>
  <c r="AZ166" i="11"/>
  <c r="BC166" i="11"/>
  <c r="BF166" i="11"/>
  <c r="BI166" i="11"/>
  <c r="AT167" i="11"/>
  <c r="AW167" i="11"/>
  <c r="AZ167" i="11"/>
  <c r="BC167" i="11"/>
  <c r="BF167" i="11"/>
  <c r="BI167" i="11"/>
  <c r="AT168" i="11"/>
  <c r="AW168" i="11"/>
  <c r="AZ168" i="11"/>
  <c r="BC168" i="11"/>
  <c r="BF168" i="11"/>
  <c r="BI168" i="11"/>
  <c r="AT169" i="11"/>
  <c r="AW169" i="11"/>
  <c r="AZ169" i="11"/>
  <c r="BC169" i="11"/>
  <c r="BF169" i="11"/>
  <c r="BI169" i="11"/>
  <c r="AT170" i="11"/>
  <c r="AW170" i="11"/>
  <c r="AZ170" i="11"/>
  <c r="BC170" i="11"/>
  <c r="BF170" i="11"/>
  <c r="BI170" i="11"/>
  <c r="AT171" i="11"/>
  <c r="AW171" i="11"/>
  <c r="AZ171" i="11"/>
  <c r="BC171" i="11"/>
  <c r="BF171" i="11"/>
  <c r="BI171" i="11"/>
  <c r="AT172" i="11"/>
  <c r="AW172" i="11"/>
  <c r="AZ172" i="11"/>
  <c r="BC172" i="11"/>
  <c r="BF172" i="11"/>
  <c r="BI172" i="11"/>
  <c r="AT173" i="11"/>
  <c r="AW173" i="11"/>
  <c r="AZ173" i="11"/>
  <c r="BC173" i="11"/>
  <c r="BF173" i="11"/>
  <c r="BI173" i="11"/>
  <c r="AT174" i="11"/>
  <c r="AW174" i="11"/>
  <c r="AZ174" i="11"/>
  <c r="BC174" i="11"/>
  <c r="BF174" i="11"/>
  <c r="BI174" i="11"/>
  <c r="AT175" i="11"/>
  <c r="AW175" i="11"/>
  <c r="AZ175" i="11"/>
  <c r="BC175" i="11"/>
  <c r="BF175" i="11"/>
  <c r="BI175" i="11"/>
  <c r="AT176" i="11"/>
  <c r="AW176" i="11"/>
  <c r="AZ176" i="11"/>
  <c r="BC176" i="11"/>
  <c r="BF176" i="11"/>
  <c r="BI176" i="11"/>
  <c r="AT177" i="11"/>
  <c r="AW177" i="11"/>
  <c r="AZ177" i="11"/>
  <c r="BC177" i="11"/>
  <c r="BF177" i="11"/>
  <c r="BI177" i="11"/>
  <c r="AT178" i="11"/>
  <c r="AW178" i="11"/>
  <c r="AZ178" i="11"/>
  <c r="BC178" i="11"/>
  <c r="BF178" i="11"/>
  <c r="BI178" i="11"/>
  <c r="AT179" i="11"/>
  <c r="AW179" i="11"/>
  <c r="AZ179" i="11"/>
  <c r="BC179" i="11"/>
  <c r="BF179" i="11"/>
  <c r="BI179" i="11"/>
  <c r="AT180" i="11"/>
  <c r="AW180" i="11"/>
  <c r="AZ180" i="11"/>
  <c r="BC180" i="11"/>
  <c r="BF180" i="11"/>
  <c r="BI180" i="11"/>
  <c r="AT181" i="11"/>
  <c r="AW181" i="11"/>
  <c r="AZ181" i="11"/>
  <c r="BC181" i="11"/>
  <c r="BF181" i="11"/>
  <c r="BI181" i="11"/>
  <c r="AT182" i="11"/>
  <c r="AW182" i="11"/>
  <c r="AZ182" i="11"/>
  <c r="BC182" i="11"/>
  <c r="BF182" i="11"/>
  <c r="BI182" i="11"/>
  <c r="AT183" i="11"/>
  <c r="AW183" i="11"/>
  <c r="AZ183" i="11"/>
  <c r="BC183" i="11"/>
  <c r="BF183" i="11"/>
  <c r="BI183" i="11"/>
  <c r="AT184" i="11"/>
  <c r="AW184" i="11"/>
  <c r="AZ184" i="11"/>
  <c r="BC184" i="11"/>
  <c r="BF184" i="11"/>
  <c r="BI184" i="11"/>
  <c r="AT185" i="11"/>
  <c r="AW185" i="11"/>
  <c r="AZ185" i="11"/>
  <c r="BC185" i="11"/>
  <c r="BF185" i="11"/>
  <c r="BI185" i="11"/>
  <c r="AT186" i="11"/>
  <c r="AW186" i="11"/>
  <c r="AZ186" i="11"/>
  <c r="BC186" i="11"/>
  <c r="BF186" i="11"/>
  <c r="BI186" i="11"/>
  <c r="AT187" i="11"/>
  <c r="AW187" i="11"/>
  <c r="AZ187" i="11"/>
  <c r="BC187" i="11"/>
  <c r="BF187" i="11"/>
  <c r="BI187" i="11"/>
  <c r="AT188" i="11"/>
  <c r="AW188" i="11"/>
  <c r="AZ188" i="11"/>
  <c r="BC188" i="11"/>
  <c r="BF188" i="11"/>
  <c r="BI188" i="11"/>
  <c r="AT189" i="11"/>
  <c r="AW189" i="11"/>
  <c r="AZ189" i="11"/>
  <c r="BC189" i="11"/>
  <c r="BF189" i="11"/>
  <c r="BI189" i="11"/>
  <c r="AT190" i="11"/>
  <c r="AW190" i="11"/>
  <c r="AZ190" i="11"/>
  <c r="BC190" i="11"/>
  <c r="BF190" i="11"/>
  <c r="BI190" i="11"/>
  <c r="AT191" i="11"/>
  <c r="AW191" i="11"/>
  <c r="AZ191" i="11"/>
  <c r="BC191" i="11"/>
  <c r="BF191" i="11"/>
  <c r="BI191" i="11"/>
  <c r="AT192" i="11"/>
  <c r="AW192" i="11"/>
  <c r="AZ192" i="11"/>
  <c r="BC192" i="11"/>
  <c r="BF192" i="11"/>
  <c r="BI192" i="11"/>
  <c r="AT193" i="11"/>
  <c r="AW193" i="11"/>
  <c r="AZ193" i="11"/>
  <c r="BC193" i="11"/>
  <c r="BF193" i="11"/>
  <c r="BI193" i="11"/>
  <c r="AT194" i="11"/>
  <c r="AW194" i="11"/>
  <c r="AZ194" i="11"/>
  <c r="BC194" i="11"/>
  <c r="BF194" i="11"/>
  <c r="BI194" i="11"/>
  <c r="AT195" i="11"/>
  <c r="AW195" i="11"/>
  <c r="AZ195" i="11"/>
  <c r="BC195" i="11"/>
  <c r="BF195" i="11"/>
  <c r="BI195" i="11"/>
  <c r="AT196" i="11"/>
  <c r="AW196" i="11"/>
  <c r="AZ196" i="11"/>
  <c r="BC196" i="11"/>
  <c r="BF196" i="11"/>
  <c r="BI196" i="11"/>
  <c r="AT197" i="11"/>
  <c r="AW197" i="11"/>
  <c r="AZ197" i="11"/>
  <c r="BC197" i="11"/>
  <c r="BF197" i="11"/>
  <c r="BI197" i="11"/>
  <c r="AT198" i="11"/>
  <c r="AW198" i="11"/>
  <c r="AZ198" i="11"/>
  <c r="BC198" i="11"/>
  <c r="BF198" i="11"/>
  <c r="BI198" i="11"/>
  <c r="AT199" i="11"/>
  <c r="AW199" i="11"/>
  <c r="AZ199" i="11"/>
  <c r="BC199" i="11"/>
  <c r="BF199" i="11"/>
  <c r="BI199" i="11"/>
  <c r="AT200" i="11"/>
  <c r="AW200" i="11"/>
  <c r="AZ200" i="11"/>
  <c r="BC200" i="11"/>
  <c r="BF200" i="11"/>
  <c r="BI200" i="11"/>
  <c r="AT201" i="11"/>
  <c r="AW201" i="11"/>
  <c r="AZ201" i="11"/>
  <c r="BC201" i="11"/>
  <c r="BF201" i="11"/>
  <c r="BI201" i="11"/>
  <c r="AT202" i="11"/>
  <c r="AW202" i="11"/>
  <c r="AZ202" i="11"/>
  <c r="BC202" i="11"/>
  <c r="BF202" i="11"/>
  <c r="BI202" i="11"/>
  <c r="AT203" i="11"/>
  <c r="AW203" i="11"/>
  <c r="AZ203" i="11"/>
  <c r="BC203" i="11"/>
  <c r="BF203" i="11"/>
  <c r="BI203" i="11"/>
  <c r="AT204" i="11"/>
  <c r="AW204" i="11"/>
  <c r="AZ204" i="11"/>
  <c r="BC204" i="11"/>
  <c r="BF204" i="11"/>
  <c r="BI204" i="11"/>
  <c r="AT205" i="11"/>
  <c r="AW205" i="11"/>
  <c r="AZ205" i="11"/>
  <c r="BC205" i="11"/>
  <c r="BF205" i="11"/>
  <c r="BI205" i="11"/>
  <c r="AT206" i="11"/>
  <c r="AW206" i="11"/>
  <c r="AZ206" i="11"/>
  <c r="BC206" i="11"/>
  <c r="BF206" i="11"/>
  <c r="BI206" i="11"/>
  <c r="AT207" i="11"/>
  <c r="AW207" i="11"/>
  <c r="AZ207" i="11"/>
  <c r="BC207" i="11"/>
  <c r="BF207" i="11"/>
  <c r="BI207" i="11"/>
  <c r="AT208" i="11"/>
  <c r="AW208" i="11"/>
  <c r="AZ208" i="11"/>
  <c r="BC208" i="11"/>
  <c r="BF208" i="11"/>
  <c r="BI208" i="11"/>
  <c r="AT209" i="11"/>
  <c r="AW209" i="11"/>
  <c r="AZ209" i="11"/>
  <c r="BC209" i="11"/>
  <c r="BF209" i="11"/>
  <c r="BI209" i="11"/>
  <c r="AT210" i="11"/>
  <c r="AW210" i="11"/>
  <c r="AZ210" i="11"/>
  <c r="BC210" i="11"/>
  <c r="BF210" i="11"/>
  <c r="BI210" i="11"/>
  <c r="AT211" i="11"/>
  <c r="AW211" i="11"/>
  <c r="AZ211" i="11"/>
  <c r="BC211" i="11"/>
  <c r="BF211" i="11"/>
  <c r="BI211" i="11"/>
  <c r="AT212" i="11"/>
  <c r="AW212" i="11"/>
  <c r="AZ212" i="11"/>
  <c r="BC212" i="11"/>
  <c r="BF212" i="11"/>
  <c r="BI212" i="11"/>
  <c r="AT213" i="11"/>
  <c r="AW213" i="11"/>
  <c r="AZ213" i="11"/>
  <c r="BC213" i="11"/>
  <c r="BF213" i="11"/>
  <c r="BI213" i="11"/>
  <c r="AT214" i="11"/>
  <c r="AW214" i="11"/>
  <c r="AZ214" i="11"/>
  <c r="BC214" i="11"/>
  <c r="BF214" i="11"/>
  <c r="BI214" i="11"/>
  <c r="AT215" i="11"/>
  <c r="AW215" i="11"/>
  <c r="AZ215" i="11"/>
  <c r="BC215" i="11"/>
  <c r="BF215" i="11"/>
  <c r="BI215" i="11"/>
  <c r="AT216" i="11"/>
  <c r="AW216" i="11"/>
  <c r="AZ216" i="11"/>
  <c r="BC216" i="11"/>
  <c r="BF216" i="11"/>
  <c r="BI216" i="11"/>
  <c r="AT217" i="11"/>
  <c r="AW217" i="11"/>
  <c r="AZ217" i="11"/>
  <c r="BC217" i="11"/>
  <c r="BF217" i="11"/>
  <c r="BI217" i="11"/>
  <c r="AT218" i="11"/>
  <c r="AW218" i="11"/>
  <c r="AZ218" i="11"/>
  <c r="BC218" i="11"/>
  <c r="BF218" i="11"/>
  <c r="BI218" i="11"/>
  <c r="AT219" i="11"/>
  <c r="AW219" i="11"/>
  <c r="AZ219" i="11"/>
  <c r="BC219" i="11"/>
  <c r="BF219" i="11"/>
  <c r="BI219" i="11"/>
  <c r="AT220" i="11"/>
  <c r="AW220" i="11"/>
  <c r="AZ220" i="11"/>
  <c r="BC220" i="11"/>
  <c r="BF220" i="11"/>
  <c r="BI220" i="11"/>
  <c r="AT221" i="11"/>
  <c r="AW221" i="11"/>
  <c r="AZ221" i="11"/>
  <c r="BC221" i="11"/>
  <c r="BF221" i="11"/>
  <c r="BI221" i="11"/>
  <c r="AT222" i="11"/>
  <c r="AW222" i="11"/>
  <c r="AZ222" i="11"/>
  <c r="BC222" i="11"/>
  <c r="BF222" i="11"/>
  <c r="BI222" i="11"/>
  <c r="AT223" i="11"/>
  <c r="AW223" i="11"/>
  <c r="AZ223" i="11"/>
  <c r="BC223" i="11"/>
  <c r="BF223" i="11"/>
  <c r="BI223" i="11"/>
  <c r="AT224" i="11"/>
  <c r="AW224" i="11"/>
  <c r="AZ224" i="11"/>
  <c r="BC224" i="11"/>
  <c r="BF224" i="11"/>
  <c r="BI224" i="11"/>
  <c r="AT225" i="11"/>
  <c r="AW225" i="11"/>
  <c r="AZ225" i="11"/>
  <c r="BC225" i="11"/>
  <c r="BF225" i="11"/>
  <c r="BI225" i="11"/>
  <c r="AT226" i="11"/>
  <c r="AW226" i="11"/>
  <c r="AZ226" i="11"/>
  <c r="BC226" i="11"/>
  <c r="BF226" i="11"/>
  <c r="BI226" i="11"/>
  <c r="AT227" i="11"/>
  <c r="AW227" i="11"/>
  <c r="AZ227" i="11"/>
  <c r="BC227" i="11"/>
  <c r="BF227" i="11"/>
  <c r="BI227" i="11"/>
  <c r="AT228" i="11"/>
  <c r="AW228" i="11"/>
  <c r="AZ228" i="11"/>
  <c r="BC228" i="11"/>
  <c r="BF228" i="11"/>
  <c r="BI228" i="11"/>
  <c r="AT229" i="11"/>
  <c r="AW229" i="11"/>
  <c r="AZ229" i="11"/>
  <c r="BC229" i="11"/>
  <c r="BF229" i="11"/>
  <c r="BI229" i="11"/>
  <c r="AT230" i="11"/>
  <c r="AW230" i="11"/>
  <c r="AZ230" i="11"/>
  <c r="BC230" i="11"/>
  <c r="BF230" i="11"/>
  <c r="BI230" i="11"/>
  <c r="AT231" i="11"/>
  <c r="AW231" i="11"/>
  <c r="AZ231" i="11"/>
  <c r="BC231" i="11"/>
  <c r="BF231" i="11"/>
  <c r="BI231" i="11"/>
  <c r="AT232" i="11"/>
  <c r="AW232" i="11"/>
  <c r="AZ232" i="11"/>
  <c r="BC232" i="11"/>
  <c r="BF232" i="11"/>
  <c r="BI232" i="11"/>
  <c r="AT233" i="11"/>
  <c r="AW233" i="11"/>
  <c r="AZ233" i="11"/>
  <c r="BC233" i="11"/>
  <c r="BF233" i="11"/>
  <c r="BI233" i="11"/>
  <c r="AT234" i="11"/>
  <c r="AW234" i="11"/>
  <c r="AZ234" i="11"/>
  <c r="BC234" i="11"/>
  <c r="BF234" i="11"/>
  <c r="BI234" i="11"/>
  <c r="AT235" i="11"/>
  <c r="AW235" i="11"/>
  <c r="AZ235" i="11"/>
  <c r="BC235" i="11"/>
  <c r="BF235" i="11"/>
  <c r="BI235" i="11"/>
  <c r="AT236" i="11"/>
  <c r="AW236" i="11"/>
  <c r="AZ236" i="11"/>
  <c r="BC236" i="11"/>
  <c r="BF236" i="11"/>
  <c r="BI236" i="11"/>
  <c r="AT237" i="11"/>
  <c r="AW237" i="11"/>
  <c r="AZ237" i="11"/>
  <c r="BC237" i="11"/>
  <c r="BF237" i="11"/>
  <c r="BI237" i="11"/>
  <c r="AT238" i="11"/>
  <c r="AW238" i="11"/>
  <c r="AZ238" i="11"/>
  <c r="BC238" i="11"/>
  <c r="BF238" i="11"/>
  <c r="BI238" i="11"/>
  <c r="AT239" i="11"/>
  <c r="AW239" i="11"/>
  <c r="AZ239" i="11"/>
  <c r="BC239" i="11"/>
  <c r="BF239" i="11"/>
  <c r="BI239" i="11"/>
  <c r="AT240" i="11"/>
  <c r="AW240" i="11"/>
  <c r="AZ240" i="11"/>
  <c r="BC240" i="11"/>
  <c r="BF240" i="11"/>
  <c r="BI240" i="11"/>
  <c r="AT241" i="11"/>
  <c r="AW241" i="11"/>
  <c r="AZ241" i="11"/>
  <c r="BC241" i="11"/>
  <c r="BF241" i="11"/>
  <c r="BI241" i="11"/>
  <c r="AT242" i="11"/>
  <c r="AW242" i="11"/>
  <c r="AZ242" i="11"/>
  <c r="BC242" i="11"/>
  <c r="BF242" i="11"/>
  <c r="BI242" i="11"/>
  <c r="AT244" i="11"/>
  <c r="AW244" i="11"/>
  <c r="AZ244" i="11"/>
  <c r="BC244" i="11"/>
  <c r="BF244" i="11"/>
  <c r="BI244" i="11"/>
  <c r="AT245" i="11"/>
  <c r="AW245" i="11"/>
  <c r="AZ245" i="11"/>
  <c r="BC245" i="11"/>
  <c r="BF245" i="11"/>
  <c r="BI245" i="11"/>
  <c r="AT246" i="11"/>
  <c r="AW246" i="11"/>
  <c r="AZ246" i="11"/>
  <c r="BC246" i="11"/>
  <c r="BF246" i="11"/>
  <c r="BI246" i="11"/>
  <c r="AT247" i="11"/>
  <c r="AW247" i="11"/>
  <c r="AZ247" i="11"/>
  <c r="BC247" i="11"/>
  <c r="BF247" i="11"/>
  <c r="BI247" i="11"/>
  <c r="AT248" i="11"/>
  <c r="AW248" i="11"/>
  <c r="AZ248" i="11"/>
  <c r="BC248" i="11"/>
  <c r="BF248" i="11"/>
  <c r="BI248" i="11"/>
  <c r="AT249" i="11"/>
  <c r="AW249" i="11"/>
  <c r="AZ249" i="11"/>
  <c r="BC249" i="11"/>
  <c r="BF249" i="11"/>
  <c r="BI249" i="11"/>
  <c r="AT250" i="11"/>
  <c r="AW250" i="11"/>
  <c r="AZ250" i="11"/>
  <c r="BC250" i="11"/>
  <c r="BF250" i="11"/>
  <c r="BI250" i="11"/>
  <c r="AT251" i="11"/>
  <c r="AW251" i="11"/>
  <c r="AZ251" i="11"/>
  <c r="BC251" i="11"/>
  <c r="BF251" i="11"/>
  <c r="BI251" i="11"/>
  <c r="AT252" i="11"/>
  <c r="AW252" i="11"/>
  <c r="AZ252" i="11"/>
  <c r="BC252" i="11"/>
  <c r="BF252" i="11"/>
  <c r="BI252" i="11"/>
  <c r="AT253" i="11"/>
  <c r="AW253" i="11"/>
  <c r="AZ253" i="11"/>
  <c r="BC253" i="11"/>
  <c r="BF253" i="11"/>
  <c r="BI253" i="11"/>
  <c r="AT254" i="11"/>
  <c r="AW254" i="11"/>
  <c r="AZ254" i="11"/>
  <c r="BC254" i="11"/>
  <c r="BF254" i="11"/>
  <c r="BI254" i="11"/>
  <c r="AT256" i="11"/>
  <c r="AW256" i="11"/>
  <c r="AZ256" i="11"/>
  <c r="BC256" i="11"/>
  <c r="BF256" i="11"/>
  <c r="BI256" i="11"/>
  <c r="AT257" i="11"/>
  <c r="AW257" i="11"/>
  <c r="AZ257" i="11"/>
  <c r="BC257" i="11"/>
  <c r="BF257" i="11"/>
  <c r="BI257" i="11"/>
  <c r="AT258" i="11"/>
  <c r="AW258" i="11"/>
  <c r="AZ258" i="11"/>
  <c r="BC258" i="11"/>
  <c r="BF258" i="11"/>
  <c r="BI258" i="11"/>
  <c r="AT259" i="11"/>
  <c r="AW259" i="11"/>
  <c r="AZ259" i="11"/>
  <c r="BC259" i="11"/>
  <c r="BF259" i="11"/>
  <c r="BI259" i="11"/>
  <c r="AT260" i="11"/>
  <c r="AW260" i="11"/>
  <c r="AZ260" i="11"/>
  <c r="BC260" i="11"/>
  <c r="BF260" i="11"/>
  <c r="BI260" i="11"/>
  <c r="AT261" i="11"/>
  <c r="AW261" i="11"/>
  <c r="AZ261" i="11"/>
  <c r="BC261" i="11"/>
  <c r="BF261" i="11"/>
  <c r="BI261" i="11"/>
  <c r="AT262" i="11"/>
  <c r="AW262" i="11"/>
  <c r="AZ262" i="11"/>
  <c r="BC262" i="11"/>
  <c r="BF262" i="11"/>
  <c r="BI262" i="11"/>
  <c r="AT263" i="11"/>
  <c r="AW263" i="11"/>
  <c r="AZ263" i="11"/>
  <c r="BC263" i="11"/>
  <c r="BF263" i="11"/>
  <c r="BI263" i="11"/>
  <c r="AT264" i="11"/>
  <c r="AW264" i="11"/>
  <c r="AZ264" i="11"/>
  <c r="BC264" i="11"/>
  <c r="BF264" i="11"/>
  <c r="BI264" i="11"/>
  <c r="AT265" i="11"/>
  <c r="AW265" i="11"/>
  <c r="AZ265" i="11"/>
  <c r="BC265" i="11"/>
  <c r="BF265" i="11"/>
  <c r="BI265" i="11"/>
  <c r="AT266" i="11"/>
  <c r="AW266" i="11"/>
  <c r="AZ266" i="11"/>
  <c r="BC266" i="11"/>
  <c r="BF266" i="11"/>
  <c r="BI266" i="11"/>
  <c r="AT267" i="11"/>
  <c r="AW267" i="11"/>
  <c r="AZ267" i="11"/>
  <c r="BC267" i="11"/>
  <c r="BF267" i="11"/>
  <c r="BI267" i="11"/>
  <c r="AT268" i="11"/>
  <c r="AW268" i="11"/>
  <c r="AZ268" i="11"/>
  <c r="BC268" i="11"/>
  <c r="BF268" i="11"/>
  <c r="BI268" i="11"/>
  <c r="AT269" i="11"/>
  <c r="AW269" i="11"/>
  <c r="AZ269" i="11"/>
  <c r="BC269" i="11"/>
  <c r="BF269" i="11"/>
  <c r="BI269" i="11"/>
  <c r="AT270" i="11"/>
  <c r="AW270" i="11"/>
  <c r="AZ270" i="11"/>
  <c r="BC270" i="11"/>
  <c r="BF270" i="11"/>
  <c r="BI270" i="11"/>
  <c r="AT271" i="11"/>
  <c r="AW271" i="11"/>
  <c r="AZ271" i="11"/>
  <c r="BC271" i="11"/>
  <c r="BF271" i="11"/>
  <c r="BI271" i="11"/>
  <c r="AT272" i="11"/>
  <c r="AW272" i="11"/>
  <c r="AZ272" i="11"/>
  <c r="BC272" i="11"/>
  <c r="BF272" i="11"/>
  <c r="BI272" i="11"/>
  <c r="AT273" i="11"/>
  <c r="AW273" i="11"/>
  <c r="AZ273" i="11"/>
  <c r="BC273" i="11"/>
  <c r="BF273" i="11"/>
  <c r="BI273" i="11"/>
  <c r="AT274" i="11"/>
  <c r="AW274" i="11"/>
  <c r="AZ274" i="11"/>
  <c r="BC274" i="11"/>
  <c r="BF274" i="11"/>
  <c r="BI274" i="11"/>
  <c r="AT275" i="11"/>
  <c r="AW275" i="11"/>
  <c r="AZ275" i="11"/>
  <c r="BC275" i="11"/>
  <c r="BF275" i="11"/>
  <c r="BI275" i="11"/>
  <c r="AT276" i="11"/>
  <c r="AW276" i="11"/>
  <c r="AZ276" i="11"/>
  <c r="BC276" i="11"/>
  <c r="BF276" i="11"/>
  <c r="BI276" i="11"/>
  <c r="AT277" i="11"/>
  <c r="AW277" i="11"/>
  <c r="AZ277" i="11"/>
  <c r="BC277" i="11"/>
  <c r="BF277" i="11"/>
  <c r="BI277" i="11"/>
  <c r="AT278" i="11"/>
  <c r="AW278" i="11"/>
  <c r="AZ278" i="11"/>
  <c r="BC278" i="11"/>
  <c r="BF278" i="11"/>
  <c r="BI278" i="11"/>
  <c r="AT279" i="11"/>
  <c r="AW279" i="11"/>
  <c r="AZ279" i="11"/>
  <c r="BC279" i="11"/>
  <c r="BF279" i="11"/>
  <c r="BI279" i="11"/>
  <c r="AT280" i="11"/>
  <c r="AW280" i="11"/>
  <c r="AZ280" i="11"/>
  <c r="BC280" i="11"/>
  <c r="BF280" i="11"/>
  <c r="BI280" i="11"/>
  <c r="AT281" i="11"/>
  <c r="AW281" i="11"/>
  <c r="AZ281" i="11"/>
  <c r="BC281" i="11"/>
  <c r="BF281" i="11"/>
  <c r="BI281" i="11"/>
  <c r="AT282" i="11"/>
  <c r="AW282" i="11"/>
  <c r="AZ282" i="11"/>
  <c r="BC282" i="11"/>
  <c r="BF282" i="11"/>
  <c r="BI282" i="11"/>
  <c r="AT283" i="11"/>
  <c r="AW283" i="11"/>
  <c r="AZ283" i="11"/>
  <c r="BC283" i="11"/>
  <c r="BF283" i="11"/>
  <c r="BI283" i="11"/>
  <c r="AT284" i="11"/>
  <c r="AW284" i="11"/>
  <c r="AZ284" i="11"/>
  <c r="BC284" i="11"/>
  <c r="BF284" i="11"/>
  <c r="BI284" i="11"/>
  <c r="AT285" i="11"/>
  <c r="AW285" i="11"/>
  <c r="AZ285" i="11"/>
  <c r="BC285" i="11"/>
  <c r="BF285" i="11"/>
  <c r="BI285" i="11"/>
  <c r="AT286" i="11"/>
  <c r="AW286" i="11"/>
  <c r="AZ286" i="11"/>
  <c r="BC286" i="11"/>
  <c r="BF286" i="11"/>
  <c r="BI286" i="11"/>
  <c r="AT287" i="11"/>
  <c r="AW287" i="11"/>
  <c r="AZ287" i="11"/>
  <c r="BC287" i="11"/>
  <c r="BF287" i="11"/>
  <c r="BI287" i="11"/>
  <c r="AT288" i="11"/>
  <c r="AW288" i="11"/>
  <c r="AZ288" i="11"/>
  <c r="BC288" i="11"/>
  <c r="BF288" i="11"/>
  <c r="BI288" i="11"/>
  <c r="AT289" i="11"/>
  <c r="AW289" i="11"/>
  <c r="AZ289" i="11"/>
  <c r="BC289" i="11"/>
  <c r="BF289" i="11"/>
  <c r="BI289" i="11"/>
  <c r="AT290" i="11"/>
  <c r="AW290" i="11"/>
  <c r="AZ290" i="11"/>
  <c r="BC290" i="11"/>
  <c r="BF290" i="11"/>
  <c r="BI290" i="11"/>
  <c r="AT291" i="11"/>
  <c r="AW291" i="11"/>
  <c r="AZ291" i="11"/>
  <c r="BC291" i="11"/>
  <c r="BF291" i="11"/>
  <c r="BI291" i="11"/>
  <c r="AT292" i="11"/>
  <c r="AW292" i="11"/>
  <c r="AZ292" i="11"/>
  <c r="BC292" i="11"/>
  <c r="BF292" i="11"/>
  <c r="BI292" i="11"/>
  <c r="AT293" i="11"/>
  <c r="AW293" i="11"/>
  <c r="AZ293" i="11"/>
  <c r="BC293" i="11"/>
  <c r="BF293" i="11"/>
  <c r="BI293" i="11"/>
  <c r="AT294" i="11"/>
  <c r="AW294" i="11"/>
  <c r="AZ294" i="11"/>
  <c r="BC294" i="11"/>
  <c r="BF294" i="11"/>
  <c r="BI294" i="11"/>
  <c r="AT295" i="11"/>
  <c r="AW295" i="11"/>
  <c r="AZ295" i="11"/>
  <c r="BC295" i="11"/>
  <c r="BF295" i="11"/>
  <c r="BI295" i="11"/>
  <c r="AT296" i="11"/>
  <c r="AW296" i="11"/>
  <c r="AZ296" i="11"/>
  <c r="BC296" i="11"/>
  <c r="BF296" i="11"/>
  <c r="BI296" i="11"/>
  <c r="AT297" i="11"/>
  <c r="AW297" i="11"/>
  <c r="AZ297" i="11"/>
  <c r="BC297" i="11"/>
  <c r="BF297" i="11"/>
  <c r="BI297" i="11"/>
  <c r="AT298" i="11"/>
  <c r="AW298" i="11"/>
  <c r="AZ298" i="11"/>
  <c r="BC298" i="11"/>
  <c r="BF298" i="11"/>
  <c r="BI298" i="11"/>
  <c r="AT299" i="11"/>
  <c r="AW299" i="11"/>
  <c r="AZ299" i="11"/>
  <c r="BC299" i="11"/>
  <c r="BF299" i="11"/>
  <c r="BI299" i="11"/>
  <c r="AT300" i="11"/>
  <c r="AW300" i="11"/>
  <c r="AZ300" i="11"/>
  <c r="BC300" i="11"/>
  <c r="BF300" i="11"/>
  <c r="BI300" i="11"/>
  <c r="AT301" i="11"/>
  <c r="AW301" i="11"/>
  <c r="AZ301" i="11"/>
  <c r="BC301" i="11"/>
  <c r="BF301" i="11"/>
  <c r="BI301" i="11"/>
  <c r="AT302" i="11"/>
  <c r="AW302" i="11"/>
  <c r="AZ302" i="11"/>
  <c r="BC302" i="11"/>
  <c r="BF302" i="11"/>
  <c r="BI302" i="11"/>
  <c r="AT303" i="11"/>
  <c r="AW303" i="11"/>
  <c r="AZ303" i="11"/>
  <c r="BC303" i="11"/>
  <c r="BF303" i="11"/>
  <c r="BI303" i="11"/>
  <c r="AT304" i="11"/>
  <c r="AW304" i="11"/>
  <c r="AZ304" i="11"/>
  <c r="BC304" i="11"/>
  <c r="BF304" i="11"/>
  <c r="BI304" i="11"/>
  <c r="AT305" i="11"/>
  <c r="AW305" i="11"/>
  <c r="AZ305" i="11"/>
  <c r="BC305" i="11"/>
  <c r="BF305" i="11"/>
  <c r="BI305" i="11"/>
  <c r="AT306" i="11"/>
  <c r="AW306" i="11"/>
  <c r="AZ306" i="11"/>
  <c r="BC306" i="11"/>
  <c r="BF306" i="11"/>
  <c r="BI306" i="11"/>
  <c r="AT307" i="11"/>
  <c r="AW307" i="11"/>
  <c r="AZ307" i="11"/>
  <c r="BC307" i="11"/>
  <c r="BF307" i="11"/>
  <c r="BI307" i="11"/>
  <c r="AT308" i="11"/>
  <c r="AW308" i="11"/>
  <c r="AZ308" i="11"/>
  <c r="BC308" i="11"/>
  <c r="BF308" i="11"/>
  <c r="BI308" i="11"/>
  <c r="AT309" i="11"/>
  <c r="AW309" i="11"/>
  <c r="AZ309" i="11"/>
  <c r="BC309" i="11"/>
  <c r="BF309" i="11"/>
  <c r="BI309" i="11"/>
  <c r="AT310" i="11"/>
  <c r="AW310" i="11"/>
  <c r="AZ310" i="11"/>
  <c r="BC310" i="11"/>
  <c r="BF310" i="11"/>
  <c r="BI310" i="11"/>
  <c r="AT311" i="11"/>
  <c r="AW311" i="11"/>
  <c r="AZ311" i="11"/>
  <c r="BC311" i="11"/>
  <c r="BF311" i="11"/>
  <c r="BI311" i="11"/>
  <c r="AT312" i="11"/>
  <c r="AW312" i="11"/>
  <c r="AZ312" i="11"/>
  <c r="BC312" i="11"/>
  <c r="BF312" i="11"/>
  <c r="BI312" i="11"/>
  <c r="AT313" i="11"/>
  <c r="AW313" i="11"/>
  <c r="AZ313" i="11"/>
  <c r="BC313" i="11"/>
  <c r="BF313" i="11"/>
  <c r="BI313" i="11"/>
  <c r="AT314" i="11"/>
  <c r="AW314" i="11"/>
  <c r="AZ314" i="11"/>
  <c r="BC314" i="11"/>
  <c r="BF314" i="11"/>
  <c r="BI314" i="11"/>
  <c r="AT315" i="11"/>
  <c r="AW315" i="11"/>
  <c r="AZ315" i="11"/>
  <c r="BC315" i="11"/>
  <c r="BF315" i="11"/>
  <c r="BI315" i="11"/>
  <c r="AT316" i="11"/>
  <c r="AW316" i="11"/>
  <c r="AZ316" i="11"/>
  <c r="BC316" i="11"/>
  <c r="BF316" i="11"/>
  <c r="BI316" i="11"/>
  <c r="AT317" i="11"/>
  <c r="AW317" i="11"/>
  <c r="AZ317" i="11"/>
  <c r="BC317" i="11"/>
  <c r="BF317" i="11"/>
  <c r="BI317" i="11"/>
  <c r="AT318" i="11"/>
  <c r="AW318" i="11"/>
  <c r="AZ318" i="11"/>
  <c r="BC318" i="11"/>
  <c r="BF318" i="11"/>
  <c r="BI318" i="11"/>
  <c r="AT319" i="11"/>
  <c r="AW319" i="11"/>
  <c r="AZ319" i="11"/>
  <c r="BC319" i="11"/>
  <c r="BF319" i="11"/>
  <c r="BI319" i="11"/>
  <c r="AT320" i="11"/>
  <c r="AW320" i="11"/>
  <c r="AZ320" i="11"/>
  <c r="BC320" i="11"/>
  <c r="BF320" i="11"/>
  <c r="BI320" i="11"/>
  <c r="AT321" i="11"/>
  <c r="AW321" i="11"/>
  <c r="AZ321" i="11"/>
  <c r="BC321" i="11"/>
  <c r="BF321" i="11"/>
  <c r="BI321" i="11"/>
  <c r="AT322" i="11"/>
  <c r="AW322" i="11"/>
  <c r="AZ322" i="11"/>
  <c r="BC322" i="11"/>
  <c r="BF322" i="11"/>
  <c r="BI322" i="11"/>
  <c r="AT323" i="11"/>
  <c r="AW323" i="11"/>
  <c r="AZ323" i="11"/>
  <c r="BC323" i="11"/>
  <c r="BF323" i="11"/>
  <c r="BI323" i="11"/>
  <c r="AT324" i="11"/>
  <c r="AW324" i="11"/>
  <c r="AZ324" i="11"/>
  <c r="BC324" i="11"/>
  <c r="BF324" i="11"/>
  <c r="BI324" i="11"/>
  <c r="AT325" i="11"/>
  <c r="AW325" i="11"/>
  <c r="AZ325" i="11"/>
  <c r="BC325" i="11"/>
  <c r="BF325" i="11"/>
  <c r="BI325" i="11"/>
  <c r="AT326" i="11"/>
  <c r="AW326" i="11"/>
  <c r="AZ326" i="11"/>
  <c r="BC326" i="11"/>
  <c r="BF326" i="11"/>
  <c r="BI326" i="11"/>
  <c r="AT327" i="11"/>
  <c r="AW327" i="11"/>
  <c r="AZ327" i="11"/>
  <c r="BC327" i="11"/>
  <c r="BF327" i="11"/>
  <c r="BI327" i="11"/>
  <c r="AT328" i="11"/>
  <c r="AW328" i="11"/>
  <c r="AZ328" i="11"/>
  <c r="BC328" i="11"/>
  <c r="BF328" i="11"/>
  <c r="BI328" i="11"/>
  <c r="AT329" i="11"/>
  <c r="AW329" i="11"/>
  <c r="AZ329" i="11"/>
  <c r="BC329" i="11"/>
  <c r="BF329" i="11"/>
  <c r="BI329" i="11"/>
  <c r="AT330" i="11"/>
  <c r="AW330" i="11"/>
  <c r="AZ330" i="11"/>
  <c r="BC330" i="11"/>
  <c r="BF330" i="11"/>
  <c r="BI330" i="11"/>
  <c r="AT331" i="11"/>
  <c r="AW331" i="11"/>
  <c r="AZ331" i="11"/>
  <c r="BC331" i="11"/>
  <c r="BF331" i="11"/>
  <c r="BI331" i="11"/>
  <c r="AT332" i="11"/>
  <c r="AW332" i="11"/>
  <c r="AZ332" i="11"/>
  <c r="BC332" i="11"/>
  <c r="BF332" i="11"/>
  <c r="BI332" i="11"/>
  <c r="AT333" i="11"/>
  <c r="AW333" i="11"/>
  <c r="AZ333" i="11"/>
  <c r="BC333" i="11"/>
  <c r="BF333" i="11"/>
  <c r="BI333" i="11"/>
  <c r="AT334" i="11"/>
  <c r="AW334" i="11"/>
  <c r="AZ334" i="11"/>
  <c r="BC334" i="11"/>
  <c r="BF334" i="11"/>
  <c r="BI334" i="11"/>
  <c r="AT335" i="11"/>
  <c r="AW335" i="11"/>
  <c r="AZ335" i="11"/>
  <c r="BC335" i="11"/>
  <c r="BF335" i="11"/>
  <c r="BI335" i="11"/>
  <c r="AT336" i="11"/>
  <c r="AW336" i="11"/>
  <c r="AZ336" i="11"/>
  <c r="BC336" i="11"/>
  <c r="BF336" i="11"/>
  <c r="BI336" i="11"/>
  <c r="AT337" i="11"/>
  <c r="AW337" i="11"/>
  <c r="AZ337" i="11"/>
  <c r="BC337" i="11"/>
  <c r="BF337" i="11"/>
  <c r="BI337" i="11"/>
  <c r="AT338" i="11"/>
  <c r="AW338" i="11"/>
  <c r="AZ338" i="11"/>
  <c r="BC338" i="11"/>
  <c r="BF338" i="11"/>
  <c r="BI338" i="11"/>
  <c r="AT339" i="11"/>
  <c r="AW339" i="11"/>
  <c r="AZ339" i="11"/>
  <c r="BC339" i="11"/>
  <c r="BF339" i="11"/>
  <c r="BI339" i="11"/>
  <c r="AT340" i="11"/>
  <c r="AW340" i="11"/>
  <c r="AZ340" i="11"/>
  <c r="BC340" i="11"/>
  <c r="BF340" i="11"/>
  <c r="BI340" i="11"/>
  <c r="AT341" i="11"/>
  <c r="AW341" i="11"/>
  <c r="AZ341" i="11"/>
  <c r="BC341" i="11"/>
  <c r="BF341" i="11"/>
  <c r="BI341" i="11"/>
  <c r="AT342" i="11"/>
  <c r="AW342" i="11"/>
  <c r="AZ342" i="11"/>
  <c r="BC342" i="11"/>
  <c r="BF342" i="11"/>
  <c r="BI342" i="11"/>
  <c r="AT343" i="11"/>
  <c r="AW343" i="11"/>
  <c r="AZ343" i="11"/>
  <c r="BC343" i="11"/>
  <c r="BF343" i="11"/>
  <c r="BI343" i="11"/>
  <c r="AT344" i="11"/>
  <c r="AW344" i="11"/>
  <c r="AZ344" i="11"/>
  <c r="BC344" i="11"/>
  <c r="BF344" i="11"/>
  <c r="BI344" i="11"/>
  <c r="AT345" i="11"/>
  <c r="AW345" i="11"/>
  <c r="AZ345" i="11"/>
  <c r="BC345" i="11"/>
  <c r="BF345" i="11"/>
  <c r="BI345" i="11"/>
  <c r="AT346" i="11"/>
  <c r="AW346" i="11"/>
  <c r="AZ346" i="11"/>
  <c r="BC346" i="11"/>
  <c r="BF346" i="11"/>
  <c r="BI346" i="11"/>
  <c r="AT347" i="11"/>
  <c r="AW347" i="11"/>
  <c r="AZ347" i="11"/>
  <c r="BC347" i="11"/>
  <c r="BF347" i="11"/>
  <c r="BI347" i="11"/>
  <c r="AT348" i="11"/>
  <c r="AW348" i="11"/>
  <c r="AZ348" i="11"/>
  <c r="BC348" i="11"/>
  <c r="BF348" i="11"/>
  <c r="BI348" i="11"/>
  <c r="AT349" i="11"/>
  <c r="AW349" i="11"/>
  <c r="AZ349" i="11"/>
  <c r="BC349" i="11"/>
  <c r="BF349" i="11"/>
  <c r="BI349" i="11"/>
  <c r="AT350" i="11"/>
  <c r="AW350" i="11"/>
  <c r="AZ350" i="11"/>
  <c r="BC350" i="11"/>
  <c r="BF350" i="11"/>
  <c r="BI350" i="11"/>
  <c r="AT351" i="11"/>
  <c r="AW351" i="11"/>
  <c r="AZ351" i="11"/>
  <c r="BC351" i="11"/>
  <c r="BF351" i="11"/>
  <c r="BI351" i="11"/>
  <c r="AT352" i="11"/>
  <c r="AW352" i="11"/>
  <c r="AZ352" i="11"/>
  <c r="BC352" i="11"/>
  <c r="BF352" i="11"/>
  <c r="BI352" i="11"/>
  <c r="AT353" i="11"/>
  <c r="AW353" i="11"/>
  <c r="AZ353" i="11"/>
  <c r="BC353" i="11"/>
  <c r="BF353" i="11"/>
  <c r="BI353" i="11"/>
  <c r="AT354" i="11"/>
  <c r="AW354" i="11"/>
  <c r="AZ354" i="11"/>
  <c r="BC354" i="11"/>
  <c r="BF354" i="11"/>
  <c r="BI354" i="11"/>
  <c r="AT355" i="11"/>
  <c r="AW355" i="11"/>
  <c r="AZ355" i="11"/>
  <c r="BC355" i="11"/>
  <c r="BF355" i="11"/>
  <c r="BI355" i="11"/>
  <c r="AT356" i="11"/>
  <c r="AW356" i="11"/>
  <c r="AZ356" i="11"/>
  <c r="BC356" i="11"/>
  <c r="BF356" i="11"/>
  <c r="BI356" i="11"/>
  <c r="AT357" i="11"/>
  <c r="AW357" i="11"/>
  <c r="AZ357" i="11"/>
  <c r="BC357" i="11"/>
  <c r="BF357" i="11"/>
  <c r="BI357" i="11"/>
  <c r="AT358" i="11"/>
  <c r="AW358" i="11"/>
  <c r="AZ358" i="11"/>
  <c r="BC358" i="11"/>
  <c r="BF358" i="11"/>
  <c r="BI358" i="11"/>
  <c r="AT359" i="11"/>
  <c r="AW359" i="11"/>
  <c r="AZ359" i="11"/>
  <c r="BC359" i="11"/>
  <c r="BF359" i="11"/>
  <c r="BI359" i="11"/>
  <c r="AT360" i="11"/>
  <c r="AW360" i="11"/>
  <c r="AZ360" i="11"/>
  <c r="BC360" i="11"/>
  <c r="BF360" i="11"/>
  <c r="BI360" i="11"/>
  <c r="AT361" i="11"/>
  <c r="AW361" i="11"/>
  <c r="AZ361" i="11"/>
  <c r="BC361" i="11"/>
  <c r="BF361" i="11"/>
  <c r="BI361" i="11"/>
  <c r="AT362" i="11"/>
  <c r="AW362" i="11"/>
  <c r="AZ362" i="11"/>
  <c r="BC362" i="11"/>
  <c r="BF362" i="11"/>
  <c r="BI362" i="11"/>
  <c r="AT363" i="11"/>
  <c r="AW363" i="11"/>
  <c r="AZ363" i="11"/>
  <c r="BC363" i="11"/>
  <c r="BF363" i="11"/>
  <c r="BI363" i="11"/>
  <c r="AT364" i="11"/>
  <c r="AW364" i="11"/>
  <c r="AZ364" i="11"/>
  <c r="BC364" i="11"/>
  <c r="BF364" i="11"/>
  <c r="BI364" i="11"/>
  <c r="AW365" i="11"/>
  <c r="AZ365" i="11"/>
  <c r="BC365" i="11"/>
  <c r="BF365" i="11"/>
  <c r="BI365" i="11"/>
  <c r="AW366" i="11"/>
  <c r="AZ366" i="11"/>
  <c r="BC366" i="11"/>
  <c r="BF366" i="11"/>
  <c r="BI366" i="11"/>
  <c r="AT367" i="11"/>
  <c r="AW367" i="11"/>
  <c r="AZ367" i="11"/>
  <c r="BC367" i="11"/>
  <c r="BF367" i="11"/>
  <c r="BI367" i="11"/>
  <c r="AT368" i="11"/>
  <c r="AW368" i="11"/>
  <c r="AZ368" i="11"/>
  <c r="BC368" i="11"/>
  <c r="BF368" i="11"/>
  <c r="BI368" i="11"/>
  <c r="AT369" i="11"/>
  <c r="AW369" i="11"/>
  <c r="AZ369" i="11"/>
  <c r="BC369" i="11"/>
  <c r="BF369" i="11"/>
  <c r="BI369" i="11"/>
  <c r="AT370" i="11"/>
  <c r="AW370" i="11"/>
  <c r="AZ370" i="11"/>
  <c r="BC370" i="11"/>
  <c r="BF370" i="11"/>
  <c r="BI370" i="11"/>
  <c r="AT371" i="11"/>
  <c r="AW371" i="11"/>
  <c r="AZ371" i="11"/>
  <c r="BC371" i="11"/>
  <c r="BF371" i="11"/>
  <c r="BI371" i="11"/>
  <c r="AT372" i="11"/>
  <c r="AW372" i="11"/>
  <c r="AZ372" i="11"/>
  <c r="BC372" i="11"/>
  <c r="BF372" i="11"/>
  <c r="BI372" i="11"/>
  <c r="AT373" i="11"/>
  <c r="AW373" i="11"/>
  <c r="AZ373" i="11"/>
  <c r="BC373" i="11"/>
  <c r="BF373" i="11"/>
  <c r="BI373" i="11"/>
  <c r="AT374" i="11"/>
  <c r="AW374" i="11"/>
  <c r="AZ374" i="11"/>
  <c r="BC374" i="11"/>
  <c r="BF374" i="11"/>
  <c r="BI374" i="11"/>
  <c r="BI9" i="11"/>
  <c r="BF9" i="11"/>
  <c r="BC9" i="11"/>
  <c r="AZ9" i="11"/>
  <c r="AW9" i="11"/>
  <c r="BI243" i="11"/>
  <c r="AW243" i="11"/>
  <c r="AT243" i="11"/>
  <c r="BF243" i="11"/>
  <c r="BC243" i="11"/>
  <c r="AZ243" i="11"/>
  <c r="BI255" i="11"/>
  <c r="BF255" i="11"/>
  <c r="BC255" i="11"/>
  <c r="AZ255" i="11"/>
  <c r="AW255" i="11"/>
  <c r="AT255" i="11"/>
  <c r="AT62" i="11"/>
  <c r="AZ63" i="11"/>
  <c r="AZ62" i="11"/>
  <c r="AT63" i="11"/>
  <c r="AW63" i="11"/>
  <c r="AS9" i="11"/>
  <c r="AS10" i="11"/>
  <c r="AV10" i="11"/>
  <c r="AY10" i="11"/>
  <c r="BB10" i="11"/>
  <c r="BE10" i="11"/>
  <c r="BH10" i="11"/>
  <c r="AS11" i="11"/>
  <c r="AV11" i="11"/>
  <c r="AY11" i="11"/>
  <c r="BB11" i="11"/>
  <c r="BE11" i="11"/>
  <c r="BH11" i="11"/>
  <c r="AS12" i="11"/>
  <c r="AV12" i="11"/>
  <c r="AY12" i="11"/>
  <c r="BB12" i="11"/>
  <c r="BE12" i="11"/>
  <c r="BH12" i="11"/>
  <c r="AS13" i="11"/>
  <c r="AV13" i="11"/>
  <c r="AY13" i="11"/>
  <c r="BB13" i="11"/>
  <c r="BE13" i="11"/>
  <c r="BH13" i="11"/>
  <c r="AS14" i="11"/>
  <c r="AV14" i="11"/>
  <c r="AY14" i="11"/>
  <c r="BB14" i="11"/>
  <c r="BE14" i="11"/>
  <c r="BH14" i="11"/>
  <c r="AS15" i="11"/>
  <c r="AV15" i="11"/>
  <c r="AY15" i="11"/>
  <c r="BB15" i="11"/>
  <c r="BE15" i="11"/>
  <c r="BH15" i="11"/>
  <c r="AS16" i="11"/>
  <c r="AV16" i="11"/>
  <c r="AY16" i="11"/>
  <c r="BB16" i="11"/>
  <c r="BE16" i="11"/>
  <c r="BH16" i="11"/>
  <c r="AS17" i="11"/>
  <c r="AV17" i="11"/>
  <c r="AY17" i="11"/>
  <c r="BB17" i="11"/>
  <c r="BE17" i="11"/>
  <c r="BH17" i="11"/>
  <c r="AS18" i="11"/>
  <c r="AV18" i="11"/>
  <c r="AY18" i="11"/>
  <c r="BB18" i="11"/>
  <c r="BE18" i="11"/>
  <c r="BH18" i="11"/>
  <c r="AS19" i="11"/>
  <c r="AV19" i="11"/>
  <c r="AY19" i="11"/>
  <c r="BB19" i="11"/>
  <c r="BE19" i="11"/>
  <c r="BH19" i="11"/>
  <c r="AS20" i="11"/>
  <c r="AV20" i="11"/>
  <c r="AY20" i="11"/>
  <c r="BB20" i="11"/>
  <c r="BE20" i="11"/>
  <c r="BH20" i="11"/>
  <c r="AS21" i="11"/>
  <c r="AV21" i="11"/>
  <c r="AY21" i="11"/>
  <c r="BB21" i="11"/>
  <c r="BE21" i="11"/>
  <c r="BH21" i="11"/>
  <c r="AS22" i="11"/>
  <c r="AV22" i="11"/>
  <c r="AY22" i="11"/>
  <c r="BB22" i="11"/>
  <c r="BE22" i="11"/>
  <c r="BH22" i="11"/>
  <c r="AS23" i="11"/>
  <c r="AV23" i="11"/>
  <c r="AY23" i="11"/>
  <c r="BB23" i="11"/>
  <c r="BE23" i="11"/>
  <c r="BH23" i="11"/>
  <c r="AS24" i="11"/>
  <c r="AV24" i="11"/>
  <c r="AY24" i="11"/>
  <c r="BB24" i="11"/>
  <c r="BE24" i="11"/>
  <c r="BH24" i="11"/>
  <c r="AS25" i="11"/>
  <c r="AV25" i="11"/>
  <c r="AY25" i="11"/>
  <c r="BB25" i="11"/>
  <c r="BE25" i="11"/>
  <c r="BH25" i="11"/>
  <c r="AS26" i="11"/>
  <c r="AV26" i="11"/>
  <c r="AY26" i="11"/>
  <c r="BB26" i="11"/>
  <c r="BE26" i="11"/>
  <c r="BH26" i="11"/>
  <c r="AS27" i="11"/>
  <c r="AV27" i="11"/>
  <c r="AY27" i="11"/>
  <c r="BB27" i="11"/>
  <c r="BE27" i="11"/>
  <c r="BH27" i="11"/>
  <c r="AS28" i="11"/>
  <c r="AV28" i="11"/>
  <c r="AY28" i="11"/>
  <c r="BB28" i="11"/>
  <c r="BE28" i="11"/>
  <c r="BH28" i="11"/>
  <c r="AS29" i="11"/>
  <c r="AV29" i="11"/>
  <c r="AY29" i="11"/>
  <c r="BB29" i="11"/>
  <c r="BE29" i="11"/>
  <c r="BH29" i="11"/>
  <c r="AS30" i="11"/>
  <c r="AV30" i="11"/>
  <c r="AY30" i="11"/>
  <c r="BB30" i="11"/>
  <c r="BE30" i="11"/>
  <c r="BH30" i="11"/>
  <c r="AS31" i="11"/>
  <c r="AV31" i="11"/>
  <c r="AY31" i="11"/>
  <c r="BB31" i="11"/>
  <c r="BE31" i="11"/>
  <c r="BH31" i="11"/>
  <c r="AS32" i="11"/>
  <c r="AV32" i="11"/>
  <c r="AY32" i="11"/>
  <c r="BB32" i="11"/>
  <c r="BE32" i="11"/>
  <c r="BH32" i="11"/>
  <c r="AS33" i="11"/>
  <c r="AV33" i="11"/>
  <c r="AY33" i="11"/>
  <c r="BB33" i="11"/>
  <c r="BE33" i="11"/>
  <c r="BH33" i="11"/>
  <c r="AS34" i="11"/>
  <c r="AV34" i="11"/>
  <c r="AY34" i="11"/>
  <c r="BB34" i="11"/>
  <c r="BE34" i="11"/>
  <c r="BH34" i="11"/>
  <c r="AS35" i="11"/>
  <c r="AV35" i="11"/>
  <c r="AY35" i="11"/>
  <c r="BB35" i="11"/>
  <c r="BE35" i="11"/>
  <c r="BH35" i="11"/>
  <c r="AS36" i="11"/>
  <c r="AV36" i="11"/>
  <c r="AY36" i="11"/>
  <c r="BB36" i="11"/>
  <c r="BE36" i="11"/>
  <c r="BH36" i="11"/>
  <c r="AS37" i="11"/>
  <c r="AV37" i="11"/>
  <c r="AY37" i="11"/>
  <c r="BB37" i="11"/>
  <c r="BE37" i="11"/>
  <c r="BH37" i="11"/>
  <c r="AS38" i="11"/>
  <c r="AV38" i="11"/>
  <c r="AY38" i="11"/>
  <c r="BB38" i="11"/>
  <c r="BE38" i="11"/>
  <c r="BH38" i="11"/>
  <c r="AS39" i="11"/>
  <c r="AV39" i="11"/>
  <c r="AY39" i="11"/>
  <c r="BB39" i="11"/>
  <c r="BE39" i="11"/>
  <c r="BH39" i="11"/>
  <c r="AS40" i="11"/>
  <c r="AV40" i="11"/>
  <c r="AY40" i="11"/>
  <c r="BB40" i="11"/>
  <c r="BE40" i="11"/>
  <c r="BH40" i="11"/>
  <c r="AS41" i="11"/>
  <c r="AV41" i="11"/>
  <c r="AY41" i="11"/>
  <c r="BB41" i="11"/>
  <c r="BE41" i="11"/>
  <c r="BH41" i="11"/>
  <c r="AS42" i="11"/>
  <c r="AV42" i="11"/>
  <c r="AY42" i="11"/>
  <c r="BB42" i="11"/>
  <c r="BE42" i="11"/>
  <c r="BH42" i="11"/>
  <c r="AS43" i="11"/>
  <c r="AV43" i="11"/>
  <c r="AY43" i="11"/>
  <c r="BB43" i="11"/>
  <c r="BE43" i="11"/>
  <c r="BH43" i="11"/>
  <c r="AS44" i="11"/>
  <c r="AV44" i="11"/>
  <c r="AY44" i="11"/>
  <c r="BB44" i="11"/>
  <c r="BE44" i="11"/>
  <c r="BH44" i="11"/>
  <c r="AS45" i="11"/>
  <c r="AV45" i="11"/>
  <c r="AY45" i="11"/>
  <c r="BB45" i="11"/>
  <c r="BE45" i="11"/>
  <c r="BH45" i="11"/>
  <c r="AS46" i="11"/>
  <c r="AV46" i="11"/>
  <c r="AY46" i="11"/>
  <c r="BB46" i="11"/>
  <c r="BE46" i="11"/>
  <c r="BH46" i="11"/>
  <c r="AS47" i="11"/>
  <c r="AV47" i="11"/>
  <c r="AY47" i="11"/>
  <c r="BB47" i="11"/>
  <c r="BE47" i="11"/>
  <c r="BH47" i="11"/>
  <c r="AS48" i="11"/>
  <c r="AV48" i="11"/>
  <c r="AY48" i="11"/>
  <c r="BB48" i="11"/>
  <c r="BE48" i="11"/>
  <c r="BH48" i="11"/>
  <c r="AS49" i="11"/>
  <c r="AV49" i="11"/>
  <c r="AY49" i="11"/>
  <c r="BB49" i="11"/>
  <c r="BE49" i="11"/>
  <c r="BH49" i="11"/>
  <c r="AS50" i="11"/>
  <c r="AV50" i="11"/>
  <c r="AY50" i="11"/>
  <c r="BB50" i="11"/>
  <c r="BE50" i="11"/>
  <c r="BH50" i="11"/>
  <c r="AS51" i="11"/>
  <c r="AV51" i="11"/>
  <c r="AY51" i="11"/>
  <c r="BB51" i="11"/>
  <c r="BE51" i="11"/>
  <c r="BH51" i="11"/>
  <c r="AS52" i="11"/>
  <c r="AV52" i="11"/>
  <c r="AY52" i="11"/>
  <c r="BB52" i="11"/>
  <c r="BE52" i="11"/>
  <c r="BH52" i="11"/>
  <c r="AS53" i="11"/>
  <c r="AV53" i="11"/>
  <c r="AY53" i="11"/>
  <c r="BB53" i="11"/>
  <c r="BE53" i="11"/>
  <c r="BH53" i="11"/>
  <c r="AS54" i="11"/>
  <c r="AV54" i="11"/>
  <c r="AY54" i="11"/>
  <c r="BB54" i="11"/>
  <c r="BE54" i="11"/>
  <c r="BH54" i="11"/>
  <c r="AS55" i="11"/>
  <c r="AV55" i="11"/>
  <c r="AY55" i="11"/>
  <c r="BB55" i="11"/>
  <c r="BE55" i="11"/>
  <c r="BH55" i="11"/>
  <c r="AS56" i="11"/>
  <c r="AV56" i="11"/>
  <c r="AY56" i="11"/>
  <c r="BB56" i="11"/>
  <c r="BE56" i="11"/>
  <c r="BH56" i="11"/>
  <c r="AS57" i="11"/>
  <c r="AV57" i="11"/>
  <c r="AY57" i="11"/>
  <c r="BB57" i="11"/>
  <c r="BE57" i="11"/>
  <c r="BH57" i="11"/>
  <c r="AS58" i="11"/>
  <c r="AV58" i="11"/>
  <c r="AY58" i="11"/>
  <c r="BB58" i="11"/>
  <c r="BE58" i="11"/>
  <c r="BH58" i="11"/>
  <c r="AS59" i="11"/>
  <c r="AV59" i="11"/>
  <c r="AY59" i="11"/>
  <c r="BB59" i="11"/>
  <c r="BE59" i="11"/>
  <c r="BH59" i="11"/>
  <c r="AS60" i="11"/>
  <c r="AV60" i="11"/>
  <c r="AY60" i="11"/>
  <c r="BB60" i="11"/>
  <c r="BE60" i="11"/>
  <c r="BH60" i="11"/>
  <c r="AS61" i="11"/>
  <c r="AV61" i="11"/>
  <c r="AY61" i="11"/>
  <c r="BB61" i="11"/>
  <c r="BE61" i="11"/>
  <c r="BH61" i="11"/>
  <c r="AS64" i="11"/>
  <c r="AV64" i="11"/>
  <c r="AY64" i="11"/>
  <c r="BB64" i="11"/>
  <c r="BE64" i="11"/>
  <c r="BH64" i="11"/>
  <c r="AS65" i="11"/>
  <c r="AV65" i="11"/>
  <c r="AY65" i="11"/>
  <c r="BB65" i="11"/>
  <c r="BE65" i="11"/>
  <c r="BH65" i="11"/>
  <c r="AS66" i="11"/>
  <c r="AV66" i="11"/>
  <c r="AY66" i="11"/>
  <c r="BB66" i="11"/>
  <c r="BE66" i="11"/>
  <c r="BH66" i="11"/>
  <c r="AS67" i="11"/>
  <c r="AV67" i="11"/>
  <c r="AY67" i="11"/>
  <c r="BB67" i="11"/>
  <c r="BE67" i="11"/>
  <c r="BH67" i="11"/>
  <c r="AS68" i="11"/>
  <c r="AV68" i="11"/>
  <c r="AY68" i="11"/>
  <c r="BB68" i="11"/>
  <c r="BE68" i="11"/>
  <c r="BH68" i="11"/>
  <c r="AS69" i="11"/>
  <c r="AV69" i="11"/>
  <c r="AY69" i="11"/>
  <c r="BB69" i="11"/>
  <c r="BE69" i="11"/>
  <c r="BH69" i="11"/>
  <c r="AS70" i="11"/>
  <c r="AV70" i="11"/>
  <c r="AY70" i="11"/>
  <c r="BB70" i="11"/>
  <c r="BE70" i="11"/>
  <c r="BH70" i="11"/>
  <c r="AS71" i="11"/>
  <c r="AV71" i="11"/>
  <c r="AY71" i="11"/>
  <c r="BB71" i="11"/>
  <c r="BE71" i="11"/>
  <c r="BH71" i="11"/>
  <c r="AS72" i="11"/>
  <c r="AV72" i="11"/>
  <c r="AY72" i="11"/>
  <c r="BB72" i="11"/>
  <c r="BE72" i="11"/>
  <c r="BH72" i="11"/>
  <c r="AS73" i="11"/>
  <c r="AV73" i="11"/>
  <c r="AY73" i="11"/>
  <c r="BB73" i="11"/>
  <c r="BE73" i="11"/>
  <c r="BH73" i="11"/>
  <c r="AS74" i="11"/>
  <c r="AV74" i="11"/>
  <c r="AY74" i="11"/>
  <c r="BB74" i="11"/>
  <c r="BE74" i="11"/>
  <c r="BH74" i="11"/>
  <c r="AS75" i="11"/>
  <c r="AV75" i="11"/>
  <c r="AY75" i="11"/>
  <c r="BB75" i="11"/>
  <c r="BE75" i="11"/>
  <c r="BH75" i="11"/>
  <c r="AS76" i="11"/>
  <c r="AV76" i="11"/>
  <c r="AY76" i="11"/>
  <c r="BB76" i="11"/>
  <c r="BE76" i="11"/>
  <c r="BH76" i="11"/>
  <c r="AS77" i="11"/>
  <c r="AV77" i="11"/>
  <c r="AY77" i="11"/>
  <c r="BB77" i="11"/>
  <c r="BE77" i="11"/>
  <c r="BH77" i="11"/>
  <c r="AS78" i="11"/>
  <c r="AV78" i="11"/>
  <c r="AY78" i="11"/>
  <c r="BB78" i="11"/>
  <c r="BE78" i="11"/>
  <c r="BH78" i="11"/>
  <c r="AS79" i="11"/>
  <c r="AV79" i="11"/>
  <c r="AY79" i="11"/>
  <c r="BB79" i="11"/>
  <c r="BE79" i="11"/>
  <c r="BH79" i="11"/>
  <c r="AS80" i="11"/>
  <c r="AV80" i="11"/>
  <c r="AY80" i="11"/>
  <c r="BB80" i="11"/>
  <c r="BE80" i="11"/>
  <c r="BH80" i="11"/>
  <c r="AS81" i="11"/>
  <c r="AV81" i="11"/>
  <c r="AY81" i="11"/>
  <c r="BB81" i="11"/>
  <c r="BE81" i="11"/>
  <c r="BH81" i="11"/>
  <c r="AS82" i="11"/>
  <c r="AV82" i="11"/>
  <c r="AY82" i="11"/>
  <c r="BB82" i="11"/>
  <c r="BE82" i="11"/>
  <c r="BH82" i="11"/>
  <c r="AS83" i="11"/>
  <c r="AV83" i="11"/>
  <c r="AY83" i="11"/>
  <c r="BB83" i="11"/>
  <c r="BE83" i="11"/>
  <c r="BH83" i="11"/>
  <c r="AS84" i="11"/>
  <c r="AV84" i="11"/>
  <c r="AY84" i="11"/>
  <c r="BB84" i="11"/>
  <c r="BE84" i="11"/>
  <c r="BH84" i="11"/>
  <c r="AS85" i="11"/>
  <c r="AV85" i="11"/>
  <c r="AY85" i="11"/>
  <c r="BB85" i="11"/>
  <c r="BE85" i="11"/>
  <c r="BH85" i="11"/>
  <c r="AS86" i="11"/>
  <c r="AV86" i="11"/>
  <c r="AY86" i="11"/>
  <c r="BB86" i="11"/>
  <c r="BE86" i="11"/>
  <c r="BH86" i="11"/>
  <c r="AS87" i="11"/>
  <c r="AV87" i="11"/>
  <c r="AY87" i="11"/>
  <c r="BB87" i="11"/>
  <c r="BE87" i="11"/>
  <c r="BH87" i="11"/>
  <c r="AS88" i="11"/>
  <c r="AV88" i="11"/>
  <c r="AY88" i="11"/>
  <c r="BB88" i="11"/>
  <c r="BE88" i="11"/>
  <c r="BH88" i="11"/>
  <c r="AS89" i="11"/>
  <c r="AV89" i="11"/>
  <c r="AY89" i="11"/>
  <c r="BB89" i="11"/>
  <c r="BE89" i="11"/>
  <c r="BH89" i="11"/>
  <c r="AS90" i="11"/>
  <c r="AV90" i="11"/>
  <c r="AY90" i="11"/>
  <c r="BB90" i="11"/>
  <c r="BE90" i="11"/>
  <c r="BH90" i="11"/>
  <c r="AS91" i="11"/>
  <c r="AV91" i="11"/>
  <c r="AY91" i="11"/>
  <c r="BB91" i="11"/>
  <c r="BE91" i="11"/>
  <c r="BH91" i="11"/>
  <c r="AS92" i="11"/>
  <c r="AV92" i="11"/>
  <c r="AY92" i="11"/>
  <c r="BB92" i="11"/>
  <c r="BE92" i="11"/>
  <c r="BH92" i="11"/>
  <c r="AS93" i="11"/>
  <c r="AV93" i="11"/>
  <c r="AY93" i="11"/>
  <c r="BB93" i="11"/>
  <c r="BE93" i="11"/>
  <c r="BH93" i="11"/>
  <c r="AS94" i="11"/>
  <c r="AV94" i="11"/>
  <c r="AY94" i="11"/>
  <c r="BB94" i="11"/>
  <c r="BE94" i="11"/>
  <c r="BH94" i="11"/>
  <c r="AS95" i="11"/>
  <c r="AV95" i="11"/>
  <c r="AY95" i="11"/>
  <c r="BB95" i="11"/>
  <c r="BE95" i="11"/>
  <c r="BH95" i="11"/>
  <c r="AS96" i="11"/>
  <c r="AV96" i="11"/>
  <c r="AY96" i="11"/>
  <c r="BB96" i="11"/>
  <c r="BE96" i="11"/>
  <c r="BH96" i="11"/>
  <c r="AS97" i="11"/>
  <c r="AV97" i="11"/>
  <c r="AY97" i="11"/>
  <c r="BB97" i="11"/>
  <c r="BE97" i="11"/>
  <c r="BH97" i="11"/>
  <c r="AS98" i="11"/>
  <c r="AV98" i="11"/>
  <c r="AY98" i="11"/>
  <c r="BB98" i="11"/>
  <c r="BE98" i="11"/>
  <c r="BH98" i="11"/>
  <c r="AS99" i="11"/>
  <c r="AV99" i="11"/>
  <c r="AY99" i="11"/>
  <c r="BB99" i="11"/>
  <c r="BE99" i="11"/>
  <c r="BH99" i="11"/>
  <c r="AS100" i="11"/>
  <c r="AV100" i="11"/>
  <c r="AY100" i="11"/>
  <c r="BB100" i="11"/>
  <c r="BE100" i="11"/>
  <c r="BH100" i="11"/>
  <c r="AS101" i="11"/>
  <c r="AV101" i="11"/>
  <c r="AY101" i="11"/>
  <c r="BB101" i="11"/>
  <c r="BE101" i="11"/>
  <c r="BH101" i="11"/>
  <c r="AS102" i="11"/>
  <c r="AV102" i="11"/>
  <c r="AY102" i="11"/>
  <c r="BB102" i="11"/>
  <c r="BE102" i="11"/>
  <c r="BH102" i="11"/>
  <c r="AS103" i="11"/>
  <c r="AV103" i="11"/>
  <c r="AY103" i="11"/>
  <c r="BB103" i="11"/>
  <c r="BE103" i="11"/>
  <c r="BH103" i="11"/>
  <c r="AS104" i="11"/>
  <c r="AV104" i="11"/>
  <c r="AY104" i="11"/>
  <c r="BB104" i="11"/>
  <c r="BE104" i="11"/>
  <c r="BH104" i="11"/>
  <c r="AS105" i="11"/>
  <c r="AV105" i="11"/>
  <c r="AY105" i="11"/>
  <c r="BB105" i="11"/>
  <c r="BE105" i="11"/>
  <c r="BH105" i="11"/>
  <c r="AS106" i="11"/>
  <c r="AV106" i="11"/>
  <c r="AY106" i="11"/>
  <c r="BB106" i="11"/>
  <c r="BE106" i="11"/>
  <c r="BH106" i="11"/>
  <c r="AS107" i="11"/>
  <c r="AV107" i="11"/>
  <c r="AY107" i="11"/>
  <c r="BB107" i="11"/>
  <c r="BE107" i="11"/>
  <c r="BH107" i="11"/>
  <c r="AS108" i="11"/>
  <c r="AV108" i="11"/>
  <c r="AY108" i="11"/>
  <c r="BB108" i="11"/>
  <c r="BE108" i="11"/>
  <c r="BH108" i="11"/>
  <c r="AS109" i="11"/>
  <c r="AV109" i="11"/>
  <c r="AY109" i="11"/>
  <c r="BB109" i="11"/>
  <c r="BE109" i="11"/>
  <c r="BH109" i="11"/>
  <c r="AS110" i="11"/>
  <c r="AV110" i="11"/>
  <c r="AY110" i="11"/>
  <c r="BB110" i="11"/>
  <c r="BE110" i="11"/>
  <c r="BH110" i="11"/>
  <c r="AS111" i="11"/>
  <c r="AV111" i="11"/>
  <c r="AY111" i="11"/>
  <c r="BB111" i="11"/>
  <c r="BE111" i="11"/>
  <c r="BH111" i="11"/>
  <c r="AS112" i="11"/>
  <c r="AV112" i="11"/>
  <c r="AY112" i="11"/>
  <c r="BB112" i="11"/>
  <c r="BE112" i="11"/>
  <c r="BH112" i="11"/>
  <c r="AS113" i="11"/>
  <c r="AV113" i="11"/>
  <c r="AY113" i="11"/>
  <c r="BB113" i="11"/>
  <c r="BE113" i="11"/>
  <c r="BH113" i="11"/>
  <c r="AS114" i="11"/>
  <c r="AV114" i="11"/>
  <c r="AY114" i="11"/>
  <c r="BB114" i="11"/>
  <c r="BE114" i="11"/>
  <c r="BH114" i="11"/>
  <c r="AS115" i="11"/>
  <c r="AV115" i="11"/>
  <c r="AY115" i="11"/>
  <c r="BB115" i="11"/>
  <c r="BE115" i="11"/>
  <c r="BH115" i="11"/>
  <c r="AS116" i="11"/>
  <c r="AV116" i="11"/>
  <c r="AY116" i="11"/>
  <c r="BB116" i="11"/>
  <c r="BE116" i="11"/>
  <c r="BH116" i="11"/>
  <c r="AS117" i="11"/>
  <c r="AV117" i="11"/>
  <c r="AY117" i="11"/>
  <c r="BB117" i="11"/>
  <c r="BE117" i="11"/>
  <c r="BH117" i="11"/>
  <c r="AS118" i="11"/>
  <c r="AV118" i="11"/>
  <c r="AY118" i="11"/>
  <c r="BB118" i="11"/>
  <c r="BE118" i="11"/>
  <c r="BH118" i="11"/>
  <c r="AS119" i="11"/>
  <c r="AV119" i="11"/>
  <c r="AY119" i="11"/>
  <c r="BB119" i="11"/>
  <c r="BE119" i="11"/>
  <c r="BH119" i="11"/>
  <c r="AS120" i="11"/>
  <c r="AV120" i="11"/>
  <c r="AY120" i="11"/>
  <c r="BB120" i="11"/>
  <c r="BE120" i="11"/>
  <c r="BH120" i="11"/>
  <c r="AS121" i="11"/>
  <c r="AV121" i="11"/>
  <c r="AY121" i="11"/>
  <c r="BB121" i="11"/>
  <c r="BE121" i="11"/>
  <c r="BH121" i="11"/>
  <c r="AS122" i="11"/>
  <c r="AV122" i="11"/>
  <c r="AY122" i="11"/>
  <c r="BB122" i="11"/>
  <c r="BE122" i="11"/>
  <c r="BH122" i="11"/>
  <c r="AS123" i="11"/>
  <c r="AV123" i="11"/>
  <c r="AY123" i="11"/>
  <c r="BB123" i="11"/>
  <c r="BE123" i="11"/>
  <c r="BH123" i="11"/>
  <c r="AS124" i="11"/>
  <c r="AV124" i="11"/>
  <c r="AY124" i="11"/>
  <c r="BB124" i="11"/>
  <c r="BE124" i="11"/>
  <c r="BH124" i="11"/>
  <c r="AS125" i="11"/>
  <c r="AV125" i="11"/>
  <c r="AY125" i="11"/>
  <c r="BB125" i="11"/>
  <c r="BE125" i="11"/>
  <c r="BH125" i="11"/>
  <c r="AS126" i="11"/>
  <c r="AV126" i="11"/>
  <c r="AY126" i="11"/>
  <c r="BB126" i="11"/>
  <c r="BE126" i="11"/>
  <c r="BH126" i="11"/>
  <c r="AS127" i="11"/>
  <c r="AV127" i="11"/>
  <c r="AY127" i="11"/>
  <c r="BB127" i="11"/>
  <c r="BE127" i="11"/>
  <c r="BH127" i="11"/>
  <c r="AS128" i="11"/>
  <c r="AV128" i="11"/>
  <c r="AY128" i="11"/>
  <c r="BB128" i="11"/>
  <c r="BE128" i="11"/>
  <c r="BH128" i="11"/>
  <c r="AS129" i="11"/>
  <c r="AV129" i="11"/>
  <c r="AY129" i="11"/>
  <c r="BB129" i="11"/>
  <c r="BE129" i="11"/>
  <c r="BH129" i="11"/>
  <c r="AS130" i="11"/>
  <c r="AV130" i="11"/>
  <c r="AY130" i="11"/>
  <c r="BB130" i="11"/>
  <c r="BE130" i="11"/>
  <c r="BH130" i="11"/>
  <c r="AS131" i="11"/>
  <c r="AV131" i="11"/>
  <c r="AY131" i="11"/>
  <c r="BB131" i="11"/>
  <c r="BE131" i="11"/>
  <c r="BH131" i="11"/>
  <c r="AS132" i="11"/>
  <c r="AV132" i="11"/>
  <c r="AY132" i="11"/>
  <c r="BB132" i="11"/>
  <c r="BE132" i="11"/>
  <c r="BH132" i="11"/>
  <c r="AS133" i="11"/>
  <c r="AV133" i="11"/>
  <c r="AY133" i="11"/>
  <c r="BB133" i="11"/>
  <c r="BE133" i="11"/>
  <c r="BH133" i="11"/>
  <c r="AS134" i="11"/>
  <c r="AV134" i="11"/>
  <c r="AY134" i="11"/>
  <c r="BB134" i="11"/>
  <c r="BE134" i="11"/>
  <c r="BH134" i="11"/>
  <c r="AS135" i="11"/>
  <c r="AV135" i="11"/>
  <c r="AY135" i="11"/>
  <c r="BB135" i="11"/>
  <c r="BE135" i="11"/>
  <c r="BH135" i="11"/>
  <c r="AS136" i="11"/>
  <c r="AV136" i="11"/>
  <c r="AY136" i="11"/>
  <c r="BB136" i="11"/>
  <c r="BE136" i="11"/>
  <c r="BH136" i="11"/>
  <c r="AS137" i="11"/>
  <c r="AV137" i="11"/>
  <c r="AY137" i="11"/>
  <c r="BB137" i="11"/>
  <c r="BE137" i="11"/>
  <c r="BH137" i="11"/>
  <c r="AS138" i="11"/>
  <c r="AV138" i="11"/>
  <c r="AY138" i="11"/>
  <c r="BB138" i="11"/>
  <c r="BE138" i="11"/>
  <c r="BH138" i="11"/>
  <c r="AS139" i="11"/>
  <c r="AV139" i="11"/>
  <c r="AY139" i="11"/>
  <c r="BB139" i="11"/>
  <c r="BE139" i="11"/>
  <c r="BH139" i="11"/>
  <c r="AS140" i="11"/>
  <c r="AV140" i="11"/>
  <c r="AY140" i="11"/>
  <c r="BB140" i="11"/>
  <c r="BE140" i="11"/>
  <c r="BH140" i="11"/>
  <c r="AS141" i="11"/>
  <c r="AV141" i="11"/>
  <c r="AY141" i="11"/>
  <c r="BB141" i="11"/>
  <c r="BE141" i="11"/>
  <c r="BH141" i="11"/>
  <c r="AS142" i="11"/>
  <c r="AV142" i="11"/>
  <c r="AY142" i="11"/>
  <c r="BB142" i="11"/>
  <c r="BE142" i="11"/>
  <c r="BH142" i="11"/>
  <c r="AS143" i="11"/>
  <c r="AV143" i="11"/>
  <c r="AY143" i="11"/>
  <c r="BB143" i="11"/>
  <c r="BE143" i="11"/>
  <c r="BH143" i="11"/>
  <c r="AS144" i="11"/>
  <c r="AV144" i="11"/>
  <c r="AY144" i="11"/>
  <c r="BB144" i="11"/>
  <c r="BE144" i="11"/>
  <c r="BH144" i="11"/>
  <c r="AS145" i="11"/>
  <c r="AV145" i="11"/>
  <c r="AY145" i="11"/>
  <c r="BB145" i="11"/>
  <c r="BE145" i="11"/>
  <c r="BH145" i="11"/>
  <c r="AS146" i="11"/>
  <c r="AV146" i="11"/>
  <c r="AY146" i="11"/>
  <c r="BB146" i="11"/>
  <c r="BE146" i="11"/>
  <c r="BH146" i="11"/>
  <c r="AS147" i="11"/>
  <c r="AV147" i="11"/>
  <c r="AY147" i="11"/>
  <c r="BB147" i="11"/>
  <c r="BE147" i="11"/>
  <c r="BH147" i="11"/>
  <c r="AS148" i="11"/>
  <c r="AV148" i="11"/>
  <c r="AY148" i="11"/>
  <c r="BB148" i="11"/>
  <c r="BE148" i="11"/>
  <c r="BH148" i="11"/>
  <c r="AS149" i="11"/>
  <c r="AV149" i="11"/>
  <c r="AY149" i="11"/>
  <c r="BB149" i="11"/>
  <c r="BE149" i="11"/>
  <c r="BH149" i="11"/>
  <c r="AS150" i="11"/>
  <c r="AV150" i="11"/>
  <c r="AY150" i="11"/>
  <c r="BB150" i="11"/>
  <c r="BE150" i="11"/>
  <c r="BH150" i="11"/>
  <c r="AS151" i="11"/>
  <c r="AV151" i="11"/>
  <c r="AY151" i="11"/>
  <c r="BB151" i="11"/>
  <c r="BE151" i="11"/>
  <c r="BH151" i="11"/>
  <c r="AS152" i="11"/>
  <c r="AV152" i="11"/>
  <c r="AY152" i="11"/>
  <c r="BB152" i="11"/>
  <c r="BE152" i="11"/>
  <c r="BH152" i="11"/>
  <c r="AS153" i="11"/>
  <c r="AV153" i="11"/>
  <c r="AY153" i="11"/>
  <c r="BB153" i="11"/>
  <c r="BE153" i="11"/>
  <c r="BH153" i="11"/>
  <c r="AS154" i="11"/>
  <c r="AV154" i="11"/>
  <c r="AY154" i="11"/>
  <c r="BB154" i="11"/>
  <c r="BE154" i="11"/>
  <c r="BH154" i="11"/>
  <c r="AS155" i="11"/>
  <c r="AV155" i="11"/>
  <c r="AY155" i="11"/>
  <c r="BB155" i="11"/>
  <c r="BE155" i="11"/>
  <c r="BH155" i="11"/>
  <c r="AS156" i="11"/>
  <c r="AV156" i="11"/>
  <c r="AY156" i="11"/>
  <c r="BB156" i="11"/>
  <c r="BE156" i="11"/>
  <c r="BH156" i="11"/>
  <c r="AS157" i="11"/>
  <c r="AV157" i="11"/>
  <c r="AY157" i="11"/>
  <c r="BB157" i="11"/>
  <c r="BE157" i="11"/>
  <c r="BH157" i="11"/>
  <c r="AS158" i="11"/>
  <c r="AV158" i="11"/>
  <c r="AY158" i="11"/>
  <c r="BB158" i="11"/>
  <c r="BE158" i="11"/>
  <c r="BH158" i="11"/>
  <c r="AS159" i="11"/>
  <c r="AV159" i="11"/>
  <c r="AY159" i="11"/>
  <c r="BB159" i="11"/>
  <c r="BE159" i="11"/>
  <c r="BH159" i="11"/>
  <c r="AS160" i="11"/>
  <c r="AV160" i="11"/>
  <c r="AY160" i="11"/>
  <c r="BB160" i="11"/>
  <c r="BE160" i="11"/>
  <c r="BH160" i="11"/>
  <c r="AS161" i="11"/>
  <c r="AV161" i="11"/>
  <c r="AY161" i="11"/>
  <c r="BB161" i="11"/>
  <c r="BE161" i="11"/>
  <c r="BH161" i="11"/>
  <c r="AS162" i="11"/>
  <c r="AV162" i="11"/>
  <c r="AY162" i="11"/>
  <c r="BB162" i="11"/>
  <c r="BE162" i="11"/>
  <c r="BH162" i="11"/>
  <c r="AS163" i="11"/>
  <c r="AV163" i="11"/>
  <c r="AY163" i="11"/>
  <c r="BB163" i="11"/>
  <c r="BE163" i="11"/>
  <c r="BH163" i="11"/>
  <c r="AS164" i="11"/>
  <c r="AV164" i="11"/>
  <c r="AY164" i="11"/>
  <c r="BB164" i="11"/>
  <c r="BE164" i="11"/>
  <c r="BH164" i="11"/>
  <c r="AS165" i="11"/>
  <c r="AV165" i="11"/>
  <c r="AY165" i="11"/>
  <c r="BB165" i="11"/>
  <c r="BE165" i="11"/>
  <c r="BH165" i="11"/>
  <c r="AS166" i="11"/>
  <c r="AV166" i="11"/>
  <c r="AY166" i="11"/>
  <c r="BB166" i="11"/>
  <c r="BE166" i="11"/>
  <c r="BH166" i="11"/>
  <c r="AS167" i="11"/>
  <c r="AV167" i="11"/>
  <c r="AY167" i="11"/>
  <c r="BB167" i="11"/>
  <c r="BE167" i="11"/>
  <c r="BH167" i="11"/>
  <c r="AS168" i="11"/>
  <c r="AV168" i="11"/>
  <c r="AY168" i="11"/>
  <c r="BB168" i="11"/>
  <c r="BE168" i="11"/>
  <c r="BH168" i="11"/>
  <c r="AS169" i="11"/>
  <c r="AV169" i="11"/>
  <c r="AY169" i="11"/>
  <c r="BB169" i="11"/>
  <c r="BE169" i="11"/>
  <c r="BH169" i="11"/>
  <c r="AS170" i="11"/>
  <c r="AV170" i="11"/>
  <c r="AY170" i="11"/>
  <c r="BB170" i="11"/>
  <c r="BE170" i="11"/>
  <c r="BH170" i="11"/>
  <c r="AS171" i="11"/>
  <c r="AV171" i="11"/>
  <c r="AY171" i="11"/>
  <c r="BB171" i="11"/>
  <c r="BE171" i="11"/>
  <c r="BH171" i="11"/>
  <c r="AS172" i="11"/>
  <c r="AV172" i="11"/>
  <c r="AY172" i="11"/>
  <c r="BB172" i="11"/>
  <c r="BE172" i="11"/>
  <c r="BH172" i="11"/>
  <c r="AS173" i="11"/>
  <c r="AV173" i="11"/>
  <c r="AY173" i="11"/>
  <c r="BB173" i="11"/>
  <c r="BE173" i="11"/>
  <c r="BH173" i="11"/>
  <c r="AS174" i="11"/>
  <c r="AV174" i="11"/>
  <c r="AY174" i="11"/>
  <c r="BB174" i="11"/>
  <c r="BE174" i="11"/>
  <c r="BH174" i="11"/>
  <c r="AS175" i="11"/>
  <c r="AV175" i="11"/>
  <c r="AY175" i="11"/>
  <c r="BB175" i="11"/>
  <c r="BE175" i="11"/>
  <c r="BH175" i="11"/>
  <c r="AS176" i="11"/>
  <c r="AV176" i="11"/>
  <c r="AY176" i="11"/>
  <c r="BB176" i="11"/>
  <c r="BE176" i="11"/>
  <c r="BH176" i="11"/>
  <c r="AS177" i="11"/>
  <c r="AV177" i="11"/>
  <c r="AY177" i="11"/>
  <c r="BB177" i="11"/>
  <c r="BE177" i="11"/>
  <c r="BH177" i="11"/>
  <c r="AS178" i="11"/>
  <c r="AV178" i="11"/>
  <c r="AY178" i="11"/>
  <c r="BB178" i="11"/>
  <c r="BE178" i="11"/>
  <c r="BH178" i="11"/>
  <c r="AS179" i="11"/>
  <c r="AV179" i="11"/>
  <c r="AY179" i="11"/>
  <c r="BB179" i="11"/>
  <c r="BE179" i="11"/>
  <c r="BH179" i="11"/>
  <c r="AS180" i="11"/>
  <c r="AV180" i="11"/>
  <c r="AY180" i="11"/>
  <c r="BB180" i="11"/>
  <c r="BE180" i="11"/>
  <c r="BH180" i="11"/>
  <c r="AS181" i="11"/>
  <c r="AV181" i="11"/>
  <c r="AY181" i="11"/>
  <c r="BB181" i="11"/>
  <c r="BE181" i="11"/>
  <c r="BH181" i="11"/>
  <c r="AS182" i="11"/>
  <c r="AV182" i="11"/>
  <c r="AY182" i="11"/>
  <c r="BB182" i="11"/>
  <c r="BE182" i="11"/>
  <c r="BH182" i="11"/>
  <c r="AS183" i="11"/>
  <c r="AV183" i="11"/>
  <c r="AY183" i="11"/>
  <c r="BB183" i="11"/>
  <c r="BE183" i="11"/>
  <c r="BH183" i="11"/>
  <c r="AS184" i="11"/>
  <c r="AV184" i="11"/>
  <c r="AY184" i="11"/>
  <c r="BB184" i="11"/>
  <c r="BE184" i="11"/>
  <c r="BH184" i="11"/>
  <c r="AS185" i="11"/>
  <c r="AV185" i="11"/>
  <c r="AY185" i="11"/>
  <c r="BB185" i="11"/>
  <c r="BE185" i="11"/>
  <c r="BH185" i="11"/>
  <c r="AS186" i="11"/>
  <c r="AV186" i="11"/>
  <c r="AY186" i="11"/>
  <c r="BB186" i="11"/>
  <c r="BE186" i="11"/>
  <c r="BH186" i="11"/>
  <c r="AS187" i="11"/>
  <c r="AV187" i="11"/>
  <c r="AY187" i="11"/>
  <c r="BB187" i="11"/>
  <c r="BE187" i="11"/>
  <c r="BH187" i="11"/>
  <c r="AS188" i="11"/>
  <c r="AV188" i="11"/>
  <c r="AY188" i="11"/>
  <c r="BB188" i="11"/>
  <c r="BE188" i="11"/>
  <c r="BH188" i="11"/>
  <c r="AS189" i="11"/>
  <c r="AV189" i="11"/>
  <c r="AY189" i="11"/>
  <c r="BB189" i="11"/>
  <c r="BE189" i="11"/>
  <c r="BH189" i="11"/>
  <c r="AS190" i="11"/>
  <c r="AV190" i="11"/>
  <c r="AY190" i="11"/>
  <c r="BB190" i="11"/>
  <c r="BE190" i="11"/>
  <c r="BH190" i="11"/>
  <c r="AS191" i="11"/>
  <c r="AV191" i="11"/>
  <c r="AY191" i="11"/>
  <c r="BB191" i="11"/>
  <c r="BE191" i="11"/>
  <c r="BH191" i="11"/>
  <c r="AS192" i="11"/>
  <c r="AV192" i="11"/>
  <c r="AY192" i="11"/>
  <c r="BB192" i="11"/>
  <c r="BE192" i="11"/>
  <c r="BH192" i="11"/>
  <c r="AS193" i="11"/>
  <c r="AV193" i="11"/>
  <c r="AY193" i="11"/>
  <c r="BB193" i="11"/>
  <c r="BE193" i="11"/>
  <c r="BH193" i="11"/>
  <c r="AS194" i="11"/>
  <c r="AV194" i="11"/>
  <c r="AY194" i="11"/>
  <c r="BB194" i="11"/>
  <c r="BE194" i="11"/>
  <c r="BH194" i="11"/>
  <c r="AS195" i="11"/>
  <c r="AV195" i="11"/>
  <c r="AY195" i="11"/>
  <c r="BB195" i="11"/>
  <c r="BE195" i="11"/>
  <c r="BH195" i="11"/>
  <c r="AS196" i="11"/>
  <c r="AV196" i="11"/>
  <c r="AY196" i="11"/>
  <c r="BB196" i="11"/>
  <c r="BE196" i="11"/>
  <c r="BH196" i="11"/>
  <c r="AS197" i="11"/>
  <c r="AV197" i="11"/>
  <c r="AY197" i="11"/>
  <c r="BB197" i="11"/>
  <c r="BE197" i="11"/>
  <c r="BH197" i="11"/>
  <c r="AS198" i="11"/>
  <c r="AV198" i="11"/>
  <c r="AY198" i="11"/>
  <c r="BB198" i="11"/>
  <c r="BE198" i="11"/>
  <c r="BH198" i="11"/>
  <c r="AS199" i="11"/>
  <c r="AV199" i="11"/>
  <c r="AY199" i="11"/>
  <c r="BB199" i="11"/>
  <c r="BE199" i="11"/>
  <c r="BH199" i="11"/>
  <c r="AS200" i="11"/>
  <c r="AV200" i="11"/>
  <c r="AY200" i="11"/>
  <c r="BB200" i="11"/>
  <c r="BE200" i="11"/>
  <c r="BH200" i="11"/>
  <c r="AS201" i="11"/>
  <c r="AV201" i="11"/>
  <c r="AY201" i="11"/>
  <c r="BB201" i="11"/>
  <c r="BE201" i="11"/>
  <c r="BH201" i="11"/>
  <c r="AS202" i="11"/>
  <c r="AV202" i="11"/>
  <c r="AY202" i="11"/>
  <c r="BB202" i="11"/>
  <c r="BE202" i="11"/>
  <c r="BH202" i="11"/>
  <c r="AS203" i="11"/>
  <c r="AV203" i="11"/>
  <c r="AY203" i="11"/>
  <c r="BB203" i="11"/>
  <c r="BE203" i="11"/>
  <c r="BH203" i="11"/>
  <c r="AS204" i="11"/>
  <c r="AV204" i="11"/>
  <c r="AY204" i="11"/>
  <c r="BB204" i="11"/>
  <c r="BE204" i="11"/>
  <c r="BH204" i="11"/>
  <c r="AS205" i="11"/>
  <c r="AV205" i="11"/>
  <c r="AY205" i="11"/>
  <c r="BB205" i="11"/>
  <c r="BE205" i="11"/>
  <c r="BH205" i="11"/>
  <c r="AS206" i="11"/>
  <c r="AV206" i="11"/>
  <c r="AY206" i="11"/>
  <c r="BB206" i="11"/>
  <c r="BE206" i="11"/>
  <c r="BH206" i="11"/>
  <c r="AS207" i="11"/>
  <c r="AV207" i="11"/>
  <c r="AY207" i="11"/>
  <c r="BB207" i="11"/>
  <c r="BE207" i="11"/>
  <c r="BH207" i="11"/>
  <c r="AS208" i="11"/>
  <c r="AV208" i="11"/>
  <c r="AY208" i="11"/>
  <c r="BB208" i="11"/>
  <c r="BE208" i="11"/>
  <c r="BH208" i="11"/>
  <c r="AS209" i="11"/>
  <c r="AV209" i="11"/>
  <c r="AY209" i="11"/>
  <c r="BB209" i="11"/>
  <c r="BE209" i="11"/>
  <c r="BH209" i="11"/>
  <c r="AS210" i="11"/>
  <c r="AV210" i="11"/>
  <c r="AY210" i="11"/>
  <c r="BB210" i="11"/>
  <c r="BE210" i="11"/>
  <c r="BH210" i="11"/>
  <c r="AS211" i="11"/>
  <c r="AV211" i="11"/>
  <c r="AY211" i="11"/>
  <c r="BB211" i="11"/>
  <c r="BE211" i="11"/>
  <c r="BH211" i="11"/>
  <c r="AS212" i="11"/>
  <c r="AV212" i="11"/>
  <c r="AY212" i="11"/>
  <c r="BB212" i="11"/>
  <c r="BE212" i="11"/>
  <c r="BH212" i="11"/>
  <c r="AS213" i="11"/>
  <c r="AV213" i="11"/>
  <c r="AY213" i="11"/>
  <c r="BB213" i="11"/>
  <c r="BE213" i="11"/>
  <c r="BH213" i="11"/>
  <c r="AS214" i="11"/>
  <c r="AV214" i="11"/>
  <c r="AY214" i="11"/>
  <c r="BB214" i="11"/>
  <c r="BE214" i="11"/>
  <c r="BH214" i="11"/>
  <c r="AS215" i="11"/>
  <c r="AV215" i="11"/>
  <c r="AY215" i="11"/>
  <c r="BB215" i="11"/>
  <c r="BE215" i="11"/>
  <c r="BH215" i="11"/>
  <c r="AS216" i="11"/>
  <c r="AV216" i="11"/>
  <c r="AY216" i="11"/>
  <c r="BB216" i="11"/>
  <c r="BE216" i="11"/>
  <c r="BH216" i="11"/>
  <c r="AS217" i="11"/>
  <c r="AV217" i="11"/>
  <c r="AY217" i="11"/>
  <c r="BB217" i="11"/>
  <c r="BE217" i="11"/>
  <c r="BH217" i="11"/>
  <c r="AS218" i="11"/>
  <c r="AV218" i="11"/>
  <c r="AY218" i="11"/>
  <c r="BB218" i="11"/>
  <c r="BE218" i="11"/>
  <c r="BH218" i="11"/>
  <c r="AS219" i="11"/>
  <c r="AV219" i="11"/>
  <c r="AY219" i="11"/>
  <c r="BB219" i="11"/>
  <c r="BE219" i="11"/>
  <c r="BH219" i="11"/>
  <c r="AS220" i="11"/>
  <c r="AV220" i="11"/>
  <c r="AY220" i="11"/>
  <c r="BB220" i="11"/>
  <c r="BE220" i="11"/>
  <c r="BH220" i="11"/>
  <c r="AS221" i="11"/>
  <c r="AV221" i="11"/>
  <c r="AY221" i="11"/>
  <c r="BB221" i="11"/>
  <c r="BE221" i="11"/>
  <c r="BH221" i="11"/>
  <c r="AS222" i="11"/>
  <c r="AV222" i="11"/>
  <c r="AY222" i="11"/>
  <c r="BB222" i="11"/>
  <c r="BE222" i="11"/>
  <c r="BH222" i="11"/>
  <c r="AS223" i="11"/>
  <c r="AV223" i="11"/>
  <c r="AY223" i="11"/>
  <c r="BB223" i="11"/>
  <c r="BE223" i="11"/>
  <c r="BH223" i="11"/>
  <c r="AS224" i="11"/>
  <c r="AV224" i="11"/>
  <c r="AY224" i="11"/>
  <c r="BB224" i="11"/>
  <c r="BE224" i="11"/>
  <c r="BH224" i="11"/>
  <c r="AS225" i="11"/>
  <c r="AV225" i="11"/>
  <c r="AY225" i="11"/>
  <c r="BB225" i="11"/>
  <c r="BE225" i="11"/>
  <c r="BH225" i="11"/>
  <c r="AS226" i="11"/>
  <c r="AV226" i="11"/>
  <c r="AY226" i="11"/>
  <c r="BB226" i="11"/>
  <c r="BE226" i="11"/>
  <c r="BH226" i="11"/>
  <c r="AS227" i="11"/>
  <c r="AV227" i="11"/>
  <c r="AY227" i="11"/>
  <c r="BB227" i="11"/>
  <c r="BE227" i="11"/>
  <c r="BH227" i="11"/>
  <c r="AS228" i="11"/>
  <c r="AV228" i="11"/>
  <c r="AY228" i="11"/>
  <c r="BB228" i="11"/>
  <c r="BE228" i="11"/>
  <c r="BH228" i="11"/>
  <c r="AS229" i="11"/>
  <c r="AV229" i="11"/>
  <c r="AY229" i="11"/>
  <c r="BB229" i="11"/>
  <c r="BE229" i="11"/>
  <c r="BH229" i="11"/>
  <c r="AS230" i="11"/>
  <c r="AV230" i="11"/>
  <c r="AY230" i="11"/>
  <c r="BB230" i="11"/>
  <c r="BE230" i="11"/>
  <c r="BH230" i="11"/>
  <c r="AS231" i="11"/>
  <c r="AV231" i="11"/>
  <c r="AY231" i="11"/>
  <c r="BB231" i="11"/>
  <c r="BE231" i="11"/>
  <c r="BH231" i="11"/>
  <c r="AS232" i="11"/>
  <c r="AV232" i="11"/>
  <c r="AY232" i="11"/>
  <c r="BB232" i="11"/>
  <c r="BE232" i="11"/>
  <c r="BH232" i="11"/>
  <c r="AS233" i="11"/>
  <c r="AV233" i="11"/>
  <c r="AY233" i="11"/>
  <c r="BB233" i="11"/>
  <c r="BE233" i="11"/>
  <c r="BH233" i="11"/>
  <c r="AS234" i="11"/>
  <c r="AV234" i="11"/>
  <c r="AY234" i="11"/>
  <c r="BB234" i="11"/>
  <c r="BE234" i="11"/>
  <c r="BH234" i="11"/>
  <c r="AS235" i="11"/>
  <c r="AV235" i="11"/>
  <c r="AY235" i="11"/>
  <c r="BB235" i="11"/>
  <c r="BE235" i="11"/>
  <c r="BH235" i="11"/>
  <c r="AS236" i="11"/>
  <c r="AV236" i="11"/>
  <c r="AY236" i="11"/>
  <c r="BB236" i="11"/>
  <c r="BE236" i="11"/>
  <c r="BH236" i="11"/>
  <c r="AS237" i="11"/>
  <c r="AV237" i="11"/>
  <c r="AY237" i="11"/>
  <c r="BB237" i="11"/>
  <c r="BE237" i="11"/>
  <c r="BH237" i="11"/>
  <c r="AS238" i="11"/>
  <c r="AV238" i="11"/>
  <c r="AY238" i="11"/>
  <c r="BB238" i="11"/>
  <c r="BE238" i="11"/>
  <c r="BH238" i="11"/>
  <c r="AS239" i="11"/>
  <c r="AV239" i="11"/>
  <c r="AY239" i="11"/>
  <c r="BB239" i="11"/>
  <c r="BE239" i="11"/>
  <c r="BH239" i="11"/>
  <c r="AS240" i="11"/>
  <c r="AV240" i="11"/>
  <c r="AY240" i="11"/>
  <c r="BB240" i="11"/>
  <c r="BE240" i="11"/>
  <c r="BH240" i="11"/>
  <c r="AS241" i="11"/>
  <c r="AV241" i="11"/>
  <c r="AY241" i="11"/>
  <c r="BB241" i="11"/>
  <c r="BE241" i="11"/>
  <c r="BH241" i="11"/>
  <c r="AS242" i="11"/>
  <c r="AV242" i="11"/>
  <c r="AY242" i="11"/>
  <c r="BB242" i="11"/>
  <c r="BE242" i="11"/>
  <c r="BH242" i="11"/>
  <c r="AS244" i="11"/>
  <c r="AV244" i="11"/>
  <c r="AY244" i="11"/>
  <c r="BB244" i="11"/>
  <c r="BE244" i="11"/>
  <c r="BH244" i="11"/>
  <c r="AS245" i="11"/>
  <c r="AV245" i="11"/>
  <c r="AY245" i="11"/>
  <c r="BB245" i="11"/>
  <c r="BE245" i="11"/>
  <c r="BH245" i="11"/>
  <c r="AS246" i="11"/>
  <c r="AV246" i="11"/>
  <c r="AY246" i="11"/>
  <c r="BB246" i="11"/>
  <c r="BE246" i="11"/>
  <c r="BH246" i="11"/>
  <c r="AS247" i="11"/>
  <c r="AV247" i="11"/>
  <c r="AY247" i="11"/>
  <c r="BB247" i="11"/>
  <c r="BE247" i="11"/>
  <c r="BH247" i="11"/>
  <c r="AS248" i="11"/>
  <c r="AV248" i="11"/>
  <c r="AY248" i="11"/>
  <c r="BB248" i="11"/>
  <c r="BE248" i="11"/>
  <c r="BH248" i="11"/>
  <c r="AS249" i="11"/>
  <c r="AV249" i="11"/>
  <c r="AY249" i="11"/>
  <c r="BB249" i="11"/>
  <c r="BE249" i="11"/>
  <c r="BH249" i="11"/>
  <c r="AS250" i="11"/>
  <c r="AV250" i="11"/>
  <c r="AY250" i="11"/>
  <c r="BB250" i="11"/>
  <c r="BE250" i="11"/>
  <c r="BH250" i="11"/>
  <c r="AS251" i="11"/>
  <c r="AV251" i="11"/>
  <c r="AY251" i="11"/>
  <c r="BB251" i="11"/>
  <c r="BE251" i="11"/>
  <c r="BH251" i="11"/>
  <c r="AS252" i="11"/>
  <c r="AV252" i="11"/>
  <c r="AY252" i="11"/>
  <c r="BB252" i="11"/>
  <c r="BE252" i="11"/>
  <c r="BH252" i="11"/>
  <c r="AS253" i="11"/>
  <c r="AV253" i="11"/>
  <c r="AY253" i="11"/>
  <c r="BB253" i="11"/>
  <c r="BE253" i="11"/>
  <c r="BH253" i="11"/>
  <c r="AS254" i="11"/>
  <c r="AV254" i="11"/>
  <c r="AY254" i="11"/>
  <c r="BB254" i="11"/>
  <c r="BE254" i="11"/>
  <c r="BH254" i="11"/>
  <c r="AS256" i="11"/>
  <c r="AV256" i="11"/>
  <c r="AY256" i="11"/>
  <c r="BB256" i="11"/>
  <c r="BE256" i="11"/>
  <c r="BH256" i="11"/>
  <c r="AS257" i="11"/>
  <c r="AV257" i="11"/>
  <c r="AY257" i="11"/>
  <c r="BB257" i="11"/>
  <c r="BE257" i="11"/>
  <c r="BH257" i="11"/>
  <c r="AS258" i="11"/>
  <c r="AV258" i="11"/>
  <c r="AY258" i="11"/>
  <c r="BB258" i="11"/>
  <c r="BE258" i="11"/>
  <c r="BH258" i="11"/>
  <c r="AS259" i="11"/>
  <c r="AV259" i="11"/>
  <c r="AY259" i="11"/>
  <c r="BB259" i="11"/>
  <c r="BE259" i="11"/>
  <c r="BH259" i="11"/>
  <c r="AS260" i="11"/>
  <c r="AV260" i="11"/>
  <c r="AY260" i="11"/>
  <c r="BB260" i="11"/>
  <c r="BE260" i="11"/>
  <c r="BH260" i="11"/>
  <c r="AS261" i="11"/>
  <c r="AV261" i="11"/>
  <c r="AY261" i="11"/>
  <c r="BB261" i="11"/>
  <c r="BE261" i="11"/>
  <c r="BH261" i="11"/>
  <c r="AS262" i="11"/>
  <c r="AV262" i="11"/>
  <c r="AY262" i="11"/>
  <c r="BB262" i="11"/>
  <c r="BE262" i="11"/>
  <c r="BH262" i="11"/>
  <c r="AS263" i="11"/>
  <c r="AV263" i="11"/>
  <c r="AY263" i="11"/>
  <c r="BB263" i="11"/>
  <c r="BE263" i="11"/>
  <c r="BH263" i="11"/>
  <c r="AS264" i="11"/>
  <c r="AV264" i="11"/>
  <c r="AY264" i="11"/>
  <c r="BB264" i="11"/>
  <c r="BE264" i="11"/>
  <c r="BH264" i="11"/>
  <c r="AS265" i="11"/>
  <c r="AV265" i="11"/>
  <c r="AY265" i="11"/>
  <c r="BB265" i="11"/>
  <c r="BE265" i="11"/>
  <c r="BH265" i="11"/>
  <c r="AS266" i="11"/>
  <c r="AV266" i="11"/>
  <c r="AY266" i="11"/>
  <c r="BB266" i="11"/>
  <c r="BE266" i="11"/>
  <c r="BH266" i="11"/>
  <c r="AS267" i="11"/>
  <c r="AV267" i="11"/>
  <c r="AY267" i="11"/>
  <c r="BB267" i="11"/>
  <c r="BE267" i="11"/>
  <c r="BH267" i="11"/>
  <c r="AS268" i="11"/>
  <c r="AV268" i="11"/>
  <c r="AY268" i="11"/>
  <c r="BB268" i="11"/>
  <c r="BE268" i="11"/>
  <c r="BH268" i="11"/>
  <c r="AS269" i="11"/>
  <c r="AV269" i="11"/>
  <c r="AY269" i="11"/>
  <c r="BB269" i="11"/>
  <c r="BE269" i="11"/>
  <c r="BH269" i="11"/>
  <c r="AS270" i="11"/>
  <c r="AV270" i="11"/>
  <c r="AY270" i="11"/>
  <c r="BB270" i="11"/>
  <c r="BE270" i="11"/>
  <c r="BH270" i="11"/>
  <c r="AS271" i="11"/>
  <c r="AV271" i="11"/>
  <c r="AY271" i="11"/>
  <c r="BB271" i="11"/>
  <c r="BE271" i="11"/>
  <c r="BH271" i="11"/>
  <c r="AS272" i="11"/>
  <c r="AV272" i="11"/>
  <c r="AY272" i="11"/>
  <c r="BB272" i="11"/>
  <c r="BE272" i="11"/>
  <c r="BH272" i="11"/>
  <c r="AS273" i="11"/>
  <c r="AV273" i="11"/>
  <c r="AY273" i="11"/>
  <c r="BB273" i="11"/>
  <c r="BE273" i="11"/>
  <c r="BH273" i="11"/>
  <c r="AS274" i="11"/>
  <c r="AV274" i="11"/>
  <c r="AY274" i="11"/>
  <c r="BB274" i="11"/>
  <c r="BE274" i="11"/>
  <c r="BH274" i="11"/>
  <c r="AS275" i="11"/>
  <c r="AV275" i="11"/>
  <c r="AY275" i="11"/>
  <c r="BB275" i="11"/>
  <c r="BE275" i="11"/>
  <c r="BH275" i="11"/>
  <c r="AS276" i="11"/>
  <c r="AV276" i="11"/>
  <c r="AY276" i="11"/>
  <c r="BB276" i="11"/>
  <c r="BE276" i="11"/>
  <c r="BH276" i="11"/>
  <c r="AS277" i="11"/>
  <c r="AV277" i="11"/>
  <c r="AY277" i="11"/>
  <c r="BB277" i="11"/>
  <c r="BE277" i="11"/>
  <c r="BH277" i="11"/>
  <c r="AS278" i="11"/>
  <c r="AV278" i="11"/>
  <c r="AY278" i="11"/>
  <c r="BB278" i="11"/>
  <c r="BE278" i="11"/>
  <c r="BH278" i="11"/>
  <c r="AS279" i="11"/>
  <c r="AV279" i="11"/>
  <c r="AY279" i="11"/>
  <c r="BB279" i="11"/>
  <c r="BE279" i="11"/>
  <c r="BH279" i="11"/>
  <c r="AS280" i="11"/>
  <c r="AV280" i="11"/>
  <c r="AY280" i="11"/>
  <c r="BB280" i="11"/>
  <c r="BE280" i="11"/>
  <c r="BH280" i="11"/>
  <c r="AS281" i="11"/>
  <c r="AV281" i="11"/>
  <c r="AY281" i="11"/>
  <c r="BB281" i="11"/>
  <c r="BE281" i="11"/>
  <c r="BH281" i="11"/>
  <c r="AS282" i="11"/>
  <c r="AV282" i="11"/>
  <c r="AY282" i="11"/>
  <c r="BB282" i="11"/>
  <c r="BE282" i="11"/>
  <c r="BH282" i="11"/>
  <c r="AS283" i="11"/>
  <c r="AV283" i="11"/>
  <c r="AY283" i="11"/>
  <c r="BB283" i="11"/>
  <c r="BE283" i="11"/>
  <c r="BH283" i="11"/>
  <c r="AS284" i="11"/>
  <c r="AV284" i="11"/>
  <c r="AY284" i="11"/>
  <c r="BB284" i="11"/>
  <c r="BE284" i="11"/>
  <c r="BH284" i="11"/>
  <c r="AS285" i="11"/>
  <c r="AV285" i="11"/>
  <c r="AY285" i="11"/>
  <c r="BB285" i="11"/>
  <c r="BE285" i="11"/>
  <c r="BH285" i="11"/>
  <c r="AS286" i="11"/>
  <c r="AV286" i="11"/>
  <c r="AY286" i="11"/>
  <c r="BB286" i="11"/>
  <c r="BE286" i="11"/>
  <c r="BH286" i="11"/>
  <c r="AS287" i="11"/>
  <c r="AV287" i="11"/>
  <c r="AY287" i="11"/>
  <c r="BB287" i="11"/>
  <c r="BE287" i="11"/>
  <c r="BH287" i="11"/>
  <c r="AS288" i="11"/>
  <c r="AV288" i="11"/>
  <c r="AY288" i="11"/>
  <c r="BB288" i="11"/>
  <c r="BE288" i="11"/>
  <c r="BH288" i="11"/>
  <c r="AS289" i="11"/>
  <c r="AV289" i="11"/>
  <c r="AY289" i="11"/>
  <c r="BB289" i="11"/>
  <c r="BE289" i="11"/>
  <c r="BH289" i="11"/>
  <c r="AS290" i="11"/>
  <c r="AV290" i="11"/>
  <c r="AY290" i="11"/>
  <c r="BB290" i="11"/>
  <c r="BE290" i="11"/>
  <c r="BH290" i="11"/>
  <c r="AS291" i="11"/>
  <c r="AV291" i="11"/>
  <c r="AY291" i="11"/>
  <c r="BB291" i="11"/>
  <c r="BE291" i="11"/>
  <c r="BH291" i="11"/>
  <c r="AS292" i="11"/>
  <c r="AV292" i="11"/>
  <c r="AY292" i="11"/>
  <c r="BB292" i="11"/>
  <c r="BE292" i="11"/>
  <c r="BH292" i="11"/>
  <c r="AS293" i="11"/>
  <c r="AV293" i="11"/>
  <c r="AY293" i="11"/>
  <c r="BB293" i="11"/>
  <c r="BE293" i="11"/>
  <c r="BH293" i="11"/>
  <c r="AS294" i="11"/>
  <c r="AV294" i="11"/>
  <c r="AY294" i="11"/>
  <c r="BB294" i="11"/>
  <c r="BE294" i="11"/>
  <c r="BH294" i="11"/>
  <c r="AS295" i="11"/>
  <c r="AV295" i="11"/>
  <c r="AY295" i="11"/>
  <c r="BB295" i="11"/>
  <c r="BE295" i="11"/>
  <c r="BH295" i="11"/>
  <c r="AS296" i="11"/>
  <c r="AV296" i="11"/>
  <c r="AY296" i="11"/>
  <c r="BB296" i="11"/>
  <c r="BE296" i="11"/>
  <c r="BH296" i="11"/>
  <c r="AS297" i="11"/>
  <c r="AV297" i="11"/>
  <c r="AY297" i="11"/>
  <c r="BB297" i="11"/>
  <c r="BE297" i="11"/>
  <c r="BH297" i="11"/>
  <c r="AS298" i="11"/>
  <c r="AV298" i="11"/>
  <c r="AY298" i="11"/>
  <c r="BB298" i="11"/>
  <c r="BE298" i="11"/>
  <c r="BH298" i="11"/>
  <c r="AS299" i="11"/>
  <c r="AV299" i="11"/>
  <c r="AY299" i="11"/>
  <c r="BB299" i="11"/>
  <c r="BE299" i="11"/>
  <c r="BH299" i="11"/>
  <c r="AS300" i="11"/>
  <c r="AV300" i="11"/>
  <c r="AY300" i="11"/>
  <c r="BB300" i="11"/>
  <c r="BE300" i="11"/>
  <c r="BH300" i="11"/>
  <c r="AS301" i="11"/>
  <c r="AV301" i="11"/>
  <c r="AY301" i="11"/>
  <c r="BB301" i="11"/>
  <c r="BE301" i="11"/>
  <c r="BH301" i="11"/>
  <c r="AS302" i="11"/>
  <c r="AV302" i="11"/>
  <c r="AY302" i="11"/>
  <c r="BB302" i="11"/>
  <c r="BE302" i="11"/>
  <c r="BH302" i="11"/>
  <c r="AS303" i="11"/>
  <c r="AV303" i="11"/>
  <c r="AY303" i="11"/>
  <c r="BB303" i="11"/>
  <c r="BE303" i="11"/>
  <c r="BH303" i="11"/>
  <c r="AS304" i="11"/>
  <c r="AV304" i="11"/>
  <c r="AY304" i="11"/>
  <c r="BB304" i="11"/>
  <c r="BE304" i="11"/>
  <c r="BH304" i="11"/>
  <c r="AS305" i="11"/>
  <c r="AV305" i="11"/>
  <c r="AY305" i="11"/>
  <c r="BB305" i="11"/>
  <c r="BE305" i="11"/>
  <c r="BH305" i="11"/>
  <c r="AS306" i="11"/>
  <c r="AV306" i="11"/>
  <c r="AY306" i="11"/>
  <c r="BB306" i="11"/>
  <c r="BE306" i="11"/>
  <c r="BH306" i="11"/>
  <c r="AS307" i="11"/>
  <c r="AV307" i="11"/>
  <c r="AY307" i="11"/>
  <c r="BB307" i="11"/>
  <c r="BE307" i="11"/>
  <c r="BH307" i="11"/>
  <c r="AS308" i="11"/>
  <c r="AV308" i="11"/>
  <c r="AY308" i="11"/>
  <c r="BB308" i="11"/>
  <c r="BE308" i="11"/>
  <c r="BH308" i="11"/>
  <c r="AS309" i="11"/>
  <c r="AV309" i="11"/>
  <c r="AY309" i="11"/>
  <c r="BB309" i="11"/>
  <c r="BE309" i="11"/>
  <c r="BH309" i="11"/>
  <c r="AS310" i="11"/>
  <c r="AV310" i="11"/>
  <c r="AY310" i="11"/>
  <c r="BB310" i="11"/>
  <c r="BE310" i="11"/>
  <c r="BH310" i="11"/>
  <c r="AS311" i="11"/>
  <c r="AV311" i="11"/>
  <c r="AY311" i="11"/>
  <c r="BB311" i="11"/>
  <c r="BE311" i="11"/>
  <c r="BH311" i="11"/>
  <c r="AS312" i="11"/>
  <c r="AV312" i="11"/>
  <c r="AY312" i="11"/>
  <c r="BB312" i="11"/>
  <c r="BE312" i="11"/>
  <c r="BH312" i="11"/>
  <c r="AS313" i="11"/>
  <c r="AV313" i="11"/>
  <c r="AY313" i="11"/>
  <c r="BB313" i="11"/>
  <c r="BE313" i="11"/>
  <c r="BH313" i="11"/>
  <c r="AS314" i="11"/>
  <c r="AV314" i="11"/>
  <c r="AY314" i="11"/>
  <c r="BB314" i="11"/>
  <c r="BE314" i="11"/>
  <c r="BH314" i="11"/>
  <c r="AS315" i="11"/>
  <c r="AV315" i="11"/>
  <c r="AY315" i="11"/>
  <c r="BB315" i="11"/>
  <c r="BE315" i="11"/>
  <c r="BH315" i="11"/>
  <c r="AS316" i="11"/>
  <c r="AV316" i="11"/>
  <c r="AY316" i="11"/>
  <c r="BB316" i="11"/>
  <c r="BE316" i="11"/>
  <c r="BH316" i="11"/>
  <c r="AS317" i="11"/>
  <c r="AV317" i="11"/>
  <c r="AY317" i="11"/>
  <c r="BB317" i="11"/>
  <c r="BE317" i="11"/>
  <c r="BH317" i="11"/>
  <c r="AS318" i="11"/>
  <c r="AV318" i="11"/>
  <c r="AY318" i="11"/>
  <c r="BB318" i="11"/>
  <c r="BE318" i="11"/>
  <c r="BH318" i="11"/>
  <c r="AS319" i="11"/>
  <c r="AV319" i="11"/>
  <c r="AY319" i="11"/>
  <c r="BB319" i="11"/>
  <c r="BE319" i="11"/>
  <c r="BH319" i="11"/>
  <c r="AS320" i="11"/>
  <c r="AV320" i="11"/>
  <c r="AY320" i="11"/>
  <c r="BB320" i="11"/>
  <c r="BE320" i="11"/>
  <c r="BH320" i="11"/>
  <c r="AS321" i="11"/>
  <c r="AV321" i="11"/>
  <c r="AY321" i="11"/>
  <c r="BB321" i="11"/>
  <c r="BE321" i="11"/>
  <c r="BH321" i="11"/>
  <c r="AS322" i="11"/>
  <c r="AV322" i="11"/>
  <c r="AY322" i="11"/>
  <c r="BB322" i="11"/>
  <c r="BE322" i="11"/>
  <c r="BH322" i="11"/>
  <c r="AS323" i="11"/>
  <c r="AV323" i="11"/>
  <c r="AY323" i="11"/>
  <c r="BB323" i="11"/>
  <c r="BE323" i="11"/>
  <c r="BH323" i="11"/>
  <c r="AS324" i="11"/>
  <c r="AV324" i="11"/>
  <c r="AY324" i="11"/>
  <c r="BB324" i="11"/>
  <c r="BE324" i="11"/>
  <c r="BH324" i="11"/>
  <c r="AS325" i="11"/>
  <c r="AV325" i="11"/>
  <c r="AY325" i="11"/>
  <c r="BB325" i="11"/>
  <c r="BE325" i="11"/>
  <c r="BH325" i="11"/>
  <c r="AS326" i="11"/>
  <c r="AV326" i="11"/>
  <c r="AY326" i="11"/>
  <c r="BB326" i="11"/>
  <c r="BE326" i="11"/>
  <c r="BH326" i="11"/>
  <c r="AS327" i="11"/>
  <c r="AV327" i="11"/>
  <c r="AY327" i="11"/>
  <c r="BB327" i="11"/>
  <c r="BE327" i="11"/>
  <c r="BH327" i="11"/>
  <c r="AS328" i="11"/>
  <c r="AV328" i="11"/>
  <c r="AY328" i="11"/>
  <c r="BB328" i="11"/>
  <c r="BE328" i="11"/>
  <c r="BH328" i="11"/>
  <c r="AS329" i="11"/>
  <c r="AV329" i="11"/>
  <c r="AY329" i="11"/>
  <c r="BB329" i="11"/>
  <c r="BE329" i="11"/>
  <c r="BH329" i="11"/>
  <c r="AS330" i="11"/>
  <c r="AV330" i="11"/>
  <c r="AY330" i="11"/>
  <c r="BB330" i="11"/>
  <c r="BE330" i="11"/>
  <c r="BH330" i="11"/>
  <c r="AS331" i="11"/>
  <c r="AV331" i="11"/>
  <c r="AY331" i="11"/>
  <c r="BB331" i="11"/>
  <c r="BE331" i="11"/>
  <c r="BH331" i="11"/>
  <c r="AS332" i="11"/>
  <c r="AV332" i="11"/>
  <c r="AY332" i="11"/>
  <c r="BB332" i="11"/>
  <c r="BE332" i="11"/>
  <c r="BH332" i="11"/>
  <c r="AS333" i="11"/>
  <c r="AV333" i="11"/>
  <c r="AY333" i="11"/>
  <c r="BB333" i="11"/>
  <c r="BE333" i="11"/>
  <c r="BH333" i="11"/>
  <c r="AS334" i="11"/>
  <c r="AV334" i="11"/>
  <c r="AY334" i="11"/>
  <c r="BB334" i="11"/>
  <c r="BE334" i="11"/>
  <c r="BH334" i="11"/>
  <c r="AS335" i="11"/>
  <c r="AV335" i="11"/>
  <c r="AY335" i="11"/>
  <c r="BB335" i="11"/>
  <c r="BE335" i="11"/>
  <c r="BH335" i="11"/>
  <c r="AS336" i="11"/>
  <c r="AV336" i="11"/>
  <c r="AY336" i="11"/>
  <c r="BB336" i="11"/>
  <c r="BE336" i="11"/>
  <c r="BH336" i="11"/>
  <c r="AS337" i="11"/>
  <c r="AV337" i="11"/>
  <c r="AY337" i="11"/>
  <c r="BB337" i="11"/>
  <c r="BE337" i="11"/>
  <c r="BH337" i="11"/>
  <c r="AS338" i="11"/>
  <c r="AV338" i="11"/>
  <c r="AY338" i="11"/>
  <c r="BB338" i="11"/>
  <c r="BE338" i="11"/>
  <c r="BH338" i="11"/>
  <c r="AS339" i="11"/>
  <c r="AV339" i="11"/>
  <c r="AY339" i="11"/>
  <c r="BB339" i="11"/>
  <c r="BE339" i="11"/>
  <c r="BH339" i="11"/>
  <c r="AS340" i="11"/>
  <c r="AV340" i="11"/>
  <c r="AY340" i="11"/>
  <c r="BB340" i="11"/>
  <c r="BE340" i="11"/>
  <c r="BH340" i="11"/>
  <c r="AS341" i="11"/>
  <c r="AV341" i="11"/>
  <c r="AY341" i="11"/>
  <c r="BB341" i="11"/>
  <c r="BE341" i="11"/>
  <c r="BH341" i="11"/>
  <c r="AS342" i="11"/>
  <c r="AV342" i="11"/>
  <c r="AY342" i="11"/>
  <c r="BB342" i="11"/>
  <c r="BE342" i="11"/>
  <c r="BH342" i="11"/>
  <c r="AS343" i="11"/>
  <c r="AV343" i="11"/>
  <c r="AY343" i="11"/>
  <c r="BB343" i="11"/>
  <c r="BE343" i="11"/>
  <c r="BH343" i="11"/>
  <c r="AS344" i="11"/>
  <c r="AV344" i="11"/>
  <c r="AY344" i="11"/>
  <c r="BB344" i="11"/>
  <c r="BE344" i="11"/>
  <c r="BH344" i="11"/>
  <c r="AS345" i="11"/>
  <c r="AV345" i="11"/>
  <c r="AY345" i="11"/>
  <c r="BB345" i="11"/>
  <c r="BE345" i="11"/>
  <c r="BH345" i="11"/>
  <c r="AS346" i="11"/>
  <c r="AV346" i="11"/>
  <c r="AY346" i="11"/>
  <c r="BB346" i="11"/>
  <c r="BE346" i="11"/>
  <c r="BH346" i="11"/>
  <c r="AS347" i="11"/>
  <c r="AV347" i="11"/>
  <c r="AY347" i="11"/>
  <c r="BB347" i="11"/>
  <c r="BE347" i="11"/>
  <c r="BH347" i="11"/>
  <c r="AS348" i="11"/>
  <c r="AV348" i="11"/>
  <c r="AY348" i="11"/>
  <c r="BB348" i="11"/>
  <c r="BE348" i="11"/>
  <c r="BH348" i="11"/>
  <c r="AS349" i="11"/>
  <c r="AV349" i="11"/>
  <c r="AY349" i="11"/>
  <c r="BB349" i="11"/>
  <c r="BE349" i="11"/>
  <c r="BH349" i="11"/>
  <c r="AS350" i="11"/>
  <c r="AV350" i="11"/>
  <c r="AY350" i="11"/>
  <c r="BB350" i="11"/>
  <c r="BE350" i="11"/>
  <c r="BH350" i="11"/>
  <c r="AS351" i="11"/>
  <c r="AV351" i="11"/>
  <c r="AY351" i="11"/>
  <c r="BB351" i="11"/>
  <c r="BE351" i="11"/>
  <c r="BH351" i="11"/>
  <c r="AS352" i="11"/>
  <c r="AV352" i="11"/>
  <c r="AY352" i="11"/>
  <c r="BB352" i="11"/>
  <c r="BE352" i="11"/>
  <c r="BH352" i="11"/>
  <c r="AS353" i="11"/>
  <c r="AV353" i="11"/>
  <c r="AY353" i="11"/>
  <c r="BB353" i="11"/>
  <c r="BE353" i="11"/>
  <c r="BH353" i="11"/>
  <c r="AS354" i="11"/>
  <c r="AV354" i="11"/>
  <c r="AY354" i="11"/>
  <c r="BB354" i="11"/>
  <c r="BE354" i="11"/>
  <c r="BH354" i="11"/>
  <c r="AS355" i="11"/>
  <c r="AV355" i="11"/>
  <c r="AY355" i="11"/>
  <c r="BB355" i="11"/>
  <c r="BE355" i="11"/>
  <c r="BH355" i="11"/>
  <c r="AS356" i="11"/>
  <c r="AV356" i="11"/>
  <c r="AY356" i="11"/>
  <c r="BB356" i="11"/>
  <c r="BE356" i="11"/>
  <c r="BH356" i="11"/>
  <c r="AS357" i="11"/>
  <c r="AV357" i="11"/>
  <c r="AY357" i="11"/>
  <c r="BB357" i="11"/>
  <c r="BE357" i="11"/>
  <c r="BH357" i="11"/>
  <c r="AS358" i="11"/>
  <c r="AV358" i="11"/>
  <c r="AY358" i="11"/>
  <c r="BB358" i="11"/>
  <c r="BE358" i="11"/>
  <c r="BH358" i="11"/>
  <c r="AS359" i="11"/>
  <c r="AV359" i="11"/>
  <c r="AY359" i="11"/>
  <c r="BB359" i="11"/>
  <c r="BE359" i="11"/>
  <c r="BH359" i="11"/>
  <c r="AS360" i="11"/>
  <c r="AV360" i="11"/>
  <c r="AY360" i="11"/>
  <c r="BB360" i="11"/>
  <c r="BE360" i="11"/>
  <c r="BH360" i="11"/>
  <c r="AS361" i="11"/>
  <c r="AV361" i="11"/>
  <c r="AY361" i="11"/>
  <c r="BB361" i="11"/>
  <c r="BE361" i="11"/>
  <c r="BH361" i="11"/>
  <c r="AS362" i="11"/>
  <c r="AV362" i="11"/>
  <c r="AY362" i="11"/>
  <c r="BB362" i="11"/>
  <c r="BE362" i="11"/>
  <c r="BH362" i="11"/>
  <c r="AS363" i="11"/>
  <c r="AV363" i="11"/>
  <c r="AY363" i="11"/>
  <c r="BB363" i="11"/>
  <c r="BE363" i="11"/>
  <c r="BH363" i="11"/>
  <c r="AS364" i="11"/>
  <c r="AV364" i="11"/>
  <c r="AY364" i="11"/>
  <c r="BB364" i="11"/>
  <c r="BE364" i="11"/>
  <c r="BH364" i="11"/>
  <c r="AV365" i="11"/>
  <c r="AY365" i="11"/>
  <c r="BB365" i="11"/>
  <c r="BE365" i="11"/>
  <c r="BH365" i="11"/>
  <c r="AV366" i="11"/>
  <c r="AX366" i="11" s="1"/>
  <c r="AY366" i="11"/>
  <c r="BA366" i="11" s="1"/>
  <c r="BB366" i="11"/>
  <c r="BD366" i="11" s="1"/>
  <c r="BE366" i="11"/>
  <c r="BG366" i="11" s="1"/>
  <c r="BH366" i="11"/>
  <c r="BJ366" i="11" s="1"/>
  <c r="AS367" i="11"/>
  <c r="AV367" i="11"/>
  <c r="AY367" i="11"/>
  <c r="BB367" i="11"/>
  <c r="BE367" i="11"/>
  <c r="BH367" i="11"/>
  <c r="AS368" i="11"/>
  <c r="AV368" i="11"/>
  <c r="AY368" i="11"/>
  <c r="BB368" i="11"/>
  <c r="BE368" i="11"/>
  <c r="BH368" i="11"/>
  <c r="AS369" i="11"/>
  <c r="AV369" i="11"/>
  <c r="AY369" i="11"/>
  <c r="BB369" i="11"/>
  <c r="BE369" i="11"/>
  <c r="BH369" i="11"/>
  <c r="AS370" i="11"/>
  <c r="AV370" i="11"/>
  <c r="AY370" i="11"/>
  <c r="BB370" i="11"/>
  <c r="BE370" i="11"/>
  <c r="BH370" i="11"/>
  <c r="AS371" i="11"/>
  <c r="AV371" i="11"/>
  <c r="AY371" i="11"/>
  <c r="BB371" i="11"/>
  <c r="BE371" i="11"/>
  <c r="BH371" i="11"/>
  <c r="AS372" i="11"/>
  <c r="AV372" i="11"/>
  <c r="AY372" i="11"/>
  <c r="BB372" i="11"/>
  <c r="BE372" i="11"/>
  <c r="BH372" i="11"/>
  <c r="AS373" i="11"/>
  <c r="AV373" i="11"/>
  <c r="AY373" i="11"/>
  <c r="BB373" i="11"/>
  <c r="BE373" i="11"/>
  <c r="BH373" i="11"/>
  <c r="AS374" i="11"/>
  <c r="AU374" i="11" s="1"/>
  <c r="AV374" i="11"/>
  <c r="AX374" i="11" s="1"/>
  <c r="AY374" i="11"/>
  <c r="BA374" i="11" s="1"/>
  <c r="BB374" i="11"/>
  <c r="BD374" i="11" s="1"/>
  <c r="BE374" i="11"/>
  <c r="BG374" i="11" s="1"/>
  <c r="BH374" i="11"/>
  <c r="BJ374" i="11" s="1"/>
  <c r="BH9" i="11"/>
  <c r="BE9" i="11"/>
  <c r="BB9" i="11"/>
  <c r="AY9" i="11"/>
  <c r="AV9" i="11"/>
  <c r="BH243" i="11"/>
  <c r="AV243" i="11"/>
  <c r="AS243" i="11"/>
  <c r="BE243" i="11"/>
  <c r="BB243" i="11"/>
  <c r="AY243" i="11"/>
  <c r="BH255" i="11"/>
  <c r="BE255" i="11"/>
  <c r="BB255" i="11"/>
  <c r="AY255" i="11"/>
  <c r="AV255" i="11"/>
  <c r="AS255" i="11"/>
  <c r="AS63" i="11"/>
  <c r="AY63" i="11"/>
  <c r="AY62" i="11"/>
  <c r="AS62" i="11"/>
  <c r="AV63" i="11"/>
  <c r="AX6" i="11"/>
  <c r="AW6" i="11"/>
  <c r="BA6" i="11"/>
  <c r="AZ6" i="11"/>
  <c r="BD6" i="11"/>
  <c r="BC6" i="11"/>
  <c r="BF6" i="11"/>
  <c r="BG6" i="11"/>
  <c r="BJ6" i="11"/>
  <c r="BI6" i="11"/>
  <c r="H21" i="15"/>
  <c r="AT6" i="11"/>
  <c r="AU6" i="11"/>
  <c r="E22" i="23"/>
  <c r="E22" i="12"/>
  <c r="AU9" i="11"/>
  <c r="D22" i="23"/>
  <c r="D22" i="12"/>
  <c r="B29" i="15"/>
  <c r="E29" i="15" s="1"/>
  <c r="F29" i="15" s="1"/>
  <c r="B8" i="15" s="1"/>
  <c r="E8" i="15" s="1"/>
  <c r="F8" i="15" s="1"/>
  <c r="G8" i="15" s="1"/>
  <c r="H8" i="15" s="1"/>
  <c r="I8" i="15" s="1"/>
  <c r="J8" i="15" s="1"/>
  <c r="K8" i="15" s="1"/>
  <c r="L8" i="15" s="1"/>
  <c r="M8" i="15" s="1"/>
  <c r="K18" i="9" s="1"/>
  <c r="A5" i="12"/>
  <c r="B4" i="11"/>
  <c r="AS7" i="11" s="1"/>
  <c r="C37" i="9"/>
  <c r="AE21" i="12"/>
  <c r="AE9" i="12"/>
  <c r="AE20" i="12"/>
  <c r="AE8" i="12"/>
  <c r="AE15" i="12"/>
  <c r="AE19" i="12"/>
  <c r="AE14" i="12"/>
  <c r="AE13" i="12"/>
  <c r="AE18" i="12"/>
  <c r="M18" i="9"/>
  <c r="I18" i="9"/>
  <c r="G18" i="9"/>
  <c r="E18" i="9"/>
  <c r="AX63" i="11" l="1"/>
  <c r="I84" i="23"/>
  <c r="I84" i="12"/>
  <c r="AU62" i="11"/>
  <c r="E83" i="23"/>
  <c r="E83" i="12"/>
  <c r="M83" i="12"/>
  <c r="M83" i="23"/>
  <c r="BA63" i="11"/>
  <c r="M84" i="23"/>
  <c r="M84" i="12"/>
  <c r="E84" i="23"/>
  <c r="E84" i="12"/>
  <c r="AU63" i="11"/>
  <c r="AU255" i="11"/>
  <c r="E294" i="23"/>
  <c r="E294" i="12"/>
  <c r="AX255" i="11"/>
  <c r="I294" i="23"/>
  <c r="I294" i="12"/>
  <c r="BA255" i="11"/>
  <c r="M294" i="23"/>
  <c r="M294" i="12"/>
  <c r="BD255" i="11"/>
  <c r="Q294" i="23"/>
  <c r="Q294" i="12"/>
  <c r="BG255" i="11"/>
  <c r="U294" i="23"/>
  <c r="U294" i="12"/>
  <c r="BJ255" i="11"/>
  <c r="Y294" i="23"/>
  <c r="Y294" i="12"/>
  <c r="M280" i="23"/>
  <c r="M280" i="12"/>
  <c r="BA243" i="11"/>
  <c r="BD243" i="11"/>
  <c r="Q280" i="23"/>
  <c r="Q280" i="12"/>
  <c r="BG243" i="11"/>
  <c r="U280" i="23"/>
  <c r="U280" i="12"/>
  <c r="E280" i="23"/>
  <c r="E280" i="12"/>
  <c r="AU243" i="11"/>
  <c r="I280" i="23"/>
  <c r="I280" i="12"/>
  <c r="AX243" i="11"/>
  <c r="Y280" i="23"/>
  <c r="Y280" i="12"/>
  <c r="BJ243" i="11"/>
  <c r="I22" i="12"/>
  <c r="I22" i="23"/>
  <c r="AX9" i="11"/>
  <c r="M22" i="23"/>
  <c r="M22" i="12"/>
  <c r="BA9" i="11"/>
  <c r="Q22" i="12"/>
  <c r="Q22" i="23"/>
  <c r="BD9" i="11"/>
  <c r="U22" i="12"/>
  <c r="U22" i="23"/>
  <c r="BG9" i="11"/>
  <c r="Y22" i="23"/>
  <c r="BJ9" i="11"/>
  <c r="Y22" i="12"/>
  <c r="BJ373" i="11"/>
  <c r="Y433" i="23"/>
  <c r="Y433" i="12"/>
  <c r="BG373" i="11"/>
  <c r="U433" i="23"/>
  <c r="U433" i="12"/>
  <c r="BD373" i="11"/>
  <c r="Q433" i="23"/>
  <c r="Q433" i="12"/>
  <c r="BA373" i="11"/>
  <c r="M433" i="23"/>
  <c r="M433" i="12"/>
  <c r="AX373" i="11"/>
  <c r="I433" i="23"/>
  <c r="I433" i="12"/>
  <c r="AU373" i="11"/>
  <c r="E433" i="23"/>
  <c r="E433" i="12"/>
  <c r="AE433" i="12" s="1"/>
  <c r="Y432" i="23"/>
  <c r="Y432" i="12"/>
  <c r="BJ372" i="11"/>
  <c r="BG372" i="11"/>
  <c r="U432" i="23"/>
  <c r="U432" i="12"/>
  <c r="BD372" i="11"/>
  <c r="Q432" i="23"/>
  <c r="Q432" i="12"/>
  <c r="M432" i="23"/>
  <c r="M432" i="12"/>
  <c r="BA372" i="11"/>
  <c r="AX372" i="11"/>
  <c r="I432" i="23"/>
  <c r="I432" i="12"/>
  <c r="AU372" i="11"/>
  <c r="E432" i="23"/>
  <c r="E432" i="12"/>
  <c r="AE432" i="12" s="1"/>
  <c r="Y431" i="23"/>
  <c r="Y431" i="12"/>
  <c r="BJ371" i="11"/>
  <c r="BG371" i="11"/>
  <c r="U431" i="23"/>
  <c r="U431" i="12"/>
  <c r="BD371" i="11"/>
  <c r="Q431" i="23"/>
  <c r="Q431" i="12"/>
  <c r="BA371" i="11"/>
  <c r="M431" i="23"/>
  <c r="M431" i="12"/>
  <c r="AX371" i="11"/>
  <c r="I431" i="23"/>
  <c r="I431" i="12"/>
  <c r="AU371" i="11"/>
  <c r="E431" i="23"/>
  <c r="AE431" i="23" s="1"/>
  <c r="E431" i="12"/>
  <c r="AE431" i="12" s="1"/>
  <c r="BJ370" i="11"/>
  <c r="Y430" i="23"/>
  <c r="Y430" i="12"/>
  <c r="BG370" i="11"/>
  <c r="U430" i="23"/>
  <c r="U430" i="12"/>
  <c r="BD370" i="11"/>
  <c r="Q430" i="23"/>
  <c r="Q430" i="12"/>
  <c r="BA370" i="11"/>
  <c r="M430" i="23"/>
  <c r="M430" i="12"/>
  <c r="I430" i="23"/>
  <c r="I430" i="12"/>
  <c r="AX370" i="11"/>
  <c r="AU370" i="11"/>
  <c r="E430" i="23"/>
  <c r="AE430" i="23" s="1"/>
  <c r="E430" i="12"/>
  <c r="AE430" i="12" s="1"/>
  <c r="BJ369" i="11"/>
  <c r="Y429" i="23"/>
  <c r="Y429" i="12"/>
  <c r="BG369" i="11"/>
  <c r="U429" i="23"/>
  <c r="U429" i="12"/>
  <c r="BD369" i="11"/>
  <c r="Q429" i="23"/>
  <c r="Q429" i="12"/>
  <c r="BA369" i="11"/>
  <c r="M429" i="23"/>
  <c r="M429" i="12"/>
  <c r="AX369" i="11"/>
  <c r="I429" i="23"/>
  <c r="I429" i="12"/>
  <c r="AU369" i="11"/>
  <c r="E429" i="23"/>
  <c r="E429" i="12"/>
  <c r="AE429" i="12" s="1"/>
  <c r="BJ368" i="11"/>
  <c r="Y428" i="23"/>
  <c r="Y428" i="12"/>
  <c r="BG368" i="11"/>
  <c r="U428" i="23"/>
  <c r="U428" i="12"/>
  <c r="BD368" i="11"/>
  <c r="Q428" i="23"/>
  <c r="Q428" i="12"/>
  <c r="BA368" i="11"/>
  <c r="M428" i="23"/>
  <c r="M428" i="12"/>
  <c r="AX368" i="11"/>
  <c r="I428" i="23"/>
  <c r="I428" i="12"/>
  <c r="E428" i="23"/>
  <c r="E428" i="12"/>
  <c r="AE428" i="12" s="1"/>
  <c r="AU368" i="11"/>
  <c r="BJ367" i="11"/>
  <c r="Y427" i="23"/>
  <c r="Y427" i="12"/>
  <c r="BG367" i="11"/>
  <c r="U427" i="23"/>
  <c r="U427" i="12"/>
  <c r="Q427" i="23"/>
  <c r="Q427" i="12"/>
  <c r="BD367" i="11"/>
  <c r="BA367" i="11"/>
  <c r="M427" i="23"/>
  <c r="M427" i="12"/>
  <c r="AX367" i="11"/>
  <c r="I427" i="23"/>
  <c r="I427" i="12"/>
  <c r="AU367" i="11"/>
  <c r="E427" i="23"/>
  <c r="E427" i="12"/>
  <c r="AE427" i="12" s="1"/>
  <c r="AE426" i="12" s="1"/>
  <c r="AE425" i="12" s="1"/>
  <c r="BJ365" i="11"/>
  <c r="Y424" i="23"/>
  <c r="Y424" i="12"/>
  <c r="BG365" i="11"/>
  <c r="U424" i="23"/>
  <c r="U424" i="12"/>
  <c r="BD365" i="11"/>
  <c r="Q424" i="23"/>
  <c r="Q424" i="12"/>
  <c r="BA365" i="11"/>
  <c r="M424" i="23"/>
  <c r="M424" i="12"/>
  <c r="AX365" i="11"/>
  <c r="I424" i="23"/>
  <c r="I424" i="12"/>
  <c r="BJ364" i="11"/>
  <c r="Y423" i="23"/>
  <c r="Y423" i="12"/>
  <c r="BG364" i="11"/>
  <c r="U423" i="23"/>
  <c r="U423" i="12"/>
  <c r="BD364" i="11"/>
  <c r="Q423" i="23"/>
  <c r="Q423" i="12"/>
  <c r="M423" i="23"/>
  <c r="M423" i="12"/>
  <c r="BA364" i="11"/>
  <c r="I423" i="23"/>
  <c r="I423" i="12"/>
  <c r="AX364" i="11"/>
  <c r="E423" i="23"/>
  <c r="AE423" i="23" s="1"/>
  <c r="E423" i="12"/>
  <c r="AE423" i="12" s="1"/>
  <c r="AU364" i="11"/>
  <c r="BJ363" i="11"/>
  <c r="Y422" i="23"/>
  <c r="Y422" i="12"/>
  <c r="BG363" i="11"/>
  <c r="U422" i="23"/>
  <c r="U422" i="12"/>
  <c r="BD363" i="11"/>
  <c r="Q422" i="23"/>
  <c r="Q422" i="12"/>
  <c r="M422" i="23"/>
  <c r="M422" i="12"/>
  <c r="BA363" i="11"/>
  <c r="AX363" i="11"/>
  <c r="I422" i="23"/>
  <c r="I422" i="12"/>
  <c r="AU363" i="11"/>
  <c r="E422" i="23"/>
  <c r="E422" i="12"/>
  <c r="AE422" i="12" s="1"/>
  <c r="BJ362" i="11"/>
  <c r="Y421" i="23"/>
  <c r="Y421" i="12"/>
  <c r="BG362" i="11"/>
  <c r="U421" i="23"/>
  <c r="U421" i="12"/>
  <c r="Q421" i="23"/>
  <c r="Q421" i="12"/>
  <c r="BD362" i="11"/>
  <c r="BA362" i="11"/>
  <c r="M421" i="23"/>
  <c r="M421" i="12"/>
  <c r="AX362" i="11"/>
  <c r="I421" i="23"/>
  <c r="I421" i="12"/>
  <c r="AU362" i="11"/>
  <c r="E421" i="23"/>
  <c r="AE421" i="23" s="1"/>
  <c r="E421" i="12"/>
  <c r="AE421" i="12" s="1"/>
  <c r="BJ361" i="11"/>
  <c r="Y420" i="23"/>
  <c r="Y420" i="12"/>
  <c r="BG361" i="11"/>
  <c r="U420" i="23"/>
  <c r="U420" i="12"/>
  <c r="Q420" i="23"/>
  <c r="Q420" i="12"/>
  <c r="BD361" i="11"/>
  <c r="BA361" i="11"/>
  <c r="M420" i="23"/>
  <c r="M420" i="12"/>
  <c r="AX361" i="11"/>
  <c r="I420" i="23"/>
  <c r="I420" i="12"/>
  <c r="AU361" i="11"/>
  <c r="E420" i="23"/>
  <c r="E420" i="12"/>
  <c r="AE420" i="12" s="1"/>
  <c r="BJ360" i="11"/>
  <c r="Y419" i="23"/>
  <c r="Y419" i="12"/>
  <c r="BG360" i="11"/>
  <c r="U419" i="23"/>
  <c r="U419" i="12"/>
  <c r="BD360" i="11"/>
  <c r="Q419" i="23"/>
  <c r="Q419" i="12"/>
  <c r="M419" i="23"/>
  <c r="M419" i="12"/>
  <c r="BA360" i="11"/>
  <c r="I419" i="23"/>
  <c r="I419" i="12"/>
  <c r="AX360" i="11"/>
  <c r="E419" i="23"/>
  <c r="AE419" i="23" s="1"/>
  <c r="E419" i="12"/>
  <c r="AE419" i="12" s="1"/>
  <c r="AU360" i="11"/>
  <c r="BJ359" i="11"/>
  <c r="Y418" i="23"/>
  <c r="Y418" i="12"/>
  <c r="BG359" i="11"/>
  <c r="U418" i="23"/>
  <c r="U418" i="12"/>
  <c r="BD359" i="11"/>
  <c r="Q418" i="23"/>
  <c r="Q418" i="12"/>
  <c r="BA359" i="11"/>
  <c r="M418" i="23"/>
  <c r="M418" i="12"/>
  <c r="AX359" i="11"/>
  <c r="I418" i="23"/>
  <c r="I418" i="12"/>
  <c r="AU359" i="11"/>
  <c r="E418" i="23"/>
  <c r="E418" i="12"/>
  <c r="AE418" i="12" s="1"/>
  <c r="BJ358" i="11"/>
  <c r="Y417" i="23"/>
  <c r="Y417" i="12"/>
  <c r="BG358" i="11"/>
  <c r="U417" i="23"/>
  <c r="U417" i="12"/>
  <c r="BD358" i="11"/>
  <c r="Q417" i="23"/>
  <c r="Q417" i="12"/>
  <c r="BA358" i="11"/>
  <c r="M417" i="23"/>
  <c r="M417" i="12"/>
  <c r="AX358" i="11"/>
  <c r="I417" i="23"/>
  <c r="I417" i="12"/>
  <c r="AU358" i="11"/>
  <c r="E417" i="23"/>
  <c r="E417" i="12"/>
  <c r="AE417" i="12" s="1"/>
  <c r="BJ357" i="11"/>
  <c r="Y416" i="23"/>
  <c r="Y416" i="12"/>
  <c r="BG357" i="11"/>
  <c r="U416" i="23"/>
  <c r="U416" i="12"/>
  <c r="BD357" i="11"/>
  <c r="Q416" i="23"/>
  <c r="Q416" i="12"/>
  <c r="BA357" i="11"/>
  <c r="M416" i="23"/>
  <c r="M416" i="12"/>
  <c r="I416" i="23"/>
  <c r="I416" i="12"/>
  <c r="AX357" i="11"/>
  <c r="AU357" i="11"/>
  <c r="E416" i="23"/>
  <c r="AE416" i="23" s="1"/>
  <c r="E416" i="12"/>
  <c r="AE416" i="12" s="1"/>
  <c r="BJ356" i="11"/>
  <c r="Y415" i="23"/>
  <c r="Y415" i="12"/>
  <c r="BG356" i="11"/>
  <c r="U415" i="23"/>
  <c r="U415" i="12"/>
  <c r="BD356" i="11"/>
  <c r="Q415" i="23"/>
  <c r="Q415" i="12"/>
  <c r="M415" i="23"/>
  <c r="M415" i="12"/>
  <c r="BA356" i="11"/>
  <c r="I415" i="23"/>
  <c r="I415" i="12"/>
  <c r="AX356" i="11"/>
  <c r="E415" i="23"/>
  <c r="AE415" i="23" s="1"/>
  <c r="E415" i="12"/>
  <c r="AE415" i="12" s="1"/>
  <c r="AU356" i="11"/>
  <c r="BJ355" i="11"/>
  <c r="Y414" i="23"/>
  <c r="Y414" i="12"/>
  <c r="U414" i="12"/>
  <c r="BG355" i="11"/>
  <c r="U414" i="23"/>
  <c r="BD355" i="11"/>
  <c r="Q414" i="23"/>
  <c r="Q414" i="12"/>
  <c r="M414" i="23"/>
  <c r="M414" i="12"/>
  <c r="BA355" i="11"/>
  <c r="I414" i="23"/>
  <c r="I414" i="12"/>
  <c r="AX355" i="11"/>
  <c r="E414" i="23"/>
  <c r="AE414" i="23" s="1"/>
  <c r="E414" i="12"/>
  <c r="AE414" i="12" s="1"/>
  <c r="AU355" i="11"/>
  <c r="BJ354" i="11"/>
  <c r="Y413" i="23"/>
  <c r="Y413" i="12"/>
  <c r="BG354" i="11"/>
  <c r="U413" i="23"/>
  <c r="U413" i="12"/>
  <c r="BD354" i="11"/>
  <c r="Q413" i="23"/>
  <c r="Q413" i="12"/>
  <c r="M413" i="23"/>
  <c r="M413" i="12"/>
  <c r="BA354" i="11"/>
  <c r="I413" i="23"/>
  <c r="I413" i="12"/>
  <c r="AX354" i="11"/>
  <c r="E413" i="23"/>
  <c r="AE413" i="23" s="1"/>
  <c r="E413" i="12"/>
  <c r="AE413" i="12" s="1"/>
  <c r="AU354" i="11"/>
  <c r="BJ353" i="11"/>
  <c r="Y412" i="23"/>
  <c r="Y412" i="12"/>
  <c r="U412" i="12"/>
  <c r="BG353" i="11"/>
  <c r="U412" i="23"/>
  <c r="BD353" i="11"/>
  <c r="Q412" i="23"/>
  <c r="Q412" i="12"/>
  <c r="M412" i="23"/>
  <c r="M412" i="12"/>
  <c r="BA353" i="11"/>
  <c r="I412" i="23"/>
  <c r="I412" i="12"/>
  <c r="AX353" i="11"/>
  <c r="E412" i="23"/>
  <c r="AE412" i="23" s="1"/>
  <c r="E412" i="12"/>
  <c r="AE412" i="12" s="1"/>
  <c r="AU353" i="11"/>
  <c r="BJ352" i="11"/>
  <c r="Y411" i="23"/>
  <c r="Y411" i="12"/>
  <c r="BG352" i="11"/>
  <c r="U411" i="23"/>
  <c r="U411" i="12"/>
  <c r="BD352" i="11"/>
  <c r="Q411" i="23"/>
  <c r="Q411" i="12"/>
  <c r="M411" i="23"/>
  <c r="M411" i="12"/>
  <c r="BA352" i="11"/>
  <c r="I411" i="23"/>
  <c r="I411" i="12"/>
  <c r="AX352" i="11"/>
  <c r="E411" i="23"/>
  <c r="AE411" i="23" s="1"/>
  <c r="E411" i="12"/>
  <c r="AE411" i="12" s="1"/>
  <c r="AU352" i="11"/>
  <c r="BJ351" i="11"/>
  <c r="Y410" i="23"/>
  <c r="Y410" i="12"/>
  <c r="BG351" i="11"/>
  <c r="U410" i="23"/>
  <c r="U410" i="12"/>
  <c r="BD351" i="11"/>
  <c r="Q410" i="23"/>
  <c r="Q410" i="12"/>
  <c r="M410" i="23"/>
  <c r="M410" i="12"/>
  <c r="BA351" i="11"/>
  <c r="I410" i="23"/>
  <c r="I410" i="12"/>
  <c r="AX351" i="11"/>
  <c r="E410" i="23"/>
  <c r="AE410" i="23" s="1"/>
  <c r="E410" i="12"/>
  <c r="AE410" i="12" s="1"/>
  <c r="AU351" i="11"/>
  <c r="BJ350" i="11"/>
  <c r="Y409" i="23"/>
  <c r="Y409" i="12"/>
  <c r="BG350" i="11"/>
  <c r="U409" i="23"/>
  <c r="U409" i="12"/>
  <c r="BD350" i="11"/>
  <c r="Q409" i="23"/>
  <c r="Q409" i="12"/>
  <c r="M409" i="23"/>
  <c r="M409" i="12"/>
  <c r="BA350" i="11"/>
  <c r="I409" i="23"/>
  <c r="I409" i="12"/>
  <c r="AX350" i="11"/>
  <c r="E409" i="23"/>
  <c r="AE409" i="23" s="1"/>
  <c r="E409" i="12"/>
  <c r="AE409" i="12" s="1"/>
  <c r="AU350" i="11"/>
  <c r="Y408" i="23"/>
  <c r="Y408" i="12"/>
  <c r="BJ349" i="11"/>
  <c r="BG349" i="11"/>
  <c r="U408" i="23"/>
  <c r="U408" i="12"/>
  <c r="BD349" i="11"/>
  <c r="Q408" i="23"/>
  <c r="Q408" i="12"/>
  <c r="M408" i="23"/>
  <c r="M408" i="12"/>
  <c r="BA349" i="11"/>
  <c r="I408" i="23"/>
  <c r="I408" i="12"/>
  <c r="AX349" i="11"/>
  <c r="E408" i="23"/>
  <c r="AE408" i="23" s="1"/>
  <c r="E408" i="12"/>
  <c r="AE408" i="12" s="1"/>
  <c r="AU349" i="11"/>
  <c r="BJ348" i="11"/>
  <c r="Y407" i="23"/>
  <c r="Y407" i="12"/>
  <c r="BG348" i="11"/>
  <c r="U407" i="23"/>
  <c r="U407" i="12"/>
  <c r="BD348" i="11"/>
  <c r="Q407" i="23"/>
  <c r="Q407" i="12"/>
  <c r="M407" i="23"/>
  <c r="M407" i="12"/>
  <c r="BA348" i="11"/>
  <c r="I407" i="23"/>
  <c r="I407" i="12"/>
  <c r="AX348" i="11"/>
  <c r="E407" i="23"/>
  <c r="AE407" i="23" s="1"/>
  <c r="E407" i="12"/>
  <c r="AE407" i="12" s="1"/>
  <c r="AU348" i="11"/>
  <c r="BJ347" i="11"/>
  <c r="Y406" i="23"/>
  <c r="Y406" i="12"/>
  <c r="BG347" i="11"/>
  <c r="U406" i="23"/>
  <c r="U406" i="12"/>
  <c r="BD347" i="11"/>
  <c r="Q406" i="23"/>
  <c r="Q406" i="12"/>
  <c r="M406" i="23"/>
  <c r="M406" i="12"/>
  <c r="BA347" i="11"/>
  <c r="I406" i="23"/>
  <c r="I406" i="12"/>
  <c r="AX347" i="11"/>
  <c r="E406" i="23"/>
  <c r="AE406" i="23" s="1"/>
  <c r="E406" i="12"/>
  <c r="AE406" i="12" s="1"/>
  <c r="AU347" i="11"/>
  <c r="Y405" i="23"/>
  <c r="Y405" i="12"/>
  <c r="BJ346" i="11"/>
  <c r="BG346" i="11"/>
  <c r="U405" i="23"/>
  <c r="U405" i="12"/>
  <c r="BD346" i="11"/>
  <c r="Q405" i="23"/>
  <c r="Q405" i="12"/>
  <c r="M405" i="23"/>
  <c r="M405" i="12"/>
  <c r="BA346" i="11"/>
  <c r="AX346" i="11"/>
  <c r="I405" i="23"/>
  <c r="I405" i="12"/>
  <c r="E405" i="23"/>
  <c r="AE405" i="23" s="1"/>
  <c r="E405" i="12"/>
  <c r="AE405" i="12" s="1"/>
  <c r="AU346" i="11"/>
  <c r="BJ345" i="11"/>
  <c r="Y404" i="23"/>
  <c r="Y404" i="12"/>
  <c r="U404" i="23"/>
  <c r="U404" i="12"/>
  <c r="BG345" i="11"/>
  <c r="BD345" i="11"/>
  <c r="Q404" i="23"/>
  <c r="Q404" i="12"/>
  <c r="BA345" i="11"/>
  <c r="M404" i="23"/>
  <c r="M404" i="12"/>
  <c r="AX345" i="11"/>
  <c r="I404" i="23"/>
  <c r="I404" i="12"/>
  <c r="AU345" i="11"/>
  <c r="E404" i="23"/>
  <c r="AE404" i="23" s="1"/>
  <c r="E404" i="12"/>
  <c r="AE404" i="12" s="1"/>
  <c r="BJ344" i="11"/>
  <c r="Y403" i="23"/>
  <c r="Y403" i="12"/>
  <c r="U403" i="23"/>
  <c r="BG344" i="11"/>
  <c r="U403" i="12"/>
  <c r="Q403" i="23"/>
  <c r="BD344" i="11"/>
  <c r="Q403" i="12"/>
  <c r="BA344" i="11"/>
  <c r="M403" i="23"/>
  <c r="M403" i="12"/>
  <c r="AX344" i="11"/>
  <c r="I403" i="23"/>
  <c r="I403" i="12"/>
  <c r="AU344" i="11"/>
  <c r="E403" i="23"/>
  <c r="E403" i="12"/>
  <c r="AE403" i="12" s="1"/>
  <c r="Y402" i="23"/>
  <c r="BJ343" i="11"/>
  <c r="Y402" i="12"/>
  <c r="BG343" i="11"/>
  <c r="U402" i="23"/>
  <c r="U402" i="12"/>
  <c r="Q402" i="23"/>
  <c r="BD343" i="11"/>
  <c r="Q402" i="12"/>
  <c r="BA343" i="11"/>
  <c r="M402" i="23"/>
  <c r="M402" i="12"/>
  <c r="AX343" i="11"/>
  <c r="I402" i="23"/>
  <c r="I402" i="12"/>
  <c r="AU343" i="11"/>
  <c r="E402" i="23"/>
  <c r="E402" i="12"/>
  <c r="AE402" i="12" s="1"/>
  <c r="BJ342" i="11"/>
  <c r="Y401" i="23"/>
  <c r="Y401" i="12"/>
  <c r="BG342" i="11"/>
  <c r="U401" i="23"/>
  <c r="U401" i="12"/>
  <c r="BD342" i="11"/>
  <c r="Q401" i="23"/>
  <c r="Q401" i="12"/>
  <c r="BA342" i="11"/>
  <c r="M401" i="23"/>
  <c r="M401" i="12"/>
  <c r="AX342" i="11"/>
  <c r="I401" i="23"/>
  <c r="I401" i="12"/>
  <c r="AU342" i="11"/>
  <c r="E401" i="12"/>
  <c r="AE401" i="12" s="1"/>
  <c r="E401" i="23"/>
  <c r="BJ341" i="11"/>
  <c r="Y400" i="23"/>
  <c r="Y400" i="12"/>
  <c r="BG341" i="11"/>
  <c r="U400" i="23"/>
  <c r="U400" i="12"/>
  <c r="BD341" i="11"/>
  <c r="Q400" i="23"/>
  <c r="Q400" i="12"/>
  <c r="M400" i="23"/>
  <c r="M400" i="12"/>
  <c r="BA341" i="11"/>
  <c r="I400" i="23"/>
  <c r="I400" i="12"/>
  <c r="AX341" i="11"/>
  <c r="E400" i="23"/>
  <c r="AE400" i="23" s="1"/>
  <c r="E400" i="12"/>
  <c r="AE400" i="12" s="1"/>
  <c r="AU341" i="11"/>
  <c r="Y399" i="23"/>
  <c r="Y399" i="12"/>
  <c r="BJ340" i="11"/>
  <c r="BG340" i="11"/>
  <c r="U399" i="23"/>
  <c r="U399" i="12"/>
  <c r="Q399" i="23"/>
  <c r="Q399" i="12"/>
  <c r="BD340" i="11"/>
  <c r="M399" i="23"/>
  <c r="M399" i="12"/>
  <c r="BA340" i="11"/>
  <c r="I399" i="23"/>
  <c r="I399" i="12"/>
  <c r="AX340" i="11"/>
  <c r="E399" i="23"/>
  <c r="AE399" i="23" s="1"/>
  <c r="E399" i="12"/>
  <c r="AE399" i="12" s="1"/>
  <c r="AU340" i="11"/>
  <c r="BJ339" i="11"/>
  <c r="Y398" i="23"/>
  <c r="Y398" i="12"/>
  <c r="BG339" i="11"/>
  <c r="U398" i="23"/>
  <c r="U398" i="12"/>
  <c r="BD339" i="11"/>
  <c r="Q398" i="23"/>
  <c r="Q398" i="12"/>
  <c r="M398" i="23"/>
  <c r="M398" i="12"/>
  <c r="BA339" i="11"/>
  <c r="I398" i="23"/>
  <c r="I398" i="12"/>
  <c r="AX339" i="11"/>
  <c r="E398" i="23"/>
  <c r="AE398" i="23" s="1"/>
  <c r="E398" i="12"/>
  <c r="AE398" i="12" s="1"/>
  <c r="AU339" i="11"/>
  <c r="BJ338" i="11"/>
  <c r="Y397" i="23"/>
  <c r="Y397" i="12"/>
  <c r="U397" i="23"/>
  <c r="BG338" i="11"/>
  <c r="U397" i="12"/>
  <c r="Q397" i="23"/>
  <c r="BD338" i="11"/>
  <c r="Q397" i="12"/>
  <c r="M397" i="23"/>
  <c r="M397" i="12"/>
  <c r="BA338" i="11"/>
  <c r="I397" i="23"/>
  <c r="I397" i="12"/>
  <c r="AX338" i="11"/>
  <c r="E397" i="23"/>
  <c r="AE397" i="23" s="1"/>
  <c r="E397" i="12"/>
  <c r="AE397" i="12" s="1"/>
  <c r="AU338" i="11"/>
  <c r="BJ337" i="11"/>
  <c r="Y396" i="23"/>
  <c r="Y396" i="12"/>
  <c r="BG337" i="11"/>
  <c r="U396" i="23"/>
  <c r="U396" i="12"/>
  <c r="BD337" i="11"/>
  <c r="Q396" i="23"/>
  <c r="Q396" i="12"/>
  <c r="M396" i="23"/>
  <c r="M396" i="12"/>
  <c r="BA337" i="11"/>
  <c r="AX337" i="11"/>
  <c r="I396" i="23"/>
  <c r="I396" i="12"/>
  <c r="E396" i="23"/>
  <c r="AE396" i="23" s="1"/>
  <c r="E396" i="12"/>
  <c r="AE396" i="12" s="1"/>
  <c r="AU337" i="11"/>
  <c r="BJ336" i="11"/>
  <c r="Y395" i="23"/>
  <c r="Y395" i="12"/>
  <c r="U395" i="23"/>
  <c r="U395" i="12"/>
  <c r="BG336" i="11"/>
  <c r="BD336" i="11"/>
  <c r="Q395" i="23"/>
  <c r="Q395" i="12"/>
  <c r="M395" i="23"/>
  <c r="M395" i="12"/>
  <c r="BA336" i="11"/>
  <c r="AX336" i="11"/>
  <c r="I395" i="23"/>
  <c r="I395" i="12"/>
  <c r="E395" i="23"/>
  <c r="AE395" i="23" s="1"/>
  <c r="E395" i="12"/>
  <c r="AE395" i="12" s="1"/>
  <c r="AU336" i="11"/>
  <c r="Y394" i="23"/>
  <c r="BJ335" i="11"/>
  <c r="Y394" i="12"/>
  <c r="U394" i="23"/>
  <c r="U394" i="12"/>
  <c r="BG335" i="11"/>
  <c r="BD335" i="11"/>
  <c r="Q394" i="23"/>
  <c r="Q394" i="12"/>
  <c r="M394" i="23"/>
  <c r="M394" i="12"/>
  <c r="BA335" i="11"/>
  <c r="AX335" i="11"/>
  <c r="I394" i="23"/>
  <c r="I394" i="12"/>
  <c r="E394" i="23"/>
  <c r="AE394" i="23" s="1"/>
  <c r="E394" i="12"/>
  <c r="AE394" i="12" s="1"/>
  <c r="AU335" i="11"/>
  <c r="Y393" i="23"/>
  <c r="Y393" i="12"/>
  <c r="BJ334" i="11"/>
  <c r="BG334" i="11"/>
  <c r="U393" i="23"/>
  <c r="U393" i="12"/>
  <c r="BD334" i="11"/>
  <c r="Q393" i="23"/>
  <c r="Q393" i="12"/>
  <c r="M393" i="23"/>
  <c r="M393" i="12"/>
  <c r="BA334" i="11"/>
  <c r="I393" i="23"/>
  <c r="I393" i="12"/>
  <c r="AX334" i="11"/>
  <c r="E393" i="23"/>
  <c r="AE393" i="23" s="1"/>
  <c r="E393" i="12"/>
  <c r="AE393" i="12" s="1"/>
  <c r="AU334" i="11"/>
  <c r="BJ333" i="11"/>
  <c r="Y392" i="23"/>
  <c r="Y392" i="12"/>
  <c r="BG333" i="11"/>
  <c r="U392" i="23"/>
  <c r="U392" i="12"/>
  <c r="BD333" i="11"/>
  <c r="Q392" i="23"/>
  <c r="Q392" i="12"/>
  <c r="M392" i="23"/>
  <c r="M392" i="12"/>
  <c r="BA333" i="11"/>
  <c r="I392" i="23"/>
  <c r="I392" i="12"/>
  <c r="AX333" i="11"/>
  <c r="E392" i="23"/>
  <c r="AE392" i="23" s="1"/>
  <c r="E392" i="12"/>
  <c r="AE392" i="12" s="1"/>
  <c r="AU333" i="11"/>
  <c r="Y391" i="23"/>
  <c r="Y391" i="12"/>
  <c r="BJ332" i="11"/>
  <c r="BG332" i="11"/>
  <c r="U391" i="23"/>
  <c r="U391" i="12"/>
  <c r="Q391" i="23"/>
  <c r="Q391" i="12"/>
  <c r="BD332" i="11"/>
  <c r="M391" i="12"/>
  <c r="M391" i="23"/>
  <c r="BA332" i="11"/>
  <c r="AX332" i="11"/>
  <c r="I391" i="12"/>
  <c r="I391" i="23"/>
  <c r="E391" i="23"/>
  <c r="AE391" i="23" s="1"/>
  <c r="E391" i="12"/>
  <c r="AE391" i="12" s="1"/>
  <c r="AU332" i="11"/>
  <c r="BJ331" i="11"/>
  <c r="Y390" i="23"/>
  <c r="Y390" i="12"/>
  <c r="BG331" i="11"/>
  <c r="U390" i="23"/>
  <c r="U390" i="12"/>
  <c r="BD331" i="11"/>
  <c r="Q390" i="23"/>
  <c r="Q390" i="12"/>
  <c r="M390" i="23"/>
  <c r="M390" i="12"/>
  <c r="BA331" i="11"/>
  <c r="AX331" i="11"/>
  <c r="I390" i="23"/>
  <c r="I390" i="12"/>
  <c r="E390" i="23"/>
  <c r="AE390" i="23" s="1"/>
  <c r="E390" i="12"/>
  <c r="AE390" i="12" s="1"/>
  <c r="AU331" i="11"/>
  <c r="BJ330" i="11"/>
  <c r="Y387" i="23"/>
  <c r="Y387" i="12"/>
  <c r="U387" i="23"/>
  <c r="U387" i="12"/>
  <c r="BG330" i="11"/>
  <c r="BD330" i="11"/>
  <c r="Q387" i="23"/>
  <c r="Q387" i="12"/>
  <c r="M387" i="23"/>
  <c r="M387" i="12"/>
  <c r="BA330" i="11"/>
  <c r="AX330" i="11"/>
  <c r="I387" i="23"/>
  <c r="I387" i="12"/>
  <c r="AU330" i="11"/>
  <c r="E387" i="23"/>
  <c r="E387" i="12"/>
  <c r="AE387" i="12" s="1"/>
  <c r="Y386" i="23"/>
  <c r="Y386" i="12"/>
  <c r="BJ329" i="11"/>
  <c r="BG329" i="11"/>
  <c r="U386" i="23"/>
  <c r="U386" i="12"/>
  <c r="BD329" i="11"/>
  <c r="Q386" i="23"/>
  <c r="Q386" i="12"/>
  <c r="BA329" i="11"/>
  <c r="M386" i="23"/>
  <c r="M386" i="12"/>
  <c r="I386" i="23"/>
  <c r="I386" i="12"/>
  <c r="AX329" i="11"/>
  <c r="AU329" i="11"/>
  <c r="E386" i="23"/>
  <c r="E386" i="12"/>
  <c r="AE386" i="12" s="1"/>
  <c r="BJ328" i="11"/>
  <c r="Y385" i="23"/>
  <c r="Y385" i="12"/>
  <c r="BG328" i="11"/>
  <c r="U385" i="23"/>
  <c r="U385" i="12"/>
  <c r="BD328" i="11"/>
  <c r="Q385" i="23"/>
  <c r="Q385" i="12"/>
  <c r="BA328" i="11"/>
  <c r="M385" i="23"/>
  <c r="M385" i="12"/>
  <c r="AX328" i="11"/>
  <c r="I385" i="23"/>
  <c r="I385" i="12"/>
  <c r="AU328" i="11"/>
  <c r="E385" i="23"/>
  <c r="E385" i="12"/>
  <c r="AE385" i="12" s="1"/>
  <c r="BJ327" i="11"/>
  <c r="Y384" i="23"/>
  <c r="Y384" i="12"/>
  <c r="BG327" i="11"/>
  <c r="U384" i="23"/>
  <c r="U384" i="12"/>
  <c r="BD327" i="11"/>
  <c r="Q384" i="23"/>
  <c r="Q384" i="12"/>
  <c r="BA327" i="11"/>
  <c r="M384" i="23"/>
  <c r="M384" i="12"/>
  <c r="AX327" i="11"/>
  <c r="I384" i="23"/>
  <c r="I384" i="12"/>
  <c r="AU327" i="11"/>
  <c r="E384" i="23"/>
  <c r="E384" i="12"/>
  <c r="AE384" i="12" s="1"/>
  <c r="BJ326" i="11"/>
  <c r="Y383" i="23"/>
  <c r="Y383" i="12"/>
  <c r="BG326" i="11"/>
  <c r="U383" i="23"/>
  <c r="U383" i="12"/>
  <c r="BD326" i="11"/>
  <c r="Q383" i="23"/>
  <c r="Q383" i="12"/>
  <c r="BA326" i="11"/>
  <c r="M383" i="23"/>
  <c r="M383" i="12"/>
  <c r="AX326" i="11"/>
  <c r="I383" i="23"/>
  <c r="I383" i="12"/>
  <c r="AU326" i="11"/>
  <c r="E383" i="23"/>
  <c r="E383" i="12"/>
  <c r="AE383" i="12" s="1"/>
  <c r="BJ325" i="11"/>
  <c r="Y382" i="23"/>
  <c r="Y382" i="12"/>
  <c r="U382" i="23"/>
  <c r="U382" i="12"/>
  <c r="BG325" i="11"/>
  <c r="BD325" i="11"/>
  <c r="Q382" i="23"/>
  <c r="Q382" i="12"/>
  <c r="BA325" i="11"/>
  <c r="M382" i="23"/>
  <c r="M382" i="12"/>
  <c r="AX325" i="11"/>
  <c r="I382" i="23"/>
  <c r="I382" i="12"/>
  <c r="AU325" i="11"/>
  <c r="E382" i="23"/>
  <c r="E382" i="12"/>
  <c r="AE382" i="12" s="1"/>
  <c r="AE381" i="12" s="1"/>
  <c r="AE380" i="12" s="1"/>
  <c r="BJ324" i="11"/>
  <c r="Y379" i="23"/>
  <c r="Y379" i="12"/>
  <c r="U379" i="23"/>
  <c r="U379" i="12"/>
  <c r="BG324" i="11"/>
  <c r="BD324" i="11"/>
  <c r="Q379" i="23"/>
  <c r="Q379" i="12"/>
  <c r="M379" i="23"/>
  <c r="M379" i="12"/>
  <c r="BA324" i="11"/>
  <c r="AX324" i="11"/>
  <c r="I379" i="23"/>
  <c r="I379" i="12"/>
  <c r="AU324" i="11"/>
  <c r="E379" i="23"/>
  <c r="E379" i="12"/>
  <c r="AE379" i="12" s="1"/>
  <c r="Y378" i="23"/>
  <c r="Y378" i="12"/>
  <c r="BJ323" i="11"/>
  <c r="BG323" i="11"/>
  <c r="U378" i="23"/>
  <c r="U378" i="12"/>
  <c r="BD323" i="11"/>
  <c r="Q378" i="23"/>
  <c r="Q378" i="12"/>
  <c r="M378" i="23"/>
  <c r="M378" i="12"/>
  <c r="BA323" i="11"/>
  <c r="AX323" i="11"/>
  <c r="I378" i="23"/>
  <c r="I378" i="12"/>
  <c r="AU323" i="11"/>
  <c r="E378" i="23"/>
  <c r="E378" i="12"/>
  <c r="AE378" i="12" s="1"/>
  <c r="BJ322" i="11"/>
  <c r="Y377" i="23"/>
  <c r="Y377" i="12"/>
  <c r="U377" i="23"/>
  <c r="U377" i="12"/>
  <c r="BG322" i="11"/>
  <c r="BD322" i="11"/>
  <c r="Q377" i="23"/>
  <c r="Q377" i="12"/>
  <c r="BA322" i="11"/>
  <c r="M377" i="23"/>
  <c r="M377" i="12"/>
  <c r="AX322" i="11"/>
  <c r="I377" i="23"/>
  <c r="I377" i="12"/>
  <c r="AU322" i="11"/>
  <c r="E377" i="23"/>
  <c r="AE377" i="23" s="1"/>
  <c r="E377" i="12"/>
  <c r="AE377" i="12" s="1"/>
  <c r="AE376" i="12" s="1"/>
  <c r="AE375" i="12" s="1"/>
  <c r="Y374" i="23"/>
  <c r="Y374" i="12"/>
  <c r="BJ321" i="11"/>
  <c r="BG321" i="11"/>
  <c r="U374" i="23"/>
  <c r="U374" i="12"/>
  <c r="BD321" i="11"/>
  <c r="Q374" i="23"/>
  <c r="Q374" i="12"/>
  <c r="BA321" i="11"/>
  <c r="M374" i="23"/>
  <c r="M374" i="12"/>
  <c r="AX321" i="11"/>
  <c r="I374" i="23"/>
  <c r="I374" i="12"/>
  <c r="AU321" i="11"/>
  <c r="E374" i="23"/>
  <c r="E374" i="12"/>
  <c r="AE374" i="12" s="1"/>
  <c r="BJ320" i="11"/>
  <c r="Y373" i="23"/>
  <c r="Y373" i="12"/>
  <c r="BG320" i="11"/>
  <c r="U373" i="23"/>
  <c r="U373" i="12"/>
  <c r="BD320" i="11"/>
  <c r="Q373" i="23"/>
  <c r="Q373" i="12"/>
  <c r="BA320" i="11"/>
  <c r="M373" i="23"/>
  <c r="M373" i="12"/>
  <c r="AX320" i="11"/>
  <c r="I373" i="23"/>
  <c r="I373" i="12"/>
  <c r="AU320" i="11"/>
  <c r="E373" i="12"/>
  <c r="AE373" i="12" s="1"/>
  <c r="E373" i="23"/>
  <c r="BJ319" i="11"/>
  <c r="Y372" i="23"/>
  <c r="Y372" i="12"/>
  <c r="U372" i="23"/>
  <c r="U372" i="12"/>
  <c r="BG319" i="11"/>
  <c r="BD319" i="11"/>
  <c r="Q372" i="23"/>
  <c r="Q372" i="12"/>
  <c r="BA319" i="11"/>
  <c r="M372" i="23"/>
  <c r="M372" i="12"/>
  <c r="AX319" i="11"/>
  <c r="I372" i="23"/>
  <c r="I372" i="12"/>
  <c r="AU319" i="11"/>
  <c r="E372" i="23"/>
  <c r="E372" i="12"/>
  <c r="AE372" i="12" s="1"/>
  <c r="BJ318" i="11"/>
  <c r="Y371" i="23"/>
  <c r="Y371" i="12"/>
  <c r="U371" i="23"/>
  <c r="U371" i="12"/>
  <c r="BG318" i="11"/>
  <c r="BD318" i="11"/>
  <c r="Q371" i="23"/>
  <c r="Q371" i="12"/>
  <c r="BA318" i="11"/>
  <c r="M371" i="23"/>
  <c r="M371" i="12"/>
  <c r="AX318" i="11"/>
  <c r="I371" i="23"/>
  <c r="I371" i="12"/>
  <c r="AU318" i="11"/>
  <c r="E371" i="23"/>
  <c r="E371" i="12"/>
  <c r="AE371" i="12" s="1"/>
  <c r="BJ317" i="11"/>
  <c r="Y370" i="23"/>
  <c r="Y370" i="12"/>
  <c r="BG317" i="11"/>
  <c r="U370" i="23"/>
  <c r="U370" i="12"/>
  <c r="BD317" i="11"/>
  <c r="Q370" i="23"/>
  <c r="Q370" i="12"/>
  <c r="BA317" i="11"/>
  <c r="M370" i="23"/>
  <c r="M370" i="12"/>
  <c r="AX317" i="11"/>
  <c r="I370" i="23"/>
  <c r="I370" i="12"/>
  <c r="AU317" i="11"/>
  <c r="E370" i="23"/>
  <c r="AE370" i="23" s="1"/>
  <c r="E370" i="12"/>
  <c r="AE370" i="12" s="1"/>
  <c r="BJ316" i="11"/>
  <c r="Y369" i="23"/>
  <c r="Y369" i="12"/>
  <c r="BG316" i="11"/>
  <c r="U369" i="23"/>
  <c r="U369" i="12"/>
  <c r="BD316" i="11"/>
  <c r="Q369" i="23"/>
  <c r="Q369" i="12"/>
  <c r="BA316" i="11"/>
  <c r="M369" i="23"/>
  <c r="M369" i="12"/>
  <c r="AX316" i="11"/>
  <c r="I369" i="23"/>
  <c r="I369" i="12"/>
  <c r="AU316" i="11"/>
  <c r="E369" i="23"/>
  <c r="E369" i="12"/>
  <c r="AE369" i="12" s="1"/>
  <c r="BJ315" i="11"/>
  <c r="Y368" i="23"/>
  <c r="Y368" i="12"/>
  <c r="BG315" i="11"/>
  <c r="U368" i="23"/>
  <c r="U368" i="12"/>
  <c r="BD315" i="11"/>
  <c r="Q368" i="23"/>
  <c r="Q368" i="12"/>
  <c r="BA315" i="11"/>
  <c r="M368" i="23"/>
  <c r="M368" i="12"/>
  <c r="AX315" i="11"/>
  <c r="I368" i="23"/>
  <c r="I368" i="12"/>
  <c r="E368" i="23"/>
  <c r="AE368" i="23" s="1"/>
  <c r="E368" i="12"/>
  <c r="AE368" i="12" s="1"/>
  <c r="AE367" i="12" s="1"/>
  <c r="AE366" i="12" s="1"/>
  <c r="AU315" i="11"/>
  <c r="BJ314" i="11"/>
  <c r="Y365" i="23"/>
  <c r="Y365" i="12"/>
  <c r="BG314" i="11"/>
  <c r="U365" i="23"/>
  <c r="U365" i="12"/>
  <c r="BD314" i="11"/>
  <c r="Q365" i="23"/>
  <c r="Q365" i="12"/>
  <c r="BA314" i="11"/>
  <c r="M365" i="23"/>
  <c r="M365" i="12"/>
  <c r="AX314" i="11"/>
  <c r="I365" i="23"/>
  <c r="I365" i="12"/>
  <c r="AU314" i="11"/>
  <c r="E365" i="23"/>
  <c r="E365" i="12"/>
  <c r="AE365" i="12" s="1"/>
  <c r="BJ313" i="11"/>
  <c r="Y364" i="23"/>
  <c r="Y364" i="12"/>
  <c r="U364" i="23"/>
  <c r="U364" i="12"/>
  <c r="BG313" i="11"/>
  <c r="BD313" i="11"/>
  <c r="Q364" i="23"/>
  <c r="Q364" i="12"/>
  <c r="BA313" i="11"/>
  <c r="M364" i="23"/>
  <c r="M364" i="12"/>
  <c r="AX313" i="11"/>
  <c r="I364" i="23"/>
  <c r="I364" i="12"/>
  <c r="AU313" i="11"/>
  <c r="E364" i="23"/>
  <c r="AE364" i="23" s="1"/>
  <c r="E364" i="12"/>
  <c r="AE364" i="12" s="1"/>
  <c r="BJ312" i="11"/>
  <c r="Y363" i="23"/>
  <c r="Y363" i="12"/>
  <c r="BG312" i="11"/>
  <c r="U363" i="23"/>
  <c r="U363" i="12"/>
  <c r="Q363" i="23"/>
  <c r="Q363" i="12"/>
  <c r="BD312" i="11"/>
  <c r="BA312" i="11"/>
  <c r="M363" i="23"/>
  <c r="M363" i="12"/>
  <c r="AX312" i="11"/>
  <c r="I363" i="12"/>
  <c r="I363" i="23"/>
  <c r="AU312" i="11"/>
  <c r="E363" i="23"/>
  <c r="E363" i="12"/>
  <c r="AE363" i="12" s="1"/>
  <c r="BJ311" i="11"/>
  <c r="Y362" i="23"/>
  <c r="Y362" i="12"/>
  <c r="BG311" i="11"/>
  <c r="U362" i="23"/>
  <c r="U362" i="12"/>
  <c r="BD311" i="11"/>
  <c r="Q362" i="23"/>
  <c r="Q362" i="12"/>
  <c r="BA311" i="11"/>
  <c r="M362" i="23"/>
  <c r="M362" i="12"/>
  <c r="I362" i="23"/>
  <c r="I362" i="12"/>
  <c r="AX311" i="11"/>
  <c r="AU311" i="11"/>
  <c r="E362" i="23"/>
  <c r="E362" i="12"/>
  <c r="AE362" i="12" s="1"/>
  <c r="BJ310" i="11"/>
  <c r="Y361" i="23"/>
  <c r="Y361" i="12"/>
  <c r="BG310" i="11"/>
  <c r="U361" i="23"/>
  <c r="U361" i="12"/>
  <c r="BD310" i="11"/>
  <c r="Q361" i="23"/>
  <c r="Q361" i="12"/>
  <c r="BA310" i="11"/>
  <c r="M361" i="23"/>
  <c r="M361" i="12"/>
  <c r="AX310" i="11"/>
  <c r="I361" i="23"/>
  <c r="I361" i="12"/>
  <c r="AU310" i="11"/>
  <c r="E361" i="23"/>
  <c r="E361" i="12"/>
  <c r="AE361" i="12" s="1"/>
  <c r="AE360" i="12" s="1"/>
  <c r="AE359" i="12" s="1"/>
  <c r="BJ309" i="11"/>
  <c r="Y358" i="23"/>
  <c r="Y358" i="12"/>
  <c r="BG309" i="11"/>
  <c r="U358" i="23"/>
  <c r="U358" i="12"/>
  <c r="BD309" i="11"/>
  <c r="Q358" i="23"/>
  <c r="Q358" i="12"/>
  <c r="BA309" i="11"/>
  <c r="M358" i="23"/>
  <c r="M358" i="12"/>
  <c r="AX309" i="11"/>
  <c r="I358" i="23"/>
  <c r="I358" i="12"/>
  <c r="E358" i="23"/>
  <c r="E358" i="12"/>
  <c r="AE358" i="12" s="1"/>
  <c r="AU309" i="11"/>
  <c r="BJ308" i="11"/>
  <c r="Y357" i="23"/>
  <c r="Y357" i="12"/>
  <c r="BG308" i="11"/>
  <c r="U357" i="23"/>
  <c r="U357" i="12"/>
  <c r="BD308" i="11"/>
  <c r="Q357" i="23"/>
  <c r="Q357" i="12"/>
  <c r="BA308" i="11"/>
  <c r="M357" i="23"/>
  <c r="M357" i="12"/>
  <c r="AX308" i="11"/>
  <c r="I357" i="23"/>
  <c r="I357" i="12"/>
  <c r="AU308" i="11"/>
  <c r="E357" i="23"/>
  <c r="E357" i="12"/>
  <c r="AE357" i="12" s="1"/>
  <c r="BJ307" i="11"/>
  <c r="Y356" i="23"/>
  <c r="Y356" i="12"/>
  <c r="BG307" i="11"/>
  <c r="U356" i="23"/>
  <c r="U356" i="12"/>
  <c r="BD307" i="11"/>
  <c r="Q356" i="23"/>
  <c r="Q356" i="12"/>
  <c r="BA307" i="11"/>
  <c r="M356" i="23"/>
  <c r="M356" i="12"/>
  <c r="AX307" i="11"/>
  <c r="I356" i="23"/>
  <c r="I356" i="12"/>
  <c r="AU307" i="11"/>
  <c r="E356" i="23"/>
  <c r="AE356" i="23" s="1"/>
  <c r="E356" i="12"/>
  <c r="AE356" i="12" s="1"/>
  <c r="BJ306" i="11"/>
  <c r="Y355" i="23"/>
  <c r="Y355" i="12"/>
  <c r="BG306" i="11"/>
  <c r="U355" i="23"/>
  <c r="U355" i="12"/>
  <c r="Q355" i="23"/>
  <c r="Q355" i="12"/>
  <c r="BD306" i="11"/>
  <c r="BA306" i="11"/>
  <c r="M355" i="23"/>
  <c r="M355" i="12"/>
  <c r="AX306" i="11"/>
  <c r="I355" i="23"/>
  <c r="I355" i="12"/>
  <c r="AU306" i="11"/>
  <c r="E355" i="23"/>
  <c r="AE355" i="23" s="1"/>
  <c r="E355" i="12"/>
  <c r="AE355" i="12" s="1"/>
  <c r="BJ305" i="11"/>
  <c r="Y354" i="23"/>
  <c r="Y354" i="12"/>
  <c r="BG305" i="11"/>
  <c r="U354" i="23"/>
  <c r="U354" i="12"/>
  <c r="BD305" i="11"/>
  <c r="Q354" i="23"/>
  <c r="Q354" i="12"/>
  <c r="BA305" i="11"/>
  <c r="M354" i="23"/>
  <c r="M354" i="12"/>
  <c r="AX305" i="11"/>
  <c r="I354" i="23"/>
  <c r="I354" i="12"/>
  <c r="AU305" i="11"/>
  <c r="E354" i="12"/>
  <c r="AE354" i="12" s="1"/>
  <c r="E354" i="23"/>
  <c r="BJ304" i="11"/>
  <c r="Y353" i="23"/>
  <c r="Y353" i="12"/>
  <c r="BG304" i="11"/>
  <c r="U353" i="23"/>
  <c r="U353" i="12"/>
  <c r="BD304" i="11"/>
  <c r="Q353" i="23"/>
  <c r="Q353" i="12"/>
  <c r="BA304" i="11"/>
  <c r="M353" i="23"/>
  <c r="M353" i="12"/>
  <c r="I353" i="23"/>
  <c r="I353" i="12"/>
  <c r="AX304" i="11"/>
  <c r="AU304" i="11"/>
  <c r="E353" i="23"/>
  <c r="E353" i="12"/>
  <c r="AE353" i="12" s="1"/>
  <c r="BJ303" i="11"/>
  <c r="Y352" i="23"/>
  <c r="Y352" i="12"/>
  <c r="BG303" i="11"/>
  <c r="U352" i="23"/>
  <c r="U352" i="12"/>
  <c r="BD303" i="11"/>
  <c r="Q352" i="23"/>
  <c r="Q352" i="12"/>
  <c r="BA303" i="11"/>
  <c r="M352" i="23"/>
  <c r="M352" i="12"/>
  <c r="AX303" i="11"/>
  <c r="I352" i="12"/>
  <c r="I352" i="23"/>
  <c r="E352" i="23"/>
  <c r="AE352" i="23" s="1"/>
  <c r="E352" i="12"/>
  <c r="AE352" i="12" s="1"/>
  <c r="AU303" i="11"/>
  <c r="BJ302" i="11"/>
  <c r="Y351" i="23"/>
  <c r="Y351" i="12"/>
  <c r="BG302" i="11"/>
  <c r="U351" i="23"/>
  <c r="U351" i="12"/>
  <c r="BD302" i="11"/>
  <c r="Q351" i="23"/>
  <c r="Q351" i="12"/>
  <c r="BA302" i="11"/>
  <c r="M351" i="23"/>
  <c r="M351" i="12"/>
  <c r="AX302" i="11"/>
  <c r="I351" i="23"/>
  <c r="I351" i="12"/>
  <c r="E351" i="23"/>
  <c r="AE351" i="23" s="1"/>
  <c r="E351" i="12"/>
  <c r="AE351" i="12" s="1"/>
  <c r="AU302" i="11"/>
  <c r="BJ301" i="11"/>
  <c r="Y350" i="23"/>
  <c r="Y350" i="12"/>
  <c r="BG301" i="11"/>
  <c r="U350" i="23"/>
  <c r="U350" i="12"/>
  <c r="BD301" i="11"/>
  <c r="Q350" i="23"/>
  <c r="Q350" i="12"/>
  <c r="M350" i="23"/>
  <c r="M350" i="12"/>
  <c r="BA301" i="11"/>
  <c r="AX301" i="11"/>
  <c r="I350" i="23"/>
  <c r="I350" i="12"/>
  <c r="AU301" i="11"/>
  <c r="E350" i="23"/>
  <c r="AE350" i="23" s="1"/>
  <c r="E350" i="12"/>
  <c r="AE350" i="12" s="1"/>
  <c r="BJ300" i="11"/>
  <c r="Y349" i="23"/>
  <c r="Y349" i="12"/>
  <c r="BG300" i="11"/>
  <c r="U349" i="23"/>
  <c r="U349" i="12"/>
  <c r="BD300" i="11"/>
  <c r="Q349" i="23"/>
  <c r="Q349" i="12"/>
  <c r="BA300" i="11"/>
  <c r="M349" i="23"/>
  <c r="M349" i="12"/>
  <c r="AX300" i="11"/>
  <c r="I349" i="23"/>
  <c r="I349" i="12"/>
  <c r="AU300" i="11"/>
  <c r="E349" i="23"/>
  <c r="E349" i="12"/>
  <c r="AE349" i="12" s="1"/>
  <c r="BJ299" i="11"/>
  <c r="Y348" i="23"/>
  <c r="Y348" i="12"/>
  <c r="BG299" i="11"/>
  <c r="U348" i="23"/>
  <c r="U348" i="12"/>
  <c r="BD299" i="11"/>
  <c r="Q348" i="23"/>
  <c r="Q348" i="12"/>
  <c r="BA299" i="11"/>
  <c r="M348" i="23"/>
  <c r="M348" i="12"/>
  <c r="AX299" i="11"/>
  <c r="I348" i="23"/>
  <c r="I348" i="12"/>
  <c r="E348" i="23"/>
  <c r="AE348" i="23" s="1"/>
  <c r="E348" i="12"/>
  <c r="AE348" i="12" s="1"/>
  <c r="AU299" i="11"/>
  <c r="BJ298" i="11"/>
  <c r="Y347" i="23"/>
  <c r="Y347" i="12"/>
  <c r="BG298" i="11"/>
  <c r="U347" i="23"/>
  <c r="U347" i="12"/>
  <c r="BD298" i="11"/>
  <c r="Q347" i="23"/>
  <c r="Q347" i="12"/>
  <c r="BA298" i="11"/>
  <c r="M347" i="23"/>
  <c r="M347" i="12"/>
  <c r="I347" i="23"/>
  <c r="I347" i="12"/>
  <c r="AX298" i="11"/>
  <c r="AU298" i="11"/>
  <c r="E347" i="23"/>
  <c r="E347" i="12"/>
  <c r="AE347" i="12" s="1"/>
  <c r="Y346" i="23"/>
  <c r="Y346" i="12"/>
  <c r="BJ297" i="11"/>
  <c r="BG297" i="11"/>
  <c r="U346" i="23"/>
  <c r="U346" i="12"/>
  <c r="BD297" i="11"/>
  <c r="Q346" i="23"/>
  <c r="Q346" i="12"/>
  <c r="BA297" i="11"/>
  <c r="M346" i="23"/>
  <c r="M346" i="12"/>
  <c r="I346" i="23"/>
  <c r="I346" i="12"/>
  <c r="AX297" i="11"/>
  <c r="AU297" i="11"/>
  <c r="E346" i="23"/>
  <c r="AE346" i="23" s="1"/>
  <c r="E346" i="12"/>
  <c r="AE346" i="12" s="1"/>
  <c r="BJ296" i="11"/>
  <c r="Y345" i="23"/>
  <c r="Y345" i="12"/>
  <c r="BG296" i="11"/>
  <c r="U345" i="23"/>
  <c r="U345" i="12"/>
  <c r="BD296" i="11"/>
  <c r="Q345" i="23"/>
  <c r="Q345" i="12"/>
  <c r="M345" i="23"/>
  <c r="M345" i="12"/>
  <c r="BA296" i="11"/>
  <c r="AX296" i="11"/>
  <c r="I345" i="23"/>
  <c r="I345" i="12"/>
  <c r="AU296" i="11"/>
  <c r="E345" i="23"/>
  <c r="E345" i="12"/>
  <c r="AE345" i="12" s="1"/>
  <c r="Y344" i="23"/>
  <c r="BJ295" i="11"/>
  <c r="Y344" i="12"/>
  <c r="BG295" i="11"/>
  <c r="U344" i="23"/>
  <c r="U344" i="12"/>
  <c r="BD295" i="11"/>
  <c r="Q344" i="23"/>
  <c r="Q344" i="12"/>
  <c r="BA295" i="11"/>
  <c r="M344" i="23"/>
  <c r="M344" i="12"/>
  <c r="AX295" i="11"/>
  <c r="I344" i="23"/>
  <c r="I344" i="12"/>
  <c r="AU295" i="11"/>
  <c r="E344" i="23"/>
  <c r="AE344" i="23" s="1"/>
  <c r="E344" i="12"/>
  <c r="AE344" i="12" s="1"/>
  <c r="BJ294" i="11"/>
  <c r="Y343" i="23"/>
  <c r="Y343" i="12"/>
  <c r="BG294" i="11"/>
  <c r="U343" i="23"/>
  <c r="U343" i="12"/>
  <c r="BD294" i="11"/>
  <c r="Q343" i="23"/>
  <c r="Q343" i="12"/>
  <c r="BA294" i="11"/>
  <c r="M343" i="23"/>
  <c r="M343" i="12"/>
  <c r="AX294" i="11"/>
  <c r="I343" i="23"/>
  <c r="I343" i="12"/>
  <c r="E343" i="23"/>
  <c r="E343" i="12"/>
  <c r="AE343" i="12" s="1"/>
  <c r="AU294" i="11"/>
  <c r="Y342" i="12"/>
  <c r="BJ293" i="11"/>
  <c r="Y342" i="23"/>
  <c r="U342" i="23"/>
  <c r="U342" i="12"/>
  <c r="BG293" i="11"/>
  <c r="BD293" i="11"/>
  <c r="Q342" i="23"/>
  <c r="Q342" i="12"/>
  <c r="BA293" i="11"/>
  <c r="M342" i="23"/>
  <c r="M342" i="12"/>
  <c r="I342" i="23"/>
  <c r="I342" i="12"/>
  <c r="AX293" i="11"/>
  <c r="AU293" i="11"/>
  <c r="E342" i="23"/>
  <c r="E342" i="12"/>
  <c r="AE342" i="12" s="1"/>
  <c r="BJ292" i="11"/>
  <c r="Y341" i="23"/>
  <c r="Y341" i="12"/>
  <c r="U341" i="23"/>
  <c r="U341" i="12"/>
  <c r="BG292" i="11"/>
  <c r="BD292" i="11"/>
  <c r="Q341" i="23"/>
  <c r="Q341" i="12"/>
  <c r="BA292" i="11"/>
  <c r="M341" i="23"/>
  <c r="M341" i="12"/>
  <c r="I341" i="23"/>
  <c r="I341" i="12"/>
  <c r="AX292" i="11"/>
  <c r="AU292" i="11"/>
  <c r="E341" i="23"/>
  <c r="E341" i="12"/>
  <c r="AE341" i="12" s="1"/>
  <c r="BJ291" i="11"/>
  <c r="Y340" i="23"/>
  <c r="Y340" i="12"/>
  <c r="U340" i="12"/>
  <c r="BG291" i="11"/>
  <c r="U340" i="23"/>
  <c r="BD291" i="11"/>
  <c r="Q340" i="23"/>
  <c r="Q340" i="12"/>
  <c r="M340" i="23"/>
  <c r="M340" i="12"/>
  <c r="BA291" i="11"/>
  <c r="AX291" i="11"/>
  <c r="I340" i="23"/>
  <c r="I340" i="12"/>
  <c r="AU291" i="11"/>
  <c r="E340" i="23"/>
  <c r="E340" i="12"/>
  <c r="AE340" i="12" s="1"/>
  <c r="BJ290" i="11"/>
  <c r="Y339" i="23"/>
  <c r="Y339" i="12"/>
  <c r="U339" i="23"/>
  <c r="U339" i="12"/>
  <c r="BG290" i="11"/>
  <c r="Q339" i="23"/>
  <c r="Q339" i="12"/>
  <c r="BD290" i="11"/>
  <c r="BA290" i="11"/>
  <c r="M339" i="23"/>
  <c r="M339" i="12"/>
  <c r="I339" i="23"/>
  <c r="I339" i="12"/>
  <c r="AX290" i="11"/>
  <c r="AU290" i="11"/>
  <c r="E339" i="23"/>
  <c r="AE339" i="23" s="1"/>
  <c r="E339" i="12"/>
  <c r="AE339" i="12" s="1"/>
  <c r="Y338" i="23"/>
  <c r="Y338" i="12"/>
  <c r="BJ289" i="11"/>
  <c r="U338" i="12"/>
  <c r="BG289" i="11"/>
  <c r="U338" i="23"/>
  <c r="BD289" i="11"/>
  <c r="Q338" i="23"/>
  <c r="Q338" i="12"/>
  <c r="BA289" i="11"/>
  <c r="M338" i="23"/>
  <c r="M338" i="12"/>
  <c r="AX289" i="11"/>
  <c r="I338" i="23"/>
  <c r="I338" i="12"/>
  <c r="AU289" i="11"/>
  <c r="E338" i="23"/>
  <c r="E338" i="12"/>
  <c r="AE338" i="12" s="1"/>
  <c r="BJ288" i="11"/>
  <c r="Y337" i="23"/>
  <c r="Y337" i="12"/>
  <c r="BG288" i="11"/>
  <c r="U337" i="23"/>
  <c r="U337" i="12"/>
  <c r="BD288" i="11"/>
  <c r="Q337" i="23"/>
  <c r="Q337" i="12"/>
  <c r="BA288" i="11"/>
  <c r="M337" i="23"/>
  <c r="M337" i="12"/>
  <c r="AX288" i="11"/>
  <c r="I337" i="23"/>
  <c r="I337" i="12"/>
  <c r="E337" i="23"/>
  <c r="AE337" i="23" s="1"/>
  <c r="E337" i="12"/>
  <c r="AE337" i="12" s="1"/>
  <c r="AU288" i="11"/>
  <c r="BJ287" i="11"/>
  <c r="Y336" i="23"/>
  <c r="Y336" i="12"/>
  <c r="U336" i="23"/>
  <c r="U336" i="12"/>
  <c r="BG287" i="11"/>
  <c r="BD287" i="11"/>
  <c r="Q336" i="23"/>
  <c r="Q336" i="12"/>
  <c r="BA287" i="11"/>
  <c r="M336" i="23"/>
  <c r="M336" i="12"/>
  <c r="I336" i="23"/>
  <c r="I336" i="12"/>
  <c r="AX287" i="11"/>
  <c r="AU287" i="11"/>
  <c r="E336" i="23"/>
  <c r="AE336" i="23" s="1"/>
  <c r="E336" i="12"/>
  <c r="AE336" i="12" s="1"/>
  <c r="BJ286" i="11"/>
  <c r="Y335" i="23"/>
  <c r="Y335" i="12"/>
  <c r="BG286" i="11"/>
  <c r="U335" i="23"/>
  <c r="U335" i="12"/>
  <c r="BD286" i="11"/>
  <c r="Q335" i="23"/>
  <c r="Q335" i="12"/>
  <c r="BA286" i="11"/>
  <c r="M335" i="23"/>
  <c r="M335" i="12"/>
  <c r="AX286" i="11"/>
  <c r="I335" i="23"/>
  <c r="I335" i="12"/>
  <c r="E335" i="23"/>
  <c r="AE335" i="23" s="1"/>
  <c r="E335" i="12"/>
  <c r="AE335" i="12" s="1"/>
  <c r="AU286" i="11"/>
  <c r="BJ285" i="11"/>
  <c r="Y334" i="23"/>
  <c r="Y334" i="12"/>
  <c r="BG285" i="11"/>
  <c r="U334" i="23"/>
  <c r="U334" i="12"/>
  <c r="BD285" i="11"/>
  <c r="Q334" i="23"/>
  <c r="Q334" i="12"/>
  <c r="BA285" i="11"/>
  <c r="M334" i="23"/>
  <c r="M334" i="12"/>
  <c r="I334" i="12"/>
  <c r="I334" i="23"/>
  <c r="AX285" i="11"/>
  <c r="AU285" i="11"/>
  <c r="E334" i="23"/>
  <c r="AE334" i="23" s="1"/>
  <c r="E334" i="12"/>
  <c r="AE334" i="12" s="1"/>
  <c r="BJ284" i="11"/>
  <c r="Y333" i="23"/>
  <c r="Y333" i="12"/>
  <c r="BG284" i="11"/>
  <c r="U333" i="23"/>
  <c r="U333" i="12"/>
  <c r="Q333" i="23"/>
  <c r="Q333" i="12"/>
  <c r="BD284" i="11"/>
  <c r="BA284" i="11"/>
  <c r="M333" i="23"/>
  <c r="M333" i="12"/>
  <c r="AX284" i="11"/>
  <c r="I333" i="23"/>
  <c r="I333" i="12"/>
  <c r="AU284" i="11"/>
  <c r="E333" i="23"/>
  <c r="AE333" i="23" s="1"/>
  <c r="E333" i="12"/>
  <c r="AE333" i="12" s="1"/>
  <c r="BJ283" i="11"/>
  <c r="Y332" i="23"/>
  <c r="Y332" i="12"/>
  <c r="BG283" i="11"/>
  <c r="U332" i="23"/>
  <c r="U332" i="12"/>
  <c r="BD283" i="11"/>
  <c r="Q332" i="23"/>
  <c r="Q332" i="12"/>
  <c r="BA283" i="11"/>
  <c r="M332" i="23"/>
  <c r="M332" i="12"/>
  <c r="AX283" i="11"/>
  <c r="I332" i="23"/>
  <c r="I332" i="12"/>
  <c r="E332" i="12"/>
  <c r="AE332" i="12" s="1"/>
  <c r="E332" i="23"/>
  <c r="AU283" i="11"/>
  <c r="BJ282" i="11"/>
  <c r="Y331" i="23"/>
  <c r="Y331" i="12"/>
  <c r="BG282" i="11"/>
  <c r="U331" i="23"/>
  <c r="U331" i="12"/>
  <c r="BD282" i="11"/>
  <c r="Q331" i="23"/>
  <c r="Q331" i="12"/>
  <c r="BA282" i="11"/>
  <c r="M331" i="23"/>
  <c r="M331" i="12"/>
  <c r="I331" i="23"/>
  <c r="AX282" i="11"/>
  <c r="I331" i="12"/>
  <c r="AU282" i="11"/>
  <c r="E331" i="23"/>
  <c r="E331" i="12"/>
  <c r="AE331" i="12" s="1"/>
  <c r="BJ281" i="11"/>
  <c r="Y330" i="23"/>
  <c r="Y330" i="12"/>
  <c r="BG281" i="11"/>
  <c r="U330" i="23"/>
  <c r="U330" i="12"/>
  <c r="BD281" i="11"/>
  <c r="Q330" i="23"/>
  <c r="Q330" i="12"/>
  <c r="BA281" i="11"/>
  <c r="M330" i="23"/>
  <c r="M330" i="12"/>
  <c r="I330" i="23"/>
  <c r="AX281" i="11"/>
  <c r="I330" i="12"/>
  <c r="AU281" i="11"/>
  <c r="E330" i="23"/>
  <c r="E330" i="12"/>
  <c r="AE330" i="12" s="1"/>
  <c r="BJ280" i="11"/>
  <c r="Y329" i="23"/>
  <c r="Y329" i="12"/>
  <c r="BG280" i="11"/>
  <c r="U329" i="23"/>
  <c r="U329" i="12"/>
  <c r="BD280" i="11"/>
  <c r="Q329" i="23"/>
  <c r="Q329" i="12"/>
  <c r="BA280" i="11"/>
  <c r="M329" i="23"/>
  <c r="M329" i="12"/>
  <c r="AX280" i="11"/>
  <c r="I329" i="23"/>
  <c r="I329" i="12"/>
  <c r="E329" i="23"/>
  <c r="E329" i="12"/>
  <c r="AE329" i="12" s="1"/>
  <c r="AE328" i="12" s="1"/>
  <c r="AE327" i="12" s="1"/>
  <c r="AU280" i="11"/>
  <c r="BJ279" i="11"/>
  <c r="Y326" i="23"/>
  <c r="Y326" i="12"/>
  <c r="BG279" i="11"/>
  <c r="U326" i="23"/>
  <c r="U326" i="12"/>
  <c r="BD279" i="11"/>
  <c r="Q326" i="23"/>
  <c r="Q326" i="12"/>
  <c r="BA279" i="11"/>
  <c r="M326" i="23"/>
  <c r="M326" i="12"/>
  <c r="AX279" i="11"/>
  <c r="I326" i="23"/>
  <c r="I326" i="12"/>
  <c r="AU279" i="11"/>
  <c r="E326" i="23"/>
  <c r="AE326" i="23" s="1"/>
  <c r="E326" i="12"/>
  <c r="AE326" i="12" s="1"/>
  <c r="BJ278" i="11"/>
  <c r="Y325" i="23"/>
  <c r="Y325" i="12"/>
  <c r="BG278" i="11"/>
  <c r="U325" i="23"/>
  <c r="U325" i="12"/>
  <c r="BD278" i="11"/>
  <c r="Q325" i="23"/>
  <c r="Q325" i="12"/>
  <c r="BA278" i="11"/>
  <c r="M325" i="23"/>
  <c r="M325" i="12"/>
  <c r="AX278" i="11"/>
  <c r="I325" i="23"/>
  <c r="I325" i="12"/>
  <c r="AU278" i="11"/>
  <c r="E325" i="23"/>
  <c r="AE325" i="23" s="1"/>
  <c r="AE324" i="23" s="1"/>
  <c r="AE323" i="23" s="1"/>
  <c r="E325" i="12"/>
  <c r="AE325" i="12" s="1"/>
  <c r="AE324" i="12" s="1"/>
  <c r="AE323" i="12" s="1"/>
  <c r="BJ277" i="11"/>
  <c r="Y322" i="23"/>
  <c r="Y322" i="12"/>
  <c r="U322" i="23"/>
  <c r="U322" i="12"/>
  <c r="BG277" i="11"/>
  <c r="BD277" i="11"/>
  <c r="Q322" i="23"/>
  <c r="Q322" i="12"/>
  <c r="BA277" i="11"/>
  <c r="M322" i="23"/>
  <c r="M322" i="12"/>
  <c r="AX277" i="11"/>
  <c r="I322" i="23"/>
  <c r="I322" i="12"/>
  <c r="AU277" i="11"/>
  <c r="E322" i="23"/>
  <c r="E322" i="12"/>
  <c r="AE322" i="12" s="1"/>
  <c r="BJ276" i="11"/>
  <c r="Y321" i="23"/>
  <c r="Y321" i="12"/>
  <c r="BG276" i="11"/>
  <c r="U321" i="23"/>
  <c r="U321" i="12"/>
  <c r="BD276" i="11"/>
  <c r="Q321" i="23"/>
  <c r="Q321" i="12"/>
  <c r="BA276" i="11"/>
  <c r="M321" i="23"/>
  <c r="M321" i="12"/>
  <c r="AX276" i="11"/>
  <c r="I321" i="23"/>
  <c r="I321" i="12"/>
  <c r="AU276" i="11"/>
  <c r="E321" i="23"/>
  <c r="E321" i="12"/>
  <c r="AE321" i="12" s="1"/>
  <c r="Y320" i="23"/>
  <c r="Y320" i="12"/>
  <c r="BJ275" i="11"/>
  <c r="BG275" i="11"/>
  <c r="U320" i="23"/>
  <c r="U320" i="12"/>
  <c r="BD275" i="11"/>
  <c r="Q320" i="23"/>
  <c r="Q320" i="12"/>
  <c r="M320" i="23"/>
  <c r="BA275" i="11"/>
  <c r="M320" i="12"/>
  <c r="AX275" i="11"/>
  <c r="I320" i="23"/>
  <c r="I320" i="12"/>
  <c r="E320" i="23"/>
  <c r="AE320" i="23" s="1"/>
  <c r="E320" i="12"/>
  <c r="AE320" i="12" s="1"/>
  <c r="AU275" i="11"/>
  <c r="BJ274" i="11"/>
  <c r="Y319" i="23"/>
  <c r="Y319" i="12"/>
  <c r="BG274" i="11"/>
  <c r="U319" i="23"/>
  <c r="U319" i="12"/>
  <c r="Q319" i="23"/>
  <c r="Q319" i="12"/>
  <c r="BD274" i="11"/>
  <c r="BA274" i="11"/>
  <c r="M319" i="23"/>
  <c r="M319" i="12"/>
  <c r="AX274" i="11"/>
  <c r="I319" i="23"/>
  <c r="I319" i="12"/>
  <c r="AU274" i="11"/>
  <c r="E319" i="23"/>
  <c r="E319" i="12"/>
  <c r="AE319" i="12" s="1"/>
  <c r="Y318" i="23"/>
  <c r="Y318" i="12"/>
  <c r="BJ273" i="11"/>
  <c r="BG273" i="11"/>
  <c r="U318" i="23"/>
  <c r="U318" i="12"/>
  <c r="BD273" i="11"/>
  <c r="Q318" i="23"/>
  <c r="Q318" i="12"/>
  <c r="M318" i="12"/>
  <c r="BA273" i="11"/>
  <c r="M318" i="23"/>
  <c r="I318" i="12"/>
  <c r="AX273" i="11"/>
  <c r="I318" i="23"/>
  <c r="AU273" i="11"/>
  <c r="E318" i="23"/>
  <c r="E318" i="12"/>
  <c r="AE318" i="12" s="1"/>
  <c r="AE317" i="12" s="1"/>
  <c r="AE316" i="12" s="1"/>
  <c r="BJ272" i="11"/>
  <c r="Y315" i="23"/>
  <c r="Y315" i="12"/>
  <c r="U315" i="23"/>
  <c r="U315" i="12"/>
  <c r="BG272" i="11"/>
  <c r="BD272" i="11"/>
  <c r="Q315" i="23"/>
  <c r="Q315" i="12"/>
  <c r="BA272" i="11"/>
  <c r="M315" i="23"/>
  <c r="M315" i="12"/>
  <c r="I315" i="23"/>
  <c r="I315" i="12"/>
  <c r="AX272" i="11"/>
  <c r="AU272" i="11"/>
  <c r="E315" i="23"/>
  <c r="E315" i="12"/>
  <c r="AE315" i="12" s="1"/>
  <c r="BJ271" i="11"/>
  <c r="Y314" i="23"/>
  <c r="Y314" i="12"/>
  <c r="U314" i="23"/>
  <c r="U314" i="12"/>
  <c r="BG271" i="11"/>
  <c r="BD271" i="11"/>
  <c r="Q314" i="23"/>
  <c r="Q314" i="12"/>
  <c r="M314" i="12"/>
  <c r="BA271" i="11"/>
  <c r="M314" i="23"/>
  <c r="I314" i="23"/>
  <c r="AX271" i="11"/>
  <c r="I314" i="12"/>
  <c r="AU271" i="11"/>
  <c r="E314" i="23"/>
  <c r="E314" i="12"/>
  <c r="AE314" i="12" s="1"/>
  <c r="Y313" i="23"/>
  <c r="Y313" i="12"/>
  <c r="BJ270" i="11"/>
  <c r="U313" i="23"/>
  <c r="U313" i="12"/>
  <c r="BG270" i="11"/>
  <c r="BD270" i="11"/>
  <c r="Q313" i="23"/>
  <c r="Q313" i="12"/>
  <c r="BA270" i="11"/>
  <c r="M313" i="23"/>
  <c r="M313" i="12"/>
  <c r="AX270" i="11"/>
  <c r="I313" i="23"/>
  <c r="I313" i="12"/>
  <c r="AU270" i="11"/>
  <c r="E313" i="23"/>
  <c r="AE313" i="23" s="1"/>
  <c r="E313" i="12"/>
  <c r="AE313" i="12" s="1"/>
  <c r="AE312" i="12" s="1"/>
  <c r="AE311" i="12" s="1"/>
  <c r="BJ269" i="11"/>
  <c r="Y310" i="23"/>
  <c r="Y310" i="12"/>
  <c r="BG269" i="11"/>
  <c r="U310" i="23"/>
  <c r="U310" i="12"/>
  <c r="BD269" i="11"/>
  <c r="Q310" i="23"/>
  <c r="Q310" i="12"/>
  <c r="BA269" i="11"/>
  <c r="M310" i="23"/>
  <c r="M310" i="12"/>
  <c r="AX269" i="11"/>
  <c r="I310" i="23"/>
  <c r="I310" i="12"/>
  <c r="AU269" i="11"/>
  <c r="E310" i="23"/>
  <c r="AE310" i="23" s="1"/>
  <c r="E310" i="12"/>
  <c r="AE310" i="12" s="1"/>
  <c r="Y309" i="23"/>
  <c r="Y309" i="12"/>
  <c r="BJ268" i="11"/>
  <c r="BG268" i="11"/>
  <c r="U309" i="23"/>
  <c r="U309" i="12"/>
  <c r="BD268" i="11"/>
  <c r="Q309" i="23"/>
  <c r="Q309" i="12"/>
  <c r="BA268" i="11"/>
  <c r="M309" i="23"/>
  <c r="M309" i="12"/>
  <c r="I309" i="23"/>
  <c r="I309" i="12"/>
  <c r="AX268" i="11"/>
  <c r="AU268" i="11"/>
  <c r="E309" i="23"/>
  <c r="E309" i="12"/>
  <c r="AE309" i="12" s="1"/>
  <c r="BJ267" i="11"/>
  <c r="Y308" i="23"/>
  <c r="Y308" i="12"/>
  <c r="BG267" i="11"/>
  <c r="U308" i="23"/>
  <c r="U308" i="12"/>
  <c r="BD267" i="11"/>
  <c r="Q308" i="23"/>
  <c r="Q308" i="12"/>
  <c r="BA267" i="11"/>
  <c r="M308" i="23"/>
  <c r="M308" i="12"/>
  <c r="AX267" i="11"/>
  <c r="I308" i="23"/>
  <c r="I308" i="12"/>
  <c r="AU267" i="11"/>
  <c r="E308" i="23"/>
  <c r="E308" i="12"/>
  <c r="AE308" i="12" s="1"/>
  <c r="BJ266" i="11"/>
  <c r="Y307" i="23"/>
  <c r="Y307" i="12"/>
  <c r="U307" i="23"/>
  <c r="U307" i="12"/>
  <c r="BG266" i="11"/>
  <c r="BD266" i="11"/>
  <c r="Q307" i="23"/>
  <c r="Q307" i="12"/>
  <c r="BA266" i="11"/>
  <c r="M307" i="23"/>
  <c r="M307" i="12"/>
  <c r="I307" i="23"/>
  <c r="I307" i="12"/>
  <c r="AX266" i="11"/>
  <c r="AU266" i="11"/>
  <c r="E307" i="23"/>
  <c r="AE307" i="23" s="1"/>
  <c r="E307" i="12"/>
  <c r="AE307" i="12" s="1"/>
  <c r="BJ265" i="11"/>
  <c r="Y306" i="23"/>
  <c r="Y306" i="12"/>
  <c r="U306" i="23"/>
  <c r="U306" i="12"/>
  <c r="BG265" i="11"/>
  <c r="BD265" i="11"/>
  <c r="Q306" i="23"/>
  <c r="Q306" i="12"/>
  <c r="M306" i="23"/>
  <c r="M306" i="12"/>
  <c r="BA265" i="11"/>
  <c r="AX265" i="11"/>
  <c r="I306" i="23"/>
  <c r="I306" i="12"/>
  <c r="AU265" i="11"/>
  <c r="E306" i="23"/>
  <c r="E306" i="12"/>
  <c r="AE306" i="12" s="1"/>
  <c r="BJ264" i="11"/>
  <c r="Y305" i="23"/>
  <c r="Y305" i="12"/>
  <c r="BG264" i="11"/>
  <c r="U305" i="23"/>
  <c r="U305" i="12"/>
  <c r="BD264" i="11"/>
  <c r="Q305" i="23"/>
  <c r="Q305" i="12"/>
  <c r="M305" i="23"/>
  <c r="M305" i="12"/>
  <c r="BA264" i="11"/>
  <c r="AX264" i="11"/>
  <c r="I305" i="23"/>
  <c r="I305" i="12"/>
  <c r="E305" i="23"/>
  <c r="AE305" i="23" s="1"/>
  <c r="E305" i="12"/>
  <c r="AE305" i="12" s="1"/>
  <c r="AU264" i="11"/>
  <c r="BJ263" i="11"/>
  <c r="Y304" i="23"/>
  <c r="Y304" i="12"/>
  <c r="BG263" i="11"/>
  <c r="U304" i="23"/>
  <c r="U304" i="12"/>
  <c r="BD263" i="11"/>
  <c r="Q304" i="23"/>
  <c r="Q304" i="12"/>
  <c r="BA263" i="11"/>
  <c r="M304" i="12"/>
  <c r="M304" i="23"/>
  <c r="AX263" i="11"/>
  <c r="I304" i="23"/>
  <c r="I304" i="12"/>
  <c r="AU263" i="11"/>
  <c r="E304" i="23"/>
  <c r="AE304" i="23" s="1"/>
  <c r="E304" i="12"/>
  <c r="AE304" i="12" s="1"/>
  <c r="BJ262" i="11"/>
  <c r="Y303" i="23"/>
  <c r="Y303" i="12"/>
  <c r="BG262" i="11"/>
  <c r="U303" i="23"/>
  <c r="U303" i="12"/>
  <c r="BD262" i="11"/>
  <c r="Q303" i="23"/>
  <c r="Q303" i="12"/>
  <c r="BA262" i="11"/>
  <c r="M303" i="23"/>
  <c r="M303" i="12"/>
  <c r="AX262" i="11"/>
  <c r="I303" i="23"/>
  <c r="I303" i="12"/>
  <c r="AU262" i="11"/>
  <c r="E303" i="23"/>
  <c r="E303" i="12"/>
  <c r="AE303" i="12" s="1"/>
  <c r="AE302" i="12" s="1"/>
  <c r="AE301" i="12" s="1"/>
  <c r="BJ261" i="11"/>
  <c r="Y300" i="23"/>
  <c r="Y300" i="12"/>
  <c r="BG261" i="11"/>
  <c r="U300" i="23"/>
  <c r="U300" i="12"/>
  <c r="Q300" i="23"/>
  <c r="Q300" i="12"/>
  <c r="BD261" i="11"/>
  <c r="BA261" i="11"/>
  <c r="M300" i="12"/>
  <c r="M300" i="23"/>
  <c r="I300" i="23"/>
  <c r="I300" i="12"/>
  <c r="AX261" i="11"/>
  <c r="AU261" i="11"/>
  <c r="E300" i="23"/>
  <c r="E300" i="12"/>
  <c r="AE300" i="12" s="1"/>
  <c r="Y299" i="23"/>
  <c r="Y299" i="12"/>
  <c r="BJ260" i="11"/>
  <c r="BG260" i="11"/>
  <c r="U299" i="23"/>
  <c r="U299" i="12"/>
  <c r="BD260" i="11"/>
  <c r="Q299" i="23"/>
  <c r="Q299" i="12"/>
  <c r="BA260" i="11"/>
  <c r="M299" i="23"/>
  <c r="M299" i="12"/>
  <c r="AX260" i="11"/>
  <c r="I299" i="23"/>
  <c r="I299" i="12"/>
  <c r="AU260" i="11"/>
  <c r="E299" i="23"/>
  <c r="E299" i="12"/>
  <c r="AE299" i="12" s="1"/>
  <c r="BJ259" i="11"/>
  <c r="Y298" i="23"/>
  <c r="Y298" i="12"/>
  <c r="BG259" i="11"/>
  <c r="U298" i="23"/>
  <c r="U298" i="12"/>
  <c r="BD259" i="11"/>
  <c r="Q298" i="23"/>
  <c r="Q298" i="12"/>
  <c r="BA259" i="11"/>
  <c r="M298" i="23"/>
  <c r="M298" i="12"/>
  <c r="AX259" i="11"/>
  <c r="I298" i="23"/>
  <c r="I298" i="12"/>
  <c r="AU259" i="11"/>
  <c r="E298" i="23"/>
  <c r="E298" i="12"/>
  <c r="AE298" i="12" s="1"/>
  <c r="BJ258" i="11"/>
  <c r="Y297" i="23"/>
  <c r="Y297" i="12"/>
  <c r="U297" i="23"/>
  <c r="U297" i="12"/>
  <c r="BG258" i="11"/>
  <c r="BD258" i="11"/>
  <c r="Q297" i="23"/>
  <c r="Q297" i="12"/>
  <c r="BA258" i="11"/>
  <c r="M297" i="23"/>
  <c r="M297" i="12"/>
  <c r="AX258" i="11"/>
  <c r="I297" i="23"/>
  <c r="I297" i="12"/>
  <c r="AU258" i="11"/>
  <c r="E297" i="23"/>
  <c r="AE297" i="23" s="1"/>
  <c r="E297" i="12"/>
  <c r="AE297" i="12" s="1"/>
  <c r="BJ257" i="11"/>
  <c r="Y296" i="23"/>
  <c r="Y296" i="12"/>
  <c r="BG257" i="11"/>
  <c r="U296" i="23"/>
  <c r="U296" i="12"/>
  <c r="Q296" i="23"/>
  <c r="Q296" i="12"/>
  <c r="BD257" i="11"/>
  <c r="BA257" i="11"/>
  <c r="M296" i="23"/>
  <c r="M296" i="12"/>
  <c r="AX257" i="11"/>
  <c r="I296" i="23"/>
  <c r="I296" i="12"/>
  <c r="AU257" i="11"/>
  <c r="E296" i="23"/>
  <c r="AE296" i="23" s="1"/>
  <c r="E296" i="12"/>
  <c r="AE296" i="12" s="1"/>
  <c r="BJ256" i="11"/>
  <c r="Y295" i="23"/>
  <c r="Y295" i="12"/>
  <c r="BG256" i="11"/>
  <c r="U295" i="23"/>
  <c r="U295" i="12"/>
  <c r="BD256" i="11"/>
  <c r="Q295" i="23"/>
  <c r="Q295" i="12"/>
  <c r="BA256" i="11"/>
  <c r="M295" i="23"/>
  <c r="M295" i="12"/>
  <c r="AX256" i="11"/>
  <c r="I295" i="23"/>
  <c r="I295" i="12"/>
  <c r="AU256" i="11"/>
  <c r="E295" i="12"/>
  <c r="AE295" i="12" s="1"/>
  <c r="E295" i="23"/>
  <c r="Y293" i="23"/>
  <c r="BJ254" i="11"/>
  <c r="Y293" i="12"/>
  <c r="U293" i="23"/>
  <c r="U293" i="12"/>
  <c r="BG254" i="11"/>
  <c r="BD254" i="11"/>
  <c r="Q293" i="23"/>
  <c r="Q293" i="12"/>
  <c r="BA254" i="11"/>
  <c r="M293" i="23"/>
  <c r="M293" i="12"/>
  <c r="AX254" i="11"/>
  <c r="I293" i="23"/>
  <c r="I293" i="12"/>
  <c r="AU254" i="11"/>
  <c r="E293" i="23"/>
  <c r="E293" i="12"/>
  <c r="AE293" i="12" s="1"/>
  <c r="Y292" i="23"/>
  <c r="BJ253" i="11"/>
  <c r="Y292" i="12"/>
  <c r="BG253" i="11"/>
  <c r="U292" i="23"/>
  <c r="U292" i="12"/>
  <c r="BD253" i="11"/>
  <c r="Q292" i="23"/>
  <c r="Q292" i="12"/>
  <c r="BA253" i="11"/>
  <c r="M292" i="23"/>
  <c r="M292" i="12"/>
  <c r="AX253" i="11"/>
  <c r="I292" i="23"/>
  <c r="I292" i="12"/>
  <c r="AU253" i="11"/>
  <c r="E292" i="23"/>
  <c r="AE292" i="23" s="1"/>
  <c r="E292" i="12"/>
  <c r="AE292" i="12" s="1"/>
  <c r="Y289" i="23"/>
  <c r="Y289" i="12"/>
  <c r="BJ252" i="11"/>
  <c r="BG252" i="11"/>
  <c r="U289" i="23"/>
  <c r="U289" i="12"/>
  <c r="BD252" i="11"/>
  <c r="Q289" i="23"/>
  <c r="Q289" i="12"/>
  <c r="BA252" i="11"/>
  <c r="M289" i="23"/>
  <c r="M289" i="12"/>
  <c r="AX252" i="11"/>
  <c r="I289" i="23"/>
  <c r="I289" i="12"/>
  <c r="AU252" i="11"/>
  <c r="E289" i="23"/>
  <c r="E289" i="12"/>
  <c r="AE289" i="12" s="1"/>
  <c r="BJ251" i="11"/>
  <c r="Y288" i="23"/>
  <c r="Y288" i="12"/>
  <c r="BG251" i="11"/>
  <c r="U288" i="23"/>
  <c r="U288" i="12"/>
  <c r="BD251" i="11"/>
  <c r="Q288" i="23"/>
  <c r="Q288" i="12"/>
  <c r="M288" i="23"/>
  <c r="M288" i="12"/>
  <c r="BA251" i="11"/>
  <c r="I288" i="23"/>
  <c r="I288" i="12"/>
  <c r="AX251" i="11"/>
  <c r="E288" i="23"/>
  <c r="AE288" i="23" s="1"/>
  <c r="E288" i="12"/>
  <c r="AE288" i="12" s="1"/>
  <c r="AU251" i="11"/>
  <c r="Y287" i="12"/>
  <c r="Y287" i="23"/>
  <c r="BJ250" i="11"/>
  <c r="BG250" i="11"/>
  <c r="U287" i="23"/>
  <c r="U287" i="12"/>
  <c r="BD250" i="11"/>
  <c r="Q287" i="23"/>
  <c r="Q287" i="12"/>
  <c r="M287" i="23"/>
  <c r="M287" i="12"/>
  <c r="BA250" i="11"/>
  <c r="I287" i="23"/>
  <c r="I287" i="12"/>
  <c r="AX250" i="11"/>
  <c r="E287" i="12"/>
  <c r="AE287" i="12" s="1"/>
  <c r="E287" i="23"/>
  <c r="AE287" i="23" s="1"/>
  <c r="AU250" i="11"/>
  <c r="BJ249" i="11"/>
  <c r="Y286" i="23"/>
  <c r="Y286" i="12"/>
  <c r="BG249" i="11"/>
  <c r="U286" i="23"/>
  <c r="U286" i="12"/>
  <c r="BD249" i="11"/>
  <c r="Q286" i="23"/>
  <c r="Q286" i="12"/>
  <c r="M286" i="23"/>
  <c r="M286" i="12"/>
  <c r="BA249" i="11"/>
  <c r="I286" i="23"/>
  <c r="I286" i="12"/>
  <c r="AX249" i="11"/>
  <c r="E286" i="23"/>
  <c r="AE286" i="23" s="1"/>
  <c r="E286" i="12"/>
  <c r="AE286" i="12" s="1"/>
  <c r="AU249" i="11"/>
  <c r="Y285" i="12"/>
  <c r="BJ248" i="11"/>
  <c r="Y285" i="23"/>
  <c r="BG248" i="11"/>
  <c r="U285" i="23"/>
  <c r="U285" i="12"/>
  <c r="Q285" i="23"/>
  <c r="Q285" i="12"/>
  <c r="BD248" i="11"/>
  <c r="BA248" i="11"/>
  <c r="M285" i="23"/>
  <c r="M285" i="12"/>
  <c r="AX248" i="11"/>
  <c r="I285" i="23"/>
  <c r="I285" i="12"/>
  <c r="E285" i="23"/>
  <c r="E285" i="12"/>
  <c r="AE285" i="12" s="1"/>
  <c r="AU248" i="11"/>
  <c r="Y284" i="23"/>
  <c r="Y284" i="12"/>
  <c r="BJ247" i="11"/>
  <c r="BG247" i="11"/>
  <c r="U284" i="23"/>
  <c r="U284" i="12"/>
  <c r="BD247" i="11"/>
  <c r="Q284" i="23"/>
  <c r="Q284" i="12"/>
  <c r="BA247" i="11"/>
  <c r="M284" i="23"/>
  <c r="M284" i="12"/>
  <c r="AX247" i="11"/>
  <c r="I284" i="23"/>
  <c r="I284" i="12"/>
  <c r="E284" i="12"/>
  <c r="AE284" i="12" s="1"/>
  <c r="AU247" i="11"/>
  <c r="E284" i="23"/>
  <c r="AE284" i="23" s="1"/>
  <c r="Y283" i="23"/>
  <c r="BJ246" i="11"/>
  <c r="Y283" i="12"/>
  <c r="BG246" i="11"/>
  <c r="U283" i="23"/>
  <c r="U283" i="12"/>
  <c r="BD246" i="11"/>
  <c r="Q283" i="23"/>
  <c r="Q283" i="12"/>
  <c r="M283" i="23"/>
  <c r="M283" i="12"/>
  <c r="BA246" i="11"/>
  <c r="I283" i="23"/>
  <c r="I283" i="12"/>
  <c r="AX246" i="11"/>
  <c r="E283" i="23"/>
  <c r="AE283" i="23" s="1"/>
  <c r="E283" i="12"/>
  <c r="AE283" i="12" s="1"/>
  <c r="AU246" i="11"/>
  <c r="BJ245" i="11"/>
  <c r="Y282" i="23"/>
  <c r="Y282" i="12"/>
  <c r="BG245" i="11"/>
  <c r="U282" i="23"/>
  <c r="U282" i="12"/>
  <c r="BD245" i="11"/>
  <c r="Q282" i="23"/>
  <c r="Q282" i="12"/>
  <c r="BA245" i="11"/>
  <c r="M282" i="23"/>
  <c r="M282" i="12"/>
  <c r="AX245" i="11"/>
  <c r="I282" i="23"/>
  <c r="I282" i="12"/>
  <c r="AU245" i="11"/>
  <c r="E282" i="23"/>
  <c r="E282" i="12"/>
  <c r="AE282" i="12" s="1"/>
  <c r="Y281" i="23"/>
  <c r="Y281" i="12"/>
  <c r="BJ244" i="11"/>
  <c r="BG244" i="11"/>
  <c r="U281" i="23"/>
  <c r="U281" i="12"/>
  <c r="BD244" i="11"/>
  <c r="Q281" i="23"/>
  <c r="Q281" i="12"/>
  <c r="M281" i="23"/>
  <c r="M281" i="12"/>
  <c r="BA244" i="11"/>
  <c r="I281" i="23"/>
  <c r="I281" i="12"/>
  <c r="AX244" i="11"/>
  <c r="E281" i="23"/>
  <c r="AE281" i="23" s="1"/>
  <c r="E281" i="12"/>
  <c r="AE281" i="12" s="1"/>
  <c r="AU244" i="11"/>
  <c r="BJ242" i="11"/>
  <c r="Y279" i="23"/>
  <c r="Y279" i="12"/>
  <c r="U279" i="23"/>
  <c r="U279" i="12"/>
  <c r="BG242" i="11"/>
  <c r="BD242" i="11"/>
  <c r="Q279" i="23"/>
  <c r="Q279" i="12"/>
  <c r="BA242" i="11"/>
  <c r="M279" i="23"/>
  <c r="M279" i="12"/>
  <c r="I279" i="23"/>
  <c r="I279" i="12"/>
  <c r="AX242" i="11"/>
  <c r="AU242" i="11"/>
  <c r="E279" i="23"/>
  <c r="E279" i="12"/>
  <c r="AE279" i="12" s="1"/>
  <c r="Y276" i="23"/>
  <c r="Y276" i="12"/>
  <c r="BJ241" i="11"/>
  <c r="BG241" i="11"/>
  <c r="U276" i="23"/>
  <c r="U276" i="12"/>
  <c r="BD241" i="11"/>
  <c r="Q276" i="23"/>
  <c r="Q276" i="12"/>
  <c r="BA241" i="11"/>
  <c r="M276" i="23"/>
  <c r="M276" i="12"/>
  <c r="AX241" i="11"/>
  <c r="I276" i="23"/>
  <c r="I276" i="12"/>
  <c r="AU241" i="11"/>
  <c r="E276" i="23"/>
  <c r="AE276" i="23" s="1"/>
  <c r="E276" i="12"/>
  <c r="AE276" i="12" s="1"/>
  <c r="BJ240" i="11"/>
  <c r="Y275" i="23"/>
  <c r="Y275" i="12"/>
  <c r="U275" i="23"/>
  <c r="BG240" i="11"/>
  <c r="U275" i="12"/>
  <c r="BD240" i="11"/>
  <c r="Q275" i="23"/>
  <c r="Q275" i="12"/>
  <c r="BA240" i="11"/>
  <c r="M275" i="23"/>
  <c r="M275" i="12"/>
  <c r="AX240" i="11"/>
  <c r="I275" i="23"/>
  <c r="I275" i="12"/>
  <c r="AU240" i="11"/>
  <c r="E275" i="23"/>
  <c r="E275" i="12"/>
  <c r="AE275" i="12" s="1"/>
  <c r="BJ239" i="11"/>
  <c r="Y274" i="23"/>
  <c r="Y274" i="12"/>
  <c r="U274" i="23"/>
  <c r="U274" i="12"/>
  <c r="BG239" i="11"/>
  <c r="Q274" i="23"/>
  <c r="Q274" i="12"/>
  <c r="BD239" i="11"/>
  <c r="BA239" i="11"/>
  <c r="M274" i="23"/>
  <c r="M274" i="12"/>
  <c r="AX239" i="11"/>
  <c r="I274" i="23"/>
  <c r="I274" i="12"/>
  <c r="AU239" i="11"/>
  <c r="E274" i="23"/>
  <c r="E274" i="12"/>
  <c r="AE274" i="12" s="1"/>
  <c r="Y273" i="23"/>
  <c r="BJ238" i="11"/>
  <c r="Y273" i="12"/>
  <c r="BG238" i="11"/>
  <c r="U273" i="23"/>
  <c r="U273" i="12"/>
  <c r="BD238" i="11"/>
  <c r="Q273" i="23"/>
  <c r="Q273" i="12"/>
  <c r="M273" i="12"/>
  <c r="BA238" i="11"/>
  <c r="M273" i="23"/>
  <c r="AX238" i="11"/>
  <c r="I273" i="23"/>
  <c r="I273" i="12"/>
  <c r="E273" i="23"/>
  <c r="AE273" i="23" s="1"/>
  <c r="E273" i="12"/>
  <c r="AE273" i="12" s="1"/>
  <c r="AU238" i="11"/>
  <c r="BJ237" i="11"/>
  <c r="Y272" i="23"/>
  <c r="Y272" i="12"/>
  <c r="BG237" i="11"/>
  <c r="U272" i="23"/>
  <c r="U272" i="12"/>
  <c r="BD237" i="11"/>
  <c r="Q272" i="23"/>
  <c r="Q272" i="12"/>
  <c r="M272" i="23"/>
  <c r="BA237" i="11"/>
  <c r="M272" i="12"/>
  <c r="AX237" i="11"/>
  <c r="I272" i="23"/>
  <c r="I272" i="12"/>
  <c r="AU237" i="11"/>
  <c r="E272" i="23"/>
  <c r="E272" i="12"/>
  <c r="AE272" i="12" s="1"/>
  <c r="Y271" i="23"/>
  <c r="BJ236" i="11"/>
  <c r="Y271" i="12"/>
  <c r="BG236" i="11"/>
  <c r="U271" i="23"/>
  <c r="U271" i="12"/>
  <c r="Q271" i="23"/>
  <c r="Q271" i="12"/>
  <c r="BD236" i="11"/>
  <c r="BA236" i="11"/>
  <c r="M271" i="23"/>
  <c r="M271" i="12"/>
  <c r="AX236" i="11"/>
  <c r="I271" i="23"/>
  <c r="I271" i="12"/>
  <c r="AU236" i="11"/>
  <c r="E271" i="23"/>
  <c r="AE271" i="23" s="1"/>
  <c r="E271" i="12"/>
  <c r="AE271" i="12" s="1"/>
  <c r="BJ235" i="11"/>
  <c r="Y270" i="23"/>
  <c r="Y270" i="12"/>
  <c r="BG235" i="11"/>
  <c r="U270" i="23"/>
  <c r="U270" i="12"/>
  <c r="BD235" i="11"/>
  <c r="Q270" i="23"/>
  <c r="Q270" i="12"/>
  <c r="M270" i="23"/>
  <c r="M270" i="12"/>
  <c r="BA235" i="11"/>
  <c r="AX235" i="11"/>
  <c r="I270" i="23"/>
  <c r="I270" i="12"/>
  <c r="AU235" i="11"/>
  <c r="E270" i="23"/>
  <c r="E270" i="12"/>
  <c r="AE270" i="12" s="1"/>
  <c r="Y269" i="23"/>
  <c r="BJ234" i="11"/>
  <c r="Y269" i="12"/>
  <c r="U269" i="23"/>
  <c r="BG234" i="11"/>
  <c r="U269" i="12"/>
  <c r="Q269" i="23"/>
  <c r="BD234" i="11"/>
  <c r="Q269" i="12"/>
  <c r="BA234" i="11"/>
  <c r="M269" i="23"/>
  <c r="M269" i="12"/>
  <c r="AX234" i="11"/>
  <c r="I269" i="23"/>
  <c r="I269" i="12"/>
  <c r="AU234" i="11"/>
  <c r="E269" i="23"/>
  <c r="AE269" i="23" s="1"/>
  <c r="E269" i="12"/>
  <c r="AE269" i="12" s="1"/>
  <c r="AE268" i="12" s="1"/>
  <c r="AE267" i="12" s="1"/>
  <c r="Y266" i="23"/>
  <c r="Y266" i="12"/>
  <c r="BJ233" i="11"/>
  <c r="BG233" i="11"/>
  <c r="U266" i="23"/>
  <c r="U266" i="12"/>
  <c r="BD233" i="11"/>
  <c r="Q266" i="23"/>
  <c r="Q266" i="12"/>
  <c r="BA233" i="11"/>
  <c r="M266" i="23"/>
  <c r="M266" i="12"/>
  <c r="I266" i="23"/>
  <c r="I266" i="12"/>
  <c r="AX233" i="11"/>
  <c r="AU233" i="11"/>
  <c r="E266" i="23"/>
  <c r="AE266" i="23" s="1"/>
  <c r="E266" i="12"/>
  <c r="AE266" i="12" s="1"/>
  <c r="BJ232" i="11"/>
  <c r="Y265" i="23"/>
  <c r="Y265" i="12"/>
  <c r="U265" i="12"/>
  <c r="U265" i="23"/>
  <c r="BG232" i="11"/>
  <c r="Q265" i="23"/>
  <c r="BD232" i="11"/>
  <c r="Q265" i="12"/>
  <c r="BA232" i="11"/>
  <c r="M265" i="23"/>
  <c r="M265" i="12"/>
  <c r="I265" i="12"/>
  <c r="AX232" i="11"/>
  <c r="I265" i="23"/>
  <c r="AU232" i="11"/>
  <c r="E265" i="23"/>
  <c r="E265" i="12"/>
  <c r="AE265" i="12" s="1"/>
  <c r="Y264" i="23"/>
  <c r="Y264" i="12"/>
  <c r="BJ231" i="11"/>
  <c r="BG231" i="11"/>
  <c r="U264" i="23"/>
  <c r="U264" i="12"/>
  <c r="Q264" i="23"/>
  <c r="BD231" i="11"/>
  <c r="Q264" i="12"/>
  <c r="BA231" i="11"/>
  <c r="M264" i="23"/>
  <c r="M264" i="12"/>
  <c r="I264" i="23"/>
  <c r="I264" i="12"/>
  <c r="AX231" i="11"/>
  <c r="AU231" i="11"/>
  <c r="E264" i="12"/>
  <c r="AE264" i="12" s="1"/>
  <c r="E264" i="23"/>
  <c r="Y263" i="23"/>
  <c r="BJ230" i="11"/>
  <c r="Y263" i="12"/>
  <c r="BG230" i="11"/>
  <c r="U263" i="23"/>
  <c r="U263" i="12"/>
  <c r="BD230" i="11"/>
  <c r="Q263" i="23"/>
  <c r="Q263" i="12"/>
  <c r="BA230" i="11"/>
  <c r="M263" i="23"/>
  <c r="M263" i="12"/>
  <c r="AX230" i="11"/>
  <c r="I263" i="23"/>
  <c r="I263" i="12"/>
  <c r="AU230" i="11"/>
  <c r="E263" i="23"/>
  <c r="E263" i="12"/>
  <c r="AE263" i="12" s="1"/>
  <c r="BJ229" i="11"/>
  <c r="Y262" i="23"/>
  <c r="Y262" i="12"/>
  <c r="BG229" i="11"/>
  <c r="U262" i="23"/>
  <c r="U262" i="12"/>
  <c r="BD229" i="11"/>
  <c r="Q262" i="23"/>
  <c r="Q262" i="12"/>
  <c r="BA229" i="11"/>
  <c r="M262" i="23"/>
  <c r="M262" i="12"/>
  <c r="I262" i="23"/>
  <c r="I262" i="12"/>
  <c r="AX229" i="11"/>
  <c r="E262" i="23"/>
  <c r="AE262" i="23" s="1"/>
  <c r="E262" i="12"/>
  <c r="AE262" i="12" s="1"/>
  <c r="AU229" i="11"/>
  <c r="Y261" i="23"/>
  <c r="BJ228" i="11"/>
  <c r="Y261" i="12"/>
  <c r="U261" i="12"/>
  <c r="BG228" i="11"/>
  <c r="U261" i="23"/>
  <c r="Q261" i="23"/>
  <c r="Q261" i="12"/>
  <c r="BD228" i="11"/>
  <c r="BA228" i="11"/>
  <c r="M261" i="23"/>
  <c r="M261" i="12"/>
  <c r="I261" i="23"/>
  <c r="I261" i="12"/>
  <c r="AX228" i="11"/>
  <c r="AU228" i="11"/>
  <c r="E261" i="23"/>
  <c r="E261" i="12"/>
  <c r="AE261" i="12" s="1"/>
  <c r="BJ227" i="11"/>
  <c r="Y260" i="23"/>
  <c r="Y260" i="12"/>
  <c r="BG227" i="11"/>
  <c r="U260" i="23"/>
  <c r="U260" i="12"/>
  <c r="BD227" i="11"/>
  <c r="Q260" i="23"/>
  <c r="Q260" i="12"/>
  <c r="BA227" i="11"/>
  <c r="M260" i="23"/>
  <c r="M260" i="12"/>
  <c r="I260" i="23"/>
  <c r="I260" i="12"/>
  <c r="AX227" i="11"/>
  <c r="AU227" i="11"/>
  <c r="E260" i="23"/>
  <c r="E260" i="12"/>
  <c r="AE260" i="12" s="1"/>
  <c r="BJ226" i="11"/>
  <c r="Y259" i="23"/>
  <c r="Y259" i="12"/>
  <c r="U259" i="23"/>
  <c r="BG226" i="11"/>
  <c r="U259" i="12"/>
  <c r="BD226" i="11"/>
  <c r="Q259" i="23"/>
  <c r="Q259" i="12"/>
  <c r="BA226" i="11"/>
  <c r="M259" i="23"/>
  <c r="M259" i="12"/>
  <c r="I259" i="23"/>
  <c r="I259" i="12"/>
  <c r="AX226" i="11"/>
  <c r="AU226" i="11"/>
  <c r="E259" i="23"/>
  <c r="E259" i="12"/>
  <c r="AE259" i="12" s="1"/>
  <c r="BJ225" i="11"/>
  <c r="Y258" i="23"/>
  <c r="Y258" i="12"/>
  <c r="U258" i="12"/>
  <c r="BG225" i="11"/>
  <c r="U258" i="23"/>
  <c r="BD225" i="11"/>
  <c r="Q258" i="23"/>
  <c r="Q258" i="12"/>
  <c r="BA225" i="11"/>
  <c r="M258" i="23"/>
  <c r="M258" i="12"/>
  <c r="AX225" i="11"/>
  <c r="I258" i="23"/>
  <c r="I258" i="12"/>
  <c r="AU225" i="11"/>
  <c r="E258" i="23"/>
  <c r="AE258" i="23" s="1"/>
  <c r="E258" i="12"/>
  <c r="AE258" i="12" s="1"/>
  <c r="BJ224" i="11"/>
  <c r="Y257" i="23"/>
  <c r="Y257" i="12"/>
  <c r="U257" i="23"/>
  <c r="U257" i="12"/>
  <c r="BG224" i="11"/>
  <c r="BD224" i="11"/>
  <c r="Q257" i="23"/>
  <c r="Q257" i="12"/>
  <c r="M257" i="23"/>
  <c r="BA224" i="11"/>
  <c r="M257" i="12"/>
  <c r="I257" i="23"/>
  <c r="I257" i="12"/>
  <c r="AX224" i="11"/>
  <c r="AU224" i="11"/>
  <c r="E257" i="23"/>
  <c r="E257" i="12"/>
  <c r="AE257" i="12" s="1"/>
  <c r="BJ223" i="11"/>
  <c r="Y256" i="23"/>
  <c r="Y256" i="12"/>
  <c r="U256" i="23"/>
  <c r="BG223" i="11"/>
  <c r="U256" i="12"/>
  <c r="Q256" i="23"/>
  <c r="Q256" i="12"/>
  <c r="BD223" i="11"/>
  <c r="BA223" i="11"/>
  <c r="M256" i="23"/>
  <c r="M256" i="12"/>
  <c r="AX223" i="11"/>
  <c r="I256" i="23"/>
  <c r="I256" i="12"/>
  <c r="E256" i="23"/>
  <c r="AE256" i="23" s="1"/>
  <c r="E256" i="12"/>
  <c r="AE256" i="12" s="1"/>
  <c r="AU223" i="11"/>
  <c r="Y255" i="23"/>
  <c r="BJ222" i="11"/>
  <c r="Y255" i="12"/>
  <c r="BG222" i="11"/>
  <c r="U255" i="23"/>
  <c r="U255" i="12"/>
  <c r="Q255" i="23"/>
  <c r="Q255" i="12"/>
  <c r="BD222" i="11"/>
  <c r="BA222" i="11"/>
  <c r="M255" i="23"/>
  <c r="M255" i="12"/>
  <c r="AX222" i="11"/>
  <c r="I255" i="23"/>
  <c r="I255" i="12"/>
  <c r="AU222" i="11"/>
  <c r="E255" i="12"/>
  <c r="AE255" i="12" s="1"/>
  <c r="E255" i="23"/>
  <c r="BJ221" i="11"/>
  <c r="Y254" i="23"/>
  <c r="Y254" i="12"/>
  <c r="BG221" i="11"/>
  <c r="U254" i="23"/>
  <c r="U254" i="12"/>
  <c r="BD221" i="11"/>
  <c r="Q254" i="23"/>
  <c r="Q254" i="12"/>
  <c r="BA221" i="11"/>
  <c r="M254" i="23"/>
  <c r="M254" i="12"/>
  <c r="AX221" i="11"/>
  <c r="I254" i="23"/>
  <c r="I254" i="12"/>
  <c r="AU221" i="11"/>
  <c r="E254" i="23"/>
  <c r="AE254" i="23" s="1"/>
  <c r="E254" i="12"/>
  <c r="AE254" i="12" s="1"/>
  <c r="Y253" i="23"/>
  <c r="BJ220" i="11"/>
  <c r="Y253" i="12"/>
  <c r="BG220" i="11"/>
  <c r="U253" i="23"/>
  <c r="U253" i="12"/>
  <c r="Q253" i="23"/>
  <c r="Q253" i="12"/>
  <c r="BD220" i="11"/>
  <c r="BA220" i="11"/>
  <c r="M253" i="23"/>
  <c r="M253" i="12"/>
  <c r="AX220" i="11"/>
  <c r="I253" i="23"/>
  <c r="I253" i="12"/>
  <c r="AU220" i="11"/>
  <c r="E253" i="23"/>
  <c r="E253" i="12"/>
  <c r="AE253" i="12" s="1"/>
  <c r="BJ219" i="11"/>
  <c r="Y252" i="23"/>
  <c r="Y252" i="12"/>
  <c r="BG219" i="11"/>
  <c r="U252" i="23"/>
  <c r="U252" i="12"/>
  <c r="BD219" i="11"/>
  <c r="Q252" i="23"/>
  <c r="Q252" i="12"/>
  <c r="BA219" i="11"/>
  <c r="M252" i="23"/>
  <c r="M252" i="12"/>
  <c r="AX219" i="11"/>
  <c r="I252" i="23"/>
  <c r="I252" i="12"/>
  <c r="AU219" i="11"/>
  <c r="E252" i="12"/>
  <c r="AE252" i="12" s="1"/>
  <c r="E252" i="23"/>
  <c r="BJ218" i="11"/>
  <c r="Y251" i="23"/>
  <c r="Y251" i="12"/>
  <c r="BG218" i="11"/>
  <c r="U251" i="23"/>
  <c r="U251" i="12"/>
  <c r="BD218" i="11"/>
  <c r="Q251" i="23"/>
  <c r="Q251" i="12"/>
  <c r="M251" i="23"/>
  <c r="M251" i="12"/>
  <c r="BA218" i="11"/>
  <c r="AX218" i="11"/>
  <c r="I251" i="23"/>
  <c r="I251" i="12"/>
  <c r="AU218" i="11"/>
  <c r="E251" i="23"/>
  <c r="AE251" i="23" s="1"/>
  <c r="E251" i="12"/>
  <c r="AE251" i="12" s="1"/>
  <c r="BJ217" i="11"/>
  <c r="Y250" i="23"/>
  <c r="Y250" i="12"/>
  <c r="BG217" i="11"/>
  <c r="U250" i="23"/>
  <c r="U250" i="12"/>
  <c r="BD217" i="11"/>
  <c r="Q250" i="23"/>
  <c r="Q250" i="12"/>
  <c r="BA217" i="11"/>
  <c r="M250" i="23"/>
  <c r="M250" i="12"/>
  <c r="AX217" i="11"/>
  <c r="I250" i="23"/>
  <c r="I250" i="12"/>
  <c r="AU217" i="11"/>
  <c r="E250" i="23"/>
  <c r="AE250" i="23" s="1"/>
  <c r="E250" i="12"/>
  <c r="AE250" i="12" s="1"/>
  <c r="BJ216" i="11"/>
  <c r="Y249" i="23"/>
  <c r="Y249" i="12"/>
  <c r="U249" i="23"/>
  <c r="BG216" i="11"/>
  <c r="U249" i="12"/>
  <c r="BD216" i="11"/>
  <c r="Q249" i="23"/>
  <c r="Q249" i="12"/>
  <c r="BA216" i="11"/>
  <c r="M249" i="23"/>
  <c r="M249" i="12"/>
  <c r="AX216" i="11"/>
  <c r="I249" i="23"/>
  <c r="I249" i="12"/>
  <c r="E249" i="23"/>
  <c r="AE249" i="23" s="1"/>
  <c r="E249" i="12"/>
  <c r="AE249" i="12" s="1"/>
  <c r="AU216" i="11"/>
  <c r="Y248" i="23"/>
  <c r="Y248" i="12"/>
  <c r="BJ215" i="11"/>
  <c r="BG215" i="11"/>
  <c r="U248" i="23"/>
  <c r="U248" i="12"/>
  <c r="BD215" i="11"/>
  <c r="Q248" i="23"/>
  <c r="Q248" i="12"/>
  <c r="BA215" i="11"/>
  <c r="M248" i="23"/>
  <c r="M248" i="12"/>
  <c r="I248" i="12"/>
  <c r="I248" i="23"/>
  <c r="AX215" i="11"/>
  <c r="AU215" i="11"/>
  <c r="E248" i="23"/>
  <c r="E248" i="12"/>
  <c r="AE248" i="12" s="1"/>
  <c r="AE247" i="12" s="1"/>
  <c r="AE246" i="12" s="1"/>
  <c r="Y245" i="23"/>
  <c r="BJ214" i="11"/>
  <c r="Y245" i="12"/>
  <c r="BG214" i="11"/>
  <c r="U245" i="23"/>
  <c r="U245" i="12"/>
  <c r="BD214" i="11"/>
  <c r="Q245" i="23"/>
  <c r="Q245" i="12"/>
  <c r="BA214" i="11"/>
  <c r="M245" i="23"/>
  <c r="M245" i="12"/>
  <c r="AX214" i="11"/>
  <c r="I245" i="23"/>
  <c r="I245" i="12"/>
  <c r="AU214" i="11"/>
  <c r="E245" i="23"/>
  <c r="E245" i="12"/>
  <c r="AE245" i="12" s="1"/>
  <c r="BJ213" i="11"/>
  <c r="Y244" i="23"/>
  <c r="Y244" i="12"/>
  <c r="BG213" i="11"/>
  <c r="U244" i="23"/>
  <c r="U244" i="12"/>
  <c r="BD213" i="11"/>
  <c r="Q244" i="23"/>
  <c r="Q244" i="12"/>
  <c r="BA213" i="11"/>
  <c r="M244" i="23"/>
  <c r="M244" i="12"/>
  <c r="AX213" i="11"/>
  <c r="I244" i="12"/>
  <c r="I244" i="23"/>
  <c r="E244" i="23"/>
  <c r="E244" i="12"/>
  <c r="AE244" i="12" s="1"/>
  <c r="AU213" i="11"/>
  <c r="BJ212" i="11"/>
  <c r="Y243" i="23"/>
  <c r="Y243" i="12"/>
  <c r="BG212" i="11"/>
  <c r="U243" i="23"/>
  <c r="U243" i="12"/>
  <c r="Q243" i="23"/>
  <c r="Q243" i="12"/>
  <c r="BD212" i="11"/>
  <c r="M243" i="23"/>
  <c r="M243" i="12"/>
  <c r="BA212" i="11"/>
  <c r="AX212" i="11"/>
  <c r="I243" i="23"/>
  <c r="I243" i="12"/>
  <c r="AU212" i="11"/>
  <c r="E243" i="12"/>
  <c r="AE243" i="12" s="1"/>
  <c r="E243" i="23"/>
  <c r="Y242" i="23"/>
  <c r="Y242" i="12"/>
  <c r="BJ211" i="11"/>
  <c r="BG211" i="11"/>
  <c r="U242" i="23"/>
  <c r="U242" i="12"/>
  <c r="BD211" i="11"/>
  <c r="Q242" i="23"/>
  <c r="Q242" i="12"/>
  <c r="BA211" i="11"/>
  <c r="M242" i="23"/>
  <c r="M242" i="12"/>
  <c r="AX211" i="11"/>
  <c r="I242" i="23"/>
  <c r="I242" i="12"/>
  <c r="E242" i="23"/>
  <c r="E242" i="12"/>
  <c r="AE242" i="12" s="1"/>
  <c r="AU211" i="11"/>
  <c r="Y241" i="12"/>
  <c r="BJ210" i="11"/>
  <c r="Y241" i="23"/>
  <c r="U241" i="23"/>
  <c r="BG210" i="11"/>
  <c r="U241" i="12"/>
  <c r="BD210" i="11"/>
  <c r="Q241" i="23"/>
  <c r="Q241" i="12"/>
  <c r="BA210" i="11"/>
  <c r="M241" i="23"/>
  <c r="M241" i="12"/>
  <c r="AX210" i="11"/>
  <c r="I241" i="23"/>
  <c r="I241" i="12"/>
  <c r="AU210" i="11"/>
  <c r="E241" i="23"/>
  <c r="E241" i="12"/>
  <c r="AE241" i="12" s="1"/>
  <c r="Y240" i="23"/>
  <c r="Y240" i="12"/>
  <c r="BJ209" i="11"/>
  <c r="BG209" i="11"/>
  <c r="U240" i="23"/>
  <c r="U240" i="12"/>
  <c r="Q240" i="23"/>
  <c r="Q240" i="12"/>
  <c r="BD209" i="11"/>
  <c r="BA209" i="11"/>
  <c r="M240" i="23"/>
  <c r="M240" i="12"/>
  <c r="AX209" i="11"/>
  <c r="I240" i="23"/>
  <c r="I240" i="12"/>
  <c r="AU209" i="11"/>
  <c r="E240" i="23"/>
  <c r="E240" i="12"/>
  <c r="AE240" i="12" s="1"/>
  <c r="BJ208" i="11"/>
  <c r="Y239" i="23"/>
  <c r="Y239" i="12"/>
  <c r="BG208" i="11"/>
  <c r="U239" i="23"/>
  <c r="U239" i="12"/>
  <c r="BD208" i="11"/>
  <c r="Q239" i="23"/>
  <c r="Q239" i="12"/>
  <c r="M239" i="23"/>
  <c r="M239" i="12"/>
  <c r="BA208" i="11"/>
  <c r="I239" i="23"/>
  <c r="I239" i="12"/>
  <c r="AX208" i="11"/>
  <c r="AU208" i="11"/>
  <c r="E239" i="23"/>
  <c r="E239" i="12"/>
  <c r="AE239" i="12" s="1"/>
  <c r="Y238" i="23"/>
  <c r="Y238" i="12"/>
  <c r="BJ207" i="11"/>
  <c r="BG207" i="11"/>
  <c r="U238" i="23"/>
  <c r="U238" i="12"/>
  <c r="BD207" i="11"/>
  <c r="Q238" i="23"/>
  <c r="Q238" i="12"/>
  <c r="BA207" i="11"/>
  <c r="M238" i="23"/>
  <c r="M238" i="12"/>
  <c r="AX207" i="11"/>
  <c r="I238" i="23"/>
  <c r="I238" i="12"/>
  <c r="AU207" i="11"/>
  <c r="E238" i="23"/>
  <c r="E238" i="12"/>
  <c r="AE238" i="12" s="1"/>
  <c r="Y237" i="12"/>
  <c r="Y237" i="23"/>
  <c r="BJ206" i="11"/>
  <c r="BG206" i="11"/>
  <c r="U237" i="23"/>
  <c r="U237" i="12"/>
  <c r="BD206" i="11"/>
  <c r="Q237" i="23"/>
  <c r="Q237" i="12"/>
  <c r="BA206" i="11"/>
  <c r="M237" i="23"/>
  <c r="M237" i="12"/>
  <c r="AX206" i="11"/>
  <c r="I237" i="23"/>
  <c r="I237" i="12"/>
  <c r="AU206" i="11"/>
  <c r="E237" i="23"/>
  <c r="E237" i="12"/>
  <c r="AE237" i="12" s="1"/>
  <c r="Y236" i="23"/>
  <c r="BJ205" i="11"/>
  <c r="Y236" i="12"/>
  <c r="BG205" i="11"/>
  <c r="U236" i="23"/>
  <c r="U236" i="12"/>
  <c r="BD205" i="11"/>
  <c r="Q236" i="23"/>
  <c r="Q236" i="12"/>
  <c r="BA205" i="11"/>
  <c r="M236" i="23"/>
  <c r="M236" i="12"/>
  <c r="I236" i="23"/>
  <c r="I236" i="12"/>
  <c r="AX205" i="11"/>
  <c r="AU205" i="11"/>
  <c r="E236" i="23"/>
  <c r="AE236" i="23" s="1"/>
  <c r="E236" i="12"/>
  <c r="AE236" i="12" s="1"/>
  <c r="BJ204" i="11"/>
  <c r="Y235" i="23"/>
  <c r="Y235" i="12"/>
  <c r="BG204" i="11"/>
  <c r="U235" i="23"/>
  <c r="U235" i="12"/>
  <c r="BD204" i="11"/>
  <c r="Q235" i="23"/>
  <c r="Q235" i="12"/>
  <c r="BA204" i="11"/>
  <c r="M235" i="23"/>
  <c r="M235" i="12"/>
  <c r="I235" i="23"/>
  <c r="I235" i="12"/>
  <c r="AX204" i="11"/>
  <c r="AU204" i="11"/>
  <c r="E235" i="23"/>
  <c r="AE235" i="23" s="1"/>
  <c r="E235" i="12"/>
  <c r="AE235" i="12" s="1"/>
  <c r="BJ203" i="11"/>
  <c r="Y234" i="23"/>
  <c r="Y234" i="12"/>
  <c r="BG203" i="11"/>
  <c r="U234" i="23"/>
  <c r="U234" i="12"/>
  <c r="BD203" i="11"/>
  <c r="Q234" i="23"/>
  <c r="Q234" i="12"/>
  <c r="BA203" i="11"/>
  <c r="M234" i="12"/>
  <c r="M234" i="23"/>
  <c r="AX203" i="11"/>
  <c r="I234" i="23"/>
  <c r="I234" i="12"/>
  <c r="AU203" i="11"/>
  <c r="E234" i="23"/>
  <c r="E234" i="12"/>
  <c r="AE234" i="12" s="1"/>
  <c r="BJ202" i="11"/>
  <c r="Y233" i="23"/>
  <c r="Y233" i="12"/>
  <c r="BG202" i="11"/>
  <c r="U233" i="23"/>
  <c r="U233" i="12"/>
  <c r="BD202" i="11"/>
  <c r="Q233" i="23"/>
  <c r="Q233" i="12"/>
  <c r="BA202" i="11"/>
  <c r="M233" i="23"/>
  <c r="M233" i="12"/>
  <c r="I233" i="23"/>
  <c r="I233" i="12"/>
  <c r="AX202" i="11"/>
  <c r="AU202" i="11"/>
  <c r="E233" i="23"/>
  <c r="E233" i="12"/>
  <c r="AE233" i="12" s="1"/>
  <c r="BJ201" i="11"/>
  <c r="Y232" i="23"/>
  <c r="Y232" i="12"/>
  <c r="U232" i="23"/>
  <c r="U232" i="12"/>
  <c r="BG201" i="11"/>
  <c r="Q232" i="23"/>
  <c r="BD201" i="11"/>
  <c r="Q232" i="12"/>
  <c r="BA201" i="11"/>
  <c r="M232" i="23"/>
  <c r="M232" i="12"/>
  <c r="AX201" i="11"/>
  <c r="I232" i="23"/>
  <c r="I232" i="12"/>
  <c r="AU201" i="11"/>
  <c r="E232" i="23"/>
  <c r="E232" i="12"/>
  <c r="AE232" i="12" s="1"/>
  <c r="BJ200" i="11"/>
  <c r="Y231" i="23"/>
  <c r="Y231" i="12"/>
  <c r="BG200" i="11"/>
  <c r="U231" i="23"/>
  <c r="U231" i="12"/>
  <c r="Q231" i="23"/>
  <c r="BD200" i="11"/>
  <c r="Q231" i="12"/>
  <c r="BA200" i="11"/>
  <c r="M231" i="23"/>
  <c r="M231" i="12"/>
  <c r="AX200" i="11"/>
  <c r="I231" i="23"/>
  <c r="I231" i="12"/>
  <c r="AU200" i="11"/>
  <c r="E231" i="23"/>
  <c r="E231" i="12"/>
  <c r="AE231" i="12" s="1"/>
  <c r="BJ199" i="11"/>
  <c r="Y230" i="23"/>
  <c r="Y230" i="12"/>
  <c r="BG199" i="11"/>
  <c r="U230" i="23"/>
  <c r="U230" i="12"/>
  <c r="Q230" i="23"/>
  <c r="BD199" i="11"/>
  <c r="Q230" i="12"/>
  <c r="BA199" i="11"/>
  <c r="M230" i="23"/>
  <c r="M230" i="12"/>
  <c r="AX199" i="11"/>
  <c r="I230" i="23"/>
  <c r="I230" i="12"/>
  <c r="AU199" i="11"/>
  <c r="E230" i="23"/>
  <c r="E230" i="12"/>
  <c r="AE230" i="12" s="1"/>
  <c r="BJ198" i="11"/>
  <c r="Y229" i="23"/>
  <c r="Y229" i="12"/>
  <c r="BG198" i="11"/>
  <c r="U229" i="23"/>
  <c r="U229" i="12"/>
  <c r="BD198" i="11"/>
  <c r="Q229" i="23"/>
  <c r="Q229" i="12"/>
  <c r="BA198" i="11"/>
  <c r="M229" i="23"/>
  <c r="M229" i="12"/>
  <c r="AX198" i="11"/>
  <c r="I229" i="23"/>
  <c r="I229" i="12"/>
  <c r="E229" i="23"/>
  <c r="E229" i="12"/>
  <c r="AE229" i="12" s="1"/>
  <c r="AU198" i="11"/>
  <c r="BJ197" i="11"/>
  <c r="Y228" i="23"/>
  <c r="Y228" i="12"/>
  <c r="BG197" i="11"/>
  <c r="U228" i="23"/>
  <c r="U228" i="12"/>
  <c r="Q228" i="23"/>
  <c r="Q228" i="12"/>
  <c r="BD197" i="11"/>
  <c r="BA197" i="11"/>
  <c r="M228" i="23"/>
  <c r="M228" i="12"/>
  <c r="AX197" i="11"/>
  <c r="I228" i="23"/>
  <c r="I228" i="12"/>
  <c r="AU197" i="11"/>
  <c r="E228" i="23"/>
  <c r="E228" i="12"/>
  <c r="AE228" i="12" s="1"/>
  <c r="BJ196" i="11"/>
  <c r="Y227" i="23"/>
  <c r="Y227" i="12"/>
  <c r="BG196" i="11"/>
  <c r="U227" i="23"/>
  <c r="U227" i="12"/>
  <c r="BD196" i="11"/>
  <c r="Q227" i="23"/>
  <c r="Q227" i="12"/>
  <c r="BA196" i="11"/>
  <c r="M227" i="23"/>
  <c r="M227" i="12"/>
  <c r="AX196" i="11"/>
  <c r="I227" i="23"/>
  <c r="I227" i="12"/>
  <c r="E227" i="23"/>
  <c r="E227" i="12"/>
  <c r="AE227" i="12" s="1"/>
  <c r="AU196" i="11"/>
  <c r="BJ195" i="11"/>
  <c r="Y226" i="23"/>
  <c r="Y226" i="12"/>
  <c r="BG195" i="11"/>
  <c r="U226" i="23"/>
  <c r="U226" i="12"/>
  <c r="BD195" i="11"/>
  <c r="Q226" i="12"/>
  <c r="Q226" i="23"/>
  <c r="BA195" i="11"/>
  <c r="M226" i="23"/>
  <c r="M226" i="12"/>
  <c r="AX195" i="11"/>
  <c r="I226" i="23"/>
  <c r="I226" i="12"/>
  <c r="E226" i="23"/>
  <c r="E226" i="12"/>
  <c r="AE226" i="12" s="1"/>
  <c r="AU195" i="11"/>
  <c r="BJ194" i="11"/>
  <c r="Y225" i="23"/>
  <c r="Y225" i="12"/>
  <c r="BG194" i="11"/>
  <c r="U225" i="23"/>
  <c r="U225" i="12"/>
  <c r="Q225" i="23"/>
  <c r="BD194" i="11"/>
  <c r="Q225" i="12"/>
  <c r="BA194" i="11"/>
  <c r="M225" i="23"/>
  <c r="M225" i="12"/>
  <c r="AX194" i="11"/>
  <c r="I225" i="23"/>
  <c r="I225" i="12"/>
  <c r="AU194" i="11"/>
  <c r="E225" i="23"/>
  <c r="AE225" i="23" s="1"/>
  <c r="E225" i="12"/>
  <c r="AE225" i="12" s="1"/>
  <c r="BJ193" i="11"/>
  <c r="Y224" i="23"/>
  <c r="Y224" i="12"/>
  <c r="BG193" i="11"/>
  <c r="U224" i="23"/>
  <c r="U224" i="12"/>
  <c r="Q224" i="23"/>
  <c r="Q224" i="12"/>
  <c r="BD193" i="11"/>
  <c r="BA193" i="11"/>
  <c r="M224" i="23"/>
  <c r="M224" i="12"/>
  <c r="AX193" i="11"/>
  <c r="I224" i="23"/>
  <c r="I224" i="12"/>
  <c r="AU193" i="11"/>
  <c r="E224" i="12"/>
  <c r="AE224" i="12" s="1"/>
  <c r="E224" i="23"/>
  <c r="BJ192" i="11"/>
  <c r="Y223" i="23"/>
  <c r="Y223" i="12"/>
  <c r="BG192" i="11"/>
  <c r="U223" i="23"/>
  <c r="U223" i="12"/>
  <c r="BD192" i="11"/>
  <c r="Q223" i="23"/>
  <c r="Q223" i="12"/>
  <c r="BA192" i="11"/>
  <c r="M223" i="23"/>
  <c r="M223" i="12"/>
  <c r="AX192" i="11"/>
  <c r="I223" i="23"/>
  <c r="I223" i="12"/>
  <c r="AU192" i="11"/>
  <c r="E223" i="23"/>
  <c r="E223" i="12"/>
  <c r="AE223" i="12" s="1"/>
  <c r="BJ191" i="11"/>
  <c r="Y222" i="23"/>
  <c r="Y222" i="12"/>
  <c r="BG191" i="11"/>
  <c r="U222" i="23"/>
  <c r="U222" i="12"/>
  <c r="Q222" i="23"/>
  <c r="Q222" i="12"/>
  <c r="BD191" i="11"/>
  <c r="BA191" i="11"/>
  <c r="M222" i="23"/>
  <c r="M222" i="12"/>
  <c r="AX191" i="11"/>
  <c r="I222" i="23"/>
  <c r="I222" i="12"/>
  <c r="AU191" i="11"/>
  <c r="E222" i="23"/>
  <c r="E222" i="12"/>
  <c r="AE222" i="12" s="1"/>
  <c r="AE221" i="12" s="1"/>
  <c r="AE220" i="12" s="1"/>
  <c r="BJ190" i="11"/>
  <c r="Y219" i="23"/>
  <c r="Y219" i="12"/>
  <c r="BG190" i="11"/>
  <c r="U219" i="23"/>
  <c r="U219" i="12"/>
  <c r="BD190" i="11"/>
  <c r="Q219" i="23"/>
  <c r="Q219" i="12"/>
  <c r="BA190" i="11"/>
  <c r="M219" i="23"/>
  <c r="M219" i="12"/>
  <c r="AX190" i="11"/>
  <c r="I219" i="23"/>
  <c r="I219" i="12"/>
  <c r="E219" i="23"/>
  <c r="AE219" i="23" s="1"/>
  <c r="E219" i="12"/>
  <c r="AE219" i="12" s="1"/>
  <c r="AU190" i="11"/>
  <c r="BJ189" i="11"/>
  <c r="Y218" i="23"/>
  <c r="Y218" i="12"/>
  <c r="BG189" i="11"/>
  <c r="U218" i="23"/>
  <c r="U218" i="12"/>
  <c r="BD189" i="11"/>
  <c r="Q218" i="23"/>
  <c r="Q218" i="12"/>
  <c r="BA189" i="11"/>
  <c r="M218" i="23"/>
  <c r="M218" i="12"/>
  <c r="AX189" i="11"/>
  <c r="I218" i="23"/>
  <c r="I218" i="12"/>
  <c r="AU189" i="11"/>
  <c r="E218" i="23"/>
  <c r="AE218" i="23" s="1"/>
  <c r="E218" i="12"/>
  <c r="AE218" i="12" s="1"/>
  <c r="BJ188" i="11"/>
  <c r="Y217" i="23"/>
  <c r="Y217" i="12"/>
  <c r="BG188" i="11"/>
  <c r="U217" i="23"/>
  <c r="U217" i="12"/>
  <c r="BD188" i="11"/>
  <c r="Q217" i="23"/>
  <c r="Q217" i="12"/>
  <c r="BA188" i="11"/>
  <c r="M217" i="23"/>
  <c r="M217" i="12"/>
  <c r="AX188" i="11"/>
  <c r="I217" i="23"/>
  <c r="I217" i="12"/>
  <c r="AU188" i="11"/>
  <c r="E217" i="23"/>
  <c r="AE217" i="23" s="1"/>
  <c r="E217" i="12"/>
  <c r="AE217" i="12" s="1"/>
  <c r="BJ187" i="11"/>
  <c r="Y216" i="23"/>
  <c r="Y216" i="12"/>
  <c r="BG187" i="11"/>
  <c r="U216" i="23"/>
  <c r="U216" i="12"/>
  <c r="BD187" i="11"/>
  <c r="Q216" i="23"/>
  <c r="Q216" i="12"/>
  <c r="BA187" i="11"/>
  <c r="M216" i="23"/>
  <c r="M216" i="12"/>
  <c r="AX187" i="11"/>
  <c r="I216" i="23"/>
  <c r="I216" i="12"/>
  <c r="AU187" i="11"/>
  <c r="E216" i="12"/>
  <c r="AE216" i="12" s="1"/>
  <c r="E216" i="23"/>
  <c r="Y215" i="23"/>
  <c r="BJ186" i="11"/>
  <c r="Y215" i="12"/>
  <c r="BG186" i="11"/>
  <c r="U215" i="23"/>
  <c r="U215" i="12"/>
  <c r="BD186" i="11"/>
  <c r="Q215" i="23"/>
  <c r="Q215" i="12"/>
  <c r="BA186" i="11"/>
  <c r="M215" i="23"/>
  <c r="M215" i="12"/>
  <c r="AX186" i="11"/>
  <c r="I215" i="23"/>
  <c r="I215" i="12"/>
  <c r="AU186" i="11"/>
  <c r="E215" i="23"/>
  <c r="E215" i="12"/>
  <c r="AE215" i="12" s="1"/>
  <c r="Y214" i="23"/>
  <c r="Y214" i="12"/>
  <c r="BJ185" i="11"/>
  <c r="BG185" i="11"/>
  <c r="U214" i="23"/>
  <c r="U214" i="12"/>
  <c r="BD185" i="11"/>
  <c r="Q214" i="23"/>
  <c r="Q214" i="12"/>
  <c r="BA185" i="11"/>
  <c r="M214" i="23"/>
  <c r="M214" i="12"/>
  <c r="AX185" i="11"/>
  <c r="I214" i="23"/>
  <c r="I214" i="12"/>
  <c r="AU185" i="11"/>
  <c r="E214" i="23"/>
  <c r="E214" i="12"/>
  <c r="AE214" i="12" s="1"/>
  <c r="BJ184" i="11"/>
  <c r="Y213" i="23"/>
  <c r="Y213" i="12"/>
  <c r="BG184" i="11"/>
  <c r="U213" i="23"/>
  <c r="U213" i="12"/>
  <c r="BD184" i="11"/>
  <c r="Q213" i="23"/>
  <c r="Q213" i="12"/>
  <c r="M213" i="23"/>
  <c r="BA184" i="11"/>
  <c r="M213" i="12"/>
  <c r="AX184" i="11"/>
  <c r="I213" i="23"/>
  <c r="I213" i="12"/>
  <c r="AU184" i="11"/>
  <c r="E213" i="23"/>
  <c r="E213" i="12"/>
  <c r="AE213" i="12" s="1"/>
  <c r="Y212" i="23"/>
  <c r="Y212" i="12"/>
  <c r="BJ183" i="11"/>
  <c r="BG183" i="11"/>
  <c r="U212" i="23"/>
  <c r="U212" i="12"/>
  <c r="BD183" i="11"/>
  <c r="Q212" i="23"/>
  <c r="Q212" i="12"/>
  <c r="BA183" i="11"/>
  <c r="M212" i="23"/>
  <c r="M212" i="12"/>
  <c r="I212" i="23"/>
  <c r="I212" i="12"/>
  <c r="AX183" i="11"/>
  <c r="AU183" i="11"/>
  <c r="E212" i="23"/>
  <c r="E212" i="12"/>
  <c r="AE212" i="12" s="1"/>
  <c r="BJ182" i="11"/>
  <c r="Y211" i="23"/>
  <c r="Y211" i="12"/>
  <c r="BG182" i="11"/>
  <c r="U211" i="23"/>
  <c r="U211" i="12"/>
  <c r="BD182" i="11"/>
  <c r="Q211" i="23"/>
  <c r="Q211" i="12"/>
  <c r="BA182" i="11"/>
  <c r="M211" i="23"/>
  <c r="M211" i="12"/>
  <c r="AX182" i="11"/>
  <c r="I211" i="12"/>
  <c r="I211" i="23"/>
  <c r="AU182" i="11"/>
  <c r="E211" i="23"/>
  <c r="E211" i="12"/>
  <c r="AE211" i="12" s="1"/>
  <c r="BJ181" i="11"/>
  <c r="Y210" i="23"/>
  <c r="Y210" i="12"/>
  <c r="U210" i="12"/>
  <c r="U210" i="23"/>
  <c r="BG181" i="11"/>
  <c r="BD181" i="11"/>
  <c r="Q210" i="23"/>
  <c r="Q210" i="12"/>
  <c r="M210" i="23"/>
  <c r="M210" i="12"/>
  <c r="BA181" i="11"/>
  <c r="AX181" i="11"/>
  <c r="I210" i="23"/>
  <c r="I210" i="12"/>
  <c r="E210" i="23"/>
  <c r="AE210" i="23" s="1"/>
  <c r="E210" i="12"/>
  <c r="AE210" i="12" s="1"/>
  <c r="AU181" i="11"/>
  <c r="BJ180" i="11"/>
  <c r="Y209" i="23"/>
  <c r="Y209" i="12"/>
  <c r="U209" i="12"/>
  <c r="BG180" i="11"/>
  <c r="U209" i="23"/>
  <c r="BD180" i="11"/>
  <c r="Q209" i="23"/>
  <c r="Q209" i="12"/>
  <c r="BA180" i="11"/>
  <c r="M209" i="23"/>
  <c r="M209" i="12"/>
  <c r="AX180" i="11"/>
  <c r="I209" i="12"/>
  <c r="I209" i="23"/>
  <c r="AU180" i="11"/>
  <c r="E209" i="12"/>
  <c r="AE209" i="12" s="1"/>
  <c r="E209" i="23"/>
  <c r="Y208" i="23"/>
  <c r="Y208" i="12"/>
  <c r="BJ179" i="11"/>
  <c r="BG179" i="11"/>
  <c r="U208" i="23"/>
  <c r="U208" i="12"/>
  <c r="BD179" i="11"/>
  <c r="Q208" i="23"/>
  <c r="Q208" i="12"/>
  <c r="M208" i="23"/>
  <c r="M208" i="12"/>
  <c r="BA179" i="11"/>
  <c r="AX179" i="11"/>
  <c r="I208" i="23"/>
  <c r="I208" i="12"/>
  <c r="E208" i="23"/>
  <c r="E208" i="12"/>
  <c r="AE208" i="12" s="1"/>
  <c r="AU179" i="11"/>
  <c r="Y207" i="12"/>
  <c r="BJ178" i="11"/>
  <c r="Y207" i="23"/>
  <c r="U207" i="23"/>
  <c r="BG178" i="11"/>
  <c r="U207" i="12"/>
  <c r="BD178" i="11"/>
  <c r="Q207" i="23"/>
  <c r="Q207" i="12"/>
  <c r="BA178" i="11"/>
  <c r="M207" i="23"/>
  <c r="M207" i="12"/>
  <c r="AX178" i="11"/>
  <c r="I207" i="23"/>
  <c r="I207" i="12"/>
  <c r="AU178" i="11"/>
  <c r="E207" i="23"/>
  <c r="AE207" i="23" s="1"/>
  <c r="E207" i="12"/>
  <c r="AE207" i="12" s="1"/>
  <c r="Y206" i="23"/>
  <c r="BJ177" i="11"/>
  <c r="Y206" i="12"/>
  <c r="U206" i="12"/>
  <c r="BG177" i="11"/>
  <c r="U206" i="23"/>
  <c r="Q206" i="23"/>
  <c r="Q206" i="12"/>
  <c r="BD177" i="11"/>
  <c r="BA177" i="11"/>
  <c r="M206" i="23"/>
  <c r="M206" i="12"/>
  <c r="AX177" i="11"/>
  <c r="I206" i="23"/>
  <c r="I206" i="12"/>
  <c r="AU177" i="11"/>
  <c r="E206" i="23"/>
  <c r="E206" i="12"/>
  <c r="AE206" i="12" s="1"/>
  <c r="BJ176" i="11"/>
  <c r="Y205" i="23"/>
  <c r="Y205" i="12"/>
  <c r="U205" i="23"/>
  <c r="BG176" i="11"/>
  <c r="U205" i="12"/>
  <c r="BD176" i="11"/>
  <c r="Q205" i="23"/>
  <c r="Q205" i="12"/>
  <c r="BA176" i="11"/>
  <c r="M205" i="23"/>
  <c r="M205" i="12"/>
  <c r="AX176" i="11"/>
  <c r="I205" i="23"/>
  <c r="I205" i="12"/>
  <c r="AU176" i="11"/>
  <c r="E205" i="12"/>
  <c r="AE205" i="12" s="1"/>
  <c r="E205" i="23"/>
  <c r="Y204" i="23"/>
  <c r="BJ175" i="11"/>
  <c r="Y204" i="12"/>
  <c r="U204" i="12"/>
  <c r="U204" i="23"/>
  <c r="BG175" i="11"/>
  <c r="BD175" i="11"/>
  <c r="Q204" i="23"/>
  <c r="Q204" i="12"/>
  <c r="BA175" i="11"/>
  <c r="M204" i="23"/>
  <c r="M204" i="12"/>
  <c r="AX175" i="11"/>
  <c r="I204" i="23"/>
  <c r="I204" i="12"/>
  <c r="AU175" i="11"/>
  <c r="E204" i="23"/>
  <c r="E204" i="12"/>
  <c r="AE204" i="12" s="1"/>
  <c r="Y203" i="23"/>
  <c r="Y203" i="12"/>
  <c r="BJ174" i="11"/>
  <c r="U203" i="23"/>
  <c r="BG174" i="11"/>
  <c r="U203" i="12"/>
  <c r="BD174" i="11"/>
  <c r="Q203" i="23"/>
  <c r="Q203" i="12"/>
  <c r="BA174" i="11"/>
  <c r="M203" i="23"/>
  <c r="M203" i="12"/>
  <c r="AX174" i="11"/>
  <c r="I203" i="23"/>
  <c r="I203" i="12"/>
  <c r="AU174" i="11"/>
  <c r="E203" i="23"/>
  <c r="E203" i="12"/>
  <c r="AE203" i="12" s="1"/>
  <c r="Y202" i="23"/>
  <c r="BJ173" i="11"/>
  <c r="Y202" i="12"/>
  <c r="BG173" i="11"/>
  <c r="U202" i="23"/>
  <c r="U202" i="12"/>
  <c r="BD173" i="11"/>
  <c r="Q202" i="23"/>
  <c r="Q202" i="12"/>
  <c r="M202" i="23"/>
  <c r="M202" i="12"/>
  <c r="BA173" i="11"/>
  <c r="AX173" i="11"/>
  <c r="I202" i="23"/>
  <c r="I202" i="12"/>
  <c r="AU173" i="11"/>
  <c r="E202" i="23"/>
  <c r="AE202" i="23" s="1"/>
  <c r="E202" i="12"/>
  <c r="AE202" i="12" s="1"/>
  <c r="Y201" i="23"/>
  <c r="BJ172" i="11"/>
  <c r="Y201" i="12"/>
  <c r="BG172" i="11"/>
  <c r="U201" i="23"/>
  <c r="U201" i="12"/>
  <c r="BD172" i="11"/>
  <c r="Q201" i="23"/>
  <c r="Q201" i="12"/>
  <c r="BA172" i="11"/>
  <c r="M201" i="23"/>
  <c r="M201" i="12"/>
  <c r="AX172" i="11"/>
  <c r="I201" i="23"/>
  <c r="I201" i="12"/>
  <c r="AU172" i="11"/>
  <c r="E201" i="23"/>
  <c r="E201" i="12"/>
  <c r="AE201" i="12" s="1"/>
  <c r="Y200" i="12"/>
  <c r="BJ171" i="11"/>
  <c r="Y200" i="23"/>
  <c r="BG171" i="11"/>
  <c r="U200" i="23"/>
  <c r="U200" i="12"/>
  <c r="BD171" i="11"/>
  <c r="Q200" i="23"/>
  <c r="Q200" i="12"/>
  <c r="BA171" i="11"/>
  <c r="M200" i="12"/>
  <c r="M200" i="23"/>
  <c r="AX171" i="11"/>
  <c r="I200" i="23"/>
  <c r="I200" i="12"/>
  <c r="AU171" i="11"/>
  <c r="E200" i="23"/>
  <c r="E200" i="12"/>
  <c r="AE200" i="12" s="1"/>
  <c r="Y199" i="23"/>
  <c r="BJ170" i="11"/>
  <c r="Y199" i="12"/>
  <c r="BG170" i="11"/>
  <c r="U199" i="23"/>
  <c r="U199" i="12"/>
  <c r="Q199" i="23"/>
  <c r="Q199" i="12"/>
  <c r="BD170" i="11"/>
  <c r="BA170" i="11"/>
  <c r="M199" i="23"/>
  <c r="M199" i="12"/>
  <c r="AX170" i="11"/>
  <c r="I199" i="23"/>
  <c r="I199" i="12"/>
  <c r="AU170" i="11"/>
  <c r="E199" i="23"/>
  <c r="E199" i="12"/>
  <c r="AE199" i="12" s="1"/>
  <c r="Y198" i="23"/>
  <c r="Y198" i="12"/>
  <c r="BJ169" i="11"/>
  <c r="U198" i="23"/>
  <c r="U198" i="12"/>
  <c r="BG169" i="11"/>
  <c r="BD169" i="11"/>
  <c r="Q198" i="23"/>
  <c r="Q198" i="12"/>
  <c r="BA169" i="11"/>
  <c r="M198" i="23"/>
  <c r="M198" i="12"/>
  <c r="I198" i="23"/>
  <c r="I198" i="12"/>
  <c r="AX169" i="11"/>
  <c r="AU169" i="11"/>
  <c r="E198" i="23"/>
  <c r="AE198" i="23" s="1"/>
  <c r="E198" i="12"/>
  <c r="AE198" i="12" s="1"/>
  <c r="BJ168" i="11"/>
  <c r="Y197" i="23"/>
  <c r="Y197" i="12"/>
  <c r="U197" i="23"/>
  <c r="BG168" i="11"/>
  <c r="U197" i="12"/>
  <c r="Q197" i="23"/>
  <c r="Q197" i="12"/>
  <c r="BD168" i="11"/>
  <c r="BA168" i="11"/>
  <c r="M197" i="23"/>
  <c r="M197" i="12"/>
  <c r="AX168" i="11"/>
  <c r="I197" i="23"/>
  <c r="I197" i="12"/>
  <c r="AU168" i="11"/>
  <c r="E197" i="23"/>
  <c r="E197" i="12"/>
  <c r="AE197" i="12" s="1"/>
  <c r="Y196" i="23"/>
  <c r="Y196" i="12"/>
  <c r="BJ167" i="11"/>
  <c r="BG167" i="11"/>
  <c r="U196" i="23"/>
  <c r="U196" i="12"/>
  <c r="BD167" i="11"/>
  <c r="Q196" i="23"/>
  <c r="Q196" i="12"/>
  <c r="BA167" i="11"/>
  <c r="M196" i="23"/>
  <c r="M196" i="12"/>
  <c r="AX167" i="11"/>
  <c r="I196" i="23"/>
  <c r="I196" i="12"/>
  <c r="AU167" i="11"/>
  <c r="E196" i="23"/>
  <c r="AE196" i="23" s="1"/>
  <c r="E196" i="12"/>
  <c r="AE196" i="12" s="1"/>
  <c r="Y195" i="23"/>
  <c r="BJ166" i="11"/>
  <c r="Y195" i="12"/>
  <c r="BG166" i="11"/>
  <c r="U195" i="23"/>
  <c r="U195" i="12"/>
  <c r="BD166" i="11"/>
  <c r="Q195" i="23"/>
  <c r="Q195" i="12"/>
  <c r="BA166" i="11"/>
  <c r="M195" i="12"/>
  <c r="M195" i="23"/>
  <c r="AX166" i="11"/>
  <c r="I195" i="23"/>
  <c r="I195" i="12"/>
  <c r="AU166" i="11"/>
  <c r="E195" i="23"/>
  <c r="AE195" i="23" s="1"/>
  <c r="E195" i="12"/>
  <c r="AE195" i="12" s="1"/>
  <c r="Y194" i="12"/>
  <c r="BJ165" i="11"/>
  <c r="Y194" i="23"/>
  <c r="U194" i="12"/>
  <c r="U194" i="23"/>
  <c r="BG165" i="11"/>
  <c r="Q194" i="23"/>
  <c r="Q194" i="12"/>
  <c r="BD165" i="11"/>
  <c r="BA165" i="11"/>
  <c r="M194" i="23"/>
  <c r="M194" i="12"/>
  <c r="AX165" i="11"/>
  <c r="I194" i="23"/>
  <c r="I194" i="12"/>
  <c r="AU165" i="11"/>
  <c r="E194" i="23"/>
  <c r="E194" i="12"/>
  <c r="AE194" i="12" s="1"/>
  <c r="Y193" i="23"/>
  <c r="Y193" i="12"/>
  <c r="BJ164" i="11"/>
  <c r="BG164" i="11"/>
  <c r="U193" i="23"/>
  <c r="U193" i="12"/>
  <c r="BD164" i="11"/>
  <c r="Q193" i="23"/>
  <c r="Q193" i="12"/>
  <c r="BA164" i="11"/>
  <c r="M193" i="23"/>
  <c r="M193" i="12"/>
  <c r="AX164" i="11"/>
  <c r="I193" i="23"/>
  <c r="I193" i="12"/>
  <c r="AU164" i="11"/>
  <c r="E193" i="23"/>
  <c r="E193" i="12"/>
  <c r="AE193" i="12" s="1"/>
  <c r="BJ163" i="11"/>
  <c r="Y192" i="23"/>
  <c r="Y192" i="12"/>
  <c r="U192" i="12"/>
  <c r="BG163" i="11"/>
  <c r="U192" i="23"/>
  <c r="BD163" i="11"/>
  <c r="Q192" i="23"/>
  <c r="Q192" i="12"/>
  <c r="BA163" i="11"/>
  <c r="M192" i="23"/>
  <c r="M192" i="12"/>
  <c r="AX163" i="11"/>
  <c r="I192" i="23"/>
  <c r="I192" i="12"/>
  <c r="AU163" i="11"/>
  <c r="E192" i="23"/>
  <c r="E192" i="12"/>
  <c r="AE192" i="12" s="1"/>
  <c r="BJ162" i="11"/>
  <c r="Y191" i="23"/>
  <c r="Y191" i="12"/>
  <c r="BG162" i="11"/>
  <c r="U191" i="23"/>
  <c r="U191" i="12"/>
  <c r="Q191" i="23"/>
  <c r="Q191" i="12"/>
  <c r="BD162" i="11"/>
  <c r="BA162" i="11"/>
  <c r="M191" i="23"/>
  <c r="M191" i="12"/>
  <c r="I191" i="23"/>
  <c r="I191" i="12"/>
  <c r="AX162" i="11"/>
  <c r="AU162" i="11"/>
  <c r="E191" i="23"/>
  <c r="AE191" i="23" s="1"/>
  <c r="E191" i="12"/>
  <c r="AE191" i="12" s="1"/>
  <c r="BJ161" i="11"/>
  <c r="Y190" i="23"/>
  <c r="Y190" i="12"/>
  <c r="U190" i="12"/>
  <c r="BG161" i="11"/>
  <c r="U190" i="23"/>
  <c r="Q190" i="23"/>
  <c r="Q190" i="12"/>
  <c r="BD161" i="11"/>
  <c r="BA161" i="11"/>
  <c r="M190" i="23"/>
  <c r="M190" i="12"/>
  <c r="AX161" i="11"/>
  <c r="I190" i="23"/>
  <c r="I190" i="12"/>
  <c r="AU161" i="11"/>
  <c r="E190" i="23"/>
  <c r="E190" i="12"/>
  <c r="AE190" i="12" s="1"/>
  <c r="BJ160" i="11"/>
  <c r="Y189" i="23"/>
  <c r="Y189" i="12"/>
  <c r="BG160" i="11"/>
  <c r="U189" i="23"/>
  <c r="U189" i="12"/>
  <c r="BD160" i="11"/>
  <c r="Q189" i="23"/>
  <c r="Q189" i="12"/>
  <c r="BA160" i="11"/>
  <c r="M189" i="23"/>
  <c r="M189" i="12"/>
  <c r="AX160" i="11"/>
  <c r="I189" i="23"/>
  <c r="I189" i="12"/>
  <c r="AU160" i="11"/>
  <c r="E189" i="12"/>
  <c r="AE189" i="12" s="1"/>
  <c r="E189" i="23"/>
  <c r="AE189" i="23" s="1"/>
  <c r="Y188" i="23"/>
  <c r="BJ159" i="11"/>
  <c r="Y188" i="12"/>
  <c r="U188" i="23"/>
  <c r="U188" i="12"/>
  <c r="BG159" i="11"/>
  <c r="Q188" i="23"/>
  <c r="BD159" i="11"/>
  <c r="Q188" i="12"/>
  <c r="BA159" i="11"/>
  <c r="M188" i="23"/>
  <c r="M188" i="12"/>
  <c r="AX159" i="11"/>
  <c r="I188" i="23"/>
  <c r="I188" i="12"/>
  <c r="AU159" i="11"/>
  <c r="E188" i="23"/>
  <c r="E188" i="12"/>
  <c r="AE188" i="12" s="1"/>
  <c r="BJ158" i="11"/>
  <c r="Y187" i="23"/>
  <c r="Y187" i="12"/>
  <c r="BG158" i="11"/>
  <c r="U187" i="23"/>
  <c r="U187" i="12"/>
  <c r="Q187" i="23"/>
  <c r="Q187" i="12"/>
  <c r="BD158" i="11"/>
  <c r="BA158" i="11"/>
  <c r="M187" i="23"/>
  <c r="M187" i="12"/>
  <c r="AX158" i="11"/>
  <c r="I187" i="23"/>
  <c r="I187" i="12"/>
  <c r="AU158" i="11"/>
  <c r="E187" i="23"/>
  <c r="E187" i="12"/>
  <c r="AE187" i="12" s="1"/>
  <c r="Y186" i="23"/>
  <c r="BJ157" i="11"/>
  <c r="Y186" i="12"/>
  <c r="BG157" i="11"/>
  <c r="U186" i="23"/>
  <c r="U186" i="12"/>
  <c r="BD157" i="11"/>
  <c r="Q186" i="23"/>
  <c r="Q186" i="12"/>
  <c r="BA157" i="11"/>
  <c r="M186" i="23"/>
  <c r="M186" i="12"/>
  <c r="AX157" i="11"/>
  <c r="I186" i="23"/>
  <c r="I186" i="12"/>
  <c r="AU157" i="11"/>
  <c r="E186" i="23"/>
  <c r="E186" i="12"/>
  <c r="AE186" i="12" s="1"/>
  <c r="BJ156" i="11"/>
  <c r="Y185" i="23"/>
  <c r="Y185" i="12"/>
  <c r="BG156" i="11"/>
  <c r="U185" i="23"/>
  <c r="U185" i="12"/>
  <c r="Q185" i="23"/>
  <c r="BD156" i="11"/>
  <c r="Q185" i="12"/>
  <c r="BA156" i="11"/>
  <c r="M185" i="23"/>
  <c r="M185" i="12"/>
  <c r="I185" i="23"/>
  <c r="I185" i="12"/>
  <c r="AX156" i="11"/>
  <c r="AU156" i="11"/>
  <c r="E185" i="12"/>
  <c r="AE185" i="12" s="1"/>
  <c r="E185" i="23"/>
  <c r="AE185" i="23" s="1"/>
  <c r="BJ155" i="11"/>
  <c r="Y184" i="23"/>
  <c r="Y184" i="12"/>
  <c r="U184" i="12"/>
  <c r="BG155" i="11"/>
  <c r="U184" i="23"/>
  <c r="Q184" i="12"/>
  <c r="BD155" i="11"/>
  <c r="Q184" i="23"/>
  <c r="M184" i="23"/>
  <c r="M184" i="12"/>
  <c r="BA155" i="11"/>
  <c r="AX155" i="11"/>
  <c r="I184" i="23"/>
  <c r="I184" i="12"/>
  <c r="AU155" i="11"/>
  <c r="E184" i="23"/>
  <c r="E184" i="12"/>
  <c r="AE184" i="12" s="1"/>
  <c r="BJ154" i="11"/>
  <c r="Y183" i="23"/>
  <c r="Y183" i="12"/>
  <c r="BG154" i="11"/>
  <c r="U183" i="23"/>
  <c r="U183" i="12"/>
  <c r="BD154" i="11"/>
  <c r="Q183" i="23"/>
  <c r="Q183" i="12"/>
  <c r="M183" i="23"/>
  <c r="M183" i="12"/>
  <c r="BA154" i="11"/>
  <c r="AX154" i="11"/>
  <c r="I183" i="23"/>
  <c r="I183" i="12"/>
  <c r="AU154" i="11"/>
  <c r="E183" i="23"/>
  <c r="AE183" i="23" s="1"/>
  <c r="E183" i="12"/>
  <c r="AE183" i="12" s="1"/>
  <c r="BJ153" i="11"/>
  <c r="Y182" i="23"/>
  <c r="Y182" i="12"/>
  <c r="U182" i="23"/>
  <c r="BG153" i="11"/>
  <c r="U182" i="12"/>
  <c r="Q182" i="23"/>
  <c r="BD153" i="11"/>
  <c r="Q182" i="12"/>
  <c r="BA153" i="11"/>
  <c r="M182" i="23"/>
  <c r="M182" i="12"/>
  <c r="AX153" i="11"/>
  <c r="I182" i="23"/>
  <c r="I182" i="12"/>
  <c r="AU153" i="11"/>
  <c r="E182" i="23"/>
  <c r="AE182" i="23" s="1"/>
  <c r="E182" i="12"/>
  <c r="AE182" i="12" s="1"/>
  <c r="BJ152" i="11"/>
  <c r="Y181" i="23"/>
  <c r="Y181" i="12"/>
  <c r="BG152" i="11"/>
  <c r="U181" i="23"/>
  <c r="U181" i="12"/>
  <c r="BD152" i="11"/>
  <c r="Q181" i="23"/>
  <c r="Q181" i="12"/>
  <c r="M181" i="23"/>
  <c r="M181" i="12"/>
  <c r="BA152" i="11"/>
  <c r="AX152" i="11"/>
  <c r="I181" i="23"/>
  <c r="I181" i="12"/>
  <c r="E181" i="23"/>
  <c r="E181" i="12"/>
  <c r="AE181" i="12" s="1"/>
  <c r="AU152" i="11"/>
  <c r="Y180" i="23"/>
  <c r="BJ151" i="11"/>
  <c r="Y180" i="12"/>
  <c r="U180" i="12"/>
  <c r="BG151" i="11"/>
  <c r="U180" i="23"/>
  <c r="Q180" i="23"/>
  <c r="BD151" i="11"/>
  <c r="Q180" i="12"/>
  <c r="BA151" i="11"/>
  <c r="M180" i="23"/>
  <c r="M180" i="12"/>
  <c r="AX151" i="11"/>
  <c r="I180" i="12"/>
  <c r="I180" i="23"/>
  <c r="AU151" i="11"/>
  <c r="E180" i="12"/>
  <c r="AE180" i="12" s="1"/>
  <c r="AE179" i="12" s="1"/>
  <c r="AE178" i="12" s="1"/>
  <c r="E180" i="23"/>
  <c r="AE180" i="23" s="1"/>
  <c r="BJ150" i="11"/>
  <c r="Y177" i="23"/>
  <c r="Y177" i="12"/>
  <c r="BG150" i="11"/>
  <c r="U177" i="23"/>
  <c r="U177" i="12"/>
  <c r="BD150" i="11"/>
  <c r="Q177" i="23"/>
  <c r="Q177" i="12"/>
  <c r="BA150" i="11"/>
  <c r="M177" i="23"/>
  <c r="M177" i="12"/>
  <c r="AX150" i="11"/>
  <c r="I177" i="12"/>
  <c r="I177" i="23"/>
  <c r="AU150" i="11"/>
  <c r="E177" i="23"/>
  <c r="E177" i="12"/>
  <c r="AE177" i="12" s="1"/>
  <c r="BJ149" i="11"/>
  <c r="Y176" i="23"/>
  <c r="Y176" i="12"/>
  <c r="U176" i="23"/>
  <c r="BG149" i="11"/>
  <c r="U176" i="12"/>
  <c r="Q176" i="23"/>
  <c r="Q176" i="12"/>
  <c r="BD149" i="11"/>
  <c r="M176" i="23"/>
  <c r="M176" i="12"/>
  <c r="BA149" i="11"/>
  <c r="AX149" i="11"/>
  <c r="I176" i="23"/>
  <c r="I176" i="12"/>
  <c r="AU149" i="11"/>
  <c r="E176" i="23"/>
  <c r="E176" i="12"/>
  <c r="AE176" i="12" s="1"/>
  <c r="BJ148" i="11"/>
  <c r="Y175" i="23"/>
  <c r="Y175" i="12"/>
  <c r="BG148" i="11"/>
  <c r="U175" i="23"/>
  <c r="U175" i="12"/>
  <c r="BD148" i="11"/>
  <c r="Q175" i="23"/>
  <c r="Q175" i="12"/>
  <c r="BA148" i="11"/>
  <c r="M175" i="23"/>
  <c r="M175" i="12"/>
  <c r="I175" i="23"/>
  <c r="I175" i="12"/>
  <c r="AX148" i="11"/>
  <c r="AU148" i="11"/>
  <c r="E175" i="23"/>
  <c r="E175" i="12"/>
  <c r="AE175" i="12" s="1"/>
  <c r="BJ147" i="11"/>
  <c r="Y174" i="23"/>
  <c r="Y174" i="12"/>
  <c r="U174" i="12"/>
  <c r="BG147" i="11"/>
  <c r="U174" i="23"/>
  <c r="BD147" i="11"/>
  <c r="Q174" i="23"/>
  <c r="Q174" i="12"/>
  <c r="M174" i="23"/>
  <c r="M174" i="12"/>
  <c r="BA147" i="11"/>
  <c r="AX147" i="11"/>
  <c r="I174" i="23"/>
  <c r="I174" i="12"/>
  <c r="AU147" i="11"/>
  <c r="E174" i="23"/>
  <c r="E174" i="12"/>
  <c r="AE174" i="12" s="1"/>
  <c r="BJ146" i="11"/>
  <c r="Y173" i="23"/>
  <c r="Y173" i="12"/>
  <c r="BG146" i="11"/>
  <c r="U173" i="23"/>
  <c r="U173" i="12"/>
  <c r="BD146" i="11"/>
  <c r="Q173" i="23"/>
  <c r="Q173" i="12"/>
  <c r="BA146" i="11"/>
  <c r="M173" i="23"/>
  <c r="M173" i="12"/>
  <c r="AX146" i="11"/>
  <c r="I173" i="23"/>
  <c r="I173" i="12"/>
  <c r="AU146" i="11"/>
  <c r="E173" i="23"/>
  <c r="AE173" i="23" s="1"/>
  <c r="E173" i="12"/>
  <c r="AE173" i="12" s="1"/>
  <c r="BJ145" i="11"/>
  <c r="Y172" i="23"/>
  <c r="Y172" i="12"/>
  <c r="U172" i="12"/>
  <c r="BG145" i="11"/>
  <c r="U172" i="23"/>
  <c r="BD145" i="11"/>
  <c r="Q172" i="23"/>
  <c r="Q172" i="12"/>
  <c r="M172" i="23"/>
  <c r="M172" i="12"/>
  <c r="BA145" i="11"/>
  <c r="AX145" i="11"/>
  <c r="I172" i="23"/>
  <c r="I172" i="12"/>
  <c r="AU145" i="11"/>
  <c r="E172" i="23"/>
  <c r="AE172" i="23" s="1"/>
  <c r="E172" i="12"/>
  <c r="AE172" i="12" s="1"/>
  <c r="BJ144" i="11"/>
  <c r="Y171" i="23"/>
  <c r="Y171" i="12"/>
  <c r="BG144" i="11"/>
  <c r="U171" i="23"/>
  <c r="U171" i="12"/>
  <c r="BD144" i="11"/>
  <c r="Q171" i="23"/>
  <c r="Q171" i="12"/>
  <c r="BA144" i="11"/>
  <c r="M171" i="23"/>
  <c r="M171" i="12"/>
  <c r="I171" i="23"/>
  <c r="I171" i="12"/>
  <c r="AX144" i="11"/>
  <c r="AU144" i="11"/>
  <c r="E171" i="12"/>
  <c r="AE171" i="12" s="1"/>
  <c r="E171" i="23"/>
  <c r="Y170" i="23"/>
  <c r="Y170" i="12"/>
  <c r="BJ143" i="11"/>
  <c r="U170" i="23"/>
  <c r="BG143" i="11"/>
  <c r="U170" i="12"/>
  <c r="BD143" i="11"/>
  <c r="Q170" i="23"/>
  <c r="Q170" i="12"/>
  <c r="BA143" i="11"/>
  <c r="M170" i="23"/>
  <c r="M170" i="12"/>
  <c r="I170" i="23"/>
  <c r="I170" i="12"/>
  <c r="AX143" i="11"/>
  <c r="AU143" i="11"/>
  <c r="E170" i="23"/>
  <c r="E170" i="12"/>
  <c r="AE170" i="12" s="1"/>
  <c r="BJ142" i="11"/>
  <c r="Y169" i="23"/>
  <c r="Y169" i="12"/>
  <c r="BG142" i="11"/>
  <c r="U169" i="23"/>
  <c r="U169" i="12"/>
  <c r="BD142" i="11"/>
  <c r="Q169" i="23"/>
  <c r="Q169" i="12"/>
  <c r="BA142" i="11"/>
  <c r="M169" i="23"/>
  <c r="M169" i="12"/>
  <c r="AX142" i="11"/>
  <c r="I169" i="23"/>
  <c r="I169" i="12"/>
  <c r="AU142" i="11"/>
  <c r="E169" i="12"/>
  <c r="AE169" i="12" s="1"/>
  <c r="E169" i="23"/>
  <c r="Y168" i="23"/>
  <c r="BJ141" i="11"/>
  <c r="Y168" i="12"/>
  <c r="U168" i="23"/>
  <c r="BG141" i="11"/>
  <c r="U168" i="12"/>
  <c r="BD141" i="11"/>
  <c r="Q168" i="23"/>
  <c r="Q168" i="12"/>
  <c r="M168" i="23"/>
  <c r="BA141" i="11"/>
  <c r="M168" i="12"/>
  <c r="I168" i="23"/>
  <c r="I168" i="12"/>
  <c r="AX141" i="11"/>
  <c r="AU141" i="11"/>
  <c r="E168" i="23"/>
  <c r="E168" i="12"/>
  <c r="AE168" i="12" s="1"/>
  <c r="BJ140" i="11"/>
  <c r="Y167" i="23"/>
  <c r="Y167" i="12"/>
  <c r="BG140" i="11"/>
  <c r="U167" i="23"/>
  <c r="U167" i="12"/>
  <c r="BD140" i="11"/>
  <c r="Q167" i="23"/>
  <c r="Q167" i="12"/>
  <c r="BA140" i="11"/>
  <c r="M167" i="23"/>
  <c r="M167" i="12"/>
  <c r="AX140" i="11"/>
  <c r="I167" i="23"/>
  <c r="I167" i="12"/>
  <c r="AU140" i="11"/>
  <c r="E167" i="23"/>
  <c r="E167" i="12"/>
  <c r="AE167" i="12" s="1"/>
  <c r="BJ139" i="11"/>
  <c r="Y166" i="23"/>
  <c r="Y166" i="12"/>
  <c r="BG139" i="11"/>
  <c r="U166" i="23"/>
  <c r="U166" i="12"/>
  <c r="BD139" i="11"/>
  <c r="Q166" i="23"/>
  <c r="Q166" i="12"/>
  <c r="BA139" i="11"/>
  <c r="M166" i="23"/>
  <c r="M166" i="12"/>
  <c r="AX139" i="11"/>
  <c r="I166" i="23"/>
  <c r="I166" i="12"/>
  <c r="AU139" i="11"/>
  <c r="E166" i="23"/>
  <c r="E166" i="12"/>
  <c r="AE166" i="12" s="1"/>
  <c r="BJ138" i="11"/>
  <c r="Y165" i="23"/>
  <c r="Y165" i="12"/>
  <c r="BG138" i="11"/>
  <c r="U165" i="23"/>
  <c r="U165" i="12"/>
  <c r="BD138" i="11"/>
  <c r="Q165" i="23"/>
  <c r="Q165" i="12"/>
  <c r="BA138" i="11"/>
  <c r="M165" i="23"/>
  <c r="M165" i="12"/>
  <c r="AX138" i="11"/>
  <c r="I165" i="23"/>
  <c r="I165" i="12"/>
  <c r="AU138" i="11"/>
  <c r="E165" i="12"/>
  <c r="AE165" i="12" s="1"/>
  <c r="E165" i="23"/>
  <c r="AE165" i="23" s="1"/>
  <c r="Y164" i="23"/>
  <c r="Y164" i="12"/>
  <c r="BJ137" i="11"/>
  <c r="BG137" i="11"/>
  <c r="U164" i="23"/>
  <c r="U164" i="12"/>
  <c r="BD137" i="11"/>
  <c r="Q164" i="23"/>
  <c r="Q164" i="12"/>
  <c r="M164" i="23"/>
  <c r="BA137" i="11"/>
  <c r="M164" i="12"/>
  <c r="I164" i="12"/>
  <c r="I164" i="23"/>
  <c r="AX137" i="11"/>
  <c r="AU137" i="11"/>
  <c r="E164" i="23"/>
  <c r="AE164" i="23" s="1"/>
  <c r="E164" i="12"/>
  <c r="AE164" i="12" s="1"/>
  <c r="BJ136" i="11"/>
  <c r="Y163" i="23"/>
  <c r="Y163" i="12"/>
  <c r="U163" i="23"/>
  <c r="U163" i="12"/>
  <c r="BG136" i="11"/>
  <c r="BD136" i="11"/>
  <c r="Q163" i="23"/>
  <c r="Q163" i="12"/>
  <c r="M163" i="23"/>
  <c r="M163" i="12"/>
  <c r="BA136" i="11"/>
  <c r="AX136" i="11"/>
  <c r="I163" i="23"/>
  <c r="I163" i="12"/>
  <c r="AU136" i="11"/>
  <c r="E163" i="23"/>
  <c r="E163" i="12"/>
  <c r="AE163" i="12" s="1"/>
  <c r="Y162" i="23"/>
  <c r="BJ135" i="11"/>
  <c r="Y162" i="12"/>
  <c r="U162" i="12"/>
  <c r="BG135" i="11"/>
  <c r="U162" i="23"/>
  <c r="BD135" i="11"/>
  <c r="Q162" i="23"/>
  <c r="Q162" i="12"/>
  <c r="BA135" i="11"/>
  <c r="M162" i="23"/>
  <c r="M162" i="12"/>
  <c r="AX135" i="11"/>
  <c r="I162" i="23"/>
  <c r="I162" i="12"/>
  <c r="AU135" i="11"/>
  <c r="E162" i="23"/>
  <c r="E162" i="12"/>
  <c r="AE162" i="12" s="1"/>
  <c r="BJ134" i="11"/>
  <c r="Y161" i="23"/>
  <c r="Y161" i="12"/>
  <c r="U161" i="23"/>
  <c r="BG134" i="11"/>
  <c r="U161" i="12"/>
  <c r="BD134" i="11"/>
  <c r="Q161" i="23"/>
  <c r="Q161" i="12"/>
  <c r="BA134" i="11"/>
  <c r="M161" i="23"/>
  <c r="M161" i="12"/>
  <c r="AX134" i="11"/>
  <c r="I161" i="23"/>
  <c r="I161" i="12"/>
  <c r="AU134" i="11"/>
  <c r="E161" i="23"/>
  <c r="E161" i="12"/>
  <c r="AE161" i="12" s="1"/>
  <c r="BJ133" i="11"/>
  <c r="Y160" i="23"/>
  <c r="Y160" i="12"/>
  <c r="U160" i="23"/>
  <c r="BG133" i="11"/>
  <c r="U160" i="12"/>
  <c r="BD133" i="11"/>
  <c r="Q160" i="23"/>
  <c r="Q160" i="12"/>
  <c r="BA133" i="11"/>
  <c r="M160" i="23"/>
  <c r="M160" i="12"/>
  <c r="AX133" i="11"/>
  <c r="I160" i="23"/>
  <c r="I160" i="12"/>
  <c r="E160" i="23"/>
  <c r="E160" i="12"/>
  <c r="AE160" i="12" s="1"/>
  <c r="AU133" i="11"/>
  <c r="Y159" i="23"/>
  <c r="BJ132" i="11"/>
  <c r="Y159" i="12"/>
  <c r="BG132" i="11"/>
  <c r="U159" i="23"/>
  <c r="U159" i="12"/>
  <c r="BD132" i="11"/>
  <c r="Q159" i="23"/>
  <c r="Q159" i="12"/>
  <c r="M159" i="23"/>
  <c r="BA132" i="11"/>
  <c r="M159" i="12"/>
  <c r="AX132" i="11"/>
  <c r="I159" i="23"/>
  <c r="I159" i="12"/>
  <c r="AU132" i="11"/>
  <c r="E159" i="23"/>
  <c r="E159" i="12"/>
  <c r="AE159" i="12" s="1"/>
  <c r="BJ131" i="11"/>
  <c r="Y158" i="23"/>
  <c r="Y158" i="12"/>
  <c r="U158" i="12"/>
  <c r="BG131" i="11"/>
  <c r="U158" i="23"/>
  <c r="BD131" i="11"/>
  <c r="Q158" i="23"/>
  <c r="Q158" i="12"/>
  <c r="M158" i="23"/>
  <c r="BA131" i="11"/>
  <c r="M158" i="12"/>
  <c r="AX131" i="11"/>
  <c r="I158" i="23"/>
  <c r="I158" i="12"/>
  <c r="E158" i="23"/>
  <c r="E158" i="12"/>
  <c r="AE158" i="12" s="1"/>
  <c r="AU131" i="11"/>
  <c r="BJ130" i="11"/>
  <c r="Y157" i="23"/>
  <c r="Y157" i="12"/>
  <c r="BG130" i="11"/>
  <c r="U157" i="23"/>
  <c r="U157" i="12"/>
  <c r="BD130" i="11"/>
  <c r="Q157" i="23"/>
  <c r="Q157" i="12"/>
  <c r="BA130" i="11"/>
  <c r="M157" i="23"/>
  <c r="M157" i="12"/>
  <c r="AX130" i="11"/>
  <c r="I157" i="23"/>
  <c r="I157" i="12"/>
  <c r="AU130" i="11"/>
  <c r="E157" i="23"/>
  <c r="E157" i="12"/>
  <c r="AE157" i="12" s="1"/>
  <c r="BJ129" i="11"/>
  <c r="Y156" i="23"/>
  <c r="Y156" i="12"/>
  <c r="U156" i="12"/>
  <c r="BG129" i="11"/>
  <c r="U156" i="23"/>
  <c r="BD129" i="11"/>
  <c r="Q156" i="23"/>
  <c r="Q156" i="12"/>
  <c r="M156" i="23"/>
  <c r="M156" i="12"/>
  <c r="BA129" i="11"/>
  <c r="AX129" i="11"/>
  <c r="I156" i="23"/>
  <c r="I156" i="12"/>
  <c r="AU129" i="11"/>
  <c r="E156" i="23"/>
  <c r="E156" i="12"/>
  <c r="AE156" i="12" s="1"/>
  <c r="BJ128" i="11"/>
  <c r="Y155" i="23"/>
  <c r="Y155" i="12"/>
  <c r="BG128" i="11"/>
  <c r="U155" i="23"/>
  <c r="U155" i="12"/>
  <c r="BD128" i="11"/>
  <c r="Q155" i="23"/>
  <c r="Q155" i="12"/>
  <c r="BA128" i="11"/>
  <c r="M155" i="23"/>
  <c r="M155" i="12"/>
  <c r="I155" i="23"/>
  <c r="I155" i="12"/>
  <c r="AX128" i="11"/>
  <c r="AU128" i="11"/>
  <c r="E155" i="12"/>
  <c r="AE155" i="12" s="1"/>
  <c r="E155" i="23"/>
  <c r="Y154" i="23"/>
  <c r="Y154" i="12"/>
  <c r="BJ127" i="11"/>
  <c r="U154" i="23"/>
  <c r="BG127" i="11"/>
  <c r="U154" i="12"/>
  <c r="BD127" i="11"/>
  <c r="Q154" i="23"/>
  <c r="Q154" i="12"/>
  <c r="BA127" i="11"/>
  <c r="M154" i="23"/>
  <c r="M154" i="12"/>
  <c r="AX127" i="11"/>
  <c r="I154" i="23"/>
  <c r="I154" i="12"/>
  <c r="AU127" i="11"/>
  <c r="E154" i="23"/>
  <c r="E154" i="12"/>
  <c r="AE154" i="12" s="1"/>
  <c r="Y153" i="23"/>
  <c r="BJ126" i="11"/>
  <c r="Y153" i="12"/>
  <c r="BG126" i="11"/>
  <c r="U153" i="23"/>
  <c r="U153" i="12"/>
  <c r="BD126" i="11"/>
  <c r="Q153" i="23"/>
  <c r="Q153" i="12"/>
  <c r="BA126" i="11"/>
  <c r="M153" i="23"/>
  <c r="M153" i="12"/>
  <c r="AX126" i="11"/>
  <c r="I153" i="23"/>
  <c r="I153" i="12"/>
  <c r="AU126" i="11"/>
  <c r="E153" i="23"/>
  <c r="E153" i="12"/>
  <c r="AE153" i="12" s="1"/>
  <c r="Y152" i="12"/>
  <c r="Y152" i="23"/>
  <c r="BJ125" i="11"/>
  <c r="BG125" i="11"/>
  <c r="U152" i="23"/>
  <c r="U152" i="12"/>
  <c r="BD125" i="11"/>
  <c r="Q152" i="23"/>
  <c r="Q152" i="12"/>
  <c r="M152" i="12"/>
  <c r="M152" i="23"/>
  <c r="BA125" i="11"/>
  <c r="AX125" i="11"/>
  <c r="I152" i="23"/>
  <c r="I152" i="12"/>
  <c r="AU125" i="11"/>
  <c r="E152" i="23"/>
  <c r="AE152" i="23" s="1"/>
  <c r="E152" i="12"/>
  <c r="AE152" i="12" s="1"/>
  <c r="AE151" i="12" s="1"/>
  <c r="AE150" i="12" s="1"/>
  <c r="BJ124" i="11"/>
  <c r="Y149" i="23"/>
  <c r="Y149" i="12"/>
  <c r="BG124" i="11"/>
  <c r="U149" i="23"/>
  <c r="U149" i="12"/>
  <c r="Q149" i="23"/>
  <c r="Q149" i="12"/>
  <c r="BD124" i="11"/>
  <c r="BA124" i="11"/>
  <c r="M149" i="23"/>
  <c r="M149" i="12"/>
  <c r="I149" i="23"/>
  <c r="I149" i="12"/>
  <c r="AX124" i="11"/>
  <c r="AU124" i="11"/>
  <c r="E149" i="23"/>
  <c r="E149" i="12"/>
  <c r="AE149" i="12" s="1"/>
  <c r="Y148" i="12"/>
  <c r="BJ123" i="11"/>
  <c r="Y148" i="23"/>
  <c r="BG123" i="11"/>
  <c r="U148" i="23"/>
  <c r="U148" i="12"/>
  <c r="BD123" i="11"/>
  <c r="Q148" i="23"/>
  <c r="Q148" i="12"/>
  <c r="BA123" i="11"/>
  <c r="M148" i="23"/>
  <c r="M148" i="12"/>
  <c r="AX123" i="11"/>
  <c r="I148" i="23"/>
  <c r="I148" i="12"/>
  <c r="E148" i="12"/>
  <c r="AE148" i="12" s="1"/>
  <c r="E148" i="23"/>
  <c r="AE148" i="23" s="1"/>
  <c r="AU123" i="11"/>
  <c r="Y147" i="23"/>
  <c r="BJ122" i="11"/>
  <c r="Y147" i="12"/>
  <c r="BG122" i="11"/>
  <c r="U147" i="23"/>
  <c r="U147" i="12"/>
  <c r="BD122" i="11"/>
  <c r="Q147" i="23"/>
  <c r="Q147" i="12"/>
  <c r="M147" i="23"/>
  <c r="BA122" i="11"/>
  <c r="M147" i="12"/>
  <c r="I147" i="23"/>
  <c r="I147" i="12"/>
  <c r="AX122" i="11"/>
  <c r="AU122" i="11"/>
  <c r="E147" i="23"/>
  <c r="E147" i="12"/>
  <c r="AE147" i="12" s="1"/>
  <c r="BJ121" i="11"/>
  <c r="Y146" i="23"/>
  <c r="Y146" i="12"/>
  <c r="U146" i="23"/>
  <c r="BG121" i="11"/>
  <c r="U146" i="12"/>
  <c r="BD121" i="11"/>
  <c r="Q146" i="23"/>
  <c r="Q146" i="12"/>
  <c r="M146" i="12"/>
  <c r="M146" i="23"/>
  <c r="BA121" i="11"/>
  <c r="AX121" i="11"/>
  <c r="I146" i="23"/>
  <c r="I146" i="12"/>
  <c r="AU121" i="11"/>
  <c r="E146" i="23"/>
  <c r="E146" i="12"/>
  <c r="AE146" i="12" s="1"/>
  <c r="BJ120" i="11"/>
  <c r="Y145" i="23"/>
  <c r="Y145" i="12"/>
  <c r="BG120" i="11"/>
  <c r="U145" i="23"/>
  <c r="U145" i="12"/>
  <c r="Q145" i="23"/>
  <c r="Q145" i="12"/>
  <c r="BD120" i="11"/>
  <c r="M145" i="23"/>
  <c r="BA120" i="11"/>
  <c r="M145" i="12"/>
  <c r="AX120" i="11"/>
  <c r="I145" i="12"/>
  <c r="I145" i="23"/>
  <c r="AU120" i="11"/>
  <c r="E145" i="23"/>
  <c r="E145" i="12"/>
  <c r="AE145" i="12" s="1"/>
  <c r="Y144" i="23"/>
  <c r="Y144" i="12"/>
  <c r="BJ119" i="11"/>
  <c r="U144" i="12"/>
  <c r="BG119" i="11"/>
  <c r="U144" i="23"/>
  <c r="Q144" i="23"/>
  <c r="Q144" i="12"/>
  <c r="BD119" i="11"/>
  <c r="M144" i="12"/>
  <c r="BA119" i="11"/>
  <c r="M144" i="23"/>
  <c r="AX119" i="11"/>
  <c r="I144" i="23"/>
  <c r="I144" i="12"/>
  <c r="AU119" i="11"/>
  <c r="E144" i="23"/>
  <c r="E144" i="12"/>
  <c r="AE144" i="12" s="1"/>
  <c r="BJ118" i="11"/>
  <c r="Y143" i="23"/>
  <c r="Y143" i="12"/>
  <c r="U143" i="23"/>
  <c r="U143" i="12"/>
  <c r="BG118" i="11"/>
  <c r="Q143" i="12"/>
  <c r="BD118" i="11"/>
  <c r="Q143" i="23"/>
  <c r="BA118" i="11"/>
  <c r="M143" i="23"/>
  <c r="M143" i="12"/>
  <c r="AX118" i="11"/>
  <c r="I143" i="23"/>
  <c r="I143" i="12"/>
  <c r="E143" i="23"/>
  <c r="AE143" i="23" s="1"/>
  <c r="E143" i="12"/>
  <c r="AE143" i="12" s="1"/>
  <c r="AU118" i="11"/>
  <c r="BJ117" i="11"/>
  <c r="Y142" i="23"/>
  <c r="Y142" i="12"/>
  <c r="U142" i="23"/>
  <c r="U142" i="12"/>
  <c r="BG117" i="11"/>
  <c r="Q142" i="23"/>
  <c r="BD117" i="11"/>
  <c r="Q142" i="12"/>
  <c r="M142" i="23"/>
  <c r="M142" i="12"/>
  <c r="BA117" i="11"/>
  <c r="I142" i="23"/>
  <c r="I142" i="12"/>
  <c r="AX117" i="11"/>
  <c r="AU117" i="11"/>
  <c r="E142" i="23"/>
  <c r="E142" i="12"/>
  <c r="AE142" i="12" s="1"/>
  <c r="BJ116" i="11"/>
  <c r="Y141" i="23"/>
  <c r="Y141" i="12"/>
  <c r="BG116" i="11"/>
  <c r="U141" i="23"/>
  <c r="U141" i="12"/>
  <c r="Q141" i="23"/>
  <c r="BD116" i="11"/>
  <c r="Q141" i="12"/>
  <c r="M141" i="23"/>
  <c r="M141" i="12"/>
  <c r="BA116" i="11"/>
  <c r="I141" i="23"/>
  <c r="AX116" i="11"/>
  <c r="I141" i="12"/>
  <c r="AU116" i="11"/>
  <c r="E141" i="23"/>
  <c r="E141" i="12"/>
  <c r="AE141" i="12" s="1"/>
  <c r="Y140" i="23"/>
  <c r="Y140" i="12"/>
  <c r="BJ115" i="11"/>
  <c r="U140" i="12"/>
  <c r="BG115" i="11"/>
  <c r="U140" i="23"/>
  <c r="Q140" i="12"/>
  <c r="BD115" i="11"/>
  <c r="Q140" i="23"/>
  <c r="BA115" i="11"/>
  <c r="M140" i="23"/>
  <c r="M140" i="12"/>
  <c r="AX115" i="11"/>
  <c r="I140" i="23"/>
  <c r="I140" i="12"/>
  <c r="AU115" i="11"/>
  <c r="E140" i="23"/>
  <c r="E140" i="12"/>
  <c r="AE140" i="12" s="1"/>
  <c r="BJ114" i="11"/>
  <c r="Y139" i="23"/>
  <c r="Y139" i="12"/>
  <c r="BG114" i="11"/>
  <c r="U139" i="23"/>
  <c r="U139" i="12"/>
  <c r="Q139" i="12"/>
  <c r="Q139" i="23"/>
  <c r="BD114" i="11"/>
  <c r="BA114" i="11"/>
  <c r="M139" i="23"/>
  <c r="M139" i="12"/>
  <c r="I139" i="12"/>
  <c r="I139" i="23"/>
  <c r="AX114" i="11"/>
  <c r="AU114" i="11"/>
  <c r="E139" i="23"/>
  <c r="E139" i="12"/>
  <c r="AE139" i="12" s="1"/>
  <c r="BJ113" i="11"/>
  <c r="Y138" i="23"/>
  <c r="Y138" i="12"/>
  <c r="U138" i="12"/>
  <c r="BG113" i="11"/>
  <c r="U138" i="23"/>
  <c r="Q138" i="23"/>
  <c r="BD113" i="11"/>
  <c r="Q138" i="12"/>
  <c r="BA113" i="11"/>
  <c r="M138" i="23"/>
  <c r="M138" i="12"/>
  <c r="AX113" i="11"/>
  <c r="I138" i="12"/>
  <c r="I138" i="23"/>
  <c r="AU113" i="11"/>
  <c r="E138" i="12"/>
  <c r="AE138" i="12" s="1"/>
  <c r="E138" i="23"/>
  <c r="BJ112" i="11"/>
  <c r="Y137" i="23"/>
  <c r="Y137" i="12"/>
  <c r="BG112" i="11"/>
  <c r="U137" i="23"/>
  <c r="U137" i="12"/>
  <c r="Q137" i="12"/>
  <c r="BD112" i="11"/>
  <c r="Q137" i="23"/>
  <c r="M137" i="23"/>
  <c r="M137" i="12"/>
  <c r="BA112" i="11"/>
  <c r="AX112" i="11"/>
  <c r="I137" i="23"/>
  <c r="I137" i="12"/>
  <c r="AU112" i="11"/>
  <c r="E137" i="23"/>
  <c r="E137" i="12"/>
  <c r="AE137" i="12" s="1"/>
  <c r="Y136" i="23"/>
  <c r="BJ111" i="11"/>
  <c r="Y136" i="12"/>
  <c r="U136" i="23"/>
  <c r="BG111" i="11"/>
  <c r="U136" i="12"/>
  <c r="BD111" i="11"/>
  <c r="Q136" i="23"/>
  <c r="Q136" i="12"/>
  <c r="BA111" i="11"/>
  <c r="M136" i="23"/>
  <c r="M136" i="12"/>
  <c r="I136" i="23"/>
  <c r="I136" i="12"/>
  <c r="AX111" i="11"/>
  <c r="AU111" i="11"/>
  <c r="E136" i="23"/>
  <c r="E136" i="12"/>
  <c r="AE136" i="12" s="1"/>
  <c r="BJ110" i="11"/>
  <c r="Y135" i="23"/>
  <c r="Y135" i="12"/>
  <c r="U135" i="23"/>
  <c r="BG110" i="11"/>
  <c r="U135" i="12"/>
  <c r="Q135" i="23"/>
  <c r="Q135" i="12"/>
  <c r="BD110" i="11"/>
  <c r="BA110" i="11"/>
  <c r="M135" i="23"/>
  <c r="M135" i="12"/>
  <c r="AX110" i="11"/>
  <c r="I135" i="23"/>
  <c r="I135" i="12"/>
  <c r="AU110" i="11"/>
  <c r="E135" i="23"/>
  <c r="E135" i="12"/>
  <c r="AE135" i="12" s="1"/>
  <c r="Y134" i="23"/>
  <c r="Y134" i="12"/>
  <c r="BJ109" i="11"/>
  <c r="U134" i="23"/>
  <c r="BG109" i="11"/>
  <c r="U134" i="12"/>
  <c r="BD109" i="11"/>
  <c r="Q134" i="23"/>
  <c r="Q134" i="12"/>
  <c r="BA109" i="11"/>
  <c r="M134" i="23"/>
  <c r="M134" i="12"/>
  <c r="AX109" i="11"/>
  <c r="I134" i="23"/>
  <c r="I134" i="12"/>
  <c r="AU109" i="11"/>
  <c r="E134" i="23"/>
  <c r="AE134" i="23" s="1"/>
  <c r="E134" i="12"/>
  <c r="AE134" i="12" s="1"/>
  <c r="AE133" i="12" s="1"/>
  <c r="AE132" i="12" s="1"/>
  <c r="BJ108" i="11"/>
  <c r="Y131" i="23"/>
  <c r="Y131" i="12"/>
  <c r="BG108" i="11"/>
  <c r="U131" i="23"/>
  <c r="U131" i="12"/>
  <c r="Q131" i="23"/>
  <c r="BD108" i="11"/>
  <c r="Q131" i="12"/>
  <c r="BA108" i="11"/>
  <c r="M131" i="23"/>
  <c r="M131" i="12"/>
  <c r="I131" i="12"/>
  <c r="I131" i="23"/>
  <c r="AX108" i="11"/>
  <c r="E131" i="23"/>
  <c r="AE131" i="23" s="1"/>
  <c r="E131" i="12"/>
  <c r="AE131" i="12" s="1"/>
  <c r="AU108" i="11"/>
  <c r="Y130" i="12"/>
  <c r="BJ107" i="11"/>
  <c r="Y130" i="23"/>
  <c r="BG107" i="11"/>
  <c r="U130" i="23"/>
  <c r="U130" i="12"/>
  <c r="BD107" i="11"/>
  <c r="Q130" i="23"/>
  <c r="Q130" i="12"/>
  <c r="BA107" i="11"/>
  <c r="M130" i="12"/>
  <c r="M130" i="23"/>
  <c r="I130" i="12"/>
  <c r="AX107" i="11"/>
  <c r="I130" i="23"/>
  <c r="AU107" i="11"/>
  <c r="E130" i="23"/>
  <c r="E130" i="12"/>
  <c r="AE130" i="12" s="1"/>
  <c r="BJ106" i="11"/>
  <c r="Y129" i="23"/>
  <c r="Y129" i="12"/>
  <c r="BG106" i="11"/>
  <c r="U129" i="23"/>
  <c r="U129" i="12"/>
  <c r="BD106" i="11"/>
  <c r="Q129" i="23"/>
  <c r="Q129" i="12"/>
  <c r="M129" i="23"/>
  <c r="M129" i="12"/>
  <c r="BA106" i="11"/>
  <c r="AX106" i="11"/>
  <c r="I129" i="23"/>
  <c r="I129" i="12"/>
  <c r="AU106" i="11"/>
  <c r="E129" i="23"/>
  <c r="E129" i="12"/>
  <c r="AE129" i="12" s="1"/>
  <c r="Y128" i="23"/>
  <c r="Y128" i="12"/>
  <c r="BJ105" i="11"/>
  <c r="U128" i="23"/>
  <c r="U128" i="12"/>
  <c r="BG105" i="11"/>
  <c r="Q128" i="23"/>
  <c r="BD105" i="11"/>
  <c r="Q128" i="12"/>
  <c r="BA105" i="11"/>
  <c r="M128" i="23"/>
  <c r="M128" i="12"/>
  <c r="I128" i="23"/>
  <c r="I128" i="12"/>
  <c r="AX105" i="11"/>
  <c r="AU105" i="11"/>
  <c r="E128" i="23"/>
  <c r="AE128" i="23" s="1"/>
  <c r="E128" i="12"/>
  <c r="AE128" i="12" s="1"/>
  <c r="BJ104" i="11"/>
  <c r="Y127" i="23"/>
  <c r="Y127" i="12"/>
  <c r="BG104" i="11"/>
  <c r="U127" i="23"/>
  <c r="U127" i="12"/>
  <c r="Q127" i="23"/>
  <c r="BD104" i="11"/>
  <c r="Q127" i="12"/>
  <c r="BA104" i="11"/>
  <c r="M127" i="23"/>
  <c r="M127" i="12"/>
  <c r="AX104" i="11"/>
  <c r="I127" i="23"/>
  <c r="I127" i="12"/>
  <c r="AU104" i="11"/>
  <c r="E127" i="23"/>
  <c r="E127" i="12"/>
  <c r="AE127" i="12" s="1"/>
  <c r="Y126" i="23"/>
  <c r="Y126" i="12"/>
  <c r="BJ103" i="11"/>
  <c r="U126" i="12"/>
  <c r="BG103" i="11"/>
  <c r="U126" i="23"/>
  <c r="BD103" i="11"/>
  <c r="Q126" i="23"/>
  <c r="Q126" i="12"/>
  <c r="BA103" i="11"/>
  <c r="M126" i="23"/>
  <c r="M126" i="12"/>
  <c r="I126" i="23"/>
  <c r="I126" i="12"/>
  <c r="AX103" i="11"/>
  <c r="AU103" i="11"/>
  <c r="E126" i="23"/>
  <c r="AE126" i="23" s="1"/>
  <c r="E126" i="12"/>
  <c r="AE126" i="12" s="1"/>
  <c r="BJ102" i="11"/>
  <c r="Y125" i="23"/>
  <c r="Y125" i="12"/>
  <c r="BG102" i="11"/>
  <c r="U125" i="23"/>
  <c r="U125" i="12"/>
  <c r="BD102" i="11"/>
  <c r="Q125" i="23"/>
  <c r="Q125" i="12"/>
  <c r="BA102" i="11"/>
  <c r="M125" i="23"/>
  <c r="M125" i="12"/>
  <c r="AX102" i="11"/>
  <c r="I125" i="23"/>
  <c r="I125" i="12"/>
  <c r="E125" i="23"/>
  <c r="E125" i="12"/>
  <c r="AE125" i="12" s="1"/>
  <c r="AU102" i="11"/>
  <c r="BJ101" i="11"/>
  <c r="Y124" i="23"/>
  <c r="Y124" i="12"/>
  <c r="BG101" i="11"/>
  <c r="U124" i="23"/>
  <c r="U124" i="12"/>
  <c r="BD101" i="11"/>
  <c r="Q124" i="23"/>
  <c r="Q124" i="12"/>
  <c r="BA101" i="11"/>
  <c r="M124" i="23"/>
  <c r="M124" i="12"/>
  <c r="AX101" i="11"/>
  <c r="I124" i="23"/>
  <c r="I124" i="12"/>
  <c r="AU101" i="11"/>
  <c r="E124" i="12"/>
  <c r="AE124" i="12" s="1"/>
  <c r="E124" i="23"/>
  <c r="AE124" i="23" s="1"/>
  <c r="Y123" i="23"/>
  <c r="Y123" i="12"/>
  <c r="BJ100" i="11"/>
  <c r="BG100" i="11"/>
  <c r="U123" i="23"/>
  <c r="U123" i="12"/>
  <c r="BD100" i="11"/>
  <c r="Q123" i="23"/>
  <c r="Q123" i="12"/>
  <c r="M123" i="23"/>
  <c r="M123" i="12"/>
  <c r="BA100" i="11"/>
  <c r="AX100" i="11"/>
  <c r="I123" i="23"/>
  <c r="I123" i="12"/>
  <c r="AU100" i="11"/>
  <c r="E123" i="23"/>
  <c r="E123" i="12"/>
  <c r="AE123" i="12" s="1"/>
  <c r="BJ99" i="11"/>
  <c r="Y122" i="23"/>
  <c r="Y122" i="12"/>
  <c r="BG99" i="11"/>
  <c r="U122" i="23"/>
  <c r="U122" i="12"/>
  <c r="BD99" i="11"/>
  <c r="Q122" i="23"/>
  <c r="Q122" i="12"/>
  <c r="BA99" i="11"/>
  <c r="M122" i="23"/>
  <c r="M122" i="12"/>
  <c r="I122" i="23"/>
  <c r="I122" i="12"/>
  <c r="AX99" i="11"/>
  <c r="AU99" i="11"/>
  <c r="E122" i="23"/>
  <c r="E122" i="12"/>
  <c r="AE122" i="12" s="1"/>
  <c r="BJ98" i="11"/>
  <c r="Y121" i="23"/>
  <c r="Y121" i="12"/>
  <c r="BG98" i="11"/>
  <c r="U121" i="23"/>
  <c r="U121" i="12"/>
  <c r="BD98" i="11"/>
  <c r="Q121" i="23"/>
  <c r="Q121" i="12"/>
  <c r="BA98" i="11"/>
  <c r="M121" i="23"/>
  <c r="M121" i="12"/>
  <c r="I121" i="23"/>
  <c r="I121" i="12"/>
  <c r="AX98" i="11"/>
  <c r="AU98" i="11"/>
  <c r="E121" i="23"/>
  <c r="AE121" i="23" s="1"/>
  <c r="E121" i="12"/>
  <c r="AE121" i="12" s="1"/>
  <c r="BJ97" i="11"/>
  <c r="Y120" i="23"/>
  <c r="Y120" i="12"/>
  <c r="BG97" i="11"/>
  <c r="U120" i="23"/>
  <c r="U120" i="12"/>
  <c r="BD97" i="11"/>
  <c r="Q120" i="23"/>
  <c r="Q120" i="12"/>
  <c r="BA97" i="11"/>
  <c r="M120" i="23"/>
  <c r="M120" i="12"/>
  <c r="AX97" i="11"/>
  <c r="I120" i="23"/>
  <c r="I120" i="12"/>
  <c r="AU97" i="11"/>
  <c r="E120" i="12"/>
  <c r="AE120" i="12" s="1"/>
  <c r="E120" i="23"/>
  <c r="AE120" i="23" s="1"/>
  <c r="BJ96" i="11"/>
  <c r="Y119" i="23"/>
  <c r="Y119" i="12"/>
  <c r="U119" i="23"/>
  <c r="U119" i="12"/>
  <c r="BG96" i="11"/>
  <c r="BD96" i="11"/>
  <c r="Q119" i="23"/>
  <c r="Q119" i="12"/>
  <c r="M119" i="23"/>
  <c r="M119" i="12"/>
  <c r="BA96" i="11"/>
  <c r="I119" i="23"/>
  <c r="I119" i="12"/>
  <c r="AX96" i="11"/>
  <c r="E119" i="23"/>
  <c r="AE119" i="23" s="1"/>
  <c r="E119" i="12"/>
  <c r="AE119" i="12" s="1"/>
  <c r="AU96" i="11"/>
  <c r="BJ95" i="11"/>
  <c r="Y118" i="23"/>
  <c r="Y118" i="12"/>
  <c r="U118" i="23"/>
  <c r="BG95" i="11"/>
  <c r="U118" i="12"/>
  <c r="BD95" i="11"/>
  <c r="Q118" i="23"/>
  <c r="Q118" i="12"/>
  <c r="BA95" i="11"/>
  <c r="M118" i="23"/>
  <c r="M118" i="12"/>
  <c r="AX95" i="11"/>
  <c r="I118" i="23"/>
  <c r="I118" i="12"/>
  <c r="AU95" i="11"/>
  <c r="E118" i="23"/>
  <c r="E118" i="12"/>
  <c r="AE118" i="12" s="1"/>
  <c r="BJ94" i="11"/>
  <c r="Y117" i="23"/>
  <c r="Y117" i="12"/>
  <c r="U117" i="23"/>
  <c r="U117" i="12"/>
  <c r="BG94" i="11"/>
  <c r="BD94" i="11"/>
  <c r="Q117" i="23"/>
  <c r="Q117" i="12"/>
  <c r="BA94" i="11"/>
  <c r="M117" i="23"/>
  <c r="M117" i="12"/>
  <c r="I117" i="23"/>
  <c r="AX94" i="11"/>
  <c r="I117" i="12"/>
  <c r="AU94" i="11"/>
  <c r="E117" i="12"/>
  <c r="AE117" i="12" s="1"/>
  <c r="E117" i="23"/>
  <c r="AE117" i="23" s="1"/>
  <c r="Y116" i="23"/>
  <c r="BJ93" i="11"/>
  <c r="Y116" i="12"/>
  <c r="BG93" i="11"/>
  <c r="U116" i="23"/>
  <c r="U116" i="12"/>
  <c r="BD93" i="11"/>
  <c r="Q116" i="23"/>
  <c r="Q116" i="12"/>
  <c r="BA93" i="11"/>
  <c r="M116" i="23"/>
  <c r="M116" i="12"/>
  <c r="I116" i="23"/>
  <c r="AX93" i="11"/>
  <c r="I116" i="12"/>
  <c r="AU93" i="11"/>
  <c r="E116" i="23"/>
  <c r="AE116" i="23" s="1"/>
  <c r="E116" i="12"/>
  <c r="AE116" i="12" s="1"/>
  <c r="BJ92" i="11"/>
  <c r="Y115" i="23"/>
  <c r="Y115" i="12"/>
  <c r="BG92" i="11"/>
  <c r="U115" i="23"/>
  <c r="U115" i="12"/>
  <c r="BD92" i="11"/>
  <c r="Q115" i="23"/>
  <c r="Q115" i="12"/>
  <c r="M115" i="23"/>
  <c r="M115" i="12"/>
  <c r="BA92" i="11"/>
  <c r="I115" i="23"/>
  <c r="I115" i="12"/>
  <c r="AX92" i="11"/>
  <c r="E115" i="12"/>
  <c r="AE115" i="12" s="1"/>
  <c r="E115" i="23"/>
  <c r="AE115" i="23" s="1"/>
  <c r="AU92" i="11"/>
  <c r="BJ91" i="11"/>
  <c r="Y114" i="23"/>
  <c r="Y114" i="12"/>
  <c r="U114" i="12"/>
  <c r="BG91" i="11"/>
  <c r="U114" i="23"/>
  <c r="BD91" i="11"/>
  <c r="Q114" i="23"/>
  <c r="Q114" i="12"/>
  <c r="M114" i="23"/>
  <c r="M114" i="12"/>
  <c r="BA91" i="11"/>
  <c r="I114" i="12"/>
  <c r="I114" i="23"/>
  <c r="AX91" i="11"/>
  <c r="E114" i="12"/>
  <c r="AE114" i="12" s="1"/>
  <c r="E114" i="23"/>
  <c r="AE114" i="23" s="1"/>
  <c r="AU91" i="11"/>
  <c r="BJ90" i="11"/>
  <c r="Y113" i="23"/>
  <c r="Y113" i="12"/>
  <c r="U113" i="23"/>
  <c r="BG90" i="11"/>
  <c r="U113" i="12"/>
  <c r="BD90" i="11"/>
  <c r="Q113" i="23"/>
  <c r="Q113" i="12"/>
  <c r="M113" i="23"/>
  <c r="M113" i="12"/>
  <c r="BA90" i="11"/>
  <c r="I113" i="23"/>
  <c r="I113" i="12"/>
  <c r="AX90" i="11"/>
  <c r="E113" i="23"/>
  <c r="AE113" i="23" s="1"/>
  <c r="E113" i="12"/>
  <c r="AE113" i="12" s="1"/>
  <c r="AU90" i="11"/>
  <c r="BJ89" i="11"/>
  <c r="Y112" i="23"/>
  <c r="Y112" i="12"/>
  <c r="U112" i="23"/>
  <c r="BG89" i="11"/>
  <c r="U112" i="12"/>
  <c r="Q112" i="12"/>
  <c r="BD89" i="11"/>
  <c r="Q112" i="23"/>
  <c r="BA89" i="11"/>
  <c r="M112" i="23"/>
  <c r="M112" i="12"/>
  <c r="AX89" i="11"/>
  <c r="I112" i="23"/>
  <c r="I112" i="12"/>
  <c r="AU89" i="11"/>
  <c r="E112" i="23"/>
  <c r="E112" i="12"/>
  <c r="AE112" i="12" s="1"/>
  <c r="Y111" i="23"/>
  <c r="BJ88" i="11"/>
  <c r="Y111" i="12"/>
  <c r="U111" i="23"/>
  <c r="BG88" i="11"/>
  <c r="U111" i="12"/>
  <c r="BD88" i="11"/>
  <c r="Q111" i="23"/>
  <c r="Q111" i="12"/>
  <c r="M111" i="23"/>
  <c r="M111" i="12"/>
  <c r="BA88" i="11"/>
  <c r="I111" i="12"/>
  <c r="I111" i="23"/>
  <c r="AX88" i="11"/>
  <c r="E111" i="23"/>
  <c r="AE111" i="23" s="1"/>
  <c r="E111" i="12"/>
  <c r="AE111" i="12" s="1"/>
  <c r="AU88" i="11"/>
  <c r="Y110" i="12"/>
  <c r="Y110" i="23"/>
  <c r="BJ87" i="11"/>
  <c r="BG87" i="11"/>
  <c r="U110" i="23"/>
  <c r="U110" i="12"/>
  <c r="BD87" i="11"/>
  <c r="Q110" i="23"/>
  <c r="Q110" i="12"/>
  <c r="M110" i="12"/>
  <c r="M110" i="23"/>
  <c r="BA87" i="11"/>
  <c r="I110" i="23"/>
  <c r="I110" i="12"/>
  <c r="AX87" i="11"/>
  <c r="E110" i="12"/>
  <c r="AE110" i="12" s="1"/>
  <c r="E110" i="23"/>
  <c r="AE110" i="23" s="1"/>
  <c r="AU87" i="11"/>
  <c r="Y109" i="23"/>
  <c r="BJ86" i="11"/>
  <c r="Y109" i="12"/>
  <c r="U109" i="23"/>
  <c r="BG86" i="11"/>
  <c r="U109" i="12"/>
  <c r="BD86" i="11"/>
  <c r="Q109" i="23"/>
  <c r="Q109" i="12"/>
  <c r="M109" i="23"/>
  <c r="M109" i="12"/>
  <c r="BA86" i="11"/>
  <c r="I109" i="23"/>
  <c r="I109" i="12"/>
  <c r="AX86" i="11"/>
  <c r="E109" i="23"/>
  <c r="AE109" i="23" s="1"/>
  <c r="E109" i="12"/>
  <c r="AE109" i="12" s="1"/>
  <c r="AU86" i="11"/>
  <c r="Y108" i="12"/>
  <c r="BJ85" i="11"/>
  <c r="Y108" i="23"/>
  <c r="U108" i="23"/>
  <c r="BG85" i="11"/>
  <c r="U108" i="12"/>
  <c r="Q108" i="23"/>
  <c r="Q108" i="12"/>
  <c r="BD85" i="11"/>
  <c r="BA85" i="11"/>
  <c r="M108" i="23"/>
  <c r="M108" i="12"/>
  <c r="AX85" i="11"/>
  <c r="I108" i="23"/>
  <c r="I108" i="12"/>
  <c r="E108" i="23"/>
  <c r="E108" i="12"/>
  <c r="AE108" i="12" s="1"/>
  <c r="AU85" i="11"/>
  <c r="Y107" i="23"/>
  <c r="Y107" i="12"/>
  <c r="BJ84" i="11"/>
  <c r="BG84" i="11"/>
  <c r="U107" i="23"/>
  <c r="U107" i="12"/>
  <c r="Q107" i="23"/>
  <c r="Q107" i="12"/>
  <c r="BD84" i="11"/>
  <c r="BA84" i="11"/>
  <c r="M107" i="23"/>
  <c r="M107" i="12"/>
  <c r="I107" i="23"/>
  <c r="I107" i="12"/>
  <c r="AX84" i="11"/>
  <c r="E107" i="23"/>
  <c r="AE107" i="23" s="1"/>
  <c r="E107" i="12"/>
  <c r="AE107" i="12" s="1"/>
  <c r="AU84" i="11"/>
  <c r="Y106" i="23"/>
  <c r="Y106" i="12"/>
  <c r="BJ83" i="11"/>
  <c r="BG83" i="11"/>
  <c r="U106" i="23"/>
  <c r="U106" i="12"/>
  <c r="BD83" i="11"/>
  <c r="Q106" i="23"/>
  <c r="Q106" i="12"/>
  <c r="M106" i="23"/>
  <c r="BA83" i="11"/>
  <c r="M106" i="12"/>
  <c r="AX83" i="11"/>
  <c r="I106" i="23"/>
  <c r="I106" i="12"/>
  <c r="AU83" i="11"/>
  <c r="E106" i="12"/>
  <c r="AE106" i="12" s="1"/>
  <c r="E106" i="23"/>
  <c r="Y105" i="12"/>
  <c r="BJ82" i="11"/>
  <c r="Y105" i="23"/>
  <c r="BG82" i="11"/>
  <c r="U105" i="23"/>
  <c r="U105" i="12"/>
  <c r="BD82" i="11"/>
  <c r="Q105" i="23"/>
  <c r="Q105" i="12"/>
  <c r="BA82" i="11"/>
  <c r="M105" i="23"/>
  <c r="M105" i="12"/>
  <c r="AX82" i="11"/>
  <c r="I105" i="23"/>
  <c r="I105" i="12"/>
  <c r="AU82" i="11"/>
  <c r="E105" i="23"/>
  <c r="AE105" i="23" s="1"/>
  <c r="E105" i="12"/>
  <c r="AE105" i="12" s="1"/>
  <c r="Y104" i="23"/>
  <c r="BJ81" i="11"/>
  <c r="Y104" i="12"/>
  <c r="BG81" i="11"/>
  <c r="U104" i="23"/>
  <c r="U104" i="12"/>
  <c r="BD81" i="11"/>
  <c r="Q104" i="23"/>
  <c r="Q104" i="12"/>
  <c r="M104" i="23"/>
  <c r="BA81" i="11"/>
  <c r="M104" i="12"/>
  <c r="AX81" i="11"/>
  <c r="I104" i="23"/>
  <c r="I104" i="12"/>
  <c r="AU81" i="11"/>
  <c r="E104" i="23"/>
  <c r="AE104" i="23" s="1"/>
  <c r="E104" i="12"/>
  <c r="AE104" i="12" s="1"/>
  <c r="Y103" i="12"/>
  <c r="BJ80" i="11"/>
  <c r="Y103" i="23"/>
  <c r="BG80" i="11"/>
  <c r="U103" i="23"/>
  <c r="U103" i="12"/>
  <c r="BD80" i="11"/>
  <c r="Q103" i="23"/>
  <c r="Q103" i="12"/>
  <c r="BA80" i="11"/>
  <c r="M103" i="23"/>
  <c r="M103" i="12"/>
  <c r="I103" i="23"/>
  <c r="I103" i="12"/>
  <c r="AX80" i="11"/>
  <c r="AU80" i="11"/>
  <c r="E103" i="23"/>
  <c r="E103" i="12"/>
  <c r="AE103" i="12" s="1"/>
  <c r="BJ79" i="11"/>
  <c r="Y102" i="23"/>
  <c r="Y102" i="12"/>
  <c r="U102" i="23"/>
  <c r="BG79" i="11"/>
  <c r="U102" i="12"/>
  <c r="Q102" i="23"/>
  <c r="Q102" i="12"/>
  <c r="BD79" i="11"/>
  <c r="BA79" i="11"/>
  <c r="M102" i="23"/>
  <c r="M102" i="12"/>
  <c r="AX79" i="11"/>
  <c r="I102" i="12"/>
  <c r="I102" i="23"/>
  <c r="E102" i="23"/>
  <c r="E102" i="12"/>
  <c r="AE102" i="12" s="1"/>
  <c r="AU79" i="11"/>
  <c r="BJ78" i="11"/>
  <c r="Y101" i="23"/>
  <c r="Y101" i="12"/>
  <c r="BG78" i="11"/>
  <c r="U101" i="23"/>
  <c r="U101" i="12"/>
  <c r="BD78" i="11"/>
  <c r="Q101" i="23"/>
  <c r="Q101" i="12"/>
  <c r="BA78" i="11"/>
  <c r="M101" i="23"/>
  <c r="M101" i="12"/>
  <c r="I101" i="23"/>
  <c r="I101" i="12"/>
  <c r="AX78" i="11"/>
  <c r="AU78" i="11"/>
  <c r="E101" i="23"/>
  <c r="E101" i="12"/>
  <c r="AE101" i="12" s="1"/>
  <c r="Y100" i="23"/>
  <c r="Y100" i="12"/>
  <c r="BJ77" i="11"/>
  <c r="U100" i="23"/>
  <c r="U100" i="12"/>
  <c r="BG77" i="11"/>
  <c r="BD77" i="11"/>
  <c r="Q100" i="23"/>
  <c r="Q100" i="12"/>
  <c r="M100" i="23"/>
  <c r="M100" i="12"/>
  <c r="BA77" i="11"/>
  <c r="I100" i="23"/>
  <c r="I100" i="12"/>
  <c r="AX77" i="11"/>
  <c r="E100" i="12"/>
  <c r="AE100" i="12" s="1"/>
  <c r="E100" i="23"/>
  <c r="AE100" i="23" s="1"/>
  <c r="AU77" i="11"/>
  <c r="BJ76" i="11"/>
  <c r="Y99" i="23"/>
  <c r="Y99" i="12"/>
  <c r="BG76" i="11"/>
  <c r="U99" i="23"/>
  <c r="U99" i="12"/>
  <c r="BD76" i="11"/>
  <c r="Q99" i="23"/>
  <c r="Q99" i="12"/>
  <c r="M99" i="23"/>
  <c r="M99" i="12"/>
  <c r="BA76" i="11"/>
  <c r="I99" i="23"/>
  <c r="I99" i="12"/>
  <c r="AX76" i="11"/>
  <c r="E99" i="23"/>
  <c r="AE99" i="23" s="1"/>
  <c r="E99" i="12"/>
  <c r="AE99" i="12" s="1"/>
  <c r="AU76" i="11"/>
  <c r="Y98" i="23"/>
  <c r="Y98" i="12"/>
  <c r="BJ75" i="11"/>
  <c r="BG75" i="11"/>
  <c r="U98" i="23"/>
  <c r="U98" i="12"/>
  <c r="BD75" i="11"/>
  <c r="Q98" i="23"/>
  <c r="Q98" i="12"/>
  <c r="M98" i="23"/>
  <c r="M98" i="12"/>
  <c r="BA75" i="11"/>
  <c r="I98" i="23"/>
  <c r="I98" i="12"/>
  <c r="AX75" i="11"/>
  <c r="E98" i="12"/>
  <c r="AE98" i="12" s="1"/>
  <c r="E98" i="23"/>
  <c r="AE98" i="23" s="1"/>
  <c r="AU75" i="11"/>
  <c r="BJ74" i="11"/>
  <c r="Y97" i="23"/>
  <c r="Y97" i="12"/>
  <c r="BG74" i="11"/>
  <c r="U97" i="23"/>
  <c r="U97" i="12"/>
  <c r="BD74" i="11"/>
  <c r="Q97" i="23"/>
  <c r="Q97" i="12"/>
  <c r="M97" i="12"/>
  <c r="M97" i="23"/>
  <c r="BA74" i="11"/>
  <c r="I97" i="23"/>
  <c r="I97" i="12"/>
  <c r="AX74" i="11"/>
  <c r="E97" i="23"/>
  <c r="AE97" i="23" s="1"/>
  <c r="E97" i="12"/>
  <c r="AE97" i="12" s="1"/>
  <c r="AU74" i="11"/>
  <c r="Y96" i="23"/>
  <c r="BJ73" i="11"/>
  <c r="Y96" i="12"/>
  <c r="U96" i="12"/>
  <c r="U96" i="23"/>
  <c r="BG73" i="11"/>
  <c r="Q96" i="23"/>
  <c r="Q96" i="12"/>
  <c r="BD73" i="11"/>
  <c r="M96" i="23"/>
  <c r="M96" i="12"/>
  <c r="BA73" i="11"/>
  <c r="I96" i="23"/>
  <c r="I96" i="12"/>
  <c r="AX73" i="11"/>
  <c r="E96" i="23"/>
  <c r="AE96" i="23" s="1"/>
  <c r="E96" i="12"/>
  <c r="AE96" i="12" s="1"/>
  <c r="AU73" i="11"/>
  <c r="BJ72" i="11"/>
  <c r="Y95" i="23"/>
  <c r="Y95" i="12"/>
  <c r="U95" i="23"/>
  <c r="U95" i="12"/>
  <c r="BG72" i="11"/>
  <c r="BD72" i="11"/>
  <c r="Q95" i="23"/>
  <c r="Q95" i="12"/>
  <c r="M95" i="23"/>
  <c r="M95" i="12"/>
  <c r="BA72" i="11"/>
  <c r="I95" i="23"/>
  <c r="I95" i="12"/>
  <c r="AX72" i="11"/>
  <c r="E95" i="23"/>
  <c r="AE95" i="23" s="1"/>
  <c r="E95" i="12"/>
  <c r="AE95" i="12" s="1"/>
  <c r="AU72" i="11"/>
  <c r="Y94" i="23"/>
  <c r="BJ71" i="11"/>
  <c r="Y94" i="12"/>
  <c r="BG71" i="11"/>
  <c r="U94" i="23"/>
  <c r="U94" i="12"/>
  <c r="Q94" i="23"/>
  <c r="BD71" i="11"/>
  <c r="Q94" i="12"/>
  <c r="M94" i="12"/>
  <c r="M94" i="23"/>
  <c r="BA71" i="11"/>
  <c r="I94" i="23"/>
  <c r="I94" i="12"/>
  <c r="AX71" i="11"/>
  <c r="E94" i="23"/>
  <c r="AE94" i="23" s="1"/>
  <c r="E94" i="12"/>
  <c r="AE94" i="12" s="1"/>
  <c r="AU71" i="11"/>
  <c r="BJ70" i="11"/>
  <c r="Y93" i="23"/>
  <c r="Y93" i="12"/>
  <c r="BG70" i="11"/>
  <c r="U93" i="23"/>
  <c r="U93" i="12"/>
  <c r="BD70" i="11"/>
  <c r="Q93" i="23"/>
  <c r="Q93" i="12"/>
  <c r="BA70" i="11"/>
  <c r="M93" i="23"/>
  <c r="M93" i="12"/>
  <c r="AX70" i="11"/>
  <c r="I93" i="23"/>
  <c r="I93" i="12"/>
  <c r="E93" i="23"/>
  <c r="AE93" i="23" s="1"/>
  <c r="E93" i="12"/>
  <c r="AE93" i="12" s="1"/>
  <c r="AU70" i="11"/>
  <c r="BJ69" i="11"/>
  <c r="Y92" i="23"/>
  <c r="Y92" i="12"/>
  <c r="U92" i="23"/>
  <c r="BG69" i="11"/>
  <c r="U92" i="12"/>
  <c r="BD69" i="11"/>
  <c r="Q92" i="23"/>
  <c r="Q92" i="12"/>
  <c r="M92" i="23"/>
  <c r="M92" i="12"/>
  <c r="BA69" i="11"/>
  <c r="I92" i="23"/>
  <c r="I92" i="12"/>
  <c r="AX69" i="11"/>
  <c r="E92" i="23"/>
  <c r="AE92" i="23" s="1"/>
  <c r="E92" i="12"/>
  <c r="AE92" i="12" s="1"/>
  <c r="AU69" i="11"/>
  <c r="Y91" i="23"/>
  <c r="BJ68" i="11"/>
  <c r="Y91" i="12"/>
  <c r="BG68" i="11"/>
  <c r="U91" i="23"/>
  <c r="U91" i="12"/>
  <c r="BD68" i="11"/>
  <c r="Q91" i="23"/>
  <c r="Q91" i="12"/>
  <c r="M91" i="23"/>
  <c r="M91" i="12"/>
  <c r="BA68" i="11"/>
  <c r="I91" i="23"/>
  <c r="I91" i="12"/>
  <c r="AX68" i="11"/>
  <c r="E91" i="23"/>
  <c r="AE91" i="23" s="1"/>
  <c r="E91" i="12"/>
  <c r="AE91" i="12" s="1"/>
  <c r="AU68" i="11"/>
  <c r="BJ67" i="11"/>
  <c r="Y90" i="23"/>
  <c r="Y90" i="12"/>
  <c r="BG67" i="11"/>
  <c r="U90" i="23"/>
  <c r="U90" i="12"/>
  <c r="Q90" i="23"/>
  <c r="Q90" i="12"/>
  <c r="BD67" i="11"/>
  <c r="M90" i="23"/>
  <c r="M90" i="12"/>
  <c r="BA67" i="11"/>
  <c r="I90" i="23"/>
  <c r="I90" i="12"/>
  <c r="AX67" i="11"/>
  <c r="E90" i="23"/>
  <c r="AE90" i="23" s="1"/>
  <c r="E90" i="12"/>
  <c r="AE90" i="12" s="1"/>
  <c r="AU67" i="11"/>
  <c r="BJ66" i="11"/>
  <c r="Y89" i="23"/>
  <c r="Y89" i="12"/>
  <c r="BG66" i="11"/>
  <c r="U89" i="23"/>
  <c r="U89" i="12"/>
  <c r="BD66" i="11"/>
  <c r="Q89" i="12"/>
  <c r="Q89" i="23"/>
  <c r="M89" i="12"/>
  <c r="M89" i="23"/>
  <c r="BA66" i="11"/>
  <c r="I89" i="23"/>
  <c r="I89" i="12"/>
  <c r="AX66" i="11"/>
  <c r="E89" i="23"/>
  <c r="AE89" i="23" s="1"/>
  <c r="E89" i="12"/>
  <c r="AE89" i="12" s="1"/>
  <c r="AE88" i="12" s="1"/>
  <c r="AE87" i="12" s="1"/>
  <c r="AU66" i="11"/>
  <c r="BJ65" i="11"/>
  <c r="Y86" i="23"/>
  <c r="Y86" i="12"/>
  <c r="BG65" i="11"/>
  <c r="U86" i="23"/>
  <c r="U86" i="12"/>
  <c r="BD65" i="11"/>
  <c r="Q86" i="23"/>
  <c r="Q86" i="12"/>
  <c r="M86" i="23"/>
  <c r="BA65" i="11"/>
  <c r="M86" i="12"/>
  <c r="AX65" i="11"/>
  <c r="I86" i="23"/>
  <c r="I86" i="12"/>
  <c r="AU65" i="11"/>
  <c r="E86" i="23"/>
  <c r="E86" i="12"/>
  <c r="AE86" i="12" s="1"/>
  <c r="BJ64" i="11"/>
  <c r="Y85" i="23"/>
  <c r="Y85" i="12"/>
  <c r="BG64" i="11"/>
  <c r="U85" i="23"/>
  <c r="U85" i="12"/>
  <c r="BD64" i="11"/>
  <c r="Q85" i="23"/>
  <c r="Q85" i="12"/>
  <c r="M85" i="23"/>
  <c r="M85" i="12"/>
  <c r="BA64" i="11"/>
  <c r="I85" i="23"/>
  <c r="I85" i="12"/>
  <c r="AX64" i="11"/>
  <c r="E85" i="23"/>
  <c r="AE85" i="23" s="1"/>
  <c r="E85" i="12"/>
  <c r="AE85" i="12" s="1"/>
  <c r="AU64" i="11"/>
  <c r="Y82" i="23"/>
  <c r="Y82" i="12"/>
  <c r="BJ61" i="11"/>
  <c r="BG61" i="11"/>
  <c r="U82" i="23"/>
  <c r="U82" i="12"/>
  <c r="Q82" i="12"/>
  <c r="BD61" i="11"/>
  <c r="Q82" i="23"/>
  <c r="M82" i="12"/>
  <c r="M82" i="23"/>
  <c r="BA61" i="11"/>
  <c r="I82" i="23"/>
  <c r="I82" i="12"/>
  <c r="AX61" i="11"/>
  <c r="E82" i="23"/>
  <c r="AE82" i="23" s="1"/>
  <c r="E82" i="12"/>
  <c r="AE82" i="12" s="1"/>
  <c r="AU61" i="11"/>
  <c r="BJ60" i="11"/>
  <c r="Y81" i="23"/>
  <c r="Y81" i="12"/>
  <c r="BG60" i="11"/>
  <c r="U81" i="23"/>
  <c r="U81" i="12"/>
  <c r="BD60" i="11"/>
  <c r="Q81" i="23"/>
  <c r="Q81" i="12"/>
  <c r="M81" i="23"/>
  <c r="M81" i="12"/>
  <c r="BA60" i="11"/>
  <c r="I81" i="23"/>
  <c r="I81" i="12"/>
  <c r="AX60" i="11"/>
  <c r="E81" i="23"/>
  <c r="AE81" i="23" s="1"/>
  <c r="E81" i="12"/>
  <c r="AE81" i="12" s="1"/>
  <c r="AU60" i="11"/>
  <c r="Y80" i="12"/>
  <c r="BJ59" i="11"/>
  <c r="Y80" i="23"/>
  <c r="U80" i="12"/>
  <c r="BG59" i="11"/>
  <c r="U80" i="23"/>
  <c r="BD59" i="11"/>
  <c r="Q80" i="23"/>
  <c r="Q80" i="12"/>
  <c r="M80" i="23"/>
  <c r="M80" i="12"/>
  <c r="BA59" i="11"/>
  <c r="I80" i="23"/>
  <c r="I80" i="12"/>
  <c r="AX59" i="11"/>
  <c r="E80" i="23"/>
  <c r="AE80" i="23" s="1"/>
  <c r="E80" i="12"/>
  <c r="AE80" i="12" s="1"/>
  <c r="AU59" i="11"/>
  <c r="Y79" i="23"/>
  <c r="BJ58" i="11"/>
  <c r="Y79" i="12"/>
  <c r="BG58" i="11"/>
  <c r="U79" i="23"/>
  <c r="U79" i="12"/>
  <c r="BD58" i="11"/>
  <c r="Q79" i="23"/>
  <c r="Q79" i="12"/>
  <c r="M79" i="23"/>
  <c r="M79" i="12"/>
  <c r="BA58" i="11"/>
  <c r="I79" i="23"/>
  <c r="I79" i="12"/>
  <c r="AX58" i="11"/>
  <c r="E79" i="23"/>
  <c r="AE79" i="23" s="1"/>
  <c r="E79" i="12"/>
  <c r="AE79" i="12" s="1"/>
  <c r="AU58" i="11"/>
  <c r="Y78" i="23"/>
  <c r="BJ57" i="11"/>
  <c r="Y78" i="12"/>
  <c r="U78" i="23"/>
  <c r="BG57" i="11"/>
  <c r="U78" i="12"/>
  <c r="BD57" i="11"/>
  <c r="Q78" i="23"/>
  <c r="Q78" i="12"/>
  <c r="M78" i="23"/>
  <c r="M78" i="12"/>
  <c r="BA57" i="11"/>
  <c r="I78" i="23"/>
  <c r="I78" i="12"/>
  <c r="AX57" i="11"/>
  <c r="E78" i="23"/>
  <c r="AE78" i="23" s="1"/>
  <c r="E78" i="12"/>
  <c r="AE78" i="12" s="1"/>
  <c r="AU57" i="11"/>
  <c r="Y75" i="23"/>
  <c r="BJ56" i="11"/>
  <c r="Y75" i="12"/>
  <c r="BG56" i="11"/>
  <c r="U75" i="23"/>
  <c r="U75" i="12"/>
  <c r="BD56" i="11"/>
  <c r="Q75" i="23"/>
  <c r="Q75" i="12"/>
  <c r="BA56" i="11"/>
  <c r="M75" i="23"/>
  <c r="M75" i="12"/>
  <c r="AX56" i="11"/>
  <c r="I75" i="12"/>
  <c r="I75" i="23"/>
  <c r="AU56" i="11"/>
  <c r="E75" i="23"/>
  <c r="E75" i="12"/>
  <c r="AE75" i="12" s="1"/>
  <c r="Y74" i="23"/>
  <c r="Y74" i="12"/>
  <c r="BJ55" i="11"/>
  <c r="U74" i="12"/>
  <c r="BG55" i="11"/>
  <c r="U74" i="23"/>
  <c r="BD55" i="11"/>
  <c r="Q74" i="23"/>
  <c r="Q74" i="12"/>
  <c r="BA55" i="11"/>
  <c r="M74" i="23"/>
  <c r="M74" i="12"/>
  <c r="AX55" i="11"/>
  <c r="I74" i="23"/>
  <c r="I74" i="12"/>
  <c r="AU55" i="11"/>
  <c r="E74" i="23"/>
  <c r="AE74" i="23" s="1"/>
  <c r="E74" i="12"/>
  <c r="AE74" i="12" s="1"/>
  <c r="Y73" i="23"/>
  <c r="BJ54" i="11"/>
  <c r="Y73" i="12"/>
  <c r="BG54" i="11"/>
  <c r="U73" i="23"/>
  <c r="U73" i="12"/>
  <c r="BD54" i="11"/>
  <c r="Q73" i="23"/>
  <c r="Q73" i="12"/>
  <c r="BA54" i="11"/>
  <c r="M73" i="23"/>
  <c r="M73" i="12"/>
  <c r="AX54" i="11"/>
  <c r="I73" i="12"/>
  <c r="I73" i="23"/>
  <c r="AU54" i="11"/>
  <c r="E73" i="23"/>
  <c r="E73" i="12"/>
  <c r="AE73" i="12" s="1"/>
  <c r="Y72" i="12"/>
  <c r="BJ53" i="11"/>
  <c r="Y72" i="23"/>
  <c r="U72" i="23"/>
  <c r="U72" i="12"/>
  <c r="BG53" i="11"/>
  <c r="BD53" i="11"/>
  <c r="Q72" i="23"/>
  <c r="Q72" i="12"/>
  <c r="BA53" i="11"/>
  <c r="M72" i="23"/>
  <c r="M72" i="12"/>
  <c r="AX53" i="11"/>
  <c r="I72" i="23"/>
  <c r="I72" i="12"/>
  <c r="AU53" i="11"/>
  <c r="E72" i="23"/>
  <c r="E72" i="12"/>
  <c r="AE72" i="12" s="1"/>
  <c r="Y71" i="23"/>
  <c r="BJ52" i="11"/>
  <c r="Y71" i="12"/>
  <c r="BG52" i="11"/>
  <c r="U71" i="23"/>
  <c r="U71" i="12"/>
  <c r="BD52" i="11"/>
  <c r="Q71" i="23"/>
  <c r="Q71" i="12"/>
  <c r="BA52" i="11"/>
  <c r="M71" i="23"/>
  <c r="M71" i="12"/>
  <c r="AX52" i="11"/>
  <c r="I71" i="23"/>
  <c r="I71" i="12"/>
  <c r="E71" i="23"/>
  <c r="AE71" i="23" s="1"/>
  <c r="E71" i="12"/>
  <c r="AE71" i="12" s="1"/>
  <c r="AU52" i="11"/>
  <c r="BJ51" i="11"/>
  <c r="Y70" i="23"/>
  <c r="Y70" i="12"/>
  <c r="U70" i="12"/>
  <c r="BG51" i="11"/>
  <c r="U70" i="23"/>
  <c r="BD51" i="11"/>
  <c r="Q70" i="23"/>
  <c r="Q70" i="12"/>
  <c r="BA51" i="11"/>
  <c r="M70" i="23"/>
  <c r="M70" i="12"/>
  <c r="AX51" i="11"/>
  <c r="I70" i="23"/>
  <c r="I70" i="12"/>
  <c r="AU51" i="11"/>
  <c r="E70" i="23"/>
  <c r="E70" i="12"/>
  <c r="AE70" i="12" s="1"/>
  <c r="Y69" i="12"/>
  <c r="BJ50" i="11"/>
  <c r="Y69" i="23"/>
  <c r="BG50" i="11"/>
  <c r="U69" i="23"/>
  <c r="U69" i="12"/>
  <c r="BD50" i="11"/>
  <c r="Q69" i="12"/>
  <c r="Q69" i="23"/>
  <c r="BA50" i="11"/>
  <c r="M69" i="12"/>
  <c r="M69" i="23"/>
  <c r="I69" i="12"/>
  <c r="AX50" i="11"/>
  <c r="I69" i="23"/>
  <c r="AU50" i="11"/>
  <c r="E69" i="12"/>
  <c r="AE69" i="12" s="1"/>
  <c r="E69" i="23"/>
  <c r="AE69" i="23" s="1"/>
  <c r="Y68" i="23"/>
  <c r="BJ49" i="11"/>
  <c r="Y68" i="12"/>
  <c r="U68" i="12"/>
  <c r="BG49" i="11"/>
  <c r="U68" i="23"/>
  <c r="BD49" i="11"/>
  <c r="Q68" i="23"/>
  <c r="Q68" i="12"/>
  <c r="BA49" i="11"/>
  <c r="M68" i="23"/>
  <c r="M68" i="12"/>
  <c r="I68" i="12"/>
  <c r="AX49" i="11"/>
  <c r="I68" i="23"/>
  <c r="E68" i="23"/>
  <c r="AE68" i="23" s="1"/>
  <c r="AU49" i="11"/>
  <c r="E68" i="12"/>
  <c r="AE68" i="12" s="1"/>
  <c r="AE67" i="12" s="1"/>
  <c r="AE66" i="12" s="1"/>
  <c r="Y65" i="12"/>
  <c r="BJ48" i="11"/>
  <c r="Y65" i="23"/>
  <c r="U65" i="23"/>
  <c r="BG48" i="11"/>
  <c r="U65" i="12"/>
  <c r="BD48" i="11"/>
  <c r="Q65" i="23"/>
  <c r="Q65" i="12"/>
  <c r="M65" i="23"/>
  <c r="M65" i="12"/>
  <c r="BA48" i="11"/>
  <c r="I65" i="23"/>
  <c r="AX48" i="11"/>
  <c r="I65" i="12"/>
  <c r="AU48" i="11"/>
  <c r="E65" i="23"/>
  <c r="E65" i="12"/>
  <c r="AE65" i="12" s="1"/>
  <c r="Y64" i="12"/>
  <c r="BJ47" i="11"/>
  <c r="Y64" i="23"/>
  <c r="U64" i="23"/>
  <c r="U64" i="12"/>
  <c r="BG47" i="11"/>
  <c r="BD47" i="11"/>
  <c r="Q64" i="23"/>
  <c r="Q64" i="12"/>
  <c r="BA47" i="11"/>
  <c r="M64" i="23"/>
  <c r="M64" i="12"/>
  <c r="I64" i="23"/>
  <c r="AX47" i="11"/>
  <c r="I64" i="12"/>
  <c r="AU47" i="11"/>
  <c r="E64" i="23"/>
  <c r="E64" i="12"/>
  <c r="AE64" i="12" s="1"/>
  <c r="Y63" i="23"/>
  <c r="BJ46" i="11"/>
  <c r="Y63" i="12"/>
  <c r="U63" i="23"/>
  <c r="U63" i="12"/>
  <c r="BG46" i="11"/>
  <c r="BD46" i="11"/>
  <c r="Q63" i="23"/>
  <c r="Q63" i="12"/>
  <c r="BA46" i="11"/>
  <c r="M63" i="23"/>
  <c r="M63" i="12"/>
  <c r="AX46" i="11"/>
  <c r="I63" i="23"/>
  <c r="I63" i="12"/>
  <c r="AU46" i="11"/>
  <c r="E63" i="23"/>
  <c r="E63" i="12"/>
  <c r="AE63" i="12" s="1"/>
  <c r="Y62" i="23"/>
  <c r="BJ45" i="11"/>
  <c r="Y62" i="12"/>
  <c r="U62" i="23"/>
  <c r="BG45" i="11"/>
  <c r="U62" i="12"/>
  <c r="BD45" i="11"/>
  <c r="Q62" i="23"/>
  <c r="Q62" i="12"/>
  <c r="BA45" i="11"/>
  <c r="M62" i="23"/>
  <c r="M62" i="12"/>
  <c r="I62" i="23"/>
  <c r="AX45" i="11"/>
  <c r="I62" i="12"/>
  <c r="AU45" i="11"/>
  <c r="E62" i="23"/>
  <c r="E62" i="12"/>
  <c r="AE62" i="12" s="1"/>
  <c r="Y61" i="12"/>
  <c r="Y61" i="23"/>
  <c r="BJ44" i="11"/>
  <c r="BG44" i="11"/>
  <c r="U61" i="23"/>
  <c r="U61" i="12"/>
  <c r="BD44" i="11"/>
  <c r="Q61" i="23"/>
  <c r="Q61" i="12"/>
  <c r="BA44" i="11"/>
  <c r="M61" i="23"/>
  <c r="M61" i="12"/>
  <c r="I61" i="23"/>
  <c r="AX44" i="11"/>
  <c r="I61" i="12"/>
  <c r="AU44" i="11"/>
  <c r="E61" i="23"/>
  <c r="E61" i="12"/>
  <c r="AE61" i="12" s="1"/>
  <c r="Y60" i="12"/>
  <c r="BJ43" i="11"/>
  <c r="Y60" i="23"/>
  <c r="BG43" i="11"/>
  <c r="U60" i="23"/>
  <c r="U60" i="12"/>
  <c r="BD43" i="11"/>
  <c r="Q60" i="23"/>
  <c r="Q60" i="12"/>
  <c r="BA43" i="11"/>
  <c r="M60" i="23"/>
  <c r="M60" i="12"/>
  <c r="I60" i="12"/>
  <c r="AX43" i="11"/>
  <c r="I60" i="23"/>
  <c r="E60" i="23"/>
  <c r="AE60" i="23" s="1"/>
  <c r="AU43" i="11"/>
  <c r="E60" i="12"/>
  <c r="AE60" i="12" s="1"/>
  <c r="Y59" i="23"/>
  <c r="BJ42" i="11"/>
  <c r="Y59" i="12"/>
  <c r="U59" i="23"/>
  <c r="U59" i="12"/>
  <c r="BG42" i="11"/>
  <c r="BD42" i="11"/>
  <c r="Q59" i="23"/>
  <c r="Q59" i="12"/>
  <c r="M59" i="12"/>
  <c r="M59" i="23"/>
  <c r="BA42" i="11"/>
  <c r="AX42" i="11"/>
  <c r="I59" i="23"/>
  <c r="I59" i="12"/>
  <c r="AU42" i="11"/>
  <c r="E59" i="23"/>
  <c r="AE59" i="23" s="1"/>
  <c r="E59" i="12"/>
  <c r="AE59" i="12" s="1"/>
  <c r="Y58" i="23"/>
  <c r="BJ41" i="11"/>
  <c r="Y58" i="12"/>
  <c r="BG41" i="11"/>
  <c r="U58" i="23"/>
  <c r="U58" i="12"/>
  <c r="BD41" i="11"/>
  <c r="Q58" i="23"/>
  <c r="Q58" i="12"/>
  <c r="BA41" i="11"/>
  <c r="M58" i="23"/>
  <c r="M58" i="12"/>
  <c r="AX41" i="11"/>
  <c r="I58" i="23"/>
  <c r="I58" i="12"/>
  <c r="AU41" i="11"/>
  <c r="E58" i="23"/>
  <c r="E58" i="12"/>
  <c r="AE58" i="12" s="1"/>
  <c r="Y57" i="23"/>
  <c r="BJ40" i="11"/>
  <c r="Y57" i="12"/>
  <c r="U57" i="23"/>
  <c r="BG40" i="11"/>
  <c r="U57" i="12"/>
  <c r="BD40" i="11"/>
  <c r="Q57" i="23"/>
  <c r="Q57" i="12"/>
  <c r="M57" i="23"/>
  <c r="M57" i="12"/>
  <c r="BA40" i="11"/>
  <c r="AX40" i="11"/>
  <c r="I57" i="23"/>
  <c r="I57" i="12"/>
  <c r="AU40" i="11"/>
  <c r="E57" i="23"/>
  <c r="E57" i="12"/>
  <c r="AE57" i="12" s="1"/>
  <c r="Y56" i="23"/>
  <c r="BJ39" i="11"/>
  <c r="Y56" i="12"/>
  <c r="BG39" i="11"/>
  <c r="U56" i="23"/>
  <c r="U56" i="12"/>
  <c r="Q56" i="23"/>
  <c r="Q56" i="12"/>
  <c r="BD39" i="11"/>
  <c r="BA39" i="11"/>
  <c r="M56" i="12"/>
  <c r="M56" i="23"/>
  <c r="I56" i="12"/>
  <c r="AX39" i="11"/>
  <c r="I56" i="23"/>
  <c r="AU39" i="11"/>
  <c r="E56" i="12"/>
  <c r="AE56" i="12" s="1"/>
  <c r="E56" i="23"/>
  <c r="Y55" i="23"/>
  <c r="BJ38" i="11"/>
  <c r="Y55" i="12"/>
  <c r="U55" i="23"/>
  <c r="BG38" i="11"/>
  <c r="U55" i="12"/>
  <c r="BD38" i="11"/>
  <c r="Q55" i="12"/>
  <c r="Q55" i="23"/>
  <c r="BA38" i="11"/>
  <c r="M55" i="23"/>
  <c r="M55" i="12"/>
  <c r="AX38" i="11"/>
  <c r="I55" i="23"/>
  <c r="I55" i="12"/>
  <c r="AU38" i="11"/>
  <c r="E55" i="12"/>
  <c r="AE55" i="12" s="1"/>
  <c r="E55" i="23"/>
  <c r="BJ37" i="11"/>
  <c r="Y54" i="23"/>
  <c r="Y54" i="12"/>
  <c r="U54" i="23"/>
  <c r="BG37" i="11"/>
  <c r="U54" i="12"/>
  <c r="BD37" i="11"/>
  <c r="Q54" i="23"/>
  <c r="Q54" i="12"/>
  <c r="BA37" i="11"/>
  <c r="M54" i="23"/>
  <c r="M54" i="12"/>
  <c r="AX37" i="11"/>
  <c r="I54" i="23"/>
  <c r="I54" i="12"/>
  <c r="AU37" i="11"/>
  <c r="E54" i="23"/>
  <c r="E54" i="12"/>
  <c r="AE54" i="12" s="1"/>
  <c r="Y53" i="12"/>
  <c r="Y53" i="23"/>
  <c r="BJ36" i="11"/>
  <c r="U53" i="12"/>
  <c r="BG36" i="11"/>
  <c r="U53" i="23"/>
  <c r="Q53" i="23"/>
  <c r="Q53" i="12"/>
  <c r="BD36" i="11"/>
  <c r="BA36" i="11"/>
  <c r="M53" i="23"/>
  <c r="M53" i="12"/>
  <c r="AX36" i="11"/>
  <c r="I53" i="23"/>
  <c r="I53" i="12"/>
  <c r="E53" i="23"/>
  <c r="AE53" i="23" s="1"/>
  <c r="AU36" i="11"/>
  <c r="E53" i="12"/>
  <c r="AE53" i="12" s="1"/>
  <c r="BJ35" i="11"/>
  <c r="Y52" i="23"/>
  <c r="Y52" i="12"/>
  <c r="BG35" i="11"/>
  <c r="U52" i="23"/>
  <c r="U52" i="12"/>
  <c r="BD35" i="11"/>
  <c r="Q52" i="23"/>
  <c r="Q52" i="12"/>
  <c r="BA35" i="11"/>
  <c r="M52" i="23"/>
  <c r="M52" i="12"/>
  <c r="I52" i="12"/>
  <c r="I52" i="23"/>
  <c r="AX35" i="11"/>
  <c r="E52" i="23"/>
  <c r="AE52" i="23" s="1"/>
  <c r="AU35" i="11"/>
  <c r="E52" i="12"/>
  <c r="AE52" i="12" s="1"/>
  <c r="BJ34" i="11"/>
  <c r="Y51" i="23"/>
  <c r="Y51" i="12"/>
  <c r="BG34" i="11"/>
  <c r="U51" i="23"/>
  <c r="U51" i="12"/>
  <c r="BD34" i="11"/>
  <c r="Q51" i="23"/>
  <c r="Q51" i="12"/>
  <c r="BA34" i="11"/>
  <c r="M51" i="23"/>
  <c r="M51" i="12"/>
  <c r="AX34" i="11"/>
  <c r="I51" i="23"/>
  <c r="I51" i="12"/>
  <c r="AU34" i="11"/>
  <c r="E51" i="23"/>
  <c r="AE51" i="23" s="1"/>
  <c r="E51" i="12"/>
  <c r="AE51" i="12" s="1"/>
  <c r="BJ33" i="11"/>
  <c r="Y50" i="23"/>
  <c r="Y50" i="12"/>
  <c r="BG33" i="11"/>
  <c r="U50" i="23"/>
  <c r="U50" i="12"/>
  <c r="BD33" i="11"/>
  <c r="Q50" i="23"/>
  <c r="Q50" i="12"/>
  <c r="BA33" i="11"/>
  <c r="M50" i="23"/>
  <c r="M50" i="12"/>
  <c r="I50" i="12"/>
  <c r="AX33" i="11"/>
  <c r="I50" i="23"/>
  <c r="E50" i="12"/>
  <c r="AE50" i="12" s="1"/>
  <c r="AU33" i="11"/>
  <c r="E50" i="23"/>
  <c r="AE50" i="23" s="1"/>
  <c r="Y49" i="23"/>
  <c r="Y49" i="12"/>
  <c r="BJ32" i="11"/>
  <c r="U49" i="23"/>
  <c r="BG32" i="11"/>
  <c r="U49" i="12"/>
  <c r="Q49" i="12"/>
  <c r="BD32" i="11"/>
  <c r="Q49" i="23"/>
  <c r="M49" i="23"/>
  <c r="M49" i="12"/>
  <c r="BA32" i="11"/>
  <c r="I49" i="23"/>
  <c r="I49" i="12"/>
  <c r="AX32" i="11"/>
  <c r="E49" i="12"/>
  <c r="AE49" i="12" s="1"/>
  <c r="AE48" i="12" s="1"/>
  <c r="AE47" i="12" s="1"/>
  <c r="E49" i="23"/>
  <c r="AE49" i="23" s="1"/>
  <c r="AU32" i="11"/>
  <c r="BJ31" i="11"/>
  <c r="Y46" i="23"/>
  <c r="Y46" i="12"/>
  <c r="U46" i="23"/>
  <c r="BG31" i="11"/>
  <c r="U46" i="12"/>
  <c r="Q46" i="23"/>
  <c r="BD31" i="11"/>
  <c r="Q46" i="12"/>
  <c r="M46" i="23"/>
  <c r="M46" i="12"/>
  <c r="BA31" i="11"/>
  <c r="I46" i="23"/>
  <c r="I46" i="12"/>
  <c r="AX31" i="11"/>
  <c r="E46" i="12"/>
  <c r="AE46" i="12" s="1"/>
  <c r="E46" i="23"/>
  <c r="AE46" i="23" s="1"/>
  <c r="AU31" i="11"/>
  <c r="Y45" i="12"/>
  <c r="Y45" i="23"/>
  <c r="BJ30" i="11"/>
  <c r="BG30" i="11"/>
  <c r="U45" i="23"/>
  <c r="U45" i="12"/>
  <c r="Q45" i="23"/>
  <c r="BD30" i="11"/>
  <c r="Q45" i="12"/>
  <c r="BA30" i="11"/>
  <c r="M45" i="23"/>
  <c r="M45" i="12"/>
  <c r="AX30" i="11"/>
  <c r="I45" i="23"/>
  <c r="I45" i="12"/>
  <c r="AU30" i="11"/>
  <c r="E45" i="12"/>
  <c r="AE45" i="12" s="1"/>
  <c r="E45" i="23"/>
  <c r="Y44" i="23"/>
  <c r="BJ29" i="11"/>
  <c r="Y44" i="12"/>
  <c r="BG29" i="11"/>
  <c r="U44" i="23"/>
  <c r="U44" i="12"/>
  <c r="Q44" i="12"/>
  <c r="BD29" i="11"/>
  <c r="Q44" i="23"/>
  <c r="M44" i="23"/>
  <c r="BA29" i="11"/>
  <c r="M44" i="12"/>
  <c r="AX29" i="11"/>
  <c r="I44" i="12"/>
  <c r="I44" i="23"/>
  <c r="AU29" i="11"/>
  <c r="E44" i="23"/>
  <c r="AE44" i="23" s="1"/>
  <c r="E44" i="12"/>
  <c r="AE44" i="12" s="1"/>
  <c r="Y43" i="23"/>
  <c r="Y43" i="12"/>
  <c r="BJ28" i="11"/>
  <c r="BG28" i="11"/>
  <c r="U43" i="23"/>
  <c r="U43" i="12"/>
  <c r="Q43" i="23"/>
  <c r="BD28" i="11"/>
  <c r="Q43" i="12"/>
  <c r="BA28" i="11"/>
  <c r="M43" i="23"/>
  <c r="M43" i="12"/>
  <c r="AX28" i="11"/>
  <c r="I43" i="23"/>
  <c r="I43" i="12"/>
  <c r="AU28" i="11"/>
  <c r="E43" i="23"/>
  <c r="E43" i="12"/>
  <c r="AE43" i="12" s="1"/>
  <c r="BJ27" i="11"/>
  <c r="Y42" i="23"/>
  <c r="Y42" i="12"/>
  <c r="BG27" i="11"/>
  <c r="U42" i="23"/>
  <c r="U42" i="12"/>
  <c r="Q42" i="12"/>
  <c r="BD27" i="11"/>
  <c r="Q42" i="23"/>
  <c r="M42" i="23"/>
  <c r="M42" i="12"/>
  <c r="BA27" i="11"/>
  <c r="AX27" i="11"/>
  <c r="I42" i="12"/>
  <c r="I42" i="23"/>
  <c r="E42" i="12"/>
  <c r="AE42" i="12" s="1"/>
  <c r="E42" i="23"/>
  <c r="AE42" i="23" s="1"/>
  <c r="AU27" i="11"/>
  <c r="Y41" i="12"/>
  <c r="Y41" i="23"/>
  <c r="BJ26" i="11"/>
  <c r="U41" i="23"/>
  <c r="U41" i="12"/>
  <c r="BG26" i="11"/>
  <c r="Q41" i="12"/>
  <c r="BD26" i="11"/>
  <c r="Q41" i="23"/>
  <c r="M41" i="23"/>
  <c r="M41" i="12"/>
  <c r="BA26" i="11"/>
  <c r="I41" i="23"/>
  <c r="I41" i="12"/>
  <c r="AX26" i="11"/>
  <c r="E41" i="12"/>
  <c r="AE41" i="12" s="1"/>
  <c r="E41" i="23"/>
  <c r="AE41" i="23" s="1"/>
  <c r="AU26" i="11"/>
  <c r="Y40" i="12"/>
  <c r="Y40" i="23"/>
  <c r="BJ25" i="11"/>
  <c r="U40" i="23"/>
  <c r="BG25" i="11"/>
  <c r="U40" i="12"/>
  <c r="Q40" i="23"/>
  <c r="Q40" i="12"/>
  <c r="BD25" i="11"/>
  <c r="M40" i="23"/>
  <c r="M40" i="12"/>
  <c r="BA25" i="11"/>
  <c r="I40" i="23"/>
  <c r="I40" i="12"/>
  <c r="AX25" i="11"/>
  <c r="E40" i="23"/>
  <c r="AE40" i="23" s="1"/>
  <c r="E40" i="12"/>
  <c r="AE40" i="12" s="1"/>
  <c r="AU25" i="11"/>
  <c r="Y39" i="12"/>
  <c r="Y39" i="23"/>
  <c r="BJ24" i="11"/>
  <c r="U39" i="23"/>
  <c r="BG24" i="11"/>
  <c r="U39" i="12"/>
  <c r="Q39" i="23"/>
  <c r="Q39" i="12"/>
  <c r="BD24" i="11"/>
  <c r="M39" i="23"/>
  <c r="BA24" i="11"/>
  <c r="M39" i="12"/>
  <c r="AX24" i="11"/>
  <c r="I39" i="23"/>
  <c r="I39" i="12"/>
  <c r="AU24" i="11"/>
  <c r="E39" i="23"/>
  <c r="AE39" i="23" s="1"/>
  <c r="E39" i="12"/>
  <c r="AE39" i="12" s="1"/>
  <c r="Y38" i="23"/>
  <c r="BJ23" i="11"/>
  <c r="Y38" i="12"/>
  <c r="BG23" i="11"/>
  <c r="U38" i="23"/>
  <c r="U38" i="12"/>
  <c r="Q38" i="23"/>
  <c r="Q38" i="12"/>
  <c r="BD23" i="11"/>
  <c r="M38" i="23"/>
  <c r="BA23" i="11"/>
  <c r="M38" i="12"/>
  <c r="AX23" i="11"/>
  <c r="I38" i="12"/>
  <c r="I38" i="23"/>
  <c r="AU23" i="11"/>
  <c r="E38" i="23"/>
  <c r="AE38" i="23" s="1"/>
  <c r="E38" i="12"/>
  <c r="AE38" i="12" s="1"/>
  <c r="Y37" i="12"/>
  <c r="Y37" i="23"/>
  <c r="BJ22" i="11"/>
  <c r="U37" i="23"/>
  <c r="BG22" i="11"/>
  <c r="U37" i="12"/>
  <c r="Q37" i="12"/>
  <c r="BD22" i="11"/>
  <c r="Q37" i="23"/>
  <c r="M37" i="12"/>
  <c r="M37" i="23"/>
  <c r="BA22" i="11"/>
  <c r="I37" i="12"/>
  <c r="I37" i="23"/>
  <c r="AX22" i="11"/>
  <c r="E37" i="23"/>
  <c r="AE37" i="23" s="1"/>
  <c r="E37" i="12"/>
  <c r="AE37" i="12" s="1"/>
  <c r="AU22" i="11"/>
  <c r="BJ21" i="11"/>
  <c r="Y36" i="12"/>
  <c r="Y36" i="23"/>
  <c r="U36" i="23"/>
  <c r="BG21" i="11"/>
  <c r="U36" i="12"/>
  <c r="BD21" i="11"/>
  <c r="Q36" i="23"/>
  <c r="Q36" i="12"/>
  <c r="M36" i="23"/>
  <c r="M36" i="12"/>
  <c r="BA21" i="11"/>
  <c r="I36" i="23"/>
  <c r="I36" i="12"/>
  <c r="AX21" i="11"/>
  <c r="E36" i="23"/>
  <c r="AE36" i="23" s="1"/>
  <c r="E36" i="12"/>
  <c r="AE36" i="12" s="1"/>
  <c r="AU21" i="11"/>
  <c r="Y35" i="12"/>
  <c r="Y35" i="23"/>
  <c r="BJ20" i="11"/>
  <c r="U35" i="12"/>
  <c r="BG20" i="11"/>
  <c r="U35" i="23"/>
  <c r="BD20" i="11"/>
  <c r="Q35" i="23"/>
  <c r="Q35" i="12"/>
  <c r="M35" i="23"/>
  <c r="M35" i="12"/>
  <c r="BA20" i="11"/>
  <c r="I35" i="23"/>
  <c r="I35" i="12"/>
  <c r="AX20" i="11"/>
  <c r="E35" i="23"/>
  <c r="AE35" i="23" s="1"/>
  <c r="E35" i="12"/>
  <c r="AE35" i="12" s="1"/>
  <c r="AU20" i="11"/>
  <c r="BJ19" i="11"/>
  <c r="Y34" i="23"/>
  <c r="Y34" i="12"/>
  <c r="BG19" i="11"/>
  <c r="U34" i="23"/>
  <c r="U34" i="12"/>
  <c r="BD19" i="11"/>
  <c r="Q34" i="23"/>
  <c r="Q34" i="12"/>
  <c r="M34" i="23"/>
  <c r="M34" i="12"/>
  <c r="BA19" i="11"/>
  <c r="I34" i="23"/>
  <c r="AX19" i="11"/>
  <c r="I34" i="12"/>
  <c r="E34" i="23"/>
  <c r="AE34" i="23" s="1"/>
  <c r="E34" i="12"/>
  <c r="AE34" i="12" s="1"/>
  <c r="AU19" i="11"/>
  <c r="Y33" i="12"/>
  <c r="BJ18" i="11"/>
  <c r="Y33" i="23"/>
  <c r="U33" i="12"/>
  <c r="BG18" i="11"/>
  <c r="U33" i="23"/>
  <c r="BD18" i="11"/>
  <c r="Q33" i="12"/>
  <c r="Q33" i="23"/>
  <c r="BA18" i="11"/>
  <c r="M33" i="23"/>
  <c r="M33" i="12"/>
  <c r="AX18" i="11"/>
  <c r="I33" i="23"/>
  <c r="I33" i="12"/>
  <c r="E33" i="23"/>
  <c r="AE33" i="23" s="1"/>
  <c r="AU18" i="11"/>
  <c r="E33" i="12"/>
  <c r="AE33" i="12" s="1"/>
  <c r="Y32" i="23"/>
  <c r="Y32" i="12"/>
  <c r="BJ17" i="11"/>
  <c r="BG17" i="11"/>
  <c r="U32" i="23"/>
  <c r="U32" i="12"/>
  <c r="BD17" i="11"/>
  <c r="Q32" i="23"/>
  <c r="Q32" i="12"/>
  <c r="BA17" i="11"/>
  <c r="M32" i="23"/>
  <c r="M32" i="12"/>
  <c r="AX17" i="11"/>
  <c r="I32" i="23"/>
  <c r="I32" i="12"/>
  <c r="E32" i="12"/>
  <c r="AE32" i="12" s="1"/>
  <c r="AU17" i="11"/>
  <c r="E32" i="23"/>
  <c r="AE32" i="23" s="1"/>
  <c r="Y31" i="12"/>
  <c r="BJ16" i="11"/>
  <c r="Y31" i="23"/>
  <c r="U31" i="23"/>
  <c r="BG16" i="11"/>
  <c r="U31" i="12"/>
  <c r="BD16" i="11"/>
  <c r="Q31" i="23"/>
  <c r="Q31" i="12"/>
  <c r="BA16" i="11"/>
  <c r="M31" i="23"/>
  <c r="M31" i="12"/>
  <c r="AX16" i="11"/>
  <c r="I31" i="23"/>
  <c r="I31" i="12"/>
  <c r="E31" i="23"/>
  <c r="E31" i="12"/>
  <c r="AE31" i="12" s="1"/>
  <c r="AU16" i="11"/>
  <c r="BJ15" i="11"/>
  <c r="Y30" i="23"/>
  <c r="Y30" i="12"/>
  <c r="BG15" i="11"/>
  <c r="U30" i="23"/>
  <c r="U30" i="12"/>
  <c r="BD15" i="11"/>
  <c r="Q30" i="23"/>
  <c r="Q30" i="12"/>
  <c r="M30" i="23"/>
  <c r="M30" i="12"/>
  <c r="BA15" i="11"/>
  <c r="I30" i="23"/>
  <c r="I30" i="12"/>
  <c r="AX15" i="11"/>
  <c r="E30" i="23"/>
  <c r="AE30" i="23" s="1"/>
  <c r="E30" i="12"/>
  <c r="AE30" i="12" s="1"/>
  <c r="AU15" i="11"/>
  <c r="Y29" i="12"/>
  <c r="Y29" i="23"/>
  <c r="BJ14" i="11"/>
  <c r="U29" i="23"/>
  <c r="BG14" i="11"/>
  <c r="U29" i="12"/>
  <c r="BD14" i="11"/>
  <c r="Q29" i="23"/>
  <c r="Q29" i="12"/>
  <c r="BA14" i="11"/>
  <c r="M29" i="23"/>
  <c r="M29" i="12"/>
  <c r="AX14" i="11"/>
  <c r="I29" i="23"/>
  <c r="I29" i="12"/>
  <c r="E29" i="12"/>
  <c r="AE29" i="12" s="1"/>
  <c r="E29" i="23"/>
  <c r="AE29" i="23" s="1"/>
  <c r="AU14" i="11"/>
  <c r="Y28" i="23"/>
  <c r="Y28" i="12"/>
  <c r="BJ13" i="11"/>
  <c r="U28" i="23"/>
  <c r="U28" i="12"/>
  <c r="BG13" i="11"/>
  <c r="BD13" i="11"/>
  <c r="Q28" i="23"/>
  <c r="Q28" i="12"/>
  <c r="M28" i="23"/>
  <c r="M28" i="12"/>
  <c r="BA13" i="11"/>
  <c r="AX13" i="11"/>
  <c r="I28" i="23"/>
  <c r="I28" i="12"/>
  <c r="E28" i="23"/>
  <c r="AE28" i="23" s="1"/>
  <c r="E28" i="12"/>
  <c r="AE28" i="12" s="1"/>
  <c r="AU13" i="11"/>
  <c r="Y27" i="12"/>
  <c r="Y27" i="23"/>
  <c r="BJ12" i="11"/>
  <c r="BG12" i="11"/>
  <c r="U27" i="23"/>
  <c r="U27" i="12"/>
  <c r="BD12" i="11"/>
  <c r="Q27" i="23"/>
  <c r="Q27" i="12"/>
  <c r="M27" i="12"/>
  <c r="M27" i="23"/>
  <c r="BA12" i="11"/>
  <c r="I27" i="23"/>
  <c r="I27" i="12"/>
  <c r="AX12" i="11"/>
  <c r="E27" i="12"/>
  <c r="AE27" i="12" s="1"/>
  <c r="E27" i="23"/>
  <c r="AE27" i="23" s="1"/>
  <c r="AU12" i="11"/>
  <c r="BJ11" i="11"/>
  <c r="Y26" i="23"/>
  <c r="Y26" i="12"/>
  <c r="BG11" i="11"/>
  <c r="U26" i="23"/>
  <c r="U26" i="12"/>
  <c r="BD11" i="11"/>
  <c r="Q26" i="23"/>
  <c r="Q26" i="12"/>
  <c r="BA11" i="11"/>
  <c r="M26" i="12"/>
  <c r="M26" i="23"/>
  <c r="AX11" i="11"/>
  <c r="I26" i="23"/>
  <c r="I26" i="12"/>
  <c r="E26" i="12"/>
  <c r="AE26" i="12" s="1"/>
  <c r="AE25" i="12" s="1"/>
  <c r="AE24" i="12" s="1"/>
  <c r="AU11" i="11"/>
  <c r="E26" i="23"/>
  <c r="AE26" i="23" s="1"/>
  <c r="Y23" i="12"/>
  <c r="BJ10" i="11"/>
  <c r="Y23" i="23"/>
  <c r="U23" i="23"/>
  <c r="BG10" i="11"/>
  <c r="U23" i="12"/>
  <c r="Q23" i="12"/>
  <c r="Q23" i="23"/>
  <c r="BD10" i="11"/>
  <c r="BA10" i="11"/>
  <c r="M23" i="23"/>
  <c r="M23" i="12"/>
  <c r="AX10" i="11"/>
  <c r="I23" i="23"/>
  <c r="I23" i="12"/>
  <c r="AU10" i="11"/>
  <c r="E23" i="23"/>
  <c r="E23" i="12"/>
  <c r="H84" i="23"/>
  <c r="H84" i="12"/>
  <c r="D84" i="12"/>
  <c r="D84" i="23"/>
  <c r="L83" i="12"/>
  <c r="L83" i="23"/>
  <c r="L84" i="23"/>
  <c r="L84" i="12"/>
  <c r="D83" i="23"/>
  <c r="D83" i="12"/>
  <c r="D294" i="23"/>
  <c r="D294" i="12"/>
  <c r="H294" i="23"/>
  <c r="H294" i="12"/>
  <c r="L294" i="23"/>
  <c r="L294" i="12"/>
  <c r="P294" i="23"/>
  <c r="P294" i="12"/>
  <c r="T294" i="23"/>
  <c r="T294" i="12"/>
  <c r="X294" i="12"/>
  <c r="X294" i="23"/>
  <c r="L280" i="23"/>
  <c r="L280" i="12"/>
  <c r="P280" i="23"/>
  <c r="P280" i="12"/>
  <c r="T280" i="23"/>
  <c r="T280" i="12"/>
  <c r="D280" i="23"/>
  <c r="D280" i="12"/>
  <c r="H280" i="23"/>
  <c r="H280" i="12"/>
  <c r="X280" i="23"/>
  <c r="X280" i="12"/>
  <c r="H22" i="12"/>
  <c r="H22" i="23"/>
  <c r="L22" i="23"/>
  <c r="L22" i="12"/>
  <c r="P22" i="23"/>
  <c r="P22" i="12"/>
  <c r="T22" i="12"/>
  <c r="T22" i="23"/>
  <c r="X22" i="23"/>
  <c r="X22" i="12"/>
  <c r="X433" i="23"/>
  <c r="X433" i="12"/>
  <c r="T433" i="23"/>
  <c r="T433" i="12"/>
  <c r="P433" i="23"/>
  <c r="P433" i="12"/>
  <c r="L433" i="23"/>
  <c r="L433" i="12"/>
  <c r="H433" i="23"/>
  <c r="H433" i="12"/>
  <c r="D433" i="23"/>
  <c r="D433" i="12"/>
  <c r="X432" i="23"/>
  <c r="X432" i="12"/>
  <c r="T432" i="23"/>
  <c r="T432" i="12"/>
  <c r="P432" i="23"/>
  <c r="P432" i="12"/>
  <c r="L432" i="23"/>
  <c r="L432" i="12"/>
  <c r="H432" i="23"/>
  <c r="H432" i="12"/>
  <c r="D432" i="23"/>
  <c r="D432" i="12"/>
  <c r="X431" i="23"/>
  <c r="X431" i="12"/>
  <c r="T431" i="23"/>
  <c r="T431" i="12"/>
  <c r="P431" i="23"/>
  <c r="P431" i="12"/>
  <c r="L431" i="23"/>
  <c r="L431" i="12"/>
  <c r="H431" i="23"/>
  <c r="H431" i="12"/>
  <c r="D431" i="23"/>
  <c r="D431" i="12"/>
  <c r="X430" i="23"/>
  <c r="X430" i="12"/>
  <c r="T430" i="23"/>
  <c r="T430" i="12"/>
  <c r="P430" i="23"/>
  <c r="P430" i="12"/>
  <c r="L430" i="23"/>
  <c r="L430" i="12"/>
  <c r="H430" i="23"/>
  <c r="H430" i="12"/>
  <c r="D430" i="23"/>
  <c r="D430" i="12"/>
  <c r="X429" i="23"/>
  <c r="X429" i="12"/>
  <c r="T429" i="23"/>
  <c r="T429" i="12"/>
  <c r="P429" i="23"/>
  <c r="P429" i="12"/>
  <c r="L429" i="23"/>
  <c r="L429" i="12"/>
  <c r="H429" i="23"/>
  <c r="H429" i="12"/>
  <c r="D429" i="23"/>
  <c r="D429" i="12"/>
  <c r="X428" i="23"/>
  <c r="X428" i="12"/>
  <c r="T428" i="23"/>
  <c r="T428" i="12"/>
  <c r="P428" i="23"/>
  <c r="P428" i="12"/>
  <c r="L428" i="23"/>
  <c r="L428" i="12"/>
  <c r="H428" i="23"/>
  <c r="H428" i="12"/>
  <c r="D428" i="23"/>
  <c r="D428" i="12"/>
  <c r="X427" i="23"/>
  <c r="X427" i="12"/>
  <c r="T427" i="23"/>
  <c r="T427" i="12"/>
  <c r="P427" i="23"/>
  <c r="P427" i="12"/>
  <c r="L427" i="23"/>
  <c r="L427" i="12"/>
  <c r="H427" i="23"/>
  <c r="H427" i="12"/>
  <c r="D427" i="23"/>
  <c r="D427" i="12"/>
  <c r="X424" i="23"/>
  <c r="X424" i="12"/>
  <c r="T424" i="23"/>
  <c r="T424" i="12"/>
  <c r="P424" i="23"/>
  <c r="P424" i="12"/>
  <c r="L424" i="23"/>
  <c r="L424" i="12"/>
  <c r="H424" i="23"/>
  <c r="H424" i="12"/>
  <c r="X423" i="23"/>
  <c r="X423" i="12"/>
  <c r="T423" i="23"/>
  <c r="T423" i="12"/>
  <c r="P423" i="23"/>
  <c r="P423" i="12"/>
  <c r="L423" i="23"/>
  <c r="L423" i="12"/>
  <c r="H423" i="23"/>
  <c r="H423" i="12"/>
  <c r="D423" i="23"/>
  <c r="D423" i="12"/>
  <c r="X422" i="23"/>
  <c r="X422" i="12"/>
  <c r="T422" i="23"/>
  <c r="T422" i="12"/>
  <c r="P422" i="23"/>
  <c r="P422" i="12"/>
  <c r="L422" i="23"/>
  <c r="L422" i="12"/>
  <c r="H422" i="23"/>
  <c r="H422" i="12"/>
  <c r="D422" i="23"/>
  <c r="D422" i="12"/>
  <c r="X421" i="23"/>
  <c r="X421" i="12"/>
  <c r="T421" i="23"/>
  <c r="T421" i="12"/>
  <c r="P421" i="23"/>
  <c r="P421" i="12"/>
  <c r="L421" i="23"/>
  <c r="L421" i="12"/>
  <c r="H421" i="23"/>
  <c r="H421" i="12"/>
  <c r="D421" i="23"/>
  <c r="D421" i="12"/>
  <c r="X420" i="23"/>
  <c r="X420" i="12"/>
  <c r="T420" i="23"/>
  <c r="T420" i="12"/>
  <c r="P420" i="23"/>
  <c r="P420" i="12"/>
  <c r="L420" i="23"/>
  <c r="L420" i="12"/>
  <c r="H420" i="23"/>
  <c r="H420" i="12"/>
  <c r="D420" i="23"/>
  <c r="D420" i="12"/>
  <c r="X419" i="23"/>
  <c r="X419" i="12"/>
  <c r="T419" i="23"/>
  <c r="T419" i="12"/>
  <c r="P419" i="23"/>
  <c r="P419" i="12"/>
  <c r="L419" i="23"/>
  <c r="L419" i="12"/>
  <c r="H419" i="23"/>
  <c r="H419" i="12"/>
  <c r="D419" i="23"/>
  <c r="D419" i="12"/>
  <c r="X418" i="23"/>
  <c r="X418" i="12"/>
  <c r="T418" i="23"/>
  <c r="T418" i="12"/>
  <c r="P418" i="23"/>
  <c r="P418" i="12"/>
  <c r="L418" i="23"/>
  <c r="L418" i="12"/>
  <c r="H418" i="23"/>
  <c r="H418" i="12"/>
  <c r="D418" i="23"/>
  <c r="D418" i="12"/>
  <c r="X417" i="23"/>
  <c r="X417" i="12"/>
  <c r="T417" i="23"/>
  <c r="T417" i="12"/>
  <c r="P417" i="23"/>
  <c r="P417" i="12"/>
  <c r="L417" i="23"/>
  <c r="L417" i="12"/>
  <c r="H417" i="23"/>
  <c r="H417" i="12"/>
  <c r="D417" i="23"/>
  <c r="D417" i="12"/>
  <c r="X416" i="23"/>
  <c r="X416" i="12"/>
  <c r="T416" i="23"/>
  <c r="T416" i="12"/>
  <c r="P416" i="23"/>
  <c r="P416" i="12"/>
  <c r="L416" i="23"/>
  <c r="L416" i="12"/>
  <c r="H416" i="23"/>
  <c r="H416" i="12"/>
  <c r="D416" i="23"/>
  <c r="D416" i="12"/>
  <c r="X415" i="23"/>
  <c r="X415" i="12"/>
  <c r="T415" i="23"/>
  <c r="T415" i="12"/>
  <c r="P415" i="23"/>
  <c r="P415" i="12"/>
  <c r="L415" i="12"/>
  <c r="L415" i="23"/>
  <c r="H415" i="23"/>
  <c r="H415" i="12"/>
  <c r="D415" i="23"/>
  <c r="D415" i="12"/>
  <c r="X414" i="23"/>
  <c r="X414" i="12"/>
  <c r="T414" i="23"/>
  <c r="T414" i="12"/>
  <c r="P414" i="23"/>
  <c r="P414" i="12"/>
  <c r="L414" i="23"/>
  <c r="L414" i="12"/>
  <c r="H414" i="23"/>
  <c r="H414" i="12"/>
  <c r="D414" i="23"/>
  <c r="D414" i="12"/>
  <c r="X413" i="23"/>
  <c r="X413" i="12"/>
  <c r="T413" i="23"/>
  <c r="T413" i="12"/>
  <c r="P413" i="23"/>
  <c r="P413" i="12"/>
  <c r="L413" i="23"/>
  <c r="L413" i="12"/>
  <c r="H413" i="23"/>
  <c r="H413" i="12"/>
  <c r="D413" i="23"/>
  <c r="D413" i="12"/>
  <c r="X412" i="23"/>
  <c r="X412" i="12"/>
  <c r="T412" i="23"/>
  <c r="T412" i="12"/>
  <c r="P412" i="23"/>
  <c r="P412" i="12"/>
  <c r="L412" i="23"/>
  <c r="L412" i="12"/>
  <c r="H412" i="23"/>
  <c r="H412" i="12"/>
  <c r="D412" i="23"/>
  <c r="D412" i="12"/>
  <c r="X411" i="23"/>
  <c r="X411" i="12"/>
  <c r="T411" i="23"/>
  <c r="T411" i="12"/>
  <c r="P411" i="23"/>
  <c r="P411" i="12"/>
  <c r="L411" i="23"/>
  <c r="L411" i="12"/>
  <c r="H411" i="23"/>
  <c r="H411" i="12"/>
  <c r="D411" i="23"/>
  <c r="D411" i="12"/>
  <c r="X410" i="23"/>
  <c r="X410" i="12"/>
  <c r="T410" i="23"/>
  <c r="T410" i="12"/>
  <c r="P410" i="23"/>
  <c r="P410" i="12"/>
  <c r="L410" i="23"/>
  <c r="L410" i="12"/>
  <c r="H410" i="23"/>
  <c r="H410" i="12"/>
  <c r="D410" i="23"/>
  <c r="D410" i="12"/>
  <c r="X409" i="23"/>
  <c r="X409" i="12"/>
  <c r="T409" i="23"/>
  <c r="T409" i="12"/>
  <c r="P409" i="23"/>
  <c r="P409" i="12"/>
  <c r="L409" i="23"/>
  <c r="L409" i="12"/>
  <c r="H409" i="23"/>
  <c r="H409" i="12"/>
  <c r="D409" i="23"/>
  <c r="D409" i="12"/>
  <c r="X408" i="23"/>
  <c r="X408" i="12"/>
  <c r="T408" i="23"/>
  <c r="T408" i="12"/>
  <c r="P408" i="23"/>
  <c r="P408" i="12"/>
  <c r="L408" i="23"/>
  <c r="L408" i="12"/>
  <c r="H408" i="23"/>
  <c r="H408" i="12"/>
  <c r="D408" i="23"/>
  <c r="D408" i="12"/>
  <c r="X407" i="23"/>
  <c r="X407" i="12"/>
  <c r="T407" i="23"/>
  <c r="T407" i="12"/>
  <c r="P407" i="23"/>
  <c r="P407" i="12"/>
  <c r="L407" i="23"/>
  <c r="L407" i="12"/>
  <c r="H407" i="23"/>
  <c r="H407" i="12"/>
  <c r="D407" i="23"/>
  <c r="D407" i="12"/>
  <c r="X406" i="23"/>
  <c r="X406" i="12"/>
  <c r="T406" i="23"/>
  <c r="T406" i="12"/>
  <c r="P406" i="23"/>
  <c r="P406" i="12"/>
  <c r="L406" i="23"/>
  <c r="L406" i="12"/>
  <c r="H406" i="23"/>
  <c r="H406" i="12"/>
  <c r="D406" i="23"/>
  <c r="D406" i="12"/>
  <c r="X405" i="23"/>
  <c r="X405" i="12"/>
  <c r="T405" i="23"/>
  <c r="T405" i="12"/>
  <c r="P405" i="23"/>
  <c r="P405" i="12"/>
  <c r="L405" i="23"/>
  <c r="L405" i="12"/>
  <c r="H405" i="23"/>
  <c r="H405" i="12"/>
  <c r="D405" i="23"/>
  <c r="D405" i="12"/>
  <c r="X404" i="23"/>
  <c r="X404" i="12"/>
  <c r="T404" i="23"/>
  <c r="T404" i="12"/>
  <c r="P404" i="23"/>
  <c r="P404" i="12"/>
  <c r="L404" i="23"/>
  <c r="L404" i="12"/>
  <c r="H404" i="23"/>
  <c r="H404" i="12"/>
  <c r="D404" i="23"/>
  <c r="D404" i="12"/>
  <c r="X403" i="23"/>
  <c r="X403" i="12"/>
  <c r="T403" i="23"/>
  <c r="T403" i="12"/>
  <c r="P403" i="23"/>
  <c r="P403" i="12"/>
  <c r="L403" i="23"/>
  <c r="L403" i="12"/>
  <c r="H403" i="23"/>
  <c r="H403" i="12"/>
  <c r="D403" i="23"/>
  <c r="D403" i="12"/>
  <c r="X402" i="23"/>
  <c r="X402" i="12"/>
  <c r="T402" i="23"/>
  <c r="T402" i="12"/>
  <c r="P402" i="23"/>
  <c r="P402" i="12"/>
  <c r="L402" i="23"/>
  <c r="L402" i="12"/>
  <c r="H402" i="23"/>
  <c r="H402" i="12"/>
  <c r="D402" i="23"/>
  <c r="D402" i="12"/>
  <c r="X401" i="23"/>
  <c r="X401" i="12"/>
  <c r="T401" i="23"/>
  <c r="T401" i="12"/>
  <c r="P401" i="23"/>
  <c r="P401" i="12"/>
  <c r="L401" i="23"/>
  <c r="L401" i="12"/>
  <c r="H401" i="23"/>
  <c r="H401" i="12"/>
  <c r="D401" i="23"/>
  <c r="D401" i="12"/>
  <c r="X400" i="23"/>
  <c r="X400" i="12"/>
  <c r="T400" i="23"/>
  <c r="T400" i="12"/>
  <c r="P400" i="23"/>
  <c r="P400" i="12"/>
  <c r="L400" i="23"/>
  <c r="L400" i="12"/>
  <c r="H400" i="23"/>
  <c r="H400" i="12"/>
  <c r="D400" i="23"/>
  <c r="D400" i="12"/>
  <c r="X399" i="23"/>
  <c r="X399" i="12"/>
  <c r="T399" i="23"/>
  <c r="T399" i="12"/>
  <c r="P399" i="23"/>
  <c r="P399" i="12"/>
  <c r="L399" i="23"/>
  <c r="L399" i="12"/>
  <c r="H399" i="23"/>
  <c r="H399" i="12"/>
  <c r="D399" i="23"/>
  <c r="D399" i="12"/>
  <c r="X398" i="23"/>
  <c r="X398" i="12"/>
  <c r="T398" i="23"/>
  <c r="T398" i="12"/>
  <c r="P398" i="23"/>
  <c r="P398" i="12"/>
  <c r="L398" i="23"/>
  <c r="L398" i="12"/>
  <c r="H398" i="23"/>
  <c r="H398" i="12"/>
  <c r="D398" i="23"/>
  <c r="D398" i="12"/>
  <c r="X397" i="23"/>
  <c r="X397" i="12"/>
  <c r="T397" i="23"/>
  <c r="T397" i="12"/>
  <c r="P397" i="23"/>
  <c r="P397" i="12"/>
  <c r="L397" i="23"/>
  <c r="L397" i="12"/>
  <c r="H397" i="23"/>
  <c r="H397" i="12"/>
  <c r="D397" i="23"/>
  <c r="D397" i="12"/>
  <c r="X396" i="23"/>
  <c r="X396" i="12"/>
  <c r="T396" i="23"/>
  <c r="T396" i="12"/>
  <c r="P396" i="23"/>
  <c r="P396" i="12"/>
  <c r="L396" i="23"/>
  <c r="L396" i="12"/>
  <c r="H396" i="23"/>
  <c r="H396" i="12"/>
  <c r="D396" i="23"/>
  <c r="D396" i="12"/>
  <c r="X395" i="23"/>
  <c r="X395" i="12"/>
  <c r="T395" i="23"/>
  <c r="T395" i="12"/>
  <c r="P395" i="23"/>
  <c r="P395" i="12"/>
  <c r="L395" i="23"/>
  <c r="L395" i="12"/>
  <c r="H395" i="23"/>
  <c r="H395" i="12"/>
  <c r="D395" i="23"/>
  <c r="D395" i="12"/>
  <c r="X394" i="23"/>
  <c r="X394" i="12"/>
  <c r="T394" i="23"/>
  <c r="T394" i="12"/>
  <c r="P394" i="23"/>
  <c r="P394" i="12"/>
  <c r="L394" i="23"/>
  <c r="L394" i="12"/>
  <c r="H394" i="23"/>
  <c r="H394" i="12"/>
  <c r="D394" i="23"/>
  <c r="D394" i="12"/>
  <c r="X393" i="23"/>
  <c r="X393" i="12"/>
  <c r="T393" i="23"/>
  <c r="T393" i="12"/>
  <c r="P393" i="23"/>
  <c r="P393" i="12"/>
  <c r="L393" i="23"/>
  <c r="L393" i="12"/>
  <c r="H393" i="12"/>
  <c r="H393" i="23"/>
  <c r="D393" i="23"/>
  <c r="D393" i="12"/>
  <c r="X392" i="23"/>
  <c r="X392" i="12"/>
  <c r="T392" i="23"/>
  <c r="T392" i="12"/>
  <c r="P392" i="23"/>
  <c r="P392" i="12"/>
  <c r="L392" i="23"/>
  <c r="L392" i="12"/>
  <c r="H392" i="23"/>
  <c r="H392" i="12"/>
  <c r="D392" i="23"/>
  <c r="D392" i="12"/>
  <c r="X391" i="23"/>
  <c r="X391" i="12"/>
  <c r="T391" i="23"/>
  <c r="T391" i="12"/>
  <c r="P391" i="23"/>
  <c r="P391" i="12"/>
  <c r="L391" i="12"/>
  <c r="L391" i="23"/>
  <c r="H391" i="23"/>
  <c r="H391" i="12"/>
  <c r="D391" i="23"/>
  <c r="D391" i="12"/>
  <c r="X390" i="23"/>
  <c r="X390" i="12"/>
  <c r="T390" i="23"/>
  <c r="T390" i="12"/>
  <c r="P390" i="23"/>
  <c r="P390" i="12"/>
  <c r="L390" i="23"/>
  <c r="L390" i="12"/>
  <c r="H390" i="23"/>
  <c r="H390" i="12"/>
  <c r="D390" i="23"/>
  <c r="D390" i="12"/>
  <c r="X387" i="23"/>
  <c r="X387" i="12"/>
  <c r="T387" i="23"/>
  <c r="T387" i="12"/>
  <c r="P387" i="23"/>
  <c r="P387" i="12"/>
  <c r="L387" i="23"/>
  <c r="L387" i="12"/>
  <c r="H387" i="23"/>
  <c r="H387" i="12"/>
  <c r="D387" i="23"/>
  <c r="D387" i="12"/>
  <c r="X386" i="23"/>
  <c r="X386" i="12"/>
  <c r="T386" i="23"/>
  <c r="T386" i="12"/>
  <c r="P386" i="23"/>
  <c r="P386" i="12"/>
  <c r="L386" i="23"/>
  <c r="L386" i="12"/>
  <c r="H386" i="23"/>
  <c r="H386" i="12"/>
  <c r="D386" i="23"/>
  <c r="D386" i="12"/>
  <c r="X385" i="23"/>
  <c r="X385" i="12"/>
  <c r="T385" i="23"/>
  <c r="T385" i="12"/>
  <c r="P385" i="23"/>
  <c r="P385" i="12"/>
  <c r="L385" i="23"/>
  <c r="L385" i="12"/>
  <c r="H385" i="23"/>
  <c r="H385" i="12"/>
  <c r="D385" i="23"/>
  <c r="D385" i="12"/>
  <c r="X384" i="23"/>
  <c r="X384" i="12"/>
  <c r="T384" i="23"/>
  <c r="T384" i="12"/>
  <c r="P384" i="23"/>
  <c r="P384" i="12"/>
  <c r="L384" i="23"/>
  <c r="L384" i="12"/>
  <c r="H384" i="23"/>
  <c r="H384" i="12"/>
  <c r="D384" i="23"/>
  <c r="D384" i="12"/>
  <c r="X383" i="23"/>
  <c r="X383" i="12"/>
  <c r="T383" i="23"/>
  <c r="T383" i="12"/>
  <c r="P383" i="23"/>
  <c r="P383" i="12"/>
  <c r="L383" i="23"/>
  <c r="L383" i="12"/>
  <c r="H383" i="23"/>
  <c r="H383" i="12"/>
  <c r="D383" i="23"/>
  <c r="D383" i="12"/>
  <c r="X382" i="23"/>
  <c r="X382" i="12"/>
  <c r="T382" i="23"/>
  <c r="T382" i="12"/>
  <c r="P382" i="23"/>
  <c r="P382" i="12"/>
  <c r="L382" i="23"/>
  <c r="L382" i="12"/>
  <c r="H382" i="23"/>
  <c r="H382" i="12"/>
  <c r="D382" i="23"/>
  <c r="D382" i="12"/>
  <c r="X379" i="23"/>
  <c r="X379" i="12"/>
  <c r="T379" i="23"/>
  <c r="T379" i="12"/>
  <c r="P379" i="23"/>
  <c r="P379" i="12"/>
  <c r="L379" i="23"/>
  <c r="L379" i="12"/>
  <c r="H379" i="23"/>
  <c r="H379" i="12"/>
  <c r="D379" i="23"/>
  <c r="D379" i="12"/>
  <c r="X378" i="23"/>
  <c r="X378" i="12"/>
  <c r="T378" i="23"/>
  <c r="T378" i="12"/>
  <c r="P378" i="23"/>
  <c r="P378" i="12"/>
  <c r="L378" i="23"/>
  <c r="L378" i="12"/>
  <c r="H378" i="23"/>
  <c r="H378" i="12"/>
  <c r="D378" i="23"/>
  <c r="D378" i="12"/>
  <c r="X377" i="23"/>
  <c r="X377" i="12"/>
  <c r="T377" i="23"/>
  <c r="T377" i="12"/>
  <c r="P377" i="23"/>
  <c r="P377" i="12"/>
  <c r="L377" i="23"/>
  <c r="L377" i="12"/>
  <c r="H377" i="23"/>
  <c r="H377" i="12"/>
  <c r="D377" i="23"/>
  <c r="D377" i="12"/>
  <c r="X374" i="23"/>
  <c r="X374" i="12"/>
  <c r="T374" i="23"/>
  <c r="T374" i="12"/>
  <c r="P374" i="23"/>
  <c r="P374" i="12"/>
  <c r="L374" i="23"/>
  <c r="L374" i="12"/>
  <c r="H374" i="23"/>
  <c r="H374" i="12"/>
  <c r="D374" i="23"/>
  <c r="D374" i="12"/>
  <c r="X373" i="23"/>
  <c r="X373" i="12"/>
  <c r="T373" i="23"/>
  <c r="T373" i="12"/>
  <c r="P373" i="23"/>
  <c r="P373" i="12"/>
  <c r="L373" i="23"/>
  <c r="L373" i="12"/>
  <c r="H373" i="23"/>
  <c r="H373" i="12"/>
  <c r="D373" i="23"/>
  <c r="D373" i="12"/>
  <c r="X372" i="23"/>
  <c r="X372" i="12"/>
  <c r="T372" i="23"/>
  <c r="T372" i="12"/>
  <c r="P372" i="23"/>
  <c r="P372" i="12"/>
  <c r="L372" i="23"/>
  <c r="L372" i="12"/>
  <c r="H372" i="23"/>
  <c r="H372" i="12"/>
  <c r="D372" i="23"/>
  <c r="D372" i="12"/>
  <c r="X371" i="23"/>
  <c r="X371" i="12"/>
  <c r="T371" i="23"/>
  <c r="T371" i="12"/>
  <c r="P371" i="23"/>
  <c r="P371" i="12"/>
  <c r="L371" i="23"/>
  <c r="L371" i="12"/>
  <c r="H371" i="23"/>
  <c r="H371" i="12"/>
  <c r="D371" i="23"/>
  <c r="D371" i="12"/>
  <c r="X370" i="23"/>
  <c r="X370" i="12"/>
  <c r="T370" i="23"/>
  <c r="T370" i="12"/>
  <c r="P370" i="23"/>
  <c r="P370" i="12"/>
  <c r="L370" i="23"/>
  <c r="L370" i="12"/>
  <c r="H370" i="23"/>
  <c r="H370" i="12"/>
  <c r="D370" i="23"/>
  <c r="D370" i="12"/>
  <c r="X369" i="23"/>
  <c r="X369" i="12"/>
  <c r="T369" i="23"/>
  <c r="T369" i="12"/>
  <c r="P369" i="23"/>
  <c r="P369" i="12"/>
  <c r="L369" i="23"/>
  <c r="L369" i="12"/>
  <c r="H369" i="23"/>
  <c r="H369" i="12"/>
  <c r="D369" i="23"/>
  <c r="D369" i="12"/>
  <c r="X368" i="23"/>
  <c r="X368" i="12"/>
  <c r="T368" i="23"/>
  <c r="T368" i="12"/>
  <c r="P368" i="23"/>
  <c r="P368" i="12"/>
  <c r="L368" i="23"/>
  <c r="L368" i="12"/>
  <c r="H368" i="23"/>
  <c r="H368" i="12"/>
  <c r="D368" i="23"/>
  <c r="D368" i="12"/>
  <c r="X365" i="23"/>
  <c r="X365" i="12"/>
  <c r="T365" i="23"/>
  <c r="T365" i="12"/>
  <c r="P365" i="23"/>
  <c r="P365" i="12"/>
  <c r="L365" i="23"/>
  <c r="L365" i="12"/>
  <c r="H365" i="23"/>
  <c r="H365" i="12"/>
  <c r="D365" i="23"/>
  <c r="D365" i="12"/>
  <c r="X364" i="23"/>
  <c r="X364" i="12"/>
  <c r="T364" i="23"/>
  <c r="T364" i="12"/>
  <c r="P364" i="23"/>
  <c r="P364" i="12"/>
  <c r="L364" i="23"/>
  <c r="L364" i="12"/>
  <c r="H364" i="23"/>
  <c r="H364" i="12"/>
  <c r="D364" i="23"/>
  <c r="D364" i="12"/>
  <c r="X363" i="23"/>
  <c r="X363" i="12"/>
  <c r="T363" i="23"/>
  <c r="T363" i="12"/>
  <c r="P363" i="23"/>
  <c r="P363" i="12"/>
  <c r="L363" i="23"/>
  <c r="L363" i="12"/>
  <c r="H363" i="23"/>
  <c r="H363" i="12"/>
  <c r="D363" i="23"/>
  <c r="D363" i="12"/>
  <c r="X362" i="23"/>
  <c r="X362" i="12"/>
  <c r="T362" i="23"/>
  <c r="T362" i="12"/>
  <c r="P362" i="23"/>
  <c r="P362" i="12"/>
  <c r="L362" i="23"/>
  <c r="L362" i="12"/>
  <c r="H362" i="23"/>
  <c r="H362" i="12"/>
  <c r="D362" i="23"/>
  <c r="D362" i="12"/>
  <c r="X361" i="23"/>
  <c r="X361" i="12"/>
  <c r="T361" i="23"/>
  <c r="T361" i="12"/>
  <c r="P361" i="23"/>
  <c r="P361" i="12"/>
  <c r="L361" i="23"/>
  <c r="L361" i="12"/>
  <c r="H361" i="23"/>
  <c r="H361" i="12"/>
  <c r="D361" i="23"/>
  <c r="D361" i="12"/>
  <c r="X358" i="23"/>
  <c r="X358" i="12"/>
  <c r="T358" i="23"/>
  <c r="T358" i="12"/>
  <c r="P358" i="23"/>
  <c r="P358" i="12"/>
  <c r="L358" i="23"/>
  <c r="L358" i="12"/>
  <c r="H358" i="23"/>
  <c r="H358" i="12"/>
  <c r="D358" i="23"/>
  <c r="D358" i="12"/>
  <c r="X357" i="23"/>
  <c r="X357" i="12"/>
  <c r="T357" i="23"/>
  <c r="T357" i="12"/>
  <c r="P357" i="23"/>
  <c r="P357" i="12"/>
  <c r="L357" i="23"/>
  <c r="L357" i="12"/>
  <c r="H357" i="23"/>
  <c r="H357" i="12"/>
  <c r="D357" i="23"/>
  <c r="D357" i="12"/>
  <c r="X356" i="23"/>
  <c r="X356" i="12"/>
  <c r="T356" i="23"/>
  <c r="T356" i="12"/>
  <c r="P356" i="23"/>
  <c r="P356" i="12"/>
  <c r="L356" i="23"/>
  <c r="L356" i="12"/>
  <c r="H356" i="23"/>
  <c r="H356" i="12"/>
  <c r="D356" i="23"/>
  <c r="D356" i="12"/>
  <c r="X355" i="23"/>
  <c r="X355" i="12"/>
  <c r="T355" i="23"/>
  <c r="T355" i="12"/>
  <c r="P355" i="23"/>
  <c r="P355" i="12"/>
  <c r="L355" i="23"/>
  <c r="L355" i="12"/>
  <c r="H355" i="23"/>
  <c r="H355" i="12"/>
  <c r="D355" i="23"/>
  <c r="D355" i="12"/>
  <c r="X354" i="23"/>
  <c r="X354" i="12"/>
  <c r="T354" i="23"/>
  <c r="T354" i="12"/>
  <c r="P354" i="23"/>
  <c r="P354" i="12"/>
  <c r="L354" i="23"/>
  <c r="L354" i="12"/>
  <c r="H354" i="23"/>
  <c r="H354" i="12"/>
  <c r="D354" i="23"/>
  <c r="D354" i="12"/>
  <c r="X353" i="23"/>
  <c r="X353" i="12"/>
  <c r="T353" i="23"/>
  <c r="T353" i="12"/>
  <c r="P353" i="23"/>
  <c r="P353" i="12"/>
  <c r="L353" i="23"/>
  <c r="L353" i="12"/>
  <c r="H353" i="23"/>
  <c r="H353" i="12"/>
  <c r="D353" i="23"/>
  <c r="D353" i="12"/>
  <c r="X352" i="23"/>
  <c r="X352" i="12"/>
  <c r="T352" i="23"/>
  <c r="T352" i="12"/>
  <c r="P352" i="23"/>
  <c r="P352" i="12"/>
  <c r="L352" i="23"/>
  <c r="L352" i="12"/>
  <c r="H352" i="23"/>
  <c r="H352" i="12"/>
  <c r="D352" i="23"/>
  <c r="D352" i="12"/>
  <c r="X351" i="23"/>
  <c r="X351" i="12"/>
  <c r="T351" i="23"/>
  <c r="T351" i="12"/>
  <c r="P351" i="23"/>
  <c r="P351" i="12"/>
  <c r="L351" i="23"/>
  <c r="L351" i="12"/>
  <c r="H351" i="23"/>
  <c r="H351" i="12"/>
  <c r="D351" i="23"/>
  <c r="D351" i="12"/>
  <c r="X350" i="23"/>
  <c r="X350" i="12"/>
  <c r="T350" i="23"/>
  <c r="T350" i="12"/>
  <c r="P350" i="23"/>
  <c r="P350" i="12"/>
  <c r="L350" i="23"/>
  <c r="L350" i="12"/>
  <c r="H350" i="23"/>
  <c r="H350" i="12"/>
  <c r="D350" i="23"/>
  <c r="D350" i="12"/>
  <c r="X349" i="23"/>
  <c r="X349" i="12"/>
  <c r="T349" i="23"/>
  <c r="T349" i="12"/>
  <c r="P349" i="23"/>
  <c r="P349" i="12"/>
  <c r="L349" i="23"/>
  <c r="L349" i="12"/>
  <c r="H349" i="12"/>
  <c r="H349" i="23"/>
  <c r="D349" i="23"/>
  <c r="D349" i="12"/>
  <c r="X348" i="23"/>
  <c r="X348" i="12"/>
  <c r="T348" i="23"/>
  <c r="T348" i="12"/>
  <c r="P348" i="23"/>
  <c r="P348" i="12"/>
  <c r="L348" i="23"/>
  <c r="L348" i="12"/>
  <c r="H348" i="23"/>
  <c r="H348" i="12"/>
  <c r="D348" i="23"/>
  <c r="D348" i="12"/>
  <c r="X347" i="23"/>
  <c r="X347" i="12"/>
  <c r="T347" i="23"/>
  <c r="T347" i="12"/>
  <c r="P347" i="23"/>
  <c r="P347" i="12"/>
  <c r="L347" i="23"/>
  <c r="L347" i="12"/>
  <c r="H347" i="23"/>
  <c r="H347" i="12"/>
  <c r="D347" i="23"/>
  <c r="D347" i="12"/>
  <c r="X346" i="23"/>
  <c r="X346" i="12"/>
  <c r="T346" i="23"/>
  <c r="T346" i="12"/>
  <c r="P346" i="23"/>
  <c r="P346" i="12"/>
  <c r="L346" i="23"/>
  <c r="L346" i="12"/>
  <c r="H346" i="23"/>
  <c r="H346" i="12"/>
  <c r="D346" i="23"/>
  <c r="D346" i="12"/>
  <c r="X345" i="23"/>
  <c r="X345" i="12"/>
  <c r="T345" i="23"/>
  <c r="T345" i="12"/>
  <c r="P345" i="23"/>
  <c r="P345" i="12"/>
  <c r="L345" i="23"/>
  <c r="L345" i="12"/>
  <c r="H345" i="23"/>
  <c r="H345" i="12"/>
  <c r="D345" i="23"/>
  <c r="D345" i="12"/>
  <c r="X344" i="23"/>
  <c r="X344" i="12"/>
  <c r="T344" i="23"/>
  <c r="T344" i="12"/>
  <c r="P344" i="23"/>
  <c r="P344" i="12"/>
  <c r="L344" i="23"/>
  <c r="L344" i="12"/>
  <c r="H344" i="23"/>
  <c r="H344" i="12"/>
  <c r="D344" i="23"/>
  <c r="D344" i="12"/>
  <c r="X343" i="23"/>
  <c r="X343" i="12"/>
  <c r="T343" i="23"/>
  <c r="T343" i="12"/>
  <c r="P343" i="23"/>
  <c r="P343" i="12"/>
  <c r="L343" i="23"/>
  <c r="L343" i="12"/>
  <c r="H343" i="23"/>
  <c r="H343" i="12"/>
  <c r="D343" i="23"/>
  <c r="D343" i="12"/>
  <c r="X342" i="23"/>
  <c r="X342" i="12"/>
  <c r="T342" i="23"/>
  <c r="T342" i="12"/>
  <c r="P342" i="23"/>
  <c r="P342" i="12"/>
  <c r="L342" i="23"/>
  <c r="L342" i="12"/>
  <c r="H342" i="23"/>
  <c r="H342" i="12"/>
  <c r="D342" i="23"/>
  <c r="D342" i="12"/>
  <c r="X341" i="23"/>
  <c r="X341" i="12"/>
  <c r="T341" i="23"/>
  <c r="T341" i="12"/>
  <c r="P341" i="23"/>
  <c r="P341" i="12"/>
  <c r="L341" i="23"/>
  <c r="L341" i="12"/>
  <c r="H341" i="23"/>
  <c r="H341" i="12"/>
  <c r="D341" i="23"/>
  <c r="D341" i="12"/>
  <c r="X340" i="23"/>
  <c r="X340" i="12"/>
  <c r="T340" i="23"/>
  <c r="T340" i="12"/>
  <c r="P340" i="23"/>
  <c r="P340" i="12"/>
  <c r="L340" i="23"/>
  <c r="L340" i="12"/>
  <c r="H340" i="23"/>
  <c r="H340" i="12"/>
  <c r="D340" i="23"/>
  <c r="D340" i="12"/>
  <c r="X339" i="23"/>
  <c r="X339" i="12"/>
  <c r="T339" i="23"/>
  <c r="T339" i="12"/>
  <c r="P339" i="23"/>
  <c r="P339" i="12"/>
  <c r="L339" i="23"/>
  <c r="L339" i="12"/>
  <c r="H339" i="23"/>
  <c r="H339" i="12"/>
  <c r="D339" i="12"/>
  <c r="D339" i="23"/>
  <c r="X338" i="23"/>
  <c r="X338" i="12"/>
  <c r="T338" i="23"/>
  <c r="T338" i="12"/>
  <c r="P338" i="23"/>
  <c r="P338" i="12"/>
  <c r="L338" i="23"/>
  <c r="L338" i="12"/>
  <c r="H338" i="23"/>
  <c r="H338" i="12"/>
  <c r="D338" i="23"/>
  <c r="D338" i="12"/>
  <c r="X337" i="23"/>
  <c r="X337" i="12"/>
  <c r="T337" i="23"/>
  <c r="T337" i="12"/>
  <c r="P337" i="23"/>
  <c r="P337" i="12"/>
  <c r="L337" i="23"/>
  <c r="L337" i="12"/>
  <c r="H337" i="23"/>
  <c r="H337" i="12"/>
  <c r="D337" i="23"/>
  <c r="D337" i="12"/>
  <c r="X336" i="23"/>
  <c r="X336" i="12"/>
  <c r="T336" i="23"/>
  <c r="T336" i="12"/>
  <c r="P336" i="23"/>
  <c r="P336" i="12"/>
  <c r="L336" i="23"/>
  <c r="L336" i="12"/>
  <c r="H336" i="23"/>
  <c r="H336" i="12"/>
  <c r="D336" i="23"/>
  <c r="D336" i="12"/>
  <c r="X335" i="23"/>
  <c r="X335" i="12"/>
  <c r="T335" i="23"/>
  <c r="T335" i="12"/>
  <c r="P335" i="23"/>
  <c r="P335" i="12"/>
  <c r="L335" i="23"/>
  <c r="L335" i="12"/>
  <c r="H335" i="23"/>
  <c r="H335" i="12"/>
  <c r="D335" i="23"/>
  <c r="D335" i="12"/>
  <c r="X334" i="23"/>
  <c r="X334" i="12"/>
  <c r="T334" i="23"/>
  <c r="T334" i="12"/>
  <c r="P334" i="23"/>
  <c r="P334" i="12"/>
  <c r="L334" i="12"/>
  <c r="L334" i="23"/>
  <c r="H334" i="12"/>
  <c r="H334" i="23"/>
  <c r="D334" i="12"/>
  <c r="D334" i="23"/>
  <c r="X333" i="23"/>
  <c r="X333" i="12"/>
  <c r="T333" i="23"/>
  <c r="T333" i="12"/>
  <c r="P333" i="23"/>
  <c r="P333" i="12"/>
  <c r="L333" i="23"/>
  <c r="L333" i="12"/>
  <c r="H333" i="23"/>
  <c r="H333" i="12"/>
  <c r="D333" i="23"/>
  <c r="D333" i="12"/>
  <c r="X332" i="23"/>
  <c r="X332" i="12"/>
  <c r="T332" i="23"/>
  <c r="T332" i="12"/>
  <c r="P332" i="23"/>
  <c r="P332" i="12"/>
  <c r="L332" i="23"/>
  <c r="L332" i="12"/>
  <c r="H332" i="23"/>
  <c r="H332" i="12"/>
  <c r="D332" i="23"/>
  <c r="D332" i="12"/>
  <c r="X331" i="23"/>
  <c r="X331" i="12"/>
  <c r="T331" i="23"/>
  <c r="T331" i="12"/>
  <c r="P331" i="23"/>
  <c r="P331" i="12"/>
  <c r="L331" i="23"/>
  <c r="L331" i="12"/>
  <c r="H331" i="23"/>
  <c r="H331" i="12"/>
  <c r="D331" i="23"/>
  <c r="D331" i="12"/>
  <c r="X330" i="23"/>
  <c r="X330" i="12"/>
  <c r="T330" i="23"/>
  <c r="T330" i="12"/>
  <c r="P330" i="23"/>
  <c r="P330" i="12"/>
  <c r="L330" i="23"/>
  <c r="L330" i="12"/>
  <c r="H330" i="23"/>
  <c r="H330" i="12"/>
  <c r="D330" i="23"/>
  <c r="D330" i="12"/>
  <c r="X329" i="23"/>
  <c r="X329" i="12"/>
  <c r="T329" i="23"/>
  <c r="T329" i="12"/>
  <c r="P329" i="23"/>
  <c r="P329" i="12"/>
  <c r="L329" i="23"/>
  <c r="L329" i="12"/>
  <c r="H329" i="23"/>
  <c r="H329" i="12"/>
  <c r="D329" i="23"/>
  <c r="D329" i="12"/>
  <c r="X326" i="23"/>
  <c r="X326" i="12"/>
  <c r="T326" i="23"/>
  <c r="T326" i="12"/>
  <c r="P326" i="23"/>
  <c r="P326" i="12"/>
  <c r="L326" i="23"/>
  <c r="L326" i="12"/>
  <c r="H326" i="23"/>
  <c r="H326" i="12"/>
  <c r="D326" i="23"/>
  <c r="D326" i="12"/>
  <c r="X325" i="23"/>
  <c r="X325" i="12"/>
  <c r="T325" i="23"/>
  <c r="T325" i="12"/>
  <c r="P325" i="23"/>
  <c r="P325" i="12"/>
  <c r="L325" i="23"/>
  <c r="L325" i="12"/>
  <c r="H325" i="23"/>
  <c r="H325" i="12"/>
  <c r="D325" i="23"/>
  <c r="D325" i="12"/>
  <c r="X322" i="23"/>
  <c r="X322" i="12"/>
  <c r="P322" i="23"/>
  <c r="T322" i="23"/>
  <c r="P322" i="12"/>
  <c r="T322" i="12"/>
  <c r="L322" i="23"/>
  <c r="L322" i="12"/>
  <c r="H322" i="23"/>
  <c r="H322" i="12"/>
  <c r="D322" i="23"/>
  <c r="D322" i="12"/>
  <c r="X321" i="23"/>
  <c r="X321" i="12"/>
  <c r="P321" i="23"/>
  <c r="T321" i="23"/>
  <c r="T321" i="12"/>
  <c r="P321" i="12"/>
  <c r="L321" i="23"/>
  <c r="L321" i="12"/>
  <c r="H321" i="12"/>
  <c r="H321" i="23"/>
  <c r="D321" i="23"/>
  <c r="D321" i="12"/>
  <c r="X320" i="23"/>
  <c r="X320" i="12"/>
  <c r="P320" i="23"/>
  <c r="T320" i="23"/>
  <c r="T320" i="12"/>
  <c r="P320" i="12"/>
  <c r="L320" i="23"/>
  <c r="L320" i="12"/>
  <c r="H320" i="23"/>
  <c r="H320" i="12"/>
  <c r="D320" i="23"/>
  <c r="D320" i="12"/>
  <c r="X319" i="23"/>
  <c r="X319" i="12"/>
  <c r="T319" i="23"/>
  <c r="P319" i="23"/>
  <c r="T319" i="12"/>
  <c r="P319" i="12"/>
  <c r="L319" i="23"/>
  <c r="L319" i="12"/>
  <c r="H319" i="23"/>
  <c r="H319" i="12"/>
  <c r="D319" i="23"/>
  <c r="D319" i="12"/>
  <c r="X318" i="23"/>
  <c r="X318" i="12"/>
  <c r="T318" i="23"/>
  <c r="P318" i="23"/>
  <c r="T318" i="12"/>
  <c r="P318" i="12"/>
  <c r="L318" i="23"/>
  <c r="L318" i="12"/>
  <c r="H318" i="23"/>
  <c r="H318" i="12"/>
  <c r="D318" i="23"/>
  <c r="D318" i="12"/>
  <c r="X315" i="23"/>
  <c r="X315" i="12"/>
  <c r="T315" i="23"/>
  <c r="T315" i="12"/>
  <c r="P315" i="23"/>
  <c r="P315" i="12"/>
  <c r="L315" i="23"/>
  <c r="L315" i="12"/>
  <c r="H315" i="23"/>
  <c r="H315" i="12"/>
  <c r="D315" i="23"/>
  <c r="D315" i="12"/>
  <c r="X314" i="23"/>
  <c r="X314" i="12"/>
  <c r="T314" i="23"/>
  <c r="T314" i="12"/>
  <c r="P314" i="23"/>
  <c r="P314" i="12"/>
  <c r="L314" i="23"/>
  <c r="L314" i="12"/>
  <c r="H314" i="23"/>
  <c r="H314" i="12"/>
  <c r="D314" i="23"/>
  <c r="D314" i="12"/>
  <c r="X313" i="23"/>
  <c r="X313" i="12"/>
  <c r="T313" i="23"/>
  <c r="T313" i="12"/>
  <c r="P313" i="23"/>
  <c r="P313" i="12"/>
  <c r="L313" i="23"/>
  <c r="L313" i="12"/>
  <c r="H313" i="23"/>
  <c r="H313" i="12"/>
  <c r="D313" i="23"/>
  <c r="D313" i="12"/>
  <c r="X310" i="23"/>
  <c r="X310" i="12"/>
  <c r="T310" i="23"/>
  <c r="T310" i="12"/>
  <c r="P310" i="23"/>
  <c r="P310" i="12"/>
  <c r="L310" i="23"/>
  <c r="L310" i="12"/>
  <c r="H310" i="23"/>
  <c r="H310" i="12"/>
  <c r="D310" i="23"/>
  <c r="D310" i="12"/>
  <c r="X309" i="23"/>
  <c r="X309" i="12"/>
  <c r="T309" i="23"/>
  <c r="T309" i="12"/>
  <c r="P309" i="23"/>
  <c r="P309" i="12"/>
  <c r="L309" i="23"/>
  <c r="L309" i="12"/>
  <c r="H309" i="12"/>
  <c r="H309" i="23"/>
  <c r="D309" i="23"/>
  <c r="D309" i="12"/>
  <c r="X308" i="23"/>
  <c r="X308" i="12"/>
  <c r="T308" i="23"/>
  <c r="T308" i="12"/>
  <c r="P308" i="23"/>
  <c r="P308" i="12"/>
  <c r="L308" i="23"/>
  <c r="L308" i="12"/>
  <c r="H308" i="23"/>
  <c r="H308" i="12"/>
  <c r="D308" i="23"/>
  <c r="D308" i="12"/>
  <c r="X307" i="23"/>
  <c r="X307" i="12"/>
  <c r="T307" i="23"/>
  <c r="T307" i="12"/>
  <c r="P307" i="23"/>
  <c r="P307" i="12"/>
  <c r="L307" i="23"/>
  <c r="L307" i="12"/>
  <c r="H307" i="23"/>
  <c r="H307" i="12"/>
  <c r="D307" i="23"/>
  <c r="D307" i="12"/>
  <c r="X306" i="23"/>
  <c r="X306" i="12"/>
  <c r="T306" i="23"/>
  <c r="T306" i="12"/>
  <c r="P306" i="23"/>
  <c r="P306" i="12"/>
  <c r="L306" i="23"/>
  <c r="L306" i="12"/>
  <c r="H306" i="23"/>
  <c r="H306" i="12"/>
  <c r="D306" i="23"/>
  <c r="D306" i="12"/>
  <c r="X305" i="23"/>
  <c r="X305" i="12"/>
  <c r="T305" i="23"/>
  <c r="T305" i="12"/>
  <c r="P305" i="23"/>
  <c r="P305" i="12"/>
  <c r="L305" i="23"/>
  <c r="L305" i="12"/>
  <c r="H305" i="23"/>
  <c r="H305" i="12"/>
  <c r="D305" i="23"/>
  <c r="D305" i="12"/>
  <c r="X304" i="23"/>
  <c r="X304" i="12"/>
  <c r="T304" i="23"/>
  <c r="T304" i="12"/>
  <c r="P304" i="23"/>
  <c r="P304" i="12"/>
  <c r="L304" i="12"/>
  <c r="L304" i="23"/>
  <c r="H304" i="23"/>
  <c r="H304" i="12"/>
  <c r="D304" i="23"/>
  <c r="D304" i="12"/>
  <c r="X303" i="23"/>
  <c r="X303" i="12"/>
  <c r="T303" i="23"/>
  <c r="T303" i="12"/>
  <c r="P303" i="23"/>
  <c r="P303" i="12"/>
  <c r="L303" i="23"/>
  <c r="L303" i="12"/>
  <c r="H303" i="23"/>
  <c r="H303" i="12"/>
  <c r="D303" i="23"/>
  <c r="D303" i="12"/>
  <c r="X300" i="23"/>
  <c r="X300" i="12"/>
  <c r="T300" i="23"/>
  <c r="T300" i="12"/>
  <c r="P300" i="23"/>
  <c r="P300" i="12"/>
  <c r="L300" i="23"/>
  <c r="L300" i="12"/>
  <c r="H300" i="23"/>
  <c r="H300" i="12"/>
  <c r="D300" i="23"/>
  <c r="D300" i="12"/>
  <c r="X299" i="23"/>
  <c r="X299" i="12"/>
  <c r="T299" i="23"/>
  <c r="T299" i="12"/>
  <c r="P299" i="23"/>
  <c r="P299" i="12"/>
  <c r="L299" i="23"/>
  <c r="L299" i="12"/>
  <c r="H299" i="23"/>
  <c r="H299" i="12"/>
  <c r="D299" i="23"/>
  <c r="D299" i="12"/>
  <c r="X298" i="23"/>
  <c r="X298" i="12"/>
  <c r="T298" i="23"/>
  <c r="T298" i="12"/>
  <c r="P298" i="23"/>
  <c r="P298" i="12"/>
  <c r="L298" i="23"/>
  <c r="L298" i="12"/>
  <c r="H298" i="23"/>
  <c r="H298" i="12"/>
  <c r="D298" i="23"/>
  <c r="D298" i="12"/>
  <c r="X297" i="23"/>
  <c r="X297" i="12"/>
  <c r="T297" i="23"/>
  <c r="T297" i="12"/>
  <c r="P297" i="23"/>
  <c r="P297" i="12"/>
  <c r="L297" i="23"/>
  <c r="L297" i="12"/>
  <c r="H297" i="23"/>
  <c r="H297" i="12"/>
  <c r="D297" i="12"/>
  <c r="D297" i="23"/>
  <c r="X296" i="23"/>
  <c r="X296" i="12"/>
  <c r="T296" i="23"/>
  <c r="T296" i="12"/>
  <c r="P296" i="23"/>
  <c r="P296" i="12"/>
  <c r="L296" i="23"/>
  <c r="L296" i="12"/>
  <c r="H296" i="23"/>
  <c r="H296" i="12"/>
  <c r="D296" i="23"/>
  <c r="D296" i="12"/>
  <c r="X295" i="23"/>
  <c r="X295" i="12"/>
  <c r="T295" i="23"/>
  <c r="T295" i="12"/>
  <c r="P295" i="23"/>
  <c r="P295" i="12"/>
  <c r="L295" i="23"/>
  <c r="L295" i="12"/>
  <c r="H295" i="23"/>
  <c r="H295" i="12"/>
  <c r="D295" i="12"/>
  <c r="D295" i="23"/>
  <c r="X293" i="23"/>
  <c r="X293" i="12"/>
  <c r="T293" i="23"/>
  <c r="T293" i="12"/>
  <c r="P293" i="23"/>
  <c r="P293" i="12"/>
  <c r="L293" i="23"/>
  <c r="L293" i="12"/>
  <c r="H293" i="23"/>
  <c r="H293" i="12"/>
  <c r="D293" i="23"/>
  <c r="D293" i="12"/>
  <c r="X292" i="23"/>
  <c r="X292" i="12"/>
  <c r="T292" i="23"/>
  <c r="T292" i="12"/>
  <c r="P292" i="23"/>
  <c r="P292" i="12"/>
  <c r="L292" i="23"/>
  <c r="L292" i="12"/>
  <c r="H292" i="23"/>
  <c r="H292" i="12"/>
  <c r="D292" i="23"/>
  <c r="D292" i="12"/>
  <c r="X289" i="23"/>
  <c r="X289" i="12"/>
  <c r="T289" i="23"/>
  <c r="T289" i="12"/>
  <c r="P289" i="23"/>
  <c r="P289" i="12"/>
  <c r="L289" i="23"/>
  <c r="L289" i="12"/>
  <c r="H289" i="23"/>
  <c r="H289" i="12"/>
  <c r="D289" i="23"/>
  <c r="D289" i="12"/>
  <c r="X288" i="23"/>
  <c r="X288" i="12"/>
  <c r="T288" i="23"/>
  <c r="T288" i="12"/>
  <c r="P288" i="23"/>
  <c r="P288" i="12"/>
  <c r="L288" i="23"/>
  <c r="L288" i="12"/>
  <c r="H288" i="23"/>
  <c r="H288" i="12"/>
  <c r="D288" i="23"/>
  <c r="D288" i="12"/>
  <c r="X287" i="23"/>
  <c r="X287" i="12"/>
  <c r="T287" i="23"/>
  <c r="T287" i="12"/>
  <c r="P287" i="23"/>
  <c r="P287" i="12"/>
  <c r="L287" i="23"/>
  <c r="L287" i="12"/>
  <c r="H287" i="23"/>
  <c r="H287" i="12"/>
  <c r="D287" i="23"/>
  <c r="D287" i="12"/>
  <c r="X286" i="23"/>
  <c r="X286" i="12"/>
  <c r="T286" i="23"/>
  <c r="T286" i="12"/>
  <c r="P286" i="23"/>
  <c r="P286" i="12"/>
  <c r="L286" i="23"/>
  <c r="L286" i="12"/>
  <c r="H286" i="23"/>
  <c r="H286" i="12"/>
  <c r="D286" i="23"/>
  <c r="D286" i="12"/>
  <c r="X285" i="23"/>
  <c r="X285" i="12"/>
  <c r="T285" i="23"/>
  <c r="T285" i="12"/>
  <c r="P285" i="23"/>
  <c r="P285" i="12"/>
  <c r="L285" i="23"/>
  <c r="L285" i="12"/>
  <c r="H285" i="23"/>
  <c r="H285" i="12"/>
  <c r="D285" i="23"/>
  <c r="D285" i="12"/>
  <c r="X284" i="23"/>
  <c r="X284" i="12"/>
  <c r="T284" i="23"/>
  <c r="T284" i="12"/>
  <c r="P284" i="23"/>
  <c r="P284" i="12"/>
  <c r="L284" i="23"/>
  <c r="L284" i="12"/>
  <c r="H284" i="23"/>
  <c r="H284" i="12"/>
  <c r="D284" i="23"/>
  <c r="D284" i="12"/>
  <c r="X283" i="23"/>
  <c r="X283" i="12"/>
  <c r="T283" i="23"/>
  <c r="T283" i="12"/>
  <c r="P283" i="23"/>
  <c r="P283" i="12"/>
  <c r="L283" i="23"/>
  <c r="L283" i="12"/>
  <c r="H283" i="23"/>
  <c r="H283" i="12"/>
  <c r="D283" i="23"/>
  <c r="D283" i="12"/>
  <c r="X282" i="23"/>
  <c r="X282" i="12"/>
  <c r="T282" i="23"/>
  <c r="T282" i="12"/>
  <c r="P282" i="23"/>
  <c r="P282" i="12"/>
  <c r="L282" i="23"/>
  <c r="L282" i="12"/>
  <c r="H282" i="23"/>
  <c r="H282" i="12"/>
  <c r="D282" i="23"/>
  <c r="D282" i="12"/>
  <c r="X281" i="23"/>
  <c r="X281" i="12"/>
  <c r="T281" i="23"/>
  <c r="T281" i="12"/>
  <c r="P281" i="23"/>
  <c r="P281" i="12"/>
  <c r="L281" i="23"/>
  <c r="L281" i="12"/>
  <c r="H281" i="23"/>
  <c r="H281" i="12"/>
  <c r="D281" i="23"/>
  <c r="D281" i="12"/>
  <c r="X279" i="23"/>
  <c r="X279" i="12"/>
  <c r="T279" i="23"/>
  <c r="T279" i="12"/>
  <c r="P279" i="23"/>
  <c r="P279" i="12"/>
  <c r="L279" i="23"/>
  <c r="L279" i="12"/>
  <c r="H279" i="23"/>
  <c r="H279" i="12"/>
  <c r="D279" i="23"/>
  <c r="D279" i="12"/>
  <c r="X276" i="23"/>
  <c r="X276" i="12"/>
  <c r="T276" i="23"/>
  <c r="T276" i="12"/>
  <c r="P276" i="23"/>
  <c r="P276" i="12"/>
  <c r="L276" i="23"/>
  <c r="L276" i="12"/>
  <c r="H276" i="23"/>
  <c r="H276" i="12"/>
  <c r="D276" i="23"/>
  <c r="D276" i="12"/>
  <c r="X275" i="23"/>
  <c r="X275" i="12"/>
  <c r="T275" i="23"/>
  <c r="T275" i="12"/>
  <c r="P275" i="23"/>
  <c r="P275" i="12"/>
  <c r="L275" i="23"/>
  <c r="L275" i="12"/>
  <c r="H275" i="23"/>
  <c r="H275" i="12"/>
  <c r="D275" i="23"/>
  <c r="D275" i="12"/>
  <c r="X274" i="23"/>
  <c r="X274" i="12"/>
  <c r="T274" i="23"/>
  <c r="T274" i="12"/>
  <c r="P274" i="23"/>
  <c r="P274" i="12"/>
  <c r="L274" i="23"/>
  <c r="L274" i="12"/>
  <c r="H274" i="23"/>
  <c r="H274" i="12"/>
  <c r="D274" i="23"/>
  <c r="D274" i="12"/>
  <c r="X273" i="23"/>
  <c r="X273" i="12"/>
  <c r="T273" i="23"/>
  <c r="T273" i="12"/>
  <c r="P273" i="23"/>
  <c r="P273" i="12"/>
  <c r="L273" i="23"/>
  <c r="L273" i="12"/>
  <c r="H273" i="23"/>
  <c r="H273" i="12"/>
  <c r="D273" i="23"/>
  <c r="D273" i="12"/>
  <c r="X272" i="23"/>
  <c r="X272" i="12"/>
  <c r="T272" i="23"/>
  <c r="T272" i="12"/>
  <c r="P272" i="23"/>
  <c r="P272" i="12"/>
  <c r="L272" i="23"/>
  <c r="L272" i="12"/>
  <c r="H272" i="23"/>
  <c r="H272" i="12"/>
  <c r="D272" i="23"/>
  <c r="D272" i="12"/>
  <c r="X271" i="23"/>
  <c r="X271" i="12"/>
  <c r="T271" i="23"/>
  <c r="T271" i="12"/>
  <c r="P271" i="23"/>
  <c r="P271" i="12"/>
  <c r="L271" i="23"/>
  <c r="L271" i="12"/>
  <c r="H271" i="12"/>
  <c r="H271" i="23"/>
  <c r="D271" i="23"/>
  <c r="D271" i="12"/>
  <c r="X270" i="23"/>
  <c r="X270" i="12"/>
  <c r="T270" i="23"/>
  <c r="T270" i="12"/>
  <c r="P270" i="23"/>
  <c r="P270" i="12"/>
  <c r="L270" i="23"/>
  <c r="L270" i="12"/>
  <c r="H270" i="23"/>
  <c r="H270" i="12"/>
  <c r="D270" i="23"/>
  <c r="D270" i="12"/>
  <c r="X269" i="23"/>
  <c r="X269" i="12"/>
  <c r="T269" i="23"/>
  <c r="T269" i="12"/>
  <c r="P269" i="23"/>
  <c r="P269" i="12"/>
  <c r="L269" i="23"/>
  <c r="L269" i="12"/>
  <c r="H269" i="23"/>
  <c r="H269" i="12"/>
  <c r="D269" i="23"/>
  <c r="D269" i="12"/>
  <c r="X266" i="23"/>
  <c r="X266" i="12"/>
  <c r="T266" i="23"/>
  <c r="T266" i="12"/>
  <c r="P266" i="23"/>
  <c r="P266" i="12"/>
  <c r="L266" i="23"/>
  <c r="L266" i="12"/>
  <c r="H266" i="23"/>
  <c r="H266" i="12"/>
  <c r="D266" i="23"/>
  <c r="D266" i="12"/>
  <c r="X265" i="23"/>
  <c r="X265" i="12"/>
  <c r="T265" i="23"/>
  <c r="T265" i="12"/>
  <c r="P265" i="23"/>
  <c r="P265" i="12"/>
  <c r="L265" i="12"/>
  <c r="L265" i="23"/>
  <c r="H265" i="23"/>
  <c r="H265" i="12"/>
  <c r="D265" i="23"/>
  <c r="D265" i="12"/>
  <c r="X264" i="23"/>
  <c r="X264" i="12"/>
  <c r="T264" i="23"/>
  <c r="T264" i="12"/>
  <c r="P264" i="23"/>
  <c r="P264" i="12"/>
  <c r="L264" i="23"/>
  <c r="L264" i="12"/>
  <c r="H264" i="23"/>
  <c r="H264" i="12"/>
  <c r="D264" i="23"/>
  <c r="D264" i="12"/>
  <c r="X263" i="23"/>
  <c r="X263" i="12"/>
  <c r="T263" i="23"/>
  <c r="T263" i="12"/>
  <c r="P263" i="23"/>
  <c r="P263" i="12"/>
  <c r="L263" i="23"/>
  <c r="L263" i="12"/>
  <c r="H263" i="23"/>
  <c r="H263" i="12"/>
  <c r="D263" i="23"/>
  <c r="D263" i="12"/>
  <c r="X262" i="23"/>
  <c r="X262" i="12"/>
  <c r="T262" i="23"/>
  <c r="T262" i="12"/>
  <c r="P262" i="23"/>
  <c r="P262" i="12"/>
  <c r="L262" i="23"/>
  <c r="L262" i="12"/>
  <c r="H262" i="23"/>
  <c r="H262" i="12"/>
  <c r="D262" i="23"/>
  <c r="D262" i="12"/>
  <c r="X261" i="23"/>
  <c r="X261" i="12"/>
  <c r="T261" i="23"/>
  <c r="T261" i="12"/>
  <c r="P261" i="23"/>
  <c r="P261" i="12"/>
  <c r="L261" i="23"/>
  <c r="L261" i="12"/>
  <c r="H261" i="23"/>
  <c r="H261" i="12"/>
  <c r="D261" i="12"/>
  <c r="D261" i="23"/>
  <c r="X260" i="23"/>
  <c r="X260" i="12"/>
  <c r="T260" i="23"/>
  <c r="T260" i="12"/>
  <c r="P260" i="12"/>
  <c r="P260" i="23"/>
  <c r="L260" i="23"/>
  <c r="L260" i="12"/>
  <c r="H260" i="23"/>
  <c r="H260" i="12"/>
  <c r="D260" i="23"/>
  <c r="D260" i="12"/>
  <c r="X259" i="23"/>
  <c r="X259" i="12"/>
  <c r="T259" i="23"/>
  <c r="T259" i="12"/>
  <c r="P259" i="23"/>
  <c r="P259" i="12"/>
  <c r="L259" i="23"/>
  <c r="L259" i="12"/>
  <c r="H259" i="23"/>
  <c r="H259" i="12"/>
  <c r="D259" i="23"/>
  <c r="D259" i="12"/>
  <c r="X258" i="23"/>
  <c r="X258" i="12"/>
  <c r="T258" i="23"/>
  <c r="T258" i="12"/>
  <c r="P258" i="23"/>
  <c r="P258" i="12"/>
  <c r="L258" i="23"/>
  <c r="L258" i="12"/>
  <c r="H258" i="23"/>
  <c r="H258" i="12"/>
  <c r="D258" i="23"/>
  <c r="D258" i="12"/>
  <c r="X257" i="23"/>
  <c r="X257" i="12"/>
  <c r="T257" i="23"/>
  <c r="T257" i="12"/>
  <c r="P257" i="23"/>
  <c r="P257" i="12"/>
  <c r="L257" i="23"/>
  <c r="L257" i="12"/>
  <c r="H257" i="23"/>
  <c r="H257" i="12"/>
  <c r="D257" i="23"/>
  <c r="D257" i="12"/>
  <c r="X256" i="23"/>
  <c r="X256" i="12"/>
  <c r="T256" i="23"/>
  <c r="T256" i="12"/>
  <c r="P256" i="23"/>
  <c r="P256" i="12"/>
  <c r="L256" i="23"/>
  <c r="L256" i="12"/>
  <c r="H256" i="23"/>
  <c r="H256" i="12"/>
  <c r="D256" i="23"/>
  <c r="D256" i="12"/>
  <c r="X255" i="23"/>
  <c r="X255" i="12"/>
  <c r="T255" i="23"/>
  <c r="T255" i="12"/>
  <c r="P255" i="23"/>
  <c r="P255" i="12"/>
  <c r="L255" i="23"/>
  <c r="L255" i="12"/>
  <c r="H255" i="23"/>
  <c r="H255" i="12"/>
  <c r="D255" i="12"/>
  <c r="D255" i="23"/>
  <c r="X254" i="23"/>
  <c r="X254" i="12"/>
  <c r="T254" i="23"/>
  <c r="T254" i="12"/>
  <c r="P254" i="23"/>
  <c r="P254" i="12"/>
  <c r="L254" i="23"/>
  <c r="L254" i="12"/>
  <c r="H254" i="23"/>
  <c r="H254" i="12"/>
  <c r="D254" i="23"/>
  <c r="D254" i="12"/>
  <c r="X253" i="23"/>
  <c r="X253" i="12"/>
  <c r="T253" i="23"/>
  <c r="T253" i="12"/>
  <c r="P253" i="23"/>
  <c r="P253" i="12"/>
  <c r="L253" i="23"/>
  <c r="L253" i="12"/>
  <c r="H253" i="23"/>
  <c r="H253" i="12"/>
  <c r="D253" i="12"/>
  <c r="D253" i="23"/>
  <c r="X252" i="23"/>
  <c r="X252" i="12"/>
  <c r="T252" i="23"/>
  <c r="T252" i="12"/>
  <c r="P252" i="23"/>
  <c r="P252" i="12"/>
  <c r="L252" i="23"/>
  <c r="L252" i="12"/>
  <c r="H252" i="23"/>
  <c r="H252" i="12"/>
  <c r="D252" i="23"/>
  <c r="D252" i="12"/>
  <c r="X251" i="23"/>
  <c r="X251" i="12"/>
  <c r="T251" i="23"/>
  <c r="T251" i="12"/>
  <c r="P251" i="23"/>
  <c r="P251" i="12"/>
  <c r="L251" i="23"/>
  <c r="L251" i="12"/>
  <c r="H251" i="23"/>
  <c r="H251" i="12"/>
  <c r="D251" i="23"/>
  <c r="D251" i="12"/>
  <c r="X250" i="23"/>
  <c r="X250" i="12"/>
  <c r="T250" i="23"/>
  <c r="T250" i="12"/>
  <c r="P250" i="23"/>
  <c r="P250" i="12"/>
  <c r="L250" i="23"/>
  <c r="L250" i="12"/>
  <c r="H250" i="23"/>
  <c r="H250" i="12"/>
  <c r="D250" i="23"/>
  <c r="D250" i="12"/>
  <c r="X249" i="23"/>
  <c r="X249" i="12"/>
  <c r="T249" i="23"/>
  <c r="T249" i="12"/>
  <c r="P249" i="23"/>
  <c r="P249" i="12"/>
  <c r="L249" i="23"/>
  <c r="L249" i="12"/>
  <c r="H249" i="23"/>
  <c r="H249" i="12"/>
  <c r="D249" i="23"/>
  <c r="D249" i="12"/>
  <c r="X248" i="23"/>
  <c r="X248" i="12"/>
  <c r="T248" i="23"/>
  <c r="T248" i="12"/>
  <c r="P248" i="23"/>
  <c r="P248" i="12"/>
  <c r="L248" i="23"/>
  <c r="L248" i="12"/>
  <c r="H248" i="23"/>
  <c r="H248" i="12"/>
  <c r="D248" i="12"/>
  <c r="D248" i="23"/>
  <c r="X245" i="23"/>
  <c r="X245" i="12"/>
  <c r="T245" i="23"/>
  <c r="T245" i="12"/>
  <c r="P245" i="23"/>
  <c r="P245" i="12"/>
  <c r="L245" i="23"/>
  <c r="L245" i="12"/>
  <c r="H245" i="23"/>
  <c r="H245" i="12"/>
  <c r="D245" i="23"/>
  <c r="D245" i="12"/>
  <c r="X244" i="23"/>
  <c r="X244" i="12"/>
  <c r="T244" i="23"/>
  <c r="T244" i="12"/>
  <c r="P244" i="23"/>
  <c r="P244" i="12"/>
  <c r="L244" i="23"/>
  <c r="L244" i="12"/>
  <c r="H244" i="23"/>
  <c r="H244" i="12"/>
  <c r="D244" i="12"/>
  <c r="D244" i="23"/>
  <c r="X243" i="23"/>
  <c r="X243" i="12"/>
  <c r="T243" i="23"/>
  <c r="T243" i="12"/>
  <c r="P243" i="23"/>
  <c r="P243" i="12"/>
  <c r="L243" i="12"/>
  <c r="L243" i="23"/>
  <c r="H243" i="23"/>
  <c r="H243" i="12"/>
  <c r="D243" i="12"/>
  <c r="D243" i="23"/>
  <c r="X242" i="23"/>
  <c r="X242" i="12"/>
  <c r="T242" i="23"/>
  <c r="T242" i="12"/>
  <c r="P242" i="23"/>
  <c r="P242" i="12"/>
  <c r="L242" i="23"/>
  <c r="L242" i="12"/>
  <c r="H242" i="23"/>
  <c r="H242" i="12"/>
  <c r="D242" i="23"/>
  <c r="D242" i="12"/>
  <c r="X241" i="23"/>
  <c r="X241" i="12"/>
  <c r="T241" i="23"/>
  <c r="T241" i="12"/>
  <c r="P241" i="23"/>
  <c r="P241" i="12"/>
  <c r="L241" i="12"/>
  <c r="L241" i="23"/>
  <c r="H241" i="23"/>
  <c r="H241" i="12"/>
  <c r="D241" i="23"/>
  <c r="D241" i="12"/>
  <c r="X240" i="23"/>
  <c r="X240" i="12"/>
  <c r="T240" i="23"/>
  <c r="T240" i="12"/>
  <c r="P240" i="23"/>
  <c r="P240" i="12"/>
  <c r="L240" i="23"/>
  <c r="L240" i="12"/>
  <c r="H240" i="23"/>
  <c r="H240" i="12"/>
  <c r="D240" i="23"/>
  <c r="D240" i="12"/>
  <c r="X239" i="23"/>
  <c r="X239" i="12"/>
  <c r="T239" i="23"/>
  <c r="T239" i="12"/>
  <c r="P239" i="23"/>
  <c r="P239" i="12"/>
  <c r="L239" i="23"/>
  <c r="L239" i="12"/>
  <c r="H239" i="23"/>
  <c r="H239" i="12"/>
  <c r="D239" i="23"/>
  <c r="D239" i="12"/>
  <c r="X238" i="23"/>
  <c r="X238" i="12"/>
  <c r="T238" i="23"/>
  <c r="T238" i="12"/>
  <c r="P238" i="23"/>
  <c r="P238" i="12"/>
  <c r="L238" i="23"/>
  <c r="L238" i="12"/>
  <c r="H238" i="23"/>
  <c r="H238" i="12"/>
  <c r="D238" i="23"/>
  <c r="D238" i="12"/>
  <c r="X237" i="23"/>
  <c r="X237" i="12"/>
  <c r="T237" i="23"/>
  <c r="T237" i="12"/>
  <c r="P237" i="23"/>
  <c r="P237" i="12"/>
  <c r="L237" i="23"/>
  <c r="L237" i="12"/>
  <c r="H237" i="23"/>
  <c r="H237" i="12"/>
  <c r="D237" i="23"/>
  <c r="D237" i="12"/>
  <c r="X236" i="23"/>
  <c r="X236" i="12"/>
  <c r="T236" i="23"/>
  <c r="T236" i="12"/>
  <c r="P236" i="23"/>
  <c r="P236" i="12"/>
  <c r="L236" i="23"/>
  <c r="L236" i="12"/>
  <c r="H236" i="23"/>
  <c r="H236" i="12"/>
  <c r="D236" i="23"/>
  <c r="D236" i="12"/>
  <c r="X235" i="23"/>
  <c r="X235" i="12"/>
  <c r="T235" i="23"/>
  <c r="T235" i="12"/>
  <c r="P235" i="23"/>
  <c r="P235" i="12"/>
  <c r="L235" i="23"/>
  <c r="L235" i="12"/>
  <c r="H235" i="12"/>
  <c r="H235" i="23"/>
  <c r="D235" i="23"/>
  <c r="D235" i="12"/>
  <c r="X234" i="23"/>
  <c r="X234" i="12"/>
  <c r="T234" i="23"/>
  <c r="T234" i="12"/>
  <c r="P234" i="23"/>
  <c r="P234" i="12"/>
  <c r="L234" i="23"/>
  <c r="L234" i="12"/>
  <c r="H234" i="12"/>
  <c r="H234" i="23"/>
  <c r="D234" i="23"/>
  <c r="D234" i="12"/>
  <c r="X233" i="23"/>
  <c r="X233" i="12"/>
  <c r="T233" i="23"/>
  <c r="T233" i="12"/>
  <c r="P233" i="23"/>
  <c r="P233" i="12"/>
  <c r="L233" i="23"/>
  <c r="L233" i="12"/>
  <c r="H233" i="23"/>
  <c r="H233" i="12"/>
  <c r="D233" i="23"/>
  <c r="D233" i="12"/>
  <c r="X232" i="23"/>
  <c r="X232" i="12"/>
  <c r="T232" i="23"/>
  <c r="T232" i="12"/>
  <c r="P232" i="23"/>
  <c r="P232" i="12"/>
  <c r="L232" i="23"/>
  <c r="L232" i="12"/>
  <c r="H232" i="23"/>
  <c r="H232" i="12"/>
  <c r="D232" i="23"/>
  <c r="D232" i="12"/>
  <c r="X231" i="23"/>
  <c r="X231" i="12"/>
  <c r="T231" i="23"/>
  <c r="T231" i="12"/>
  <c r="P231" i="23"/>
  <c r="P231" i="12"/>
  <c r="L231" i="23"/>
  <c r="L231" i="12"/>
  <c r="H231" i="23"/>
  <c r="H231" i="12"/>
  <c r="D231" i="23"/>
  <c r="D231" i="12"/>
  <c r="X230" i="23"/>
  <c r="X230" i="12"/>
  <c r="T230" i="23"/>
  <c r="T230" i="12"/>
  <c r="P230" i="23"/>
  <c r="P230" i="12"/>
  <c r="L230" i="12"/>
  <c r="L230" i="23"/>
  <c r="H230" i="23"/>
  <c r="H230" i="12"/>
  <c r="D230" i="23"/>
  <c r="D230" i="12"/>
  <c r="X229" i="23"/>
  <c r="X229" i="12"/>
  <c r="T229" i="23"/>
  <c r="T229" i="12"/>
  <c r="P229" i="23"/>
  <c r="P229" i="12"/>
  <c r="L229" i="23"/>
  <c r="L229" i="12"/>
  <c r="H229" i="23"/>
  <c r="H229" i="12"/>
  <c r="D229" i="23"/>
  <c r="D229" i="12"/>
  <c r="X228" i="23"/>
  <c r="X228" i="12"/>
  <c r="T228" i="23"/>
  <c r="T228" i="12"/>
  <c r="P228" i="23"/>
  <c r="P228" i="12"/>
  <c r="L228" i="23"/>
  <c r="L228" i="12"/>
  <c r="H228" i="23"/>
  <c r="H228" i="12"/>
  <c r="D228" i="23"/>
  <c r="D228" i="12"/>
  <c r="X227" i="23"/>
  <c r="X227" i="12"/>
  <c r="T227" i="23"/>
  <c r="T227" i="12"/>
  <c r="P227" i="23"/>
  <c r="P227" i="12"/>
  <c r="L227" i="23"/>
  <c r="L227" i="12"/>
  <c r="H227" i="23"/>
  <c r="H227" i="12"/>
  <c r="D227" i="12"/>
  <c r="D227" i="23"/>
  <c r="X226" i="23"/>
  <c r="X226" i="12"/>
  <c r="T226" i="23"/>
  <c r="T226" i="12"/>
  <c r="P226" i="23"/>
  <c r="P226" i="12"/>
  <c r="L226" i="23"/>
  <c r="L226" i="12"/>
  <c r="H226" i="23"/>
  <c r="H226" i="12"/>
  <c r="D226" i="23"/>
  <c r="D226" i="12"/>
  <c r="X225" i="23"/>
  <c r="X225" i="12"/>
  <c r="T225" i="23"/>
  <c r="T225" i="12"/>
  <c r="P225" i="23"/>
  <c r="P225" i="12"/>
  <c r="L225" i="23"/>
  <c r="L225" i="12"/>
  <c r="H225" i="23"/>
  <c r="H225" i="12"/>
  <c r="D225" i="23"/>
  <c r="D225" i="12"/>
  <c r="X224" i="23"/>
  <c r="X224" i="12"/>
  <c r="T224" i="23"/>
  <c r="T224" i="12"/>
  <c r="P224" i="23"/>
  <c r="P224" i="12"/>
  <c r="L224" i="23"/>
  <c r="L224" i="12"/>
  <c r="H224" i="23"/>
  <c r="H224" i="12"/>
  <c r="D224" i="23"/>
  <c r="D224" i="12"/>
  <c r="X223" i="23"/>
  <c r="X223" i="12"/>
  <c r="T223" i="23"/>
  <c r="T223" i="12"/>
  <c r="P223" i="23"/>
  <c r="P223" i="12"/>
  <c r="L223" i="23"/>
  <c r="L223" i="12"/>
  <c r="H223" i="23"/>
  <c r="H223" i="12"/>
  <c r="D223" i="23"/>
  <c r="D223" i="12"/>
  <c r="X222" i="23"/>
  <c r="X222" i="12"/>
  <c r="T222" i="23"/>
  <c r="T222" i="12"/>
  <c r="P222" i="23"/>
  <c r="P222" i="12"/>
  <c r="L222" i="23"/>
  <c r="L222" i="12"/>
  <c r="H222" i="23"/>
  <c r="H222" i="12"/>
  <c r="D222" i="23"/>
  <c r="D222" i="12"/>
  <c r="X219" i="23"/>
  <c r="X219" i="12"/>
  <c r="T219" i="23"/>
  <c r="T219" i="12"/>
  <c r="P219" i="23"/>
  <c r="P219" i="12"/>
  <c r="L219" i="23"/>
  <c r="L219" i="12"/>
  <c r="H219" i="23"/>
  <c r="H219" i="12"/>
  <c r="D219" i="23"/>
  <c r="D219" i="12"/>
  <c r="X218" i="23"/>
  <c r="X218" i="12"/>
  <c r="T218" i="23"/>
  <c r="T218" i="12"/>
  <c r="P218" i="23"/>
  <c r="P218" i="12"/>
  <c r="L218" i="23"/>
  <c r="L218" i="12"/>
  <c r="H218" i="23"/>
  <c r="H218" i="12"/>
  <c r="D218" i="23"/>
  <c r="D218" i="12"/>
  <c r="X217" i="23"/>
  <c r="X217" i="12"/>
  <c r="T217" i="23"/>
  <c r="T217" i="12"/>
  <c r="P217" i="23"/>
  <c r="P217" i="12"/>
  <c r="L217" i="23"/>
  <c r="L217" i="12"/>
  <c r="H217" i="23"/>
  <c r="H217" i="12"/>
  <c r="D217" i="23"/>
  <c r="D217" i="12"/>
  <c r="X216" i="23"/>
  <c r="X216" i="12"/>
  <c r="T216" i="23"/>
  <c r="T216" i="12"/>
  <c r="P216" i="23"/>
  <c r="P216" i="12"/>
  <c r="L216" i="23"/>
  <c r="L216" i="12"/>
  <c r="H216" i="23"/>
  <c r="H216" i="12"/>
  <c r="D216" i="23"/>
  <c r="D216" i="12"/>
  <c r="X215" i="23"/>
  <c r="X215" i="12"/>
  <c r="T215" i="23"/>
  <c r="T215" i="12"/>
  <c r="P215" i="23"/>
  <c r="P215" i="12"/>
  <c r="L215" i="23"/>
  <c r="L215" i="12"/>
  <c r="H215" i="23"/>
  <c r="H215" i="12"/>
  <c r="D215" i="12"/>
  <c r="D215" i="23"/>
  <c r="X214" i="23"/>
  <c r="X214" i="12"/>
  <c r="T214" i="23"/>
  <c r="T214" i="12"/>
  <c r="P214" i="23"/>
  <c r="P214" i="12"/>
  <c r="L214" i="23"/>
  <c r="L214" i="12"/>
  <c r="H214" i="23"/>
  <c r="H214" i="12"/>
  <c r="D214" i="23"/>
  <c r="D214" i="12"/>
  <c r="X213" i="23"/>
  <c r="X213" i="12"/>
  <c r="T213" i="23"/>
  <c r="T213" i="12"/>
  <c r="P213" i="23"/>
  <c r="P213" i="12"/>
  <c r="L213" i="23"/>
  <c r="L213" i="12"/>
  <c r="H213" i="23"/>
  <c r="H213" i="12"/>
  <c r="D213" i="23"/>
  <c r="D213" i="12"/>
  <c r="X212" i="23"/>
  <c r="X212" i="12"/>
  <c r="T212" i="23"/>
  <c r="T212" i="12"/>
  <c r="P212" i="23"/>
  <c r="P212" i="12"/>
  <c r="L212" i="23"/>
  <c r="L212" i="12"/>
  <c r="H212" i="23"/>
  <c r="H212" i="12"/>
  <c r="D212" i="12"/>
  <c r="D212" i="23"/>
  <c r="X211" i="23"/>
  <c r="X211" i="12"/>
  <c r="T211" i="23"/>
  <c r="T211" i="12"/>
  <c r="P211" i="23"/>
  <c r="P211" i="12"/>
  <c r="L211" i="23"/>
  <c r="L211" i="12"/>
  <c r="H211" i="23"/>
  <c r="H211" i="12"/>
  <c r="D211" i="23"/>
  <c r="D211" i="12"/>
  <c r="X210" i="23"/>
  <c r="X210" i="12"/>
  <c r="T210" i="23"/>
  <c r="T210" i="12"/>
  <c r="P210" i="23"/>
  <c r="P210" i="12"/>
  <c r="L210" i="23"/>
  <c r="L210" i="12"/>
  <c r="H210" i="23"/>
  <c r="H210" i="12"/>
  <c r="D210" i="23"/>
  <c r="D210" i="12"/>
  <c r="X209" i="23"/>
  <c r="X209" i="12"/>
  <c r="T209" i="23"/>
  <c r="T209" i="12"/>
  <c r="P209" i="23"/>
  <c r="P209" i="12"/>
  <c r="L209" i="23"/>
  <c r="L209" i="12"/>
  <c r="H209" i="12"/>
  <c r="H209" i="23"/>
  <c r="D209" i="23"/>
  <c r="D209" i="12"/>
  <c r="X208" i="23"/>
  <c r="X208" i="12"/>
  <c r="T208" i="23"/>
  <c r="T208" i="12"/>
  <c r="P208" i="12"/>
  <c r="P208" i="23"/>
  <c r="L208" i="23"/>
  <c r="L208" i="12"/>
  <c r="H208" i="23"/>
  <c r="H208" i="12"/>
  <c r="D208" i="12"/>
  <c r="D208" i="23"/>
  <c r="X207" i="23"/>
  <c r="X207" i="12"/>
  <c r="T207" i="23"/>
  <c r="T207" i="12"/>
  <c r="P207" i="23"/>
  <c r="P207" i="12"/>
  <c r="L207" i="23"/>
  <c r="L207" i="12"/>
  <c r="H207" i="23"/>
  <c r="H207" i="12"/>
  <c r="D207" i="23"/>
  <c r="D207" i="12"/>
  <c r="X206" i="23"/>
  <c r="X206" i="12"/>
  <c r="T206" i="23"/>
  <c r="T206" i="12"/>
  <c r="P206" i="23"/>
  <c r="P206" i="12"/>
  <c r="L206" i="23"/>
  <c r="L206" i="12"/>
  <c r="H206" i="23"/>
  <c r="H206" i="12"/>
  <c r="D206" i="12"/>
  <c r="D206" i="23"/>
  <c r="X205" i="23"/>
  <c r="X205" i="12"/>
  <c r="T205" i="23"/>
  <c r="T205" i="12"/>
  <c r="P205" i="23"/>
  <c r="P205" i="12"/>
  <c r="L205" i="23"/>
  <c r="L205" i="12"/>
  <c r="H205" i="23"/>
  <c r="H205" i="12"/>
  <c r="D205" i="12"/>
  <c r="D205" i="23"/>
  <c r="X204" i="23"/>
  <c r="X204" i="12"/>
  <c r="T204" i="23"/>
  <c r="T204" i="12"/>
  <c r="P204" i="23"/>
  <c r="P204" i="12"/>
  <c r="L204" i="23"/>
  <c r="L204" i="12"/>
  <c r="H204" i="23"/>
  <c r="H204" i="12"/>
  <c r="D204" i="12"/>
  <c r="D204" i="23"/>
  <c r="X203" i="23"/>
  <c r="X203" i="12"/>
  <c r="T203" i="23"/>
  <c r="T203" i="12"/>
  <c r="P203" i="23"/>
  <c r="P203" i="12"/>
  <c r="L203" i="23"/>
  <c r="L203" i="12"/>
  <c r="H203" i="23"/>
  <c r="H203" i="12"/>
  <c r="D203" i="23"/>
  <c r="D203" i="12"/>
  <c r="X202" i="23"/>
  <c r="X202" i="12"/>
  <c r="T202" i="23"/>
  <c r="T202" i="12"/>
  <c r="P202" i="23"/>
  <c r="P202" i="12"/>
  <c r="L202" i="23"/>
  <c r="L202" i="12"/>
  <c r="H202" i="23"/>
  <c r="H202" i="12"/>
  <c r="D202" i="23"/>
  <c r="D202" i="12"/>
  <c r="X201" i="23"/>
  <c r="X201" i="12"/>
  <c r="T201" i="23"/>
  <c r="T201" i="12"/>
  <c r="P201" i="23"/>
  <c r="P201" i="12"/>
  <c r="L201" i="23"/>
  <c r="L201" i="12"/>
  <c r="H201" i="12"/>
  <c r="H201" i="23"/>
  <c r="D201" i="12"/>
  <c r="D201" i="23"/>
  <c r="X200" i="23"/>
  <c r="X200" i="12"/>
  <c r="T200" i="23"/>
  <c r="T200" i="12"/>
  <c r="P200" i="23"/>
  <c r="P200" i="12"/>
  <c r="L200" i="23"/>
  <c r="L200" i="12"/>
  <c r="H200" i="23"/>
  <c r="H200" i="12"/>
  <c r="D200" i="23"/>
  <c r="D200" i="12"/>
  <c r="X199" i="23"/>
  <c r="X199" i="12"/>
  <c r="T199" i="23"/>
  <c r="T199" i="12"/>
  <c r="P199" i="23"/>
  <c r="P199" i="12"/>
  <c r="L199" i="23"/>
  <c r="L199" i="12"/>
  <c r="H199" i="23"/>
  <c r="H199" i="12"/>
  <c r="D199" i="23"/>
  <c r="D199" i="12"/>
  <c r="X198" i="23"/>
  <c r="X198" i="12"/>
  <c r="T198" i="23"/>
  <c r="T198" i="12"/>
  <c r="P198" i="23"/>
  <c r="P198" i="12"/>
  <c r="L198" i="23"/>
  <c r="L198" i="12"/>
  <c r="H198" i="12"/>
  <c r="H198" i="23"/>
  <c r="D198" i="23"/>
  <c r="D198" i="12"/>
  <c r="X197" i="23"/>
  <c r="X197" i="12"/>
  <c r="T197" i="23"/>
  <c r="T197" i="12"/>
  <c r="P197" i="23"/>
  <c r="P197" i="12"/>
  <c r="L197" i="23"/>
  <c r="L197" i="12"/>
  <c r="H197" i="23"/>
  <c r="H197" i="12"/>
  <c r="D197" i="23"/>
  <c r="D197" i="12"/>
  <c r="X196" i="23"/>
  <c r="X196" i="12"/>
  <c r="T196" i="23"/>
  <c r="T196" i="12"/>
  <c r="P196" i="23"/>
  <c r="P196" i="12"/>
  <c r="L196" i="23"/>
  <c r="L196" i="12"/>
  <c r="H196" i="23"/>
  <c r="H196" i="12"/>
  <c r="D196" i="23"/>
  <c r="D196" i="12"/>
  <c r="X195" i="23"/>
  <c r="X195" i="12"/>
  <c r="T195" i="23"/>
  <c r="T195" i="12"/>
  <c r="P195" i="23"/>
  <c r="P195" i="12"/>
  <c r="L195" i="23"/>
  <c r="L195" i="12"/>
  <c r="H195" i="23"/>
  <c r="H195" i="12"/>
  <c r="D195" i="23"/>
  <c r="D195" i="12"/>
  <c r="X194" i="23"/>
  <c r="X194" i="12"/>
  <c r="T194" i="23"/>
  <c r="T194" i="12"/>
  <c r="P194" i="12"/>
  <c r="P194" i="23"/>
  <c r="L194" i="12"/>
  <c r="L194" i="23"/>
  <c r="H194" i="23"/>
  <c r="H194" i="12"/>
  <c r="D194" i="23"/>
  <c r="D194" i="12"/>
  <c r="X193" i="23"/>
  <c r="X193" i="12"/>
  <c r="T193" i="23"/>
  <c r="T193" i="12"/>
  <c r="P193" i="23"/>
  <c r="P193" i="12"/>
  <c r="L193" i="23"/>
  <c r="L193" i="12"/>
  <c r="H193" i="23"/>
  <c r="H193" i="12"/>
  <c r="D193" i="12"/>
  <c r="D193" i="23"/>
  <c r="X192" i="23"/>
  <c r="X192" i="12"/>
  <c r="T192" i="23"/>
  <c r="T192" i="12"/>
  <c r="P192" i="23"/>
  <c r="P192" i="12"/>
  <c r="L192" i="23"/>
  <c r="L192" i="12"/>
  <c r="H192" i="23"/>
  <c r="H192" i="12"/>
  <c r="D192" i="23"/>
  <c r="D192" i="12"/>
  <c r="X191" i="23"/>
  <c r="X191" i="12"/>
  <c r="T191" i="23"/>
  <c r="T191" i="12"/>
  <c r="P191" i="23"/>
  <c r="P191" i="12"/>
  <c r="L191" i="23"/>
  <c r="L191" i="12"/>
  <c r="H191" i="23"/>
  <c r="H191" i="12"/>
  <c r="D191" i="23"/>
  <c r="D191" i="12"/>
  <c r="X190" i="23"/>
  <c r="X190" i="12"/>
  <c r="T190" i="23"/>
  <c r="T190" i="12"/>
  <c r="P190" i="23"/>
  <c r="P190" i="12"/>
  <c r="L190" i="23"/>
  <c r="L190" i="12"/>
  <c r="H190" i="23"/>
  <c r="H190" i="12"/>
  <c r="D190" i="23"/>
  <c r="D190" i="12"/>
  <c r="X189" i="23"/>
  <c r="X189" i="12"/>
  <c r="T189" i="23"/>
  <c r="T189" i="12"/>
  <c r="P189" i="23"/>
  <c r="P189" i="12"/>
  <c r="L189" i="23"/>
  <c r="L189" i="12"/>
  <c r="H189" i="23"/>
  <c r="H189" i="12"/>
  <c r="D189" i="23"/>
  <c r="D189" i="12"/>
  <c r="X188" i="23"/>
  <c r="X188" i="12"/>
  <c r="T188" i="23"/>
  <c r="T188" i="12"/>
  <c r="P188" i="23"/>
  <c r="P188" i="12"/>
  <c r="L188" i="23"/>
  <c r="L188" i="12"/>
  <c r="H188" i="23"/>
  <c r="H188" i="12"/>
  <c r="D188" i="23"/>
  <c r="D188" i="12"/>
  <c r="X187" i="23"/>
  <c r="X187" i="12"/>
  <c r="T187" i="23"/>
  <c r="T187" i="12"/>
  <c r="P187" i="23"/>
  <c r="P187" i="12"/>
  <c r="L187" i="23"/>
  <c r="L187" i="12"/>
  <c r="H187" i="23"/>
  <c r="H187" i="12"/>
  <c r="D187" i="23"/>
  <c r="D187" i="12"/>
  <c r="X186" i="23"/>
  <c r="X186" i="12"/>
  <c r="T186" i="23"/>
  <c r="T186" i="12"/>
  <c r="P186" i="23"/>
  <c r="P186" i="12"/>
  <c r="L186" i="23"/>
  <c r="L186" i="12"/>
  <c r="H186" i="23"/>
  <c r="H186" i="12"/>
  <c r="D186" i="23"/>
  <c r="D186" i="12"/>
  <c r="X185" i="23"/>
  <c r="X185" i="12"/>
  <c r="T185" i="23"/>
  <c r="T185" i="12"/>
  <c r="P185" i="23"/>
  <c r="P185" i="12"/>
  <c r="L185" i="12"/>
  <c r="L185" i="23"/>
  <c r="H185" i="23"/>
  <c r="H185" i="12"/>
  <c r="D185" i="23"/>
  <c r="D185" i="12"/>
  <c r="X184" i="23"/>
  <c r="X184" i="12"/>
  <c r="T184" i="23"/>
  <c r="T184" i="12"/>
  <c r="P184" i="23"/>
  <c r="P184" i="12"/>
  <c r="L184" i="23"/>
  <c r="L184" i="12"/>
  <c r="H184" i="23"/>
  <c r="H184" i="12"/>
  <c r="D184" i="23"/>
  <c r="D184" i="12"/>
  <c r="X183" i="23"/>
  <c r="X183" i="12"/>
  <c r="T183" i="23"/>
  <c r="T183" i="12"/>
  <c r="P183" i="23"/>
  <c r="P183" i="12"/>
  <c r="L183" i="23"/>
  <c r="L183" i="12"/>
  <c r="H183" i="23"/>
  <c r="H183" i="12"/>
  <c r="D183" i="23"/>
  <c r="D183" i="12"/>
  <c r="X182" i="23"/>
  <c r="X182" i="12"/>
  <c r="T182" i="23"/>
  <c r="T182" i="12"/>
  <c r="P182" i="23"/>
  <c r="P182" i="12"/>
  <c r="L182" i="23"/>
  <c r="L182" i="12"/>
  <c r="H182" i="23"/>
  <c r="H182" i="12"/>
  <c r="D182" i="23"/>
  <c r="D182" i="12"/>
  <c r="X181" i="23"/>
  <c r="X181" i="12"/>
  <c r="T181" i="23"/>
  <c r="T181" i="12"/>
  <c r="P181" i="23"/>
  <c r="P181" i="12"/>
  <c r="L181" i="23"/>
  <c r="L181" i="12"/>
  <c r="H181" i="23"/>
  <c r="H181" i="12"/>
  <c r="D181" i="23"/>
  <c r="D181" i="12"/>
  <c r="X180" i="23"/>
  <c r="X180" i="12"/>
  <c r="T180" i="23"/>
  <c r="T180" i="12"/>
  <c r="P180" i="23"/>
  <c r="P180" i="12"/>
  <c r="L180" i="23"/>
  <c r="L180" i="12"/>
  <c r="H180" i="23"/>
  <c r="H180" i="12"/>
  <c r="D180" i="23"/>
  <c r="D180" i="12"/>
  <c r="X177" i="23"/>
  <c r="X177" i="12"/>
  <c r="T177" i="23"/>
  <c r="T177" i="12"/>
  <c r="P177" i="23"/>
  <c r="P177" i="12"/>
  <c r="L177" i="12"/>
  <c r="L177" i="23"/>
  <c r="H177" i="23"/>
  <c r="H177" i="12"/>
  <c r="D177" i="23"/>
  <c r="D177" i="12"/>
  <c r="X176" i="23"/>
  <c r="X176" i="12"/>
  <c r="T176" i="23"/>
  <c r="T176" i="12"/>
  <c r="P176" i="23"/>
  <c r="P176" i="12"/>
  <c r="L176" i="23"/>
  <c r="L176" i="12"/>
  <c r="H176" i="23"/>
  <c r="H176" i="12"/>
  <c r="D176" i="12"/>
  <c r="D176" i="23"/>
  <c r="X175" i="23"/>
  <c r="X175" i="12"/>
  <c r="T175" i="23"/>
  <c r="T175" i="12"/>
  <c r="P175" i="23"/>
  <c r="P175" i="12"/>
  <c r="L175" i="23"/>
  <c r="L175" i="12"/>
  <c r="H175" i="23"/>
  <c r="H175" i="12"/>
  <c r="D175" i="23"/>
  <c r="D175" i="12"/>
  <c r="X174" i="23"/>
  <c r="X174" i="12"/>
  <c r="T174" i="23"/>
  <c r="T174" i="12"/>
  <c r="P174" i="23"/>
  <c r="P174" i="12"/>
  <c r="L174" i="23"/>
  <c r="L174" i="12"/>
  <c r="H174" i="23"/>
  <c r="H174" i="12"/>
  <c r="D174" i="23"/>
  <c r="D174" i="12"/>
  <c r="X173" i="23"/>
  <c r="X173" i="12"/>
  <c r="T173" i="23"/>
  <c r="T173" i="12"/>
  <c r="P173" i="23"/>
  <c r="P173" i="12"/>
  <c r="L173" i="23"/>
  <c r="L173" i="12"/>
  <c r="H173" i="23"/>
  <c r="H173" i="12"/>
  <c r="D173" i="23"/>
  <c r="D173" i="12"/>
  <c r="X172" i="23"/>
  <c r="X172" i="12"/>
  <c r="T172" i="23"/>
  <c r="T172" i="12"/>
  <c r="P172" i="23"/>
  <c r="P172" i="12"/>
  <c r="L172" i="23"/>
  <c r="L172" i="12"/>
  <c r="H172" i="23"/>
  <c r="H172" i="12"/>
  <c r="D172" i="23"/>
  <c r="D172" i="12"/>
  <c r="X171" i="23"/>
  <c r="X171" i="12"/>
  <c r="T171" i="23"/>
  <c r="T171" i="12"/>
  <c r="P171" i="23"/>
  <c r="P171" i="12"/>
  <c r="L171" i="23"/>
  <c r="L171" i="12"/>
  <c r="H171" i="12"/>
  <c r="H171" i="23"/>
  <c r="D171" i="23"/>
  <c r="D171" i="12"/>
  <c r="X170" i="23"/>
  <c r="X170" i="12"/>
  <c r="T170" i="23"/>
  <c r="T170" i="12"/>
  <c r="P170" i="23"/>
  <c r="P170" i="12"/>
  <c r="L170" i="23"/>
  <c r="L170" i="12"/>
  <c r="H170" i="23"/>
  <c r="H170" i="12"/>
  <c r="D170" i="23"/>
  <c r="D170" i="12"/>
  <c r="X169" i="23"/>
  <c r="X169" i="12"/>
  <c r="T169" i="23"/>
  <c r="T169" i="12"/>
  <c r="P169" i="23"/>
  <c r="P169" i="12"/>
  <c r="L169" i="23"/>
  <c r="L169" i="12"/>
  <c r="H169" i="12"/>
  <c r="H169" i="23"/>
  <c r="D169" i="23"/>
  <c r="D169" i="12"/>
  <c r="X168" i="23"/>
  <c r="X168" i="12"/>
  <c r="T168" i="23"/>
  <c r="T168" i="12"/>
  <c r="P168" i="23"/>
  <c r="P168" i="12"/>
  <c r="L168" i="23"/>
  <c r="L168" i="12"/>
  <c r="H168" i="23"/>
  <c r="H168" i="12"/>
  <c r="D168" i="23"/>
  <c r="D168" i="12"/>
  <c r="X167" i="23"/>
  <c r="X167" i="12"/>
  <c r="T167" i="23"/>
  <c r="T167" i="12"/>
  <c r="P167" i="23"/>
  <c r="P167" i="12"/>
  <c r="L167" i="23"/>
  <c r="L167" i="12"/>
  <c r="H167" i="23"/>
  <c r="H167" i="12"/>
  <c r="D167" i="23"/>
  <c r="D167" i="12"/>
  <c r="X166" i="23"/>
  <c r="X166" i="12"/>
  <c r="T166" i="23"/>
  <c r="T166" i="12"/>
  <c r="P166" i="23"/>
  <c r="P166" i="12"/>
  <c r="L166" i="23"/>
  <c r="L166" i="12"/>
  <c r="H166" i="23"/>
  <c r="H166" i="12"/>
  <c r="D166" i="23"/>
  <c r="D166" i="12"/>
  <c r="X165" i="23"/>
  <c r="X165" i="12"/>
  <c r="T165" i="23"/>
  <c r="T165" i="12"/>
  <c r="P165" i="23"/>
  <c r="P165" i="12"/>
  <c r="L165" i="23"/>
  <c r="L165" i="12"/>
  <c r="H165" i="12"/>
  <c r="H165" i="23"/>
  <c r="D165" i="12"/>
  <c r="D165" i="23"/>
  <c r="X164" i="23"/>
  <c r="X164" i="12"/>
  <c r="T164" i="23"/>
  <c r="T164" i="12"/>
  <c r="P164" i="23"/>
  <c r="P164" i="12"/>
  <c r="L164" i="23"/>
  <c r="L164" i="12"/>
  <c r="H164" i="23"/>
  <c r="H164" i="12"/>
  <c r="D164" i="23"/>
  <c r="D164" i="12"/>
  <c r="X163" i="23"/>
  <c r="X163" i="12"/>
  <c r="T163" i="23"/>
  <c r="T163" i="12"/>
  <c r="P163" i="23"/>
  <c r="P163" i="12"/>
  <c r="L163" i="23"/>
  <c r="L163" i="12"/>
  <c r="H163" i="23"/>
  <c r="H163" i="12"/>
  <c r="D163" i="23"/>
  <c r="D163" i="12"/>
  <c r="X162" i="23"/>
  <c r="X162" i="12"/>
  <c r="T162" i="23"/>
  <c r="T162" i="12"/>
  <c r="P162" i="23"/>
  <c r="P162" i="12"/>
  <c r="L162" i="23"/>
  <c r="L162" i="12"/>
  <c r="H162" i="23"/>
  <c r="H162" i="12"/>
  <c r="D162" i="23"/>
  <c r="D162" i="12"/>
  <c r="X161" i="23"/>
  <c r="X161" i="12"/>
  <c r="T161" i="23"/>
  <c r="T161" i="12"/>
  <c r="P161" i="23"/>
  <c r="P161" i="12"/>
  <c r="L161" i="23"/>
  <c r="L161" i="12"/>
  <c r="H161" i="23"/>
  <c r="H161" i="12"/>
  <c r="D161" i="23"/>
  <c r="D161" i="12"/>
  <c r="X160" i="23"/>
  <c r="X160" i="12"/>
  <c r="T160" i="23"/>
  <c r="T160" i="12"/>
  <c r="P160" i="23"/>
  <c r="P160" i="12"/>
  <c r="L160" i="23"/>
  <c r="L160" i="12"/>
  <c r="H160" i="23"/>
  <c r="H160" i="12"/>
  <c r="D160" i="23"/>
  <c r="D160" i="12"/>
  <c r="X159" i="23"/>
  <c r="X159" i="12"/>
  <c r="T159" i="23"/>
  <c r="T159" i="12"/>
  <c r="P159" i="23"/>
  <c r="P159" i="12"/>
  <c r="L159" i="23"/>
  <c r="L159" i="12"/>
  <c r="H159" i="23"/>
  <c r="H159" i="12"/>
  <c r="D159" i="23"/>
  <c r="D159" i="12"/>
  <c r="X158" i="23"/>
  <c r="X158" i="12"/>
  <c r="T158" i="23"/>
  <c r="T158" i="12"/>
  <c r="P158" i="23"/>
  <c r="P158" i="12"/>
  <c r="L158" i="23"/>
  <c r="L158" i="12"/>
  <c r="H158" i="23"/>
  <c r="H158" i="12"/>
  <c r="D158" i="23"/>
  <c r="D158" i="12"/>
  <c r="X157" i="23"/>
  <c r="X157" i="12"/>
  <c r="T157" i="23"/>
  <c r="T157" i="12"/>
  <c r="P157" i="23"/>
  <c r="P157" i="12"/>
  <c r="L157" i="23"/>
  <c r="L157" i="12"/>
  <c r="H157" i="12"/>
  <c r="H157" i="23"/>
  <c r="D157" i="23"/>
  <c r="D157" i="12"/>
  <c r="X156" i="23"/>
  <c r="X156" i="12"/>
  <c r="T156" i="23"/>
  <c r="T156" i="12"/>
  <c r="P156" i="12"/>
  <c r="P156" i="23"/>
  <c r="L156" i="23"/>
  <c r="L156" i="12"/>
  <c r="H156" i="23"/>
  <c r="H156" i="12"/>
  <c r="D156" i="23"/>
  <c r="D156" i="12"/>
  <c r="X155" i="23"/>
  <c r="X155" i="12"/>
  <c r="T155" i="23"/>
  <c r="T155" i="12"/>
  <c r="P155" i="23"/>
  <c r="P155" i="12"/>
  <c r="L155" i="23"/>
  <c r="L155" i="12"/>
  <c r="H155" i="23"/>
  <c r="H155" i="12"/>
  <c r="D155" i="23"/>
  <c r="D155" i="12"/>
  <c r="X154" i="23"/>
  <c r="X154" i="12"/>
  <c r="T154" i="23"/>
  <c r="T154" i="12"/>
  <c r="P154" i="23"/>
  <c r="P154" i="12"/>
  <c r="L154" i="23"/>
  <c r="L154" i="12"/>
  <c r="H154" i="23"/>
  <c r="H154" i="12"/>
  <c r="D154" i="23"/>
  <c r="D154" i="12"/>
  <c r="X153" i="23"/>
  <c r="X153" i="12"/>
  <c r="T153" i="23"/>
  <c r="T153" i="12"/>
  <c r="P153" i="23"/>
  <c r="P153" i="12"/>
  <c r="L153" i="23"/>
  <c r="L153" i="12"/>
  <c r="H153" i="23"/>
  <c r="H153" i="12"/>
  <c r="D153" i="23"/>
  <c r="D153" i="12"/>
  <c r="X152" i="23"/>
  <c r="X152" i="12"/>
  <c r="T152" i="23"/>
  <c r="T152" i="12"/>
  <c r="P152" i="23"/>
  <c r="P152" i="12"/>
  <c r="L152" i="23"/>
  <c r="L152" i="12"/>
  <c r="H152" i="12"/>
  <c r="H152" i="23"/>
  <c r="D152" i="12"/>
  <c r="D152" i="23"/>
  <c r="X149" i="23"/>
  <c r="X149" i="12"/>
  <c r="T149" i="23"/>
  <c r="T149" i="12"/>
  <c r="P149" i="23"/>
  <c r="P149" i="12"/>
  <c r="L149" i="23"/>
  <c r="L149" i="12"/>
  <c r="H149" i="23"/>
  <c r="H149" i="12"/>
  <c r="D149" i="12"/>
  <c r="D149" i="23"/>
  <c r="X148" i="23"/>
  <c r="X148" i="12"/>
  <c r="T148" i="23"/>
  <c r="T148" i="12"/>
  <c r="P148" i="23"/>
  <c r="P148" i="12"/>
  <c r="L148" i="23"/>
  <c r="L148" i="12"/>
  <c r="H148" i="23"/>
  <c r="H148" i="12"/>
  <c r="D148" i="23"/>
  <c r="D148" i="12"/>
  <c r="X147" i="23"/>
  <c r="X147" i="12"/>
  <c r="T147" i="23"/>
  <c r="T147" i="12"/>
  <c r="P147" i="23"/>
  <c r="P147" i="12"/>
  <c r="L147" i="23"/>
  <c r="L147" i="12"/>
  <c r="H147" i="23"/>
  <c r="H147" i="12"/>
  <c r="D147" i="23"/>
  <c r="D147" i="12"/>
  <c r="X146" i="23"/>
  <c r="X146" i="12"/>
  <c r="T146" i="23"/>
  <c r="T146" i="12"/>
  <c r="P146" i="23"/>
  <c r="P146" i="12"/>
  <c r="L146" i="23"/>
  <c r="L146" i="12"/>
  <c r="H146" i="23"/>
  <c r="H146" i="12"/>
  <c r="D146" i="23"/>
  <c r="D146" i="12"/>
  <c r="X145" i="23"/>
  <c r="X145" i="12"/>
  <c r="T145" i="23"/>
  <c r="T145" i="12"/>
  <c r="P145" i="23"/>
  <c r="P145" i="12"/>
  <c r="L145" i="23"/>
  <c r="L145" i="12"/>
  <c r="H145" i="23"/>
  <c r="H145" i="12"/>
  <c r="D145" i="23"/>
  <c r="D145" i="12"/>
  <c r="X144" i="23"/>
  <c r="X144" i="12"/>
  <c r="T144" i="23"/>
  <c r="T144" i="12"/>
  <c r="P144" i="23"/>
  <c r="P144" i="12"/>
  <c r="L144" i="23"/>
  <c r="L144" i="12"/>
  <c r="H144" i="23"/>
  <c r="H144" i="12"/>
  <c r="D144" i="12"/>
  <c r="D144" i="23"/>
  <c r="X143" i="23"/>
  <c r="X143" i="12"/>
  <c r="T143" i="23"/>
  <c r="T143" i="12"/>
  <c r="P143" i="23"/>
  <c r="P143" i="12"/>
  <c r="L143" i="23"/>
  <c r="L143" i="12"/>
  <c r="H143" i="23"/>
  <c r="H143" i="12"/>
  <c r="D143" i="23"/>
  <c r="D143" i="12"/>
  <c r="X142" i="23"/>
  <c r="X142" i="12"/>
  <c r="T142" i="23"/>
  <c r="T142" i="12"/>
  <c r="P142" i="23"/>
  <c r="P142" i="12"/>
  <c r="L142" i="23"/>
  <c r="L142" i="12"/>
  <c r="H142" i="23"/>
  <c r="H142" i="12"/>
  <c r="D142" i="12"/>
  <c r="D142" i="23"/>
  <c r="X141" i="23"/>
  <c r="X141" i="12"/>
  <c r="T141" i="23"/>
  <c r="T141" i="12"/>
  <c r="P141" i="23"/>
  <c r="P141" i="12"/>
  <c r="L141" i="23"/>
  <c r="L141" i="12"/>
  <c r="H141" i="23"/>
  <c r="H141" i="12"/>
  <c r="D141" i="23"/>
  <c r="D141" i="12"/>
  <c r="X140" i="23"/>
  <c r="X140" i="12"/>
  <c r="T140" i="23"/>
  <c r="T140" i="12"/>
  <c r="P140" i="23"/>
  <c r="P140" i="12"/>
  <c r="L140" i="23"/>
  <c r="L140" i="12"/>
  <c r="H140" i="23"/>
  <c r="H140" i="12"/>
  <c r="D140" i="23"/>
  <c r="D140" i="12"/>
  <c r="X139" i="23"/>
  <c r="X139" i="12"/>
  <c r="T139" i="12"/>
  <c r="T139" i="23"/>
  <c r="P139" i="23"/>
  <c r="P139" i="12"/>
  <c r="L139" i="23"/>
  <c r="L139" i="12"/>
  <c r="H139" i="23"/>
  <c r="H139" i="12"/>
  <c r="D139" i="23"/>
  <c r="D139" i="12"/>
  <c r="X138" i="23"/>
  <c r="X138" i="12"/>
  <c r="T138" i="23"/>
  <c r="T138" i="12"/>
  <c r="P138" i="23"/>
  <c r="P138" i="12"/>
  <c r="L138" i="23"/>
  <c r="L138" i="12"/>
  <c r="H138" i="23"/>
  <c r="H138" i="12"/>
  <c r="D138" i="23"/>
  <c r="D138" i="12"/>
  <c r="X137" i="23"/>
  <c r="X137" i="12"/>
  <c r="T137" i="23"/>
  <c r="T137" i="12"/>
  <c r="P137" i="23"/>
  <c r="P137" i="12"/>
  <c r="L137" i="23"/>
  <c r="L137" i="12"/>
  <c r="H137" i="23"/>
  <c r="H137" i="12"/>
  <c r="D137" i="23"/>
  <c r="D137" i="12"/>
  <c r="X136" i="23"/>
  <c r="X136" i="12"/>
  <c r="T136" i="23"/>
  <c r="T136" i="12"/>
  <c r="P136" i="23"/>
  <c r="P136" i="12"/>
  <c r="L136" i="23"/>
  <c r="L136" i="12"/>
  <c r="H136" i="23"/>
  <c r="H136" i="12"/>
  <c r="D136" i="23"/>
  <c r="D136" i="12"/>
  <c r="X135" i="23"/>
  <c r="X135" i="12"/>
  <c r="T135" i="23"/>
  <c r="T135" i="12"/>
  <c r="P135" i="23"/>
  <c r="P135" i="12"/>
  <c r="L135" i="23"/>
  <c r="L135" i="12"/>
  <c r="H135" i="23"/>
  <c r="H135" i="12"/>
  <c r="D135" i="23"/>
  <c r="D135" i="12"/>
  <c r="X134" i="23"/>
  <c r="X134" i="12"/>
  <c r="T134" i="23"/>
  <c r="T134" i="12"/>
  <c r="P134" i="23"/>
  <c r="P134" i="12"/>
  <c r="L134" i="23"/>
  <c r="L134" i="12"/>
  <c r="H134" i="23"/>
  <c r="H134" i="12"/>
  <c r="D134" i="23"/>
  <c r="D134" i="12"/>
  <c r="X131" i="23"/>
  <c r="X131" i="12"/>
  <c r="T131" i="23"/>
  <c r="T131" i="12"/>
  <c r="P131" i="23"/>
  <c r="P131" i="12"/>
  <c r="L131" i="23"/>
  <c r="L131" i="12"/>
  <c r="H131" i="23"/>
  <c r="H131" i="12"/>
  <c r="D131" i="12"/>
  <c r="D131" i="23"/>
  <c r="X130" i="23"/>
  <c r="X130" i="12"/>
  <c r="T130" i="23"/>
  <c r="T130" i="12"/>
  <c r="P130" i="23"/>
  <c r="P130" i="12"/>
  <c r="L130" i="12"/>
  <c r="L130" i="23"/>
  <c r="H130" i="23"/>
  <c r="H130" i="12"/>
  <c r="D130" i="23"/>
  <c r="D130" i="12"/>
  <c r="X129" i="23"/>
  <c r="X129" i="12"/>
  <c r="T129" i="12"/>
  <c r="T129" i="23"/>
  <c r="P129" i="23"/>
  <c r="P129" i="12"/>
  <c r="L129" i="23"/>
  <c r="L129" i="12"/>
  <c r="H129" i="23"/>
  <c r="H129" i="12"/>
  <c r="D129" i="23"/>
  <c r="D129" i="12"/>
  <c r="X128" i="23"/>
  <c r="X128" i="12"/>
  <c r="T128" i="23"/>
  <c r="T128" i="12"/>
  <c r="P128" i="23"/>
  <c r="P128" i="12"/>
  <c r="L128" i="23"/>
  <c r="L128" i="12"/>
  <c r="H128" i="23"/>
  <c r="H128" i="12"/>
  <c r="D128" i="23"/>
  <c r="D128" i="12"/>
  <c r="X127" i="23"/>
  <c r="X127" i="12"/>
  <c r="T127" i="23"/>
  <c r="T127" i="12"/>
  <c r="P127" i="23"/>
  <c r="P127" i="12"/>
  <c r="L127" i="23"/>
  <c r="L127" i="12"/>
  <c r="H127" i="23"/>
  <c r="H127" i="12"/>
  <c r="D127" i="23"/>
  <c r="D127" i="12"/>
  <c r="X126" i="23"/>
  <c r="X126" i="12"/>
  <c r="T126" i="23"/>
  <c r="T126" i="12"/>
  <c r="P126" i="23"/>
  <c r="P126" i="12"/>
  <c r="L126" i="23"/>
  <c r="L126" i="12"/>
  <c r="H126" i="23"/>
  <c r="H126" i="12"/>
  <c r="D126" i="23"/>
  <c r="D126" i="12"/>
  <c r="X125" i="23"/>
  <c r="X125" i="12"/>
  <c r="T125" i="23"/>
  <c r="T125" i="12"/>
  <c r="P125" i="23"/>
  <c r="P125" i="12"/>
  <c r="L125" i="23"/>
  <c r="L125" i="12"/>
  <c r="H125" i="23"/>
  <c r="H125" i="12"/>
  <c r="D125" i="23"/>
  <c r="D125" i="12"/>
  <c r="X124" i="23"/>
  <c r="X124" i="12"/>
  <c r="T124" i="23"/>
  <c r="T124" i="12"/>
  <c r="P124" i="23"/>
  <c r="P124" i="12"/>
  <c r="L124" i="23"/>
  <c r="L124" i="12"/>
  <c r="H124" i="23"/>
  <c r="H124" i="12"/>
  <c r="D124" i="23"/>
  <c r="D124" i="12"/>
  <c r="X123" i="23"/>
  <c r="X123" i="12"/>
  <c r="T123" i="23"/>
  <c r="T123" i="12"/>
  <c r="P123" i="23"/>
  <c r="P123" i="12"/>
  <c r="L123" i="23"/>
  <c r="L123" i="12"/>
  <c r="H123" i="23"/>
  <c r="H123" i="12"/>
  <c r="D123" i="12"/>
  <c r="D123" i="23"/>
  <c r="X122" i="23"/>
  <c r="X122" i="12"/>
  <c r="T122" i="23"/>
  <c r="T122" i="12"/>
  <c r="P122" i="23"/>
  <c r="P122" i="12"/>
  <c r="L122" i="23"/>
  <c r="L122" i="12"/>
  <c r="H122" i="23"/>
  <c r="H122" i="12"/>
  <c r="D122" i="23"/>
  <c r="D122" i="12"/>
  <c r="X121" i="23"/>
  <c r="X121" i="12"/>
  <c r="T121" i="23"/>
  <c r="T121" i="12"/>
  <c r="P121" i="23"/>
  <c r="P121" i="12"/>
  <c r="L121" i="23"/>
  <c r="L121" i="12"/>
  <c r="H121" i="23"/>
  <c r="H121" i="12"/>
  <c r="D121" i="23"/>
  <c r="D121" i="12"/>
  <c r="X120" i="23"/>
  <c r="X120" i="12"/>
  <c r="T120" i="23"/>
  <c r="T120" i="12"/>
  <c r="P120" i="23"/>
  <c r="P120" i="12"/>
  <c r="L120" i="23"/>
  <c r="L120" i="12"/>
  <c r="H120" i="23"/>
  <c r="H120" i="12"/>
  <c r="D120" i="23"/>
  <c r="D120" i="12"/>
  <c r="X119" i="23"/>
  <c r="X119" i="12"/>
  <c r="T119" i="23"/>
  <c r="T119" i="12"/>
  <c r="P119" i="23"/>
  <c r="P119" i="12"/>
  <c r="L119" i="23"/>
  <c r="L119" i="12"/>
  <c r="H119" i="23"/>
  <c r="H119" i="12"/>
  <c r="D119" i="23"/>
  <c r="D119" i="12"/>
  <c r="X118" i="23"/>
  <c r="X118" i="12"/>
  <c r="T118" i="23"/>
  <c r="T118" i="12"/>
  <c r="P118" i="23"/>
  <c r="P118" i="12"/>
  <c r="L118" i="23"/>
  <c r="L118" i="12"/>
  <c r="H118" i="23"/>
  <c r="H118" i="12"/>
  <c r="D118" i="23"/>
  <c r="D118" i="12"/>
  <c r="X117" i="23"/>
  <c r="X117" i="12"/>
  <c r="T117" i="23"/>
  <c r="T117" i="12"/>
  <c r="P117" i="23"/>
  <c r="P117" i="12"/>
  <c r="L117" i="23"/>
  <c r="L117" i="12"/>
  <c r="H117" i="23"/>
  <c r="H117" i="12"/>
  <c r="D117" i="12"/>
  <c r="D117" i="23"/>
  <c r="X116" i="23"/>
  <c r="X116" i="12"/>
  <c r="T116" i="23"/>
  <c r="T116" i="12"/>
  <c r="P116" i="23"/>
  <c r="P116" i="12"/>
  <c r="L116" i="23"/>
  <c r="L116" i="12"/>
  <c r="H116" i="23"/>
  <c r="H116" i="12"/>
  <c r="D116" i="23"/>
  <c r="D116" i="12"/>
  <c r="X115" i="23"/>
  <c r="X115" i="12"/>
  <c r="T115" i="23"/>
  <c r="T115" i="12"/>
  <c r="P115" i="23"/>
  <c r="P115" i="12"/>
  <c r="L115" i="12"/>
  <c r="L115" i="23"/>
  <c r="H115" i="23"/>
  <c r="H115" i="12"/>
  <c r="D115" i="23"/>
  <c r="D115" i="12"/>
  <c r="X114" i="23"/>
  <c r="X114" i="12"/>
  <c r="T114" i="23"/>
  <c r="T114" i="12"/>
  <c r="P114" i="23"/>
  <c r="P114" i="12"/>
  <c r="L114" i="23"/>
  <c r="L114" i="12"/>
  <c r="H114" i="23"/>
  <c r="H114" i="12"/>
  <c r="D114" i="23"/>
  <c r="D114" i="12"/>
  <c r="X113" i="23"/>
  <c r="X113" i="12"/>
  <c r="T113" i="23"/>
  <c r="T113" i="12"/>
  <c r="P113" i="23"/>
  <c r="P113" i="12"/>
  <c r="L113" i="23"/>
  <c r="L113" i="12"/>
  <c r="H113" i="23"/>
  <c r="H113" i="12"/>
  <c r="D113" i="23"/>
  <c r="D113" i="12"/>
  <c r="X112" i="23"/>
  <c r="X112" i="12"/>
  <c r="T112" i="23"/>
  <c r="T112" i="12"/>
  <c r="P112" i="23"/>
  <c r="P112" i="12"/>
  <c r="L112" i="23"/>
  <c r="L112" i="12"/>
  <c r="H112" i="23"/>
  <c r="H112" i="12"/>
  <c r="D112" i="23"/>
  <c r="D112" i="12"/>
  <c r="X111" i="23"/>
  <c r="X111" i="12"/>
  <c r="T111" i="23"/>
  <c r="T111" i="12"/>
  <c r="P111" i="23"/>
  <c r="P111" i="12"/>
  <c r="L111" i="23"/>
  <c r="L111" i="12"/>
  <c r="H111" i="23"/>
  <c r="H111" i="12"/>
  <c r="D111" i="23"/>
  <c r="D111" i="12"/>
  <c r="X110" i="23"/>
  <c r="X110" i="12"/>
  <c r="T110" i="23"/>
  <c r="T110" i="12"/>
  <c r="P110" i="23"/>
  <c r="P110" i="12"/>
  <c r="L110" i="23"/>
  <c r="L110" i="12"/>
  <c r="H110" i="23"/>
  <c r="H110" i="12"/>
  <c r="D110" i="23"/>
  <c r="D110" i="12"/>
  <c r="X109" i="23"/>
  <c r="X109" i="12"/>
  <c r="T109" i="23"/>
  <c r="T109" i="12"/>
  <c r="P109" i="23"/>
  <c r="P109" i="12"/>
  <c r="L109" i="23"/>
  <c r="L109" i="12"/>
  <c r="H109" i="23"/>
  <c r="H109" i="12"/>
  <c r="D109" i="12"/>
  <c r="D109" i="23"/>
  <c r="X108" i="23"/>
  <c r="X108" i="12"/>
  <c r="T108" i="23"/>
  <c r="T108" i="12"/>
  <c r="P108" i="23"/>
  <c r="P108" i="12"/>
  <c r="L108" i="23"/>
  <c r="L108" i="12"/>
  <c r="H108" i="23"/>
  <c r="H108" i="12"/>
  <c r="D108" i="23"/>
  <c r="D108" i="12"/>
  <c r="X107" i="23"/>
  <c r="X107" i="12"/>
  <c r="T107" i="23"/>
  <c r="T107" i="12"/>
  <c r="P107" i="23"/>
  <c r="P107" i="12"/>
  <c r="L107" i="23"/>
  <c r="L107" i="12"/>
  <c r="H107" i="23"/>
  <c r="H107" i="12"/>
  <c r="D107" i="23"/>
  <c r="D107" i="12"/>
  <c r="X106" i="23"/>
  <c r="X106" i="12"/>
  <c r="T106" i="23"/>
  <c r="T106" i="12"/>
  <c r="P106" i="23"/>
  <c r="P106" i="12"/>
  <c r="L106" i="23"/>
  <c r="L106" i="12"/>
  <c r="H106" i="23"/>
  <c r="H106" i="12"/>
  <c r="D106" i="23"/>
  <c r="D106" i="12"/>
  <c r="X105" i="23"/>
  <c r="X105" i="12"/>
  <c r="T105" i="23"/>
  <c r="T105" i="12"/>
  <c r="P105" i="23"/>
  <c r="P105" i="12"/>
  <c r="L105" i="12"/>
  <c r="L105" i="23"/>
  <c r="H105" i="12"/>
  <c r="H105" i="23"/>
  <c r="D105" i="12"/>
  <c r="D105" i="23"/>
  <c r="X104" i="23"/>
  <c r="X104" i="12"/>
  <c r="T104" i="23"/>
  <c r="T104" i="12"/>
  <c r="P104" i="23"/>
  <c r="P104" i="12"/>
  <c r="L104" i="23"/>
  <c r="L104" i="12"/>
  <c r="H104" i="23"/>
  <c r="H104" i="12"/>
  <c r="D104" i="23"/>
  <c r="D104" i="12"/>
  <c r="X103" i="23"/>
  <c r="X103" i="12"/>
  <c r="T103" i="23"/>
  <c r="T103" i="12"/>
  <c r="P103" i="23"/>
  <c r="P103" i="12"/>
  <c r="L103" i="23"/>
  <c r="L103" i="12"/>
  <c r="H103" i="23"/>
  <c r="H103" i="12"/>
  <c r="D103" i="12"/>
  <c r="D103" i="23"/>
  <c r="X102" i="23"/>
  <c r="X102" i="12"/>
  <c r="T102" i="23"/>
  <c r="T102" i="12"/>
  <c r="P102" i="23"/>
  <c r="P102" i="12"/>
  <c r="L102" i="23"/>
  <c r="L102" i="12"/>
  <c r="H102" i="23"/>
  <c r="H102" i="12"/>
  <c r="D102" i="23"/>
  <c r="D102" i="12"/>
  <c r="X101" i="23"/>
  <c r="X101" i="12"/>
  <c r="T101" i="23"/>
  <c r="T101" i="12"/>
  <c r="P101" i="23"/>
  <c r="P101" i="12"/>
  <c r="L101" i="23"/>
  <c r="L101" i="12"/>
  <c r="H101" i="23"/>
  <c r="H101" i="12"/>
  <c r="D101" i="23"/>
  <c r="D101" i="12"/>
  <c r="X100" i="23"/>
  <c r="X100" i="12"/>
  <c r="T100" i="23"/>
  <c r="T100" i="12"/>
  <c r="P100" i="23"/>
  <c r="P100" i="12"/>
  <c r="L100" i="23"/>
  <c r="L100" i="12"/>
  <c r="H100" i="23"/>
  <c r="H100" i="12"/>
  <c r="D100" i="23"/>
  <c r="D100" i="12"/>
  <c r="X99" i="23"/>
  <c r="X99" i="12"/>
  <c r="T99" i="23"/>
  <c r="T99" i="12"/>
  <c r="P99" i="23"/>
  <c r="P99" i="12"/>
  <c r="L99" i="23"/>
  <c r="L99" i="12"/>
  <c r="H99" i="12"/>
  <c r="H99" i="23"/>
  <c r="D99" i="23"/>
  <c r="D99" i="12"/>
  <c r="X98" i="23"/>
  <c r="X98" i="12"/>
  <c r="T98" i="23"/>
  <c r="T98" i="12"/>
  <c r="P98" i="23"/>
  <c r="P98" i="12"/>
  <c r="L98" i="23"/>
  <c r="L98" i="12"/>
  <c r="H98" i="12"/>
  <c r="H98" i="23"/>
  <c r="D98" i="12"/>
  <c r="D98" i="23"/>
  <c r="X97" i="23"/>
  <c r="X97" i="12"/>
  <c r="T97" i="23"/>
  <c r="T97" i="12"/>
  <c r="P97" i="23"/>
  <c r="P97" i="12"/>
  <c r="L97" i="23"/>
  <c r="L97" i="12"/>
  <c r="H97" i="23"/>
  <c r="H97" i="12"/>
  <c r="D97" i="12"/>
  <c r="D97" i="23"/>
  <c r="X96" i="23"/>
  <c r="X96" i="12"/>
  <c r="T96" i="23"/>
  <c r="T96" i="12"/>
  <c r="P96" i="23"/>
  <c r="P96" i="12"/>
  <c r="L96" i="23"/>
  <c r="L96" i="12"/>
  <c r="H96" i="23"/>
  <c r="H96" i="12"/>
  <c r="D96" i="23"/>
  <c r="D96" i="12"/>
  <c r="X95" i="23"/>
  <c r="X95" i="12"/>
  <c r="T95" i="23"/>
  <c r="T95" i="12"/>
  <c r="P95" i="12"/>
  <c r="P95" i="23"/>
  <c r="L95" i="23"/>
  <c r="L95" i="12"/>
  <c r="H95" i="23"/>
  <c r="H95" i="12"/>
  <c r="D95" i="23"/>
  <c r="D95" i="12"/>
  <c r="X94" i="23"/>
  <c r="X94" i="12"/>
  <c r="T94" i="23"/>
  <c r="T94" i="12"/>
  <c r="P94" i="23"/>
  <c r="P94" i="12"/>
  <c r="L94" i="23"/>
  <c r="L94" i="12"/>
  <c r="H94" i="23"/>
  <c r="H94" i="12"/>
  <c r="D94" i="23"/>
  <c r="D94" i="12"/>
  <c r="X93" i="23"/>
  <c r="X93" i="12"/>
  <c r="T93" i="23"/>
  <c r="T93" i="12"/>
  <c r="P93" i="23"/>
  <c r="P93" i="12"/>
  <c r="L93" i="23"/>
  <c r="L93" i="12"/>
  <c r="H93" i="23"/>
  <c r="H93" i="12"/>
  <c r="D93" i="23"/>
  <c r="D93" i="12"/>
  <c r="X92" i="23"/>
  <c r="X92" i="12"/>
  <c r="T92" i="23"/>
  <c r="T92" i="12"/>
  <c r="P92" i="23"/>
  <c r="P92" i="12"/>
  <c r="L92" i="23"/>
  <c r="L92" i="12"/>
  <c r="H92" i="23"/>
  <c r="H92" i="12"/>
  <c r="D92" i="23"/>
  <c r="D92" i="12"/>
  <c r="X91" i="23"/>
  <c r="X91" i="12"/>
  <c r="T91" i="23"/>
  <c r="T91" i="12"/>
  <c r="P91" i="23"/>
  <c r="P91" i="12"/>
  <c r="L91" i="23"/>
  <c r="L91" i="12"/>
  <c r="H91" i="23"/>
  <c r="H91" i="12"/>
  <c r="D91" i="23"/>
  <c r="D91" i="12"/>
  <c r="X90" i="23"/>
  <c r="X90" i="12"/>
  <c r="T90" i="23"/>
  <c r="T90" i="12"/>
  <c r="P90" i="23"/>
  <c r="P90" i="12"/>
  <c r="L90" i="23"/>
  <c r="L90" i="12"/>
  <c r="H90" i="23"/>
  <c r="H90" i="12"/>
  <c r="D90" i="23"/>
  <c r="D90" i="12"/>
  <c r="X89" i="23"/>
  <c r="X89" i="12"/>
  <c r="T89" i="23"/>
  <c r="T89" i="12"/>
  <c r="P89" i="12"/>
  <c r="P89" i="23"/>
  <c r="L89" i="23"/>
  <c r="L89" i="12"/>
  <c r="H89" i="23"/>
  <c r="H89" i="12"/>
  <c r="D89" i="12"/>
  <c r="D89" i="23"/>
  <c r="X86" i="23"/>
  <c r="X86" i="12"/>
  <c r="T86" i="23"/>
  <c r="T86" i="12"/>
  <c r="P86" i="23"/>
  <c r="P86" i="12"/>
  <c r="L86" i="23"/>
  <c r="L86" i="12"/>
  <c r="H86" i="23"/>
  <c r="H86" i="12"/>
  <c r="D86" i="23"/>
  <c r="D86" i="12"/>
  <c r="X85" i="23"/>
  <c r="X85" i="12"/>
  <c r="T85" i="23"/>
  <c r="T85" i="12"/>
  <c r="P85" i="23"/>
  <c r="P85" i="12"/>
  <c r="L85" i="23"/>
  <c r="L85" i="12"/>
  <c r="H85" i="23"/>
  <c r="H85" i="12"/>
  <c r="D85" i="23"/>
  <c r="D85" i="12"/>
  <c r="X82" i="23"/>
  <c r="X82" i="12"/>
  <c r="T82" i="23"/>
  <c r="T82" i="12"/>
  <c r="P82" i="23"/>
  <c r="P82" i="12"/>
  <c r="L82" i="23"/>
  <c r="L82" i="12"/>
  <c r="H82" i="12"/>
  <c r="H82" i="23"/>
  <c r="D82" i="23"/>
  <c r="D82" i="12"/>
  <c r="X81" i="23"/>
  <c r="X81" i="12"/>
  <c r="T81" i="23"/>
  <c r="T81" i="12"/>
  <c r="P81" i="23"/>
  <c r="P81" i="12"/>
  <c r="L81" i="23"/>
  <c r="L81" i="12"/>
  <c r="H81" i="23"/>
  <c r="H81" i="12"/>
  <c r="D81" i="12"/>
  <c r="D81" i="23"/>
  <c r="X80" i="23"/>
  <c r="X80" i="12"/>
  <c r="T80" i="23"/>
  <c r="T80" i="12"/>
  <c r="P80" i="23"/>
  <c r="P80" i="12"/>
  <c r="L80" i="23"/>
  <c r="L80" i="12"/>
  <c r="H80" i="23"/>
  <c r="H80" i="12"/>
  <c r="D80" i="23"/>
  <c r="D80" i="12"/>
  <c r="X79" i="23"/>
  <c r="X79" i="12"/>
  <c r="T79" i="23"/>
  <c r="T79" i="12"/>
  <c r="P79" i="23"/>
  <c r="P79" i="12"/>
  <c r="L79" i="23"/>
  <c r="L79" i="12"/>
  <c r="H79" i="23"/>
  <c r="H79" i="12"/>
  <c r="D79" i="23"/>
  <c r="D79" i="12"/>
  <c r="X78" i="23"/>
  <c r="X78" i="12"/>
  <c r="T78" i="23"/>
  <c r="T78" i="12"/>
  <c r="P78" i="23"/>
  <c r="P78" i="12"/>
  <c r="L78" i="23"/>
  <c r="L78" i="12"/>
  <c r="H78" i="23"/>
  <c r="H78" i="12"/>
  <c r="D78" i="12"/>
  <c r="D78" i="23"/>
  <c r="X75" i="23"/>
  <c r="X75" i="12"/>
  <c r="T75" i="23"/>
  <c r="T75" i="12"/>
  <c r="P75" i="23"/>
  <c r="P75" i="12"/>
  <c r="L75" i="12"/>
  <c r="L75" i="23"/>
  <c r="H75" i="23"/>
  <c r="H75" i="12"/>
  <c r="D75" i="23"/>
  <c r="D75" i="12"/>
  <c r="X74" i="23"/>
  <c r="X74" i="12"/>
  <c r="T74" i="23"/>
  <c r="T74" i="12"/>
  <c r="P74" i="23"/>
  <c r="P74" i="12"/>
  <c r="L74" i="23"/>
  <c r="L74" i="12"/>
  <c r="H74" i="23"/>
  <c r="H74" i="12"/>
  <c r="D74" i="12"/>
  <c r="D74" i="23"/>
  <c r="X73" i="23"/>
  <c r="X73" i="12"/>
  <c r="T73" i="23"/>
  <c r="T73" i="12"/>
  <c r="P73" i="23"/>
  <c r="P73" i="12"/>
  <c r="L73" i="12"/>
  <c r="L73" i="23"/>
  <c r="H73" i="23"/>
  <c r="H73" i="12"/>
  <c r="D73" i="12"/>
  <c r="D73" i="23"/>
  <c r="X72" i="23"/>
  <c r="X72" i="12"/>
  <c r="T72" i="23"/>
  <c r="T72" i="12"/>
  <c r="P72" i="23"/>
  <c r="P72" i="12"/>
  <c r="L72" i="23"/>
  <c r="L72" i="12"/>
  <c r="H72" i="23"/>
  <c r="H72" i="12"/>
  <c r="D72" i="23"/>
  <c r="D72" i="12"/>
  <c r="X71" i="23"/>
  <c r="X71" i="12"/>
  <c r="T71" i="23"/>
  <c r="T71" i="12"/>
  <c r="P71" i="23"/>
  <c r="P71" i="12"/>
  <c r="L71" i="23"/>
  <c r="L71" i="12"/>
  <c r="H71" i="23"/>
  <c r="H71" i="12"/>
  <c r="D71" i="12"/>
  <c r="D71" i="23"/>
  <c r="X70" i="23"/>
  <c r="X70" i="12"/>
  <c r="T70" i="23"/>
  <c r="T70" i="12"/>
  <c r="P70" i="23"/>
  <c r="P70" i="12"/>
  <c r="L70" i="23"/>
  <c r="L70" i="12"/>
  <c r="H70" i="23"/>
  <c r="H70" i="12"/>
  <c r="D70" i="23"/>
  <c r="D70" i="12"/>
  <c r="X69" i="23"/>
  <c r="X69" i="12"/>
  <c r="T69" i="23"/>
  <c r="T69" i="12"/>
  <c r="P69" i="23"/>
  <c r="P69" i="12"/>
  <c r="L69" i="12"/>
  <c r="L69" i="23"/>
  <c r="H69" i="23"/>
  <c r="H69" i="12"/>
  <c r="D69" i="12"/>
  <c r="D69" i="23"/>
  <c r="X68" i="23"/>
  <c r="X68" i="12"/>
  <c r="T68" i="23"/>
  <c r="T68" i="12"/>
  <c r="P68" i="23"/>
  <c r="P68" i="12"/>
  <c r="L68" i="23"/>
  <c r="L68" i="12"/>
  <c r="H68" i="23"/>
  <c r="H68" i="12"/>
  <c r="D68" i="23"/>
  <c r="D68" i="12"/>
  <c r="X65" i="23"/>
  <c r="X65" i="12"/>
  <c r="T65" i="23"/>
  <c r="T65" i="12"/>
  <c r="P65" i="23"/>
  <c r="P65" i="12"/>
  <c r="L65" i="23"/>
  <c r="L65" i="12"/>
  <c r="H65" i="23"/>
  <c r="H65" i="12"/>
  <c r="D65" i="23"/>
  <c r="D65" i="12"/>
  <c r="X64" i="23"/>
  <c r="X64" i="12"/>
  <c r="T64" i="23"/>
  <c r="T64" i="12"/>
  <c r="P64" i="23"/>
  <c r="P64" i="12"/>
  <c r="L64" i="23"/>
  <c r="L64" i="12"/>
  <c r="H64" i="23"/>
  <c r="H64" i="12"/>
  <c r="D64" i="12"/>
  <c r="D64" i="23"/>
  <c r="X63" i="23"/>
  <c r="X63" i="12"/>
  <c r="T63" i="23"/>
  <c r="T63" i="12"/>
  <c r="P63" i="23"/>
  <c r="P63" i="12"/>
  <c r="L63" i="23"/>
  <c r="L63" i="12"/>
  <c r="H63" i="23"/>
  <c r="H63" i="12"/>
  <c r="D63" i="23"/>
  <c r="D63" i="12"/>
  <c r="X62" i="23"/>
  <c r="X62" i="12"/>
  <c r="T62" i="23"/>
  <c r="T62" i="12"/>
  <c r="P62" i="23"/>
  <c r="P62" i="12"/>
  <c r="L62" i="23"/>
  <c r="L62" i="12"/>
  <c r="H62" i="12"/>
  <c r="H62" i="23"/>
  <c r="D62" i="23"/>
  <c r="D62" i="12"/>
  <c r="X61" i="23"/>
  <c r="X61" i="12"/>
  <c r="T61" i="23"/>
  <c r="T61" i="12"/>
  <c r="P61" i="23"/>
  <c r="P61" i="12"/>
  <c r="L61" i="23"/>
  <c r="L61" i="12"/>
  <c r="H61" i="12"/>
  <c r="H61" i="23"/>
  <c r="D61" i="23"/>
  <c r="D61" i="12"/>
  <c r="X60" i="23"/>
  <c r="X60" i="12"/>
  <c r="T60" i="23"/>
  <c r="T60" i="12"/>
  <c r="P60" i="23"/>
  <c r="P60" i="12"/>
  <c r="L60" i="23"/>
  <c r="L60" i="12"/>
  <c r="H60" i="12"/>
  <c r="H60" i="23"/>
  <c r="D60" i="23"/>
  <c r="D60" i="12"/>
  <c r="X59" i="23"/>
  <c r="X59" i="12"/>
  <c r="T59" i="23"/>
  <c r="T59" i="12"/>
  <c r="P59" i="23"/>
  <c r="P59" i="12"/>
  <c r="L59" i="23"/>
  <c r="L59" i="12"/>
  <c r="H59" i="12"/>
  <c r="H59" i="23"/>
  <c r="D59" i="23"/>
  <c r="D59" i="12"/>
  <c r="X58" i="23"/>
  <c r="X58" i="12"/>
  <c r="T58" i="23"/>
  <c r="T58" i="12"/>
  <c r="P58" i="23"/>
  <c r="P58" i="12"/>
  <c r="L58" i="23"/>
  <c r="L58" i="12"/>
  <c r="H58" i="23"/>
  <c r="H58" i="12"/>
  <c r="D58" i="23"/>
  <c r="D58" i="12"/>
  <c r="X57" i="23"/>
  <c r="X57" i="12"/>
  <c r="T57" i="23"/>
  <c r="T57" i="12"/>
  <c r="P57" i="23"/>
  <c r="P57" i="12"/>
  <c r="L57" i="23"/>
  <c r="L57" i="12"/>
  <c r="H57" i="23"/>
  <c r="H57" i="12"/>
  <c r="D57" i="23"/>
  <c r="D57" i="12"/>
  <c r="X56" i="23"/>
  <c r="X56" i="12"/>
  <c r="T56" i="23"/>
  <c r="T56" i="12"/>
  <c r="P56" i="23"/>
  <c r="P56" i="12"/>
  <c r="L56" i="23"/>
  <c r="L56" i="12"/>
  <c r="H56" i="23"/>
  <c r="H56" i="12"/>
  <c r="D56" i="12"/>
  <c r="D56" i="23"/>
  <c r="X55" i="23"/>
  <c r="X55" i="12"/>
  <c r="T55" i="23"/>
  <c r="T55" i="12"/>
  <c r="P55" i="23"/>
  <c r="P55" i="12"/>
  <c r="L55" i="23"/>
  <c r="L55" i="12"/>
  <c r="H55" i="23"/>
  <c r="H55" i="12"/>
  <c r="D55" i="12"/>
  <c r="D55" i="23"/>
  <c r="X54" i="23"/>
  <c r="X54" i="12"/>
  <c r="T54" i="23"/>
  <c r="T54" i="12"/>
  <c r="P54" i="23"/>
  <c r="P54" i="12"/>
  <c r="L54" i="23"/>
  <c r="L54" i="12"/>
  <c r="H54" i="23"/>
  <c r="H54" i="12"/>
  <c r="D54" i="23"/>
  <c r="D54" i="12"/>
  <c r="X53" i="23"/>
  <c r="X53" i="12"/>
  <c r="T53" i="23"/>
  <c r="T53" i="12"/>
  <c r="P53" i="23"/>
  <c r="P53" i="12"/>
  <c r="L53" i="23"/>
  <c r="L53" i="12"/>
  <c r="H53" i="23"/>
  <c r="H53" i="12"/>
  <c r="D53" i="12"/>
  <c r="D53" i="23"/>
  <c r="X52" i="23"/>
  <c r="X52" i="12"/>
  <c r="T52" i="23"/>
  <c r="T52" i="12"/>
  <c r="P52" i="12"/>
  <c r="P52" i="23"/>
  <c r="L52" i="12"/>
  <c r="L52" i="23"/>
  <c r="H52" i="12"/>
  <c r="H52" i="23"/>
  <c r="D52" i="23"/>
  <c r="D52" i="12"/>
  <c r="X51" i="23"/>
  <c r="X51" i="12"/>
  <c r="T51" i="23"/>
  <c r="T51" i="12"/>
  <c r="P51" i="23"/>
  <c r="P51" i="12"/>
  <c r="L51" i="23"/>
  <c r="L51" i="12"/>
  <c r="H51" i="12"/>
  <c r="H51" i="23"/>
  <c r="D51" i="23"/>
  <c r="D51" i="12"/>
  <c r="X50" i="23"/>
  <c r="X50" i="12"/>
  <c r="T50" i="23"/>
  <c r="T50" i="12"/>
  <c r="P50" i="23"/>
  <c r="P50" i="12"/>
  <c r="L50" i="23"/>
  <c r="L50" i="12"/>
  <c r="H50" i="23"/>
  <c r="H50" i="12"/>
  <c r="D50" i="23"/>
  <c r="D50" i="12"/>
  <c r="X49" i="23"/>
  <c r="X49" i="12"/>
  <c r="T49" i="23"/>
  <c r="T49" i="12"/>
  <c r="P49" i="23"/>
  <c r="P49" i="12"/>
  <c r="L49" i="12"/>
  <c r="L49" i="23"/>
  <c r="H49" i="23"/>
  <c r="H49" i="12"/>
  <c r="D49" i="12"/>
  <c r="D49" i="23"/>
  <c r="X46" i="23"/>
  <c r="X46" i="12"/>
  <c r="T46" i="23"/>
  <c r="T46" i="12"/>
  <c r="P46" i="23"/>
  <c r="P46" i="12"/>
  <c r="L46" i="12"/>
  <c r="L46" i="23"/>
  <c r="H46" i="23"/>
  <c r="H46" i="12"/>
  <c r="D46" i="12"/>
  <c r="D46" i="23"/>
  <c r="X45" i="23"/>
  <c r="X45" i="12"/>
  <c r="T45" i="23"/>
  <c r="T45" i="12"/>
  <c r="P45" i="12"/>
  <c r="P45" i="23"/>
  <c r="L45" i="12"/>
  <c r="L45" i="23"/>
  <c r="H45" i="23"/>
  <c r="H45" i="12"/>
  <c r="D45" i="12"/>
  <c r="D45" i="23"/>
  <c r="X44" i="23"/>
  <c r="X44" i="12"/>
  <c r="T44" i="23"/>
  <c r="T44" i="12"/>
  <c r="P44" i="23"/>
  <c r="P44" i="12"/>
  <c r="L44" i="23"/>
  <c r="L44" i="12"/>
  <c r="H44" i="23"/>
  <c r="H44" i="12"/>
  <c r="D44" i="23"/>
  <c r="D44" i="12"/>
  <c r="X43" i="23"/>
  <c r="X43" i="12"/>
  <c r="T43" i="23"/>
  <c r="T43" i="12"/>
  <c r="P43" i="23"/>
  <c r="P43" i="12"/>
  <c r="L43" i="12"/>
  <c r="L43" i="23"/>
  <c r="H43" i="23"/>
  <c r="H43" i="12"/>
  <c r="D43" i="23"/>
  <c r="D43" i="12"/>
  <c r="X42" i="23"/>
  <c r="X42" i="12"/>
  <c r="T42" i="23"/>
  <c r="T42" i="12"/>
  <c r="P42" i="23"/>
  <c r="P42" i="12"/>
  <c r="L42" i="23"/>
  <c r="L42" i="12"/>
  <c r="H42" i="12"/>
  <c r="H42" i="23"/>
  <c r="D42" i="12"/>
  <c r="D42" i="23"/>
  <c r="X41" i="23"/>
  <c r="X41" i="12"/>
  <c r="T41" i="23"/>
  <c r="T41" i="12"/>
  <c r="P41" i="23"/>
  <c r="P41" i="12"/>
  <c r="L41" i="23"/>
  <c r="L41" i="12"/>
  <c r="H41" i="23"/>
  <c r="H41" i="12"/>
  <c r="D41" i="23"/>
  <c r="D41" i="12"/>
  <c r="X40" i="12"/>
  <c r="X40" i="23"/>
  <c r="T40" i="23"/>
  <c r="T40" i="12"/>
  <c r="P40" i="23"/>
  <c r="P40" i="12"/>
  <c r="L40" i="23"/>
  <c r="L40" i="12"/>
  <c r="H40" i="23"/>
  <c r="H40" i="12"/>
  <c r="D40" i="23"/>
  <c r="D40" i="12"/>
  <c r="X39" i="23"/>
  <c r="X39" i="12"/>
  <c r="T39" i="23"/>
  <c r="T39" i="12"/>
  <c r="P39" i="23"/>
  <c r="P39" i="12"/>
  <c r="L39" i="23"/>
  <c r="L39" i="12"/>
  <c r="H39" i="23"/>
  <c r="H39" i="12"/>
  <c r="D39" i="23"/>
  <c r="D39" i="12"/>
  <c r="X38" i="23"/>
  <c r="X38" i="12"/>
  <c r="T38" i="23"/>
  <c r="T38" i="12"/>
  <c r="P38" i="23"/>
  <c r="P38" i="12"/>
  <c r="L38" i="23"/>
  <c r="L38" i="12"/>
  <c r="H38" i="23"/>
  <c r="H38" i="12"/>
  <c r="D38" i="23"/>
  <c r="D38" i="12"/>
  <c r="X37" i="23"/>
  <c r="X37" i="12"/>
  <c r="T37" i="23"/>
  <c r="T37" i="12"/>
  <c r="P37" i="23"/>
  <c r="P37" i="12"/>
  <c r="L37" i="12"/>
  <c r="L37" i="23"/>
  <c r="H37" i="23"/>
  <c r="H37" i="12"/>
  <c r="D37" i="12"/>
  <c r="D37" i="23"/>
  <c r="X36" i="12"/>
  <c r="X36" i="23"/>
  <c r="T36" i="23"/>
  <c r="T36" i="12"/>
  <c r="P36" i="23"/>
  <c r="P36" i="12"/>
  <c r="L36" i="23"/>
  <c r="L36" i="12"/>
  <c r="H36" i="23"/>
  <c r="H36" i="12"/>
  <c r="D36" i="23"/>
  <c r="D36" i="12"/>
  <c r="X35" i="23"/>
  <c r="X35" i="12"/>
  <c r="T35" i="23"/>
  <c r="T35" i="12"/>
  <c r="P35" i="23"/>
  <c r="P35" i="12"/>
  <c r="L35" i="23"/>
  <c r="L35" i="12"/>
  <c r="H35" i="23"/>
  <c r="H35" i="12"/>
  <c r="D35" i="12"/>
  <c r="D35" i="23"/>
  <c r="X34" i="23"/>
  <c r="X34" i="12"/>
  <c r="T34" i="23"/>
  <c r="T34" i="12"/>
  <c r="P34" i="23"/>
  <c r="P34" i="12"/>
  <c r="L34" i="12"/>
  <c r="L34" i="23"/>
  <c r="H34" i="23"/>
  <c r="H34" i="12"/>
  <c r="D34" i="12"/>
  <c r="D34" i="23"/>
  <c r="X33" i="23"/>
  <c r="X33" i="12"/>
  <c r="T33" i="23"/>
  <c r="T33" i="12"/>
  <c r="P33" i="23"/>
  <c r="P33" i="12"/>
  <c r="L33" i="12"/>
  <c r="L33" i="23"/>
  <c r="H33" i="23"/>
  <c r="H33" i="12"/>
  <c r="D33" i="23"/>
  <c r="D33" i="12"/>
  <c r="X32" i="23"/>
  <c r="X32" i="12"/>
  <c r="T32" i="23"/>
  <c r="T32" i="12"/>
  <c r="P32" i="23"/>
  <c r="P32" i="12"/>
  <c r="L32" i="23"/>
  <c r="L32" i="12"/>
  <c r="H32" i="23"/>
  <c r="H32" i="12"/>
  <c r="D32" i="23"/>
  <c r="D32" i="12"/>
  <c r="X31" i="23"/>
  <c r="X31" i="12"/>
  <c r="T31" i="23"/>
  <c r="T31" i="12"/>
  <c r="P31" i="23"/>
  <c r="P31" i="12"/>
  <c r="L31" i="23"/>
  <c r="L31" i="12"/>
  <c r="H31" i="23"/>
  <c r="H31" i="12"/>
  <c r="D31" i="23"/>
  <c r="D31" i="12"/>
  <c r="X30" i="23"/>
  <c r="X30" i="12"/>
  <c r="T30" i="23"/>
  <c r="T30" i="12"/>
  <c r="P30" i="23"/>
  <c r="P30" i="12"/>
  <c r="L30" i="23"/>
  <c r="L30" i="12"/>
  <c r="H30" i="23"/>
  <c r="H30" i="12"/>
  <c r="D30" i="12"/>
  <c r="D30" i="23"/>
  <c r="X29" i="23"/>
  <c r="X29" i="12"/>
  <c r="T29" i="12"/>
  <c r="T29" i="23"/>
  <c r="P29" i="23"/>
  <c r="P29" i="12"/>
  <c r="L29" i="23"/>
  <c r="L29" i="12"/>
  <c r="H29" i="23"/>
  <c r="H29" i="12"/>
  <c r="D29" i="12"/>
  <c r="D29" i="23"/>
  <c r="X28" i="23"/>
  <c r="X28" i="12"/>
  <c r="T28" i="23"/>
  <c r="T28" i="12"/>
  <c r="P28" i="23"/>
  <c r="P28" i="12"/>
  <c r="L28" i="23"/>
  <c r="L28" i="12"/>
  <c r="H28" i="23"/>
  <c r="H28" i="12"/>
  <c r="D28" i="23"/>
  <c r="D28" i="12"/>
  <c r="X27" i="23"/>
  <c r="X27" i="12"/>
  <c r="T27" i="23"/>
  <c r="T27" i="12"/>
  <c r="P27" i="23"/>
  <c r="P27" i="12"/>
  <c r="L27" i="23"/>
  <c r="L27" i="12"/>
  <c r="H27" i="12"/>
  <c r="H27" i="23"/>
  <c r="D27" i="23"/>
  <c r="D27" i="12"/>
  <c r="X26" i="23"/>
  <c r="X26" i="12"/>
  <c r="T26" i="23"/>
  <c r="T26" i="12"/>
  <c r="P26" i="23"/>
  <c r="P26" i="12"/>
  <c r="L26" i="12"/>
  <c r="L26" i="23"/>
  <c r="H26" i="12"/>
  <c r="H26" i="23"/>
  <c r="D26" i="12"/>
  <c r="D26" i="23"/>
  <c r="X23" i="23"/>
  <c r="X23" i="12"/>
  <c r="T23" i="12"/>
  <c r="T23" i="23"/>
  <c r="P23" i="23"/>
  <c r="P23" i="12"/>
  <c r="L23" i="23"/>
  <c r="L23" i="12"/>
  <c r="H23" i="12"/>
  <c r="H23" i="23"/>
  <c r="D23" i="23"/>
  <c r="AE23" i="23" s="1"/>
  <c r="D23" i="12"/>
  <c r="D11" i="23"/>
  <c r="D11" i="12"/>
  <c r="AE23" i="12"/>
  <c r="AE22" i="12"/>
  <c r="D4" i="11"/>
  <c r="AV7" i="11" s="1"/>
  <c r="E37" i="9"/>
  <c r="F4" i="11"/>
  <c r="AY7" i="11" s="1"/>
  <c r="G37" i="9"/>
  <c r="J4" i="11"/>
  <c r="BE7" i="11" s="1"/>
  <c r="K37" i="9"/>
  <c r="L4" i="11"/>
  <c r="BH7" i="11" s="1"/>
  <c r="M37" i="9"/>
  <c r="H4" i="11"/>
  <c r="BB7" i="11" s="1"/>
  <c r="I37" i="9"/>
  <c r="AE10" i="12"/>
  <c r="AE12" i="12"/>
  <c r="P11" i="23" l="1"/>
  <c r="P11" i="12"/>
  <c r="X11" i="23"/>
  <c r="X11" i="12"/>
  <c r="T11" i="23"/>
  <c r="T11" i="12"/>
  <c r="L11" i="12"/>
  <c r="L11" i="23"/>
  <c r="H11" i="23"/>
  <c r="H11" i="12"/>
  <c r="AE22" i="23"/>
  <c r="AE17" i="23" s="1"/>
  <c r="F26" i="23"/>
  <c r="G26" i="23" s="1"/>
  <c r="F26" i="12"/>
  <c r="J26" i="23"/>
  <c r="K26" i="23" s="1"/>
  <c r="J26" i="12"/>
  <c r="N26" i="23"/>
  <c r="O26" i="23" s="1"/>
  <c r="N26" i="12"/>
  <c r="R26" i="12"/>
  <c r="R26" i="23"/>
  <c r="S26" i="23" s="1"/>
  <c r="V26" i="23"/>
  <c r="W26" i="23" s="1"/>
  <c r="V26" i="12"/>
  <c r="Z26" i="23"/>
  <c r="AA26" i="23" s="1"/>
  <c r="Z26" i="12"/>
  <c r="F27" i="23"/>
  <c r="G27" i="23" s="1"/>
  <c r="F27" i="12"/>
  <c r="J27" i="23"/>
  <c r="K27" i="23" s="1"/>
  <c r="J27" i="12"/>
  <c r="N27" i="23"/>
  <c r="O27" i="23" s="1"/>
  <c r="N27" i="12"/>
  <c r="R27" i="23"/>
  <c r="S27" i="23" s="1"/>
  <c r="R27" i="12"/>
  <c r="V27" i="23"/>
  <c r="W27" i="23" s="1"/>
  <c r="V27" i="12"/>
  <c r="Z27" i="23"/>
  <c r="Z27" i="12"/>
  <c r="AA27" i="23"/>
  <c r="F28" i="12"/>
  <c r="F28" i="23"/>
  <c r="G28" i="23" s="1"/>
  <c r="J28" i="12"/>
  <c r="J28" i="23"/>
  <c r="K28" i="23" s="1"/>
  <c r="N28" i="12"/>
  <c r="N28" i="23"/>
  <c r="O28" i="23" s="1"/>
  <c r="R28" i="23"/>
  <c r="S28" i="23" s="1"/>
  <c r="R28" i="12"/>
  <c r="V28" i="23"/>
  <c r="W28" i="23" s="1"/>
  <c r="V28" i="12"/>
  <c r="Z28" i="12"/>
  <c r="Z28" i="23"/>
  <c r="AA28" i="23" s="1"/>
  <c r="F29" i="12"/>
  <c r="F29" i="23"/>
  <c r="G29" i="23" s="1"/>
  <c r="J29" i="23"/>
  <c r="K29" i="23" s="1"/>
  <c r="J29" i="12"/>
  <c r="N29" i="23"/>
  <c r="O29" i="23" s="1"/>
  <c r="N29" i="12"/>
  <c r="R29" i="23"/>
  <c r="S29" i="23" s="1"/>
  <c r="R29" i="12"/>
  <c r="V29" i="23"/>
  <c r="W29" i="23" s="1"/>
  <c r="V29" i="12"/>
  <c r="Z29" i="23"/>
  <c r="Z29" i="12"/>
  <c r="AA29" i="23"/>
  <c r="F30" i="12"/>
  <c r="F30" i="23"/>
  <c r="G30" i="23" s="1"/>
  <c r="J30" i="12"/>
  <c r="J30" i="23"/>
  <c r="K30" i="23" s="1"/>
  <c r="N30" i="23"/>
  <c r="O30" i="23" s="1"/>
  <c r="N30" i="12"/>
  <c r="R30" i="23"/>
  <c r="S30" i="23" s="1"/>
  <c r="R30" i="12"/>
  <c r="V30" i="23"/>
  <c r="W30" i="23" s="1"/>
  <c r="V30" i="12"/>
  <c r="Z30" i="23"/>
  <c r="AA30" i="23" s="1"/>
  <c r="Z30" i="12"/>
  <c r="F31" i="23"/>
  <c r="F31" i="12"/>
  <c r="G31" i="23"/>
  <c r="AE31" i="23"/>
  <c r="J31" i="23"/>
  <c r="K31" i="23" s="1"/>
  <c r="J31" i="12"/>
  <c r="N31" i="23"/>
  <c r="O31" i="23" s="1"/>
  <c r="N31" i="12"/>
  <c r="R31" i="23"/>
  <c r="S31" i="23" s="1"/>
  <c r="R31" i="12"/>
  <c r="V31" i="23"/>
  <c r="W31" i="23" s="1"/>
  <c r="V31" i="12"/>
  <c r="Z31" i="23"/>
  <c r="AA31" i="23" s="1"/>
  <c r="Z31" i="12"/>
  <c r="F32" i="23"/>
  <c r="G32" i="23" s="1"/>
  <c r="F32" i="12"/>
  <c r="J32" i="23"/>
  <c r="K32" i="23" s="1"/>
  <c r="J32" i="12"/>
  <c r="N32" i="12"/>
  <c r="N32" i="23"/>
  <c r="O32" i="23" s="1"/>
  <c r="R32" i="23"/>
  <c r="S32" i="23" s="1"/>
  <c r="R32" i="12"/>
  <c r="V32" i="23"/>
  <c r="W32" i="23" s="1"/>
  <c r="V32" i="12"/>
  <c r="Z32" i="23"/>
  <c r="Z32" i="12"/>
  <c r="AA32" i="23"/>
  <c r="F33" i="23"/>
  <c r="G33" i="23" s="1"/>
  <c r="F33" i="12"/>
  <c r="J33" i="23"/>
  <c r="K33" i="23" s="1"/>
  <c r="J33" i="12"/>
  <c r="N33" i="12"/>
  <c r="N33" i="23"/>
  <c r="O33" i="23" s="1"/>
  <c r="R33" i="23"/>
  <c r="S33" i="23" s="1"/>
  <c r="R33" i="12"/>
  <c r="V33" i="23"/>
  <c r="W33" i="23" s="1"/>
  <c r="V33" i="12"/>
  <c r="Z33" i="23"/>
  <c r="AA33" i="23" s="1"/>
  <c r="Z33" i="12"/>
  <c r="F34" i="12"/>
  <c r="F34" i="23"/>
  <c r="G34" i="23" s="1"/>
  <c r="J34" i="23"/>
  <c r="K34" i="23" s="1"/>
  <c r="J34" i="12"/>
  <c r="N34" i="23"/>
  <c r="O34" i="23" s="1"/>
  <c r="N34" i="12"/>
  <c r="R34" i="23"/>
  <c r="S34" i="23" s="1"/>
  <c r="R34" i="12"/>
  <c r="V34" i="23"/>
  <c r="W34" i="23" s="1"/>
  <c r="V34" i="12"/>
  <c r="Z34" i="23"/>
  <c r="AA34" i="23" s="1"/>
  <c r="Z34" i="12"/>
  <c r="F35" i="12"/>
  <c r="F35" i="23"/>
  <c r="G35" i="23" s="1"/>
  <c r="J35" i="23"/>
  <c r="K35" i="23" s="1"/>
  <c r="J35" i="12"/>
  <c r="N35" i="23"/>
  <c r="O35" i="23" s="1"/>
  <c r="N35" i="12"/>
  <c r="R35" i="23"/>
  <c r="S35" i="23" s="1"/>
  <c r="R35" i="12"/>
  <c r="V35" i="23"/>
  <c r="W35" i="23" s="1"/>
  <c r="V35" i="12"/>
  <c r="Z35" i="23"/>
  <c r="Z35" i="12"/>
  <c r="AA35" i="23"/>
  <c r="F36" i="23"/>
  <c r="G36" i="23" s="1"/>
  <c r="F36" i="12"/>
  <c r="J36" i="12"/>
  <c r="J36" i="23"/>
  <c r="K36" i="23" s="1"/>
  <c r="N36" i="23"/>
  <c r="O36" i="23" s="1"/>
  <c r="N36" i="12"/>
  <c r="R36" i="23"/>
  <c r="S36" i="23" s="1"/>
  <c r="R36" i="12"/>
  <c r="V36" i="23"/>
  <c r="W36" i="23" s="1"/>
  <c r="V36" i="12"/>
  <c r="Z36" i="23"/>
  <c r="AA36" i="23" s="1"/>
  <c r="Z36" i="12"/>
  <c r="F37" i="23"/>
  <c r="G37" i="23" s="1"/>
  <c r="F37" i="12"/>
  <c r="J37" i="12"/>
  <c r="J37" i="23"/>
  <c r="K37" i="23" s="1"/>
  <c r="N37" i="12"/>
  <c r="N37" i="23"/>
  <c r="O37" i="23" s="1"/>
  <c r="R37" i="23"/>
  <c r="S37" i="23" s="1"/>
  <c r="R37" i="12"/>
  <c r="V37" i="23"/>
  <c r="W37" i="23" s="1"/>
  <c r="V37" i="12"/>
  <c r="Z37" i="23"/>
  <c r="AA37" i="23" s="1"/>
  <c r="Z37" i="12"/>
  <c r="F38" i="12"/>
  <c r="F38" i="23"/>
  <c r="G38" i="23" s="1"/>
  <c r="J38" i="12"/>
  <c r="J38" i="23"/>
  <c r="K38" i="23" s="1"/>
  <c r="N38" i="23"/>
  <c r="O38" i="23" s="1"/>
  <c r="N38" i="12"/>
  <c r="R38" i="23"/>
  <c r="S38" i="23" s="1"/>
  <c r="R38" i="12"/>
  <c r="V38" i="23"/>
  <c r="W38" i="23" s="1"/>
  <c r="V38" i="12"/>
  <c r="Z38" i="23"/>
  <c r="AA38" i="23" s="1"/>
  <c r="Z38" i="12"/>
  <c r="F39" i="12"/>
  <c r="F39" i="23"/>
  <c r="G39" i="23" s="1"/>
  <c r="J39" i="12"/>
  <c r="J39" i="23"/>
  <c r="K39" i="23" s="1"/>
  <c r="N39" i="23"/>
  <c r="N39" i="12"/>
  <c r="O39" i="23"/>
  <c r="R39" i="12"/>
  <c r="R39" i="23"/>
  <c r="S39" i="23" s="1"/>
  <c r="V39" i="12"/>
  <c r="V39" i="23"/>
  <c r="W39" i="23" s="1"/>
  <c r="Z39" i="23"/>
  <c r="AA39" i="23" s="1"/>
  <c r="Z39" i="12"/>
  <c r="F40" i="12"/>
  <c r="F40" i="23"/>
  <c r="G40" i="23" s="1"/>
  <c r="J40" i="23"/>
  <c r="K40" i="23" s="1"/>
  <c r="J40" i="12"/>
  <c r="N40" i="23"/>
  <c r="O40" i="23" s="1"/>
  <c r="N40" i="12"/>
  <c r="R40" i="23"/>
  <c r="S40" i="23" s="1"/>
  <c r="R40" i="12"/>
  <c r="V40" i="23"/>
  <c r="W40" i="23" s="1"/>
  <c r="V40" i="12"/>
  <c r="Z40" i="23"/>
  <c r="AA40" i="23" s="1"/>
  <c r="Z40" i="12"/>
  <c r="F41" i="23"/>
  <c r="G41" i="23" s="1"/>
  <c r="F41" i="12"/>
  <c r="J41" i="12"/>
  <c r="J41" i="23"/>
  <c r="K41" i="23" s="1"/>
  <c r="N41" i="23"/>
  <c r="O41" i="23" s="1"/>
  <c r="N41" i="12"/>
  <c r="R41" i="23"/>
  <c r="S41" i="23" s="1"/>
  <c r="R41" i="12"/>
  <c r="V41" i="23"/>
  <c r="W41" i="23" s="1"/>
  <c r="V41" i="12"/>
  <c r="Z41" i="23"/>
  <c r="AA41" i="23" s="1"/>
  <c r="Z41" i="12"/>
  <c r="F42" i="12"/>
  <c r="F42" i="23"/>
  <c r="G42" i="23" s="1"/>
  <c r="J42" i="23"/>
  <c r="K42" i="23" s="1"/>
  <c r="J42" i="12"/>
  <c r="N42" i="12"/>
  <c r="N42" i="23"/>
  <c r="O42" i="23" s="1"/>
  <c r="R42" i="12"/>
  <c r="R42" i="23"/>
  <c r="S42" i="23" s="1"/>
  <c r="V42" i="23"/>
  <c r="W42" i="23" s="1"/>
  <c r="V42" i="12"/>
  <c r="Z42" i="23"/>
  <c r="AA42" i="23" s="1"/>
  <c r="Z42" i="12"/>
  <c r="AE43" i="23"/>
  <c r="F43" i="12"/>
  <c r="F43" i="23"/>
  <c r="G43" i="23" s="1"/>
  <c r="J43" i="23"/>
  <c r="K43" i="23" s="1"/>
  <c r="J43" i="12"/>
  <c r="N43" i="12"/>
  <c r="N43" i="23"/>
  <c r="O43" i="23" s="1"/>
  <c r="R43" i="23"/>
  <c r="R43" i="12"/>
  <c r="S43" i="23"/>
  <c r="V43" i="23"/>
  <c r="W43" i="23" s="1"/>
  <c r="V43" i="12"/>
  <c r="Z43" i="23"/>
  <c r="AA43" i="23" s="1"/>
  <c r="Z43" i="12"/>
  <c r="F44" i="12"/>
  <c r="F44" i="23"/>
  <c r="G44" i="23" s="1"/>
  <c r="J44" i="23"/>
  <c r="K44" i="23" s="1"/>
  <c r="J44" i="12"/>
  <c r="N44" i="23"/>
  <c r="O44" i="23" s="1"/>
  <c r="N44" i="12"/>
  <c r="R44" i="23"/>
  <c r="S44" i="23" s="1"/>
  <c r="R44" i="12"/>
  <c r="V44" i="23"/>
  <c r="W44" i="23" s="1"/>
  <c r="V44" i="12"/>
  <c r="Z44" i="23"/>
  <c r="AA44" i="23" s="1"/>
  <c r="Z44" i="12"/>
  <c r="AE45" i="23"/>
  <c r="F45" i="12"/>
  <c r="F45" i="23"/>
  <c r="G45" i="23" s="1"/>
  <c r="J45" i="12"/>
  <c r="J45" i="23"/>
  <c r="K45" i="23" s="1"/>
  <c r="N45" i="23"/>
  <c r="O45" i="23" s="1"/>
  <c r="N45" i="12"/>
  <c r="R45" i="23"/>
  <c r="R45" i="12"/>
  <c r="S45" i="23"/>
  <c r="V45" i="23"/>
  <c r="W45" i="23" s="1"/>
  <c r="V45" i="12"/>
  <c r="Z45" i="23"/>
  <c r="Z45" i="12"/>
  <c r="AA45" i="23"/>
  <c r="F46" i="23"/>
  <c r="G46" i="23" s="1"/>
  <c r="F46" i="12"/>
  <c r="J46" i="23"/>
  <c r="K46" i="23" s="1"/>
  <c r="J46" i="12"/>
  <c r="N46" i="12"/>
  <c r="N46" i="23"/>
  <c r="O46" i="23" s="1"/>
  <c r="R46" i="23"/>
  <c r="S46" i="23" s="1"/>
  <c r="R46" i="12"/>
  <c r="V46" i="23"/>
  <c r="W46" i="23" s="1"/>
  <c r="V46" i="12"/>
  <c r="Z46" i="23"/>
  <c r="AA46" i="23" s="1"/>
  <c r="Z46" i="12"/>
  <c r="F49" i="23"/>
  <c r="G49" i="23" s="1"/>
  <c r="F49" i="12"/>
  <c r="J49" i="12"/>
  <c r="J49" i="23"/>
  <c r="K49" i="23" s="1"/>
  <c r="N49" i="23"/>
  <c r="O49" i="23" s="1"/>
  <c r="N49" i="12"/>
  <c r="R49" i="23"/>
  <c r="S49" i="23" s="1"/>
  <c r="R49" i="12"/>
  <c r="V49" i="23"/>
  <c r="W49" i="23" s="1"/>
  <c r="V49" i="12"/>
  <c r="Z49" i="23"/>
  <c r="AA49" i="23" s="1"/>
  <c r="Z49" i="12"/>
  <c r="F50" i="12"/>
  <c r="F50" i="23"/>
  <c r="G50" i="23" s="1"/>
  <c r="J50" i="23"/>
  <c r="K50" i="23" s="1"/>
  <c r="J50" i="12"/>
  <c r="N50" i="23"/>
  <c r="O50" i="23" s="1"/>
  <c r="N50" i="12"/>
  <c r="R50" i="23"/>
  <c r="S50" i="23" s="1"/>
  <c r="R50" i="12"/>
  <c r="V50" i="12"/>
  <c r="V50" i="23"/>
  <c r="W50" i="23" s="1"/>
  <c r="Z50" i="23"/>
  <c r="AA50" i="23" s="1"/>
  <c r="Z50" i="12"/>
  <c r="F51" i="12"/>
  <c r="F51" i="23"/>
  <c r="G51" i="23" s="1"/>
  <c r="J51" i="12"/>
  <c r="J51" i="23"/>
  <c r="K51" i="23" s="1"/>
  <c r="N51" i="23"/>
  <c r="O51" i="23" s="1"/>
  <c r="N51" i="12"/>
  <c r="R51" i="23"/>
  <c r="S51" i="23" s="1"/>
  <c r="R51" i="12"/>
  <c r="V51" i="23"/>
  <c r="W51" i="23" s="1"/>
  <c r="V51" i="12"/>
  <c r="Z51" i="12"/>
  <c r="Z51" i="23"/>
  <c r="AA51" i="23" s="1"/>
  <c r="F52" i="12"/>
  <c r="F52" i="23"/>
  <c r="G52" i="23" s="1"/>
  <c r="J52" i="23"/>
  <c r="J52" i="12"/>
  <c r="K52" i="23"/>
  <c r="N52" i="23"/>
  <c r="O52" i="23" s="1"/>
  <c r="N52" i="12"/>
  <c r="R52" i="12"/>
  <c r="R52" i="23"/>
  <c r="S52" i="23" s="1"/>
  <c r="V52" i="23"/>
  <c r="W52" i="23" s="1"/>
  <c r="V52" i="12"/>
  <c r="Z52" i="23"/>
  <c r="AA52" i="23" s="1"/>
  <c r="Z52" i="12"/>
  <c r="F53" i="23"/>
  <c r="G53" i="23" s="1"/>
  <c r="F53" i="12"/>
  <c r="J53" i="23"/>
  <c r="K53" i="23" s="1"/>
  <c r="J53" i="12"/>
  <c r="N53" i="23"/>
  <c r="O53" i="23" s="1"/>
  <c r="N53" i="12"/>
  <c r="R53" i="23"/>
  <c r="S53" i="23" s="1"/>
  <c r="R53" i="12"/>
  <c r="V53" i="12"/>
  <c r="V53" i="23"/>
  <c r="W53" i="23" s="1"/>
  <c r="Z53" i="23"/>
  <c r="Z53" i="12"/>
  <c r="AA53" i="23"/>
  <c r="AE54" i="23"/>
  <c r="F54" i="23"/>
  <c r="G54" i="23" s="1"/>
  <c r="F54" i="12"/>
  <c r="J54" i="23"/>
  <c r="K54" i="23" s="1"/>
  <c r="J54" i="12"/>
  <c r="N54" i="23"/>
  <c r="O54" i="23" s="1"/>
  <c r="N54" i="12"/>
  <c r="R54" i="23"/>
  <c r="S54" i="23" s="1"/>
  <c r="R54" i="12"/>
  <c r="V54" i="23"/>
  <c r="W54" i="23" s="1"/>
  <c r="V54" i="12"/>
  <c r="Z54" i="23"/>
  <c r="AA54" i="23" s="1"/>
  <c r="Z54" i="12"/>
  <c r="AE55" i="23"/>
  <c r="F55" i="23"/>
  <c r="G55" i="23" s="1"/>
  <c r="F55" i="12"/>
  <c r="J55" i="12"/>
  <c r="J55" i="23"/>
  <c r="K55" i="23" s="1"/>
  <c r="N55" i="23"/>
  <c r="O55" i="23" s="1"/>
  <c r="N55" i="12"/>
  <c r="R55" i="23"/>
  <c r="S55" i="23" s="1"/>
  <c r="R55" i="12"/>
  <c r="V55" i="12"/>
  <c r="V55" i="23"/>
  <c r="W55" i="23" s="1"/>
  <c r="Z55" i="12"/>
  <c r="Z55" i="23"/>
  <c r="AA55" i="23" s="1"/>
  <c r="AE56" i="23"/>
  <c r="F56" i="23"/>
  <c r="G56" i="23" s="1"/>
  <c r="F56" i="12"/>
  <c r="J56" i="12"/>
  <c r="J56" i="23"/>
  <c r="K56" i="23" s="1"/>
  <c r="N56" i="23"/>
  <c r="O56" i="23" s="1"/>
  <c r="N56" i="12"/>
  <c r="R56" i="23"/>
  <c r="S56" i="23" s="1"/>
  <c r="R56" i="12"/>
  <c r="V56" i="23"/>
  <c r="W56" i="23" s="1"/>
  <c r="V56" i="12"/>
  <c r="Z56" i="23"/>
  <c r="AA56" i="23" s="1"/>
  <c r="Z56" i="12"/>
  <c r="AE57" i="23"/>
  <c r="F57" i="23"/>
  <c r="G57" i="23" s="1"/>
  <c r="F57" i="12"/>
  <c r="J57" i="23"/>
  <c r="K57" i="23" s="1"/>
  <c r="J57" i="12"/>
  <c r="N57" i="23"/>
  <c r="N57" i="12"/>
  <c r="O57" i="23"/>
  <c r="R57" i="12"/>
  <c r="R57" i="23"/>
  <c r="S57" i="23" s="1"/>
  <c r="V57" i="23"/>
  <c r="V57" i="12"/>
  <c r="W57" i="23"/>
  <c r="Z57" i="23"/>
  <c r="AA57" i="23" s="1"/>
  <c r="Z57" i="12"/>
  <c r="AE58" i="23"/>
  <c r="F58" i="23"/>
  <c r="G58" i="23" s="1"/>
  <c r="F58" i="12"/>
  <c r="J58" i="23"/>
  <c r="K58" i="23" s="1"/>
  <c r="J58" i="12"/>
  <c r="N58" i="23"/>
  <c r="O58" i="23" s="1"/>
  <c r="N58" i="12"/>
  <c r="R58" i="23"/>
  <c r="S58" i="23" s="1"/>
  <c r="R58" i="12"/>
  <c r="V58" i="23"/>
  <c r="W58" i="23" s="1"/>
  <c r="V58" i="12"/>
  <c r="Z58" i="23"/>
  <c r="AA58" i="23" s="1"/>
  <c r="Z58" i="12"/>
  <c r="F59" i="12"/>
  <c r="F59" i="23"/>
  <c r="G59" i="23" s="1"/>
  <c r="J59" i="23"/>
  <c r="K59" i="23" s="1"/>
  <c r="J59" i="12"/>
  <c r="N59" i="23"/>
  <c r="N59" i="12"/>
  <c r="O59" i="23"/>
  <c r="R59" i="23"/>
  <c r="S59" i="23" s="1"/>
  <c r="R59" i="12"/>
  <c r="V59" i="12"/>
  <c r="V59" i="23"/>
  <c r="W59" i="23" s="1"/>
  <c r="Z59" i="23"/>
  <c r="Z59" i="12"/>
  <c r="AA59" i="23"/>
  <c r="F60" i="23"/>
  <c r="G60" i="23" s="1"/>
  <c r="F60" i="12"/>
  <c r="J60" i="23"/>
  <c r="K60" i="23" s="1"/>
  <c r="J60" i="12"/>
  <c r="N60" i="23"/>
  <c r="O60" i="23" s="1"/>
  <c r="N60" i="12"/>
  <c r="R60" i="23"/>
  <c r="S60" i="23" s="1"/>
  <c r="R60" i="12"/>
  <c r="V60" i="23"/>
  <c r="W60" i="23" s="1"/>
  <c r="V60" i="12"/>
  <c r="Z60" i="23"/>
  <c r="AA60" i="23" s="1"/>
  <c r="Z60" i="12"/>
  <c r="AE61" i="23"/>
  <c r="F61" i="23"/>
  <c r="G61" i="23" s="1"/>
  <c r="F61" i="12"/>
  <c r="J61" i="23"/>
  <c r="K61" i="23" s="1"/>
  <c r="J61" i="12"/>
  <c r="N61" i="23"/>
  <c r="O61" i="23" s="1"/>
  <c r="N61" i="12"/>
  <c r="R61" i="23"/>
  <c r="S61" i="23" s="1"/>
  <c r="R61" i="12"/>
  <c r="V61" i="23"/>
  <c r="W61" i="23" s="1"/>
  <c r="V61" i="12"/>
  <c r="Z61" i="23"/>
  <c r="Z61" i="12"/>
  <c r="AA61" i="23"/>
  <c r="AE62" i="23"/>
  <c r="F62" i="23"/>
  <c r="G62" i="23" s="1"/>
  <c r="F62" i="12"/>
  <c r="J62" i="23"/>
  <c r="K62" i="23" s="1"/>
  <c r="J62" i="12"/>
  <c r="N62" i="23"/>
  <c r="O62" i="23" s="1"/>
  <c r="N62" i="12"/>
  <c r="R62" i="23"/>
  <c r="S62" i="23" s="1"/>
  <c r="R62" i="12"/>
  <c r="V62" i="12"/>
  <c r="V62" i="23"/>
  <c r="W62" i="23" s="1"/>
  <c r="Z62" i="23"/>
  <c r="AA62" i="23" s="1"/>
  <c r="Z62" i="12"/>
  <c r="AE63" i="23"/>
  <c r="F63" i="23"/>
  <c r="G63" i="23" s="1"/>
  <c r="F63" i="12"/>
  <c r="J63" i="23"/>
  <c r="K63" i="23" s="1"/>
  <c r="J63" i="12"/>
  <c r="N63" i="23"/>
  <c r="O63" i="23" s="1"/>
  <c r="N63" i="12"/>
  <c r="R63" i="23"/>
  <c r="S63" i="23" s="1"/>
  <c r="R63" i="12"/>
  <c r="V63" i="23"/>
  <c r="W63" i="23" s="1"/>
  <c r="V63" i="12"/>
  <c r="Z63" i="23"/>
  <c r="AA63" i="23" s="1"/>
  <c r="Z63" i="12"/>
  <c r="AE64" i="23"/>
  <c r="F64" i="23"/>
  <c r="G64" i="23" s="1"/>
  <c r="F64" i="12"/>
  <c r="J64" i="23"/>
  <c r="K64" i="23" s="1"/>
  <c r="J64" i="12"/>
  <c r="N64" i="23"/>
  <c r="O64" i="23" s="1"/>
  <c r="N64" i="12"/>
  <c r="R64" i="23"/>
  <c r="S64" i="23" s="1"/>
  <c r="R64" i="12"/>
  <c r="V64" i="23"/>
  <c r="W64" i="23" s="1"/>
  <c r="V64" i="12"/>
  <c r="Z64" i="23"/>
  <c r="AA64" i="23" s="1"/>
  <c r="Z64" i="12"/>
  <c r="AE65" i="23"/>
  <c r="F65" i="23"/>
  <c r="G65" i="23" s="1"/>
  <c r="F65" i="12"/>
  <c r="J65" i="23"/>
  <c r="K65" i="23" s="1"/>
  <c r="J65" i="12"/>
  <c r="N65" i="23"/>
  <c r="N65" i="12"/>
  <c r="O65" i="23"/>
  <c r="R65" i="23"/>
  <c r="S65" i="23" s="1"/>
  <c r="R65" i="12"/>
  <c r="V65" i="23"/>
  <c r="V65" i="12"/>
  <c r="W65" i="23"/>
  <c r="Z65" i="23"/>
  <c r="AA65" i="23" s="1"/>
  <c r="Z65" i="12"/>
  <c r="F68" i="23"/>
  <c r="G68" i="23" s="1"/>
  <c r="F68" i="12"/>
  <c r="J68" i="12"/>
  <c r="J68" i="23"/>
  <c r="K68" i="23" s="1"/>
  <c r="N68" i="12"/>
  <c r="N68" i="23"/>
  <c r="O68" i="23" s="1"/>
  <c r="R68" i="23"/>
  <c r="S68" i="23" s="1"/>
  <c r="R68" i="12"/>
  <c r="V68" i="23"/>
  <c r="W68" i="23" s="1"/>
  <c r="V68" i="12"/>
  <c r="Z68" i="23"/>
  <c r="AA68" i="23" s="1"/>
  <c r="Z68" i="12"/>
  <c r="F69" i="12"/>
  <c r="F69" i="23"/>
  <c r="G69" i="23" s="1"/>
  <c r="J69" i="12"/>
  <c r="J69" i="23"/>
  <c r="K69" i="23" s="1"/>
  <c r="N69" i="23"/>
  <c r="O69" i="23" s="1"/>
  <c r="N69" i="12"/>
  <c r="R69" i="23"/>
  <c r="S69" i="23" s="1"/>
  <c r="R69" i="12"/>
  <c r="V69" i="23"/>
  <c r="W69" i="23" s="1"/>
  <c r="V69" i="12"/>
  <c r="Z69" i="23"/>
  <c r="AA69" i="23" s="1"/>
  <c r="Z69" i="12"/>
  <c r="AE70" i="23"/>
  <c r="F70" i="12"/>
  <c r="F70" i="23"/>
  <c r="G70" i="23" s="1"/>
  <c r="J70" i="23"/>
  <c r="K70" i="23" s="1"/>
  <c r="J70" i="12"/>
  <c r="N70" i="23"/>
  <c r="O70" i="23" s="1"/>
  <c r="N70" i="12"/>
  <c r="R70" i="23"/>
  <c r="S70" i="23" s="1"/>
  <c r="R70" i="12"/>
  <c r="V70" i="23"/>
  <c r="W70" i="23" s="1"/>
  <c r="V70" i="12"/>
  <c r="Z70" i="23"/>
  <c r="AA70" i="23" s="1"/>
  <c r="Z70" i="12"/>
  <c r="F71" i="12"/>
  <c r="F71" i="23"/>
  <c r="G71" i="23" s="1"/>
  <c r="J71" i="23"/>
  <c r="K71" i="23" s="1"/>
  <c r="J71" i="12"/>
  <c r="N71" i="23"/>
  <c r="O71" i="23" s="1"/>
  <c r="N71" i="12"/>
  <c r="R71" i="23"/>
  <c r="S71" i="23" s="1"/>
  <c r="R71" i="12"/>
  <c r="V71" i="23"/>
  <c r="W71" i="23" s="1"/>
  <c r="V71" i="12"/>
  <c r="Z71" i="23"/>
  <c r="Z71" i="12"/>
  <c r="AA71" i="23"/>
  <c r="AE72" i="23"/>
  <c r="F72" i="23"/>
  <c r="G72" i="23" s="1"/>
  <c r="F72" i="12"/>
  <c r="J72" i="23"/>
  <c r="K72" i="23" s="1"/>
  <c r="J72" i="12"/>
  <c r="N72" i="23"/>
  <c r="O72" i="23" s="1"/>
  <c r="N72" i="12"/>
  <c r="R72" i="23"/>
  <c r="S72" i="23" s="1"/>
  <c r="R72" i="12"/>
  <c r="V72" i="12"/>
  <c r="V72" i="23"/>
  <c r="W72" i="23" s="1"/>
  <c r="Z72" i="23"/>
  <c r="AA72" i="23" s="1"/>
  <c r="Z72" i="12"/>
  <c r="AE73" i="23"/>
  <c r="F73" i="12"/>
  <c r="F73" i="23"/>
  <c r="G73" i="23" s="1"/>
  <c r="J73" i="23"/>
  <c r="K73" i="23" s="1"/>
  <c r="J73" i="12"/>
  <c r="N73" i="23"/>
  <c r="O73" i="23" s="1"/>
  <c r="N73" i="12"/>
  <c r="R73" i="23"/>
  <c r="S73" i="23" s="1"/>
  <c r="R73" i="12"/>
  <c r="V73" i="23"/>
  <c r="W73" i="23" s="1"/>
  <c r="V73" i="12"/>
  <c r="Z73" i="23"/>
  <c r="AA73" i="23" s="1"/>
  <c r="Z73" i="12"/>
  <c r="F74" i="12"/>
  <c r="F74" i="23"/>
  <c r="G74" i="23" s="1"/>
  <c r="J74" i="12"/>
  <c r="J74" i="23"/>
  <c r="K74" i="23" s="1"/>
  <c r="N74" i="23"/>
  <c r="O74" i="23" s="1"/>
  <c r="N74" i="12"/>
  <c r="R74" i="23"/>
  <c r="S74" i="23" s="1"/>
  <c r="R74" i="12"/>
  <c r="V74" i="23"/>
  <c r="W74" i="23" s="1"/>
  <c r="V74" i="12"/>
  <c r="Z74" i="23"/>
  <c r="AA74" i="23" s="1"/>
  <c r="Z74" i="12"/>
  <c r="AE75" i="23"/>
  <c r="F75" i="23"/>
  <c r="G75" i="23" s="1"/>
  <c r="F75" i="12"/>
  <c r="J75" i="23"/>
  <c r="K75" i="23" s="1"/>
  <c r="J75" i="12"/>
  <c r="N75" i="23"/>
  <c r="O75" i="23" s="1"/>
  <c r="N75" i="12"/>
  <c r="R75" i="23"/>
  <c r="S75" i="23" s="1"/>
  <c r="R75" i="12"/>
  <c r="V75" i="12"/>
  <c r="V75" i="23"/>
  <c r="W75" i="23" s="1"/>
  <c r="Z75" i="23"/>
  <c r="Z75" i="12"/>
  <c r="AA75" i="23"/>
  <c r="F78" i="12"/>
  <c r="F78" i="23"/>
  <c r="G78" i="23" s="1"/>
  <c r="J78" i="12"/>
  <c r="J78" i="23"/>
  <c r="K78" i="23" s="1"/>
  <c r="N78" i="23"/>
  <c r="O78" i="23" s="1"/>
  <c r="N78" i="12"/>
  <c r="R78" i="23"/>
  <c r="S78" i="23" s="1"/>
  <c r="R78" i="12"/>
  <c r="V78" i="23"/>
  <c r="W78" i="23" s="1"/>
  <c r="V78" i="12"/>
  <c r="Z78" i="23"/>
  <c r="AA78" i="23" s="1"/>
  <c r="Z78" i="12"/>
  <c r="F79" i="23"/>
  <c r="G79" i="23" s="1"/>
  <c r="F79" i="12"/>
  <c r="J79" i="23"/>
  <c r="K79" i="23" s="1"/>
  <c r="J79" i="12"/>
  <c r="N79" i="23"/>
  <c r="O79" i="23" s="1"/>
  <c r="N79" i="12"/>
  <c r="R79" i="12"/>
  <c r="R79" i="23"/>
  <c r="S79" i="23" s="1"/>
  <c r="V79" i="12"/>
  <c r="V79" i="23"/>
  <c r="W79" i="23" s="1"/>
  <c r="Z79" i="12"/>
  <c r="Z79" i="23"/>
  <c r="AA79" i="23" s="1"/>
  <c r="F80" i="12"/>
  <c r="F80" i="23"/>
  <c r="G80" i="23" s="1"/>
  <c r="J80" i="23"/>
  <c r="K80" i="23" s="1"/>
  <c r="J80" i="12"/>
  <c r="N80" i="23"/>
  <c r="O80" i="23" s="1"/>
  <c r="N80" i="12"/>
  <c r="R80" i="23"/>
  <c r="S80" i="23" s="1"/>
  <c r="R80" i="12"/>
  <c r="V80" i="23"/>
  <c r="W80" i="23" s="1"/>
  <c r="V80" i="12"/>
  <c r="Z80" i="23"/>
  <c r="AA80" i="23" s="1"/>
  <c r="Z80" i="12"/>
  <c r="F81" i="12"/>
  <c r="F81" i="23"/>
  <c r="G81" i="23" s="1"/>
  <c r="J81" i="12"/>
  <c r="J81" i="23"/>
  <c r="K81" i="23" s="1"/>
  <c r="N81" i="23"/>
  <c r="O81" i="23" s="1"/>
  <c r="N81" i="12"/>
  <c r="R81" i="23"/>
  <c r="S81" i="23" s="1"/>
  <c r="R81" i="12"/>
  <c r="V81" i="23"/>
  <c r="W81" i="23" s="1"/>
  <c r="V81" i="12"/>
  <c r="Z81" i="23"/>
  <c r="AA81" i="23" s="1"/>
  <c r="Z81" i="12"/>
  <c r="F82" i="12"/>
  <c r="F82" i="23"/>
  <c r="G82" i="23" s="1"/>
  <c r="J82" i="23"/>
  <c r="K82" i="23" s="1"/>
  <c r="J82" i="12"/>
  <c r="N82" i="23"/>
  <c r="O82" i="23" s="1"/>
  <c r="N82" i="12"/>
  <c r="R82" i="23"/>
  <c r="S82" i="23" s="1"/>
  <c r="R82" i="12"/>
  <c r="V82" i="23"/>
  <c r="W82" i="23" s="1"/>
  <c r="V82" i="12"/>
  <c r="Z82" i="23"/>
  <c r="AA82" i="23" s="1"/>
  <c r="Z82" i="12"/>
  <c r="F85" i="12"/>
  <c r="F85" i="23"/>
  <c r="G85" i="23" s="1"/>
  <c r="J85" i="12"/>
  <c r="J85" i="23"/>
  <c r="K85" i="23" s="1"/>
  <c r="N85" i="12"/>
  <c r="N85" i="23"/>
  <c r="O85" i="23" s="1"/>
  <c r="R85" i="23"/>
  <c r="S85" i="23" s="1"/>
  <c r="R85" i="12"/>
  <c r="V85" i="23"/>
  <c r="W85" i="23" s="1"/>
  <c r="V85" i="12"/>
  <c r="Z85" i="23"/>
  <c r="AA85" i="23" s="1"/>
  <c r="Z85" i="12"/>
  <c r="AE86" i="23"/>
  <c r="F86" i="23"/>
  <c r="G86" i="23" s="1"/>
  <c r="F86" i="12"/>
  <c r="J86" i="23"/>
  <c r="K86" i="23" s="1"/>
  <c r="J86" i="12"/>
  <c r="N86" i="12"/>
  <c r="N86" i="23"/>
  <c r="O86" i="23" s="1"/>
  <c r="R86" i="12"/>
  <c r="R86" i="23"/>
  <c r="S86" i="23" s="1"/>
  <c r="V86" i="12"/>
  <c r="V86" i="23"/>
  <c r="W86" i="23" s="1"/>
  <c r="Z86" i="23"/>
  <c r="AA86" i="23" s="1"/>
  <c r="Z86" i="12"/>
  <c r="F89" i="23"/>
  <c r="G89" i="23" s="1"/>
  <c r="F89" i="12"/>
  <c r="J89" i="12"/>
  <c r="J89" i="23"/>
  <c r="K89" i="23" s="1"/>
  <c r="N89" i="23"/>
  <c r="O89" i="23" s="1"/>
  <c r="N89" i="12"/>
  <c r="R89" i="23"/>
  <c r="S89" i="23" s="1"/>
  <c r="R89" i="12"/>
  <c r="V89" i="23"/>
  <c r="W89" i="23" s="1"/>
  <c r="V89" i="12"/>
  <c r="Z89" i="23"/>
  <c r="AA89" i="23" s="1"/>
  <c r="Z89" i="12"/>
  <c r="F90" i="12"/>
  <c r="F90" i="23"/>
  <c r="G90" i="23" s="1"/>
  <c r="J90" i="23"/>
  <c r="K90" i="23" s="1"/>
  <c r="J90" i="12"/>
  <c r="N90" i="23"/>
  <c r="O90" i="23" s="1"/>
  <c r="N90" i="12"/>
  <c r="R90" i="12"/>
  <c r="R90" i="23"/>
  <c r="S90" i="23" s="1"/>
  <c r="V90" i="12"/>
  <c r="V90" i="23"/>
  <c r="W90" i="23" s="1"/>
  <c r="Z90" i="23"/>
  <c r="AA90" i="23" s="1"/>
  <c r="Z90" i="12"/>
  <c r="F91" i="23"/>
  <c r="G91" i="23" s="1"/>
  <c r="F91" i="12"/>
  <c r="J91" i="23"/>
  <c r="K91" i="23" s="1"/>
  <c r="J91" i="12"/>
  <c r="N91" i="23"/>
  <c r="O91" i="23" s="1"/>
  <c r="N91" i="12"/>
  <c r="R91" i="23"/>
  <c r="S91" i="23" s="1"/>
  <c r="R91" i="12"/>
  <c r="V91" i="23"/>
  <c r="W91" i="23" s="1"/>
  <c r="V91" i="12"/>
  <c r="Z91" i="23"/>
  <c r="Z91" i="12"/>
  <c r="AA91" i="23"/>
  <c r="F92" i="23"/>
  <c r="G92" i="23" s="1"/>
  <c r="F92" i="12"/>
  <c r="J92" i="12"/>
  <c r="J92" i="23"/>
  <c r="K92" i="23" s="1"/>
  <c r="N92" i="23"/>
  <c r="O92" i="23" s="1"/>
  <c r="N92" i="12"/>
  <c r="R92" i="12"/>
  <c r="R92" i="23"/>
  <c r="S92" i="23" s="1"/>
  <c r="V92" i="12"/>
  <c r="V92" i="23"/>
  <c r="W92" i="23" s="1"/>
  <c r="Z92" i="23"/>
  <c r="AA92" i="23" s="1"/>
  <c r="Z92" i="12"/>
  <c r="F93" i="23"/>
  <c r="G93" i="23" s="1"/>
  <c r="F93" i="12"/>
  <c r="J93" i="23"/>
  <c r="K93" i="23" s="1"/>
  <c r="J93" i="12"/>
  <c r="N93" i="23"/>
  <c r="O93" i="23" s="1"/>
  <c r="N93" i="12"/>
  <c r="R93" i="12"/>
  <c r="R93" i="23"/>
  <c r="S93" i="23" s="1"/>
  <c r="V93" i="23"/>
  <c r="W93" i="23" s="1"/>
  <c r="V93" i="12"/>
  <c r="Z93" i="23"/>
  <c r="AA93" i="23" s="1"/>
  <c r="Z93" i="12"/>
  <c r="F94" i="23"/>
  <c r="G94" i="23" s="1"/>
  <c r="F94" i="12"/>
  <c r="J94" i="12"/>
  <c r="J94" i="23"/>
  <c r="K94" i="23" s="1"/>
  <c r="N94" i="12"/>
  <c r="N94" i="23"/>
  <c r="O94" i="23" s="1"/>
  <c r="R94" i="23"/>
  <c r="R94" i="12"/>
  <c r="S94" i="23"/>
  <c r="V94" i="12"/>
  <c r="V94" i="23"/>
  <c r="W94" i="23" s="1"/>
  <c r="Z94" i="12"/>
  <c r="Z94" i="23"/>
  <c r="AA94" i="23" s="1"/>
  <c r="F95" i="23"/>
  <c r="G95" i="23" s="1"/>
  <c r="F95" i="12"/>
  <c r="J95" i="23"/>
  <c r="K95" i="23" s="1"/>
  <c r="J95" i="12"/>
  <c r="N95" i="23"/>
  <c r="O95" i="23" s="1"/>
  <c r="N95" i="12"/>
  <c r="R95" i="23"/>
  <c r="S95" i="23" s="1"/>
  <c r="R95" i="12"/>
  <c r="V95" i="23"/>
  <c r="V95" i="12"/>
  <c r="W95" i="23"/>
  <c r="Z95" i="23"/>
  <c r="AA95" i="23" s="1"/>
  <c r="Z95" i="12"/>
  <c r="F96" i="23"/>
  <c r="G96" i="23" s="1"/>
  <c r="F96" i="12"/>
  <c r="J96" i="23"/>
  <c r="K96" i="23" s="1"/>
  <c r="J96" i="12"/>
  <c r="N96" i="12"/>
  <c r="N96" i="23"/>
  <c r="O96" i="23" s="1"/>
  <c r="R96" i="23"/>
  <c r="R96" i="12"/>
  <c r="S96" i="23"/>
  <c r="V96" i="23"/>
  <c r="W96" i="23" s="1"/>
  <c r="V96" i="12"/>
  <c r="Z96" i="23"/>
  <c r="AA96" i="23" s="1"/>
  <c r="Z96" i="12"/>
  <c r="F97" i="23"/>
  <c r="G97" i="23" s="1"/>
  <c r="F97" i="12"/>
  <c r="J97" i="12"/>
  <c r="J97" i="23"/>
  <c r="K97" i="23" s="1"/>
  <c r="N97" i="23"/>
  <c r="O97" i="23" s="1"/>
  <c r="N97" i="12"/>
  <c r="R97" i="23"/>
  <c r="S97" i="23" s="1"/>
  <c r="R97" i="12"/>
  <c r="V97" i="12"/>
  <c r="V97" i="23"/>
  <c r="W97" i="23" s="1"/>
  <c r="Z97" i="23"/>
  <c r="AA97" i="23" s="1"/>
  <c r="Z97" i="12"/>
  <c r="F98" i="23"/>
  <c r="G98" i="23" s="1"/>
  <c r="F98" i="12"/>
  <c r="J98" i="23"/>
  <c r="K98" i="23" s="1"/>
  <c r="J98" i="12"/>
  <c r="N98" i="23"/>
  <c r="O98" i="23" s="1"/>
  <c r="N98" i="12"/>
  <c r="R98" i="23"/>
  <c r="S98" i="23" s="1"/>
  <c r="R98" i="12"/>
  <c r="V98" i="23"/>
  <c r="W98" i="23" s="1"/>
  <c r="V98" i="12"/>
  <c r="Z98" i="23"/>
  <c r="AA98" i="23" s="1"/>
  <c r="Z98" i="12"/>
  <c r="F99" i="23"/>
  <c r="G99" i="23" s="1"/>
  <c r="F99" i="12"/>
  <c r="J99" i="23"/>
  <c r="K99" i="23" s="1"/>
  <c r="J99" i="12"/>
  <c r="N99" i="23"/>
  <c r="O99" i="23" s="1"/>
  <c r="N99" i="12"/>
  <c r="R99" i="23"/>
  <c r="S99" i="23" s="1"/>
  <c r="R99" i="12"/>
  <c r="V99" i="23"/>
  <c r="W99" i="23" s="1"/>
  <c r="V99" i="12"/>
  <c r="Z99" i="23"/>
  <c r="AA99" i="23" s="1"/>
  <c r="Z99" i="12"/>
  <c r="F100" i="12"/>
  <c r="F100" i="23"/>
  <c r="G100" i="23" s="1"/>
  <c r="J100" i="23"/>
  <c r="K100" i="23" s="1"/>
  <c r="J100" i="12"/>
  <c r="N100" i="23"/>
  <c r="O100" i="23" s="1"/>
  <c r="N100" i="12"/>
  <c r="R100" i="23"/>
  <c r="S100" i="23" s="1"/>
  <c r="R100" i="12"/>
  <c r="V100" i="23"/>
  <c r="V100" i="12"/>
  <c r="W100" i="23"/>
  <c r="Z100" i="23"/>
  <c r="AA100" i="23" s="1"/>
  <c r="Z100" i="12"/>
  <c r="AE101" i="23"/>
  <c r="F101" i="23"/>
  <c r="G101" i="23" s="1"/>
  <c r="F101" i="12"/>
  <c r="J101" i="12"/>
  <c r="J101" i="23"/>
  <c r="K101" i="23" s="1"/>
  <c r="N101" i="23"/>
  <c r="O101" i="23" s="1"/>
  <c r="N101" i="12"/>
  <c r="R101" i="23"/>
  <c r="S101" i="23" s="1"/>
  <c r="R101" i="12"/>
  <c r="V101" i="23"/>
  <c r="W101" i="23" s="1"/>
  <c r="V101" i="12"/>
  <c r="Z101" i="23"/>
  <c r="AA101" i="23" s="1"/>
  <c r="Z101" i="12"/>
  <c r="F102" i="23"/>
  <c r="F102" i="12"/>
  <c r="G102" i="23"/>
  <c r="AE102" i="23"/>
  <c r="J102" i="23"/>
  <c r="K102" i="23" s="1"/>
  <c r="J102" i="12"/>
  <c r="N102" i="23"/>
  <c r="O102" i="23" s="1"/>
  <c r="N102" i="12"/>
  <c r="R102" i="23"/>
  <c r="R102" i="12"/>
  <c r="S102" i="23"/>
  <c r="V102" i="23"/>
  <c r="W102" i="23" s="1"/>
  <c r="V102" i="12"/>
  <c r="Z102" i="23"/>
  <c r="AA102" i="23" s="1"/>
  <c r="Z102" i="12"/>
  <c r="AE103" i="23"/>
  <c r="F103" i="23"/>
  <c r="G103" i="23" s="1"/>
  <c r="F103" i="12"/>
  <c r="J103" i="23"/>
  <c r="J103" i="12"/>
  <c r="K103" i="23"/>
  <c r="N103" i="23"/>
  <c r="O103" i="23" s="1"/>
  <c r="N103" i="12"/>
  <c r="R103" i="23"/>
  <c r="S103" i="23" s="1"/>
  <c r="R103" i="12"/>
  <c r="V103" i="23"/>
  <c r="W103" i="23" s="1"/>
  <c r="V103" i="12"/>
  <c r="Z103" i="23"/>
  <c r="AA103" i="23" s="1"/>
  <c r="Z103" i="12"/>
  <c r="F104" i="12"/>
  <c r="F104" i="23"/>
  <c r="G104" i="23" s="1"/>
  <c r="J104" i="23"/>
  <c r="K104" i="23" s="1"/>
  <c r="J104" i="12"/>
  <c r="N104" i="23"/>
  <c r="O104" i="23" s="1"/>
  <c r="N104" i="12"/>
  <c r="R104" i="23"/>
  <c r="S104" i="23" s="1"/>
  <c r="R104" i="12"/>
  <c r="V104" i="23"/>
  <c r="W104" i="23" s="1"/>
  <c r="V104" i="12"/>
  <c r="Z104" i="23"/>
  <c r="Z104" i="12"/>
  <c r="AA104" i="23"/>
  <c r="F105" i="12"/>
  <c r="F105" i="23"/>
  <c r="G105" i="23" s="1"/>
  <c r="J105" i="23"/>
  <c r="K105" i="23" s="1"/>
  <c r="J105" i="12"/>
  <c r="N105" i="23"/>
  <c r="O105" i="23" s="1"/>
  <c r="N105" i="12"/>
  <c r="R105" i="23"/>
  <c r="S105" i="23" s="1"/>
  <c r="R105" i="12"/>
  <c r="V105" i="23"/>
  <c r="W105" i="23" s="1"/>
  <c r="V105" i="12"/>
  <c r="Z105" i="23"/>
  <c r="AA105" i="23" s="1"/>
  <c r="Z105" i="12"/>
  <c r="AE106" i="23"/>
  <c r="F106" i="23"/>
  <c r="G106" i="23" s="1"/>
  <c r="F106" i="12"/>
  <c r="J106" i="23"/>
  <c r="K106" i="23" s="1"/>
  <c r="J106" i="12"/>
  <c r="N106" i="23"/>
  <c r="O106" i="23" s="1"/>
  <c r="N106" i="12"/>
  <c r="R106" i="23"/>
  <c r="S106" i="23" s="1"/>
  <c r="R106" i="12"/>
  <c r="V106" i="23"/>
  <c r="W106" i="23" s="1"/>
  <c r="V106" i="12"/>
  <c r="Z106" i="23"/>
  <c r="AA106" i="23" s="1"/>
  <c r="Z106" i="12"/>
  <c r="F107" i="12"/>
  <c r="F107" i="23"/>
  <c r="G107" i="23" s="1"/>
  <c r="J107" i="23"/>
  <c r="J107" i="12"/>
  <c r="K107" i="23"/>
  <c r="N107" i="23"/>
  <c r="O107" i="23" s="1"/>
  <c r="N107" i="12"/>
  <c r="R107" i="23"/>
  <c r="R107" i="12"/>
  <c r="S107" i="23"/>
  <c r="V107" i="23"/>
  <c r="W107" i="23" s="1"/>
  <c r="V107" i="12"/>
  <c r="Z107" i="23"/>
  <c r="AA107" i="23" s="1"/>
  <c r="Z107" i="12"/>
  <c r="F108" i="23"/>
  <c r="F108" i="12"/>
  <c r="G108" i="23"/>
  <c r="AE108" i="23"/>
  <c r="J108" i="12"/>
  <c r="J108" i="23"/>
  <c r="K108" i="23" s="1"/>
  <c r="N108" i="23"/>
  <c r="O108" i="23" s="1"/>
  <c r="N108" i="12"/>
  <c r="R108" i="12"/>
  <c r="R108" i="23"/>
  <c r="S108" i="23" s="1"/>
  <c r="V108" i="12"/>
  <c r="V108" i="23"/>
  <c r="W108" i="23" s="1"/>
  <c r="Z108" i="23"/>
  <c r="AA108" i="23" s="1"/>
  <c r="Z108" i="12"/>
  <c r="F109" i="12"/>
  <c r="F109" i="23"/>
  <c r="G109" i="23" s="1"/>
  <c r="J109" i="23"/>
  <c r="K109" i="23" s="1"/>
  <c r="J109" i="12"/>
  <c r="N109" i="23"/>
  <c r="O109" i="23" s="1"/>
  <c r="N109" i="12"/>
  <c r="R109" i="23"/>
  <c r="S109" i="23" s="1"/>
  <c r="R109" i="12"/>
  <c r="V109" i="23"/>
  <c r="V109" i="12"/>
  <c r="W109" i="23"/>
  <c r="Z109" i="23"/>
  <c r="AA109" i="23" s="1"/>
  <c r="Z109" i="12"/>
  <c r="F110" i="23"/>
  <c r="G110" i="23" s="1"/>
  <c r="F110" i="12"/>
  <c r="J110" i="23"/>
  <c r="K110" i="23" s="1"/>
  <c r="J110" i="12"/>
  <c r="N110" i="12"/>
  <c r="N110" i="23"/>
  <c r="O110" i="23" s="1"/>
  <c r="R110" i="23"/>
  <c r="S110" i="23" s="1"/>
  <c r="R110" i="12"/>
  <c r="V110" i="23"/>
  <c r="W110" i="23" s="1"/>
  <c r="V110" i="12"/>
  <c r="Z110" i="12"/>
  <c r="Z110" i="23"/>
  <c r="AA110" i="23" s="1"/>
  <c r="F111" i="12"/>
  <c r="F111" i="23"/>
  <c r="G111" i="23" s="1"/>
  <c r="J111" i="23"/>
  <c r="K111" i="23" s="1"/>
  <c r="J111" i="12"/>
  <c r="N111" i="23"/>
  <c r="O111" i="23" s="1"/>
  <c r="N111" i="12"/>
  <c r="R111" i="23"/>
  <c r="S111" i="23" s="1"/>
  <c r="R111" i="12"/>
  <c r="V111" i="23"/>
  <c r="W111" i="23" s="1"/>
  <c r="V111" i="12"/>
  <c r="Z111" i="23"/>
  <c r="AA111" i="23" s="1"/>
  <c r="Z111" i="12"/>
  <c r="AE112" i="23"/>
  <c r="F112" i="23"/>
  <c r="G112" i="23" s="1"/>
  <c r="F112" i="12"/>
  <c r="J112" i="12"/>
  <c r="J112" i="23"/>
  <c r="K112" i="23" s="1"/>
  <c r="N112" i="12"/>
  <c r="N112" i="23"/>
  <c r="O112" i="23" s="1"/>
  <c r="R112" i="23"/>
  <c r="S112" i="23" s="1"/>
  <c r="R112" i="12"/>
  <c r="V112" i="23"/>
  <c r="W112" i="23" s="1"/>
  <c r="V112" i="12"/>
  <c r="Z112" i="23"/>
  <c r="AA112" i="23" s="1"/>
  <c r="Z112" i="12"/>
  <c r="F113" i="23"/>
  <c r="G113" i="23" s="1"/>
  <c r="F113" i="12"/>
  <c r="J113" i="12"/>
  <c r="J113" i="23"/>
  <c r="K113" i="23" s="1"/>
  <c r="N113" i="23"/>
  <c r="O113" i="23" s="1"/>
  <c r="N113" i="12"/>
  <c r="R113" i="23"/>
  <c r="S113" i="23" s="1"/>
  <c r="R113" i="12"/>
  <c r="V113" i="23"/>
  <c r="W113" i="23" s="1"/>
  <c r="V113" i="12"/>
  <c r="Z113" i="23"/>
  <c r="AA113" i="23" s="1"/>
  <c r="Z113" i="12"/>
  <c r="F114" i="12"/>
  <c r="F114" i="23"/>
  <c r="G114" i="23" s="1"/>
  <c r="J114" i="12"/>
  <c r="J114" i="23"/>
  <c r="K114" i="23" s="1"/>
  <c r="N114" i="12"/>
  <c r="N114" i="23"/>
  <c r="O114" i="23" s="1"/>
  <c r="R114" i="12"/>
  <c r="R114" i="23"/>
  <c r="S114" i="23" s="1"/>
  <c r="V114" i="23"/>
  <c r="W114" i="23" s="1"/>
  <c r="V114" i="12"/>
  <c r="Z114" i="23"/>
  <c r="AA114" i="23" s="1"/>
  <c r="Z114" i="12"/>
  <c r="F115" i="12"/>
  <c r="F115" i="23"/>
  <c r="G115" i="23" s="1"/>
  <c r="J115" i="23"/>
  <c r="K115" i="23" s="1"/>
  <c r="J115" i="12"/>
  <c r="N115" i="23"/>
  <c r="O115" i="23" s="1"/>
  <c r="N115" i="12"/>
  <c r="R115" i="23"/>
  <c r="S115" i="23" s="1"/>
  <c r="R115" i="12"/>
  <c r="V115" i="23"/>
  <c r="W115" i="23" s="1"/>
  <c r="V115" i="12"/>
  <c r="Z115" i="23"/>
  <c r="AA115" i="23" s="1"/>
  <c r="Z115" i="12"/>
  <c r="F116" i="12"/>
  <c r="F116" i="23"/>
  <c r="G116" i="23" s="1"/>
  <c r="J116" i="23"/>
  <c r="J116" i="12"/>
  <c r="K116" i="23"/>
  <c r="N116" i="23"/>
  <c r="O116" i="23" s="1"/>
  <c r="N116" i="12"/>
  <c r="R116" i="23"/>
  <c r="S116" i="23" s="1"/>
  <c r="R116" i="12"/>
  <c r="V116" i="23"/>
  <c r="W116" i="23" s="1"/>
  <c r="V116" i="12"/>
  <c r="Z116" i="23"/>
  <c r="AA116" i="23" s="1"/>
  <c r="Z116" i="12"/>
  <c r="F117" i="12"/>
  <c r="F117" i="23"/>
  <c r="G117" i="23" s="1"/>
  <c r="J117" i="12"/>
  <c r="J117" i="23"/>
  <c r="K117" i="23" s="1"/>
  <c r="N117" i="23"/>
  <c r="O117" i="23" s="1"/>
  <c r="N117" i="12"/>
  <c r="R117" i="12"/>
  <c r="R117" i="23"/>
  <c r="S117" i="23" s="1"/>
  <c r="V117" i="12"/>
  <c r="V117" i="23"/>
  <c r="W117" i="23" s="1"/>
  <c r="Z117" i="23"/>
  <c r="AA117" i="23" s="1"/>
  <c r="Z117" i="12"/>
  <c r="AE118" i="23"/>
  <c r="F118" i="12"/>
  <c r="F118" i="23"/>
  <c r="G118" i="23" s="1"/>
  <c r="J118" i="23"/>
  <c r="K118" i="23" s="1"/>
  <c r="J118" i="12"/>
  <c r="N118" i="23"/>
  <c r="O118" i="23" s="1"/>
  <c r="N118" i="12"/>
  <c r="R118" i="23"/>
  <c r="S118" i="23" s="1"/>
  <c r="R118" i="12"/>
  <c r="V118" i="23"/>
  <c r="W118" i="23" s="1"/>
  <c r="V118" i="12"/>
  <c r="Z118" i="12"/>
  <c r="Z118" i="23"/>
  <c r="AA118" i="23" s="1"/>
  <c r="F119" i="12"/>
  <c r="F119" i="23"/>
  <c r="G119" i="23" s="1"/>
  <c r="J119" i="12"/>
  <c r="J119" i="23"/>
  <c r="K119" i="23" s="1"/>
  <c r="N119" i="12"/>
  <c r="N119" i="23"/>
  <c r="O119" i="23" s="1"/>
  <c r="R119" i="12"/>
  <c r="R119" i="23"/>
  <c r="S119" i="23" s="1"/>
  <c r="V119" i="23"/>
  <c r="V119" i="12"/>
  <c r="W119" i="23"/>
  <c r="Z119" i="23"/>
  <c r="AA119" i="23" s="1"/>
  <c r="Z119" i="12"/>
  <c r="F120" i="12"/>
  <c r="F120" i="23"/>
  <c r="G120" i="23" s="1"/>
  <c r="J120" i="23"/>
  <c r="K120" i="23" s="1"/>
  <c r="J120" i="12"/>
  <c r="N120" i="23"/>
  <c r="O120" i="23" s="1"/>
  <c r="N120" i="12"/>
  <c r="R120" i="23"/>
  <c r="S120" i="23" s="1"/>
  <c r="R120" i="12"/>
  <c r="V120" i="23"/>
  <c r="W120" i="23" s="1"/>
  <c r="V120" i="12"/>
  <c r="Z120" i="23"/>
  <c r="AA120" i="23" s="1"/>
  <c r="Z120" i="12"/>
  <c r="F121" i="12"/>
  <c r="F121" i="23"/>
  <c r="G121" i="23" s="1"/>
  <c r="J121" i="12"/>
  <c r="J121" i="23"/>
  <c r="K121" i="23" s="1"/>
  <c r="N121" i="23"/>
  <c r="O121" i="23" s="1"/>
  <c r="N121" i="12"/>
  <c r="R121" i="23"/>
  <c r="S121" i="23" s="1"/>
  <c r="R121" i="12"/>
  <c r="V121" i="23"/>
  <c r="W121" i="23" s="1"/>
  <c r="V121" i="12"/>
  <c r="Z121" i="12"/>
  <c r="Z121" i="23"/>
  <c r="AA121" i="23" s="1"/>
  <c r="AE122" i="23"/>
  <c r="F122" i="12"/>
  <c r="F122" i="23"/>
  <c r="G122" i="23" s="1"/>
  <c r="J122" i="23"/>
  <c r="K122" i="23" s="1"/>
  <c r="J122" i="12"/>
  <c r="N122" i="23"/>
  <c r="O122" i="23" s="1"/>
  <c r="N122" i="12"/>
  <c r="R122" i="23"/>
  <c r="S122" i="23" s="1"/>
  <c r="R122" i="12"/>
  <c r="V122" i="23"/>
  <c r="W122" i="23" s="1"/>
  <c r="V122" i="12"/>
  <c r="Z122" i="23"/>
  <c r="AA122" i="23" s="1"/>
  <c r="Z122" i="12"/>
  <c r="AE123" i="23"/>
  <c r="F123" i="23"/>
  <c r="G123" i="23" s="1"/>
  <c r="F123" i="12"/>
  <c r="J123" i="23"/>
  <c r="K123" i="23" s="1"/>
  <c r="J123" i="12"/>
  <c r="N123" i="23"/>
  <c r="O123" i="23" s="1"/>
  <c r="N123" i="12"/>
  <c r="R123" i="12"/>
  <c r="R123" i="23"/>
  <c r="S123" i="23" s="1"/>
  <c r="V123" i="12"/>
  <c r="V123" i="23"/>
  <c r="W123" i="23" s="1"/>
  <c r="Z123" i="23"/>
  <c r="Z123" i="12"/>
  <c r="AA123" i="23"/>
  <c r="F124" i="12"/>
  <c r="F124" i="23"/>
  <c r="G124" i="23" s="1"/>
  <c r="J124" i="23"/>
  <c r="K124" i="23" s="1"/>
  <c r="J124" i="12"/>
  <c r="N124" i="23"/>
  <c r="O124" i="23" s="1"/>
  <c r="N124" i="12"/>
  <c r="R124" i="23"/>
  <c r="S124" i="23" s="1"/>
  <c r="R124" i="12"/>
  <c r="V124" i="23"/>
  <c r="W124" i="23" s="1"/>
  <c r="V124" i="12"/>
  <c r="Z124" i="23"/>
  <c r="AA124" i="23" s="1"/>
  <c r="Z124" i="12"/>
  <c r="F125" i="23"/>
  <c r="F125" i="12"/>
  <c r="G125" i="23"/>
  <c r="AE125" i="23"/>
  <c r="J125" i="23"/>
  <c r="K125" i="23" s="1"/>
  <c r="J125" i="12"/>
  <c r="N125" i="12"/>
  <c r="N125" i="23"/>
  <c r="O125" i="23" s="1"/>
  <c r="R125" i="12"/>
  <c r="R125" i="23"/>
  <c r="S125" i="23" s="1"/>
  <c r="V125" i="23"/>
  <c r="W125" i="23" s="1"/>
  <c r="V125" i="12"/>
  <c r="Z125" i="23"/>
  <c r="AA125" i="23" s="1"/>
  <c r="Z125" i="12"/>
  <c r="F126" i="23"/>
  <c r="G126" i="23" s="1"/>
  <c r="F126" i="12"/>
  <c r="J126" i="23"/>
  <c r="J126" i="12"/>
  <c r="K126" i="23"/>
  <c r="N126" i="23"/>
  <c r="O126" i="23" s="1"/>
  <c r="N126" i="12"/>
  <c r="R126" i="23"/>
  <c r="S126" i="23" s="1"/>
  <c r="R126" i="12"/>
  <c r="V126" i="23"/>
  <c r="W126" i="23" s="1"/>
  <c r="V126" i="12"/>
  <c r="Z126" i="12"/>
  <c r="Z126" i="23"/>
  <c r="AA126" i="23" s="1"/>
  <c r="AE127" i="23"/>
  <c r="F127" i="12"/>
  <c r="F127" i="23"/>
  <c r="G127" i="23" s="1"/>
  <c r="J127" i="12"/>
  <c r="J127" i="23"/>
  <c r="K127" i="23" s="1"/>
  <c r="N127" i="12"/>
  <c r="N127" i="23"/>
  <c r="O127" i="23" s="1"/>
  <c r="R127" i="12"/>
  <c r="R127" i="23"/>
  <c r="S127" i="23" s="1"/>
  <c r="V127" i="23"/>
  <c r="W127" i="23" s="1"/>
  <c r="V127" i="12"/>
  <c r="Z127" i="23"/>
  <c r="AA127" i="23" s="1"/>
  <c r="Z127" i="12"/>
  <c r="F128" i="23"/>
  <c r="G128" i="23" s="1"/>
  <c r="F128" i="12"/>
  <c r="J128" i="23"/>
  <c r="J128" i="12"/>
  <c r="K128" i="23"/>
  <c r="N128" i="23"/>
  <c r="O128" i="23" s="1"/>
  <c r="N128" i="12"/>
  <c r="R128" i="23"/>
  <c r="S128" i="23" s="1"/>
  <c r="R128" i="12"/>
  <c r="V128" i="23"/>
  <c r="V128" i="12"/>
  <c r="W128" i="23"/>
  <c r="Z128" i="23"/>
  <c r="Z128" i="12"/>
  <c r="AA128" i="23"/>
  <c r="AE129" i="23"/>
  <c r="F129" i="23"/>
  <c r="G129" i="23" s="1"/>
  <c r="F129" i="12"/>
  <c r="J129" i="23"/>
  <c r="K129" i="23" s="1"/>
  <c r="J129" i="12"/>
  <c r="N129" i="23"/>
  <c r="N129" i="12"/>
  <c r="O129" i="23"/>
  <c r="R129" i="23"/>
  <c r="S129" i="23" s="1"/>
  <c r="R129" i="12"/>
  <c r="V129" i="23"/>
  <c r="W129" i="23" s="1"/>
  <c r="V129" i="12"/>
  <c r="Z129" i="23"/>
  <c r="AA129" i="23" s="1"/>
  <c r="Z129" i="12"/>
  <c r="AE130" i="23"/>
  <c r="F130" i="23"/>
  <c r="G130" i="23" s="1"/>
  <c r="F130" i="12"/>
  <c r="J130" i="12"/>
  <c r="J130" i="23"/>
  <c r="K130" i="23" s="1"/>
  <c r="N130" i="12"/>
  <c r="N130" i="23"/>
  <c r="O130" i="23" s="1"/>
  <c r="R130" i="23"/>
  <c r="S130" i="23" s="1"/>
  <c r="R130" i="12"/>
  <c r="V130" i="23"/>
  <c r="W130" i="23" s="1"/>
  <c r="V130" i="12"/>
  <c r="Z130" i="23"/>
  <c r="AA130" i="23" s="1"/>
  <c r="Z130" i="12"/>
  <c r="F131" i="12"/>
  <c r="F131" i="23"/>
  <c r="G131" i="23" s="1"/>
  <c r="J131" i="23"/>
  <c r="J131" i="12"/>
  <c r="K131" i="23"/>
  <c r="N131" i="23"/>
  <c r="O131" i="23" s="1"/>
  <c r="N131" i="12"/>
  <c r="R131" i="23"/>
  <c r="S131" i="23" s="1"/>
  <c r="R131" i="12"/>
  <c r="V131" i="23"/>
  <c r="W131" i="23" s="1"/>
  <c r="V131" i="12"/>
  <c r="Z131" i="23"/>
  <c r="AA131" i="23" s="1"/>
  <c r="Z131" i="12"/>
  <c r="F134" i="12"/>
  <c r="F134" i="23"/>
  <c r="G134" i="23" s="1"/>
  <c r="J134" i="12"/>
  <c r="J134" i="23"/>
  <c r="K134" i="23" s="1"/>
  <c r="N134" i="23"/>
  <c r="O134" i="23" s="1"/>
  <c r="N134" i="12"/>
  <c r="R134" i="23"/>
  <c r="S134" i="23" s="1"/>
  <c r="R134" i="12"/>
  <c r="V134" i="23"/>
  <c r="W134" i="23" s="1"/>
  <c r="V134" i="12"/>
  <c r="Z134" i="23"/>
  <c r="Z134" i="12"/>
  <c r="AA134" i="23"/>
  <c r="AE135" i="23"/>
  <c r="F135" i="23"/>
  <c r="G135" i="23" s="1"/>
  <c r="F135" i="12"/>
  <c r="J135" i="23"/>
  <c r="K135" i="23" s="1"/>
  <c r="J135" i="12"/>
  <c r="N135" i="23"/>
  <c r="O135" i="23" s="1"/>
  <c r="N135" i="12"/>
  <c r="R135" i="23"/>
  <c r="R135" i="12"/>
  <c r="S135" i="23"/>
  <c r="V135" i="23"/>
  <c r="W135" i="23" s="1"/>
  <c r="V135" i="12"/>
  <c r="Z135" i="23"/>
  <c r="AA135" i="23" s="1"/>
  <c r="Z135" i="12"/>
  <c r="AE136" i="23"/>
  <c r="F136" i="23"/>
  <c r="G136" i="23" s="1"/>
  <c r="F136" i="12"/>
  <c r="J136" i="12"/>
  <c r="J136" i="23"/>
  <c r="K136" i="23" s="1"/>
  <c r="N136" i="12"/>
  <c r="N136" i="23"/>
  <c r="O136" i="23" s="1"/>
  <c r="R136" i="12"/>
  <c r="R136" i="23"/>
  <c r="S136" i="23" s="1"/>
  <c r="V136" i="23"/>
  <c r="W136" i="23" s="1"/>
  <c r="V136" i="12"/>
  <c r="Z136" i="23"/>
  <c r="AA136" i="23" s="1"/>
  <c r="Z136" i="12"/>
  <c r="AE137" i="23"/>
  <c r="F137" i="23"/>
  <c r="G137" i="23" s="1"/>
  <c r="F137" i="12"/>
  <c r="J137" i="23"/>
  <c r="K137" i="23" s="1"/>
  <c r="J137" i="12"/>
  <c r="N137" i="23"/>
  <c r="N137" i="12"/>
  <c r="O137" i="23"/>
  <c r="R137" i="12"/>
  <c r="R137" i="23"/>
  <c r="S137" i="23" s="1"/>
  <c r="V137" i="23"/>
  <c r="W137" i="23" s="1"/>
  <c r="V137" i="12"/>
  <c r="Z137" i="12"/>
  <c r="Z137" i="23"/>
  <c r="AA137" i="23" s="1"/>
  <c r="AE138" i="23"/>
  <c r="F138" i="23"/>
  <c r="G138" i="23" s="1"/>
  <c r="F138" i="12"/>
  <c r="J138" i="12"/>
  <c r="J138" i="23"/>
  <c r="K138" i="23" s="1"/>
  <c r="N138" i="23"/>
  <c r="O138" i="23" s="1"/>
  <c r="N138" i="12"/>
  <c r="R138" i="23"/>
  <c r="S138" i="23" s="1"/>
  <c r="R138" i="12"/>
  <c r="V138" i="23"/>
  <c r="W138" i="23" s="1"/>
  <c r="V138" i="12"/>
  <c r="Z138" i="23"/>
  <c r="AA138" i="23" s="1"/>
  <c r="Z138" i="12"/>
  <c r="AE139" i="23"/>
  <c r="F139" i="23"/>
  <c r="G139" i="23" s="1"/>
  <c r="F139" i="12"/>
  <c r="J139" i="23"/>
  <c r="J139" i="12"/>
  <c r="K139" i="23"/>
  <c r="N139" i="23"/>
  <c r="O139" i="23" s="1"/>
  <c r="N139" i="12"/>
  <c r="R139" i="23"/>
  <c r="R139" i="12"/>
  <c r="S139" i="23"/>
  <c r="V139" i="23"/>
  <c r="W139" i="23" s="1"/>
  <c r="V139" i="12"/>
  <c r="Z139" i="12"/>
  <c r="Z139" i="23"/>
  <c r="AA139" i="23" s="1"/>
  <c r="AE140" i="23"/>
  <c r="F140" i="23"/>
  <c r="G140" i="23" s="1"/>
  <c r="F140" i="12"/>
  <c r="J140" i="23"/>
  <c r="K140" i="23" s="1"/>
  <c r="J140" i="12"/>
  <c r="N140" i="23"/>
  <c r="O140" i="23" s="1"/>
  <c r="N140" i="12"/>
  <c r="R140" i="23"/>
  <c r="S140" i="23" s="1"/>
  <c r="R140" i="12"/>
  <c r="V140" i="23"/>
  <c r="W140" i="23" s="1"/>
  <c r="V140" i="12"/>
  <c r="Z140" i="23"/>
  <c r="Z140" i="12"/>
  <c r="AA140" i="23"/>
  <c r="AE141" i="23"/>
  <c r="F141" i="23"/>
  <c r="G141" i="23" s="1"/>
  <c r="F141" i="12"/>
  <c r="J141" i="23"/>
  <c r="J141" i="12"/>
  <c r="K141" i="23"/>
  <c r="N141" i="23"/>
  <c r="O141" i="23" s="1"/>
  <c r="N141" i="12"/>
  <c r="R141" i="23"/>
  <c r="S141" i="23" s="1"/>
  <c r="R141" i="12"/>
  <c r="V141" i="23"/>
  <c r="W141" i="23" s="1"/>
  <c r="V141" i="12"/>
  <c r="Z141" i="23"/>
  <c r="AA141" i="23" s="1"/>
  <c r="Z141" i="12"/>
  <c r="AE142" i="23"/>
  <c r="F142" i="23"/>
  <c r="G142" i="23" s="1"/>
  <c r="F142" i="12"/>
  <c r="J142" i="23"/>
  <c r="J142" i="12"/>
  <c r="K142" i="23"/>
  <c r="N142" i="23"/>
  <c r="O142" i="23" s="1"/>
  <c r="N142" i="12"/>
  <c r="R142" i="23"/>
  <c r="S142" i="23" s="1"/>
  <c r="R142" i="12"/>
  <c r="V142" i="23"/>
  <c r="V142" i="12"/>
  <c r="W142" i="23"/>
  <c r="Z142" i="23"/>
  <c r="AA142" i="23" s="1"/>
  <c r="Z142" i="12"/>
  <c r="F143" i="12"/>
  <c r="F143" i="23"/>
  <c r="G143" i="23" s="1"/>
  <c r="J143" i="23"/>
  <c r="K143" i="23" s="1"/>
  <c r="J143" i="12"/>
  <c r="N143" i="23"/>
  <c r="O143" i="23" s="1"/>
  <c r="N143" i="12"/>
  <c r="R143" i="23"/>
  <c r="S143" i="23" s="1"/>
  <c r="R143" i="12"/>
  <c r="V143" i="23"/>
  <c r="V143" i="12"/>
  <c r="W143" i="23"/>
  <c r="Z143" i="23"/>
  <c r="AA143" i="23" s="1"/>
  <c r="Z143" i="12"/>
  <c r="AE144" i="23"/>
  <c r="F144" i="23"/>
  <c r="G144" i="23" s="1"/>
  <c r="F144" i="12"/>
  <c r="J144" i="23"/>
  <c r="K144" i="23" s="1"/>
  <c r="J144" i="12"/>
  <c r="N144" i="23"/>
  <c r="O144" i="23" s="1"/>
  <c r="N144" i="12"/>
  <c r="R144" i="23"/>
  <c r="S144" i="23" s="1"/>
  <c r="R144" i="12"/>
  <c r="V144" i="23"/>
  <c r="W144" i="23" s="1"/>
  <c r="V144" i="12"/>
  <c r="Z144" i="12"/>
  <c r="Z144" i="23"/>
  <c r="AA144" i="23" s="1"/>
  <c r="AE145" i="23"/>
  <c r="F145" i="12"/>
  <c r="F145" i="23"/>
  <c r="G145" i="23" s="1"/>
  <c r="J145" i="23"/>
  <c r="K145" i="23" s="1"/>
  <c r="J145" i="12"/>
  <c r="N145" i="23"/>
  <c r="O145" i="23" s="1"/>
  <c r="N145" i="12"/>
  <c r="R145" i="23"/>
  <c r="S145" i="23" s="1"/>
  <c r="R145" i="12"/>
  <c r="V145" i="23"/>
  <c r="W145" i="23" s="1"/>
  <c r="V145" i="12"/>
  <c r="Z145" i="23"/>
  <c r="AA145" i="23" s="1"/>
  <c r="Z145" i="12"/>
  <c r="AE146" i="23"/>
  <c r="F146" i="23"/>
  <c r="G146" i="23" s="1"/>
  <c r="F146" i="12"/>
  <c r="J146" i="23"/>
  <c r="K146" i="23" s="1"/>
  <c r="J146" i="12"/>
  <c r="N146" i="23"/>
  <c r="N146" i="12"/>
  <c r="O146" i="23"/>
  <c r="R146" i="23"/>
  <c r="S146" i="23" s="1"/>
  <c r="R146" i="12"/>
  <c r="V146" i="12"/>
  <c r="V146" i="23"/>
  <c r="W146" i="23" s="1"/>
  <c r="Z146" i="12"/>
  <c r="Z146" i="23"/>
  <c r="AA146" i="23" s="1"/>
  <c r="AE147" i="23"/>
  <c r="F147" i="23"/>
  <c r="G147" i="23" s="1"/>
  <c r="F147" i="12"/>
  <c r="J147" i="12"/>
  <c r="J147" i="23"/>
  <c r="K147" i="23" s="1"/>
  <c r="N147" i="12"/>
  <c r="N147" i="23"/>
  <c r="O147" i="23" s="1"/>
  <c r="R147" i="23"/>
  <c r="S147" i="23" s="1"/>
  <c r="R147" i="12"/>
  <c r="V147" i="23"/>
  <c r="W147" i="23" s="1"/>
  <c r="V147" i="12"/>
  <c r="Z147" i="23"/>
  <c r="AA147" i="23" s="1"/>
  <c r="Z147" i="12"/>
  <c r="F148" i="12"/>
  <c r="F148" i="23"/>
  <c r="G148" i="23" s="1"/>
  <c r="J148" i="23"/>
  <c r="K148" i="23" s="1"/>
  <c r="J148" i="12"/>
  <c r="N148" i="12"/>
  <c r="N148" i="23"/>
  <c r="O148" i="23" s="1"/>
  <c r="R148" i="12"/>
  <c r="R148" i="23"/>
  <c r="S148" i="23" s="1"/>
  <c r="V148" i="23"/>
  <c r="W148" i="23" s="1"/>
  <c r="V148" i="12"/>
  <c r="Z148" i="12"/>
  <c r="Z148" i="23"/>
  <c r="AA148" i="23" s="1"/>
  <c r="AE149" i="23"/>
  <c r="F149" i="12"/>
  <c r="F149" i="23"/>
  <c r="G149" i="23" s="1"/>
  <c r="J149" i="12"/>
  <c r="J149" i="23"/>
  <c r="K149" i="23" s="1"/>
  <c r="N149" i="23"/>
  <c r="O149" i="23" s="1"/>
  <c r="N149" i="12"/>
  <c r="R149" i="23"/>
  <c r="R149" i="12"/>
  <c r="S149" i="23"/>
  <c r="V149" i="12"/>
  <c r="V149" i="23"/>
  <c r="W149" i="23" s="1"/>
  <c r="Z149" i="23"/>
  <c r="AA149" i="23" s="1"/>
  <c r="Z149" i="12"/>
  <c r="F152" i="12"/>
  <c r="F152" i="23"/>
  <c r="G152" i="23" s="1"/>
  <c r="J152" i="12"/>
  <c r="J152" i="23"/>
  <c r="K152" i="23" s="1"/>
  <c r="N152" i="23"/>
  <c r="N152" i="12"/>
  <c r="O152" i="23"/>
  <c r="R152" i="23"/>
  <c r="S152" i="23" s="1"/>
  <c r="R152" i="12"/>
  <c r="V152" i="23"/>
  <c r="W152" i="23" s="1"/>
  <c r="V152" i="12"/>
  <c r="Z152" i="23"/>
  <c r="Z152" i="12"/>
  <c r="AA152" i="23"/>
  <c r="AE153" i="23"/>
  <c r="F153" i="12"/>
  <c r="F153" i="23"/>
  <c r="G153" i="23" s="1"/>
  <c r="J153" i="12"/>
  <c r="J153" i="23"/>
  <c r="K153" i="23" s="1"/>
  <c r="N153" i="23"/>
  <c r="O153" i="23" s="1"/>
  <c r="N153" i="12"/>
  <c r="R153" i="23"/>
  <c r="S153" i="23" s="1"/>
  <c r="R153" i="12"/>
  <c r="V153" i="23"/>
  <c r="W153" i="23" s="1"/>
  <c r="V153" i="12"/>
  <c r="Z153" i="23"/>
  <c r="AA153" i="23" s="1"/>
  <c r="Z153" i="12"/>
  <c r="AE154" i="23"/>
  <c r="F154" i="12"/>
  <c r="F154" i="23"/>
  <c r="G154" i="23" s="1"/>
  <c r="J154" i="23"/>
  <c r="K154" i="23" s="1"/>
  <c r="J154" i="12"/>
  <c r="N154" i="12"/>
  <c r="N154" i="23"/>
  <c r="O154" i="23" s="1"/>
  <c r="R154" i="23"/>
  <c r="S154" i="23" s="1"/>
  <c r="R154" i="12"/>
  <c r="V154" i="12"/>
  <c r="V154" i="23"/>
  <c r="W154" i="23" s="1"/>
  <c r="Z154" i="12"/>
  <c r="Z154" i="23"/>
  <c r="AA154" i="23" s="1"/>
  <c r="AE155" i="23"/>
  <c r="F155" i="12"/>
  <c r="F155" i="23"/>
  <c r="G155" i="23" s="1"/>
  <c r="J155" i="12"/>
  <c r="J155" i="23"/>
  <c r="K155" i="23" s="1"/>
  <c r="N155" i="23"/>
  <c r="O155" i="23" s="1"/>
  <c r="N155" i="12"/>
  <c r="R155" i="23"/>
  <c r="S155" i="23" s="1"/>
  <c r="R155" i="12"/>
  <c r="V155" i="23"/>
  <c r="W155" i="23" s="1"/>
  <c r="V155" i="12"/>
  <c r="Z155" i="23"/>
  <c r="AA155" i="23" s="1"/>
  <c r="Z155" i="12"/>
  <c r="AE156" i="23"/>
  <c r="F156" i="23"/>
  <c r="G156" i="23" s="1"/>
  <c r="F156" i="12"/>
  <c r="J156" i="12"/>
  <c r="J156" i="23"/>
  <c r="K156" i="23" s="1"/>
  <c r="N156" i="12"/>
  <c r="N156" i="23"/>
  <c r="O156" i="23" s="1"/>
  <c r="R156" i="23"/>
  <c r="S156" i="23" s="1"/>
  <c r="R156" i="12"/>
  <c r="V156" i="23"/>
  <c r="W156" i="23" s="1"/>
  <c r="V156" i="12"/>
  <c r="Z156" i="23"/>
  <c r="AA156" i="23" s="1"/>
  <c r="Z156" i="12"/>
  <c r="AE157" i="23"/>
  <c r="F157" i="23"/>
  <c r="G157" i="23" s="1"/>
  <c r="F157" i="12"/>
  <c r="J157" i="12"/>
  <c r="J157" i="23"/>
  <c r="K157" i="23" s="1"/>
  <c r="N157" i="23"/>
  <c r="O157" i="23" s="1"/>
  <c r="N157" i="12"/>
  <c r="R157" i="23"/>
  <c r="S157" i="23" s="1"/>
  <c r="R157" i="12"/>
  <c r="V157" i="23"/>
  <c r="W157" i="23" s="1"/>
  <c r="V157" i="12"/>
  <c r="Z157" i="12"/>
  <c r="Z157" i="23"/>
  <c r="AA157" i="23" s="1"/>
  <c r="F158" i="23"/>
  <c r="F158" i="12"/>
  <c r="G158" i="23"/>
  <c r="AE158" i="23"/>
  <c r="J158" i="12"/>
  <c r="J158" i="23"/>
  <c r="K158" i="23" s="1"/>
  <c r="N158" i="23"/>
  <c r="N158" i="12"/>
  <c r="O158" i="23"/>
  <c r="R158" i="23"/>
  <c r="S158" i="23" s="1"/>
  <c r="R158" i="12"/>
  <c r="V158" i="23"/>
  <c r="W158" i="23" s="1"/>
  <c r="V158" i="12"/>
  <c r="Z158" i="23"/>
  <c r="AA158" i="23" s="1"/>
  <c r="Z158" i="12"/>
  <c r="AE159" i="23"/>
  <c r="F159" i="23"/>
  <c r="G159" i="23" s="1"/>
  <c r="F159" i="12"/>
  <c r="J159" i="23"/>
  <c r="K159" i="23" s="1"/>
  <c r="J159" i="12"/>
  <c r="N159" i="23"/>
  <c r="O159" i="23" s="1"/>
  <c r="N159" i="12"/>
  <c r="R159" i="12"/>
  <c r="R159" i="23"/>
  <c r="S159" i="23" s="1"/>
  <c r="V159" i="12"/>
  <c r="V159" i="23"/>
  <c r="W159" i="23" s="1"/>
  <c r="Z159" i="12"/>
  <c r="Z159" i="23"/>
  <c r="AA159" i="23" s="1"/>
  <c r="F160" i="23"/>
  <c r="F160" i="12"/>
  <c r="G160" i="23"/>
  <c r="AE160" i="23"/>
  <c r="J160" i="12"/>
  <c r="J160" i="23"/>
  <c r="K160" i="23" s="1"/>
  <c r="N160" i="23"/>
  <c r="O160" i="23" s="1"/>
  <c r="N160" i="12"/>
  <c r="R160" i="23"/>
  <c r="S160" i="23" s="1"/>
  <c r="R160" i="12"/>
  <c r="V160" i="23"/>
  <c r="W160" i="23" s="1"/>
  <c r="V160" i="12"/>
  <c r="Z160" i="23"/>
  <c r="AA160" i="23" s="1"/>
  <c r="Z160" i="12"/>
  <c r="AE161" i="23"/>
  <c r="F161" i="23"/>
  <c r="G161" i="23" s="1"/>
  <c r="F161" i="12"/>
  <c r="J161" i="12"/>
  <c r="J161" i="23"/>
  <c r="K161" i="23" s="1"/>
  <c r="N161" i="23"/>
  <c r="O161" i="23" s="1"/>
  <c r="N161" i="12"/>
  <c r="R161" i="23"/>
  <c r="S161" i="23" s="1"/>
  <c r="R161" i="12"/>
  <c r="V161" i="23"/>
  <c r="W161" i="23" s="1"/>
  <c r="V161" i="12"/>
  <c r="Z161" i="12"/>
  <c r="Z161" i="23"/>
  <c r="AA161" i="23" s="1"/>
  <c r="AE162" i="23"/>
  <c r="F162" i="23"/>
  <c r="G162" i="23" s="1"/>
  <c r="F162" i="12"/>
  <c r="J162" i="23"/>
  <c r="K162" i="23" s="1"/>
  <c r="J162" i="12"/>
  <c r="N162" i="23"/>
  <c r="O162" i="23" s="1"/>
  <c r="N162" i="12"/>
  <c r="R162" i="23"/>
  <c r="S162" i="23" s="1"/>
  <c r="R162" i="12"/>
  <c r="V162" i="23"/>
  <c r="W162" i="23" s="1"/>
  <c r="V162" i="12"/>
  <c r="Z162" i="23"/>
  <c r="AA162" i="23" s="1"/>
  <c r="Z162" i="12"/>
  <c r="AE163" i="23"/>
  <c r="F163" i="23"/>
  <c r="G163" i="23" s="1"/>
  <c r="F163" i="12"/>
  <c r="J163" i="23"/>
  <c r="K163" i="23" s="1"/>
  <c r="J163" i="12"/>
  <c r="N163" i="23"/>
  <c r="N163" i="12"/>
  <c r="O163" i="23"/>
  <c r="R163" i="12"/>
  <c r="R163" i="23"/>
  <c r="S163" i="23" s="1"/>
  <c r="V163" i="23"/>
  <c r="W163" i="23" s="1"/>
  <c r="V163" i="12"/>
  <c r="Z163" i="23"/>
  <c r="AA163" i="23" s="1"/>
  <c r="Z163" i="12"/>
  <c r="F164" i="12"/>
  <c r="F164" i="23"/>
  <c r="G164" i="23" s="1"/>
  <c r="J164" i="23"/>
  <c r="J164" i="12"/>
  <c r="K164" i="23"/>
  <c r="N164" i="23"/>
  <c r="N164" i="12"/>
  <c r="O164" i="23"/>
  <c r="R164" i="23"/>
  <c r="S164" i="23" s="1"/>
  <c r="R164" i="12"/>
  <c r="V164" i="23"/>
  <c r="W164" i="23" s="1"/>
  <c r="V164" i="12"/>
  <c r="Z164" i="23"/>
  <c r="Z164" i="12"/>
  <c r="AA164" i="23"/>
  <c r="F165" i="12"/>
  <c r="F165" i="23"/>
  <c r="G165" i="23" s="1"/>
  <c r="J165" i="12"/>
  <c r="J165" i="23"/>
  <c r="K165" i="23" s="1"/>
  <c r="N165" i="23"/>
  <c r="O165" i="23" s="1"/>
  <c r="N165" i="12"/>
  <c r="R165" i="23"/>
  <c r="S165" i="23" s="1"/>
  <c r="R165" i="12"/>
  <c r="V165" i="12"/>
  <c r="V165" i="23"/>
  <c r="W165" i="23" s="1"/>
  <c r="Z165" i="23"/>
  <c r="AA165" i="23" s="1"/>
  <c r="Z165" i="12"/>
  <c r="AE166" i="23"/>
  <c r="F166" i="12"/>
  <c r="F166" i="23"/>
  <c r="G166" i="23" s="1"/>
  <c r="J166" i="23"/>
  <c r="K166" i="23" s="1"/>
  <c r="J166" i="12"/>
  <c r="N166" i="23"/>
  <c r="O166" i="23" s="1"/>
  <c r="N166" i="12"/>
  <c r="R166" i="23"/>
  <c r="S166" i="23" s="1"/>
  <c r="R166" i="12"/>
  <c r="V166" i="23"/>
  <c r="W166" i="23" s="1"/>
  <c r="V166" i="12"/>
  <c r="Z166" i="23"/>
  <c r="AA166" i="23" s="1"/>
  <c r="Z166" i="12"/>
  <c r="AE167" i="23"/>
  <c r="F167" i="12"/>
  <c r="F167" i="23"/>
  <c r="G167" i="23" s="1"/>
  <c r="J167" i="12"/>
  <c r="J167" i="23"/>
  <c r="K167" i="23" s="1"/>
  <c r="N167" i="23"/>
  <c r="O167" i="23" s="1"/>
  <c r="N167" i="12"/>
  <c r="R167" i="23"/>
  <c r="S167" i="23" s="1"/>
  <c r="R167" i="12"/>
  <c r="V167" i="23"/>
  <c r="W167" i="23" s="1"/>
  <c r="V167" i="12"/>
  <c r="Z167" i="23"/>
  <c r="AA167" i="23" s="1"/>
  <c r="Z167" i="12"/>
  <c r="AE168" i="23"/>
  <c r="F168" i="23"/>
  <c r="G168" i="23" s="1"/>
  <c r="F168" i="12"/>
  <c r="J168" i="23"/>
  <c r="J168" i="12"/>
  <c r="K168" i="23"/>
  <c r="N168" i="23"/>
  <c r="N168" i="12"/>
  <c r="O168" i="23"/>
  <c r="R168" i="23"/>
  <c r="S168" i="23" s="1"/>
  <c r="R168" i="12"/>
  <c r="V168" i="23"/>
  <c r="W168" i="23" s="1"/>
  <c r="V168" i="12"/>
  <c r="Z168" i="23"/>
  <c r="AA168" i="23" s="1"/>
  <c r="Z168" i="12"/>
  <c r="AE169" i="23"/>
  <c r="F169" i="12"/>
  <c r="F169" i="23"/>
  <c r="G169" i="23" s="1"/>
  <c r="J169" i="12"/>
  <c r="J169" i="23"/>
  <c r="K169" i="23" s="1"/>
  <c r="N169" i="12"/>
  <c r="N169" i="23"/>
  <c r="O169" i="23" s="1"/>
  <c r="R169" i="23"/>
  <c r="S169" i="23" s="1"/>
  <c r="R169" i="12"/>
  <c r="V169" i="23"/>
  <c r="W169" i="23" s="1"/>
  <c r="V169" i="12"/>
  <c r="Z169" i="23"/>
  <c r="AA169" i="23" s="1"/>
  <c r="Z169" i="12"/>
  <c r="AE170" i="23"/>
  <c r="F170" i="23"/>
  <c r="G170" i="23" s="1"/>
  <c r="F170" i="12"/>
  <c r="J170" i="23"/>
  <c r="K170" i="23" s="1"/>
  <c r="J170" i="12"/>
  <c r="N170" i="23"/>
  <c r="O170" i="23" s="1"/>
  <c r="N170" i="12"/>
  <c r="R170" i="23"/>
  <c r="S170" i="23" s="1"/>
  <c r="R170" i="12"/>
  <c r="V170" i="23"/>
  <c r="W170" i="23" s="1"/>
  <c r="V170" i="12"/>
  <c r="Z170" i="23"/>
  <c r="Z170" i="12"/>
  <c r="AA170" i="23"/>
  <c r="AE171" i="23"/>
  <c r="F171" i="23"/>
  <c r="G171" i="23" s="1"/>
  <c r="F171" i="12"/>
  <c r="J171" i="12"/>
  <c r="J171" i="23"/>
  <c r="K171" i="23" s="1"/>
  <c r="N171" i="23"/>
  <c r="O171" i="23" s="1"/>
  <c r="N171" i="12"/>
  <c r="R171" i="23"/>
  <c r="S171" i="23" s="1"/>
  <c r="R171" i="12"/>
  <c r="V171" i="23"/>
  <c r="W171" i="23" s="1"/>
  <c r="V171" i="12"/>
  <c r="Z171" i="23"/>
  <c r="AA171" i="23" s="1"/>
  <c r="Z171" i="12"/>
  <c r="F172" i="12"/>
  <c r="F172" i="23"/>
  <c r="G172" i="23" s="1"/>
  <c r="J172" i="23"/>
  <c r="K172" i="23" s="1"/>
  <c r="J172" i="12"/>
  <c r="N172" i="23"/>
  <c r="N172" i="12"/>
  <c r="O172" i="23"/>
  <c r="R172" i="23"/>
  <c r="S172" i="23" s="1"/>
  <c r="R172" i="12"/>
  <c r="V172" i="23"/>
  <c r="W172" i="23" s="1"/>
  <c r="V172" i="12"/>
  <c r="Z172" i="23"/>
  <c r="AA172" i="23" s="1"/>
  <c r="Z172" i="12"/>
  <c r="F173" i="12"/>
  <c r="F173" i="23"/>
  <c r="G173" i="23" s="1"/>
  <c r="J173" i="23"/>
  <c r="K173" i="23" s="1"/>
  <c r="J173" i="12"/>
  <c r="N173" i="23"/>
  <c r="O173" i="23" s="1"/>
  <c r="N173" i="12"/>
  <c r="R173" i="23"/>
  <c r="S173" i="23" s="1"/>
  <c r="R173" i="12"/>
  <c r="V173" i="23"/>
  <c r="W173" i="23" s="1"/>
  <c r="V173" i="12"/>
  <c r="Z173" i="23"/>
  <c r="AA173" i="23" s="1"/>
  <c r="Z173" i="12"/>
  <c r="AE174" i="23"/>
  <c r="F174" i="12"/>
  <c r="F174" i="23"/>
  <c r="G174" i="23" s="1"/>
  <c r="J174" i="23"/>
  <c r="K174" i="23" s="1"/>
  <c r="J174" i="12"/>
  <c r="N174" i="23"/>
  <c r="N174" i="12"/>
  <c r="O174" i="23"/>
  <c r="R174" i="23"/>
  <c r="S174" i="23" s="1"/>
  <c r="R174" i="12"/>
  <c r="V174" i="23"/>
  <c r="W174" i="23" s="1"/>
  <c r="V174" i="12"/>
  <c r="Z174" i="23"/>
  <c r="AA174" i="23" s="1"/>
  <c r="Z174" i="12"/>
  <c r="AE175" i="23"/>
  <c r="F175" i="23"/>
  <c r="G175" i="23" s="1"/>
  <c r="F175" i="12"/>
  <c r="J175" i="23"/>
  <c r="J175" i="12"/>
  <c r="K175" i="23"/>
  <c r="N175" i="23"/>
  <c r="O175" i="23" s="1"/>
  <c r="N175" i="12"/>
  <c r="R175" i="23"/>
  <c r="S175" i="23" s="1"/>
  <c r="R175" i="12"/>
  <c r="V175" i="23"/>
  <c r="W175" i="23" s="1"/>
  <c r="V175" i="12"/>
  <c r="Z175" i="23"/>
  <c r="AA175" i="23" s="1"/>
  <c r="Z175" i="12"/>
  <c r="AE176" i="23"/>
  <c r="F176" i="23"/>
  <c r="G176" i="23" s="1"/>
  <c r="F176" i="12"/>
  <c r="J176" i="23"/>
  <c r="K176" i="23" s="1"/>
  <c r="J176" i="12"/>
  <c r="N176" i="23"/>
  <c r="N176" i="12"/>
  <c r="O176" i="23"/>
  <c r="R176" i="12"/>
  <c r="R176" i="23"/>
  <c r="S176" i="23" s="1"/>
  <c r="V176" i="12"/>
  <c r="V176" i="23"/>
  <c r="W176" i="23" s="1"/>
  <c r="Z176" i="23"/>
  <c r="AA176" i="23" s="1"/>
  <c r="Z176" i="12"/>
  <c r="AE177" i="23"/>
  <c r="F177" i="23"/>
  <c r="G177" i="23" s="1"/>
  <c r="F177" i="12"/>
  <c r="J177" i="23"/>
  <c r="K177" i="23" s="1"/>
  <c r="J177" i="12"/>
  <c r="N177" i="23"/>
  <c r="O177" i="23" s="1"/>
  <c r="N177" i="12"/>
  <c r="R177" i="23"/>
  <c r="S177" i="23" s="1"/>
  <c r="R177" i="12"/>
  <c r="V177" i="23"/>
  <c r="W177" i="23" s="1"/>
  <c r="V177" i="12"/>
  <c r="Z177" i="23"/>
  <c r="AA177" i="23" s="1"/>
  <c r="Z177" i="12"/>
  <c r="F180" i="12"/>
  <c r="F180" i="23"/>
  <c r="G180" i="23" s="1"/>
  <c r="J180" i="12"/>
  <c r="J180" i="23"/>
  <c r="K180" i="23" s="1"/>
  <c r="N180" i="12"/>
  <c r="N180" i="23"/>
  <c r="O180" i="23" s="1"/>
  <c r="R180" i="23"/>
  <c r="S180" i="23" s="1"/>
  <c r="R180" i="12"/>
  <c r="V180" i="23"/>
  <c r="W180" i="23" s="1"/>
  <c r="V180" i="12"/>
  <c r="Z180" i="23"/>
  <c r="AA180" i="23" s="1"/>
  <c r="Z180" i="12"/>
  <c r="F181" i="23"/>
  <c r="F181" i="12"/>
  <c r="G181" i="23"/>
  <c r="AE181" i="23"/>
  <c r="J181" i="23"/>
  <c r="K181" i="23" s="1"/>
  <c r="J181" i="12"/>
  <c r="N181" i="23"/>
  <c r="N181" i="12"/>
  <c r="O181" i="23"/>
  <c r="R181" i="23"/>
  <c r="S181" i="23" s="1"/>
  <c r="R181" i="12"/>
  <c r="V181" i="23"/>
  <c r="W181" i="23" s="1"/>
  <c r="V181" i="12"/>
  <c r="Z181" i="23"/>
  <c r="AA181" i="23" s="1"/>
  <c r="Z181" i="12"/>
  <c r="F182" i="23"/>
  <c r="G182" i="23" s="1"/>
  <c r="F182" i="12"/>
  <c r="J182" i="12"/>
  <c r="J182" i="23"/>
  <c r="K182" i="23" s="1"/>
  <c r="N182" i="23"/>
  <c r="O182" i="23" s="1"/>
  <c r="N182" i="12"/>
  <c r="R182" i="23"/>
  <c r="S182" i="23" s="1"/>
  <c r="R182" i="12"/>
  <c r="V182" i="23"/>
  <c r="W182" i="23" s="1"/>
  <c r="V182" i="12"/>
  <c r="Z182" i="23"/>
  <c r="AA182" i="23" s="1"/>
  <c r="Z182" i="12"/>
  <c r="F183" i="12"/>
  <c r="F183" i="23"/>
  <c r="G183" i="23" s="1"/>
  <c r="J183" i="12"/>
  <c r="J183" i="23"/>
  <c r="K183" i="23" s="1"/>
  <c r="N183" i="12"/>
  <c r="N183" i="23"/>
  <c r="O183" i="23" s="1"/>
  <c r="R183" i="23"/>
  <c r="S183" i="23" s="1"/>
  <c r="R183" i="12"/>
  <c r="V183" i="23"/>
  <c r="W183" i="23" s="1"/>
  <c r="V183" i="12"/>
  <c r="Z183" i="23"/>
  <c r="AA183" i="23" s="1"/>
  <c r="Z183" i="12"/>
  <c r="AE184" i="23"/>
  <c r="F184" i="12"/>
  <c r="F184" i="23"/>
  <c r="G184" i="23" s="1"/>
  <c r="J184" i="12"/>
  <c r="J184" i="23"/>
  <c r="K184" i="23" s="1"/>
  <c r="N184" i="23"/>
  <c r="N184" i="12"/>
  <c r="O184" i="23"/>
  <c r="R184" i="23"/>
  <c r="S184" i="23" s="1"/>
  <c r="R184" i="12"/>
  <c r="V184" i="23"/>
  <c r="W184" i="23" s="1"/>
  <c r="V184" i="12"/>
  <c r="Z184" i="23"/>
  <c r="AA184" i="23" s="1"/>
  <c r="Z184" i="12"/>
  <c r="F185" i="12"/>
  <c r="F185" i="23"/>
  <c r="G185" i="23" s="1"/>
  <c r="J185" i="23"/>
  <c r="J185" i="12"/>
  <c r="K185" i="23"/>
  <c r="N185" i="12"/>
  <c r="N185" i="23"/>
  <c r="O185" i="23" s="1"/>
  <c r="R185" i="23"/>
  <c r="S185" i="23" s="1"/>
  <c r="R185" i="12"/>
  <c r="V185" i="12"/>
  <c r="V185" i="23"/>
  <c r="W185" i="23" s="1"/>
  <c r="Z185" i="23"/>
  <c r="AA185" i="23" s="1"/>
  <c r="Z185" i="12"/>
  <c r="AE186" i="23"/>
  <c r="F186" i="23"/>
  <c r="G186" i="23" s="1"/>
  <c r="F186" i="12"/>
  <c r="J186" i="12"/>
  <c r="J186" i="23"/>
  <c r="K186" i="23" s="1"/>
  <c r="N186" i="23"/>
  <c r="O186" i="23" s="1"/>
  <c r="N186" i="12"/>
  <c r="R186" i="23"/>
  <c r="S186" i="23" s="1"/>
  <c r="R186" i="12"/>
  <c r="V186" i="23"/>
  <c r="W186" i="23" s="1"/>
  <c r="V186" i="12"/>
  <c r="Z186" i="12"/>
  <c r="Z186" i="23"/>
  <c r="AA186" i="23" s="1"/>
  <c r="AE187" i="23"/>
  <c r="F187" i="12"/>
  <c r="F187" i="23"/>
  <c r="G187" i="23" s="1"/>
  <c r="J187" i="12"/>
  <c r="J187" i="23"/>
  <c r="K187" i="23" s="1"/>
  <c r="N187" i="23"/>
  <c r="O187" i="23" s="1"/>
  <c r="N187" i="12"/>
  <c r="R187" i="23"/>
  <c r="R187" i="12"/>
  <c r="S187" i="23"/>
  <c r="V187" i="23"/>
  <c r="W187" i="23" s="1"/>
  <c r="V187" i="12"/>
  <c r="Z187" i="23"/>
  <c r="AA187" i="23" s="1"/>
  <c r="Z187" i="12"/>
  <c r="AE188" i="23"/>
  <c r="F188" i="12"/>
  <c r="F188" i="23"/>
  <c r="G188" i="23" s="1"/>
  <c r="J188" i="23"/>
  <c r="K188" i="23" s="1"/>
  <c r="J188" i="12"/>
  <c r="N188" i="12"/>
  <c r="N188" i="23"/>
  <c r="O188" i="23" s="1"/>
  <c r="R188" i="23"/>
  <c r="S188" i="23" s="1"/>
  <c r="R188" i="12"/>
  <c r="V188" i="12"/>
  <c r="V188" i="23"/>
  <c r="W188" i="23" s="1"/>
  <c r="Z188" i="12"/>
  <c r="Z188" i="23"/>
  <c r="AA188" i="23" s="1"/>
  <c r="F189" i="12"/>
  <c r="F189" i="23"/>
  <c r="G189" i="23" s="1"/>
  <c r="J189" i="12"/>
  <c r="J189" i="23"/>
  <c r="K189" i="23" s="1"/>
  <c r="N189" i="12"/>
  <c r="N189" i="23"/>
  <c r="O189" i="23" s="1"/>
  <c r="R189" i="23"/>
  <c r="S189" i="23" s="1"/>
  <c r="R189" i="12"/>
  <c r="V189" i="23"/>
  <c r="W189" i="23" s="1"/>
  <c r="V189" i="12"/>
  <c r="Z189" i="12"/>
  <c r="Z189" i="23"/>
  <c r="AA189" i="23" s="1"/>
  <c r="AE190" i="23"/>
  <c r="F190" i="23"/>
  <c r="G190" i="23" s="1"/>
  <c r="F190" i="12"/>
  <c r="J190" i="23"/>
  <c r="K190" i="23" s="1"/>
  <c r="J190" i="12"/>
  <c r="N190" i="12"/>
  <c r="N190" i="23"/>
  <c r="O190" i="23" s="1"/>
  <c r="R190" i="12"/>
  <c r="R190" i="23"/>
  <c r="S190" i="23" s="1"/>
  <c r="V190" i="12"/>
  <c r="V190" i="23"/>
  <c r="W190" i="23" s="1"/>
  <c r="Z190" i="12"/>
  <c r="Z190" i="23"/>
  <c r="AA190" i="23" s="1"/>
  <c r="F191" i="12"/>
  <c r="F191" i="23"/>
  <c r="G191" i="23" s="1"/>
  <c r="J191" i="12"/>
  <c r="J191" i="23"/>
  <c r="K191" i="23"/>
  <c r="N191" i="12"/>
  <c r="N191" i="23"/>
  <c r="O191" i="23" s="1"/>
  <c r="R191" i="23"/>
  <c r="R191" i="12"/>
  <c r="S191" i="23"/>
  <c r="V191" i="23"/>
  <c r="W191" i="23" s="1"/>
  <c r="V191" i="12"/>
  <c r="Z191" i="23"/>
  <c r="AA191" i="23" s="1"/>
  <c r="Z191" i="12"/>
  <c r="AE192" i="23"/>
  <c r="F192" i="23"/>
  <c r="G192" i="23" s="1"/>
  <c r="F192" i="12"/>
  <c r="J192" i="23"/>
  <c r="K192" i="23" s="1"/>
  <c r="J192" i="12"/>
  <c r="N192" i="12"/>
  <c r="N192" i="23"/>
  <c r="O192" i="23" s="1"/>
  <c r="R192" i="12"/>
  <c r="R192" i="23"/>
  <c r="S192" i="23" s="1"/>
  <c r="V192" i="12"/>
  <c r="V192" i="23"/>
  <c r="W192" i="23" s="1"/>
  <c r="Z192" i="12"/>
  <c r="Z192" i="23"/>
  <c r="AA192" i="23" s="1"/>
  <c r="AE193" i="23"/>
  <c r="F193" i="23"/>
  <c r="G193" i="23" s="1"/>
  <c r="F193" i="12"/>
  <c r="J193" i="23"/>
  <c r="K193" i="23" s="1"/>
  <c r="J193" i="12"/>
  <c r="N193" i="23"/>
  <c r="O193" i="23" s="1"/>
  <c r="N193" i="12"/>
  <c r="R193" i="23"/>
  <c r="S193" i="23" s="1"/>
  <c r="R193" i="12"/>
  <c r="V193" i="23"/>
  <c r="W193" i="23" s="1"/>
  <c r="V193" i="12"/>
  <c r="Z193" i="23"/>
  <c r="Z193" i="12"/>
  <c r="AA193" i="23"/>
  <c r="AE194" i="23"/>
  <c r="F194" i="23"/>
  <c r="G194" i="23" s="1"/>
  <c r="F194" i="12"/>
  <c r="J194" i="23"/>
  <c r="K194" i="23" s="1"/>
  <c r="J194" i="12"/>
  <c r="N194" i="12"/>
  <c r="N194" i="23"/>
  <c r="O194" i="23" s="1"/>
  <c r="R194" i="12"/>
  <c r="R194" i="23"/>
  <c r="S194" i="23" s="1"/>
  <c r="V194" i="23"/>
  <c r="W194" i="23" s="1"/>
  <c r="V194" i="12"/>
  <c r="Z194" i="23"/>
  <c r="AA194" i="23" s="1"/>
  <c r="Z194" i="12"/>
  <c r="F195" i="23"/>
  <c r="G195" i="23" s="1"/>
  <c r="F195" i="12"/>
  <c r="J195" i="23"/>
  <c r="K195" i="23" s="1"/>
  <c r="J195" i="12"/>
  <c r="N195" i="23"/>
  <c r="O195" i="23" s="1"/>
  <c r="N195" i="12"/>
  <c r="R195" i="23"/>
  <c r="S195" i="23" s="1"/>
  <c r="R195" i="12"/>
  <c r="V195" i="23"/>
  <c r="W195" i="23" s="1"/>
  <c r="V195" i="12"/>
  <c r="Z195" i="23"/>
  <c r="AA195" i="23" s="1"/>
  <c r="Z195" i="12"/>
  <c r="F196" i="12"/>
  <c r="F196" i="23"/>
  <c r="G196" i="23" s="1"/>
  <c r="J196" i="23"/>
  <c r="K196" i="23" s="1"/>
  <c r="J196" i="12"/>
  <c r="N196" i="23"/>
  <c r="O196" i="23" s="1"/>
  <c r="N196" i="12"/>
  <c r="R196" i="23"/>
  <c r="S196" i="23" s="1"/>
  <c r="R196" i="12"/>
  <c r="V196" i="23"/>
  <c r="W196" i="23" s="1"/>
  <c r="V196" i="12"/>
  <c r="Z196" i="23"/>
  <c r="AA196" i="23" s="1"/>
  <c r="Z196" i="12"/>
  <c r="AE197" i="23"/>
  <c r="F197" i="23"/>
  <c r="G197" i="23" s="1"/>
  <c r="F197" i="12"/>
  <c r="J197" i="23"/>
  <c r="K197" i="23" s="1"/>
  <c r="J197" i="12"/>
  <c r="N197" i="23"/>
  <c r="O197" i="23" s="1"/>
  <c r="N197" i="12"/>
  <c r="R197" i="23"/>
  <c r="R197" i="12"/>
  <c r="S197" i="23"/>
  <c r="V197" i="23"/>
  <c r="W197" i="23" s="1"/>
  <c r="V197" i="12"/>
  <c r="Z197" i="23"/>
  <c r="AA197" i="23" s="1"/>
  <c r="Z197" i="12"/>
  <c r="F198" i="23"/>
  <c r="G198" i="23" s="1"/>
  <c r="F198" i="12"/>
  <c r="J198" i="23"/>
  <c r="J198" i="12"/>
  <c r="K198" i="23"/>
  <c r="N198" i="23"/>
  <c r="O198" i="23" s="1"/>
  <c r="N198" i="12"/>
  <c r="R198" i="23"/>
  <c r="S198" i="23" s="1"/>
  <c r="R198" i="12"/>
  <c r="V198" i="23"/>
  <c r="V198" i="12"/>
  <c r="W198" i="23"/>
  <c r="Z198" i="23"/>
  <c r="AA198" i="23" s="1"/>
  <c r="Z198" i="12"/>
  <c r="AE199" i="23"/>
  <c r="F199" i="23"/>
  <c r="G199" i="23" s="1"/>
  <c r="F199" i="12"/>
  <c r="J199" i="23"/>
  <c r="K199" i="23" s="1"/>
  <c r="J199" i="12"/>
  <c r="N199" i="23"/>
  <c r="O199" i="23" s="1"/>
  <c r="N199" i="12"/>
  <c r="R199" i="12"/>
  <c r="R199" i="23"/>
  <c r="S199" i="23" s="1"/>
  <c r="V199" i="12"/>
  <c r="V199" i="23"/>
  <c r="W199" i="23" s="1"/>
  <c r="Z199" i="23"/>
  <c r="AA199" i="23" s="1"/>
  <c r="Z199" i="12"/>
  <c r="AE200" i="23"/>
  <c r="F200" i="12"/>
  <c r="F200" i="23"/>
  <c r="G200" i="23" s="1"/>
  <c r="J200" i="23"/>
  <c r="K200" i="23" s="1"/>
  <c r="J200" i="12"/>
  <c r="N200" i="23"/>
  <c r="O200" i="23" s="1"/>
  <c r="N200" i="12"/>
  <c r="R200" i="23"/>
  <c r="S200" i="23" s="1"/>
  <c r="R200" i="12"/>
  <c r="V200" i="23"/>
  <c r="W200" i="23" s="1"/>
  <c r="V200" i="12"/>
  <c r="Z200" i="23"/>
  <c r="AA200" i="23" s="1"/>
  <c r="Z200" i="12"/>
  <c r="AE201" i="23"/>
  <c r="F201" i="23"/>
  <c r="G201" i="23" s="1"/>
  <c r="F201" i="12"/>
  <c r="J201" i="12"/>
  <c r="J201" i="23"/>
  <c r="K201" i="23" s="1"/>
  <c r="N201" i="23"/>
  <c r="O201" i="23" s="1"/>
  <c r="N201" i="12"/>
  <c r="R201" i="23"/>
  <c r="S201" i="23" s="1"/>
  <c r="R201" i="12"/>
  <c r="V201" i="23"/>
  <c r="W201" i="23" s="1"/>
  <c r="V201" i="12"/>
  <c r="Z201" i="23"/>
  <c r="AA201" i="23" s="1"/>
  <c r="Z201" i="12"/>
  <c r="F202" i="12"/>
  <c r="F202" i="23"/>
  <c r="G202" i="23" s="1"/>
  <c r="J202" i="23"/>
  <c r="K202" i="23" s="1"/>
  <c r="J202" i="12"/>
  <c r="N202" i="23"/>
  <c r="N202" i="12"/>
  <c r="O202" i="23"/>
  <c r="R202" i="23"/>
  <c r="S202" i="23" s="1"/>
  <c r="R202" i="12"/>
  <c r="V202" i="23"/>
  <c r="W202" i="23" s="1"/>
  <c r="V202" i="12"/>
  <c r="Z202" i="23"/>
  <c r="AA202" i="23" s="1"/>
  <c r="Z202" i="12"/>
  <c r="AE203" i="23"/>
  <c r="F203" i="23"/>
  <c r="G203" i="23" s="1"/>
  <c r="F203" i="12"/>
  <c r="J203" i="12"/>
  <c r="J203" i="23"/>
  <c r="K203" i="23" s="1"/>
  <c r="N203" i="23"/>
  <c r="O203" i="23" s="1"/>
  <c r="N203" i="12"/>
  <c r="R203" i="23"/>
  <c r="S203" i="23" s="1"/>
  <c r="R203" i="12"/>
  <c r="V203" i="12"/>
  <c r="V203" i="23"/>
  <c r="W203" i="23" s="1"/>
  <c r="Z203" i="23"/>
  <c r="Z203" i="12"/>
  <c r="AA203" i="23"/>
  <c r="AE204" i="23"/>
  <c r="F204" i="12"/>
  <c r="F204" i="23"/>
  <c r="G204" i="23" s="1"/>
  <c r="J204" i="23"/>
  <c r="K204" i="23" s="1"/>
  <c r="J204" i="12"/>
  <c r="N204" i="23"/>
  <c r="O204" i="23" s="1"/>
  <c r="N204" i="12"/>
  <c r="R204" i="23"/>
  <c r="S204" i="23" s="1"/>
  <c r="R204" i="12"/>
  <c r="V204" i="23"/>
  <c r="V204" i="12"/>
  <c r="W204" i="23"/>
  <c r="Z204" i="23"/>
  <c r="AA204" i="23" s="1"/>
  <c r="Z204" i="12"/>
  <c r="AE205" i="23"/>
  <c r="F205" i="23"/>
  <c r="G205" i="23" s="1"/>
  <c r="F205" i="12"/>
  <c r="J205" i="23"/>
  <c r="K205" i="23" s="1"/>
  <c r="J205" i="12"/>
  <c r="N205" i="23"/>
  <c r="O205" i="23" s="1"/>
  <c r="N205" i="12"/>
  <c r="R205" i="12"/>
  <c r="R205" i="23"/>
  <c r="S205" i="23" s="1"/>
  <c r="V205" i="12"/>
  <c r="V205" i="23"/>
  <c r="W205" i="23" s="1"/>
  <c r="Z205" i="23"/>
  <c r="AA205" i="23" s="1"/>
  <c r="Z205" i="12"/>
  <c r="AE206" i="23"/>
  <c r="F206" i="23"/>
  <c r="G206" i="23" s="1"/>
  <c r="F206" i="12"/>
  <c r="J206" i="23"/>
  <c r="K206" i="23" s="1"/>
  <c r="J206" i="12"/>
  <c r="N206" i="23"/>
  <c r="O206" i="23" s="1"/>
  <c r="N206" i="12"/>
  <c r="R206" i="23"/>
  <c r="R206" i="12"/>
  <c r="S206" i="23"/>
  <c r="V206" i="23"/>
  <c r="W206" i="23" s="1"/>
  <c r="V206" i="12"/>
  <c r="Z206" i="23"/>
  <c r="Z206" i="12"/>
  <c r="AA206" i="23"/>
  <c r="F207" i="12"/>
  <c r="F207" i="23"/>
  <c r="G207" i="23" s="1"/>
  <c r="J207" i="23"/>
  <c r="K207" i="23" s="1"/>
  <c r="J207" i="12"/>
  <c r="N207" i="12"/>
  <c r="N207" i="23"/>
  <c r="O207" i="23" s="1"/>
  <c r="R207" i="23"/>
  <c r="S207" i="23" s="1"/>
  <c r="R207" i="12"/>
  <c r="V207" i="23"/>
  <c r="W207" i="23" s="1"/>
  <c r="V207" i="12"/>
  <c r="Z207" i="12"/>
  <c r="Z207" i="23"/>
  <c r="AA207" i="23" s="1"/>
  <c r="F208" i="23"/>
  <c r="F208" i="12"/>
  <c r="G208" i="23"/>
  <c r="AE208" i="23"/>
  <c r="J208" i="23"/>
  <c r="K208" i="23" s="1"/>
  <c r="J208" i="12"/>
  <c r="N208" i="23"/>
  <c r="N208" i="12"/>
  <c r="O208" i="23"/>
  <c r="R208" i="23"/>
  <c r="S208" i="23" s="1"/>
  <c r="R208" i="12"/>
  <c r="V208" i="23"/>
  <c r="W208" i="23" s="1"/>
  <c r="V208" i="12"/>
  <c r="Z208" i="23"/>
  <c r="Z208" i="12"/>
  <c r="AA208" i="23"/>
  <c r="AE209" i="23"/>
  <c r="F209" i="23"/>
  <c r="G209" i="23" s="1"/>
  <c r="F209" i="12"/>
  <c r="J209" i="23"/>
  <c r="K209" i="23" s="1"/>
  <c r="J209" i="12"/>
  <c r="N209" i="12"/>
  <c r="N209" i="23"/>
  <c r="O209" i="23" s="1"/>
  <c r="R209" i="23"/>
  <c r="S209" i="23" s="1"/>
  <c r="R209" i="12"/>
  <c r="V209" i="12"/>
  <c r="V209" i="23"/>
  <c r="W209" i="23" s="1"/>
  <c r="Z209" i="23"/>
  <c r="AA209" i="23" s="1"/>
  <c r="Z209" i="12"/>
  <c r="F210" i="12"/>
  <c r="F210" i="23"/>
  <c r="G210" i="23" s="1"/>
  <c r="J210" i="23"/>
  <c r="K210" i="23" s="1"/>
  <c r="J210" i="12"/>
  <c r="N210" i="23"/>
  <c r="N210" i="12"/>
  <c r="O210" i="23"/>
  <c r="R210" i="23"/>
  <c r="S210" i="23" s="1"/>
  <c r="R210" i="12"/>
  <c r="V210" i="23"/>
  <c r="V210" i="12"/>
  <c r="W210" i="23"/>
  <c r="Z210" i="23"/>
  <c r="AA210" i="23" s="1"/>
  <c r="Z210" i="12"/>
  <c r="AE211" i="23"/>
  <c r="F211" i="12"/>
  <c r="F211" i="23"/>
  <c r="G211" i="23" s="1"/>
  <c r="J211" i="12"/>
  <c r="J211" i="23"/>
  <c r="K211" i="23" s="1"/>
  <c r="N211" i="23"/>
  <c r="O211" i="23" s="1"/>
  <c r="N211" i="12"/>
  <c r="R211" i="23"/>
  <c r="S211" i="23" s="1"/>
  <c r="R211" i="12"/>
  <c r="V211" i="23"/>
  <c r="W211" i="23" s="1"/>
  <c r="V211" i="12"/>
  <c r="Z211" i="23"/>
  <c r="AA211" i="23" s="1"/>
  <c r="Z211" i="12"/>
  <c r="AE212" i="23"/>
  <c r="F212" i="23"/>
  <c r="G212" i="23" s="1"/>
  <c r="F212" i="12"/>
  <c r="J212" i="12"/>
  <c r="J212" i="23"/>
  <c r="K212" i="23" s="1"/>
  <c r="N212" i="12"/>
  <c r="N212" i="23"/>
  <c r="O212" i="23" s="1"/>
  <c r="R212" i="23"/>
  <c r="S212" i="23" s="1"/>
  <c r="R212" i="12"/>
  <c r="V212" i="23"/>
  <c r="W212" i="23" s="1"/>
  <c r="V212" i="12"/>
  <c r="Z212" i="12"/>
  <c r="Z212" i="23"/>
  <c r="AA212" i="23" s="1"/>
  <c r="AE213" i="23"/>
  <c r="F213" i="12"/>
  <c r="F213" i="23"/>
  <c r="G213" i="23" s="1"/>
  <c r="J213" i="23"/>
  <c r="K213" i="23" s="1"/>
  <c r="J213" i="12"/>
  <c r="N213" i="23"/>
  <c r="O213" i="23" s="1"/>
  <c r="N213" i="12"/>
  <c r="R213" i="23"/>
  <c r="S213" i="23" s="1"/>
  <c r="R213" i="12"/>
  <c r="V213" i="23"/>
  <c r="W213" i="23" s="1"/>
  <c r="V213" i="12"/>
  <c r="Z213" i="23"/>
  <c r="AA213" i="23" s="1"/>
  <c r="Z213" i="12"/>
  <c r="AE214" i="23"/>
  <c r="F214" i="23"/>
  <c r="G214" i="23" s="1"/>
  <c r="F214" i="12"/>
  <c r="J214" i="12"/>
  <c r="J214" i="23"/>
  <c r="K214" i="23" s="1"/>
  <c r="N214" i="12"/>
  <c r="N214" i="23"/>
  <c r="O214" i="23" s="1"/>
  <c r="R214" i="23"/>
  <c r="S214" i="23" s="1"/>
  <c r="R214" i="12"/>
  <c r="V214" i="23"/>
  <c r="W214" i="23" s="1"/>
  <c r="V214" i="12"/>
  <c r="Z214" i="23"/>
  <c r="Z214" i="12"/>
  <c r="AA214" i="23"/>
  <c r="AE215" i="23"/>
  <c r="F215" i="23"/>
  <c r="G215" i="23" s="1"/>
  <c r="F215" i="12"/>
  <c r="J215" i="12"/>
  <c r="J215" i="23"/>
  <c r="K215" i="23" s="1"/>
  <c r="N215" i="23"/>
  <c r="O215" i="23" s="1"/>
  <c r="N215" i="12"/>
  <c r="R215" i="23"/>
  <c r="S215" i="23" s="1"/>
  <c r="R215" i="12"/>
  <c r="V215" i="23"/>
  <c r="W215" i="23" s="1"/>
  <c r="V215" i="12"/>
  <c r="Z215" i="12"/>
  <c r="Z215" i="23"/>
  <c r="AA215" i="23" s="1"/>
  <c r="AE216" i="23"/>
  <c r="F216" i="12"/>
  <c r="F216" i="23"/>
  <c r="G216" i="23" s="1"/>
  <c r="J216" i="12"/>
  <c r="J216" i="23"/>
  <c r="K216" i="23" s="1"/>
  <c r="N216" i="12"/>
  <c r="N216" i="23"/>
  <c r="O216" i="23" s="1"/>
  <c r="R216" i="23"/>
  <c r="S216" i="23" s="1"/>
  <c r="R216" i="12"/>
  <c r="V216" i="23"/>
  <c r="W216" i="23" s="1"/>
  <c r="V216" i="12"/>
  <c r="Z216" i="12"/>
  <c r="Z216" i="23"/>
  <c r="AA216" i="23" s="1"/>
  <c r="F217" i="12"/>
  <c r="F217" i="23"/>
  <c r="G217" i="23" s="1"/>
  <c r="J217" i="23"/>
  <c r="K217" i="23" s="1"/>
  <c r="J217" i="12"/>
  <c r="N217" i="12"/>
  <c r="N217" i="23"/>
  <c r="O217" i="23" s="1"/>
  <c r="R217" i="23"/>
  <c r="S217" i="23" s="1"/>
  <c r="R217" i="12"/>
  <c r="V217" i="12"/>
  <c r="V217" i="23"/>
  <c r="W217" i="23" s="1"/>
  <c r="Z217" i="12"/>
  <c r="Z217" i="23"/>
  <c r="AA217" i="23" s="1"/>
  <c r="F218" i="12"/>
  <c r="F218" i="23"/>
  <c r="G218" i="23" s="1"/>
  <c r="J218" i="12"/>
  <c r="J218" i="23"/>
  <c r="K218" i="23" s="1"/>
  <c r="N218" i="23"/>
  <c r="O218" i="23" s="1"/>
  <c r="N218" i="12"/>
  <c r="R218" i="23"/>
  <c r="S218" i="23" s="1"/>
  <c r="R218" i="12"/>
  <c r="V218" i="23"/>
  <c r="W218" i="23" s="1"/>
  <c r="V218" i="12"/>
  <c r="Z218" i="23"/>
  <c r="AA218" i="23" s="1"/>
  <c r="Z218" i="12"/>
  <c r="F219" i="12"/>
  <c r="F219" i="23"/>
  <c r="G219" i="23" s="1"/>
  <c r="J219" i="23"/>
  <c r="K219" i="23" s="1"/>
  <c r="J219" i="12"/>
  <c r="N219" i="12"/>
  <c r="N219" i="23"/>
  <c r="O219" i="23" s="1"/>
  <c r="R219" i="23"/>
  <c r="S219" i="23" s="1"/>
  <c r="R219" i="12"/>
  <c r="V219" i="12"/>
  <c r="V219" i="23"/>
  <c r="W219" i="23" s="1"/>
  <c r="Z219" i="12"/>
  <c r="Z219" i="23"/>
  <c r="AA219" i="23" s="1"/>
  <c r="AE222" i="23"/>
  <c r="F222" i="12"/>
  <c r="F222" i="23"/>
  <c r="G222" i="23" s="1"/>
  <c r="J222" i="23"/>
  <c r="K222" i="23" s="1"/>
  <c r="J222" i="12"/>
  <c r="N222" i="23"/>
  <c r="O222" i="23" s="1"/>
  <c r="N222" i="12"/>
  <c r="R222" i="23"/>
  <c r="R222" i="12"/>
  <c r="S222" i="23"/>
  <c r="V222" i="23"/>
  <c r="W222" i="23" s="1"/>
  <c r="V222" i="12"/>
  <c r="Z222" i="23"/>
  <c r="AA222" i="23" s="1"/>
  <c r="Z222" i="12"/>
  <c r="AE223" i="23"/>
  <c r="F223" i="12"/>
  <c r="F223" i="23"/>
  <c r="G223" i="23" s="1"/>
  <c r="J223" i="12"/>
  <c r="J223" i="23"/>
  <c r="K223" i="23" s="1"/>
  <c r="N223" i="12"/>
  <c r="N223" i="23"/>
  <c r="O223" i="23" s="1"/>
  <c r="R223" i="23"/>
  <c r="S223" i="23" s="1"/>
  <c r="R223" i="12"/>
  <c r="V223" i="23"/>
  <c r="W223" i="23" s="1"/>
  <c r="V223" i="12"/>
  <c r="Z223" i="23"/>
  <c r="AA223" i="23" s="1"/>
  <c r="Z223" i="12"/>
  <c r="AE224" i="23"/>
  <c r="F224" i="23"/>
  <c r="G224" i="23" s="1"/>
  <c r="F224" i="12"/>
  <c r="J224" i="12"/>
  <c r="J224" i="23"/>
  <c r="K224" i="23" s="1"/>
  <c r="N224" i="23"/>
  <c r="O224" i="23" s="1"/>
  <c r="N224" i="12"/>
  <c r="R224" i="23"/>
  <c r="R224" i="12"/>
  <c r="S224" i="23"/>
  <c r="V224" i="12"/>
  <c r="V224" i="23"/>
  <c r="W224" i="23" s="1"/>
  <c r="Z224" i="23"/>
  <c r="AA224" i="23" s="1"/>
  <c r="Z224" i="12"/>
  <c r="F225" i="12"/>
  <c r="F225" i="23"/>
  <c r="G225" i="23" s="1"/>
  <c r="J225" i="12"/>
  <c r="J225" i="23"/>
  <c r="K225" i="23" s="1"/>
  <c r="N225" i="23"/>
  <c r="O225" i="23" s="1"/>
  <c r="N225" i="12"/>
  <c r="R225" i="12"/>
  <c r="R225" i="23"/>
  <c r="S225" i="23" s="1"/>
  <c r="V225" i="23"/>
  <c r="W225" i="23" s="1"/>
  <c r="V225" i="12"/>
  <c r="Z225" i="23"/>
  <c r="AA225" i="23" s="1"/>
  <c r="Z225" i="12"/>
  <c r="F226" i="23"/>
  <c r="F226" i="12"/>
  <c r="AE226" i="23"/>
  <c r="G226" i="23"/>
  <c r="J226" i="23"/>
  <c r="K226" i="23" s="1"/>
  <c r="J226" i="12"/>
  <c r="N226" i="23"/>
  <c r="O226" i="23" s="1"/>
  <c r="N226" i="12"/>
  <c r="R226" i="23"/>
  <c r="S226" i="23" s="1"/>
  <c r="R226" i="12"/>
  <c r="V226" i="23"/>
  <c r="W226" i="23" s="1"/>
  <c r="V226" i="12"/>
  <c r="Z226" i="12"/>
  <c r="Z226" i="23"/>
  <c r="AA226" i="23" s="1"/>
  <c r="F227" i="23"/>
  <c r="F227" i="12"/>
  <c r="G227" i="23"/>
  <c r="AE227" i="23"/>
  <c r="J227" i="23"/>
  <c r="K227" i="23" s="1"/>
  <c r="J227" i="12"/>
  <c r="N227" i="23"/>
  <c r="O227" i="23" s="1"/>
  <c r="N227" i="12"/>
  <c r="R227" i="12"/>
  <c r="R227" i="23"/>
  <c r="S227" i="23" s="1"/>
  <c r="V227" i="12"/>
  <c r="V227" i="23"/>
  <c r="W227" i="23" s="1"/>
  <c r="Z227" i="23"/>
  <c r="AA227" i="23" s="1"/>
  <c r="Z227" i="12"/>
  <c r="AE228" i="23"/>
  <c r="F228" i="23"/>
  <c r="G228" i="23" s="1"/>
  <c r="F228" i="12"/>
  <c r="J228" i="23"/>
  <c r="K228" i="23" s="1"/>
  <c r="J228" i="12"/>
  <c r="N228" i="23"/>
  <c r="O228" i="23" s="1"/>
  <c r="N228" i="12"/>
  <c r="R228" i="23"/>
  <c r="R228" i="12"/>
  <c r="S228" i="23"/>
  <c r="V228" i="23"/>
  <c r="W228" i="23" s="1"/>
  <c r="V228" i="12"/>
  <c r="Z228" i="12"/>
  <c r="Z228" i="23"/>
  <c r="AA228" i="23" s="1"/>
  <c r="F229" i="23"/>
  <c r="F229" i="12"/>
  <c r="AE229" i="23"/>
  <c r="G229" i="23"/>
  <c r="J229" i="23"/>
  <c r="K229" i="23" s="1"/>
  <c r="J229" i="12"/>
  <c r="N229" i="23"/>
  <c r="O229" i="23" s="1"/>
  <c r="N229" i="12"/>
  <c r="R229" i="12"/>
  <c r="R229" i="23"/>
  <c r="S229" i="23" s="1"/>
  <c r="V229" i="23"/>
  <c r="W229" i="23" s="1"/>
  <c r="V229" i="12"/>
  <c r="Z229" i="23"/>
  <c r="AA229" i="23" s="1"/>
  <c r="Z229" i="12"/>
  <c r="AE230" i="23"/>
  <c r="F230" i="23"/>
  <c r="G230" i="23" s="1"/>
  <c r="F230" i="12"/>
  <c r="J230" i="23"/>
  <c r="K230" i="23" s="1"/>
  <c r="J230" i="12"/>
  <c r="N230" i="23"/>
  <c r="O230" i="23" s="1"/>
  <c r="N230" i="12"/>
  <c r="R230" i="12"/>
  <c r="R230" i="23"/>
  <c r="S230" i="23" s="1"/>
  <c r="V230" i="23"/>
  <c r="W230" i="23" s="1"/>
  <c r="V230" i="12"/>
  <c r="Z230" i="12"/>
  <c r="Z230" i="23"/>
  <c r="AA230" i="23" s="1"/>
  <c r="AE231" i="23"/>
  <c r="F231" i="12"/>
  <c r="F231" i="23"/>
  <c r="G231" i="23" s="1"/>
  <c r="J231" i="12"/>
  <c r="J231" i="23"/>
  <c r="K231" i="23" s="1"/>
  <c r="N231" i="23"/>
  <c r="O231" i="23" s="1"/>
  <c r="N231" i="12"/>
  <c r="R231" i="12"/>
  <c r="R231" i="23"/>
  <c r="S231" i="23" s="1"/>
  <c r="V231" i="23"/>
  <c r="W231" i="23" s="1"/>
  <c r="V231" i="12"/>
  <c r="Z231" i="23"/>
  <c r="AA231" i="23" s="1"/>
  <c r="Z231" i="12"/>
  <c r="AE232" i="23"/>
  <c r="F232" i="23"/>
  <c r="G232" i="23" s="1"/>
  <c r="F232" i="12"/>
  <c r="J232" i="23"/>
  <c r="K232" i="23" s="1"/>
  <c r="J232" i="12"/>
  <c r="N232" i="23"/>
  <c r="O232" i="23" s="1"/>
  <c r="N232" i="12"/>
  <c r="R232" i="23"/>
  <c r="S232" i="23" s="1"/>
  <c r="R232" i="12"/>
  <c r="V232" i="23"/>
  <c r="V232" i="12"/>
  <c r="W232" i="23"/>
  <c r="Z232" i="23"/>
  <c r="AA232" i="23" s="1"/>
  <c r="Z232" i="12"/>
  <c r="AE233" i="23"/>
  <c r="F233" i="23"/>
  <c r="G233" i="23" s="1"/>
  <c r="F233" i="12"/>
  <c r="J233" i="23"/>
  <c r="J233" i="12"/>
  <c r="K233" i="23"/>
  <c r="N233" i="23"/>
  <c r="O233" i="23" s="1"/>
  <c r="N233" i="12"/>
  <c r="R233" i="23"/>
  <c r="S233" i="23" s="1"/>
  <c r="R233" i="12"/>
  <c r="V233" i="23"/>
  <c r="W233" i="23" s="1"/>
  <c r="V233" i="12"/>
  <c r="Z233" i="23"/>
  <c r="AA233" i="23" s="1"/>
  <c r="Z233" i="12"/>
  <c r="AE234" i="23"/>
  <c r="F234" i="23"/>
  <c r="G234" i="23" s="1"/>
  <c r="F234" i="12"/>
  <c r="J234" i="23"/>
  <c r="K234" i="23" s="1"/>
  <c r="J234" i="12"/>
  <c r="N234" i="23"/>
  <c r="O234" i="23" s="1"/>
  <c r="N234" i="12"/>
  <c r="R234" i="23"/>
  <c r="S234" i="23" s="1"/>
  <c r="R234" i="12"/>
  <c r="V234" i="23"/>
  <c r="W234" i="23" s="1"/>
  <c r="V234" i="12"/>
  <c r="Z234" i="23"/>
  <c r="AA234" i="23" s="1"/>
  <c r="Z234" i="12"/>
  <c r="F235" i="12"/>
  <c r="F235" i="23"/>
  <c r="G235" i="23" s="1"/>
  <c r="J235" i="23"/>
  <c r="J235" i="12"/>
  <c r="K235" i="23"/>
  <c r="N235" i="23"/>
  <c r="O235" i="23" s="1"/>
  <c r="N235" i="12"/>
  <c r="R235" i="23"/>
  <c r="S235" i="23" s="1"/>
  <c r="R235" i="12"/>
  <c r="V235" i="23"/>
  <c r="W235" i="23" s="1"/>
  <c r="V235" i="12"/>
  <c r="Z235" i="23"/>
  <c r="AA235" i="23" s="1"/>
  <c r="Z235" i="12"/>
  <c r="F236" i="12"/>
  <c r="F236" i="23"/>
  <c r="G236" i="23" s="1"/>
  <c r="J236" i="23"/>
  <c r="J236" i="12"/>
  <c r="K236" i="23"/>
  <c r="N236" i="23"/>
  <c r="O236" i="23" s="1"/>
  <c r="N236" i="12"/>
  <c r="R236" i="23"/>
  <c r="S236" i="23" s="1"/>
  <c r="R236" i="12"/>
  <c r="V236" i="23"/>
  <c r="W236" i="23" s="1"/>
  <c r="V236" i="12"/>
  <c r="Z236" i="23"/>
  <c r="AA236" i="23" s="1"/>
  <c r="Z236" i="12"/>
  <c r="AE237" i="23"/>
  <c r="F237" i="23"/>
  <c r="G237" i="23" s="1"/>
  <c r="F237" i="12"/>
  <c r="J237" i="23"/>
  <c r="K237" i="23" s="1"/>
  <c r="J237" i="12"/>
  <c r="N237" i="23"/>
  <c r="O237" i="23" s="1"/>
  <c r="N237" i="12"/>
  <c r="R237" i="23"/>
  <c r="S237" i="23" s="1"/>
  <c r="R237" i="12"/>
  <c r="V237" i="23"/>
  <c r="W237" i="23" s="1"/>
  <c r="V237" i="12"/>
  <c r="Z237" i="23"/>
  <c r="Z237" i="12"/>
  <c r="AA237" i="23"/>
  <c r="AE238" i="23"/>
  <c r="F238" i="23"/>
  <c r="G238" i="23" s="1"/>
  <c r="F238" i="12"/>
  <c r="J238" i="23"/>
  <c r="K238" i="23" s="1"/>
  <c r="J238" i="12"/>
  <c r="N238" i="12"/>
  <c r="N238" i="23"/>
  <c r="O238" i="23" s="1"/>
  <c r="R238" i="23"/>
  <c r="S238" i="23" s="1"/>
  <c r="R238" i="12"/>
  <c r="V238" i="23"/>
  <c r="W238" i="23" s="1"/>
  <c r="V238" i="12"/>
  <c r="Z238" i="12"/>
  <c r="Z238" i="23"/>
  <c r="AA238" i="23" s="1"/>
  <c r="AE239" i="23"/>
  <c r="F239" i="23"/>
  <c r="G239" i="23" s="1"/>
  <c r="F239" i="12"/>
  <c r="J239" i="23"/>
  <c r="J239" i="12"/>
  <c r="K239" i="23"/>
  <c r="N239" i="23"/>
  <c r="N239" i="12"/>
  <c r="O239" i="23"/>
  <c r="R239" i="23"/>
  <c r="S239" i="23" s="1"/>
  <c r="R239" i="12"/>
  <c r="V239" i="23"/>
  <c r="W239" i="23" s="1"/>
  <c r="V239" i="12"/>
  <c r="Z239" i="12"/>
  <c r="Z239" i="23"/>
  <c r="AA239" i="23" s="1"/>
  <c r="AE240" i="23"/>
  <c r="F240" i="23"/>
  <c r="G240" i="23" s="1"/>
  <c r="F240" i="12"/>
  <c r="J240" i="23"/>
  <c r="K240" i="23" s="1"/>
  <c r="J240" i="12"/>
  <c r="N240" i="23"/>
  <c r="O240" i="23" s="1"/>
  <c r="N240" i="12"/>
  <c r="R240" i="23"/>
  <c r="R240" i="12"/>
  <c r="S240" i="23"/>
  <c r="V240" i="23"/>
  <c r="W240" i="23" s="1"/>
  <c r="V240" i="12"/>
  <c r="Z240" i="23"/>
  <c r="AA240" i="23" s="1"/>
  <c r="Z240" i="12"/>
  <c r="AE241" i="23"/>
  <c r="F241" i="23"/>
  <c r="G241" i="23" s="1"/>
  <c r="F241" i="12"/>
  <c r="J241" i="23"/>
  <c r="K241" i="23" s="1"/>
  <c r="J241" i="12"/>
  <c r="N241" i="23"/>
  <c r="O241" i="23" s="1"/>
  <c r="N241" i="12"/>
  <c r="R241" i="12"/>
  <c r="R241" i="23"/>
  <c r="S241" i="23" s="1"/>
  <c r="V241" i="23"/>
  <c r="W241" i="23" s="1"/>
  <c r="V241" i="12"/>
  <c r="Z241" i="23"/>
  <c r="AA241" i="23" s="1"/>
  <c r="Z241" i="12"/>
  <c r="F242" i="23"/>
  <c r="F242" i="12"/>
  <c r="AE242" i="23"/>
  <c r="G242" i="23"/>
  <c r="J242" i="23"/>
  <c r="K242" i="23" s="1"/>
  <c r="J242" i="12"/>
  <c r="N242" i="23"/>
  <c r="O242" i="23" s="1"/>
  <c r="N242" i="12"/>
  <c r="R242" i="12"/>
  <c r="R242" i="23"/>
  <c r="S242" i="23" s="1"/>
  <c r="V242" i="23"/>
  <c r="W242" i="23" s="1"/>
  <c r="V242" i="12"/>
  <c r="Z242" i="23"/>
  <c r="Z242" i="12"/>
  <c r="AA242" i="23"/>
  <c r="AE243" i="23"/>
  <c r="F243" i="23"/>
  <c r="G243" i="23" s="1"/>
  <c r="F243" i="12"/>
  <c r="J243" i="12"/>
  <c r="J243" i="23"/>
  <c r="K243" i="23" s="1"/>
  <c r="N243" i="12"/>
  <c r="N243" i="23"/>
  <c r="O243" i="23" s="1"/>
  <c r="R243" i="23"/>
  <c r="R243" i="12"/>
  <c r="S243" i="23"/>
  <c r="V243" i="23"/>
  <c r="W243" i="23" s="1"/>
  <c r="V243" i="12"/>
  <c r="Z243" i="23"/>
  <c r="AA243" i="23" s="1"/>
  <c r="Z243" i="12"/>
  <c r="F244" i="23"/>
  <c r="F244" i="12"/>
  <c r="AE244" i="23"/>
  <c r="G244" i="23"/>
  <c r="J244" i="23"/>
  <c r="K244" i="23" s="1"/>
  <c r="J244" i="12"/>
  <c r="N244" i="23"/>
  <c r="O244" i="23" s="1"/>
  <c r="N244" i="12"/>
  <c r="R244" i="23"/>
  <c r="S244" i="23" s="1"/>
  <c r="R244" i="12"/>
  <c r="V244" i="23"/>
  <c r="W244" i="23" s="1"/>
  <c r="V244" i="12"/>
  <c r="Z244" i="23"/>
  <c r="AA244" i="23" s="1"/>
  <c r="Z244" i="12"/>
  <c r="AE245" i="23"/>
  <c r="F245" i="12"/>
  <c r="F245" i="23"/>
  <c r="G245" i="23" s="1"/>
  <c r="J245" i="12"/>
  <c r="J245" i="23"/>
  <c r="K245" i="23" s="1"/>
  <c r="N245" i="23"/>
  <c r="O245" i="23" s="1"/>
  <c r="N245" i="12"/>
  <c r="R245" i="23"/>
  <c r="S245" i="23" s="1"/>
  <c r="R245" i="12"/>
  <c r="V245" i="12"/>
  <c r="V245" i="23"/>
  <c r="W245" i="23" s="1"/>
  <c r="Z245" i="23"/>
  <c r="AA245" i="23" s="1"/>
  <c r="Z245" i="12"/>
  <c r="AE248" i="23"/>
  <c r="F248" i="23"/>
  <c r="G248" i="23" s="1"/>
  <c r="F248" i="12"/>
  <c r="J248" i="23"/>
  <c r="J248" i="12"/>
  <c r="K248" i="23"/>
  <c r="N248" i="23"/>
  <c r="O248" i="23" s="1"/>
  <c r="N248" i="12"/>
  <c r="R248" i="23"/>
  <c r="S248" i="23" s="1"/>
  <c r="R248" i="12"/>
  <c r="V248" i="23"/>
  <c r="W248" i="23" s="1"/>
  <c r="V248" i="12"/>
  <c r="Z248" i="23"/>
  <c r="AA248" i="23" s="1"/>
  <c r="Z248" i="12"/>
  <c r="F249" i="12"/>
  <c r="F249" i="23"/>
  <c r="G249" i="23" s="1"/>
  <c r="J249" i="23"/>
  <c r="K249" i="23" s="1"/>
  <c r="J249" i="12"/>
  <c r="N249" i="23"/>
  <c r="O249" i="23" s="1"/>
  <c r="N249" i="12"/>
  <c r="R249" i="12"/>
  <c r="R249" i="23"/>
  <c r="S249" i="23" s="1"/>
  <c r="V249" i="23"/>
  <c r="W249" i="23" s="1"/>
  <c r="V249" i="12"/>
  <c r="Z249" i="23"/>
  <c r="AA249" i="23" s="1"/>
  <c r="Z249" i="12"/>
  <c r="F250" i="23"/>
  <c r="G250" i="23" s="1"/>
  <c r="F250" i="12"/>
  <c r="J250" i="23"/>
  <c r="K250" i="23" s="1"/>
  <c r="J250" i="12"/>
  <c r="N250" i="23"/>
  <c r="O250" i="23" s="1"/>
  <c r="N250" i="12"/>
  <c r="R250" i="12"/>
  <c r="R250" i="23"/>
  <c r="S250" i="23" s="1"/>
  <c r="V250" i="12"/>
  <c r="V250" i="23"/>
  <c r="W250" i="23" s="1"/>
  <c r="Z250" i="23"/>
  <c r="AA250" i="23" s="1"/>
  <c r="Z250" i="12"/>
  <c r="F251" i="23"/>
  <c r="G251" i="23" s="1"/>
  <c r="F251" i="12"/>
  <c r="J251" i="12"/>
  <c r="J251" i="23"/>
  <c r="K251" i="23" s="1"/>
  <c r="N251" i="12"/>
  <c r="N251" i="23"/>
  <c r="O251" i="23"/>
  <c r="R251" i="23"/>
  <c r="S251" i="23" s="1"/>
  <c r="R251" i="12"/>
  <c r="V251" i="23"/>
  <c r="W251" i="23" s="1"/>
  <c r="V251" i="12"/>
  <c r="Z251" i="23"/>
  <c r="AA251" i="23" s="1"/>
  <c r="Z251" i="12"/>
  <c r="AE252" i="23"/>
  <c r="F252" i="12"/>
  <c r="F252" i="23"/>
  <c r="G252" i="23" s="1"/>
  <c r="J252" i="23"/>
  <c r="K252" i="23" s="1"/>
  <c r="J252" i="12"/>
  <c r="N252" i="12"/>
  <c r="N252" i="23"/>
  <c r="O252" i="23" s="1"/>
  <c r="R252" i="12"/>
  <c r="R252" i="23"/>
  <c r="S252" i="23" s="1"/>
  <c r="V252" i="23"/>
  <c r="W252" i="23" s="1"/>
  <c r="V252" i="12"/>
  <c r="Z252" i="12"/>
  <c r="Z252" i="23"/>
  <c r="AA252" i="23" s="1"/>
  <c r="AE253" i="23"/>
  <c r="F253" i="23"/>
  <c r="G253" i="23" s="1"/>
  <c r="F253" i="12"/>
  <c r="J253" i="23"/>
  <c r="K253" i="23" s="1"/>
  <c r="J253" i="12"/>
  <c r="N253" i="23"/>
  <c r="O253" i="23" s="1"/>
  <c r="N253" i="12"/>
  <c r="R253" i="23"/>
  <c r="R253" i="12"/>
  <c r="S253" i="23"/>
  <c r="V253" i="23"/>
  <c r="W253" i="23" s="1"/>
  <c r="V253" i="12"/>
  <c r="Z253" i="12"/>
  <c r="Z253" i="23"/>
  <c r="AA253" i="23" s="1"/>
  <c r="F254" i="12"/>
  <c r="F254" i="23"/>
  <c r="G254" i="23" s="1"/>
  <c r="J254" i="12"/>
  <c r="J254" i="23"/>
  <c r="K254" i="23" s="1"/>
  <c r="N254" i="23"/>
  <c r="O254" i="23" s="1"/>
  <c r="N254" i="12"/>
  <c r="R254" i="23"/>
  <c r="S254" i="23" s="1"/>
  <c r="R254" i="12"/>
  <c r="V254" i="12"/>
  <c r="V254" i="23"/>
  <c r="W254" i="23" s="1"/>
  <c r="Z254" i="12"/>
  <c r="Z254" i="23"/>
  <c r="AA254" i="23" s="1"/>
  <c r="AE255" i="23"/>
  <c r="F255" i="12"/>
  <c r="F255" i="23"/>
  <c r="G255" i="23" s="1"/>
  <c r="J255" i="12"/>
  <c r="J255" i="23"/>
  <c r="K255" i="23" s="1"/>
  <c r="N255" i="23"/>
  <c r="O255" i="23" s="1"/>
  <c r="N255" i="12"/>
  <c r="R255" i="23"/>
  <c r="R255" i="12"/>
  <c r="S255" i="23"/>
  <c r="V255" i="23"/>
  <c r="W255" i="23" s="1"/>
  <c r="V255" i="12"/>
  <c r="Z255" i="23"/>
  <c r="AA255" i="23" s="1"/>
  <c r="Z255" i="12"/>
  <c r="F256" i="12"/>
  <c r="F256" i="23"/>
  <c r="G256" i="23" s="1"/>
  <c r="J256" i="23"/>
  <c r="K256" i="23" s="1"/>
  <c r="J256" i="12"/>
  <c r="N256" i="12"/>
  <c r="N256" i="23"/>
  <c r="O256" i="23" s="1"/>
  <c r="R256" i="23"/>
  <c r="S256" i="23" s="1"/>
  <c r="R256" i="12"/>
  <c r="V256" i="23"/>
  <c r="W256" i="23" s="1"/>
  <c r="V256" i="12"/>
  <c r="Z256" i="23"/>
  <c r="AA256" i="23" s="1"/>
  <c r="Z256" i="12"/>
  <c r="AE257" i="23"/>
  <c r="F257" i="12"/>
  <c r="F257" i="23"/>
  <c r="G257" i="23" s="1"/>
  <c r="J257" i="23"/>
  <c r="K257" i="23" s="1"/>
  <c r="J257" i="12"/>
  <c r="N257" i="23"/>
  <c r="N257" i="12"/>
  <c r="O257" i="23"/>
  <c r="R257" i="23"/>
  <c r="S257" i="23" s="1"/>
  <c r="R257" i="12"/>
  <c r="V257" i="23"/>
  <c r="W257" i="23" s="1"/>
  <c r="V257" i="12"/>
  <c r="Z257" i="23"/>
  <c r="AA257" i="23" s="1"/>
  <c r="Z257" i="12"/>
  <c r="F258" i="12"/>
  <c r="F258" i="23"/>
  <c r="G258" i="23" s="1"/>
  <c r="J258" i="12"/>
  <c r="J258" i="23"/>
  <c r="K258" i="23" s="1"/>
  <c r="N258" i="12"/>
  <c r="N258" i="23"/>
  <c r="O258" i="23" s="1"/>
  <c r="R258" i="23"/>
  <c r="S258" i="23" s="1"/>
  <c r="R258" i="12"/>
  <c r="V258" i="23"/>
  <c r="W258" i="23" s="1"/>
  <c r="V258" i="12"/>
  <c r="Z258" i="23"/>
  <c r="AA258" i="23" s="1"/>
  <c r="Z258" i="12"/>
  <c r="AE259" i="23"/>
  <c r="F259" i="23"/>
  <c r="G259" i="23" s="1"/>
  <c r="F259" i="12"/>
  <c r="J259" i="12"/>
  <c r="J259" i="23"/>
  <c r="K259" i="23" s="1"/>
  <c r="N259" i="23"/>
  <c r="O259" i="23" s="1"/>
  <c r="N259" i="12"/>
  <c r="R259" i="23"/>
  <c r="S259" i="23" s="1"/>
  <c r="R259" i="12"/>
  <c r="V259" i="23"/>
  <c r="W259" i="23" s="1"/>
  <c r="V259" i="12"/>
  <c r="Z259" i="23"/>
  <c r="AA259" i="23" s="1"/>
  <c r="Z259" i="12"/>
  <c r="AE260" i="23"/>
  <c r="F260" i="12"/>
  <c r="F260" i="23"/>
  <c r="G260" i="23" s="1"/>
  <c r="J260" i="12"/>
  <c r="J260" i="23"/>
  <c r="K260" i="23" s="1"/>
  <c r="N260" i="23"/>
  <c r="O260" i="23" s="1"/>
  <c r="N260" i="12"/>
  <c r="R260" i="12"/>
  <c r="R260" i="23"/>
  <c r="S260" i="23" s="1"/>
  <c r="V260" i="23"/>
  <c r="W260" i="23" s="1"/>
  <c r="V260" i="12"/>
  <c r="Z260" i="23"/>
  <c r="AA260" i="23" s="1"/>
  <c r="Z260" i="12"/>
  <c r="AE261" i="23"/>
  <c r="F261" i="23"/>
  <c r="G261" i="23" s="1"/>
  <c r="F261" i="12"/>
  <c r="J261" i="23"/>
  <c r="J261" i="12"/>
  <c r="K261" i="23"/>
  <c r="N261" i="23"/>
  <c r="O261" i="23" s="1"/>
  <c r="N261" i="12"/>
  <c r="R261" i="12"/>
  <c r="R261" i="23"/>
  <c r="S261" i="23"/>
  <c r="V261" i="12"/>
  <c r="V261" i="23"/>
  <c r="W261" i="23" s="1"/>
  <c r="Z261" i="12"/>
  <c r="Z261" i="23"/>
  <c r="AA261" i="23" s="1"/>
  <c r="F262" i="12"/>
  <c r="F262" i="23"/>
  <c r="G262" i="23" s="1"/>
  <c r="J262" i="12"/>
  <c r="J262" i="23"/>
  <c r="K262" i="23" s="1"/>
  <c r="N262" i="23"/>
  <c r="O262" i="23" s="1"/>
  <c r="N262" i="12"/>
  <c r="R262" i="23"/>
  <c r="S262" i="23" s="1"/>
  <c r="R262" i="12"/>
  <c r="V262" i="23"/>
  <c r="W262" i="23" s="1"/>
  <c r="V262" i="12"/>
  <c r="Z262" i="12"/>
  <c r="Z262" i="23"/>
  <c r="AA262" i="23" s="1"/>
  <c r="AE263" i="23"/>
  <c r="F263" i="23"/>
  <c r="G263" i="23" s="1"/>
  <c r="F263" i="12"/>
  <c r="J263" i="23"/>
  <c r="K263" i="23" s="1"/>
  <c r="J263" i="12"/>
  <c r="N263" i="12"/>
  <c r="N263" i="23"/>
  <c r="O263" i="23" s="1"/>
  <c r="R263" i="12"/>
  <c r="R263" i="23"/>
  <c r="S263" i="23" s="1"/>
  <c r="V263" i="23"/>
  <c r="W263" i="23" s="1"/>
  <c r="V263" i="12"/>
  <c r="Z263" i="23"/>
  <c r="Z263" i="12"/>
  <c r="AA263" i="23"/>
  <c r="AE264" i="23"/>
  <c r="F264" i="23"/>
  <c r="G264" i="23" s="1"/>
  <c r="F264" i="12"/>
  <c r="J264" i="12"/>
  <c r="J264" i="23"/>
  <c r="K264" i="23" s="1"/>
  <c r="N264" i="23"/>
  <c r="O264" i="23" s="1"/>
  <c r="N264" i="12"/>
  <c r="R264" i="23"/>
  <c r="S264" i="23" s="1"/>
  <c r="R264" i="12"/>
  <c r="V264" i="23"/>
  <c r="W264" i="23" s="1"/>
  <c r="V264" i="12"/>
  <c r="Z264" i="23"/>
  <c r="Z264" i="12"/>
  <c r="AA264" i="23"/>
  <c r="AE265" i="23"/>
  <c r="F265" i="12"/>
  <c r="F265" i="23"/>
  <c r="G265" i="23" s="1"/>
  <c r="J265" i="23"/>
  <c r="K265" i="23" s="1"/>
  <c r="J265" i="12"/>
  <c r="N265" i="12"/>
  <c r="N265" i="23"/>
  <c r="O265" i="23" s="1"/>
  <c r="R265" i="12"/>
  <c r="R265" i="23"/>
  <c r="S265" i="23" s="1"/>
  <c r="V265" i="12"/>
  <c r="V265" i="23"/>
  <c r="W265" i="23" s="1"/>
  <c r="Z265" i="23"/>
  <c r="AA265" i="23" s="1"/>
  <c r="Z265" i="12"/>
  <c r="F266" i="12"/>
  <c r="F266" i="23"/>
  <c r="G266" i="23" s="1"/>
  <c r="J266" i="23"/>
  <c r="K266" i="23" s="1"/>
  <c r="J266" i="12"/>
  <c r="N266" i="23"/>
  <c r="O266" i="23" s="1"/>
  <c r="N266" i="12"/>
  <c r="R266" i="23"/>
  <c r="S266" i="23" s="1"/>
  <c r="R266" i="12"/>
  <c r="V266" i="23"/>
  <c r="W266" i="23" s="1"/>
  <c r="V266" i="12"/>
  <c r="Z266" i="23"/>
  <c r="Z266" i="12"/>
  <c r="AA266" i="23"/>
  <c r="F269" i="12"/>
  <c r="F269" i="23"/>
  <c r="G269" i="23" s="1"/>
  <c r="J269" i="12"/>
  <c r="J269" i="23"/>
  <c r="K269" i="23" s="1"/>
  <c r="N269" i="23"/>
  <c r="O269" i="23" s="1"/>
  <c r="N269" i="12"/>
  <c r="R269" i="23"/>
  <c r="R269" i="12"/>
  <c r="S269" i="23"/>
  <c r="V269" i="23"/>
  <c r="W269" i="23" s="1"/>
  <c r="V269" i="12"/>
  <c r="Z269" i="23"/>
  <c r="AA269" i="23" s="1"/>
  <c r="Z269" i="12"/>
  <c r="AE270" i="23"/>
  <c r="F270" i="23"/>
  <c r="G270" i="23" s="1"/>
  <c r="F270" i="12"/>
  <c r="J270" i="23"/>
  <c r="K270" i="23" s="1"/>
  <c r="J270" i="12"/>
  <c r="N270" i="23"/>
  <c r="N270" i="12"/>
  <c r="O270" i="23"/>
  <c r="R270" i="23"/>
  <c r="S270" i="23" s="1"/>
  <c r="R270" i="12"/>
  <c r="V270" i="23"/>
  <c r="W270" i="23" s="1"/>
  <c r="V270" i="12"/>
  <c r="Z270" i="23"/>
  <c r="AA270" i="23" s="1"/>
  <c r="Z270" i="12"/>
  <c r="F271" i="12"/>
  <c r="F271" i="23"/>
  <c r="G271" i="23" s="1"/>
  <c r="J271" i="12"/>
  <c r="J271" i="23"/>
  <c r="K271" i="23" s="1"/>
  <c r="N271" i="23"/>
  <c r="O271" i="23" s="1"/>
  <c r="N271" i="12"/>
  <c r="R271" i="23"/>
  <c r="R271" i="12"/>
  <c r="S271" i="23"/>
  <c r="V271" i="23"/>
  <c r="W271" i="23" s="1"/>
  <c r="V271" i="12"/>
  <c r="Z271" i="12"/>
  <c r="Z271" i="23"/>
  <c r="AA271" i="23" s="1"/>
  <c r="AE272" i="23"/>
  <c r="F272" i="23"/>
  <c r="G272" i="23" s="1"/>
  <c r="F272" i="12"/>
  <c r="J272" i="23"/>
  <c r="K272" i="23" s="1"/>
  <c r="J272" i="12"/>
  <c r="N272" i="23"/>
  <c r="N272" i="12"/>
  <c r="O272" i="23"/>
  <c r="R272" i="23"/>
  <c r="S272" i="23" s="1"/>
  <c r="R272" i="12"/>
  <c r="V272" i="23"/>
  <c r="W272" i="23" s="1"/>
  <c r="V272" i="12"/>
  <c r="Z272" i="23"/>
  <c r="AA272" i="23" s="1"/>
  <c r="Z272" i="12"/>
  <c r="F273" i="12"/>
  <c r="F273" i="23"/>
  <c r="G273" i="23" s="1"/>
  <c r="J273" i="12"/>
  <c r="J273" i="23"/>
  <c r="K273" i="23" s="1"/>
  <c r="N273" i="23"/>
  <c r="O273" i="23" s="1"/>
  <c r="N273" i="12"/>
  <c r="R273" i="23"/>
  <c r="S273" i="23" s="1"/>
  <c r="R273" i="12"/>
  <c r="V273" i="23"/>
  <c r="W273" i="23" s="1"/>
  <c r="V273" i="12"/>
  <c r="Z273" i="23"/>
  <c r="AA273" i="23" s="1"/>
  <c r="Z273" i="12"/>
  <c r="AE274" i="23"/>
  <c r="F274" i="23"/>
  <c r="G274" i="23" s="1"/>
  <c r="F274" i="12"/>
  <c r="J274" i="12"/>
  <c r="J274" i="23"/>
  <c r="K274" i="23" s="1"/>
  <c r="N274" i="23"/>
  <c r="O274" i="23" s="1"/>
  <c r="N274" i="12"/>
  <c r="R274" i="23"/>
  <c r="S274" i="23" s="1"/>
  <c r="R274" i="12"/>
  <c r="V274" i="23"/>
  <c r="V274" i="12"/>
  <c r="W274" i="23"/>
  <c r="Z274" i="23"/>
  <c r="AA274" i="23" s="1"/>
  <c r="Z274" i="12"/>
  <c r="AE275" i="23"/>
  <c r="F275" i="23"/>
  <c r="G275" i="23" s="1"/>
  <c r="F275" i="12"/>
  <c r="J275" i="23"/>
  <c r="K275" i="23" s="1"/>
  <c r="J275" i="12"/>
  <c r="N275" i="23"/>
  <c r="O275" i="23" s="1"/>
  <c r="N275" i="12"/>
  <c r="R275" i="23"/>
  <c r="S275" i="23" s="1"/>
  <c r="R275" i="12"/>
  <c r="V275" i="23"/>
  <c r="V275" i="12"/>
  <c r="W275" i="23"/>
  <c r="Z275" i="12"/>
  <c r="Z275" i="23"/>
  <c r="AA275" i="23" s="1"/>
  <c r="F276" i="12"/>
  <c r="F276" i="23"/>
  <c r="G276" i="23" s="1"/>
  <c r="J276" i="23"/>
  <c r="K276" i="23" s="1"/>
  <c r="J276" i="12"/>
  <c r="N276" i="23"/>
  <c r="O276" i="23" s="1"/>
  <c r="N276" i="12"/>
  <c r="R276" i="23"/>
  <c r="S276" i="23" s="1"/>
  <c r="R276" i="12"/>
  <c r="V276" i="23"/>
  <c r="W276" i="23" s="1"/>
  <c r="V276" i="12"/>
  <c r="Z276" i="23"/>
  <c r="Z276" i="12"/>
  <c r="AA276" i="23"/>
  <c r="AE279" i="23"/>
  <c r="F279" i="23"/>
  <c r="G279" i="23" s="1"/>
  <c r="F279" i="12"/>
  <c r="J279" i="23"/>
  <c r="J279" i="12"/>
  <c r="K279" i="23"/>
  <c r="N279" i="23"/>
  <c r="O279" i="23" s="1"/>
  <c r="N279" i="12"/>
  <c r="R279" i="23"/>
  <c r="S279" i="23" s="1"/>
  <c r="R279" i="12"/>
  <c r="V279" i="23"/>
  <c r="V279" i="12"/>
  <c r="W279" i="23"/>
  <c r="Z279" i="23"/>
  <c r="AA279" i="23" s="1"/>
  <c r="Z279" i="12"/>
  <c r="F281" i="23"/>
  <c r="G281" i="23" s="1"/>
  <c r="F281" i="12"/>
  <c r="J281" i="23"/>
  <c r="K281" i="23" s="1"/>
  <c r="J281" i="12"/>
  <c r="N281" i="23"/>
  <c r="O281" i="23" s="1"/>
  <c r="N281" i="12"/>
  <c r="R281" i="23"/>
  <c r="S281" i="23" s="1"/>
  <c r="R281" i="12"/>
  <c r="V281" i="12"/>
  <c r="V281" i="23"/>
  <c r="W281" i="23" s="1"/>
  <c r="Z281" i="12"/>
  <c r="Z281" i="23"/>
  <c r="AA281" i="23"/>
  <c r="AE282" i="23"/>
  <c r="F282" i="23"/>
  <c r="G282" i="23" s="1"/>
  <c r="F282" i="12"/>
  <c r="J282" i="23"/>
  <c r="K282" i="23" s="1"/>
  <c r="J282" i="12"/>
  <c r="N282" i="12"/>
  <c r="N282" i="23"/>
  <c r="O282" i="23" s="1"/>
  <c r="R282" i="23"/>
  <c r="S282" i="23" s="1"/>
  <c r="R282" i="12"/>
  <c r="V282" i="23"/>
  <c r="W282" i="23" s="1"/>
  <c r="V282" i="12"/>
  <c r="Z282" i="23"/>
  <c r="AA282" i="23" s="1"/>
  <c r="Z282" i="12"/>
  <c r="F283" i="23"/>
  <c r="G283" i="23" s="1"/>
  <c r="F283" i="12"/>
  <c r="J283" i="23"/>
  <c r="K283" i="23" s="1"/>
  <c r="J283" i="12"/>
  <c r="N283" i="23"/>
  <c r="O283" i="23" s="1"/>
  <c r="N283" i="12"/>
  <c r="R283" i="23"/>
  <c r="S283" i="23" s="1"/>
  <c r="R283" i="12"/>
  <c r="V283" i="23"/>
  <c r="W283" i="23" s="1"/>
  <c r="V283" i="12"/>
  <c r="Z283" i="23"/>
  <c r="Z283" i="12"/>
  <c r="AA283" i="23"/>
  <c r="F284" i="12"/>
  <c r="F284" i="23"/>
  <c r="G284" i="23" s="1"/>
  <c r="J284" i="12"/>
  <c r="J284" i="23"/>
  <c r="K284" i="23" s="1"/>
  <c r="N284" i="23"/>
  <c r="O284" i="23" s="1"/>
  <c r="N284" i="12"/>
  <c r="R284" i="23"/>
  <c r="S284" i="23" s="1"/>
  <c r="R284" i="12"/>
  <c r="V284" i="23"/>
  <c r="W284" i="23" s="1"/>
  <c r="V284" i="12"/>
  <c r="Z284" i="23"/>
  <c r="Z284" i="12"/>
  <c r="AA284" i="23"/>
  <c r="F285" i="23"/>
  <c r="F285" i="12"/>
  <c r="G285" i="23"/>
  <c r="AE285" i="23"/>
  <c r="J285" i="12"/>
  <c r="J285" i="23"/>
  <c r="K285" i="23" s="1"/>
  <c r="N285" i="23"/>
  <c r="O285" i="23" s="1"/>
  <c r="N285" i="12"/>
  <c r="R285" i="12"/>
  <c r="R285" i="23"/>
  <c r="S285" i="23" s="1"/>
  <c r="V285" i="23"/>
  <c r="W285" i="23" s="1"/>
  <c r="V285" i="12"/>
  <c r="Z285" i="12"/>
  <c r="Z285" i="23"/>
  <c r="AA285" i="23" s="1"/>
  <c r="F286" i="12"/>
  <c r="F286" i="23"/>
  <c r="G286" i="23" s="1"/>
  <c r="J286" i="23"/>
  <c r="K286" i="23" s="1"/>
  <c r="J286" i="12"/>
  <c r="N286" i="12"/>
  <c r="N286" i="23"/>
  <c r="O286" i="23" s="1"/>
  <c r="R286" i="23"/>
  <c r="S286" i="23" s="1"/>
  <c r="R286" i="12"/>
  <c r="V286" i="23"/>
  <c r="W286" i="23" s="1"/>
  <c r="V286" i="12"/>
  <c r="Z286" i="23"/>
  <c r="AA286" i="23" s="1"/>
  <c r="Z286" i="12"/>
  <c r="F287" i="23"/>
  <c r="G287" i="23" s="1"/>
  <c r="F287" i="12"/>
  <c r="J287" i="23"/>
  <c r="K287" i="23" s="1"/>
  <c r="J287" i="12"/>
  <c r="N287" i="23"/>
  <c r="O287" i="23" s="1"/>
  <c r="N287" i="12"/>
  <c r="R287" i="23"/>
  <c r="S287" i="23" s="1"/>
  <c r="R287" i="12"/>
  <c r="V287" i="23"/>
  <c r="W287" i="23" s="1"/>
  <c r="V287" i="12"/>
  <c r="Z287" i="23"/>
  <c r="Z287" i="12"/>
  <c r="AA287" i="23"/>
  <c r="F288" i="12"/>
  <c r="F288" i="23"/>
  <c r="G288" i="23" s="1"/>
  <c r="J288" i="12"/>
  <c r="J288" i="23"/>
  <c r="K288" i="23" s="1"/>
  <c r="N288" i="23"/>
  <c r="O288" i="23" s="1"/>
  <c r="N288" i="12"/>
  <c r="R288" i="23"/>
  <c r="S288" i="23" s="1"/>
  <c r="R288" i="12"/>
  <c r="V288" i="12"/>
  <c r="V288" i="23"/>
  <c r="W288" i="23" s="1"/>
  <c r="Z288" i="23"/>
  <c r="AA288" i="23" s="1"/>
  <c r="Z288" i="12"/>
  <c r="AE289" i="23"/>
  <c r="F289" i="23"/>
  <c r="G289" i="23" s="1"/>
  <c r="F289" i="12"/>
  <c r="J289" i="12"/>
  <c r="J289" i="23"/>
  <c r="K289" i="23" s="1"/>
  <c r="N289" i="12"/>
  <c r="N289" i="23"/>
  <c r="O289" i="23" s="1"/>
  <c r="R289" i="23"/>
  <c r="S289" i="23" s="1"/>
  <c r="R289" i="12"/>
  <c r="V289" i="23"/>
  <c r="W289" i="23" s="1"/>
  <c r="V289" i="12"/>
  <c r="Z289" i="23"/>
  <c r="AA289" i="23" s="1"/>
  <c r="Z289" i="12"/>
  <c r="F292" i="12"/>
  <c r="F292" i="23"/>
  <c r="G292" i="23" s="1"/>
  <c r="J292" i="23"/>
  <c r="K292" i="23" s="1"/>
  <c r="J292" i="12"/>
  <c r="N292" i="23"/>
  <c r="O292" i="23" s="1"/>
  <c r="N292" i="12"/>
  <c r="R292" i="23"/>
  <c r="S292" i="23" s="1"/>
  <c r="R292" i="12"/>
  <c r="V292" i="12"/>
  <c r="V292" i="23"/>
  <c r="W292" i="23" s="1"/>
  <c r="Z292" i="12"/>
  <c r="Z292" i="23"/>
  <c r="AA292" i="23" s="1"/>
  <c r="AE293" i="23"/>
  <c r="F293" i="12"/>
  <c r="F293" i="23"/>
  <c r="G293" i="23" s="1"/>
  <c r="J293" i="12"/>
  <c r="J293" i="23"/>
  <c r="K293" i="23" s="1"/>
  <c r="N293" i="23"/>
  <c r="O293" i="23" s="1"/>
  <c r="N293" i="12"/>
  <c r="R293" i="23"/>
  <c r="S293" i="23" s="1"/>
  <c r="R293" i="12"/>
  <c r="V293" i="23"/>
  <c r="V293" i="12"/>
  <c r="W293" i="23"/>
  <c r="Z293" i="23"/>
  <c r="AA293" i="23" s="1"/>
  <c r="Z293" i="12"/>
  <c r="AE295" i="23"/>
  <c r="F295" i="12"/>
  <c r="F295" i="23"/>
  <c r="G295" i="23" s="1"/>
  <c r="J295" i="12"/>
  <c r="J295" i="23"/>
  <c r="K295" i="23" s="1"/>
  <c r="N295" i="12"/>
  <c r="N295" i="23"/>
  <c r="O295" i="23" s="1"/>
  <c r="R295" i="23"/>
  <c r="S295" i="23" s="1"/>
  <c r="R295" i="12"/>
  <c r="V295" i="23"/>
  <c r="W295" i="23" s="1"/>
  <c r="V295" i="12"/>
  <c r="Z295" i="23"/>
  <c r="AA295" i="23" s="1"/>
  <c r="Z295" i="12"/>
  <c r="F296" i="23"/>
  <c r="G296" i="23" s="1"/>
  <c r="F296" i="12"/>
  <c r="J296" i="12"/>
  <c r="J296" i="23"/>
  <c r="K296" i="23" s="1"/>
  <c r="N296" i="12"/>
  <c r="N296" i="23"/>
  <c r="O296" i="23" s="1"/>
  <c r="R296" i="23"/>
  <c r="R296" i="12"/>
  <c r="S296" i="23"/>
  <c r="V296" i="23"/>
  <c r="W296" i="23" s="1"/>
  <c r="V296" i="12"/>
  <c r="Z296" i="23"/>
  <c r="AA296" i="23" s="1"/>
  <c r="Z296" i="12"/>
  <c r="F297" i="12"/>
  <c r="F297" i="23"/>
  <c r="G297" i="23" s="1"/>
  <c r="J297" i="12"/>
  <c r="J297" i="23"/>
  <c r="K297" i="23" s="1"/>
  <c r="N297" i="23"/>
  <c r="O297" i="23" s="1"/>
  <c r="N297" i="12"/>
  <c r="R297" i="23"/>
  <c r="S297" i="23" s="1"/>
  <c r="R297" i="12"/>
  <c r="V297" i="12"/>
  <c r="V297" i="23"/>
  <c r="W297" i="23" s="1"/>
  <c r="Z297" i="23"/>
  <c r="AA297" i="23" s="1"/>
  <c r="Z297" i="12"/>
  <c r="AE298" i="23"/>
  <c r="F298" i="23"/>
  <c r="G298" i="23" s="1"/>
  <c r="F298" i="12"/>
  <c r="J298" i="12"/>
  <c r="J298" i="23"/>
  <c r="K298" i="23" s="1"/>
  <c r="N298" i="23"/>
  <c r="O298" i="23" s="1"/>
  <c r="N298" i="12"/>
  <c r="R298" i="23"/>
  <c r="S298" i="23" s="1"/>
  <c r="R298" i="12"/>
  <c r="V298" i="23"/>
  <c r="W298" i="23" s="1"/>
  <c r="V298" i="12"/>
  <c r="Z298" i="23"/>
  <c r="AA298" i="23" s="1"/>
  <c r="Z298" i="12"/>
  <c r="AE299" i="23"/>
  <c r="F299" i="23"/>
  <c r="G299" i="23" s="1"/>
  <c r="F299" i="12"/>
  <c r="J299" i="12"/>
  <c r="J299" i="23"/>
  <c r="K299" i="23" s="1"/>
  <c r="N299" i="23"/>
  <c r="O299" i="23" s="1"/>
  <c r="N299" i="12"/>
  <c r="R299" i="23"/>
  <c r="S299" i="23" s="1"/>
  <c r="R299" i="12"/>
  <c r="V299" i="23"/>
  <c r="W299" i="23" s="1"/>
  <c r="V299" i="12"/>
  <c r="Z299" i="12"/>
  <c r="Z299" i="23"/>
  <c r="AA299" i="23" s="1"/>
  <c r="AE300" i="23"/>
  <c r="F300" i="12"/>
  <c r="F300" i="23"/>
  <c r="G300" i="23" s="1"/>
  <c r="J300" i="12"/>
  <c r="J300" i="23"/>
  <c r="K300" i="23" s="1"/>
  <c r="N300" i="23"/>
  <c r="O300" i="23" s="1"/>
  <c r="N300" i="12"/>
  <c r="R300" i="23"/>
  <c r="R300" i="12"/>
  <c r="S300" i="23"/>
  <c r="V300" i="23"/>
  <c r="W300" i="23" s="1"/>
  <c r="V300" i="12"/>
  <c r="Z300" i="23"/>
  <c r="AA300" i="23" s="1"/>
  <c r="Z300" i="12"/>
  <c r="AE303" i="23"/>
  <c r="F303" i="23"/>
  <c r="G303" i="23" s="1"/>
  <c r="F303" i="12"/>
  <c r="J303" i="23"/>
  <c r="K303" i="23" s="1"/>
  <c r="J303" i="12"/>
  <c r="N303" i="23"/>
  <c r="O303" i="23" s="1"/>
  <c r="N303" i="12"/>
  <c r="R303" i="12"/>
  <c r="R303" i="23"/>
  <c r="S303" i="23" s="1"/>
  <c r="V303" i="23"/>
  <c r="W303" i="23" s="1"/>
  <c r="V303" i="12"/>
  <c r="Z303" i="12"/>
  <c r="Z303" i="23"/>
  <c r="AA303" i="23" s="1"/>
  <c r="F304" i="12"/>
  <c r="F304" i="23"/>
  <c r="G304" i="23" s="1"/>
  <c r="J304" i="12"/>
  <c r="J304" i="23"/>
  <c r="K304" i="23" s="1"/>
  <c r="N304" i="23"/>
  <c r="O304" i="23" s="1"/>
  <c r="N304" i="12"/>
  <c r="R304" i="23"/>
  <c r="S304" i="23" s="1"/>
  <c r="R304" i="12"/>
  <c r="V304" i="23"/>
  <c r="W304" i="23" s="1"/>
  <c r="V304" i="12"/>
  <c r="Z304" i="23"/>
  <c r="AA304" i="23" s="1"/>
  <c r="Z304" i="12"/>
  <c r="F305" i="12"/>
  <c r="F305" i="23"/>
  <c r="G305" i="23" s="1"/>
  <c r="J305" i="12"/>
  <c r="J305" i="23"/>
  <c r="K305" i="23" s="1"/>
  <c r="N305" i="23"/>
  <c r="N305" i="12"/>
  <c r="O305" i="23"/>
  <c r="R305" i="23"/>
  <c r="S305" i="23" s="1"/>
  <c r="R305" i="12"/>
  <c r="V305" i="12"/>
  <c r="V305" i="23"/>
  <c r="W305" i="23" s="1"/>
  <c r="Z305" i="23"/>
  <c r="AA305" i="23" s="1"/>
  <c r="Z305" i="12"/>
  <c r="AE306" i="23"/>
  <c r="F306" i="23"/>
  <c r="G306" i="23" s="1"/>
  <c r="F306" i="12"/>
  <c r="J306" i="23"/>
  <c r="K306" i="23" s="1"/>
  <c r="J306" i="12"/>
  <c r="N306" i="12"/>
  <c r="N306" i="23"/>
  <c r="O306" i="23" s="1"/>
  <c r="R306" i="23"/>
  <c r="S306" i="23" s="1"/>
  <c r="R306" i="12"/>
  <c r="V306" i="23"/>
  <c r="V306" i="12"/>
  <c r="W306" i="23"/>
  <c r="Z306" i="23"/>
  <c r="AA306" i="23" s="1"/>
  <c r="Z306" i="12"/>
  <c r="F307" i="12"/>
  <c r="F307" i="23"/>
  <c r="G307" i="23" s="1"/>
  <c r="J307" i="23"/>
  <c r="J307" i="12"/>
  <c r="K307" i="23"/>
  <c r="N307" i="23"/>
  <c r="O307" i="23" s="1"/>
  <c r="N307" i="12"/>
  <c r="R307" i="23"/>
  <c r="S307" i="23" s="1"/>
  <c r="R307" i="12"/>
  <c r="V307" i="12"/>
  <c r="V307" i="23"/>
  <c r="W307" i="23" s="1"/>
  <c r="Z307" i="23"/>
  <c r="AA307" i="23" s="1"/>
  <c r="Z307" i="12"/>
  <c r="AE308" i="23"/>
  <c r="F308" i="12"/>
  <c r="F308" i="23"/>
  <c r="G308" i="23" s="1"/>
  <c r="J308" i="12"/>
  <c r="J308" i="23"/>
  <c r="K308" i="23" s="1"/>
  <c r="N308" i="23"/>
  <c r="O308" i="23" s="1"/>
  <c r="N308" i="12"/>
  <c r="R308" i="23"/>
  <c r="S308" i="23" s="1"/>
  <c r="R308" i="12"/>
  <c r="V308" i="23"/>
  <c r="W308" i="23" s="1"/>
  <c r="V308" i="12"/>
  <c r="Z308" i="12"/>
  <c r="Z308" i="23"/>
  <c r="AA308" i="23" s="1"/>
  <c r="AE309" i="23"/>
  <c r="F309" i="23"/>
  <c r="G309" i="23" s="1"/>
  <c r="F309" i="12"/>
  <c r="J309" i="23"/>
  <c r="J309" i="12"/>
  <c r="K309" i="23"/>
  <c r="N309" i="12"/>
  <c r="N309" i="23"/>
  <c r="O309" i="23" s="1"/>
  <c r="R309" i="23"/>
  <c r="S309" i="23" s="1"/>
  <c r="R309" i="12"/>
  <c r="V309" i="23"/>
  <c r="W309" i="23" s="1"/>
  <c r="V309" i="12"/>
  <c r="Z309" i="23"/>
  <c r="AA309" i="23" s="1"/>
  <c r="Z309" i="12"/>
  <c r="F310" i="12"/>
  <c r="F310" i="23"/>
  <c r="G310" i="23" s="1"/>
  <c r="J310" i="23"/>
  <c r="K310" i="23" s="1"/>
  <c r="J310" i="12"/>
  <c r="N310" i="23"/>
  <c r="O310" i="23" s="1"/>
  <c r="N310" i="12"/>
  <c r="R310" i="23"/>
  <c r="S310" i="23" s="1"/>
  <c r="R310" i="12"/>
  <c r="V310" i="23"/>
  <c r="W310" i="23" s="1"/>
  <c r="V310" i="12"/>
  <c r="Z310" i="23"/>
  <c r="AA310" i="23" s="1"/>
  <c r="Z310" i="12"/>
  <c r="F313" i="12"/>
  <c r="F313" i="23"/>
  <c r="G313" i="23" s="1"/>
  <c r="J313" i="12"/>
  <c r="J313" i="23"/>
  <c r="K313" i="23" s="1"/>
  <c r="N313" i="23"/>
  <c r="O313" i="23" s="1"/>
  <c r="N313" i="12"/>
  <c r="R313" i="23"/>
  <c r="S313" i="23" s="1"/>
  <c r="R313" i="12"/>
  <c r="V313" i="23"/>
  <c r="V313" i="12"/>
  <c r="W313" i="23"/>
  <c r="Z313" i="23"/>
  <c r="Z313" i="12"/>
  <c r="AA313" i="23"/>
  <c r="AE314" i="23"/>
  <c r="F314" i="12"/>
  <c r="F314" i="23"/>
  <c r="G314" i="23" s="1"/>
  <c r="J314" i="23"/>
  <c r="K314" i="23" s="1"/>
  <c r="J314" i="12"/>
  <c r="N314" i="23"/>
  <c r="O314" i="23" s="1"/>
  <c r="N314" i="12"/>
  <c r="R314" i="23"/>
  <c r="S314" i="23" s="1"/>
  <c r="R314" i="12"/>
  <c r="V314" i="23"/>
  <c r="V314" i="12"/>
  <c r="W314" i="23"/>
  <c r="Z314" i="23"/>
  <c r="AA314" i="23" s="1"/>
  <c r="Z314" i="12"/>
  <c r="AE315" i="23"/>
  <c r="F315" i="23"/>
  <c r="G315" i="23" s="1"/>
  <c r="F315" i="12"/>
  <c r="J315" i="12"/>
  <c r="J315" i="23"/>
  <c r="K315" i="23" s="1"/>
  <c r="N315" i="23"/>
  <c r="O315" i="23" s="1"/>
  <c r="N315" i="12"/>
  <c r="R315" i="23"/>
  <c r="S315" i="23" s="1"/>
  <c r="R315" i="12"/>
  <c r="V315" i="23"/>
  <c r="W315" i="23" s="1"/>
  <c r="V315" i="12"/>
  <c r="Z315" i="12"/>
  <c r="Z315" i="23"/>
  <c r="AA315" i="23" s="1"/>
  <c r="AE318" i="23"/>
  <c r="F318" i="23"/>
  <c r="G318" i="23" s="1"/>
  <c r="F318" i="12"/>
  <c r="J318" i="23"/>
  <c r="K318" i="23" s="1"/>
  <c r="J318" i="12"/>
  <c r="N318" i="23"/>
  <c r="O318" i="23" s="1"/>
  <c r="N318" i="12"/>
  <c r="R318" i="23"/>
  <c r="S318" i="23" s="1"/>
  <c r="R318" i="12"/>
  <c r="V318" i="23"/>
  <c r="W318" i="23" s="1"/>
  <c r="V318" i="12"/>
  <c r="Z318" i="23"/>
  <c r="Z318" i="12"/>
  <c r="AA318" i="23"/>
  <c r="AE319" i="23"/>
  <c r="F319" i="23"/>
  <c r="G319" i="23" s="1"/>
  <c r="F319" i="12"/>
  <c r="J319" i="23"/>
  <c r="K319" i="23" s="1"/>
  <c r="J319" i="12"/>
  <c r="N319" i="23"/>
  <c r="O319" i="23" s="1"/>
  <c r="N319" i="12"/>
  <c r="R319" i="23"/>
  <c r="R319" i="12"/>
  <c r="S319" i="23"/>
  <c r="V319" i="23"/>
  <c r="W319" i="23" s="1"/>
  <c r="V319" i="12"/>
  <c r="Z319" i="12"/>
  <c r="Z319" i="23"/>
  <c r="AA319" i="23" s="1"/>
  <c r="F320" i="23"/>
  <c r="G320" i="23" s="1"/>
  <c r="F320" i="12"/>
  <c r="J320" i="23"/>
  <c r="K320" i="23" s="1"/>
  <c r="J320" i="12"/>
  <c r="N320" i="23"/>
  <c r="O320" i="23" s="1"/>
  <c r="N320" i="12"/>
  <c r="R320" i="23"/>
  <c r="S320" i="23" s="1"/>
  <c r="R320" i="12"/>
  <c r="V320" i="23"/>
  <c r="W320" i="23" s="1"/>
  <c r="V320" i="12"/>
  <c r="Z320" i="12"/>
  <c r="Z320" i="23"/>
  <c r="AA320" i="23" s="1"/>
  <c r="AE321" i="23"/>
  <c r="F321" i="23"/>
  <c r="G321" i="23" s="1"/>
  <c r="F321" i="12"/>
  <c r="J321" i="23"/>
  <c r="K321" i="23" s="1"/>
  <c r="J321" i="12"/>
  <c r="N321" i="23"/>
  <c r="O321" i="23" s="1"/>
  <c r="N321" i="12"/>
  <c r="R321" i="23"/>
  <c r="S321" i="23" s="1"/>
  <c r="R321" i="12"/>
  <c r="V321" i="23"/>
  <c r="W321" i="23" s="1"/>
  <c r="V321" i="12"/>
  <c r="Z321" i="23"/>
  <c r="AA321" i="23" s="1"/>
  <c r="Z321" i="12"/>
  <c r="AE322" i="23"/>
  <c r="F322" i="23"/>
  <c r="G322" i="23" s="1"/>
  <c r="F322" i="12"/>
  <c r="J322" i="23"/>
  <c r="K322" i="23" s="1"/>
  <c r="J322" i="12"/>
  <c r="N322" i="12"/>
  <c r="N322" i="23"/>
  <c r="O322" i="23" s="1"/>
  <c r="R322" i="23"/>
  <c r="S322" i="23" s="1"/>
  <c r="R322" i="12"/>
  <c r="V322" i="23"/>
  <c r="W322" i="23" s="1"/>
  <c r="V322" i="12"/>
  <c r="Z322" i="12"/>
  <c r="Z322" i="23"/>
  <c r="AA322" i="23" s="1"/>
  <c r="F325" i="23"/>
  <c r="G325" i="23" s="1"/>
  <c r="F325" i="12"/>
  <c r="J325" i="23"/>
  <c r="K325" i="23" s="1"/>
  <c r="J325" i="12"/>
  <c r="N325" i="23"/>
  <c r="O325" i="23" s="1"/>
  <c r="N325" i="12"/>
  <c r="R325" i="23"/>
  <c r="S325" i="23" s="1"/>
  <c r="R325" i="12"/>
  <c r="V325" i="23"/>
  <c r="W325" i="23" s="1"/>
  <c r="V325" i="12"/>
  <c r="Z325" i="23"/>
  <c r="AA325" i="23" s="1"/>
  <c r="Z325" i="12"/>
  <c r="F326" i="23"/>
  <c r="G326" i="23" s="1"/>
  <c r="F326" i="12"/>
  <c r="J326" i="23"/>
  <c r="K326" i="23" s="1"/>
  <c r="J326" i="12"/>
  <c r="N326" i="12"/>
  <c r="N326" i="23"/>
  <c r="O326" i="23" s="1"/>
  <c r="R326" i="23"/>
  <c r="S326" i="23" s="1"/>
  <c r="R326" i="12"/>
  <c r="V326" i="23"/>
  <c r="W326" i="23" s="1"/>
  <c r="V326" i="12"/>
  <c r="Z326" i="23"/>
  <c r="AA326" i="23" s="1"/>
  <c r="Z326" i="12"/>
  <c r="F329" i="23"/>
  <c r="F329" i="12"/>
  <c r="AE329" i="23"/>
  <c r="G329" i="23"/>
  <c r="J329" i="23"/>
  <c r="K329" i="23" s="1"/>
  <c r="J329" i="12"/>
  <c r="N329" i="23"/>
  <c r="O329" i="23" s="1"/>
  <c r="N329" i="12"/>
  <c r="R329" i="23"/>
  <c r="S329" i="23" s="1"/>
  <c r="R329" i="12"/>
  <c r="V329" i="23"/>
  <c r="W329" i="23" s="1"/>
  <c r="V329" i="12"/>
  <c r="Z329" i="23"/>
  <c r="AA329" i="23" s="1"/>
  <c r="Z329" i="12"/>
  <c r="AE330" i="23"/>
  <c r="F330" i="23"/>
  <c r="G330" i="23" s="1"/>
  <c r="F330" i="12"/>
  <c r="J330" i="12"/>
  <c r="J330" i="23"/>
  <c r="K330" i="23" s="1"/>
  <c r="N330" i="12"/>
  <c r="N330" i="23"/>
  <c r="O330" i="23" s="1"/>
  <c r="R330" i="23"/>
  <c r="S330" i="23" s="1"/>
  <c r="R330" i="12"/>
  <c r="V330" i="23"/>
  <c r="W330" i="23" s="1"/>
  <c r="V330" i="12"/>
  <c r="Z330" i="23"/>
  <c r="AA330" i="23" s="1"/>
  <c r="Z330" i="12"/>
  <c r="AE331" i="23"/>
  <c r="F331" i="23"/>
  <c r="G331" i="23" s="1"/>
  <c r="F331" i="12"/>
  <c r="J331" i="23"/>
  <c r="K331" i="23" s="1"/>
  <c r="J331" i="12"/>
  <c r="N331" i="23"/>
  <c r="O331" i="23" s="1"/>
  <c r="N331" i="12"/>
  <c r="R331" i="23"/>
  <c r="S331" i="23" s="1"/>
  <c r="R331" i="12"/>
  <c r="V331" i="12"/>
  <c r="V331" i="23"/>
  <c r="W331" i="23" s="1"/>
  <c r="Z331" i="12"/>
  <c r="Z331" i="23"/>
  <c r="AA331" i="23" s="1"/>
  <c r="F332" i="23"/>
  <c r="F332" i="12"/>
  <c r="AE332" i="23"/>
  <c r="G332" i="23"/>
  <c r="J332" i="23"/>
  <c r="K332" i="23" s="1"/>
  <c r="J332" i="12"/>
  <c r="N332" i="12"/>
  <c r="N332" i="23"/>
  <c r="O332" i="23" s="1"/>
  <c r="R332" i="23"/>
  <c r="S332" i="23" s="1"/>
  <c r="R332" i="12"/>
  <c r="V332" i="23"/>
  <c r="W332" i="23" s="1"/>
  <c r="V332" i="12"/>
  <c r="Z332" i="23"/>
  <c r="AA332" i="23" s="1"/>
  <c r="Z332" i="12"/>
  <c r="F333" i="12"/>
  <c r="F333" i="23"/>
  <c r="G333" i="23" s="1"/>
  <c r="J333" i="23"/>
  <c r="K333" i="23" s="1"/>
  <c r="J333" i="12"/>
  <c r="N333" i="23"/>
  <c r="O333" i="23" s="1"/>
  <c r="N333" i="12"/>
  <c r="R333" i="12"/>
  <c r="R333" i="23"/>
  <c r="S333" i="23" s="1"/>
  <c r="V333" i="12"/>
  <c r="V333" i="23"/>
  <c r="W333" i="23" s="1"/>
  <c r="Z333" i="23"/>
  <c r="AA333" i="23" s="1"/>
  <c r="Z333" i="12"/>
  <c r="F334" i="12"/>
  <c r="F334" i="23"/>
  <c r="G334" i="23" s="1"/>
  <c r="J334" i="12"/>
  <c r="J334" i="23"/>
  <c r="K334" i="23" s="1"/>
  <c r="N334" i="23"/>
  <c r="O334" i="23" s="1"/>
  <c r="N334" i="12"/>
  <c r="R334" i="23"/>
  <c r="S334" i="23" s="1"/>
  <c r="R334" i="12"/>
  <c r="V334" i="23"/>
  <c r="W334" i="23" s="1"/>
  <c r="V334" i="12"/>
  <c r="Z334" i="23"/>
  <c r="AA334" i="23" s="1"/>
  <c r="Z334" i="12"/>
  <c r="F335" i="12"/>
  <c r="F335" i="23"/>
  <c r="G335" i="23" s="1"/>
  <c r="J335" i="12"/>
  <c r="J301" i="12"/>
  <c r="J335" i="23"/>
  <c r="K335" i="23" s="1"/>
  <c r="J301" i="23"/>
  <c r="N335" i="12"/>
  <c r="N335" i="23"/>
  <c r="O335" i="23" s="1"/>
  <c r="R335" i="12"/>
  <c r="R335" i="23"/>
  <c r="S335" i="23" s="1"/>
  <c r="V335" i="12"/>
  <c r="V335" i="23"/>
  <c r="W335" i="23" s="1"/>
  <c r="Z335" i="12"/>
  <c r="Z335" i="23"/>
  <c r="AA335" i="23" s="1"/>
  <c r="F336" i="12"/>
  <c r="F336" i="23"/>
  <c r="G336" i="23" s="1"/>
  <c r="J336" i="23"/>
  <c r="J302" i="23"/>
  <c r="J302" i="12"/>
  <c r="J336" i="12"/>
  <c r="K336" i="23"/>
  <c r="N336" i="12"/>
  <c r="N336" i="23"/>
  <c r="O336" i="23" s="1"/>
  <c r="R336" i="23"/>
  <c r="S336" i="23" s="1"/>
  <c r="R336" i="12"/>
  <c r="V336" i="23"/>
  <c r="W336" i="23" s="1"/>
  <c r="V336" i="12"/>
  <c r="Z336" i="23"/>
  <c r="AA336" i="23" s="1"/>
  <c r="Z336" i="12"/>
  <c r="F337" i="12"/>
  <c r="F337" i="23"/>
  <c r="G337" i="23" s="1"/>
  <c r="J337" i="12"/>
  <c r="J337" i="23"/>
  <c r="K337" i="23" s="1"/>
  <c r="N337" i="12"/>
  <c r="N337" i="23"/>
  <c r="O337" i="23" s="1"/>
  <c r="R337" i="12"/>
  <c r="R337" i="23"/>
  <c r="S337" i="23" s="1"/>
  <c r="V337" i="23"/>
  <c r="W337" i="23" s="1"/>
  <c r="V337" i="12"/>
  <c r="Z337" i="23"/>
  <c r="AA337" i="23" s="1"/>
  <c r="Z337" i="12"/>
  <c r="AE338" i="23"/>
  <c r="F338" i="23"/>
  <c r="G338" i="23" s="1"/>
  <c r="F338" i="12"/>
  <c r="J338" i="23"/>
  <c r="K338" i="23" s="1"/>
  <c r="J338" i="12"/>
  <c r="N338" i="23"/>
  <c r="O338" i="23" s="1"/>
  <c r="N338" i="12"/>
  <c r="R338" i="23"/>
  <c r="S338" i="23" s="1"/>
  <c r="R338" i="12"/>
  <c r="V338" i="23"/>
  <c r="W338" i="23" s="1"/>
  <c r="V338" i="12"/>
  <c r="Z338" i="12"/>
  <c r="Z338" i="23"/>
  <c r="AA338" i="23" s="1"/>
  <c r="F339" i="12"/>
  <c r="F339" i="23"/>
  <c r="G339" i="23" s="1"/>
  <c r="J339" i="12"/>
  <c r="J339" i="23"/>
  <c r="K339" i="23" s="1"/>
  <c r="N339" i="23"/>
  <c r="O339" i="23" s="1"/>
  <c r="N339" i="12"/>
  <c r="R339" i="23"/>
  <c r="R339" i="12"/>
  <c r="S339" i="23"/>
  <c r="V339" i="23"/>
  <c r="V339" i="12"/>
  <c r="W339" i="23"/>
  <c r="Z339" i="23"/>
  <c r="AA339" i="23" s="1"/>
  <c r="Z339" i="12"/>
  <c r="AE340" i="23"/>
  <c r="F340" i="23"/>
  <c r="G340" i="23" s="1"/>
  <c r="F340" i="12"/>
  <c r="J340" i="23"/>
  <c r="K340" i="23" s="1"/>
  <c r="J340" i="12"/>
  <c r="N340" i="23"/>
  <c r="N340" i="12"/>
  <c r="O340" i="23"/>
  <c r="R340" i="23"/>
  <c r="S340" i="23" s="1"/>
  <c r="R340" i="12"/>
  <c r="V340" i="12"/>
  <c r="V340" i="23"/>
  <c r="W340" i="23" s="1"/>
  <c r="Z340" i="12"/>
  <c r="Z340" i="23"/>
  <c r="AA340" i="23" s="1"/>
  <c r="AE341" i="23"/>
  <c r="F341" i="23"/>
  <c r="G341" i="23" s="1"/>
  <c r="F341" i="12"/>
  <c r="J341" i="23"/>
  <c r="J341" i="12"/>
  <c r="K341" i="23"/>
  <c r="N341" i="23"/>
  <c r="O341" i="23" s="1"/>
  <c r="N341" i="12"/>
  <c r="R341" i="23"/>
  <c r="S341" i="23" s="1"/>
  <c r="R341" i="12"/>
  <c r="V341" i="23"/>
  <c r="V341" i="12"/>
  <c r="W341" i="23"/>
  <c r="Z341" i="23"/>
  <c r="AA341" i="23" s="1"/>
  <c r="Z341" i="12"/>
  <c r="AE342" i="23"/>
  <c r="F342" i="23"/>
  <c r="G342" i="23" s="1"/>
  <c r="F342" i="12"/>
  <c r="J342" i="23"/>
  <c r="J342" i="12"/>
  <c r="K342" i="23"/>
  <c r="N342" i="23"/>
  <c r="O342" i="23" s="1"/>
  <c r="N342" i="12"/>
  <c r="R342" i="12"/>
  <c r="R342" i="23"/>
  <c r="S342" i="23" s="1"/>
  <c r="V342" i="23"/>
  <c r="V342" i="12"/>
  <c r="W342" i="23"/>
  <c r="Z342" i="23"/>
  <c r="AA342" i="23" s="1"/>
  <c r="Z342" i="12"/>
  <c r="F343" i="23"/>
  <c r="F343" i="12"/>
  <c r="AE343" i="23"/>
  <c r="G343" i="23"/>
  <c r="J343" i="12"/>
  <c r="J343" i="23"/>
  <c r="K343" i="23" s="1"/>
  <c r="N343" i="23"/>
  <c r="O343" i="23" s="1"/>
  <c r="N343" i="12"/>
  <c r="R343" i="12"/>
  <c r="R343" i="23"/>
  <c r="S343" i="23" s="1"/>
  <c r="V343" i="23"/>
  <c r="W343" i="23" s="1"/>
  <c r="V343" i="12"/>
  <c r="Z343" i="23"/>
  <c r="AA343" i="23" s="1"/>
  <c r="Z343" i="12"/>
  <c r="F344" i="23"/>
  <c r="G344" i="23" s="1"/>
  <c r="F344" i="12"/>
  <c r="J344" i="23"/>
  <c r="K344" i="23" s="1"/>
  <c r="J344" i="12"/>
  <c r="N344" i="23"/>
  <c r="O344" i="23" s="1"/>
  <c r="N344" i="12"/>
  <c r="R344" i="23"/>
  <c r="S344" i="23" s="1"/>
  <c r="R344" i="12"/>
  <c r="V344" i="23"/>
  <c r="W344" i="23" s="1"/>
  <c r="V344" i="12"/>
  <c r="Z344" i="12"/>
  <c r="Z344" i="23"/>
  <c r="AA344" i="23" s="1"/>
  <c r="AE345" i="23"/>
  <c r="F345" i="12"/>
  <c r="F345" i="23"/>
  <c r="G345" i="23" s="1"/>
  <c r="J345" i="23"/>
  <c r="K345" i="23" s="1"/>
  <c r="J345" i="12"/>
  <c r="N345" i="23"/>
  <c r="N345" i="12"/>
  <c r="O345" i="23"/>
  <c r="R345" i="23"/>
  <c r="S345" i="23" s="1"/>
  <c r="R345" i="12"/>
  <c r="V345" i="23"/>
  <c r="W345" i="23" s="1"/>
  <c r="V345" i="12"/>
  <c r="Z345" i="23"/>
  <c r="AA345" i="23" s="1"/>
  <c r="Z345" i="12"/>
  <c r="F346" i="12"/>
  <c r="F346" i="23"/>
  <c r="G346" i="23" s="1"/>
  <c r="J346" i="12"/>
  <c r="J346" i="23"/>
  <c r="K346" i="23" s="1"/>
  <c r="N346" i="23"/>
  <c r="O346" i="23" s="1"/>
  <c r="N346" i="12"/>
  <c r="R346" i="23"/>
  <c r="S346" i="23" s="1"/>
  <c r="R346" i="12"/>
  <c r="V346" i="23"/>
  <c r="W346" i="23" s="1"/>
  <c r="V346" i="12"/>
  <c r="Z346" i="23"/>
  <c r="AA346" i="23" s="1"/>
  <c r="Z346" i="12"/>
  <c r="AE347" i="23"/>
  <c r="F347" i="23"/>
  <c r="G347" i="23" s="1"/>
  <c r="F347" i="12"/>
  <c r="J347" i="12"/>
  <c r="J347" i="23"/>
  <c r="K347" i="23" s="1"/>
  <c r="N347" i="23"/>
  <c r="O347" i="23" s="1"/>
  <c r="N347" i="12"/>
  <c r="R347" i="23"/>
  <c r="S347" i="23" s="1"/>
  <c r="R347" i="12"/>
  <c r="V347" i="23"/>
  <c r="W347" i="23" s="1"/>
  <c r="V347" i="12"/>
  <c r="Z347" i="23"/>
  <c r="AA347" i="23" s="1"/>
  <c r="Z347" i="12"/>
  <c r="F348" i="12"/>
  <c r="F348" i="23"/>
  <c r="G348" i="23" s="1"/>
  <c r="J348" i="12"/>
  <c r="J348" i="23"/>
  <c r="K348" i="23" s="1"/>
  <c r="N348" i="23"/>
  <c r="O348" i="23" s="1"/>
  <c r="N348" i="12"/>
  <c r="R348" i="23"/>
  <c r="S348" i="23" s="1"/>
  <c r="R348" i="12"/>
  <c r="V348" i="23"/>
  <c r="W348" i="23" s="1"/>
  <c r="V348" i="12"/>
  <c r="Z348" i="23"/>
  <c r="AA348" i="23" s="1"/>
  <c r="Z348" i="12"/>
  <c r="AE349" i="23"/>
  <c r="F349" i="23"/>
  <c r="G349" i="23" s="1"/>
  <c r="F349" i="12"/>
  <c r="J349" i="12"/>
  <c r="J349" i="23"/>
  <c r="K349" i="23" s="1"/>
  <c r="N349" i="23"/>
  <c r="O349" i="23" s="1"/>
  <c r="N349" i="12"/>
  <c r="R349" i="23"/>
  <c r="S349" i="23" s="1"/>
  <c r="R349" i="12"/>
  <c r="V349" i="23"/>
  <c r="W349" i="23" s="1"/>
  <c r="V349" i="12"/>
  <c r="Z349" i="12"/>
  <c r="Z349" i="23"/>
  <c r="AA349" i="23" s="1"/>
  <c r="F350" i="12"/>
  <c r="F350" i="23"/>
  <c r="G350" i="23" s="1"/>
  <c r="J350" i="12"/>
  <c r="J350" i="23"/>
  <c r="K350" i="23" s="1"/>
  <c r="N350" i="12"/>
  <c r="N350" i="23"/>
  <c r="O350" i="23" s="1"/>
  <c r="R350" i="23"/>
  <c r="S350" i="23" s="1"/>
  <c r="R350" i="12"/>
  <c r="V350" i="23"/>
  <c r="W350" i="23" s="1"/>
  <c r="V350" i="12"/>
  <c r="Z350" i="23"/>
  <c r="AA350" i="23" s="1"/>
  <c r="Z350" i="12"/>
  <c r="F351" i="23"/>
  <c r="G351" i="23" s="1"/>
  <c r="F351" i="12"/>
  <c r="J351" i="23"/>
  <c r="K351" i="23" s="1"/>
  <c r="J351" i="12"/>
  <c r="N351" i="23"/>
  <c r="O351" i="23" s="1"/>
  <c r="N351" i="12"/>
  <c r="R351" i="23"/>
  <c r="S351" i="23" s="1"/>
  <c r="R351" i="12"/>
  <c r="V351" i="12"/>
  <c r="V351" i="23"/>
  <c r="W351" i="23" s="1"/>
  <c r="Z351" i="12"/>
  <c r="Z351" i="23"/>
  <c r="AA351" i="23" s="1"/>
  <c r="F352" i="12"/>
  <c r="F352" i="23"/>
  <c r="G352" i="23" s="1"/>
  <c r="J352" i="12"/>
  <c r="J352" i="23"/>
  <c r="K352" i="23" s="1"/>
  <c r="N352" i="23"/>
  <c r="O352" i="23" s="1"/>
  <c r="N352" i="12"/>
  <c r="R352" i="23"/>
  <c r="S352" i="23" s="1"/>
  <c r="R352" i="12"/>
  <c r="V352" i="23"/>
  <c r="W352" i="23" s="1"/>
  <c r="V352" i="12"/>
  <c r="Z352" i="23"/>
  <c r="AA352" i="23" s="1"/>
  <c r="Z352" i="12"/>
  <c r="AE353" i="23"/>
  <c r="F353" i="23"/>
  <c r="G353" i="23" s="1"/>
  <c r="F353" i="12"/>
  <c r="J353" i="23"/>
  <c r="K353" i="23" s="1"/>
  <c r="J353" i="12"/>
  <c r="N353" i="12"/>
  <c r="N353" i="23"/>
  <c r="O353" i="23" s="1"/>
  <c r="R353" i="23"/>
  <c r="S353" i="23" s="1"/>
  <c r="R353" i="12"/>
  <c r="V353" i="23"/>
  <c r="W353" i="23" s="1"/>
  <c r="V353" i="12"/>
  <c r="Z353" i="12"/>
  <c r="Z353" i="23"/>
  <c r="AA353" i="23" s="1"/>
  <c r="AE354" i="23"/>
  <c r="F354" i="23"/>
  <c r="G354" i="23" s="1"/>
  <c r="F354" i="12"/>
  <c r="J354" i="23"/>
  <c r="K354" i="23" s="1"/>
  <c r="J354" i="12"/>
  <c r="N354" i="23"/>
  <c r="O354" i="23" s="1"/>
  <c r="N354" i="12"/>
  <c r="R354" i="23"/>
  <c r="S354" i="23" s="1"/>
  <c r="R354" i="12"/>
  <c r="V354" i="23"/>
  <c r="W354" i="23" s="1"/>
  <c r="V354" i="12"/>
  <c r="Z354" i="23"/>
  <c r="AA354" i="23" s="1"/>
  <c r="Z354" i="12"/>
  <c r="F355" i="12"/>
  <c r="F355" i="23"/>
  <c r="G355" i="23" s="1"/>
  <c r="J355" i="12"/>
  <c r="J355" i="23"/>
  <c r="K355" i="23" s="1"/>
  <c r="N355" i="12"/>
  <c r="N355" i="23"/>
  <c r="O355" i="23" s="1"/>
  <c r="R355" i="23"/>
  <c r="R355" i="12"/>
  <c r="S355" i="23"/>
  <c r="V355" i="12"/>
  <c r="V355" i="23"/>
  <c r="W355" i="23" s="1"/>
  <c r="Z355" i="23"/>
  <c r="AA355" i="23" s="1"/>
  <c r="Z355" i="12"/>
  <c r="F356" i="12"/>
  <c r="F356" i="23"/>
  <c r="G356" i="23" s="1"/>
  <c r="J356" i="23"/>
  <c r="K356" i="23" s="1"/>
  <c r="J356" i="12"/>
  <c r="N356" i="23"/>
  <c r="O356" i="23" s="1"/>
  <c r="N356" i="12"/>
  <c r="R356" i="23"/>
  <c r="S356" i="23" s="1"/>
  <c r="R356" i="12"/>
  <c r="V356" i="23"/>
  <c r="W356" i="23" s="1"/>
  <c r="V356" i="12"/>
  <c r="Z356" i="23"/>
  <c r="AA356" i="23" s="1"/>
  <c r="Z356" i="12"/>
  <c r="AE357" i="23"/>
  <c r="F357" i="12"/>
  <c r="F357" i="23"/>
  <c r="G357" i="23" s="1"/>
  <c r="J357" i="12"/>
  <c r="J357" i="23"/>
  <c r="K357" i="23" s="1"/>
  <c r="N357" i="12"/>
  <c r="N357" i="23"/>
  <c r="O357" i="23" s="1"/>
  <c r="R357" i="23"/>
  <c r="S357" i="23" s="1"/>
  <c r="R357" i="12"/>
  <c r="V357" i="23"/>
  <c r="W357" i="23" s="1"/>
  <c r="V357" i="12"/>
  <c r="Z357" i="23"/>
  <c r="AA357" i="23" s="1"/>
  <c r="Z357" i="12"/>
  <c r="F358" i="23"/>
  <c r="F358" i="12"/>
  <c r="AE358" i="23"/>
  <c r="G358" i="23"/>
  <c r="J358" i="23"/>
  <c r="K358" i="23" s="1"/>
  <c r="J358" i="12"/>
  <c r="N358" i="23"/>
  <c r="O358" i="23" s="1"/>
  <c r="N358" i="12"/>
  <c r="R358" i="23"/>
  <c r="S358" i="23" s="1"/>
  <c r="R358" i="12"/>
  <c r="V358" i="23"/>
  <c r="W358" i="23" s="1"/>
  <c r="V358" i="12"/>
  <c r="Z358" i="23"/>
  <c r="AA358" i="23" s="1"/>
  <c r="Z358" i="12"/>
  <c r="AE361" i="23"/>
  <c r="F361" i="12"/>
  <c r="F361" i="23"/>
  <c r="G361" i="23" s="1"/>
  <c r="J361" i="12"/>
  <c r="J361" i="23"/>
  <c r="K361" i="23" s="1"/>
  <c r="N361" i="12"/>
  <c r="N361" i="23"/>
  <c r="O361" i="23" s="1"/>
  <c r="R361" i="23"/>
  <c r="S361" i="23" s="1"/>
  <c r="R361" i="12"/>
  <c r="V361" i="12"/>
  <c r="V361" i="23"/>
  <c r="W361" i="23" s="1"/>
  <c r="Z361" i="23"/>
  <c r="AA361" i="23" s="1"/>
  <c r="Z361" i="12"/>
  <c r="AE362" i="23"/>
  <c r="F362" i="23"/>
  <c r="G362" i="23" s="1"/>
  <c r="F362" i="12"/>
  <c r="J362" i="23"/>
  <c r="J362" i="12"/>
  <c r="K362" i="23"/>
  <c r="N362" i="23"/>
  <c r="O362" i="23" s="1"/>
  <c r="N362" i="12"/>
  <c r="R362" i="23"/>
  <c r="S362" i="23" s="1"/>
  <c r="R362" i="12"/>
  <c r="V362" i="23"/>
  <c r="W362" i="23" s="1"/>
  <c r="V362" i="12"/>
  <c r="Z362" i="23"/>
  <c r="AA362" i="23" s="1"/>
  <c r="Z362" i="12"/>
  <c r="AE363" i="23"/>
  <c r="F363" i="23"/>
  <c r="G363" i="23" s="1"/>
  <c r="F363" i="12"/>
  <c r="J363" i="23"/>
  <c r="K363" i="23" s="1"/>
  <c r="J363" i="12"/>
  <c r="N363" i="23"/>
  <c r="O363" i="23" s="1"/>
  <c r="N363" i="12"/>
  <c r="R363" i="12"/>
  <c r="R363" i="23"/>
  <c r="S363" i="23" s="1"/>
  <c r="V363" i="23"/>
  <c r="W363" i="23" s="1"/>
  <c r="V363" i="12"/>
  <c r="Z363" i="12"/>
  <c r="Z363" i="23"/>
  <c r="AA363" i="23" s="1"/>
  <c r="F364" i="23"/>
  <c r="G364" i="23" s="1"/>
  <c r="F364" i="12"/>
  <c r="J364" i="23"/>
  <c r="K364" i="23" s="1"/>
  <c r="J364" i="12"/>
  <c r="N364" i="23"/>
  <c r="O364" i="23" s="1"/>
  <c r="N364" i="12"/>
  <c r="R364" i="23"/>
  <c r="S364" i="23" s="1"/>
  <c r="R364" i="12"/>
  <c r="V364" i="23"/>
  <c r="V364" i="12"/>
  <c r="W364" i="23"/>
  <c r="Z364" i="23"/>
  <c r="AA364" i="23" s="1"/>
  <c r="Z364" i="12"/>
  <c r="AE365" i="23"/>
  <c r="F365" i="23"/>
  <c r="G365" i="23" s="1"/>
  <c r="F365" i="12"/>
  <c r="J365" i="23"/>
  <c r="K365" i="23" s="1"/>
  <c r="J365" i="12"/>
  <c r="N365" i="12"/>
  <c r="N365" i="23"/>
  <c r="O365" i="23" s="1"/>
  <c r="R365" i="23"/>
  <c r="S365" i="23" s="1"/>
  <c r="R365" i="12"/>
  <c r="V365" i="23"/>
  <c r="W365" i="23" s="1"/>
  <c r="V365" i="12"/>
  <c r="Z365" i="23"/>
  <c r="AA365" i="23" s="1"/>
  <c r="Z365" i="12"/>
  <c r="F368" i="12"/>
  <c r="F368" i="23"/>
  <c r="G368" i="23" s="1"/>
  <c r="J368" i="12"/>
  <c r="J368" i="23"/>
  <c r="K368" i="23" s="1"/>
  <c r="N368" i="12"/>
  <c r="N368" i="23"/>
  <c r="O368" i="23" s="1"/>
  <c r="R368" i="12"/>
  <c r="R368" i="23"/>
  <c r="S368" i="23" s="1"/>
  <c r="V368" i="23"/>
  <c r="W368" i="23" s="1"/>
  <c r="V368" i="12"/>
  <c r="Z368" i="23"/>
  <c r="AA368" i="23" s="1"/>
  <c r="Z368" i="12"/>
  <c r="AE369" i="23"/>
  <c r="F369" i="23"/>
  <c r="G369" i="23" s="1"/>
  <c r="F369" i="12"/>
  <c r="J369" i="23"/>
  <c r="K369" i="23" s="1"/>
  <c r="J369" i="12"/>
  <c r="N369" i="12"/>
  <c r="N369" i="23"/>
  <c r="O369" i="23" s="1"/>
  <c r="R369" i="23"/>
  <c r="S369" i="23" s="1"/>
  <c r="R369" i="12"/>
  <c r="V369" i="12"/>
  <c r="V369" i="23"/>
  <c r="W369" i="23" s="1"/>
  <c r="Z369" i="23"/>
  <c r="AA369" i="23" s="1"/>
  <c r="Z369" i="12"/>
  <c r="F370" i="12"/>
  <c r="F370" i="23"/>
  <c r="G370" i="23" s="1"/>
  <c r="J370" i="12"/>
  <c r="J370" i="23"/>
  <c r="K370" i="23" s="1"/>
  <c r="N370" i="23"/>
  <c r="O370" i="23" s="1"/>
  <c r="N370" i="12"/>
  <c r="R370" i="23"/>
  <c r="S370" i="23" s="1"/>
  <c r="R370" i="12"/>
  <c r="V370" i="12"/>
  <c r="V370" i="23"/>
  <c r="W370" i="23" s="1"/>
  <c r="Z370" i="23"/>
  <c r="AA370" i="23" s="1"/>
  <c r="Z370" i="12"/>
  <c r="AE371" i="23"/>
  <c r="F371" i="12"/>
  <c r="F371" i="23"/>
  <c r="G371" i="23" s="1"/>
  <c r="J371" i="12"/>
  <c r="J371" i="23"/>
  <c r="K371" i="23" s="1"/>
  <c r="N371" i="23"/>
  <c r="O371" i="23" s="1"/>
  <c r="N371" i="12"/>
  <c r="R371" i="23"/>
  <c r="S371" i="23" s="1"/>
  <c r="R371" i="12"/>
  <c r="V371" i="23"/>
  <c r="V371" i="12"/>
  <c r="W371" i="23"/>
  <c r="Z371" i="23"/>
  <c r="AA371" i="23" s="1"/>
  <c r="Z371" i="12"/>
  <c r="AE372" i="23"/>
  <c r="F372" i="12"/>
  <c r="F372" i="23"/>
  <c r="G372" i="23" s="1"/>
  <c r="J372" i="23"/>
  <c r="K372" i="23" s="1"/>
  <c r="J372" i="12"/>
  <c r="N372" i="12"/>
  <c r="N372" i="23"/>
  <c r="O372" i="23" s="1"/>
  <c r="R372" i="12"/>
  <c r="R372" i="23"/>
  <c r="S372" i="23" s="1"/>
  <c r="V372" i="23"/>
  <c r="V372" i="12"/>
  <c r="W372" i="23"/>
  <c r="Z372" i="23"/>
  <c r="AA372" i="23" s="1"/>
  <c r="Z372" i="12"/>
  <c r="AE373" i="23"/>
  <c r="F373" i="12"/>
  <c r="F373" i="23"/>
  <c r="G373" i="23" s="1"/>
  <c r="J373" i="12"/>
  <c r="J373" i="23"/>
  <c r="K373" i="23" s="1"/>
  <c r="N373" i="23"/>
  <c r="O373" i="23" s="1"/>
  <c r="N373" i="12"/>
  <c r="R373" i="12"/>
  <c r="R373" i="23"/>
  <c r="S373" i="23" s="1"/>
  <c r="V373" i="23"/>
  <c r="W373" i="23" s="1"/>
  <c r="V373" i="12"/>
  <c r="Z373" i="23"/>
  <c r="AA373" i="23" s="1"/>
  <c r="Z373" i="12"/>
  <c r="AE374" i="23"/>
  <c r="F374" i="23"/>
  <c r="G374" i="23" s="1"/>
  <c r="F374" i="12"/>
  <c r="J374" i="23"/>
  <c r="K374" i="23" s="1"/>
  <c r="J374" i="12"/>
  <c r="N374" i="12"/>
  <c r="N374" i="23"/>
  <c r="O374" i="23" s="1"/>
  <c r="R374" i="23"/>
  <c r="S374" i="23" s="1"/>
  <c r="R374" i="12"/>
  <c r="V374" i="12"/>
  <c r="V374" i="23"/>
  <c r="W374" i="23" s="1"/>
  <c r="Z374" i="23"/>
  <c r="Z374" i="12"/>
  <c r="AA374" i="23"/>
  <c r="F377" i="12"/>
  <c r="F377" i="23"/>
  <c r="G377" i="23" s="1"/>
  <c r="J377" i="12"/>
  <c r="J377" i="23"/>
  <c r="K377" i="23" s="1"/>
  <c r="N377" i="23"/>
  <c r="O377" i="23" s="1"/>
  <c r="N377" i="12"/>
  <c r="R377" i="23"/>
  <c r="S377" i="23" s="1"/>
  <c r="R377" i="12"/>
  <c r="V377" i="23"/>
  <c r="V377" i="12"/>
  <c r="W377" i="23"/>
  <c r="Z377" i="23"/>
  <c r="AA377" i="23" s="1"/>
  <c r="Z377" i="12"/>
  <c r="AE378" i="23"/>
  <c r="F378" i="23"/>
  <c r="G378" i="23" s="1"/>
  <c r="F378" i="12"/>
  <c r="J378" i="23"/>
  <c r="K378" i="23" s="1"/>
  <c r="J378" i="12"/>
  <c r="N378" i="23"/>
  <c r="N378" i="12"/>
  <c r="O378" i="23"/>
  <c r="R378" i="23"/>
  <c r="S378" i="23" s="1"/>
  <c r="R378" i="12"/>
  <c r="V378" i="12"/>
  <c r="V378" i="23"/>
  <c r="W378" i="23" s="1"/>
  <c r="Z378" i="23"/>
  <c r="Z378" i="12"/>
  <c r="AA378" i="23"/>
  <c r="AE379" i="23"/>
  <c r="F379" i="23"/>
  <c r="G379" i="23" s="1"/>
  <c r="F379" i="12"/>
  <c r="J379" i="23"/>
  <c r="K379" i="23" s="1"/>
  <c r="J379" i="12"/>
  <c r="N379" i="12"/>
  <c r="N379" i="23"/>
  <c r="O379" i="23" s="1"/>
  <c r="R379" i="12"/>
  <c r="R379" i="23"/>
  <c r="S379" i="23" s="1"/>
  <c r="V379" i="23"/>
  <c r="V379" i="12"/>
  <c r="W379" i="23"/>
  <c r="Z379" i="12"/>
  <c r="Z379" i="23"/>
  <c r="AA379" i="23" s="1"/>
  <c r="AE382" i="23"/>
  <c r="F382" i="23"/>
  <c r="G382" i="23" s="1"/>
  <c r="F382" i="12"/>
  <c r="J382" i="23"/>
  <c r="K382" i="23" s="1"/>
  <c r="J382" i="12"/>
  <c r="N382" i="23"/>
  <c r="O382" i="23" s="1"/>
  <c r="N382" i="12"/>
  <c r="R382" i="23"/>
  <c r="S382" i="23" s="1"/>
  <c r="R382" i="12"/>
  <c r="V382" i="23"/>
  <c r="V382" i="12"/>
  <c r="W382" i="23"/>
  <c r="Z382" i="23"/>
  <c r="AA382" i="23" s="1"/>
  <c r="Z382" i="12"/>
  <c r="AE383" i="23"/>
  <c r="F383" i="23"/>
  <c r="G383" i="23" s="1"/>
  <c r="F383" i="12"/>
  <c r="J383" i="12"/>
  <c r="J383" i="23"/>
  <c r="K383" i="23" s="1"/>
  <c r="N383" i="12"/>
  <c r="N383" i="23"/>
  <c r="O383" i="23" s="1"/>
  <c r="R383" i="12"/>
  <c r="R383" i="23"/>
  <c r="S383" i="23" s="1"/>
  <c r="V383" i="12"/>
  <c r="V383" i="23"/>
  <c r="W383" i="23" s="1"/>
  <c r="Z383" i="23"/>
  <c r="AA383" i="23" s="1"/>
  <c r="Z383" i="12"/>
  <c r="AE384" i="23"/>
  <c r="F384" i="23"/>
  <c r="G384" i="23" s="1"/>
  <c r="F384" i="12"/>
  <c r="J384" i="23"/>
  <c r="K384" i="23" s="1"/>
  <c r="J384" i="12"/>
  <c r="N384" i="23"/>
  <c r="O384" i="23" s="1"/>
  <c r="N384" i="12"/>
  <c r="R384" i="23"/>
  <c r="S384" i="23" s="1"/>
  <c r="R384" i="12"/>
  <c r="V384" i="23"/>
  <c r="W384" i="23" s="1"/>
  <c r="V384" i="12"/>
  <c r="Z384" i="23"/>
  <c r="AA384" i="23" s="1"/>
  <c r="Z384" i="12"/>
  <c r="AE385" i="23"/>
  <c r="F385" i="23"/>
  <c r="G385" i="23" s="1"/>
  <c r="F385" i="12"/>
  <c r="J385" i="23"/>
  <c r="K385" i="23" s="1"/>
  <c r="J385" i="12"/>
  <c r="N385" i="23"/>
  <c r="O385" i="23" s="1"/>
  <c r="N385" i="12"/>
  <c r="R385" i="23"/>
  <c r="S385" i="23" s="1"/>
  <c r="R385" i="12"/>
  <c r="V385" i="23"/>
  <c r="W385" i="23" s="1"/>
  <c r="V385" i="12"/>
  <c r="Z385" i="23"/>
  <c r="AA385" i="23" s="1"/>
  <c r="Z385" i="12"/>
  <c r="AE386" i="23"/>
  <c r="F386" i="23"/>
  <c r="G386" i="23" s="1"/>
  <c r="F386" i="12"/>
  <c r="J386" i="23"/>
  <c r="J386" i="12"/>
  <c r="K386" i="23"/>
  <c r="N386" i="23"/>
  <c r="O386" i="23" s="1"/>
  <c r="N386" i="12"/>
  <c r="R386" i="23"/>
  <c r="S386" i="23" s="1"/>
  <c r="R386" i="12"/>
  <c r="V386" i="23"/>
  <c r="W386" i="23" s="1"/>
  <c r="V386" i="12"/>
  <c r="Z386" i="23"/>
  <c r="Z386" i="12"/>
  <c r="AA386" i="23"/>
  <c r="AE387" i="23"/>
  <c r="F387" i="23"/>
  <c r="G387" i="23" s="1"/>
  <c r="F387" i="12"/>
  <c r="J387" i="12"/>
  <c r="J387" i="23"/>
  <c r="K387" i="23" s="1"/>
  <c r="N387" i="23"/>
  <c r="N387" i="12"/>
  <c r="O387" i="23"/>
  <c r="R387" i="23"/>
  <c r="S387" i="23" s="1"/>
  <c r="R387" i="12"/>
  <c r="V387" i="23"/>
  <c r="V387" i="12"/>
  <c r="W387" i="23"/>
  <c r="Z387" i="23"/>
  <c r="AA387" i="23" s="1"/>
  <c r="Z387" i="12"/>
  <c r="F390" i="23"/>
  <c r="G390" i="23" s="1"/>
  <c r="F390" i="12"/>
  <c r="J390" i="23"/>
  <c r="K390" i="23" s="1"/>
  <c r="J390" i="12"/>
  <c r="N390" i="23"/>
  <c r="O390" i="23" s="1"/>
  <c r="N390" i="12"/>
  <c r="R390" i="23"/>
  <c r="S390" i="23" s="1"/>
  <c r="R390" i="12"/>
  <c r="V390" i="23"/>
  <c r="W390" i="23" s="1"/>
  <c r="V390" i="12"/>
  <c r="Z390" i="23"/>
  <c r="AA390" i="23" s="1"/>
  <c r="Z390" i="12"/>
  <c r="F391" i="23"/>
  <c r="G391" i="23" s="1"/>
  <c r="F391" i="12"/>
  <c r="J391" i="23"/>
  <c r="K391" i="23" s="1"/>
  <c r="J391" i="12"/>
  <c r="N391" i="23"/>
  <c r="O391" i="23" s="1"/>
  <c r="N391" i="12"/>
  <c r="R391" i="23"/>
  <c r="R391" i="12"/>
  <c r="S391" i="23"/>
  <c r="V391" i="23"/>
  <c r="W391" i="23" s="1"/>
  <c r="V391" i="12"/>
  <c r="Z391" i="23"/>
  <c r="Z391" i="12"/>
  <c r="AA391" i="23"/>
  <c r="F392" i="23"/>
  <c r="G392" i="23" s="1"/>
  <c r="F392" i="12"/>
  <c r="J392" i="23"/>
  <c r="K392" i="23" s="1"/>
  <c r="J392" i="12"/>
  <c r="N392" i="23"/>
  <c r="O392" i="23" s="1"/>
  <c r="N392" i="12"/>
  <c r="R392" i="23"/>
  <c r="S392" i="23" s="1"/>
  <c r="R392" i="12"/>
  <c r="V392" i="23"/>
  <c r="W392" i="23" s="1"/>
  <c r="V392" i="12"/>
  <c r="Z392" i="23"/>
  <c r="AA392" i="23" s="1"/>
  <c r="Z392" i="12"/>
  <c r="F393" i="12"/>
  <c r="F393" i="23"/>
  <c r="G393" i="23" s="1"/>
  <c r="J393" i="23"/>
  <c r="K393" i="23" s="1"/>
  <c r="J393" i="12"/>
  <c r="N393" i="23"/>
  <c r="O393" i="23" s="1"/>
  <c r="N393" i="12"/>
  <c r="R393" i="23"/>
  <c r="S393" i="23" s="1"/>
  <c r="R393" i="12"/>
  <c r="V393" i="23"/>
  <c r="W393" i="23" s="1"/>
  <c r="V393" i="12"/>
  <c r="Z393" i="23"/>
  <c r="Z393" i="12"/>
  <c r="AA393" i="23"/>
  <c r="F394" i="23"/>
  <c r="G394" i="23" s="1"/>
  <c r="F394" i="12"/>
  <c r="J394" i="12"/>
  <c r="J394" i="23"/>
  <c r="K394" i="23" s="1"/>
  <c r="N394" i="12"/>
  <c r="N394" i="23"/>
  <c r="O394" i="23" s="1"/>
  <c r="R394" i="23"/>
  <c r="S394" i="23" s="1"/>
  <c r="R394" i="12"/>
  <c r="V394" i="12"/>
  <c r="V394" i="23"/>
  <c r="W394" i="23" s="1"/>
  <c r="Z394" i="23"/>
  <c r="Z394" i="12"/>
  <c r="AA394" i="23"/>
  <c r="F395" i="23"/>
  <c r="G395" i="23" s="1"/>
  <c r="F395" i="12"/>
  <c r="J395" i="12"/>
  <c r="J395" i="23"/>
  <c r="K395" i="23" s="1"/>
  <c r="N395" i="23"/>
  <c r="O395" i="23" s="1"/>
  <c r="N395" i="12"/>
  <c r="R395" i="23"/>
  <c r="S395" i="23" s="1"/>
  <c r="R395" i="12"/>
  <c r="V395" i="23"/>
  <c r="V395" i="12"/>
  <c r="W395" i="23"/>
  <c r="Z395" i="12"/>
  <c r="Z395" i="23"/>
  <c r="AA395" i="23" s="1"/>
  <c r="F396" i="23"/>
  <c r="G396" i="23" s="1"/>
  <c r="F396" i="12"/>
  <c r="J396" i="12"/>
  <c r="J396" i="23"/>
  <c r="K396" i="23" s="1"/>
  <c r="N396" i="12"/>
  <c r="N396" i="23"/>
  <c r="O396" i="23" s="1"/>
  <c r="R396" i="23"/>
  <c r="S396" i="23" s="1"/>
  <c r="R396" i="12"/>
  <c r="V396" i="23"/>
  <c r="W396" i="23" s="1"/>
  <c r="V396" i="12"/>
  <c r="Z396" i="23"/>
  <c r="AA396" i="23" s="1"/>
  <c r="Z396" i="12"/>
  <c r="F397" i="12"/>
  <c r="F397" i="23"/>
  <c r="G397" i="23" s="1"/>
  <c r="J397" i="23"/>
  <c r="K397" i="23" s="1"/>
  <c r="J397" i="12"/>
  <c r="N397" i="23"/>
  <c r="O397" i="23" s="1"/>
  <c r="N397" i="12"/>
  <c r="R397" i="23"/>
  <c r="S397" i="23" s="1"/>
  <c r="R397" i="12"/>
  <c r="V397" i="12"/>
  <c r="V397" i="23"/>
  <c r="W397" i="23" s="1"/>
  <c r="Z397" i="23"/>
  <c r="AA397" i="23" s="1"/>
  <c r="Z397" i="12"/>
  <c r="F398" i="23"/>
  <c r="G398" i="23" s="1"/>
  <c r="F398" i="12"/>
  <c r="J398" i="23"/>
  <c r="K398" i="23" s="1"/>
  <c r="J398" i="12"/>
  <c r="N398" i="23"/>
  <c r="O398" i="23" s="1"/>
  <c r="N398" i="12"/>
  <c r="R398" i="23"/>
  <c r="S398" i="23" s="1"/>
  <c r="R398" i="12"/>
  <c r="V398" i="23"/>
  <c r="W398" i="23" s="1"/>
  <c r="V398" i="12"/>
  <c r="Z398" i="23"/>
  <c r="AA398" i="23" s="1"/>
  <c r="Z398" i="12"/>
  <c r="F399" i="23"/>
  <c r="G399" i="23" s="1"/>
  <c r="F399" i="12"/>
  <c r="J399" i="12"/>
  <c r="J399" i="23"/>
  <c r="K399" i="23" s="1"/>
  <c r="N399" i="23"/>
  <c r="O399" i="23" s="1"/>
  <c r="N399" i="12"/>
  <c r="R399" i="23"/>
  <c r="S399" i="23" s="1"/>
  <c r="R399" i="12"/>
  <c r="V399" i="23"/>
  <c r="W399" i="23" s="1"/>
  <c r="V399" i="12"/>
  <c r="Z399" i="12"/>
  <c r="Z399" i="23"/>
  <c r="AA399" i="23" s="1"/>
  <c r="F400" i="23"/>
  <c r="G400" i="23" s="1"/>
  <c r="F400" i="12"/>
  <c r="J400" i="23"/>
  <c r="K400" i="23" s="1"/>
  <c r="J400" i="12"/>
  <c r="N400" i="12"/>
  <c r="N400" i="23"/>
  <c r="O400" i="23" s="1"/>
  <c r="R400" i="23"/>
  <c r="S400" i="23" s="1"/>
  <c r="R400" i="12"/>
  <c r="V400" i="23"/>
  <c r="W400" i="23" s="1"/>
  <c r="V400" i="12"/>
  <c r="Z400" i="23"/>
  <c r="AA400" i="23" s="1"/>
  <c r="Z400" i="12"/>
  <c r="AE401" i="23"/>
  <c r="F401" i="23"/>
  <c r="G401" i="23" s="1"/>
  <c r="F401" i="12"/>
  <c r="J401" i="23"/>
  <c r="K401" i="23" s="1"/>
  <c r="J401" i="12"/>
  <c r="N401" i="23"/>
  <c r="O401" i="23" s="1"/>
  <c r="N401" i="12"/>
  <c r="R401" i="23"/>
  <c r="S401" i="23" s="1"/>
  <c r="R401" i="12"/>
  <c r="V401" i="23"/>
  <c r="W401" i="23" s="1"/>
  <c r="V401" i="12"/>
  <c r="Z401" i="23"/>
  <c r="AA401" i="23" s="1"/>
  <c r="Z401" i="12"/>
  <c r="AE402" i="23"/>
  <c r="F402" i="23"/>
  <c r="G402" i="23" s="1"/>
  <c r="F402" i="12"/>
  <c r="J402" i="23"/>
  <c r="K402" i="23" s="1"/>
  <c r="J402" i="12"/>
  <c r="N402" i="12"/>
  <c r="N402" i="23"/>
  <c r="O402" i="23" s="1"/>
  <c r="R402" i="23"/>
  <c r="S402" i="23" s="1"/>
  <c r="R402" i="12"/>
  <c r="V402" i="23"/>
  <c r="W402" i="23" s="1"/>
  <c r="V402" i="12"/>
  <c r="Z402" i="23"/>
  <c r="AA402" i="23" s="1"/>
  <c r="Z402" i="12"/>
  <c r="AE403" i="23"/>
  <c r="F403" i="23"/>
  <c r="G403" i="23" s="1"/>
  <c r="F403" i="12"/>
  <c r="J403" i="23"/>
  <c r="K403" i="23" s="1"/>
  <c r="J403" i="12"/>
  <c r="N403" i="23"/>
  <c r="O403" i="23" s="1"/>
  <c r="N403" i="12"/>
  <c r="R403" i="23"/>
  <c r="S403" i="23" s="1"/>
  <c r="R403" i="12"/>
  <c r="V403" i="23"/>
  <c r="W403" i="23" s="1"/>
  <c r="V403" i="12"/>
  <c r="Z403" i="23"/>
  <c r="AA403" i="23" s="1"/>
  <c r="Z403" i="12"/>
  <c r="F404" i="12"/>
  <c r="F404" i="23"/>
  <c r="G404" i="23" s="1"/>
  <c r="J404" i="23"/>
  <c r="K404" i="23" s="1"/>
  <c r="J404" i="12"/>
  <c r="N404" i="23"/>
  <c r="O404" i="23" s="1"/>
  <c r="N404" i="12"/>
  <c r="R404" i="23"/>
  <c r="S404" i="23" s="1"/>
  <c r="R404" i="12"/>
  <c r="V404" i="23"/>
  <c r="V404" i="12"/>
  <c r="W404" i="23"/>
  <c r="Z404" i="23"/>
  <c r="AA404" i="23" s="1"/>
  <c r="Z404" i="12"/>
  <c r="F405" i="12"/>
  <c r="F405" i="23"/>
  <c r="G405" i="23" s="1"/>
  <c r="J405" i="12"/>
  <c r="J405" i="23"/>
  <c r="K405" i="23" s="1"/>
  <c r="N405" i="12"/>
  <c r="N405" i="23"/>
  <c r="O405" i="23" s="1"/>
  <c r="R405" i="23"/>
  <c r="S405" i="23" s="1"/>
  <c r="R405" i="12"/>
  <c r="V405" i="23"/>
  <c r="W405" i="23" s="1"/>
  <c r="V405" i="12"/>
  <c r="Z405" i="23"/>
  <c r="Z405" i="12"/>
  <c r="AA405" i="23"/>
  <c r="F406" i="23"/>
  <c r="G406" i="23" s="1"/>
  <c r="F406" i="12"/>
  <c r="J406" i="23"/>
  <c r="K406" i="23" s="1"/>
  <c r="J406" i="12"/>
  <c r="N406" i="12"/>
  <c r="N406" i="23"/>
  <c r="O406" i="23" s="1"/>
  <c r="R406" i="23"/>
  <c r="S406" i="23" s="1"/>
  <c r="R406" i="12"/>
  <c r="V406" i="23"/>
  <c r="W406" i="23" s="1"/>
  <c r="V406" i="12"/>
  <c r="Z406" i="23"/>
  <c r="AA406" i="23" s="1"/>
  <c r="Z406" i="12"/>
  <c r="F407" i="23"/>
  <c r="G407" i="23" s="1"/>
  <c r="F407" i="12"/>
  <c r="J407" i="23"/>
  <c r="K407" i="23" s="1"/>
  <c r="J407" i="12"/>
  <c r="N407" i="23"/>
  <c r="O407" i="23" s="1"/>
  <c r="N407" i="12"/>
  <c r="R407" i="23"/>
  <c r="S407" i="23" s="1"/>
  <c r="R407" i="12"/>
  <c r="V407" i="12"/>
  <c r="V407" i="23"/>
  <c r="W407" i="23" s="1"/>
  <c r="Z407" i="23"/>
  <c r="AA407" i="23" s="1"/>
  <c r="Z407" i="12"/>
  <c r="F408" i="12"/>
  <c r="F408" i="23"/>
  <c r="G408" i="23" s="1"/>
  <c r="J408" i="12"/>
  <c r="J408" i="23"/>
  <c r="K408" i="23" s="1"/>
  <c r="N408" i="12"/>
  <c r="N408" i="23"/>
  <c r="O408" i="23" s="1"/>
  <c r="R408" i="12"/>
  <c r="R408" i="23"/>
  <c r="S408" i="23" s="1"/>
  <c r="V408" i="23"/>
  <c r="W408" i="23" s="1"/>
  <c r="V408" i="12"/>
  <c r="Z408" i="12"/>
  <c r="Z408" i="23"/>
  <c r="AA408" i="23" s="1"/>
  <c r="F409" i="12"/>
  <c r="F409" i="23"/>
  <c r="G409" i="23" s="1"/>
  <c r="J409" i="12"/>
  <c r="J409" i="23"/>
  <c r="K409" i="23" s="1"/>
  <c r="N409" i="23"/>
  <c r="O409" i="23" s="1"/>
  <c r="N409" i="12"/>
  <c r="R409" i="23"/>
  <c r="S409" i="23" s="1"/>
  <c r="R409" i="12"/>
  <c r="V409" i="23"/>
  <c r="W409" i="23" s="1"/>
  <c r="V409" i="12"/>
  <c r="Z409" i="23"/>
  <c r="AA409" i="23" s="1"/>
  <c r="Z409" i="12"/>
  <c r="F410" i="12"/>
  <c r="F410" i="23"/>
  <c r="G410" i="23" s="1"/>
  <c r="J410" i="23"/>
  <c r="K410" i="23" s="1"/>
  <c r="J410" i="12"/>
  <c r="N410" i="12"/>
  <c r="N410" i="23"/>
  <c r="O410" i="23" s="1"/>
  <c r="R410" i="23"/>
  <c r="S410" i="23" s="1"/>
  <c r="R410" i="12"/>
  <c r="V410" i="23"/>
  <c r="W410" i="23" s="1"/>
  <c r="V410" i="12"/>
  <c r="Z410" i="12"/>
  <c r="Z410" i="23"/>
  <c r="AA410" i="23" s="1"/>
  <c r="F411" i="12"/>
  <c r="F411" i="23"/>
  <c r="G411" i="23" s="1"/>
  <c r="J411" i="12"/>
  <c r="J411" i="23"/>
  <c r="K411" i="23" s="1"/>
  <c r="N411" i="23"/>
  <c r="O411" i="23" s="1"/>
  <c r="N411" i="12"/>
  <c r="R411" i="23"/>
  <c r="S411" i="23" s="1"/>
  <c r="R411" i="12"/>
  <c r="V411" i="23"/>
  <c r="W411" i="23" s="1"/>
  <c r="V411" i="12"/>
  <c r="Z411" i="23"/>
  <c r="AA411" i="23" s="1"/>
  <c r="Z411" i="12"/>
  <c r="F412" i="12"/>
  <c r="F412" i="23"/>
  <c r="G412" i="23" s="1"/>
  <c r="J412" i="12"/>
  <c r="J412" i="23"/>
  <c r="K412" i="23" s="1"/>
  <c r="N412" i="12"/>
  <c r="N412" i="23"/>
  <c r="O412" i="23" s="1"/>
  <c r="R412" i="12"/>
  <c r="R412" i="23"/>
  <c r="S412" i="23" s="1"/>
  <c r="V412" i="23"/>
  <c r="W412" i="23" s="1"/>
  <c r="V412" i="12"/>
  <c r="Z412" i="12"/>
  <c r="Z412" i="23"/>
  <c r="AA412" i="23" s="1"/>
  <c r="F413" i="12"/>
  <c r="F413" i="23"/>
  <c r="G413" i="23" s="1"/>
  <c r="J413" i="23"/>
  <c r="K413" i="23" s="1"/>
  <c r="J413" i="12"/>
  <c r="N413" i="23"/>
  <c r="O413" i="23" s="1"/>
  <c r="N413" i="12"/>
  <c r="R413" i="23"/>
  <c r="S413" i="23" s="1"/>
  <c r="R413" i="12"/>
  <c r="V413" i="23"/>
  <c r="W413" i="23" s="1"/>
  <c r="V413" i="12"/>
  <c r="Z413" i="12"/>
  <c r="Z413" i="23"/>
  <c r="AA413" i="23" s="1"/>
  <c r="F414" i="12"/>
  <c r="F414" i="23"/>
  <c r="G414" i="23" s="1"/>
  <c r="J414" i="12"/>
  <c r="J414" i="23"/>
  <c r="K414" i="23" s="1"/>
  <c r="N414" i="23"/>
  <c r="O414" i="23" s="1"/>
  <c r="N414" i="12"/>
  <c r="R414" i="12"/>
  <c r="R414" i="23"/>
  <c r="S414" i="23" s="1"/>
  <c r="V414" i="23"/>
  <c r="W414" i="23" s="1"/>
  <c r="V414" i="12"/>
  <c r="Z414" i="23"/>
  <c r="AA414" i="23" s="1"/>
  <c r="Z414" i="12"/>
  <c r="F415" i="23"/>
  <c r="G415" i="23" s="1"/>
  <c r="F415" i="12"/>
  <c r="J415" i="23"/>
  <c r="K415" i="23" s="1"/>
  <c r="J415" i="12"/>
  <c r="N415" i="12"/>
  <c r="N415" i="23"/>
  <c r="O415" i="23" s="1"/>
  <c r="R415" i="23"/>
  <c r="S415" i="23" s="1"/>
  <c r="R415" i="12"/>
  <c r="V415" i="23"/>
  <c r="W415" i="23" s="1"/>
  <c r="V415" i="12"/>
  <c r="Z415" i="12"/>
  <c r="Z415" i="23"/>
  <c r="AA415" i="23" s="1"/>
  <c r="F416" i="23"/>
  <c r="G416" i="23" s="1"/>
  <c r="F416" i="12"/>
  <c r="J416" i="12"/>
  <c r="J416" i="23"/>
  <c r="K416" i="23" s="1"/>
  <c r="N416" i="23"/>
  <c r="O416" i="23" s="1"/>
  <c r="N416" i="12"/>
  <c r="R416" i="12"/>
  <c r="R416" i="23"/>
  <c r="S416" i="23" s="1"/>
  <c r="V416" i="23"/>
  <c r="W416" i="23" s="1"/>
  <c r="V416" i="12"/>
  <c r="Z416" i="12"/>
  <c r="Z416" i="23"/>
  <c r="AA416" i="23" s="1"/>
  <c r="AE417" i="23"/>
  <c r="F417" i="23"/>
  <c r="G417" i="23" s="1"/>
  <c r="F417" i="12"/>
  <c r="J417" i="23"/>
  <c r="K417" i="23" s="1"/>
  <c r="J417" i="12"/>
  <c r="N417" i="12"/>
  <c r="N417" i="23"/>
  <c r="O417" i="23" s="1"/>
  <c r="R417" i="23"/>
  <c r="S417" i="23" s="1"/>
  <c r="R417" i="12"/>
  <c r="V417" i="23"/>
  <c r="W417" i="23" s="1"/>
  <c r="V417" i="12"/>
  <c r="Z417" i="12"/>
  <c r="Z417" i="23"/>
  <c r="AA417" i="23" s="1"/>
  <c r="AE418" i="23"/>
  <c r="F418" i="23"/>
  <c r="G418" i="23" s="1"/>
  <c r="F418" i="12"/>
  <c r="J418" i="12"/>
  <c r="J418" i="23"/>
  <c r="K418" i="23" s="1"/>
  <c r="N418" i="23"/>
  <c r="O418" i="23" s="1"/>
  <c r="N418" i="12"/>
  <c r="R418" i="23"/>
  <c r="S418" i="23" s="1"/>
  <c r="R418" i="12"/>
  <c r="V418" i="23"/>
  <c r="W418" i="23" s="1"/>
  <c r="V418" i="12"/>
  <c r="Z418" i="23"/>
  <c r="AA418" i="23" s="1"/>
  <c r="Z418" i="12"/>
  <c r="F419" i="12"/>
  <c r="F419" i="23"/>
  <c r="G419" i="23" s="1"/>
  <c r="J419" i="12"/>
  <c r="J419" i="23"/>
  <c r="K419" i="23" s="1"/>
  <c r="N419" i="12"/>
  <c r="N419" i="23"/>
  <c r="O419" i="23" s="1"/>
  <c r="R419" i="12"/>
  <c r="R419" i="23"/>
  <c r="S419" i="23" s="1"/>
  <c r="V419" i="23"/>
  <c r="W419" i="23" s="1"/>
  <c r="V419" i="12"/>
  <c r="Z419" i="23"/>
  <c r="AA419" i="23" s="1"/>
  <c r="Z419" i="12"/>
  <c r="AE420" i="23"/>
  <c r="F420" i="23"/>
  <c r="G420" i="23" s="1"/>
  <c r="F420" i="12"/>
  <c r="J420" i="23"/>
  <c r="K420" i="23" s="1"/>
  <c r="J420" i="12"/>
  <c r="N420" i="23"/>
  <c r="O420" i="23" s="1"/>
  <c r="N420" i="12"/>
  <c r="R420" i="23"/>
  <c r="R420" i="12"/>
  <c r="S420" i="23"/>
  <c r="V420" i="23"/>
  <c r="W420" i="23" s="1"/>
  <c r="V420" i="12"/>
  <c r="Z420" i="23"/>
  <c r="AA420" i="23" s="1"/>
  <c r="Z420" i="12"/>
  <c r="F421" i="23"/>
  <c r="G421" i="23" s="1"/>
  <c r="F421" i="12"/>
  <c r="J421" i="23"/>
  <c r="K421" i="23" s="1"/>
  <c r="J421" i="12"/>
  <c r="N421" i="12"/>
  <c r="N421" i="23"/>
  <c r="O421" i="23" s="1"/>
  <c r="R421" i="23"/>
  <c r="R421" i="12"/>
  <c r="S421" i="23"/>
  <c r="V421" i="23"/>
  <c r="W421" i="23" s="1"/>
  <c r="V421" i="12"/>
  <c r="Z421" i="23"/>
  <c r="AA421" i="23" s="1"/>
  <c r="Z421" i="12"/>
  <c r="AE422" i="23"/>
  <c r="F422" i="23"/>
  <c r="G422" i="23" s="1"/>
  <c r="F422" i="12"/>
  <c r="J422" i="12"/>
  <c r="J422" i="23"/>
  <c r="K422" i="23" s="1"/>
  <c r="N422" i="23"/>
  <c r="O422" i="23" s="1"/>
  <c r="N422" i="12"/>
  <c r="R422" i="23"/>
  <c r="S422" i="23" s="1"/>
  <c r="R422" i="12"/>
  <c r="V422" i="23"/>
  <c r="W422" i="23" s="1"/>
  <c r="V422" i="12"/>
  <c r="Z422" i="23"/>
  <c r="AA422" i="23" s="1"/>
  <c r="Z422" i="12"/>
  <c r="F423" i="23"/>
  <c r="G423" i="23" s="1"/>
  <c r="F423" i="12"/>
  <c r="J423" i="12"/>
  <c r="J423" i="23"/>
  <c r="K423" i="23" s="1"/>
  <c r="N423" i="23"/>
  <c r="O423" i="23" s="1"/>
  <c r="N423" i="12"/>
  <c r="R423" i="23"/>
  <c r="S423" i="23" s="1"/>
  <c r="R423" i="12"/>
  <c r="V423" i="23"/>
  <c r="W423" i="23" s="1"/>
  <c r="V423" i="12"/>
  <c r="Z423" i="23"/>
  <c r="AA423" i="23" s="1"/>
  <c r="Z423" i="12"/>
  <c r="J424" i="23"/>
  <c r="K424" i="23" s="1"/>
  <c r="J424" i="12"/>
  <c r="N424" i="23"/>
  <c r="O424" i="23" s="1"/>
  <c r="N424" i="12"/>
  <c r="R424" i="23"/>
  <c r="S424" i="23" s="1"/>
  <c r="R424" i="12"/>
  <c r="V424" i="23"/>
  <c r="W424" i="23" s="1"/>
  <c r="V424" i="12"/>
  <c r="Z424" i="23"/>
  <c r="AA424" i="23" s="1"/>
  <c r="Z424" i="12"/>
  <c r="AE427" i="23"/>
  <c r="F427" i="23"/>
  <c r="G427" i="23" s="1"/>
  <c r="F427" i="12"/>
  <c r="J427" i="23"/>
  <c r="K427" i="23" s="1"/>
  <c r="J427" i="12"/>
  <c r="N427" i="23"/>
  <c r="O427" i="23" s="1"/>
  <c r="N427" i="12"/>
  <c r="R427" i="23"/>
  <c r="S427" i="23" s="1"/>
  <c r="R427" i="12"/>
  <c r="V427" i="12"/>
  <c r="V427" i="23"/>
  <c r="W427" i="23" s="1"/>
  <c r="Z427" i="23"/>
  <c r="AA427" i="23" s="1"/>
  <c r="Z427" i="12"/>
  <c r="F428" i="23"/>
  <c r="F428" i="12"/>
  <c r="G428" i="23"/>
  <c r="AE428" i="23"/>
  <c r="J428" i="23"/>
  <c r="K428" i="23" s="1"/>
  <c r="J428" i="12"/>
  <c r="N428" i="23"/>
  <c r="O428" i="23" s="1"/>
  <c r="N428" i="12"/>
  <c r="R428" i="23"/>
  <c r="S428" i="23" s="1"/>
  <c r="R428" i="12"/>
  <c r="V428" i="23"/>
  <c r="W428" i="23" s="1"/>
  <c r="V428" i="12"/>
  <c r="Z428" i="23"/>
  <c r="AA428" i="23" s="1"/>
  <c r="Z428" i="12"/>
  <c r="AE429" i="23"/>
  <c r="F429" i="23"/>
  <c r="G429" i="23" s="1"/>
  <c r="F429" i="12"/>
  <c r="J429" i="12"/>
  <c r="J429" i="23"/>
  <c r="K429" i="23" s="1"/>
  <c r="N429" i="12"/>
  <c r="N429" i="23"/>
  <c r="O429" i="23" s="1"/>
  <c r="R429" i="23"/>
  <c r="S429" i="23" s="1"/>
  <c r="R429" i="12"/>
  <c r="V429" i="23"/>
  <c r="W429" i="23" s="1"/>
  <c r="V429" i="12"/>
  <c r="Z429" i="23"/>
  <c r="AA429" i="23" s="1"/>
  <c r="Z429" i="12"/>
  <c r="F430" i="12"/>
  <c r="F430" i="23"/>
  <c r="G430" i="23" s="1"/>
  <c r="J430" i="23"/>
  <c r="K430" i="23" s="1"/>
  <c r="J430" i="12"/>
  <c r="N430" i="23"/>
  <c r="O430" i="23" s="1"/>
  <c r="N430" i="12"/>
  <c r="R430" i="23"/>
  <c r="S430" i="23" s="1"/>
  <c r="R430" i="12"/>
  <c r="V430" i="23"/>
  <c r="W430" i="23" s="1"/>
  <c r="V430" i="12"/>
  <c r="Z430" i="23"/>
  <c r="AA430" i="23" s="1"/>
  <c r="Z430" i="12"/>
  <c r="F431" i="12"/>
  <c r="F431" i="23"/>
  <c r="G431" i="23" s="1"/>
  <c r="J431" i="12"/>
  <c r="J431" i="23"/>
  <c r="K431" i="23" s="1"/>
  <c r="N431" i="12"/>
  <c r="N431" i="23"/>
  <c r="O431" i="23" s="1"/>
  <c r="R431" i="23"/>
  <c r="S431" i="23" s="1"/>
  <c r="R431" i="12"/>
  <c r="V431" i="23"/>
  <c r="W431" i="23" s="1"/>
  <c r="V431" i="12"/>
  <c r="Z431" i="23"/>
  <c r="Z431" i="12"/>
  <c r="AA431" i="23"/>
  <c r="AE432" i="23"/>
  <c r="F432" i="23"/>
  <c r="G432" i="23" s="1"/>
  <c r="F432" i="12"/>
  <c r="J432" i="23"/>
  <c r="K432" i="23" s="1"/>
  <c r="J432" i="12"/>
  <c r="N432" i="23"/>
  <c r="N432" i="12"/>
  <c r="O432" i="23"/>
  <c r="R432" i="23"/>
  <c r="S432" i="23" s="1"/>
  <c r="R432" i="12"/>
  <c r="V432" i="23"/>
  <c r="W432" i="23" s="1"/>
  <c r="V432" i="12"/>
  <c r="Z432" i="12"/>
  <c r="Z432" i="23"/>
  <c r="AA432" i="23" s="1"/>
  <c r="AE433" i="23"/>
  <c r="F433" i="12"/>
  <c r="F433" i="23"/>
  <c r="G433" i="23" s="1"/>
  <c r="J433" i="12"/>
  <c r="J433" i="23"/>
  <c r="K433" i="23" s="1"/>
  <c r="N433" i="23"/>
  <c r="O433" i="23" s="1"/>
  <c r="N433" i="12"/>
  <c r="R433" i="23"/>
  <c r="S433" i="23" s="1"/>
  <c r="R433" i="12"/>
  <c r="V433" i="23"/>
  <c r="W433" i="23" s="1"/>
  <c r="V433" i="12"/>
  <c r="Z433" i="12"/>
  <c r="Z433" i="23"/>
  <c r="AA433" i="23" s="1"/>
  <c r="Z280" i="23"/>
  <c r="AA280" i="23" s="1"/>
  <c r="Z280" i="12"/>
  <c r="J280" i="23"/>
  <c r="K280" i="23" s="1"/>
  <c r="J280" i="12"/>
  <c r="F280" i="12"/>
  <c r="F280" i="23"/>
  <c r="G280" i="23" s="1"/>
  <c r="AE280" i="12"/>
  <c r="AE278" i="12" s="1"/>
  <c r="AE277" i="12" s="1"/>
  <c r="AE280" i="23"/>
  <c r="AE278" i="23" s="1"/>
  <c r="AE277" i="23" s="1"/>
  <c r="V280" i="23"/>
  <c r="W280" i="23" s="1"/>
  <c r="V280" i="12"/>
  <c r="R280" i="23"/>
  <c r="S280" i="23" s="1"/>
  <c r="R280" i="12"/>
  <c r="N280" i="23"/>
  <c r="O280" i="23" s="1"/>
  <c r="N280" i="12"/>
  <c r="Z294" i="12"/>
  <c r="Z294" i="23"/>
  <c r="AA294" i="23" s="1"/>
  <c r="V294" i="23"/>
  <c r="W294" i="23" s="1"/>
  <c r="V294" i="12"/>
  <c r="R294" i="12"/>
  <c r="R294" i="23"/>
  <c r="S294" i="23" s="1"/>
  <c r="N294" i="23"/>
  <c r="O294" i="23" s="1"/>
  <c r="N294" i="12"/>
  <c r="J294" i="23"/>
  <c r="K294" i="23" s="1"/>
  <c r="J294" i="12"/>
  <c r="AE294" i="12"/>
  <c r="AE291" i="12" s="1"/>
  <c r="AE290" i="12" s="1"/>
  <c r="AE294" i="23"/>
  <c r="AE291" i="23" s="1"/>
  <c r="AE290" i="23" s="1"/>
  <c r="F294" i="12"/>
  <c r="F294" i="23"/>
  <c r="G294" i="23" s="1"/>
  <c r="F84" i="23"/>
  <c r="G84" i="23" s="1"/>
  <c r="F84" i="12"/>
  <c r="N84" i="23"/>
  <c r="O84" i="23" s="1"/>
  <c r="N84" i="12"/>
  <c r="F83" i="12"/>
  <c r="F83" i="23"/>
  <c r="G83" i="23" s="1"/>
  <c r="J84" i="23"/>
  <c r="K84" i="23" s="1"/>
  <c r="J84" i="12"/>
  <c r="AE17" i="12"/>
  <c r="AE426" i="23" l="1"/>
  <c r="AE425" i="23" s="1"/>
  <c r="AE381" i="23"/>
  <c r="AE380" i="23" s="1"/>
  <c r="AE376" i="23"/>
  <c r="AE375" i="23" s="1"/>
  <c r="AE367" i="23"/>
  <c r="AE366" i="23" s="1"/>
  <c r="AE360" i="23"/>
  <c r="AE359" i="23" s="1"/>
  <c r="AE328" i="23"/>
  <c r="AE327" i="23" s="1"/>
  <c r="AE317" i="23"/>
  <c r="AE316" i="23" s="1"/>
  <c r="AE312" i="23"/>
  <c r="AE311" i="23" s="1"/>
  <c r="AE302" i="23"/>
  <c r="AE301" i="23" s="1"/>
  <c r="AE268" i="23"/>
  <c r="AE267" i="23" s="1"/>
  <c r="AE247" i="23"/>
  <c r="AE246" i="23" s="1"/>
  <c r="AE221" i="23"/>
  <c r="AE220" i="23" s="1"/>
  <c r="AE179" i="23"/>
  <c r="AE178" i="23" s="1"/>
  <c r="AE151" i="23"/>
  <c r="AE150" i="23" s="1"/>
  <c r="AE133" i="23"/>
  <c r="AE132" i="23" s="1"/>
  <c r="AE88" i="23"/>
  <c r="AE87" i="23" s="1"/>
  <c r="AE67" i="23"/>
  <c r="AE66" i="23" s="1"/>
  <c r="AE48" i="23"/>
  <c r="AE47" i="23" s="1"/>
  <c r="AE25" i="23"/>
  <c r="AE24" i="23" s="1"/>
  <c r="AS56" i="7"/>
  <c r="AR49" i="7"/>
  <c r="AV56" i="7"/>
  <c r="AU49" i="7"/>
  <c r="AY56" i="7"/>
  <c r="AX49" i="7"/>
  <c r="BB56" i="7"/>
  <c r="BA49" i="7"/>
  <c r="BE56" i="7"/>
  <c r="BD49" i="7"/>
  <c r="BD56" i="7" l="1"/>
  <c r="BY56" i="7" s="1"/>
  <c r="AB56" i="11" s="1"/>
  <c r="AC56" i="11" s="1"/>
  <c r="BY49" i="7"/>
  <c r="AB49" i="11" s="1"/>
  <c r="AC49" i="11" s="1"/>
  <c r="AX56" i="7"/>
  <c r="BS56" i="7" s="1"/>
  <c r="X56" i="11" s="1"/>
  <c r="Y56" i="11" s="1"/>
  <c r="BS49" i="7"/>
  <c r="X49" i="11" s="1"/>
  <c r="Y49" i="11" s="1"/>
  <c r="BA56" i="7"/>
  <c r="BV56" i="7" s="1"/>
  <c r="Z56" i="11" s="1"/>
  <c r="AA56" i="11" s="1"/>
  <c r="BV49" i="7"/>
  <c r="Z49" i="11" s="1"/>
  <c r="AA49" i="11" s="1"/>
  <c r="AU56" i="7"/>
  <c r="BP56" i="7" s="1"/>
  <c r="V56" i="11" s="1"/>
  <c r="W56" i="11" s="1"/>
  <c r="BP49" i="7"/>
  <c r="V49" i="11" s="1"/>
  <c r="W49" i="11" s="1"/>
  <c r="AR56" i="7"/>
  <c r="BM56" i="7" s="1"/>
  <c r="T56" i="11" s="1"/>
  <c r="U56" i="11" s="1"/>
  <c r="BM49" i="7"/>
  <c r="T49" i="11" s="1"/>
  <c r="U49" i="11" s="1"/>
  <c r="V63" i="7"/>
  <c r="G62" i="7" l="1"/>
  <c r="D62" i="11" s="1"/>
  <c r="E62" i="11" l="1"/>
  <c r="AG62" i="11"/>
  <c r="AV62" i="11" s="1"/>
  <c r="V62" i="7"/>
  <c r="AX62" i="11" l="1"/>
  <c r="I83" i="12"/>
  <c r="I83" i="23"/>
  <c r="AH62" i="11"/>
  <c r="AW62" i="11"/>
  <c r="AU62" i="7"/>
  <c r="BP62" i="7" s="1"/>
  <c r="V62" i="11" s="1"/>
  <c r="W62" i="11" s="1"/>
  <c r="AX62" i="7"/>
  <c r="BS62" i="7" s="1"/>
  <c r="X62" i="11" s="1"/>
  <c r="Y62" i="11" s="1"/>
  <c r="K62" i="7" l="1"/>
  <c r="H62" i="11" s="1"/>
  <c r="H83" i="23"/>
  <c r="H83" i="12"/>
  <c r="J83" i="12"/>
  <c r="J83" i="23"/>
  <c r="K83" i="23" s="1"/>
  <c r="BA62" i="11"/>
  <c r="I62" i="11"/>
  <c r="AK62" i="11"/>
  <c r="BB62" i="11" s="1"/>
  <c r="AY62" i="7"/>
  <c r="AX63" i="7"/>
  <c r="BS63" i="7" s="1"/>
  <c r="X63" i="11" s="1"/>
  <c r="AV62" i="7"/>
  <c r="AU63" i="7"/>
  <c r="Z62" i="7"/>
  <c r="Q83" i="23" l="1"/>
  <c r="Q83" i="12"/>
  <c r="BD62" i="11"/>
  <c r="N83" i="12"/>
  <c r="N83" i="23"/>
  <c r="O83" i="23" s="1"/>
  <c r="AL62" i="11"/>
  <c r="BC62" i="11"/>
  <c r="AW63" i="7"/>
  <c r="BP63" i="7"/>
  <c r="V63" i="11" s="1"/>
  <c r="BA62" i="7"/>
  <c r="BV62" i="7" s="1"/>
  <c r="Z62" i="11" s="1"/>
  <c r="AA62" i="11" s="1"/>
  <c r="P83" i="23" l="1"/>
  <c r="P83" i="12"/>
  <c r="R83" i="12"/>
  <c r="R83" i="23"/>
  <c r="S83" i="23" s="1"/>
  <c r="BB62" i="7"/>
  <c r="BA63" i="7"/>
  <c r="BV63" i="7" s="1"/>
  <c r="Z63" i="11" s="1"/>
  <c r="M62" i="7"/>
  <c r="J62" i="11" s="1"/>
  <c r="K62" i="11" l="1"/>
  <c r="AM62" i="11"/>
  <c r="BE62" i="11" s="1"/>
  <c r="BC63" i="7"/>
  <c r="M63" i="7"/>
  <c r="J63" i="11" s="1"/>
  <c r="AB62" i="7"/>
  <c r="BG62" i="11" l="1"/>
  <c r="U83" i="23"/>
  <c r="U83" i="12"/>
  <c r="AN62" i="11"/>
  <c r="BF62" i="11"/>
  <c r="K63" i="11"/>
  <c r="AM63" i="11"/>
  <c r="BE63" i="11" s="1"/>
  <c r="AB63" i="7"/>
  <c r="U84" i="23" l="1"/>
  <c r="BG63" i="11"/>
  <c r="U84" i="12"/>
  <c r="AN63" i="11"/>
  <c r="BF63" i="11"/>
  <c r="T83" i="23"/>
  <c r="T83" i="12"/>
  <c r="V83" i="23"/>
  <c r="W83" i="23" s="1"/>
  <c r="V83" i="12"/>
  <c r="BD61" i="7"/>
  <c r="BY61" i="7" s="1"/>
  <c r="AB61" i="11" s="1"/>
  <c r="BD60" i="7"/>
  <c r="BY60" i="7" s="1"/>
  <c r="AB60" i="11" s="1"/>
  <c r="T84" i="23" l="1"/>
  <c r="T84" i="12"/>
  <c r="V84" i="23"/>
  <c r="V84" i="12"/>
  <c r="W84" i="23"/>
  <c r="BD62" i="7"/>
  <c r="BD63" i="7"/>
  <c r="BY63" i="7" s="1"/>
  <c r="AB63" i="11" s="1"/>
  <c r="O62" i="7"/>
  <c r="L62" i="11" s="1"/>
  <c r="M62" i="11" l="1"/>
  <c r="AO62" i="11"/>
  <c r="BH62" i="11" s="1"/>
  <c r="BE62" i="7"/>
  <c r="BY62" i="7"/>
  <c r="AB62" i="11" s="1"/>
  <c r="AC62" i="11" s="1"/>
  <c r="O63" i="7"/>
  <c r="L63" i="11" s="1"/>
  <c r="BF63" i="7"/>
  <c r="AD62" i="7"/>
  <c r="Y83" i="23" l="1"/>
  <c r="AE83" i="23" s="1"/>
  <c r="BJ62" i="11"/>
  <c r="Y83" i="12"/>
  <c r="AP62" i="11"/>
  <c r="BI62" i="11"/>
  <c r="AE83" i="12"/>
  <c r="M63" i="11"/>
  <c r="AO63" i="11"/>
  <c r="BH63" i="11" s="1"/>
  <c r="AD63" i="7"/>
  <c r="X83" i="23" l="1"/>
  <c r="X83" i="12"/>
  <c r="AP63" i="11"/>
  <c r="BI63" i="11"/>
  <c r="Y84" i="12"/>
  <c r="Y84" i="23"/>
  <c r="BJ63" i="11"/>
  <c r="Z83" i="23"/>
  <c r="AA83" i="23" s="1"/>
  <c r="Z83" i="12"/>
  <c r="AZ63" i="7"/>
  <c r="K63" i="7"/>
  <c r="Z84" i="12" l="1"/>
  <c r="Z84" i="23"/>
  <c r="AA84" i="23" s="1"/>
  <c r="X84" i="23"/>
  <c r="X84" i="12"/>
  <c r="Z63" i="7"/>
  <c r="H63" i="11"/>
  <c r="I63" i="11" l="1"/>
  <c r="AK63" i="11"/>
  <c r="BB63" i="11" s="1"/>
  <c r="AP366" i="7"/>
  <c r="AO366" i="7" s="1"/>
  <c r="Q84" i="23" l="1"/>
  <c r="Q84" i="12"/>
  <c r="BD63" i="11"/>
  <c r="AL63" i="11"/>
  <c r="BC63" i="11"/>
  <c r="AE84" i="12"/>
  <c r="BJ366" i="7"/>
  <c r="R366" i="11" s="1"/>
  <c r="S366" i="11" s="1"/>
  <c r="E366" i="7"/>
  <c r="B366" i="11" s="1"/>
  <c r="E365" i="7"/>
  <c r="E379" i="7"/>
  <c r="T366" i="7"/>
  <c r="P84" i="23" l="1"/>
  <c r="P84" i="12"/>
  <c r="R84" i="23"/>
  <c r="R84" i="12"/>
  <c r="S84" i="23"/>
  <c r="AE84" i="23"/>
  <c r="AE77" i="23" s="1"/>
  <c r="AE76" i="23" s="1"/>
  <c r="AE77" i="12"/>
  <c r="AE76" i="12" s="1"/>
  <c r="C366" i="11"/>
  <c r="AE366" i="11"/>
  <c r="AS366" i="11" s="1"/>
  <c r="AU366" i="11" s="1"/>
  <c r="T365" i="7"/>
  <c r="B365" i="11"/>
  <c r="AF366" i="11" l="1"/>
  <c r="AT366" i="11"/>
  <c r="C365" i="11"/>
  <c r="AE365" i="11"/>
  <c r="AS365" i="11" s="1"/>
  <c r="AU365" i="11" l="1"/>
  <c r="E424" i="23"/>
  <c r="E424" i="12"/>
  <c r="AF365" i="11"/>
  <c r="AT365" i="11"/>
  <c r="AE424" i="12"/>
  <c r="AE389" i="12" s="1"/>
  <c r="AE388" i="12" s="1"/>
  <c r="D424" i="23" l="1"/>
  <c r="D424" i="12"/>
  <c r="AE424" i="23"/>
  <c r="AE389" i="23" s="1"/>
  <c r="AE388" i="23" s="1"/>
  <c r="F424" i="23"/>
  <c r="G424" i="23" s="1"/>
  <c r="F42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H20" authorId="0" shapeId="0" xr:uid="{0C699035-ABD4-4CAB-B8C3-C895EBC9417B}">
      <text>
        <r>
          <rPr>
            <b/>
            <sz val="9"/>
            <color indexed="81"/>
            <rFont val="Tahoma"/>
            <family val="2"/>
          </rPr>
          <t>Michel van der Riet:</t>
        </r>
        <r>
          <rPr>
            <sz val="9"/>
            <color indexed="81"/>
            <rFont val="Tahoma"/>
            <family val="2"/>
          </rPr>
          <t xml:space="preserve">
Formule toevoegen:
Terrascan -&gt; T:\
Mos -&gt; 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ECAE713E-AD38-4C51-9259-2062A3FA0BA5}">
      <text>
        <r>
          <rPr>
            <sz val="9"/>
            <color indexed="81"/>
            <rFont val="Tahoma"/>
            <family val="2"/>
          </rPr>
          <t>60 = mg/l
14 = ug/l
79 = ng/l
8 =oC</t>
        </r>
      </text>
    </comment>
    <comment ref="A150" authorId="1" shapeId="0" xr:uid="{12C2DBEF-99E5-4AEC-8DC2-9D3CE76C0320}">
      <text>
        <r>
          <rPr>
            <b/>
            <sz val="9"/>
            <color indexed="81"/>
            <rFont val="Tahoma"/>
            <family val="2"/>
          </rPr>
          <t>Wesley van Hemert:</t>
        </r>
        <r>
          <rPr>
            <sz val="9"/>
            <color indexed="81"/>
            <rFont val="Tahoma"/>
            <family val="2"/>
          </rPr>
          <t xml:space="preserve">
Nog niet verwerkt</t>
        </r>
      </text>
    </comment>
    <comment ref="B243" authorId="0" shapeId="0" xr:uid="{5A45BC0A-33DD-45EC-8919-042CED8B9E3A}">
      <text>
        <r>
          <rPr>
            <sz val="9"/>
            <color indexed="81"/>
            <rFont val="Tahoma"/>
            <family val="2"/>
          </rPr>
          <t>aangepaste formules ivm afwijkende systematiek SIKB-codes minerale olie
(R33)</t>
        </r>
      </text>
    </comment>
    <comment ref="A365" authorId="1" shapeId="0" xr:uid="{5ED46CED-EADB-4AE1-919F-A6CAB81034B0}">
      <text>
        <r>
          <rPr>
            <b/>
            <sz val="9"/>
            <color indexed="81"/>
            <rFont val="Tahoma"/>
            <family val="2"/>
          </rPr>
          <t>Wesley van Hemert:</t>
        </r>
        <r>
          <rPr>
            <sz val="9"/>
            <color indexed="81"/>
            <rFont val="Tahoma"/>
            <family val="2"/>
          </rPr>
          <t xml:space="preserve">
Alleen grond
</t>
        </r>
      </text>
    </comment>
    <comment ref="A377" authorId="0" shapeId="0" xr:uid="{08157F69-6450-4F97-8A4C-AA88F1E9A2DB}">
      <text>
        <r>
          <rPr>
            <sz val="9"/>
            <color indexed="81"/>
            <rFont val="Tahoma"/>
            <family val="2"/>
          </rPr>
          <t>PFNS, perfluorundecaansulfonzuur, perfluordodecaansulfonzuur en perfluportridecaansulfonzuur zijn nog niet in de toetsing opgenomen (deze zitten niet in de standaard PFAS30- en PFAS20-pakketten; PFTrDA zit ook niet in het PFAS20-pakket). Op het tabblad 'Tabel' is een voetnoot opgenomen dat niet alle PFAS-verbindingen zijn geanalyseerd (R40).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D9EC46-913C-4D06-B3FE-16153330872C}"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186670_13191344.xml"/>
  </connection>
  <connection id="3" xr16:uid="{710F7184-2F7D-4FD7-8740-6450AE751E6C}" name="Verbinding1" type="4" refreshedVersion="8" minRefreshableVersion="1" background="1" saveData="1">
    <webPr sourceData="1" parsePre="1" consecutive="1" xl2000="1" url="\\terrascan-dc\users$\vincent.schriever\downloads\14353343.xml"/>
  </connection>
</connections>
</file>

<file path=xl/sharedStrings.xml><?xml version="1.0" encoding="utf-8"?>
<sst xmlns="http://schemas.openxmlformats.org/spreadsheetml/2006/main" count="20743" uniqueCount="2958">
  <si>
    <t>SIKB-code</t>
  </si>
  <si>
    <t>Barium</t>
  </si>
  <si>
    <t>Cadmium</t>
  </si>
  <si>
    <t>Kobalt</t>
  </si>
  <si>
    <t>Koper</t>
  </si>
  <si>
    <t>Kwik</t>
  </si>
  <si>
    <t>Lood</t>
  </si>
  <si>
    <t>Molybdeen</t>
  </si>
  <si>
    <t>Nikkel</t>
  </si>
  <si>
    <t>Zink</t>
  </si>
  <si>
    <t>Naftaleen</t>
  </si>
  <si>
    <t>Fractie C10 - C12</t>
  </si>
  <si>
    <t>Fractie C12 - C22</t>
  </si>
  <si>
    <t>Fractie C22 - C30</t>
  </si>
  <si>
    <t>Fractie C30 - C40</t>
  </si>
  <si>
    <t>Totaal olie C10 - C40</t>
  </si>
  <si>
    <t>Deellocatie</t>
  </si>
  <si>
    <t>Te toetsen waarden</t>
  </si>
  <si>
    <t>Omschrijving</t>
  </si>
  <si>
    <t>Verklaring:</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</si>
  <si>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</si>
  <si>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</si>
  <si>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</si>
  <si>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</si>
  <si>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</si>
  <si>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</si>
  <si>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Benzeen</t>
  </si>
  <si>
    <t>Ethylbenzeen</t>
  </si>
  <si>
    <t>Tolueen</t>
  </si>
  <si>
    <t>Styreen (vinylbenzeen)</t>
  </si>
  <si>
    <t>Monochlooretheen (vinylchloride)</t>
  </si>
  <si>
    <t>Dichloormethaan</t>
  </si>
  <si>
    <t>1,1-Dichloorethaan</t>
  </si>
  <si>
    <t>1,2-Dichloorethaan</t>
  </si>
  <si>
    <t>Dichloorethanen (som)</t>
  </si>
  <si>
    <t>1,1-Dichlooretheen</t>
  </si>
  <si>
    <t>Cis-1,2-dichlooretheen</t>
  </si>
  <si>
    <t>Trans-1,2-dichlooretheen</t>
  </si>
  <si>
    <t>1,1-Dichloorpropaan</t>
  </si>
  <si>
    <t>1,2-Dichloorpropaan</t>
  </si>
  <si>
    <t>1,3-Dichloorpropaan</t>
  </si>
  <si>
    <t>Trichloormethaan (chloroform)</t>
  </si>
  <si>
    <t>1,1,1-Trichloorethaan</t>
  </si>
  <si>
    <t>1,1,2-Trichloorethaan</t>
  </si>
  <si>
    <t>Trichloorethanen (som)</t>
  </si>
  <si>
    <t>Trichlooretheen (tri)</t>
  </si>
  <si>
    <t>Tetrachloormethaan (tetra)</t>
  </si>
  <si>
    <t>Tribroommethaan</t>
  </si>
  <si>
    <t>Peilbuis</t>
  </si>
  <si>
    <t>Filterstelling (m - mv.)</t>
  </si>
  <si>
    <t>Grondwaterstand (m - mv.)</t>
  </si>
  <si>
    <t>pH (-)</t>
  </si>
  <si>
    <t>Geleidbaarheid (µS/cm)</t>
  </si>
  <si>
    <t>Monstercode</t>
  </si>
  <si>
    <t>-</t>
  </si>
  <si>
    <t>Tetrachlooretheen (per)</t>
  </si>
  <si>
    <t>Arseen</t>
  </si>
  <si>
    <t>Chroom</t>
  </si>
  <si>
    <t>Monstervolgorde</t>
  </si>
  <si>
    <t>som</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</si>
  <si>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</si>
  <si>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</si>
  <si>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</si>
  <si>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</si>
  <si>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</si>
  <si>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</si>
  <si>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</si>
  <si>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</si>
  <si>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mogelijkheid toegevoegd om zelf de monstervolgorde te kunnen bepalen</t>
  </si>
  <si>
    <t>zware metalen gewijzigd in metalen</t>
  </si>
  <si>
    <t>de toetsingssheet krijgt voortaan bij elke wijziging een nieuw versienummer</t>
  </si>
  <si>
    <t>tabblad Versie toegevoegd</t>
  </si>
  <si>
    <t>kleuren van de tabbladen aangepast</t>
  </si>
  <si>
    <t>Totaal BTEX als parameter toegevoegd</t>
  </si>
  <si>
    <t>SIKB-code van naftaleen aangepast</t>
  </si>
  <si>
    <t>toetsing van tribroommethaan aangepast</t>
  </si>
  <si>
    <t>Wijzigingen in versie 3.5.070409:</t>
  </si>
  <si>
    <t>Wijzigingen in versie 3.4.060409:</t>
  </si>
  <si>
    <t>Wijzigingen in versie 3.3.220109:</t>
  </si>
  <si>
    <t>fout in toetsing van somparameters gecorrigeerd</t>
  </si>
  <si>
    <t>update naar nieuwe versies van Circulaire Bodemsanering en Regeling Bodemkwaliteit</t>
  </si>
  <si>
    <t>Wijzigingen in versie RF 813 R6</t>
  </si>
  <si>
    <t>Toevoeging aan kwaliteitshandboek</t>
  </si>
  <si>
    <t>Wijzigingen in versie RF 813 R7:</t>
  </si>
  <si>
    <t>Aanpassing aan SIKB 0101 versie 7.1.0 (&lt;-tekens)</t>
  </si>
  <si>
    <t>Wijzigingen in versie RF 813 R8:</t>
  </si>
  <si>
    <t>Bij een deel van de somparameters worden voortaan 0,7-factoren weergegeven zoals op de certificaten van Alcontrol</t>
  </si>
  <si>
    <t>Foute formuleverwijzing naar deellocaties aangepast</t>
  </si>
  <si>
    <t>Hexachloorbenzeen</t>
  </si>
  <si>
    <t>o,p-DDT</t>
  </si>
  <si>
    <t>p,p-DDT</t>
  </si>
  <si>
    <t>o,p-DDD</t>
  </si>
  <si>
    <t>p,p-DDD</t>
  </si>
  <si>
    <t>o,p-DDE</t>
  </si>
  <si>
    <t>p,p-DDE</t>
  </si>
  <si>
    <t>Aldrin</t>
  </si>
  <si>
    <t>Dieldrin</t>
  </si>
  <si>
    <t>Endrin</t>
  </si>
  <si>
    <t>Telodrin</t>
  </si>
  <si>
    <t>Isodrin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</si>
  <si>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</si>
  <si>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</si>
  <si>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</si>
  <si>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</si>
  <si>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</si>
  <si>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</si>
  <si>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</si>
  <si>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</si>
  <si>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</si>
  <si>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</si>
  <si>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</si>
  <si>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813 R9:</t>
  </si>
  <si>
    <t>OCB's toegevoegd</t>
  </si>
  <si>
    <t>Versie SIKB 0101:</t>
  </si>
  <si>
    <t>Wijzigingen in versie RF 813 R10:</t>
  </si>
  <si>
    <t>0,7-factor voor som xylenen toegevoegd</t>
  </si>
  <si>
    <t>Temperatuur toegevoegd</t>
  </si>
  <si>
    <t>Aangepast aan SIKB 0101 versie 10.0.0</t>
  </si>
  <si>
    <t>Enkele kleine aanpassingen in de instructie</t>
  </si>
  <si>
    <t>Logo's VKB-protocollen verwijderd</t>
  </si>
  <si>
    <t>Importeren van xml-bestand verloopt nu via T:\Algemeen\XML-export\</t>
  </si>
  <si>
    <t>Xylenen</t>
  </si>
  <si>
    <t>Totaal BTEX</t>
  </si>
  <si>
    <t>Dichloorpropanen</t>
  </si>
  <si>
    <t>Som DDT,DDE,DDD</t>
  </si>
  <si>
    <t>Som a-b-c-d HCH</t>
  </si>
  <si>
    <t>Som heptachloorepoxide</t>
  </si>
  <si>
    <t>Som chloordaan</t>
  </si>
  <si>
    <t>Datum bemonstering</t>
  </si>
  <si>
    <t>Troebelheid (NTU)</t>
  </si>
  <si>
    <t>Wijzigingen in versie RF 813 R11:</t>
  </si>
  <si>
    <t>Wijzigingen in versie RF 813 R12:</t>
  </si>
  <si>
    <t>0,7-factoren verwijderd</t>
  </si>
  <si>
    <t>Troebelheid en datum bemonstering toegevoegd</t>
  </si>
  <si>
    <t>Wijzigingen in versie RF 813 R13:</t>
  </si>
  <si>
    <t>Naftaleen naar de stofgroep PAK verplaatst i.v.m. nieuwe analysemethode</t>
  </si>
  <si>
    <t>Peilbuisnummers worden in vet weergegeven in de tabel</t>
  </si>
  <si>
    <t>1,2-Dichlooretheen (som)</t>
  </si>
  <si>
    <t>Wijzigingen in versie RF 813 R14:</t>
  </si>
  <si>
    <t>Tussenwaarde verwijderd uit de toetsing</t>
  </si>
  <si>
    <t>Bijgewerkt tot de laatste versies van de SIKB-protocollen, Bbk en Rbk</t>
  </si>
  <si>
    <t>Kolom op tabblad import met projectnummer:</t>
  </si>
  <si>
    <t>Kolom op tabblad import met projectnaam:</t>
  </si>
  <si>
    <t>Tabblad 'Overschrijding' toegevoegd, waarop bij een overschrijding van de streefwaarde het % van de interventiewaarde wordt weergegeven</t>
  </si>
  <si>
    <t>Projectnummer:</t>
  </si>
  <si>
    <t>Projectnaam:</t>
  </si>
  <si>
    <t>van</t>
  </si>
  <si>
    <t>Pagina</t>
  </si>
  <si>
    <t>Terrascanlogo en lijn onderaan de pagina in kleur</t>
  </si>
  <si>
    <t>Projectnummer en projectnaam worden automatisch in de tabeltitel geplaatst in plaats van handmatig in de voettekst</t>
  </si>
  <si>
    <t>pH, geleidbaarheid, temperatuur en troebelheid verplaatst van tabelkop naar resultaten</t>
  </si>
  <si>
    <t>Tabelkop wordt automatisch op elke pagina weergegeven</t>
  </si>
  <si>
    <t>Formules tabeltitel aangepast</t>
  </si>
  <si>
    <t>Op het tabblad 'Overschrijdingen' staan bij overschrijdingen van de streefwaarden de percentages van de</t>
  </si>
  <si>
    <t>concentraties ten opzichte van de interventiewaarden weergegeven.</t>
  </si>
  <si>
    <t>Tevens kan de volgorde van de monsters worden aangegeven en kunnen het tabel- en paginanummer worden aangepast.</t>
  </si>
  <si>
    <t>Op het tabblad 'Invoer' kunnen deellocaties, filtertrajecten, grondwaterstanden, pH, EGV, temperatuur en troebelheid worden ingevoerd.</t>
  </si>
  <si>
    <t>Monstercodes:</t>
  </si>
  <si>
    <t>Data</t>
  </si>
  <si>
    <t>Converteren naar tekst</t>
  </si>
  <si>
    <t>Code met traject?</t>
  </si>
  <si>
    <t>Getal, 0 of leeg?</t>
  </si>
  <si>
    <t>Spatie</t>
  </si>
  <si>
    <t>Code zonder traject</t>
  </si>
  <si>
    <t>Weer te geven</t>
  </si>
  <si>
    <t>Monstercodes worden voortaan automatisch zonder filtertrajecten weergegeven</t>
  </si>
  <si>
    <t>Wijzigingen in versie RF 813 R15:</t>
  </si>
  <si>
    <t>Bij het aantonen van OCB werden de somparameters niet weergegeven en getoetst</t>
  </si>
  <si>
    <t>PFOS lineair</t>
  </si>
  <si>
    <t>PFOS vertakt</t>
  </si>
  <si>
    <t>&lt;</t>
  </si>
  <si>
    <t>Wijzigingen in versie RF 813 R16:</t>
  </si>
  <si>
    <t>PFOS en PFOA toegevoegd</t>
  </si>
  <si>
    <t>PFOS totaal</t>
  </si>
  <si>
    <t>Wijzigingen in versie RF 813 R17:</t>
  </si>
  <si>
    <t>PFOS totaal toegevoegd</t>
  </si>
  <si>
    <t>Wijzigingen in versie RF 813 R18:</t>
  </si>
  <si>
    <t>Toetsing van PFOS en PFOA aan de beleidsregel van de provincie Noord-Holland toegevoegd</t>
  </si>
  <si>
    <t>PFOA lineair</t>
  </si>
  <si>
    <t>PFOA vertakt</t>
  </si>
  <si>
    <t>PFOA totaal</t>
  </si>
  <si>
    <t>Wijzigingen in versie RF 813 R19:</t>
  </si>
  <si>
    <t>PFOA lineair en vertakt toegevoegd</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</si>
  <si>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</si>
  <si>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</si>
  <si>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</si>
  <si>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</si>
  <si>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</si>
  <si>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</si>
  <si>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</si>
  <si>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Noord-Holland</t>
  </si>
  <si>
    <t>Amsterdam</t>
  </si>
  <si>
    <t>Gebiedsspecifiek beleid PFAS Amsterdam toegevoegd</t>
  </si>
  <si>
    <t>Extra PFAS-verbindingen toegevoegd</t>
  </si>
  <si>
    <t>Afronding van concentraties PFAS aangepast</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</si>
  <si>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</si>
  <si>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</si>
  <si>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</si>
  <si>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</si>
  <si>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</si>
  <si>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</si>
  <si>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</si>
  <si>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</si>
  <si>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</si>
  <si>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</si>
  <si>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</si>
  <si>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</si>
  <si>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</si>
  <si>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</si>
  <si>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</si>
  <si>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</si>
  <si>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</si>
  <si>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</si>
  <si>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</si>
  <si>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</si>
  <si>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</si>
  <si>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</si>
  <si>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</si>
  <si>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</si>
  <si>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</si>
  <si>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</si>
  <si>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</si>
  <si>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</si>
  <si>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</si>
  <si>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</si>
  <si>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</si>
  <si>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</si>
  <si>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</si>
  <si>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</si>
  <si>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</si>
  <si>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</si>
  <si>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</si>
  <si>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</si>
  <si>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</si>
  <si>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</si>
  <si>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</si>
  <si>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</si>
  <si>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</si>
  <si>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</si>
  <si>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</si>
  <si>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</si>
  <si>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</si>
  <si>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</si>
  <si>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</si>
  <si>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</si>
  <si>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</si>
  <si>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</si>
  <si>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</si>
  <si>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</si>
  <si>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</si>
  <si>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</si>
  <si>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</si>
  <si>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</si>
  <si>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</si>
  <si>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</si>
  <si>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</si>
  <si>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</si>
  <si>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</si>
  <si>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</si>
  <si>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</si>
  <si>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</si>
  <si>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</si>
  <si>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</si>
  <si>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</si>
  <si>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</si>
  <si>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</si>
  <si>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urn:immetingen:hoedanigheid:id:9</t>
  </si>
  <si>
    <t>urn:immetingen:parameter:id:310</t>
  </si>
  <si>
    <t>urn:immetingen:parameter:id:2720</t>
  </si>
  <si>
    <t>urn:immetingen:eenheid:id:14</t>
  </si>
  <si>
    <t>urn:immetingen:kwaliteitsoordeel:id:0</t>
  </si>
  <si>
    <t>urn:immetingen:waardebewerkingsmethode:id:5</t>
  </si>
  <si>
    <t>urn:immetingen:compartiment:id:2</t>
  </si>
  <si>
    <t>urn:immetingen:parameter:id:333</t>
  </si>
  <si>
    <t>urn:immetingen:parameter:id:441</t>
  </si>
  <si>
    <t>urn:immetingen:parameter:id:527</t>
  </si>
  <si>
    <t>urn:immetingen:parameter:id:971</t>
  </si>
  <si>
    <t>urn:immetingen:parameter:id:1097</t>
  </si>
  <si>
    <t>urn:immetingen:parameter:id:1116</t>
  </si>
  <si>
    <t>urn:immetingen:parameter:id:1243</t>
  </si>
  <si>
    <t>urn:immetingen:parameter:id:1267</t>
  </si>
  <si>
    <t>urn:immetingen:parameter:id:1693</t>
  </si>
  <si>
    <t>urn:immetingen:hoedanigheid:id:8</t>
  </si>
  <si>
    <t>urn:immetingen:parameter:id:342</t>
  </si>
  <si>
    <t>urn:immetingen:parameter:id:1568</t>
  </si>
  <si>
    <t>urn:immetingen:parameter:id:728</t>
  </si>
  <si>
    <t>urn:immetingen:parameter:id:1341</t>
  </si>
  <si>
    <t>urn:immetingen:parameter:id:1143</t>
  </si>
  <si>
    <t>urn:immetingen:parameter:id:1686</t>
  </si>
  <si>
    <t>urn:immetingen:parameter:id:1503</t>
  </si>
  <si>
    <t>urn:immetingen:parameter:id:1259</t>
  </si>
  <si>
    <t>urn:immetingen:parameter:id:8</t>
  </si>
  <si>
    <t>urn:immetingen:parameter:id:36</t>
  </si>
  <si>
    <t>urn:immetingen:parameter:id:9</t>
  </si>
  <si>
    <t>urn:immetingen:parameter:id:520</t>
  </si>
  <si>
    <t>urn:immetingen:parameter:id:1578</t>
  </si>
  <si>
    <t>urn:immetingen:parameter:id:619</t>
  </si>
  <si>
    <t>urn:immetingen:parameter:id:519</t>
  </si>
  <si>
    <t>urn:immetingen:parameter:id:10</t>
  </si>
  <si>
    <t>urn:immetingen:parameter:id:38</t>
  </si>
  <si>
    <t>urn:immetingen:parameter:id:48</t>
  </si>
  <si>
    <t>urn:immetingen:parameter:id:622</t>
  </si>
  <si>
    <t>urn:immetingen:parameter:id:1536</t>
  </si>
  <si>
    <t>urn:immetingen:parameter:id:1538</t>
  </si>
  <si>
    <t>urn:immetingen:parameter:id:4</t>
  </si>
  <si>
    <t>urn:immetingen:parameter:id:6</t>
  </si>
  <si>
    <t>urn:immetingen:parameter:id:1598</t>
  </si>
  <si>
    <t>urn:immetingen:parameter:id:1711</t>
  </si>
  <si>
    <t>urn:immetingen:parameter:id:1654</t>
  </si>
  <si>
    <t>urn:immetingen:hoedanigheid:id:85</t>
  </si>
  <si>
    <t>urn:immetingen:parameter:id:1200</t>
  </si>
  <si>
    <t>urn:immetingen:hoedanigheid:id:98</t>
  </si>
  <si>
    <t>urn:immetingen:hoedanigheid:id:113</t>
  </si>
  <si>
    <t>urn:immetingen:hoedanigheid:id:121</t>
  </si>
  <si>
    <t>urn:immetingen:hoedanigheid:id:92</t>
  </si>
  <si>
    <t>urn:immetingen:parameter:id:1590</t>
  </si>
  <si>
    <t>urn:immetingen:parameter:id:4437</t>
  </si>
  <si>
    <t>urn:immetingen:eenheid:id:79</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</si>
  <si>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</si>
  <si>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</si>
  <si>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</si>
  <si>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</si>
  <si>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</si>
  <si>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</si>
  <si>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</si>
  <si>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</si>
  <si>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</si>
  <si>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</si>
  <si>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</si>
  <si>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</si>
  <si>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</si>
  <si>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</si>
  <si>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</si>
  <si>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</si>
  <si>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</si>
  <si>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urn:immetingen:parameter:id:3898</t>
  </si>
  <si>
    <t>urn:immetingen:parameter:id:5996</t>
  </si>
  <si>
    <t>urn:immetingen:parameter:id:5517</t>
  </si>
  <si>
    <t>urn:immetingen:parameter:id:5830</t>
  </si>
  <si>
    <t>urn:immetingen:parameter:id:4446</t>
  </si>
  <si>
    <t>Gegevens</t>
  </si>
  <si>
    <t>Conversie monstercodes</t>
  </si>
  <si>
    <t>zonder</t>
  </si>
  <si>
    <t>labcode</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</si>
  <si>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</si>
  <si>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</si>
  <si>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</si>
  <si>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</si>
  <si>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</si>
  <si>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</si>
  <si>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</si>
  <si>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</si>
  <si>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</si>
  <si>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</si>
  <si>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</si>
  <si>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</si>
  <si>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</si>
  <si>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</si>
  <si>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</si>
  <si>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</si>
  <si>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</si>
  <si>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</si>
  <si>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</si>
  <si>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</si>
  <si>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</si>
  <si>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</si>
  <si>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</si>
  <si>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</si>
  <si>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</si>
  <si>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</si>
  <si>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</si>
  <si>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</si>
  <si>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HPFHpA</t>
  </si>
  <si>
    <t>Zorg dat er maximaal 6 analysemonsters in een exportbestand zijn opgenomen.</t>
  </si>
  <si>
    <t>Beantwoord tevens de vragen m.b.t. de locatie.</t>
  </si>
  <si>
    <t>Wijzigingen in versie RF 813 R22</t>
  </si>
  <si>
    <t>Wijzigingen in versie RF 813 R21</t>
  </si>
  <si>
    <t>Wijzigingen in versie RF 813 R20</t>
  </si>
  <si>
    <t>Concentraties PFAS worden automatisch geïmporteerd uit @mis en hoeven niet meer handmatig te worden ingevoerd</t>
  </si>
  <si>
    <t>SIKB 0101 versie 13.4.0 doorgevoerd</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</si>
  <si>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</si>
  <si>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</si>
  <si>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</si>
  <si>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</si>
  <si>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</si>
  <si>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</si>
  <si>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</si>
  <si>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</si>
  <si>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</si>
  <si>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</si>
  <si>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</si>
  <si>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</si>
  <si>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</si>
  <si>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</si>
  <si>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</si>
  <si>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</si>
  <si>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</si>
  <si>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</si>
  <si>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</si>
  <si>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</si>
  <si>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</si>
  <si>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</si>
  <si>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</si>
  <si>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</si>
  <si>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</si>
  <si>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</si>
  <si>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</si>
  <si>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</si>
  <si>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</si>
  <si>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</si>
  <si>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</si>
  <si>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</si>
  <si>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AW3</t>
  </si>
  <si>
    <t>urn:immetingen:LabopdrachtStatus:id:5</t>
  </si>
  <si>
    <t>TERRASCAN LIJNDEN (103126)</t>
  </si>
  <si>
    <t>urn:immetingen:monstertype:id:10</t>
  </si>
  <si>
    <t>immetingen:AnalyticResultType</t>
  </si>
  <si>
    <t>Aantal analysemonsters</t>
  </si>
  <si>
    <t>Kolom op tabblad import met monsternaam:</t>
  </si>
  <si>
    <t>Kolom op tabblad import met monstercode:</t>
  </si>
  <si>
    <t>Conversie monstercodes naar monsternamen</t>
  </si>
  <si>
    <t>rij</t>
  </si>
  <si>
    <t>eerste</t>
  </si>
  <si>
    <t>Wijzigingen in versie RF 813 R23</t>
  </si>
  <si>
    <t>SIKB 0101 versie 14.0.0 doorgevoerd</t>
  </si>
  <si>
    <t>Wijziging Besluit bodemkwaliteit per 18-12-2019</t>
  </si>
  <si>
    <t>Stoffen uit Advieslijst te meten PFAS d.d. 12-07-2019 toegevoegd</t>
  </si>
  <si>
    <t>Exporteer de analyseresultaten vanuit @mis volgens SIKB BRL0100, versie 14.0.0.</t>
  </si>
  <si>
    <t>(Export Module -&gt; Netherlands -&gt; SIKB versie 14.0.0)</t>
  </si>
  <si>
    <t>streepje</t>
  </si>
  <si>
    <t>Wijziging Regeling bodemkwaliteit per 09-06-2020</t>
  </si>
  <si>
    <t>Er is een macro toegevoegd om de gegevens te verwerken na de import</t>
  </si>
  <si>
    <t>Zaanstad</t>
  </si>
  <si>
    <t>Wijzigingen in versie RF 813 R25</t>
  </si>
  <si>
    <t>Wijzigingen in versie RF 813 R24</t>
  </si>
  <si>
    <t>Beleidsregel PFAS gemeente Zaanstad 2020 d.d. 05-06-2020 doorgevoerd</t>
  </si>
  <si>
    <t>Wijzigingen in versie RF 813 R26</t>
  </si>
  <si>
    <t>Kleine aanpassing in de import a.g.v. update Excel</t>
  </si>
  <si>
    <t>Filter</t>
  </si>
  <si>
    <t>Importbestand vanuit @mis:</t>
  </si>
  <si>
    <t>.xml</t>
  </si>
  <si>
    <t>Importeren van xml-bestand gaat nu via een macro / knop</t>
  </si>
  <si>
    <t>Op tabblad 'Tabel' is een knop toegevoegd om automatisch de lege regels uit de tabel te verbergen</t>
  </si>
  <si>
    <t>Een fout opgelost bij concentraties die kleiner zijn dan de rapportagegrens (trad op sinds R26)</t>
  </si>
  <si>
    <t>Ga naar het tabblad 'Invoer'.</t>
  </si>
  <si>
    <t>Vul bovenaan de naam van het xml-bestand uit @mis in (zonder pad).</t>
  </si>
  <si>
    <t>Druk op de knop 'Importeren'</t>
  </si>
  <si>
    <t>Wijzigingen in versie RF 813 R27</t>
  </si>
  <si>
    <t>Middels de knop 'Lege regels verbergen' worden regels met niet-geanalyseerde stoffen automatisch verborgen.</t>
  </si>
  <si>
    <t>Wijzigingen in versie RF 813 R28</t>
  </si>
  <si>
    <t>Op tabblad 'Tabel' is een knop toegevoegd om de lege regels uit de tabel opnieuw weer te geven</t>
  </si>
  <si>
    <t>De versie van de toetsingstabel verschijnt nu automatisch onderaan de pagina en hoeft niet meer handmatig naar beneden te worden verplaatst</t>
  </si>
  <si>
    <t>Er is een knop toegevoegd om de tabel als pdf op te slaan</t>
  </si>
  <si>
    <t>Wijzigingen in versie RF 813 R29</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</si>
  <si>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</si>
  <si>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</si>
  <si>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</si>
  <si>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</si>
  <si>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</si>
  <si>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</si>
  <si>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</si>
  <si>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Op tabblad 'Invoer' werden niet alle veldmetingen weergegeven</t>
  </si>
  <si>
    <t>Ethyl(tert)butylether (ETBE)</t>
  </si>
  <si>
    <t>Methyl(tert)butylether (MTBE)</t>
  </si>
  <si>
    <t>Fenantreen</t>
  </si>
  <si>
    <t>Antraceen</t>
  </si>
  <si>
    <t>Fluoranteen</t>
  </si>
  <si>
    <t>Benzo(a)antraceen</t>
  </si>
  <si>
    <t>Chryseen</t>
  </si>
  <si>
    <t>Benzo(k)fluoranteen</t>
  </si>
  <si>
    <t>Benzo(a)pyreen</t>
  </si>
  <si>
    <t>Benzo(ghi)peryleen</t>
  </si>
  <si>
    <t>Indeno(1,2,3-cd)pyreen</t>
  </si>
  <si>
    <t>Gemiddelde van /imsikb0101:featureMember/immetingen:Analysis/om:result/immetingen:numericValue</t>
  </si>
  <si>
    <t>Gemiddelde van /imsikb0101:featureMember/immetingen:Analysis/om:result/immetingen:limitSymbol</t>
  </si>
  <si>
    <t>PAK, ETBE en MTBE zijn toegevoegd</t>
  </si>
  <si>
    <t>Bijlagenummer</t>
  </si>
  <si>
    <t>Wijzigingen in versie RF 813 R30</t>
  </si>
  <si>
    <t>Aanpassingen i.v.m. nieuwe layout sjablonen</t>
  </si>
  <si>
    <t>In welke gemeente bevindt de locatie zich?</t>
  </si>
  <si>
    <t>Gemeentecode</t>
  </si>
  <si>
    <t>GemeentecodeGM</t>
  </si>
  <si>
    <t>Gemeentenaam</t>
  </si>
  <si>
    <t>Provinciecode</t>
  </si>
  <si>
    <t>ProvinciecodePV</t>
  </si>
  <si>
    <t>Provincienaam</t>
  </si>
  <si>
    <t>1680</t>
  </si>
  <si>
    <t>GM1680</t>
  </si>
  <si>
    <t>Aa en Hunze</t>
  </si>
  <si>
    <t>22</t>
  </si>
  <si>
    <t>PV22</t>
  </si>
  <si>
    <t>Drenthe</t>
  </si>
  <si>
    <t>0358</t>
  </si>
  <si>
    <t>GM0358</t>
  </si>
  <si>
    <t>Aalsmeer</t>
  </si>
  <si>
    <t>27</t>
  </si>
  <si>
    <t>PV27</t>
  </si>
  <si>
    <t>0197</t>
  </si>
  <si>
    <t>GM0197</t>
  </si>
  <si>
    <t>Aalten</t>
  </si>
  <si>
    <t>25</t>
  </si>
  <si>
    <t>PV25</t>
  </si>
  <si>
    <t>Gelderland</t>
  </si>
  <si>
    <t>0059</t>
  </si>
  <si>
    <t>GM0059</t>
  </si>
  <si>
    <t>Achtkarspelen</t>
  </si>
  <si>
    <t>21</t>
  </si>
  <si>
    <t>PV21</t>
  </si>
  <si>
    <t>Fryslân</t>
  </si>
  <si>
    <t>0482</t>
  </si>
  <si>
    <t>GM0482</t>
  </si>
  <si>
    <t>Alblasserdam</t>
  </si>
  <si>
    <t>28</t>
  </si>
  <si>
    <t>PV28</t>
  </si>
  <si>
    <t>Zuid-Holland</t>
  </si>
  <si>
    <t>0613</t>
  </si>
  <si>
    <t>GM0613</t>
  </si>
  <si>
    <t>Albrandswaard</t>
  </si>
  <si>
    <t>0361</t>
  </si>
  <si>
    <t>GM0361</t>
  </si>
  <si>
    <t>Alkmaar</t>
  </si>
  <si>
    <t>0141</t>
  </si>
  <si>
    <t>GM0141</t>
  </si>
  <si>
    <t>Almelo</t>
  </si>
  <si>
    <t>23</t>
  </si>
  <si>
    <t>PV23</t>
  </si>
  <si>
    <t>Overijssel</t>
  </si>
  <si>
    <t>0034</t>
  </si>
  <si>
    <t>GM0034</t>
  </si>
  <si>
    <t>Almere</t>
  </si>
  <si>
    <t>24</t>
  </si>
  <si>
    <t>PV24</t>
  </si>
  <si>
    <t>Flevoland</t>
  </si>
  <si>
    <t>0484</t>
  </si>
  <si>
    <t>GM0484</t>
  </si>
  <si>
    <t>Alphen aan den Rijn</t>
  </si>
  <si>
    <t>1723</t>
  </si>
  <si>
    <t>GM1723</t>
  </si>
  <si>
    <t>Alphen-Chaam</t>
  </si>
  <si>
    <t>30</t>
  </si>
  <si>
    <t>PV30</t>
  </si>
  <si>
    <t>Noord-Brabant</t>
  </si>
  <si>
    <t>1959</t>
  </si>
  <si>
    <t>GM1959</t>
  </si>
  <si>
    <t>Altena</t>
  </si>
  <si>
    <t>0060</t>
  </si>
  <si>
    <t>GM0060</t>
  </si>
  <si>
    <t>Ameland</t>
  </si>
  <si>
    <t>0307</t>
  </si>
  <si>
    <t>GM0307</t>
  </si>
  <si>
    <t>Amersfoort</t>
  </si>
  <si>
    <t>26</t>
  </si>
  <si>
    <t>PV26</t>
  </si>
  <si>
    <t>Utrecht</t>
  </si>
  <si>
    <t>0362</t>
  </si>
  <si>
    <t>GM0362</t>
  </si>
  <si>
    <t>Amstelveen</t>
  </si>
  <si>
    <t>0363</t>
  </si>
  <si>
    <t>GM0363</t>
  </si>
  <si>
    <t>0200</t>
  </si>
  <si>
    <t>GM0200</t>
  </si>
  <si>
    <t>Apeldoorn</t>
  </si>
  <si>
    <t>0202</t>
  </si>
  <si>
    <t>GM0202</t>
  </si>
  <si>
    <t>Arnhem</t>
  </si>
  <si>
    <t>0106</t>
  </si>
  <si>
    <t>GM0106</t>
  </si>
  <si>
    <t>Assen</t>
  </si>
  <si>
    <t>0743</t>
  </si>
  <si>
    <t>GM0743</t>
  </si>
  <si>
    <t>Asten</t>
  </si>
  <si>
    <t>0744</t>
  </si>
  <si>
    <t>GM0744</t>
  </si>
  <si>
    <t>Baarle-Nassau</t>
  </si>
  <si>
    <t>0308</t>
  </si>
  <si>
    <t>GM0308</t>
  </si>
  <si>
    <t>Baarn</t>
  </si>
  <si>
    <t>0489</t>
  </si>
  <si>
    <t>GM0489</t>
  </si>
  <si>
    <t>Barendrecht</t>
  </si>
  <si>
    <t>0203</t>
  </si>
  <si>
    <t>GM0203</t>
  </si>
  <si>
    <t>Barneveld</t>
  </si>
  <si>
    <t>0888</t>
  </si>
  <si>
    <t>GM0888</t>
  </si>
  <si>
    <t>31</t>
  </si>
  <si>
    <t>PV31</t>
  </si>
  <si>
    <t>Limburg</t>
  </si>
  <si>
    <t>1954</t>
  </si>
  <si>
    <t>GM1954</t>
  </si>
  <si>
    <t>Beekdaelen</t>
  </si>
  <si>
    <t>0889</t>
  </si>
  <si>
    <t>GM0889</t>
  </si>
  <si>
    <t>Beesel</t>
  </si>
  <si>
    <t>1945</t>
  </si>
  <si>
    <t>GM1945</t>
  </si>
  <si>
    <t>Berg en Dal</t>
  </si>
  <si>
    <t>1724</t>
  </si>
  <si>
    <t>GM1724</t>
  </si>
  <si>
    <t>Bergeijk</t>
  </si>
  <si>
    <t>0893</t>
  </si>
  <si>
    <t>GM0893</t>
  </si>
  <si>
    <t>Bergen (L.)</t>
  </si>
  <si>
    <t>0373</t>
  </si>
  <si>
    <t>GM0373</t>
  </si>
  <si>
    <t>Bergen (NH.)</t>
  </si>
  <si>
    <t>0748</t>
  </si>
  <si>
    <t>GM0748</t>
  </si>
  <si>
    <t>Bergen op Zoom</t>
  </si>
  <si>
    <t>1859</t>
  </si>
  <si>
    <t>GM1859</t>
  </si>
  <si>
    <t>Berkelland</t>
  </si>
  <si>
    <t>1721</t>
  </si>
  <si>
    <t>GM1721</t>
  </si>
  <si>
    <t>Bernheze</t>
  </si>
  <si>
    <t>0753</t>
  </si>
  <si>
    <t>GM0753</t>
  </si>
  <si>
    <t>Best</t>
  </si>
  <si>
    <t>0209</t>
  </si>
  <si>
    <t>GM0209</t>
  </si>
  <si>
    <t>Beuningen</t>
  </si>
  <si>
    <t>0375</t>
  </si>
  <si>
    <t>GM0375</t>
  </si>
  <si>
    <t>Beverwijk</t>
  </si>
  <si>
    <t>0310</t>
  </si>
  <si>
    <t>GM0310</t>
  </si>
  <si>
    <t>De Bilt</t>
  </si>
  <si>
    <t>1728</t>
  </si>
  <si>
    <t>GM1728</t>
  </si>
  <si>
    <t>Bladel</t>
  </si>
  <si>
    <t>0376</t>
  </si>
  <si>
    <t>GM0376</t>
  </si>
  <si>
    <t>Blaricum</t>
  </si>
  <si>
    <t>0377</t>
  </si>
  <si>
    <t>GM0377</t>
  </si>
  <si>
    <t>Bloemendaal</t>
  </si>
  <si>
    <t>1901</t>
  </si>
  <si>
    <t>GM1901</t>
  </si>
  <si>
    <t>Bodegraven-Reeuwijk</t>
  </si>
  <si>
    <t>0755</t>
  </si>
  <si>
    <t>GM0755</t>
  </si>
  <si>
    <t>Boekel</t>
  </si>
  <si>
    <t>1681</t>
  </si>
  <si>
    <t>GM1681</t>
  </si>
  <si>
    <t>Borger-Odoorn</t>
  </si>
  <si>
    <t>0147</t>
  </si>
  <si>
    <t>GM0147</t>
  </si>
  <si>
    <t>Borne</t>
  </si>
  <si>
    <t>0654</t>
  </si>
  <si>
    <t>GM0654</t>
  </si>
  <si>
    <t>Borsele</t>
  </si>
  <si>
    <t>29</t>
  </si>
  <si>
    <t>PV29</t>
  </si>
  <si>
    <t>Zeeland</t>
  </si>
  <si>
    <t>0757</t>
  </si>
  <si>
    <t>GM0757</t>
  </si>
  <si>
    <t>Boxtel</t>
  </si>
  <si>
    <t>0758</t>
  </si>
  <si>
    <t>GM0758</t>
  </si>
  <si>
    <t>Breda</t>
  </si>
  <si>
    <t>1876</t>
  </si>
  <si>
    <t>GM1876</t>
  </si>
  <si>
    <t>Bronckhorst</t>
  </si>
  <si>
    <t>0213</t>
  </si>
  <si>
    <t>GM0213</t>
  </si>
  <si>
    <t>Brummen</t>
  </si>
  <si>
    <t>0899</t>
  </si>
  <si>
    <t>GM0899</t>
  </si>
  <si>
    <t>Brunssum</t>
  </si>
  <si>
    <t>0312</t>
  </si>
  <si>
    <t>GM0312</t>
  </si>
  <si>
    <t>Bunnik</t>
  </si>
  <si>
    <t>0313</t>
  </si>
  <si>
    <t>GM0313</t>
  </si>
  <si>
    <t>Bunschoten</t>
  </si>
  <si>
    <t>0214</t>
  </si>
  <si>
    <t>GM0214</t>
  </si>
  <si>
    <t>Buren</t>
  </si>
  <si>
    <t>0502</t>
  </si>
  <si>
    <t>GM0502</t>
  </si>
  <si>
    <t>Capelle aan den IJssel</t>
  </si>
  <si>
    <t>0383</t>
  </si>
  <si>
    <t>GM0383</t>
  </si>
  <si>
    <t>Castricum</t>
  </si>
  <si>
    <t>0109</t>
  </si>
  <si>
    <t>GM0109</t>
  </si>
  <si>
    <t>Coevorden</t>
  </si>
  <si>
    <t>1706</t>
  </si>
  <si>
    <t>GM1706</t>
  </si>
  <si>
    <t>Cranendonck</t>
  </si>
  <si>
    <t>0216</t>
  </si>
  <si>
    <t>GM0216</t>
  </si>
  <si>
    <t>Culemborg</t>
  </si>
  <si>
    <t>0148</t>
  </si>
  <si>
    <t>GM0148</t>
  </si>
  <si>
    <t>Dalfsen</t>
  </si>
  <si>
    <t>1891</t>
  </si>
  <si>
    <t>GM1891</t>
  </si>
  <si>
    <t>Dantumadiel</t>
  </si>
  <si>
    <t>0503</t>
  </si>
  <si>
    <t>GM0503</t>
  </si>
  <si>
    <t>Delft</t>
  </si>
  <si>
    <t>0762</t>
  </si>
  <si>
    <t>GM0762</t>
  </si>
  <si>
    <t>Deurne</t>
  </si>
  <si>
    <t>0150</t>
  </si>
  <si>
    <t>GM0150</t>
  </si>
  <si>
    <t>Deventer</t>
  </si>
  <si>
    <t>0384</t>
  </si>
  <si>
    <t>GM0384</t>
  </si>
  <si>
    <t>Diemen</t>
  </si>
  <si>
    <t>1774</t>
  </si>
  <si>
    <t>GM1774</t>
  </si>
  <si>
    <t>Dinkelland</t>
  </si>
  <si>
    <t>0221</t>
  </si>
  <si>
    <t>GM0221</t>
  </si>
  <si>
    <t>Doesburg</t>
  </si>
  <si>
    <t>0222</t>
  </si>
  <si>
    <t>GM0222</t>
  </si>
  <si>
    <t>Doetinchem</t>
  </si>
  <si>
    <t>0766</t>
  </si>
  <si>
    <t>GM0766</t>
  </si>
  <si>
    <t>Dongen</t>
  </si>
  <si>
    <t>0505</t>
  </si>
  <si>
    <t>GM0505</t>
  </si>
  <si>
    <t>Dordrecht</t>
  </si>
  <si>
    <t>0498</t>
  </si>
  <si>
    <t>GM0498</t>
  </si>
  <si>
    <t>Drechterland</t>
  </si>
  <si>
    <t>1719</t>
  </si>
  <si>
    <t>GM1719</t>
  </si>
  <si>
    <t>Drimmelen</t>
  </si>
  <si>
    <t>0303</t>
  </si>
  <si>
    <t>GM0303</t>
  </si>
  <si>
    <t>Dronten</t>
  </si>
  <si>
    <t>0225</t>
  </si>
  <si>
    <t>GM0225</t>
  </si>
  <si>
    <t>Druten</t>
  </si>
  <si>
    <t>0226</t>
  </si>
  <si>
    <t>GM0226</t>
  </si>
  <si>
    <t>Duiven</t>
  </si>
  <si>
    <t>1711</t>
  </si>
  <si>
    <t>GM1711</t>
  </si>
  <si>
    <t>Echt-Susteren</t>
  </si>
  <si>
    <t>0385</t>
  </si>
  <si>
    <t>GM0385</t>
  </si>
  <si>
    <t>Edam-Volendam</t>
  </si>
  <si>
    <t>0228</t>
  </si>
  <si>
    <t>GM0228</t>
  </si>
  <si>
    <t>Ede</t>
  </si>
  <si>
    <t>0317</t>
  </si>
  <si>
    <t>GM0317</t>
  </si>
  <si>
    <t>Eemnes</t>
  </si>
  <si>
    <t>1979</t>
  </si>
  <si>
    <t>GM1979</t>
  </si>
  <si>
    <t>Eemsdelta</t>
  </si>
  <si>
    <t>20</t>
  </si>
  <si>
    <t>PV20</t>
  </si>
  <si>
    <t>Groningen</t>
  </si>
  <si>
    <t>0770</t>
  </si>
  <si>
    <t>GM0770</t>
  </si>
  <si>
    <t>Eersel</t>
  </si>
  <si>
    <t>1903</t>
  </si>
  <si>
    <t>GM1903</t>
  </si>
  <si>
    <t>Eijsden-Margraten</t>
  </si>
  <si>
    <t>0772</t>
  </si>
  <si>
    <t>GM0772</t>
  </si>
  <si>
    <t>Eindhoven</t>
  </si>
  <si>
    <t>0230</t>
  </si>
  <si>
    <t>GM0230</t>
  </si>
  <si>
    <t>Elburg</t>
  </si>
  <si>
    <t>0114</t>
  </si>
  <si>
    <t>GM0114</t>
  </si>
  <si>
    <t>Emmen</t>
  </si>
  <si>
    <t>0388</t>
  </si>
  <si>
    <t>GM0388</t>
  </si>
  <si>
    <t>Enkhuizen</t>
  </si>
  <si>
    <t>0153</t>
  </si>
  <si>
    <t>GM0153</t>
  </si>
  <si>
    <t>Enschede</t>
  </si>
  <si>
    <t>0232</t>
  </si>
  <si>
    <t>GM0232</t>
  </si>
  <si>
    <t>Epe</t>
  </si>
  <si>
    <t>0233</t>
  </si>
  <si>
    <t>GM0233</t>
  </si>
  <si>
    <t>Ermelo</t>
  </si>
  <si>
    <t>0777</t>
  </si>
  <si>
    <t>GM0777</t>
  </si>
  <si>
    <t>Etten-Leur</t>
  </si>
  <si>
    <t>1940</t>
  </si>
  <si>
    <t>GM1940</t>
  </si>
  <si>
    <t>De Fryske Marren</t>
  </si>
  <si>
    <t>0779</t>
  </si>
  <si>
    <t>GM0779</t>
  </si>
  <si>
    <t>Geertruidenberg</t>
  </si>
  <si>
    <t>1771</t>
  </si>
  <si>
    <t>GM1771</t>
  </si>
  <si>
    <t>Geldrop-Mierlo</t>
  </si>
  <si>
    <t>1652</t>
  </si>
  <si>
    <t>GM1652</t>
  </si>
  <si>
    <t>Gemert-Bakel</t>
  </si>
  <si>
    <t>0907</t>
  </si>
  <si>
    <t>GM0907</t>
  </si>
  <si>
    <t>Gennep</t>
  </si>
  <si>
    <t>0784</t>
  </si>
  <si>
    <t>GM0784</t>
  </si>
  <si>
    <t>Gilze en Rijen</t>
  </si>
  <si>
    <t>1924</t>
  </si>
  <si>
    <t>GM1924</t>
  </si>
  <si>
    <t>Goeree-Overflakkee</t>
  </si>
  <si>
    <t>0664</t>
  </si>
  <si>
    <t>GM0664</t>
  </si>
  <si>
    <t>Goes</t>
  </si>
  <si>
    <t>0785</t>
  </si>
  <si>
    <t>GM0785</t>
  </si>
  <si>
    <t>Goirle</t>
  </si>
  <si>
    <t>1942</t>
  </si>
  <si>
    <t>GM1942</t>
  </si>
  <si>
    <t>Gooise Meren</t>
  </si>
  <si>
    <t>0512</t>
  </si>
  <si>
    <t>GM0512</t>
  </si>
  <si>
    <t>Gorinchem</t>
  </si>
  <si>
    <t>0513</t>
  </si>
  <si>
    <t>GM0513</t>
  </si>
  <si>
    <t>Gouda</t>
  </si>
  <si>
    <t>0518</t>
  </si>
  <si>
    <t>GM0518</t>
  </si>
  <si>
    <t>'s-Gravenhage</t>
  </si>
  <si>
    <t>0014</t>
  </si>
  <si>
    <t>GM0014</t>
  </si>
  <si>
    <t>1729</t>
  </si>
  <si>
    <t>GM1729</t>
  </si>
  <si>
    <t>Gulpen-Wittem</t>
  </si>
  <si>
    <t>0158</t>
  </si>
  <si>
    <t>GM0158</t>
  </si>
  <si>
    <t>Haaksbergen</t>
  </si>
  <si>
    <t>0392</t>
  </si>
  <si>
    <t>GM0392</t>
  </si>
  <si>
    <t>Haarlem</t>
  </si>
  <si>
    <t>0394</t>
  </si>
  <si>
    <t>GM0394</t>
  </si>
  <si>
    <t>Haarlemmermeer</t>
  </si>
  <si>
    <t>1655</t>
  </si>
  <si>
    <t>GM1655</t>
  </si>
  <si>
    <t>Halderberge</t>
  </si>
  <si>
    <t>0160</t>
  </si>
  <si>
    <t>GM0160</t>
  </si>
  <si>
    <t>Hardenberg</t>
  </si>
  <si>
    <t>0243</t>
  </si>
  <si>
    <t>GM0243</t>
  </si>
  <si>
    <t>Harderwijk</t>
  </si>
  <si>
    <t>0523</t>
  </si>
  <si>
    <t>GM0523</t>
  </si>
  <si>
    <t>Hardinxveld-Giessendam</t>
  </si>
  <si>
    <t>0072</t>
  </si>
  <si>
    <t>GM0072</t>
  </si>
  <si>
    <t>Harlingen</t>
  </si>
  <si>
    <t>0244</t>
  </si>
  <si>
    <t>GM0244</t>
  </si>
  <si>
    <t>Hattem</t>
  </si>
  <si>
    <t>0396</t>
  </si>
  <si>
    <t>GM0396</t>
  </si>
  <si>
    <t>Heemskerk</t>
  </si>
  <si>
    <t>0397</t>
  </si>
  <si>
    <t>GM0397</t>
  </si>
  <si>
    <t>Heemstede</t>
  </si>
  <si>
    <t>0246</t>
  </si>
  <si>
    <t>GM0246</t>
  </si>
  <si>
    <t>Heerde</t>
  </si>
  <si>
    <t>0074</t>
  </si>
  <si>
    <t>GM0074</t>
  </si>
  <si>
    <t>Heerenveen</t>
  </si>
  <si>
    <t>0917</t>
  </si>
  <si>
    <t>GM0917</t>
  </si>
  <si>
    <t>Heerlen</t>
  </si>
  <si>
    <t>1658</t>
  </si>
  <si>
    <t>GM1658</t>
  </si>
  <si>
    <t>Heeze-Leende</t>
  </si>
  <si>
    <t>0399</t>
  </si>
  <si>
    <t>GM0399</t>
  </si>
  <si>
    <t>Heiloo</t>
  </si>
  <si>
    <t>0400</t>
  </si>
  <si>
    <t>GM0400</t>
  </si>
  <si>
    <t>Den Helder</t>
  </si>
  <si>
    <t>0163</t>
  </si>
  <si>
    <t>GM0163</t>
  </si>
  <si>
    <t>Hellendoorn</t>
  </si>
  <si>
    <t>0794</t>
  </si>
  <si>
    <t>GM0794</t>
  </si>
  <si>
    <t>Helmond</t>
  </si>
  <si>
    <t>0531</t>
  </si>
  <si>
    <t>GM0531</t>
  </si>
  <si>
    <t>Hendrik-Ido-Ambacht</t>
  </si>
  <si>
    <t>0164</t>
  </si>
  <si>
    <t>GM0164</t>
  </si>
  <si>
    <t>0796</t>
  </si>
  <si>
    <t>GM0796</t>
  </si>
  <si>
    <t>'s-Hertogenbosch</t>
  </si>
  <si>
    <t>0252</t>
  </si>
  <si>
    <t>GM0252</t>
  </si>
  <si>
    <t>Heumen</t>
  </si>
  <si>
    <t>0797</t>
  </si>
  <si>
    <t>GM0797</t>
  </si>
  <si>
    <t>Heusden</t>
  </si>
  <si>
    <t>0534</t>
  </si>
  <si>
    <t>GM0534</t>
  </si>
  <si>
    <t>Hillegom</t>
  </si>
  <si>
    <t>0798</t>
  </si>
  <si>
    <t>GM0798</t>
  </si>
  <si>
    <t>Hilvarenbeek</t>
  </si>
  <si>
    <t>0402</t>
  </si>
  <si>
    <t>GM0402</t>
  </si>
  <si>
    <t>Hilversum</t>
  </si>
  <si>
    <t>1963</t>
  </si>
  <si>
    <t>GM1963</t>
  </si>
  <si>
    <t>Hoeksche Waard</t>
  </si>
  <si>
    <t>1735</t>
  </si>
  <si>
    <t>GM1735</t>
  </si>
  <si>
    <t>Hof van Twente</t>
  </si>
  <si>
    <t>1966</t>
  </si>
  <si>
    <t>GM1966</t>
  </si>
  <si>
    <t>Het Hogeland</t>
  </si>
  <si>
    <t>1911</t>
  </si>
  <si>
    <t>GM1911</t>
  </si>
  <si>
    <t>Hollands Kroon</t>
  </si>
  <si>
    <t>0118</t>
  </si>
  <si>
    <t>GM0118</t>
  </si>
  <si>
    <t>Hoogeveen</t>
  </si>
  <si>
    <t>0405</t>
  </si>
  <si>
    <t>GM0405</t>
  </si>
  <si>
    <t>Hoorn</t>
  </si>
  <si>
    <t>1507</t>
  </si>
  <si>
    <t>GM1507</t>
  </si>
  <si>
    <t>Horst aan de Maas</t>
  </si>
  <si>
    <t>0321</t>
  </si>
  <si>
    <t>GM0321</t>
  </si>
  <si>
    <t>Houten</t>
  </si>
  <si>
    <t>0406</t>
  </si>
  <si>
    <t>GM0406</t>
  </si>
  <si>
    <t>Huizen</t>
  </si>
  <si>
    <t>0677</t>
  </si>
  <si>
    <t>GM0677</t>
  </si>
  <si>
    <t>Hulst</t>
  </si>
  <si>
    <t>0353</t>
  </si>
  <si>
    <t>GM0353</t>
  </si>
  <si>
    <t>IJsselstein</t>
  </si>
  <si>
    <t>1884</t>
  </si>
  <si>
    <t>GM1884</t>
  </si>
  <si>
    <t>Kaag en Braassem</t>
  </si>
  <si>
    <t>0166</t>
  </si>
  <si>
    <t>GM0166</t>
  </si>
  <si>
    <t>Kampen</t>
  </si>
  <si>
    <t>0678</t>
  </si>
  <si>
    <t>GM0678</t>
  </si>
  <si>
    <t>Kapelle</t>
  </si>
  <si>
    <t>0537</t>
  </si>
  <si>
    <t>GM0537</t>
  </si>
  <si>
    <t>Katwijk</t>
  </si>
  <si>
    <t>0928</t>
  </si>
  <si>
    <t>GM0928</t>
  </si>
  <si>
    <t>Kerkrade</t>
  </si>
  <si>
    <t>1598</t>
  </si>
  <si>
    <t>GM1598</t>
  </si>
  <si>
    <t>Koggenland</t>
  </si>
  <si>
    <t>0542</t>
  </si>
  <si>
    <t>GM0542</t>
  </si>
  <si>
    <t>Krimpen aan den IJssel</t>
  </si>
  <si>
    <t>1931</t>
  </si>
  <si>
    <t>GM1931</t>
  </si>
  <si>
    <t>Krimpenerwaard</t>
  </si>
  <si>
    <t>1659</t>
  </si>
  <si>
    <t>GM1659</t>
  </si>
  <si>
    <t>Laarbeek</t>
  </si>
  <si>
    <t>0882</t>
  </si>
  <si>
    <t>GM0882</t>
  </si>
  <si>
    <t>Landgraaf</t>
  </si>
  <si>
    <t>0415</t>
  </si>
  <si>
    <t>GM0415</t>
  </si>
  <si>
    <t>Landsmeer</t>
  </si>
  <si>
    <t>1621</t>
  </si>
  <si>
    <t>GM1621</t>
  </si>
  <si>
    <t>Lansingerland</t>
  </si>
  <si>
    <t>0417</t>
  </si>
  <si>
    <t>GM0417</t>
  </si>
  <si>
    <t>0080</t>
  </si>
  <si>
    <t>GM0080</t>
  </si>
  <si>
    <t>Leeuwarden</t>
  </si>
  <si>
    <t>0546</t>
  </si>
  <si>
    <t>GM0546</t>
  </si>
  <si>
    <t>Leiden</t>
  </si>
  <si>
    <t>0547</t>
  </si>
  <si>
    <t>GM0547</t>
  </si>
  <si>
    <t>Leiderdorp</t>
  </si>
  <si>
    <t>1916</t>
  </si>
  <si>
    <t>GM1916</t>
  </si>
  <si>
    <t>Leidschendam-Voorburg</t>
  </si>
  <si>
    <t>0995</t>
  </si>
  <si>
    <t>GM0995</t>
  </si>
  <si>
    <t>Lelystad</t>
  </si>
  <si>
    <t>1640</t>
  </si>
  <si>
    <t>GM1640</t>
  </si>
  <si>
    <t>Leudal</t>
  </si>
  <si>
    <t>0327</t>
  </si>
  <si>
    <t>GM0327</t>
  </si>
  <si>
    <t>Leusden</t>
  </si>
  <si>
    <t>1705</t>
  </si>
  <si>
    <t>GM1705</t>
  </si>
  <si>
    <t>Lingewaard</t>
  </si>
  <si>
    <t>0553</t>
  </si>
  <si>
    <t>GM0553</t>
  </si>
  <si>
    <t>Lisse</t>
  </si>
  <si>
    <t>0262</t>
  </si>
  <si>
    <t>GM0262</t>
  </si>
  <si>
    <t>Lochem</t>
  </si>
  <si>
    <t>0809</t>
  </si>
  <si>
    <t>GM0809</t>
  </si>
  <si>
    <t>Loon op Zand</t>
  </si>
  <si>
    <t>0331</t>
  </si>
  <si>
    <t>GM0331</t>
  </si>
  <si>
    <t>Lopik</t>
  </si>
  <si>
    <t>0168</t>
  </si>
  <si>
    <t>GM0168</t>
  </si>
  <si>
    <t>Losser</t>
  </si>
  <si>
    <t>0263</t>
  </si>
  <si>
    <t>GM0263</t>
  </si>
  <si>
    <t>Maasdriel</t>
  </si>
  <si>
    <t>1641</t>
  </si>
  <si>
    <t>GM1641</t>
  </si>
  <si>
    <t>Maasgouw</t>
  </si>
  <si>
    <t>0556</t>
  </si>
  <si>
    <t>GM0556</t>
  </si>
  <si>
    <t>Maassluis</t>
  </si>
  <si>
    <t>0935</t>
  </si>
  <si>
    <t>GM0935</t>
  </si>
  <si>
    <t>Maastricht</t>
  </si>
  <si>
    <t>0420</t>
  </si>
  <si>
    <t>GM0420</t>
  </si>
  <si>
    <t>Medemblik</t>
  </si>
  <si>
    <t>0938</t>
  </si>
  <si>
    <t>GM0938</t>
  </si>
  <si>
    <t>Meerssen</t>
  </si>
  <si>
    <t>1948</t>
  </si>
  <si>
    <t>GM1948</t>
  </si>
  <si>
    <t>Meierijstad</t>
  </si>
  <si>
    <t>0119</t>
  </si>
  <si>
    <t>GM0119</t>
  </si>
  <si>
    <t>Meppel</t>
  </si>
  <si>
    <t>0687</t>
  </si>
  <si>
    <t>GM0687</t>
  </si>
  <si>
    <t>1842</t>
  </si>
  <si>
    <t>GM1842</t>
  </si>
  <si>
    <t>Midden-Delfland</t>
  </si>
  <si>
    <t>1731</t>
  </si>
  <si>
    <t>GM1731</t>
  </si>
  <si>
    <t>Midden-Drenthe</t>
  </si>
  <si>
    <t>1952</t>
  </si>
  <si>
    <t>GM1952</t>
  </si>
  <si>
    <t>Midden-Groningen</t>
  </si>
  <si>
    <t>1709</t>
  </si>
  <si>
    <t>GM1709</t>
  </si>
  <si>
    <t>Moerdijk</t>
  </si>
  <si>
    <t>1978</t>
  </si>
  <si>
    <t>GM1978</t>
  </si>
  <si>
    <t>Molenlanden</t>
  </si>
  <si>
    <t>1955</t>
  </si>
  <si>
    <t>GM1955</t>
  </si>
  <si>
    <t>Montferland</t>
  </si>
  <si>
    <t>0335</t>
  </si>
  <si>
    <t>GM0335</t>
  </si>
  <si>
    <t>Montfoort</t>
  </si>
  <si>
    <t>0944</t>
  </si>
  <si>
    <t>GM0944</t>
  </si>
  <si>
    <t>Mook en Middelaar</t>
  </si>
  <si>
    <t>1740</t>
  </si>
  <si>
    <t>GM1740</t>
  </si>
  <si>
    <t>Neder-Betuwe</t>
  </si>
  <si>
    <t>0946</t>
  </si>
  <si>
    <t>GM0946</t>
  </si>
  <si>
    <t>Nederweert</t>
  </si>
  <si>
    <t>0356</t>
  </si>
  <si>
    <t>GM0356</t>
  </si>
  <si>
    <t>Nieuwegein</t>
  </si>
  <si>
    <t>0569</t>
  </si>
  <si>
    <t>GM0569</t>
  </si>
  <si>
    <t>Nieuwkoop</t>
  </si>
  <si>
    <t>0267</t>
  </si>
  <si>
    <t>GM0267</t>
  </si>
  <si>
    <t>Nijkerk</t>
  </si>
  <si>
    <t>0268</t>
  </si>
  <si>
    <t>GM0268</t>
  </si>
  <si>
    <t>Nijmegen</t>
  </si>
  <si>
    <t>1930</t>
  </si>
  <si>
    <t>GM1930</t>
  </si>
  <si>
    <t>Nissewaard</t>
  </si>
  <si>
    <t>1970</t>
  </si>
  <si>
    <t>GM1970</t>
  </si>
  <si>
    <t>Noardeast-Fryslân</t>
  </si>
  <si>
    <t>1695</t>
  </si>
  <si>
    <t>GM1695</t>
  </si>
  <si>
    <t>Noord-Beveland</t>
  </si>
  <si>
    <t>1699</t>
  </si>
  <si>
    <t>GM1699</t>
  </si>
  <si>
    <t>Noordenveld</t>
  </si>
  <si>
    <t>0171</t>
  </si>
  <si>
    <t>GM0171</t>
  </si>
  <si>
    <t>Noordoostpolder</t>
  </si>
  <si>
    <t>0575</t>
  </si>
  <si>
    <t>GM0575</t>
  </si>
  <si>
    <t>Noordwijk</t>
  </si>
  <si>
    <t>0820</t>
  </si>
  <si>
    <t>GM0820</t>
  </si>
  <si>
    <t>Nuenen, Gerwen en Nederwetten</t>
  </si>
  <si>
    <t>0302</t>
  </si>
  <si>
    <t>GM0302</t>
  </si>
  <si>
    <t>Nunspeet</t>
  </si>
  <si>
    <t>0579</t>
  </si>
  <si>
    <t>GM0579</t>
  </si>
  <si>
    <t>Oegstgeest</t>
  </si>
  <si>
    <t>0823</t>
  </si>
  <si>
    <t>GM0823</t>
  </si>
  <si>
    <t>Oirschot</t>
  </si>
  <si>
    <t>0824</t>
  </si>
  <si>
    <t>GM0824</t>
  </si>
  <si>
    <t>Oisterwijk</t>
  </si>
  <si>
    <t>1895</t>
  </si>
  <si>
    <t>GM1895</t>
  </si>
  <si>
    <t>Oldambt</t>
  </si>
  <si>
    <t>0269</t>
  </si>
  <si>
    <t>GM0269</t>
  </si>
  <si>
    <t>Oldebroek</t>
  </si>
  <si>
    <t>0173</t>
  </si>
  <si>
    <t>GM0173</t>
  </si>
  <si>
    <t>Oldenzaal</t>
  </si>
  <si>
    <t>1773</t>
  </si>
  <si>
    <t>GM1773</t>
  </si>
  <si>
    <t>Olst-Wijhe</t>
  </si>
  <si>
    <t>0175</t>
  </si>
  <si>
    <t>GM0175</t>
  </si>
  <si>
    <t>Ommen</t>
  </si>
  <si>
    <t>1586</t>
  </si>
  <si>
    <t>GM1586</t>
  </si>
  <si>
    <t>Oost Gelre</t>
  </si>
  <si>
    <t>0826</t>
  </si>
  <si>
    <t>GM0826</t>
  </si>
  <si>
    <t>Oosterhout</t>
  </si>
  <si>
    <t>0085</t>
  </si>
  <si>
    <t>GM0085</t>
  </si>
  <si>
    <t>Ooststellingwerf</t>
  </si>
  <si>
    <t>0431</t>
  </si>
  <si>
    <t>GM0431</t>
  </si>
  <si>
    <t>Oostzaan</t>
  </si>
  <si>
    <t>0432</t>
  </si>
  <si>
    <t>GM0432</t>
  </si>
  <si>
    <t>Opmeer</t>
  </si>
  <si>
    <t>0086</t>
  </si>
  <si>
    <t>GM0086</t>
  </si>
  <si>
    <t>Opsterland</t>
  </si>
  <si>
    <t>0828</t>
  </si>
  <si>
    <t>GM0828</t>
  </si>
  <si>
    <t>Oss</t>
  </si>
  <si>
    <t>1509</t>
  </si>
  <si>
    <t>GM1509</t>
  </si>
  <si>
    <t>Oude IJsselstreek</t>
  </si>
  <si>
    <t>0437</t>
  </si>
  <si>
    <t>GM0437</t>
  </si>
  <si>
    <t>Ouder-Amstel</t>
  </si>
  <si>
    <t>0589</t>
  </si>
  <si>
    <t>GM0589</t>
  </si>
  <si>
    <t>Oudewater</t>
  </si>
  <si>
    <t>1734</t>
  </si>
  <si>
    <t>GM1734</t>
  </si>
  <si>
    <t>Overbetuwe</t>
  </si>
  <si>
    <t>0590</t>
  </si>
  <si>
    <t>GM0590</t>
  </si>
  <si>
    <t>Papendrecht</t>
  </si>
  <si>
    <t>1894</t>
  </si>
  <si>
    <t>GM1894</t>
  </si>
  <si>
    <t>Peel en Maas</t>
  </si>
  <si>
    <t>0765</t>
  </si>
  <si>
    <t>GM0765</t>
  </si>
  <si>
    <t>Pekela</t>
  </si>
  <si>
    <t>1926</t>
  </si>
  <si>
    <t>GM1926</t>
  </si>
  <si>
    <t>Pijnacker-Nootdorp</t>
  </si>
  <si>
    <t>0439</t>
  </si>
  <si>
    <t>GM0439</t>
  </si>
  <si>
    <t>Purmerend</t>
  </si>
  <si>
    <t>0273</t>
  </si>
  <si>
    <t>GM0273</t>
  </si>
  <si>
    <t>Putten</t>
  </si>
  <si>
    <t>0177</t>
  </si>
  <si>
    <t>GM0177</t>
  </si>
  <si>
    <t>Raalte</t>
  </si>
  <si>
    <t>0703</t>
  </si>
  <si>
    <t>GM0703</t>
  </si>
  <si>
    <t>Reimerswaal</t>
  </si>
  <si>
    <t>0274</t>
  </si>
  <si>
    <t>GM0274</t>
  </si>
  <si>
    <t>Renkum</t>
  </si>
  <si>
    <t>0339</t>
  </si>
  <si>
    <t>GM0339</t>
  </si>
  <si>
    <t>Renswoude</t>
  </si>
  <si>
    <t>1667</t>
  </si>
  <si>
    <t>GM1667</t>
  </si>
  <si>
    <t>Reusel-De Mierden</t>
  </si>
  <si>
    <t>0275</t>
  </si>
  <si>
    <t>GM0275</t>
  </si>
  <si>
    <t>Rheden</t>
  </si>
  <si>
    <t>0340</t>
  </si>
  <si>
    <t>GM0340</t>
  </si>
  <si>
    <t>Rhenen</t>
  </si>
  <si>
    <t>0597</t>
  </si>
  <si>
    <t>GM0597</t>
  </si>
  <si>
    <t>Ridderkerk</t>
  </si>
  <si>
    <t>1742</t>
  </si>
  <si>
    <t>GM1742</t>
  </si>
  <si>
    <t>Rijssen-Holten</t>
  </si>
  <si>
    <t>0603</t>
  </si>
  <si>
    <t>GM0603</t>
  </si>
  <si>
    <t>1669</t>
  </si>
  <si>
    <t>GM1669</t>
  </si>
  <si>
    <t>Roerdalen</t>
  </si>
  <si>
    <t>0957</t>
  </si>
  <si>
    <t>GM0957</t>
  </si>
  <si>
    <t>Roermond</t>
  </si>
  <si>
    <t>0736</t>
  </si>
  <si>
    <t>GM0736</t>
  </si>
  <si>
    <t>De Ronde Venen</t>
  </si>
  <si>
    <t>1674</t>
  </si>
  <si>
    <t>GM1674</t>
  </si>
  <si>
    <t>Roosendaal</t>
  </si>
  <si>
    <t>0599</t>
  </si>
  <si>
    <t>GM0599</t>
  </si>
  <si>
    <t>Rotterdam</t>
  </si>
  <si>
    <t>0277</t>
  </si>
  <si>
    <t>GM0277</t>
  </si>
  <si>
    <t>Rozendaal</t>
  </si>
  <si>
    <t>0840</t>
  </si>
  <si>
    <t>GM0840</t>
  </si>
  <si>
    <t>Rucphen</t>
  </si>
  <si>
    <t>0441</t>
  </si>
  <si>
    <t>GM0441</t>
  </si>
  <si>
    <t>Schagen</t>
  </si>
  <si>
    <t>0279</t>
  </si>
  <si>
    <t>GM0279</t>
  </si>
  <si>
    <t>Scherpenzeel</t>
  </si>
  <si>
    <t>0606</t>
  </si>
  <si>
    <t>GM0606</t>
  </si>
  <si>
    <t>Schiedam</t>
  </si>
  <si>
    <t>0088</t>
  </si>
  <si>
    <t>GM0088</t>
  </si>
  <si>
    <t>Schiermonnikoog</t>
  </si>
  <si>
    <t>1676</t>
  </si>
  <si>
    <t>GM1676</t>
  </si>
  <si>
    <t>Schouwen-Duiveland</t>
  </si>
  <si>
    <t>0965</t>
  </si>
  <si>
    <t>GM0965</t>
  </si>
  <si>
    <t>Simpelveld</t>
  </si>
  <si>
    <t>0845</t>
  </si>
  <si>
    <t>GM0845</t>
  </si>
  <si>
    <t>Sint-Michielsgestel</t>
  </si>
  <si>
    <t>1883</t>
  </si>
  <si>
    <t>GM1883</t>
  </si>
  <si>
    <t>Sittard-Geleen</t>
  </si>
  <si>
    <t>0610</t>
  </si>
  <si>
    <t>GM0610</t>
  </si>
  <si>
    <t>Sliedrecht</t>
  </si>
  <si>
    <t>1714</t>
  </si>
  <si>
    <t>GM1714</t>
  </si>
  <si>
    <t>Sluis</t>
  </si>
  <si>
    <t>0090</t>
  </si>
  <si>
    <t>GM0090</t>
  </si>
  <si>
    <t>Smallingerland</t>
  </si>
  <si>
    <t>0342</t>
  </si>
  <si>
    <t>GM0342</t>
  </si>
  <si>
    <t>Soest</t>
  </si>
  <si>
    <t>0847</t>
  </si>
  <si>
    <t>GM0847</t>
  </si>
  <si>
    <t>Someren</t>
  </si>
  <si>
    <t>0848</t>
  </si>
  <si>
    <t>GM0848</t>
  </si>
  <si>
    <t>Son en Breugel</t>
  </si>
  <si>
    <t>0037</t>
  </si>
  <si>
    <t>GM0037</t>
  </si>
  <si>
    <t>Stadskanaal</t>
  </si>
  <si>
    <t>0180</t>
  </si>
  <si>
    <t>GM0180</t>
  </si>
  <si>
    <t>Staphorst</t>
  </si>
  <si>
    <t>0532</t>
  </si>
  <si>
    <t>GM0532</t>
  </si>
  <si>
    <t>Stede Broec</t>
  </si>
  <si>
    <t>0851</t>
  </si>
  <si>
    <t>GM0851</t>
  </si>
  <si>
    <t>Steenbergen</t>
  </si>
  <si>
    <t>1708</t>
  </si>
  <si>
    <t>GM1708</t>
  </si>
  <si>
    <t>Steenwijkerland</t>
  </si>
  <si>
    <t>0971</t>
  </si>
  <si>
    <t>GM0971</t>
  </si>
  <si>
    <t>1904</t>
  </si>
  <si>
    <t>GM1904</t>
  </si>
  <si>
    <t>Stichtse Vecht</t>
  </si>
  <si>
    <t>1900</t>
  </si>
  <si>
    <t>GM1900</t>
  </si>
  <si>
    <t>Súdwest-Fryslân</t>
  </si>
  <si>
    <t>0715</t>
  </si>
  <si>
    <t>GM0715</t>
  </si>
  <si>
    <t>Terneuzen</t>
  </si>
  <si>
    <t>0093</t>
  </si>
  <si>
    <t>GM0093</t>
  </si>
  <si>
    <t>Terschelling</t>
  </si>
  <si>
    <t>0448</t>
  </si>
  <si>
    <t>GM0448</t>
  </si>
  <si>
    <t>Texel</t>
  </si>
  <si>
    <t>1525</t>
  </si>
  <si>
    <t>GM1525</t>
  </si>
  <si>
    <t>Teylingen</t>
  </si>
  <si>
    <t>0716</t>
  </si>
  <si>
    <t>GM0716</t>
  </si>
  <si>
    <t>Tholen</t>
  </si>
  <si>
    <t>0281</t>
  </si>
  <si>
    <t>GM0281</t>
  </si>
  <si>
    <t>Tiel</t>
  </si>
  <si>
    <t>0855</t>
  </si>
  <si>
    <t>GM0855</t>
  </si>
  <si>
    <t>Tilburg</t>
  </si>
  <si>
    <t>0183</t>
  </si>
  <si>
    <t>GM0183</t>
  </si>
  <si>
    <t>Tubbergen</t>
  </si>
  <si>
    <t>1700</t>
  </si>
  <si>
    <t>GM1700</t>
  </si>
  <si>
    <t>Twenterand</t>
  </si>
  <si>
    <t>1730</t>
  </si>
  <si>
    <t>GM1730</t>
  </si>
  <si>
    <t>Tynaarlo</t>
  </si>
  <si>
    <t>0737</t>
  </si>
  <si>
    <t>GM0737</t>
  </si>
  <si>
    <t>Tytsjerksteradiel</t>
  </si>
  <si>
    <t>0450</t>
  </si>
  <si>
    <t>GM0450</t>
  </si>
  <si>
    <t>Uitgeest</t>
  </si>
  <si>
    <t>0451</t>
  </si>
  <si>
    <t>GM0451</t>
  </si>
  <si>
    <t>Uithoorn</t>
  </si>
  <si>
    <t>0184</t>
  </si>
  <si>
    <t>GM0184</t>
  </si>
  <si>
    <t>Urk</t>
  </si>
  <si>
    <t>0344</t>
  </si>
  <si>
    <t>GM0344</t>
  </si>
  <si>
    <t>1581</t>
  </si>
  <si>
    <t>GM1581</t>
  </si>
  <si>
    <t>Utrechtse Heuvelrug</t>
  </si>
  <si>
    <t>0981</t>
  </si>
  <si>
    <t>GM0981</t>
  </si>
  <si>
    <t>Vaals</t>
  </si>
  <si>
    <t>0994</t>
  </si>
  <si>
    <t>GM0994</t>
  </si>
  <si>
    <t>Valkenburg aan de Geul</t>
  </si>
  <si>
    <t>0858</t>
  </si>
  <si>
    <t>GM0858</t>
  </si>
  <si>
    <t>Valkenswaard</t>
  </si>
  <si>
    <t>0047</t>
  </si>
  <si>
    <t>GM0047</t>
  </si>
  <si>
    <t>Veendam</t>
  </si>
  <si>
    <t>0345</t>
  </si>
  <si>
    <t>GM0345</t>
  </si>
  <si>
    <t>Veenendaal</t>
  </si>
  <si>
    <t>0717</t>
  </si>
  <si>
    <t>GM0717</t>
  </si>
  <si>
    <t>Veere</t>
  </si>
  <si>
    <t>0861</t>
  </si>
  <si>
    <t>GM0861</t>
  </si>
  <si>
    <t>Veldhoven</t>
  </si>
  <si>
    <t>0453</t>
  </si>
  <si>
    <t>GM0453</t>
  </si>
  <si>
    <t>Velsen</t>
  </si>
  <si>
    <t>0983</t>
  </si>
  <si>
    <t>GM0983</t>
  </si>
  <si>
    <t>Venlo</t>
  </si>
  <si>
    <t>0984</t>
  </si>
  <si>
    <t>GM0984</t>
  </si>
  <si>
    <t>Venray</t>
  </si>
  <si>
    <t>1961</t>
  </si>
  <si>
    <t>GM1961</t>
  </si>
  <si>
    <t>Vijfheerenlanden</t>
  </si>
  <si>
    <t>0622</t>
  </si>
  <si>
    <t>GM0622</t>
  </si>
  <si>
    <t>Vlaardingen</t>
  </si>
  <si>
    <t>0096</t>
  </si>
  <si>
    <t>GM0096</t>
  </si>
  <si>
    <t>Vlieland</t>
  </si>
  <si>
    <t>0718</t>
  </si>
  <si>
    <t>GM0718</t>
  </si>
  <si>
    <t>Vlissingen</t>
  </si>
  <si>
    <t>0986</t>
  </si>
  <si>
    <t>GM0986</t>
  </si>
  <si>
    <t>Voerendaal</t>
  </si>
  <si>
    <t>0626</t>
  </si>
  <si>
    <t>GM0626</t>
  </si>
  <si>
    <t>Voorschoten</t>
  </si>
  <si>
    <t>0285</t>
  </si>
  <si>
    <t>GM0285</t>
  </si>
  <si>
    <t>Voorst</t>
  </si>
  <si>
    <t>0865</t>
  </si>
  <si>
    <t>GM0865</t>
  </si>
  <si>
    <t>Vught</t>
  </si>
  <si>
    <t>1949</t>
  </si>
  <si>
    <t>GM1949</t>
  </si>
  <si>
    <t>Waadhoeke</t>
  </si>
  <si>
    <t>0866</t>
  </si>
  <si>
    <t>GM0866</t>
  </si>
  <si>
    <t>Waalre</t>
  </si>
  <si>
    <t>0867</t>
  </si>
  <si>
    <t>GM0867</t>
  </si>
  <si>
    <t>Waalwijk</t>
  </si>
  <si>
    <t>0627</t>
  </si>
  <si>
    <t>GM0627</t>
  </si>
  <si>
    <t>Waddinxveen</t>
  </si>
  <si>
    <t>0289</t>
  </si>
  <si>
    <t>GM0289</t>
  </si>
  <si>
    <t>Wageningen</t>
  </si>
  <si>
    <t>0629</t>
  </si>
  <si>
    <t>GM0629</t>
  </si>
  <si>
    <t>Wassenaar</t>
  </si>
  <si>
    <t>0852</t>
  </si>
  <si>
    <t>GM0852</t>
  </si>
  <si>
    <t>Waterland</t>
  </si>
  <si>
    <t>0988</t>
  </si>
  <si>
    <t>GM0988</t>
  </si>
  <si>
    <t>Weert</t>
  </si>
  <si>
    <t>1960</t>
  </si>
  <si>
    <t>GM1960</t>
  </si>
  <si>
    <t>West Betuwe</t>
  </si>
  <si>
    <t>0668</t>
  </si>
  <si>
    <t>GM0668</t>
  </si>
  <si>
    <t>West Maas en Waal</t>
  </si>
  <si>
    <t>1969</t>
  </si>
  <si>
    <t>GM1969</t>
  </si>
  <si>
    <t>Westerkwartier</t>
  </si>
  <si>
    <t>1701</t>
  </si>
  <si>
    <t>GM1701</t>
  </si>
  <si>
    <t>Westerveld</t>
  </si>
  <si>
    <t>0293</t>
  </si>
  <si>
    <t>GM0293</t>
  </si>
  <si>
    <t>Westervoort</t>
  </si>
  <si>
    <t>1950</t>
  </si>
  <si>
    <t>GM1950</t>
  </si>
  <si>
    <t>Westerwolde</t>
  </si>
  <si>
    <t>1783</t>
  </si>
  <si>
    <t>GM1783</t>
  </si>
  <si>
    <t>Westland</t>
  </si>
  <si>
    <t>0098</t>
  </si>
  <si>
    <t>GM0098</t>
  </si>
  <si>
    <t>Weststellingwerf</t>
  </si>
  <si>
    <t>0189</t>
  </si>
  <si>
    <t>GM0189</t>
  </si>
  <si>
    <t>Wierden</t>
  </si>
  <si>
    <t>0296</t>
  </si>
  <si>
    <t>GM0296</t>
  </si>
  <si>
    <t>Wijchen</t>
  </si>
  <si>
    <t>1696</t>
  </si>
  <si>
    <t>GM1696</t>
  </si>
  <si>
    <t>Wijdemeren</t>
  </si>
  <si>
    <t>0352</t>
  </si>
  <si>
    <t>GM0352</t>
  </si>
  <si>
    <t>Wijk bij Duurstede</t>
  </si>
  <si>
    <t>0294</t>
  </si>
  <si>
    <t>GM0294</t>
  </si>
  <si>
    <t>Winterswijk</t>
  </si>
  <si>
    <t>0873</t>
  </si>
  <si>
    <t>GM0873</t>
  </si>
  <si>
    <t>Woensdrecht</t>
  </si>
  <si>
    <t>0632</t>
  </si>
  <si>
    <t>GM0632</t>
  </si>
  <si>
    <t>Woerden</t>
  </si>
  <si>
    <t>1690</t>
  </si>
  <si>
    <t>GM1690</t>
  </si>
  <si>
    <t>De Wolden</t>
  </si>
  <si>
    <t>0880</t>
  </si>
  <si>
    <t>GM0880</t>
  </si>
  <si>
    <t>Wormerland</t>
  </si>
  <si>
    <t>0351</t>
  </si>
  <si>
    <t>GM0351</t>
  </si>
  <si>
    <t>Woudenberg</t>
  </si>
  <si>
    <t>0479</t>
  </si>
  <si>
    <t>GM0479</t>
  </si>
  <si>
    <t>0297</t>
  </si>
  <si>
    <t>GM0297</t>
  </si>
  <si>
    <t>Zaltbommel</t>
  </si>
  <si>
    <t>0473</t>
  </si>
  <si>
    <t>GM0473</t>
  </si>
  <si>
    <t>Zandvoort</t>
  </si>
  <si>
    <t>0050</t>
  </si>
  <si>
    <t>GM0050</t>
  </si>
  <si>
    <t>Zeewolde</t>
  </si>
  <si>
    <t>0355</t>
  </si>
  <si>
    <t>GM0355</t>
  </si>
  <si>
    <t>Zeist</t>
  </si>
  <si>
    <t>0299</t>
  </si>
  <si>
    <t>GM0299</t>
  </si>
  <si>
    <t>Zevenaar</t>
  </si>
  <si>
    <t>0637</t>
  </si>
  <si>
    <t>GM0637</t>
  </si>
  <si>
    <t>Zoetermeer</t>
  </si>
  <si>
    <t>0638</t>
  </si>
  <si>
    <t>GM0638</t>
  </si>
  <si>
    <t>Zoeterwoude</t>
  </si>
  <si>
    <t>1892</t>
  </si>
  <si>
    <t>GM1892</t>
  </si>
  <si>
    <t>Zuidplas</t>
  </si>
  <si>
    <t>0879</t>
  </si>
  <si>
    <t>GM0879</t>
  </si>
  <si>
    <t>Zundert</t>
  </si>
  <si>
    <t>0301</t>
  </si>
  <si>
    <t>GM0301</t>
  </si>
  <si>
    <t>Zutphen</t>
  </si>
  <si>
    <t>1896</t>
  </si>
  <si>
    <t>GM1896</t>
  </si>
  <si>
    <t>Zwartewaterland</t>
  </si>
  <si>
    <t>0642</t>
  </si>
  <si>
    <t>GM0642</t>
  </si>
  <si>
    <t>Zwijndrecht</t>
  </si>
  <si>
    <t>0193</t>
  </si>
  <si>
    <t>GM0193</t>
  </si>
  <si>
    <t>Zwolle</t>
  </si>
  <si>
    <t>Fractie C6 - C10</t>
  </si>
  <si>
    <t>1,2,3-Trimethylbenzeen</t>
  </si>
  <si>
    <t>Propyleenglycol</t>
  </si>
  <si>
    <t>Methylglycol</t>
  </si>
  <si>
    <t>Dimethylglycol</t>
  </si>
  <si>
    <t>Ethylglycol</t>
  </si>
  <si>
    <t>Diethylglycol</t>
  </si>
  <si>
    <t>Isopropylglycol</t>
  </si>
  <si>
    <t>Butylglycol</t>
  </si>
  <si>
    <t>Ethyleenglycol</t>
  </si>
  <si>
    <t>n-Propylbenzeen</t>
  </si>
  <si>
    <t>Isopropylbenzeen / cumeen</t>
  </si>
  <si>
    <t>1,3,5-Trimethylbenzeen</t>
  </si>
  <si>
    <t>1,2,4-Trimethylbenzeen</t>
  </si>
  <si>
    <t>Tert-butylbenzeen</t>
  </si>
  <si>
    <t>Sec-butylbenzeen</t>
  </si>
  <si>
    <t>n-Butylbenzeen</t>
  </si>
  <si>
    <t>4-Isopropyltolueen</t>
  </si>
  <si>
    <t>Wijzigingen in versie RF 813 R31</t>
  </si>
  <si>
    <t>Format vragen op tabblad 'Invoer' aangepast</t>
  </si>
  <si>
    <t>Alkylbenzenen, glycolen en minerale olie C6 - C10 toegevoegd</t>
  </si>
  <si>
    <t>Bevindt de locatie zich in een grondwaterbeschermings- of waterwingebied?</t>
  </si>
  <si>
    <t>Wijzigingen in versie RF 813 R32</t>
  </si>
  <si>
    <t>Beleidsregel PFAS provincie Utrecht 2021 d.d. 07-04-2021 doorgevoerd</t>
  </si>
  <si>
    <t>Wijziging Regeling bodemkwaliteit per 21-01-2021</t>
  </si>
  <si>
    <t>Wijziging Besluit bodemkwaliteit per 01-01-2021</t>
  </si>
  <si>
    <t>Wijzigingen in versie RF 813 R33</t>
  </si>
  <si>
    <t>Op het tabblad 'Overschrijdingen' worden overschrijdingen van de tussenwaarden en interventiewaarden automatisch gemarkeerd</t>
  </si>
  <si>
    <t>Antimoon</t>
  </si>
  <si>
    <t>Beryllium</t>
  </si>
  <si>
    <t>Seleen</t>
  </si>
  <si>
    <t>Tin</t>
  </si>
  <si>
    <t>Vanadium</t>
  </si>
  <si>
    <t>2,4+2,5-Dimethylfenol</t>
  </si>
  <si>
    <t>o-Cresol</t>
  </si>
  <si>
    <t>m- en p-Cresol</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</si>
  <si>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</si>
  <si>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</si>
  <si>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</si>
  <si>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</si>
  <si>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</si>
  <si>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</si>
  <si>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</si>
  <si>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</si>
  <si>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</si>
  <si>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</si>
  <si>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</si>
  <si>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</si>
  <si>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</si>
  <si>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</si>
  <si>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</si>
  <si>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</si>
  <si>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</si>
  <si>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</si>
  <si>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</si>
  <si>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</si>
  <si>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</si>
  <si>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</si>
  <si>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</si>
  <si>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</si>
  <si>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</si>
  <si>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Trichloorfluormethaan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</si>
  <si>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</si>
  <si>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</si>
  <si>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</si>
  <si>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</si>
  <si>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</si>
  <si>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</si>
  <si>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</si>
  <si>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</si>
  <si>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</si>
  <si>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</si>
  <si>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</si>
  <si>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2,4,6-Trichloorfenol</t>
  </si>
  <si>
    <t>2-Chloorfenol</t>
  </si>
  <si>
    <t>Pentachloorfenol</t>
  </si>
  <si>
    <t>PCB 28</t>
  </si>
  <si>
    <t>PCB 52</t>
  </si>
  <si>
    <t>PCB 101</t>
  </si>
  <si>
    <t>PCB 118</t>
  </si>
  <si>
    <t>PCB 138</t>
  </si>
  <si>
    <t>PCB 153</t>
  </si>
  <si>
    <t>PCB 180</t>
  </si>
  <si>
    <t>Chloorthalonil</t>
  </si>
  <si>
    <t>Endosulfansulfaat</t>
  </si>
  <si>
    <t>Hexachloorethaan</t>
  </si>
  <si>
    <t>Quintozeen</t>
  </si>
  <si>
    <t>Tecnazeen</t>
  </si>
  <si>
    <t>Triallaat</t>
  </si>
  <si>
    <t>p,p-Methoxychloor</t>
  </si>
  <si>
    <t>Azinfos-ethyl</t>
  </si>
  <si>
    <t>Azinfos-methyl</t>
  </si>
  <si>
    <t>Carbofenothion</t>
  </si>
  <si>
    <t>Chloorfenvinfos I</t>
  </si>
  <si>
    <t>Chloorfenvinfos II</t>
  </si>
  <si>
    <t>Chloorpyrifos-ethyl</t>
  </si>
  <si>
    <t>Chloorpyrifos-methyl</t>
  </si>
  <si>
    <t>Diazinon</t>
  </si>
  <si>
    <t>Dichloorvos</t>
  </si>
  <si>
    <t>Dimethoaat</t>
  </si>
  <si>
    <t>Ethion</t>
  </si>
  <si>
    <t>Etrimfos</t>
  </si>
  <si>
    <t>Fenitrothion</t>
  </si>
  <si>
    <t>Fenthion</t>
  </si>
  <si>
    <t>Fosalon</t>
  </si>
  <si>
    <t>Malathion</t>
  </si>
  <si>
    <t>Mevinfos (som)</t>
  </si>
  <si>
    <t>Parathion-ethyl</t>
  </si>
  <si>
    <t>Parathion-methyl</t>
  </si>
  <si>
    <t>Propetamfos</t>
  </si>
  <si>
    <t>Triazofos</t>
  </si>
  <si>
    <t>Ametryn</t>
  </si>
  <si>
    <t>Atraton</t>
  </si>
  <si>
    <t>Atrazine</t>
  </si>
  <si>
    <t>Prometryn</t>
  </si>
  <si>
    <t>Prometon</t>
  </si>
  <si>
    <t>Propazine</t>
  </si>
  <si>
    <t>Simazine</t>
  </si>
  <si>
    <t>Simetryn</t>
  </si>
  <si>
    <t>Terbutryn</t>
  </si>
  <si>
    <t>Trifluralin</t>
  </si>
  <si>
    <t>Butylbenzylftalaat</t>
  </si>
  <si>
    <t>Di-2-ethylhexylftalaat</t>
  </si>
  <si>
    <t>Diethylftalaat</t>
  </si>
  <si>
    <t>Dimethylftalaat</t>
  </si>
  <si>
    <t>Di-n-butylftalaat</t>
  </si>
  <si>
    <t>Di-n-octylftalaat</t>
  </si>
  <si>
    <t>Fractie C12 - C16</t>
  </si>
  <si>
    <t>Fractie C16 - C21</t>
  </si>
  <si>
    <t>Fractie C21 - C40</t>
  </si>
  <si>
    <t>Totaal olie C5 - C40</t>
  </si>
  <si>
    <t>cis(1)-Permethrin</t>
  </si>
  <si>
    <t>trans(2)-Permethrin</t>
  </si>
  <si>
    <t>2,4-Dinitrotolueen</t>
  </si>
  <si>
    <t>2,6-Dinitrotolueen</t>
  </si>
  <si>
    <t>2-Chloornaftaleen</t>
  </si>
  <si>
    <t>2-Methylnaftaleen</t>
  </si>
  <si>
    <t>4-Broomfenylfenylether</t>
  </si>
  <si>
    <t>4-Chloorfenylfenylether</t>
  </si>
  <si>
    <t>Azobenzeen</t>
  </si>
  <si>
    <t>bis(2-Chloorethyl)ether</t>
  </si>
  <si>
    <t>Carbazole</t>
  </si>
  <si>
    <t>Dibenzofuraan</t>
  </si>
  <si>
    <t>Isoforon</t>
  </si>
  <si>
    <t>Nitrobenzeen</t>
  </si>
  <si>
    <t>Zwavelkoolstof</t>
  </si>
  <si>
    <t>n-Nitrosodi-n-propylamine</t>
  </si>
  <si>
    <t>Methanol</t>
  </si>
  <si>
    <t>Ethanol</t>
  </si>
  <si>
    <t>1-Propanol</t>
  </si>
  <si>
    <t>2-Propanol (IPA)</t>
  </si>
  <si>
    <t>1-Butanol</t>
  </si>
  <si>
    <t>Methylacetaat</t>
  </si>
  <si>
    <t>Ethylacetaat</t>
  </si>
  <si>
    <t>Butylacetaat</t>
  </si>
  <si>
    <t>Aceton</t>
  </si>
  <si>
    <t>Diethylether</t>
  </si>
  <si>
    <t>Dichloorbenzenen (som)</t>
  </si>
  <si>
    <t>PCB som 7</t>
  </si>
  <si>
    <t>Indien een soil2controlpakket is geanalyseerd en / of één of meerder van de onderstaande stoffen zijn geanalyseerd, voer dan</t>
  </si>
  <si>
    <t>onderstaand de gemeten concentraties in (in µg/l; vergeet de &lt; - tekens niet in te vullen).</t>
  </si>
  <si>
    <t>Minerale olie C5 - C10</t>
  </si>
  <si>
    <t>Minerale olie C16 - C21</t>
  </si>
  <si>
    <t>Minerale olie C21 - C40</t>
  </si>
  <si>
    <t>3+4-Chlooraniline</t>
  </si>
  <si>
    <t>conc.</t>
  </si>
  <si>
    <t>Wijzigingen in versie RF 813 R34</t>
  </si>
  <si>
    <t>Soil2control toegevoegd</t>
  </si>
  <si>
    <t>Oplosmiddelen toegevoegd</t>
  </si>
  <si>
    <t>Op tabblad F is aangegeven welk gemeentelijk / provinciaal PFAS-beleid in de toetsing is verwerkt</t>
  </si>
  <si>
    <t>Wijzigingen in versie RF 813 R35</t>
  </si>
  <si>
    <t>Wijzigingen in versie RF 813 R36</t>
  </si>
  <si>
    <t>Beleidsregel PFAS gemeente Alkmaar d.d. 24-12-2019 doorgevoerd</t>
  </si>
  <si>
    <t>2.2</t>
  </si>
  <si>
    <t>Het overschrijdingentabblad is aangevuld met de parameters uit het soil2control-pakket</t>
  </si>
  <si>
    <t>Bijlagenummer aangepast</t>
  </si>
  <si>
    <t>SIKB-code van olie C6-C10 aangepast van 83 naar 82</t>
  </si>
  <si>
    <t>Kalium</t>
  </si>
  <si>
    <t>Wijzigingen in versie RF 813 R37</t>
  </si>
  <si>
    <t>Kalium toegevoegd</t>
  </si>
  <si>
    <r>
      <t>Temperatuur t.b.v. pH (</t>
    </r>
    <r>
      <rPr>
        <sz val="8"/>
        <rFont val="Calibri"/>
        <family val="2"/>
      </rPr>
      <t>°</t>
    </r>
    <r>
      <rPr>
        <sz val="8"/>
        <rFont val="Arial"/>
        <family val="2"/>
      </rPr>
      <t>C)</t>
    </r>
  </si>
  <si>
    <t>Ammonium (mgN/l)</t>
  </si>
  <si>
    <t>Eenheid</t>
  </si>
  <si>
    <t>Drugspakket toegevoegd</t>
  </si>
  <si>
    <t>Eenheden worden automatisch uit het xml-bestand gehaald</t>
  </si>
  <si>
    <t>Wijzigingen in versie RF 813 R38</t>
  </si>
  <si>
    <t>Interventiewaarde voor fluorantheen aangepast (was niet juist)</t>
  </si>
  <si>
    <t>Verwijzing naar individuele concentraties PAK klopte niet, is nu aangepast (tabblad B, vanaf kolom O)</t>
  </si>
  <si>
    <r>
      <t>Temperatuur (</t>
    </r>
    <r>
      <rPr>
        <sz val="7"/>
        <rFont val="Calibri"/>
        <family val="2"/>
      </rPr>
      <t>°</t>
    </r>
    <r>
      <rPr>
        <sz val="7"/>
        <rFont val="Calibri"/>
        <family val="2"/>
        <scheme val="minor"/>
      </rPr>
      <t>C)</t>
    </r>
  </si>
  <si>
    <t>Wijzigingen in versie RF 813 R39</t>
  </si>
  <si>
    <t>Aangepast PFAS-beleid d.d. 21.12.22 van de provincie Noord-Holland doorgevoerd</t>
  </si>
  <si>
    <t>°C-teken bij temperatuur gecorrigeerd</t>
  </si>
  <si>
    <t>Wijzigingen in versie RF 813 R40</t>
  </si>
  <si>
    <t>Aangepast PFAS-beleid d.d. 20.12.22 van de provincie Noord-Holland aangepast n.a.v. publicatie Beleidsregel PFAS 2022</t>
  </si>
  <si>
    <t>Verkeerde celverwijzingen bij VAK op overschrijdingentabblad aangepast</t>
  </si>
  <si>
    <t>Wijzigingen in versie RF 813 R41</t>
  </si>
  <si>
    <t>Beleidsregel PFAS 2023 Amsterdam doorgevoerd</t>
  </si>
  <si>
    <t>Beleidsregel PFAS 2023 Zaanstad doorgevoerd</t>
  </si>
  <si>
    <t>Wijzigingen in versie TT 813 R42</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</si>
  <si>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</si>
  <si>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</si>
  <si>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</si>
  <si>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</si>
  <si>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</si>
  <si>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</si>
  <si>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</si>
  <si>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</si>
  <si>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</si>
  <si>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</si>
  <si>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</si>
  <si>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</si>
  <si>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</si>
  <si>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</si>
  <si>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</si>
  <si>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</si>
  <si>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</si>
  <si>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</si>
  <si>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</si>
  <si>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</si>
  <si>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</si>
  <si>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</si>
  <si>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</si>
  <si>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</si>
  <si>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</si>
  <si>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</si>
  <si>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</si>
  <si>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</si>
  <si>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</si>
  <si>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</si>
  <si>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</si>
  <si>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</si>
  <si>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</si>
  <si>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</si>
  <si>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Chroom III</t>
  </si>
  <si>
    <t>Chroom VI</t>
  </si>
  <si>
    <t>Kwik anorganisch</t>
  </si>
  <si>
    <t>Kwik organisch</t>
  </si>
  <si>
    <t>Thallium</t>
  </si>
  <si>
    <t>PAK 10 van VROM</t>
  </si>
  <si>
    <t>Tribroommethaan (bromoform)</t>
  </si>
  <si>
    <t>Trichloorbenzenen (som)</t>
  </si>
  <si>
    <t>Tetrachloorbenzenen (som)</t>
  </si>
  <si>
    <t>Pentachloorbenzeen</t>
  </si>
  <si>
    <t>Chloorbenzenen (som)</t>
  </si>
  <si>
    <t>Monochloorfenolen (som)</t>
  </si>
  <si>
    <t>Dichloorfenolen (som)</t>
  </si>
  <si>
    <t>Trichloorfenolen (som)</t>
  </si>
  <si>
    <t>Tetrachloorfenolen (som)</t>
  </si>
  <si>
    <t>Chloorfenolen (som)</t>
  </si>
  <si>
    <t>Som DDT</t>
  </si>
  <si>
    <t>Som DDD</t>
  </si>
  <si>
    <t>Som DDE</t>
  </si>
  <si>
    <t>Som aldrin,dieldrin,endrin</t>
  </si>
  <si>
    <t>Som OCB landbodem</t>
  </si>
  <si>
    <t>Azinfosmethyl</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</si>
  <si>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</si>
  <si>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</si>
  <si>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</si>
  <si>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</si>
  <si>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</si>
  <si>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</si>
  <si>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</si>
  <si>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</si>
  <si>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</si>
  <si>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</si>
  <si>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</si>
  <si>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</si>
  <si>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</si>
  <si>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Som cresolen</t>
  </si>
  <si>
    <t>Dedecylbenzeen</t>
  </si>
  <si>
    <t>Aromatische oplosmiddelen</t>
  </si>
  <si>
    <t>Chloornaftaleen (som)</t>
  </si>
  <si>
    <t>Methylethylketon (MEK)</t>
  </si>
  <si>
    <t>Monochlooranilinen (som)</t>
  </si>
  <si>
    <t>Pentachlooranlinine</t>
  </si>
  <si>
    <t>Dioxine (som I-TEQ)</t>
  </si>
  <si>
    <t>Chloride</t>
  </si>
  <si>
    <t>Cyanide (vrij)</t>
  </si>
  <si>
    <t>Cyanide (complex)</t>
  </si>
  <si>
    <t>Thiocyanaten</t>
  </si>
  <si>
    <t>Som PFAS</t>
  </si>
  <si>
    <t>Som PFAS excl. PFOS/PFOA</t>
  </si>
  <si>
    <t>Asbest</t>
  </si>
  <si>
    <t>Cycolhexanon</t>
  </si>
  <si>
    <t>Pyridine</t>
  </si>
  <si>
    <t>Tetrahydrofuran</t>
  </si>
  <si>
    <t>Tetrahydrothiofeen</t>
  </si>
  <si>
    <t>Acrylonitril</t>
  </si>
  <si>
    <t>Formaldehyde</t>
  </si>
  <si>
    <t>Kwik (anorganisch)</t>
  </si>
  <si>
    <t>Kwik (organisch)</t>
  </si>
  <si>
    <t>O-xyleen</t>
  </si>
  <si>
    <t>P- en m-xyleen</t>
  </si>
  <si>
    <t>Dichloorpropanen (som)</t>
  </si>
  <si>
    <t>1,3-Dichloorpropeen</t>
  </si>
  <si>
    <t>Dichloorfluormethaan</t>
  </si>
  <si>
    <t>1,3,5-trichloorbenzeen</t>
  </si>
  <si>
    <t>1,2,3,4-tetrachloorbenzeen</t>
  </si>
  <si>
    <t>1,2,3,5-tetrachloorbenzeen</t>
  </si>
  <si>
    <t>1,2,4,5-tetrachloorbenzeen</t>
  </si>
  <si>
    <t>Chloorbenzen (som)</t>
  </si>
  <si>
    <t>2,3,4-trichloorfenol</t>
  </si>
  <si>
    <t>2,3,5-trichloorfenol</t>
  </si>
  <si>
    <t>2,3,6-trichloorfenol</t>
  </si>
  <si>
    <t>3,4,5-Trichloorfenol</t>
  </si>
  <si>
    <t>4-Chloor-3-methylfenol</t>
  </si>
  <si>
    <t>4-Chloor-2-methylfenol</t>
  </si>
  <si>
    <t>4-Chloormethyfenolen (som)</t>
  </si>
  <si>
    <t>2,3-dichloorfenol</t>
  </si>
  <si>
    <t>2,4-dichloorfenol</t>
  </si>
  <si>
    <t>2,5-dichloorfenol</t>
  </si>
  <si>
    <t>2,6-dichloorfenol</t>
  </si>
  <si>
    <t>3,4-dichloorfenol</t>
  </si>
  <si>
    <t>3,5-dichloorfenol</t>
  </si>
  <si>
    <t>2,3,4,5-tetrachloorfenol</t>
  </si>
  <si>
    <t>2,3,4,6-tetrachloorfenol</t>
  </si>
  <si>
    <t>2,3,5,6-tetrachloorfenol</t>
  </si>
  <si>
    <t>Beta-endolsulfan</t>
  </si>
  <si>
    <t>Som endosulfan</t>
  </si>
  <si>
    <t>Chloorfenvinfos A</t>
  </si>
  <si>
    <t>Chloorfenvinfos B</t>
  </si>
  <si>
    <t>Chlorfenvinfos (som)</t>
  </si>
  <si>
    <t>Disulfoton</t>
  </si>
  <si>
    <t>Pirimifos-methyl</t>
  </si>
  <si>
    <t>Terbuthylazine</t>
  </si>
  <si>
    <t>Triadimefon</t>
  </si>
  <si>
    <t>Totaal olie C6 - C40</t>
  </si>
  <si>
    <t>bis(2-Chloorethoxy) methaan</t>
  </si>
  <si>
    <t>Hexachloorcylcopentadieen</t>
  </si>
  <si>
    <t>Pentachlooranlinine (som)</t>
  </si>
  <si>
    <t>Methylisobutylketon (MIBK)</t>
  </si>
  <si>
    <t>Acetonitrile</t>
  </si>
  <si>
    <t>2-Nitroaniline</t>
  </si>
  <si>
    <t>3-Nitroaniline</t>
  </si>
  <si>
    <t>4-Nitroaniline</t>
  </si>
  <si>
    <t>Iso-butanol</t>
  </si>
  <si>
    <t>Tert-butanol</t>
  </si>
  <si>
    <t>Ammonium</t>
  </si>
  <si>
    <t>SIKB-codes</t>
  </si>
  <si>
    <t>5-Chloor-3methylfenol</t>
  </si>
  <si>
    <t>Fractie C5-C10</t>
  </si>
  <si>
    <t>monster 1</t>
  </si>
  <si>
    <t>monster 2</t>
  </si>
  <si>
    <t>monster 3</t>
  </si>
  <si>
    <t>monster 4</t>
  </si>
  <si>
    <t>monster 5</t>
  </si>
  <si>
    <t>monster 6</t>
  </si>
  <si>
    <t>Waarde die wordt uitgelezen</t>
  </si>
  <si>
    <t>Omrekening eenheid (60 &amp; 79 naar 14)</t>
  </si>
  <si>
    <t>Voorgeschreven rapportage</t>
  </si>
  <si>
    <t>grens</t>
  </si>
  <si>
    <t>Het omrekenen van de waarde voor het symbool "&lt; "</t>
  </si>
  <si>
    <t>som BTEX</t>
  </si>
  <si>
    <t xml:space="preserve">hierbij wordt ook gecheckt of er een verhoogde rapportagegrens is. </t>
  </si>
  <si>
    <t>waarde</t>
  </si>
  <si>
    <t>Aantal gemeten PFAS Drinkwaterrichtlijn</t>
  </si>
  <si>
    <t>Voetnoot niet alle PFAS geanalyseerd</t>
  </si>
  <si>
    <t>Aantal gemeten PFAS excl. PFOS,</t>
  </si>
  <si>
    <t>PFOA, GenX en HPFHpA</t>
  </si>
  <si>
    <t>Monster 1</t>
  </si>
  <si>
    <t>Monster 2</t>
  </si>
  <si>
    <t>Monster 3</t>
  </si>
  <si>
    <t>Monster 4</t>
  </si>
  <si>
    <t>Monster 5</t>
  </si>
  <si>
    <t>Monster 6</t>
  </si>
  <si>
    <t>Te toetsen</t>
  </si>
  <si>
    <t>of niet te toetsen?</t>
  </si>
  <si>
    <t>Te toetsen waarde en toetsing</t>
  </si>
  <si>
    <t>Weer te geven waarde</t>
  </si>
  <si>
    <t>Organisatie</t>
  </si>
  <si>
    <t>Aan welk beleid moet getoetst worden?</t>
  </si>
  <si>
    <t>Rij tabblad I</t>
  </si>
  <si>
    <t>Te toetsen beleid</t>
  </si>
  <si>
    <t>Beek (L.)</t>
  </si>
  <si>
    <t>1980</t>
  </si>
  <si>
    <t>GM1980</t>
  </si>
  <si>
    <t>Dijk en Waard</t>
  </si>
  <si>
    <t>Hengelo (O.)</t>
  </si>
  <si>
    <t>1982</t>
  </si>
  <si>
    <t>GM1982</t>
  </si>
  <si>
    <t>Land van Cuijk</t>
  </si>
  <si>
    <t>Laren (NH.)</t>
  </si>
  <si>
    <t>1991</t>
  </si>
  <si>
    <t>GM1991</t>
  </si>
  <si>
    <t>Maashorst</t>
  </si>
  <si>
    <t>Middelburg (Z.)</t>
  </si>
  <si>
    <t>Rijswijk (ZH.)</t>
  </si>
  <si>
    <t>Stein (L.)</t>
  </si>
  <si>
    <t>1992</t>
  </si>
  <si>
    <t>GM1992</t>
  </si>
  <si>
    <t>Voorne aan Zee</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</si>
  <si>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</si>
  <si>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</si>
  <si>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</si>
  <si>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</si>
  <si>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</si>
  <si>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</si>
  <si>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</si>
  <si>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</si>
  <si>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</si>
  <si>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</si>
  <si>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</si>
  <si>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</si>
  <si>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</si>
  <si>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</si>
  <si>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</si>
  <si>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</si>
  <si>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</si>
  <si>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</si>
  <si>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</si>
  <si>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</si>
  <si>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</si>
  <si>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</si>
  <si>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</si>
  <si>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</si>
  <si>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</si>
  <si>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</si>
  <si>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</si>
  <si>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</si>
  <si>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</si>
  <si>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</si>
  <si>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</si>
  <si>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</si>
  <si>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</si>
  <si>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</si>
  <si>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</si>
  <si>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</si>
  <si>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</si>
  <si>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</si>
  <si>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</si>
  <si>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</si>
  <si>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</si>
  <si>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</si>
  <si>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</si>
  <si>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</si>
  <si>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</si>
  <si>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</si>
  <si>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PFAS</t>
  </si>
  <si>
    <t>De waarde toelaatbare kwaliteit bij het bouwen van een bodemgevoelig gebouw is voor PFOS is vastgesteld op 59 µg/kg ds en voor PFOA op 60 µg/kg ds (gemeten waarde). Voor overige PFAS geldt de waarde van PFOS.</t>
  </si>
  <si>
    <r>
      <t>Temperatuur (</t>
    </r>
    <r>
      <rPr>
        <sz val="8"/>
        <rFont val="Calibri"/>
        <family val="2"/>
      </rPr>
      <t>°</t>
    </r>
    <r>
      <rPr>
        <sz val="8"/>
        <rFont val="Calibri"/>
        <family val="2"/>
        <scheme val="minor"/>
      </rPr>
      <t>C)</t>
    </r>
  </si>
  <si>
    <t>Toetsingsbeleid:</t>
  </si>
  <si>
    <t>Tekst bovenaan tabel:</t>
  </si>
  <si>
    <t>weer te geven voetnoten in tabel</t>
  </si>
  <si>
    <t>●●</t>
  </si>
  <si>
    <t>Kleiner dan of gelijk aan signaleringsparameter.</t>
  </si>
  <si>
    <t>Groter dan signaleringsparameter.</t>
  </si>
  <si>
    <t>Naar aanleiding ingang omgevingswet is de naam van het bestand veranderd van RF naar TT. Waarbij ze ook in een nieuwe map zijn gezet. De volgorde van de stappen is iets logischer gemaakt en alle wijzigingen van de omgevingswet zijn doorgevoerd.</t>
  </si>
  <si>
    <t>9</t>
  </si>
  <si>
    <t>6</t>
  </si>
  <si>
    <t>14.8</t>
  </si>
  <si>
    <t>Versie Bal:</t>
  </si>
  <si>
    <t>Versie Rbk:</t>
  </si>
  <si>
    <t>Versie Bkl:</t>
  </si>
  <si>
    <t>9999</t>
  </si>
  <si>
    <t>GM9999</t>
  </si>
  <si>
    <t>Generiek</t>
  </si>
  <si>
    <t>99</t>
  </si>
  <si>
    <t>PV99</t>
  </si>
  <si>
    <t>Er wordt een popup-venster weergegeven wanneer het meer dan 3 maanden geleden is dat lokaal beleid is gecontroleerd</t>
  </si>
  <si>
    <t>Generiek beleid valt nu onder de fictieve gemeentecode GM9999</t>
  </si>
  <si>
    <t>Wijzigingen in versie TT 813 R43</t>
  </si>
  <si>
    <t>Kwaliteitseisen voor de indeling van landbodem en van grond en baggerspecie in kwaliteitsklassen (toepassing als landbodem), interventiewaarden bodemkwaliteit grond</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</si>
  <si>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</si>
  <si>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</si>
  <si>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</si>
  <si>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</si>
  <si>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</si>
  <si>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</si>
  <si>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</si>
  <si>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Signalerings-parameter grondwater</t>
  </si>
  <si>
    <t>Stof</t>
  </si>
  <si>
    <t>mg/kgds (3,4)</t>
  </si>
  <si>
    <t>µg/l (4)</t>
  </si>
  <si>
    <t>1. Metalen</t>
  </si>
  <si>
    <t>Antimoon (Sb)</t>
  </si>
  <si>
    <t>Arseen (As)</t>
  </si>
  <si>
    <t>Barium (Ba)</t>
  </si>
  <si>
    <t>(6)</t>
  </si>
  <si>
    <t>Beryllium (Be)</t>
  </si>
  <si>
    <t>Cadmium (Cd)</t>
  </si>
  <si>
    <t>Chroom (Cr)</t>
  </si>
  <si>
    <t>Kobalt (Co)</t>
  </si>
  <si>
    <t>Koper (Cu)</t>
  </si>
  <si>
    <t>Kwik (Hg)</t>
  </si>
  <si>
    <t>Lood (Pb)</t>
  </si>
  <si>
    <t>Molybdeen (Mo)</t>
  </si>
  <si>
    <t>Nikkel (Ni)</t>
  </si>
  <si>
    <t>Thallium (Tl)</t>
  </si>
  <si>
    <t>Tin (Sb)</t>
  </si>
  <si>
    <t>Vanadium (V)</t>
  </si>
  <si>
    <t>Zink (Zn)</t>
  </si>
  <si>
    <t>2. Overige anorganische stoffen</t>
  </si>
  <si>
    <t>Chloride (7)</t>
  </si>
  <si>
    <t>Cyanide (conplex)</t>
  </si>
  <si>
    <t>3. Aromatische stoffen</t>
  </si>
  <si>
    <t>Tolueen (9)</t>
  </si>
  <si>
    <t>Som xylenen (10)</t>
  </si>
  <si>
    <t>Fenol (9)</t>
  </si>
  <si>
    <t>Som cresolen (9,10)</t>
  </si>
  <si>
    <t>Dodecylbenzeen</t>
  </si>
  <si>
    <t>1,2,3-trimethylbenzeen</t>
  </si>
  <si>
    <t>1,2,4-trimethylbenzeen</t>
  </si>
  <si>
    <t>1,3,5-trimethylbenzeen</t>
  </si>
  <si>
    <t>2-ethyltolueen</t>
  </si>
  <si>
    <t>3-ethyltolueen</t>
  </si>
  <si>
    <t>4-ethyltolueen</t>
  </si>
  <si>
    <t>isopropylbenzeen</t>
  </si>
  <si>
    <t>propylbenzeen</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</si>
  <si>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</si>
  <si>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</si>
  <si>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</si>
  <si>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</si>
  <si>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</si>
  <si>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</si>
  <si>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</si>
  <si>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</si>
  <si>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</si>
  <si>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1,2-dichlooretheen (10)</t>
  </si>
  <si>
    <t>Som dichloorpropanen (10)</t>
  </si>
  <si>
    <t>b. Chloorbenzenen (11)</t>
  </si>
  <si>
    <t>Som dichloorbenzenen (10)</t>
  </si>
  <si>
    <t>Som trichloorbenzenen (10)</t>
  </si>
  <si>
    <t>Som tetrachloorbenzenen (10)</t>
  </si>
  <si>
    <t>Som chloorbenzenen (10)</t>
  </si>
  <si>
    <t>c. Chloorfenolen (11)</t>
  </si>
  <si>
    <t>Som monochloorfenolen (10)</t>
  </si>
  <si>
    <t>Som dichloorfenolen (10)</t>
  </si>
  <si>
    <t>Som trichloorfenolen (10)</t>
  </si>
  <si>
    <t>Som tetrachloorfenolen (10)</t>
  </si>
  <si>
    <t>Som chloorfenolen (10)</t>
  </si>
  <si>
    <t>d. Polychloorbifenylen (PCB)</t>
  </si>
  <si>
    <t>PCB som 7 (10)</t>
  </si>
  <si>
    <t>e. Overige gechloreerde koolwaterstoffen</t>
  </si>
  <si>
    <t>Som monochlooranilinen (10,13)</t>
  </si>
  <si>
    <t>Pentachlooraniline</t>
  </si>
  <si>
    <t>Dioxine som I-TEQ (10,14)</t>
  </si>
  <si>
    <t>Som chloornaftaleen (10)</t>
  </si>
  <si>
    <t>6. Bestrijdingsmiddelen</t>
  </si>
  <si>
    <t>a. Organoschloorbestrijdingsmiddelen (OCB)</t>
  </si>
  <si>
    <t>Som chloordaan (10)</t>
  </si>
  <si>
    <t>Som DDT (10)</t>
  </si>
  <si>
    <t>Som DDE (10)</t>
  </si>
  <si>
    <t>Som DDD (10)</t>
  </si>
  <si>
    <t>Som DDT/DDE/DDD (10)</t>
  </si>
  <si>
    <t>Aldrin (15)</t>
  </si>
  <si>
    <t>Som drins (10)</t>
  </si>
  <si>
    <t>α-Endosulfan</t>
  </si>
  <si>
    <t>α-HCH</t>
  </si>
  <si>
    <t>β-HCH</t>
  </si>
  <si>
    <t>γ-HCH (lindaan)</t>
  </si>
  <si>
    <t>δ-HCH</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</si>
  <si>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</si>
  <si>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</si>
  <si>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</si>
  <si>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</si>
  <si>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</si>
  <si>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</si>
  <si>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</si>
  <si>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</si>
  <si>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</si>
  <si>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</si>
  <si>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</si>
  <si>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Som organostikstof- en organofosfor-</t>
  </si>
  <si>
    <t>bestrijdingsmiddelen (10)</t>
  </si>
  <si>
    <t>7. Per- en polyfluoralkylverbindingen (PFAS) (17)</t>
  </si>
  <si>
    <t>PFOA (18,19,20)</t>
  </si>
  <si>
    <t>PFOS (18,19,20)</t>
  </si>
  <si>
    <t>GENX (18,19,20)</t>
  </si>
  <si>
    <t>PFAS overig (18,20)</t>
  </si>
  <si>
    <t>8. Overige stoffen</t>
  </si>
  <si>
    <t>Asbest (21)</t>
  </si>
  <si>
    <t>(21)</t>
  </si>
  <si>
    <t>Cyclohexanon</t>
  </si>
  <si>
    <t>Dibutylftalaat</t>
  </si>
  <si>
    <t>Dihexylftalaat</t>
  </si>
  <si>
    <t>Di(2-ethylhexyl)ftalaat</t>
  </si>
  <si>
    <t>Som ftalaten (10)</t>
  </si>
  <si>
    <t>Minerale olie (9,22)</t>
  </si>
  <si>
    <t>Isopropanol (2-propanol)</t>
  </si>
  <si>
    <t>Butanol (1-butanol)</t>
  </si>
  <si>
    <t>Methyl-tert-butylether (MTBE)</t>
  </si>
  <si>
    <t>(1)</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</si>
  <si>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</si>
  <si>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</si>
  <si>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</si>
  <si>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</si>
  <si>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Als in alle kwaliteitsklassen naar tabelnoot 1 wordt verwezen, dan wordt de stof niet bij het indelen betrokken wanneer:</t>
  </si>
  <si>
    <t>◦</t>
  </si>
  <si>
    <t>het een stof betreft die geen onderdeel uitmaakt van een somparameter als beschreven in bijlage E van de Regeling bodemkwaliteit 2022; of</t>
  </si>
  <si>
    <t>het een somparameter als beschreven in bijlage E van de Regeling bodemkwaliteit 2022 betreft.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</si>
  <si>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</si>
  <si>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</si>
  <si>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</si>
  <si>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</si>
  <si>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</si>
  <si>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</si>
  <si>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</si>
  <si>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</si>
  <si>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</si>
  <si>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</si>
  <si>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</si>
  <si>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de concentraties van alle onderzochte stoffen voldoen aan de emissietoetswaarden; of</t>
  </si>
  <si>
    <t>b.</t>
  </si>
  <si>
    <t xml:space="preserve">in geval de concentratie van een van de onderzochte stoffen niet voldoet aan de toepasselijke emissietoetswaarde: de gemeten emissie van die stof voldoet aan de maximale emissiewaarde voor de </t>
  </si>
  <si>
    <t>desbetreffende stof.</t>
  </si>
  <si>
    <t>(3)</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</si>
  <si>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</si>
  <si>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</si>
  <si>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</si>
  <si>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</si>
  <si>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</si>
  <si>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(5)</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</si>
  <si>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</si>
  <si>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</si>
  <si>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</si>
  <si>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</si>
  <si>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(7)</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</si>
  <si>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</si>
  <si>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</si>
  <si>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</si>
  <si>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(8)</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</si>
  <si>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</si>
  <si>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</si>
  <si>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</si>
  <si>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</si>
  <si>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(10)</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</si>
  <si>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</si>
  <si>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</si>
  <si>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</si>
  <si>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</si>
  <si>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</si>
  <si>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</si>
  <si>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</si>
  <si>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</si>
  <si>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</si>
  <si>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</si>
  <si>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</si>
  <si>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</si>
  <si>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</si>
  <si>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</si>
  <si>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</si>
  <si>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</si>
  <si>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</si>
  <si>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</si>
  <si>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</si>
  <si>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</si>
  <si>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</si>
  <si>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</si>
  <si>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</si>
  <si>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</si>
  <si>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</si>
  <si>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</si>
  <si>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</si>
  <si>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</si>
  <si>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</si>
  <si>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</si>
  <si>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</si>
  <si>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</si>
  <si>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</si>
  <si>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</si>
  <si>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</si>
  <si>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</si>
  <si>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</si>
  <si>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</si>
  <si>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</si>
  <si>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</si>
  <si>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</si>
  <si>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</si>
  <si>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</si>
  <si>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</si>
  <si>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</si>
  <si>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</si>
  <si>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</si>
  <si>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</si>
  <si>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</si>
  <si>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</si>
  <si>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</si>
  <si>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</si>
  <si>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</si>
  <si>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</si>
  <si>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</si>
  <si>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</si>
  <si>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</si>
  <si>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</si>
  <si>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</si>
  <si>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r>
      <t xml:space="preserve">% lutum = Gemeten gewichtspercentage minerale bestanddelen met een diameter kleiner dan </t>
    </r>
    <r>
      <rPr>
        <sz val="8"/>
        <rFont val="Calibri"/>
        <family val="2"/>
      </rPr>
      <t>µm, betrokken op het drooggewicht. Voor het percentage lutum is een minimumwaarde gedefinieerd.</t>
    </r>
  </si>
  <si>
    <t>% organische stof = Gemeten percentage organisch stof, betrokken op het drooggewicht. Voor het percentage organisch stof zijn minimum- en maximumwaarden gedefinieerd.</t>
  </si>
  <si>
    <t>Oganisch stof</t>
  </si>
  <si>
    <t>Lutum</t>
  </si>
  <si>
    <t>Min. (%)</t>
  </si>
  <si>
    <t>Max. (%)</t>
  </si>
  <si>
    <t>PAK en PFAS</t>
  </si>
  <si>
    <t>Organische verbindingen</t>
  </si>
  <si>
    <t>Overige verbindingen</t>
  </si>
  <si>
    <t>Tekst bovenaan toetsingswaarden:</t>
  </si>
  <si>
    <t>Wijzigingen in versie TT 813 R44</t>
  </si>
  <si>
    <t>Tabblad met toetsingswaarden toegevoegd</t>
  </si>
  <si>
    <t>Volgorde van de monsters</t>
  </si>
  <si>
    <t>Overschrijdingen t.o.v. signaleringsparameters</t>
  </si>
  <si>
    <t>Wijzigingen in versie TT 813 R45</t>
  </si>
  <si>
    <t>Overschrijdingentabblad is toegevoegd</t>
  </si>
  <si>
    <t>Aanpassing monstervolgorde werkt weer</t>
  </si>
  <si>
    <t>Wijzigingen in versie TT 813 R46</t>
  </si>
  <si>
    <t>SIKB-code voor dimethylglycol aangepast naar 6434</t>
  </si>
  <si>
    <t>Wijzigingen in versie TT 813 R47</t>
  </si>
  <si>
    <t>Aanpassen tabel zodat voorkeurswaarde getoetst kan worden. Berekeningsformules aangepast + afhankelijke voetnoot.</t>
  </si>
  <si>
    <t>Voorkeurswaarde grondwater</t>
  </si>
  <si>
    <t>Kwaliteitseis voor verspreiden op landbodem</t>
  </si>
  <si>
    <t>Wijzigingen in versie TT 813 R48</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</si>
  <si>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</si>
  <si>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</si>
  <si>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Toetsen voorkeurswaarde verbeterd. Teksten toegevoegd voor toetsing aan provinciaal beleid (e.g. "Toetsing: provincie Zuid-Holland")</t>
  </si>
  <si>
    <t>TT 813 Toetsing grondwater R48 06-03-2025</t>
  </si>
  <si>
    <t>14353343</t>
  </si>
  <si>
    <t>/imsikb0101:metaData/imsikb0101:dataflow</t>
  </si>
  <si>
    <t>/imsikb0101:metaData/imsikb0101:remarks</t>
  </si>
  <si>
    <t>/imsikb0101:metaData/imsikb0101:sender</t>
  </si>
  <si>
    <t>_067f93dd-cd15-406e-b0e5-69cd97183b5d</t>
  </si>
  <si>
    <t>NL.IE.rtd.INFO@sgs.com</t>
  </si>
  <si>
    <t>067f93dd-cd15-406e-b0e5-69cd97183b5d</t>
  </si>
  <si>
    <t>SGS, Rotterdam</t>
  </si>
  <si>
    <t>urn:imsikb0101:DatastroomType:id:1</t>
  </si>
  <si>
    <t>LABRESULTAAT SGS</t>
  </si>
  <si>
    <t>14.7.0</t>
  </si>
  <si>
    <t>_8f7bf789-d8e5-492f-8a55-49792101ae95</t>
  </si>
  <si>
    <t>8f7bf789-d8e5-492f-8a55-49792101ae95</t>
  </si>
  <si>
    <t>Groenstrook nabij P50</t>
  </si>
  <si>
    <t>T.25.13676</t>
  </si>
  <si>
    <t>_5aa6c170-9ff7-45c5-842c-ff0fae10cccf</t>
  </si>
  <si>
    <t>5aa6c170-9ff7-45c5-842c-ff0fae10cccf</t>
  </si>
  <si>
    <t>Vincent Schriever</t>
  </si>
  <si>
    <t>_89bf724a-9423-4664-b863-876f2c89350a</t>
  </si>
  <si>
    <t>B09-1-1 B09 (250-350)</t>
  </si>
  <si>
    <t>#_3f23c790-fbd2-4e0e-890f-b21d0067ccb6</t>
  </si>
  <si>
    <t>urn:immetingen:LabopdrachtStatus:id:4</t>
  </si>
  <si>
    <t>#_8f7bf789-d8e5-492f-8a55-49792101ae95</t>
  </si>
  <si>
    <t>89bf724a-9423-4664-b863-876f2c89350a</t>
  </si>
  <si>
    <t>#_5aa6c170-9ff7-45c5-842c-ff0fae10cccf</t>
  </si>
  <si>
    <t>SGS status:Reported</t>
  </si>
  <si>
    <t>D02-1-1 D02 (250-350)</t>
  </si>
  <si>
    <t>#_115088d9-32b5-419a-8930-8da59b6085f7</t>
  </si>
  <si>
    <t>D06-1-1 D06 (250-350)</t>
  </si>
  <si>
    <t>#_4ca492c0-79ab-4383-b30c-709948a8acd0</t>
  </si>
  <si>
    <t>A04-1-1 A04 (400-500)</t>
  </si>
  <si>
    <t>#_e02c95a5-ef85-4ee6-b0f8-914bdbeb1d0c</t>
  </si>
  <si>
    <t>_e02c95a5-ef85-4ee6-b0f8-914bdbeb1d0c</t>
  </si>
  <si>
    <t>e02c95a5-ef85-4ee6-b0f8-914bdbeb1d0c</t>
  </si>
  <si>
    <t>#_18435d7c-b33f-4265-af0d-e6f176b68592</t>
  </si>
  <si>
    <t>_TI-65853235</t>
  </si>
  <si>
    <t>#_802e6e10-90cf-43b8-9fe5-c1b075368795</t>
  </si>
  <si>
    <t>#_a32d5b3a-4001-4279-8aab-4699d5880b3e</t>
  </si>
  <si>
    <t>#_b48d0349-d2e9-4129-8699-1756ef7c0cd7</t>
  </si>
  <si>
    <t>#_c91184d0-34c3-476c-90e3-de3a9acd44cb</t>
  </si>
  <si>
    <t>#_cc5875ce-1d53-4b17-a02d-e126bf6f8c76</t>
  </si>
  <si>
    <t>#_04206db8-bd59-4769-98c9-267f3c592f23</t>
  </si>
  <si>
    <t>#_9d401bff-cd6d-4819-827a-2699a70177d3</t>
  </si>
  <si>
    <t>#_b4bc9000-181e-4deb-be56-4ad1fe83d83c</t>
  </si>
  <si>
    <t>#_25b1b131-f1b2-43bf-a248-74b2eac43e54</t>
  </si>
  <si>
    <t>#_0646ea9f-5ae8-464e-be49-f4615afe553d</t>
  </si>
  <si>
    <t>#_6585c52a-39a8-43fc-b9ec-7ce88ce563ac</t>
  </si>
  <si>
    <t>#_efde9f7f-c289-40d3-8a4b-f8e82c65f589</t>
  </si>
  <si>
    <t>#_19c59efa-f76f-4e76-9bcd-e0a6274757d7</t>
  </si>
  <si>
    <t>#_c64773f4-b276-4d81-9501-7ada35a8aab7</t>
  </si>
  <si>
    <t>#_8edba3ab-389d-4220-bccb-5658fb78a8e9</t>
  </si>
  <si>
    <t>#_a16ca586-4610-4551-b736-1fd6a3f81f01</t>
  </si>
  <si>
    <t>#_64e55278-3199-4ba5-b379-b4bf29019c19</t>
  </si>
  <si>
    <t>#_17b8aab1-8a31-4366-aedd-24c3e775aef8</t>
  </si>
  <si>
    <t>#_406f2151-79ac-411c-a938-156d1e4de144</t>
  </si>
  <si>
    <t>#_33ddc4b2-a9dd-4f53-ad00-67f7ce65df83</t>
  </si>
  <si>
    <t>#_c5d2e6e8-4667-4779-ab14-e5408d70f668</t>
  </si>
  <si>
    <t>#_1ccdf189-2d83-4486-a003-0bc7242a3ccb</t>
  </si>
  <si>
    <t>#_c6335fbc-d8b3-4a78-9553-10cbaa8940d4</t>
  </si>
  <si>
    <t>#_de955e2b-70d8-4054-b24d-5c839e198387</t>
  </si>
  <si>
    <t>#_2b722e6b-a63e-44b7-b50f-58a2623081d5</t>
  </si>
  <si>
    <t>#_3b228341-0436-4944-b065-51bc301aab11</t>
  </si>
  <si>
    <t>#_c4a489dc-361f-4e44-8e42-276961468671</t>
  </si>
  <si>
    <t>#_74fa9a0c-8b6f-49e6-a7f6-bfdfe562aaec</t>
  </si>
  <si>
    <t>#_0fcae962-21f0-4f5c-8703-cf68da3a3855</t>
  </si>
  <si>
    <t>#_9a76f37c-8492-4d33-99df-cbc032883f9a</t>
  </si>
  <si>
    <t>#_fcddcaf4-1dc6-428c-9163-101dbf3a56f2</t>
  </si>
  <si>
    <t>#_b9a2d49a-c130-420a-bd56-63f53919f832</t>
  </si>
  <si>
    <t>#_c1cea6f7-9d6e-4528-8327-b1eb056895fe</t>
  </si>
  <si>
    <t>#_8a9e8439-27a4-457c-908c-e99485177b81</t>
  </si>
  <si>
    <t>#_a770b8ea-e193-40f8-97f7-859fe83d3699</t>
  </si>
  <si>
    <t>#_ef58759f-4dc0-4d42-a842-1b77fd9c5d78</t>
  </si>
  <si>
    <t>#_e8f1c60f-19f2-40da-a42e-6d4b74ee09f3</t>
  </si>
  <si>
    <t>#_8bb070da-dd80-4288-b01d-e862608fd7ba</t>
  </si>
  <si>
    <t>#_94ea6069-faf1-4e0e-a171-2cd136f35f2e</t>
  </si>
  <si>
    <t>#_7756b9ee-6528-4c38-be90-f9fd42bbdbba</t>
  </si>
  <si>
    <t>#_dc1dea52-645c-41ac-982b-72224be530ac</t>
  </si>
  <si>
    <t>#_c7253c82-76d4-4b4e-9f1c-8ce947a4deae</t>
  </si>
  <si>
    <t>#_0eaced02-7bff-470d-93c8-178b7a3fc4df</t>
  </si>
  <si>
    <t>#_1012fcae-f9d3-4b9b-92d3-f22ddfa7c7c9</t>
  </si>
  <si>
    <t>#_fd4268f0-6dd4-4127-9740-5de6382b726a</t>
  </si>
  <si>
    <t>#_b88d3917-8b03-408b-94c2-64a81d9ca6fe</t>
  </si>
  <si>
    <t>#_426e046b-3dce-4d37-bf12-b4ecbfc39e4d</t>
  </si>
  <si>
    <t>#_4c3cc0fa-ff3b-4a9b-9d0b-0b84edefe826</t>
  </si>
  <si>
    <t>#_01418a26-60c7-42ff-977e-e88d33b69cfa</t>
  </si>
  <si>
    <t>#_e720b622-85d6-4d34-8073-cb13bae454ad</t>
  </si>
  <si>
    <t>#_728bb945-310d-439a-b05d-6b92bc434291</t>
  </si>
  <si>
    <t>#_3fd85049-4689-4a4d-839b-f56b7d5f6094</t>
  </si>
  <si>
    <t>#_7290f5df-ee29-4c35-8a35-102f84f04a9b</t>
  </si>
  <si>
    <t>#_7659a0d8-a9a5-4ef6-ba8d-1acf598737ae</t>
  </si>
  <si>
    <t>#_1dd1c8bb-61f4-477b-a4a2-916587991a1a</t>
  </si>
  <si>
    <t>#_6f62e570-306c-41a2-82f7-085bb0d975ef</t>
  </si>
  <si>
    <t>#_8dccb8e2-24fc-41c0-88d3-d4349ba9aa00</t>
  </si>
  <si>
    <t>#_35a3d7ce-cdb4-45ee-836d-65a4f6c244c0</t>
  </si>
  <si>
    <t>#_2fee246c-0a37-41ca-9e0f-94749193c92d</t>
  </si>
  <si>
    <t>#_e50a8155-72a3-495f-b1a8-9b6d99b38c03</t>
  </si>
  <si>
    <t>#_9015adbb-2cc4-46b6-be81-1d4f6e051ba2</t>
  </si>
  <si>
    <t>#_0b1e4737-8735-4ed9-b99a-3190c4aee073</t>
  </si>
  <si>
    <t>#_23801c97-628c-46d0-9cd3-622c9384db05</t>
  </si>
  <si>
    <t>#_47f6b5e2-5e1a-4f87-b045-0f2a5382a452</t>
  </si>
  <si>
    <t>_3f23c790-fbd2-4e0e-890f-b21d0067ccb6</t>
  </si>
  <si>
    <t>3f23c790-fbd2-4e0e-890f-b21d0067ccb6</t>
  </si>
  <si>
    <t>#_be76e4db-1d1b-4a28-801a-393fc73ab5b4</t>
  </si>
  <si>
    <t>_TI-65853232</t>
  </si>
  <si>
    <t>#_432cb601-1b63-4244-a3dd-2464d5b74c9b</t>
  </si>
  <si>
    <t>#_bf1cd411-0356-4943-8fc2-1398f4268f87</t>
  </si>
  <si>
    <t>#_d4764a32-0954-4ec3-887a-f624f48a1ea2</t>
  </si>
  <si>
    <t>#_469ee258-88fa-4e60-b1f7-d2216f190911</t>
  </si>
  <si>
    <t>#_298e733b-08b4-4682-a8fa-e2d4e2f6b0de</t>
  </si>
  <si>
    <t>#_9967e1c3-b3d1-4609-b091-ec1701f824f9</t>
  </si>
  <si>
    <t>#_e14db6d3-1835-464b-9092-40e2aac3efca</t>
  </si>
  <si>
    <t>#_cabed172-1888-4e71-ad9c-122d05c8bb9f</t>
  </si>
  <si>
    <t>#_ae050b8d-8798-4f15-a0c8-49d0f7701ccc</t>
  </si>
  <si>
    <t>#_7efe739c-7ce4-484f-9e00-e8b5e1921b68</t>
  </si>
  <si>
    <t>#_39ecde40-4e16-4549-a59c-392e0b479d3a</t>
  </si>
  <si>
    <t>#_dd9423c6-d645-422b-9fc1-47b4b1e9a301</t>
  </si>
  <si>
    <t>#_55835716-3a38-4756-9583-fbcd4cd919d2</t>
  </si>
  <si>
    <t>#_07701bcf-bdeb-481a-8ef6-e78f41eb29fa</t>
  </si>
  <si>
    <t>#_ffa6cd82-0251-4c60-9232-b10efebeb4aa</t>
  </si>
  <si>
    <t>#_bbda7103-1010-4f26-929a-c8d4e3e73e05</t>
  </si>
  <si>
    <t>#_f29b1744-5081-41ff-ab11-d7514d90de4d</t>
  </si>
  <si>
    <t>#_eee15ad1-bb22-425d-aa7a-4a36ab651980</t>
  </si>
  <si>
    <t>#_a5fb1ac7-df99-45ca-83c2-ce563e1a9dab</t>
  </si>
  <si>
    <t>#_20d53e57-4132-4e95-abb8-0787d8415b8c</t>
  </si>
  <si>
    <t>#_9f8174b3-2fd8-44b7-a6c1-b564ee10d599</t>
  </si>
  <si>
    <t>#_6c4a2335-089d-42cc-9624-7c962bde8c09</t>
  </si>
  <si>
    <t>#_f611c421-52fe-4684-94e3-faa2a2f29341</t>
  </si>
  <si>
    <t>#_cd14d8da-7813-4d7b-b747-ee3931257e93</t>
  </si>
  <si>
    <t>#_8fa2eba1-4030-46e9-a954-047e185877fd</t>
  </si>
  <si>
    <t>#_999cbff2-9d36-477e-ad61-5c472f606426</t>
  </si>
  <si>
    <t>#_40715c10-11e7-4620-bfe6-ce9ffa6f45fa</t>
  </si>
  <si>
    <t>#_1c3f9460-7b80-4993-9dd0-5cbd6bb258d4</t>
  </si>
  <si>
    <t>#_1ce85220-9552-4eed-8fce-90ec267606c8</t>
  </si>
  <si>
    <t>#_bbfffe2c-1133-4c85-86e3-2fe9c766b977</t>
  </si>
  <si>
    <t>#_5cecabe9-4035-4fa4-82e0-146adb1c3f2b</t>
  </si>
  <si>
    <t>#_95bcc321-40e4-4420-926d-e23616757005</t>
  </si>
  <si>
    <t>#_f1f5cfdc-3c0f-4aa3-ac1d-69dc9d9434b1</t>
  </si>
  <si>
    <t>#_483dd6d1-4024-4905-8b67-df7a3f25b1ce</t>
  </si>
  <si>
    <t>#_b6911345-5071-4733-90a2-fa0fcaa6c0d2</t>
  </si>
  <si>
    <t>#_5ad4bfb0-8b72-430d-bc5a-83d9c4321e4c</t>
  </si>
  <si>
    <t>#_0721c4b0-2c47-46e8-bc58-105294d9ba37</t>
  </si>
  <si>
    <t>#_281236e1-f8f5-40ab-a9d1-ed8d2ed0647e</t>
  </si>
  <si>
    <t>#_a4990aa5-7a11-4e6b-a220-219ed7fe4977</t>
  </si>
  <si>
    <t>#_379421c0-7f2e-4d43-a323-afd8e33c7a6e</t>
  </si>
  <si>
    <t>#_76bd5d09-a32e-4cc5-9210-2f253174ccec</t>
  </si>
  <si>
    <t>#_78153653-42ea-482e-916e-6d5e0aff9ff7</t>
  </si>
  <si>
    <t>#_4793cab0-5b2d-49a2-8b92-98c51477d4c2</t>
  </si>
  <si>
    <t>#_f122016c-4257-4ba8-aedf-4317b968b8da</t>
  </si>
  <si>
    <t>#_13b2b118-b3e3-45f9-9c11-bf712d950969</t>
  </si>
  <si>
    <t>#_0cccd8ea-7179-4d3f-8ff5-5394c21aff45</t>
  </si>
  <si>
    <t>#_c9cd063b-4112-4728-94fe-8a718ec16693</t>
  </si>
  <si>
    <t>#_69bdc8c1-6c75-4d81-9af1-3fc489965761</t>
  </si>
  <si>
    <t>#_be0b8dee-347a-4f42-9003-7dac603049eb</t>
  </si>
  <si>
    <t>#_fb59ce9d-a171-4bf6-b45e-1bcf22fc80cb</t>
  </si>
  <si>
    <t>#_d1ade85c-4a25-4a20-bb73-47e8227c352b</t>
  </si>
  <si>
    <t>#_54778bc0-e50e-4d8f-817f-df07355b3bb7</t>
  </si>
  <si>
    <t>#_4de0a6bb-88b3-4b21-8eaf-4f5b5622ef0c</t>
  </si>
  <si>
    <t>#_5828ca73-219e-4ac3-99a8-806baba674d7</t>
  </si>
  <si>
    <t>#_5af73d9d-dfdd-46c2-86d6-ddc03342a210</t>
  </si>
  <si>
    <t>#_03ad9087-dff6-4b06-abb8-12144ae3e206</t>
  </si>
  <si>
    <t>#_4b1efeeb-0d4b-4bfa-b5cc-fd82ca747ab7</t>
  </si>
  <si>
    <t>#_670008e2-8e7f-430f-943d-e1d6308bb343</t>
  </si>
  <si>
    <t>#_73e8da93-b578-4147-935c-e8f504cfcd46</t>
  </si>
  <si>
    <t>#_b1aa7e0c-8ed4-409b-b0ae-ef053b7eaf87</t>
  </si>
  <si>
    <t>#_91874e5a-039c-4e2b-917a-0d17edc9a430</t>
  </si>
  <si>
    <t>#_8ccf6550-0289-42ca-99a9-b06175f58b5c</t>
  </si>
  <si>
    <t>#_b8ed4a38-b0a7-48df-b8fa-c0aee15c733a</t>
  </si>
  <si>
    <t>#_6d6bc555-27d9-460d-9b34-9ea9219c2e41</t>
  </si>
  <si>
    <t>_115088d9-32b5-419a-8930-8da59b6085f7</t>
  </si>
  <si>
    <t>115088d9-32b5-419a-8930-8da59b6085f7</t>
  </si>
  <si>
    <t>#_952ad5a7-9cbf-448a-8d57-41e3dd597f4e</t>
  </si>
  <si>
    <t>_TI-65853233</t>
  </si>
  <si>
    <t>#_5e4188ef-5480-4da4-8562-dfb91456e1af</t>
  </si>
  <si>
    <t>#_54b1ea8a-45ea-45f8-b97f-0b02e835d457</t>
  </si>
  <si>
    <t>#_96f9e4ac-5dfc-4ca8-be15-9bccc13d3d02</t>
  </si>
  <si>
    <t>#_d107fe04-f160-4abc-95bb-1814f4bd46db</t>
  </si>
  <si>
    <t>#_ceb032c3-18ae-4aa6-b530-0ea358f37e35</t>
  </si>
  <si>
    <t>#_380e7fe3-9afe-442e-89e1-c251d5e1357f</t>
  </si>
  <si>
    <t>#_fe85878e-79d1-43ff-9cd0-454eda7a7ab3</t>
  </si>
  <si>
    <t>#_bc583358-3dc2-48f2-946e-1a088463a445</t>
  </si>
  <si>
    <t>#_fa1a6823-1f2f-4574-a66b-d1224520cdd7</t>
  </si>
  <si>
    <t>#_46eca8f6-d1a1-41f7-bbcf-ad4a98a3abc4</t>
  </si>
  <si>
    <t>#_4fe868ba-36b6-4ebe-a3ca-57d9ecac60b0</t>
  </si>
  <si>
    <t>#_4d5a3994-73fd-47c7-abfc-33105c12eabd</t>
  </si>
  <si>
    <t>_4ca492c0-79ab-4383-b30c-709948a8acd0</t>
  </si>
  <si>
    <t>4ca492c0-79ab-4383-b30c-709948a8acd0</t>
  </si>
  <si>
    <t>#_015467da-01f0-45b0-97ee-5e32c29fe7f8</t>
  </si>
  <si>
    <t>_TI-65853234</t>
  </si>
  <si>
    <t>#_8eccc040-ce62-4070-8999-cc2a46fac29c</t>
  </si>
  <si>
    <t>#_7a45d8a1-ec9a-4b0f-88ae-6bfc606ab0ff</t>
  </si>
  <si>
    <t>#_af54ad7f-e9fb-4c6b-9e9b-2ca5595b0931</t>
  </si>
  <si>
    <t>#_bac9ec8a-1c20-4e34-afc4-83cd259cd55a</t>
  </si>
  <si>
    <t>#_bb67fa7d-ec84-4243-8774-24f22356e2bf</t>
  </si>
  <si>
    <t>#_101f0c11-9130-4847-b9eb-97332a0c383b</t>
  </si>
  <si>
    <t>#_37ac591c-198e-4176-ac94-82cfee004013</t>
  </si>
  <si>
    <t>#_4ff6b88d-a9ff-4656-b17d-28d547344cc2</t>
  </si>
  <si>
    <t>#_aa49a397-df4f-4c2a-99f4-bcf8fd422923</t>
  </si>
  <si>
    <t>#_2b079b88-c11e-4a0a-8303-8efd002bf728</t>
  </si>
  <si>
    <t>#_933a231b-9226-4073-b206-73e0bc0ff761</t>
  </si>
  <si>
    <t>#_1c429311-e3db-4d6d-84c0-67c889d608d8</t>
  </si>
  <si>
    <t>_be76e4db-1d1b-4a28-801a-393fc73ab5b4</t>
  </si>
  <si>
    <t>be76e4db-1d1b-4a28-801a-393fc73ab5b4</t>
  </si>
  <si>
    <t>&lt;0.2 µg/l</t>
  </si>
  <si>
    <t>_87a72e8e-5fdf-4e6e-80f8-8f4d49f0c817</t>
  </si>
  <si>
    <t>_432cb601-1b63-4244-a3dd-2464d5b74c9b</t>
  </si>
  <si>
    <t>432cb601-1b63-4244-a3dd-2464d5b74c9b</t>
  </si>
  <si>
    <t>_5f4bbd60-7488-460d-9779-8693cd8e80c2</t>
  </si>
  <si>
    <t>_bf1cd411-0356-4943-8fc2-1398f4268f87</t>
  </si>
  <si>
    <t>bf1cd411-0356-4943-8fc2-1398f4268f87</t>
  </si>
  <si>
    <t>_e623be2d-27d3-4958-9b68-a927cc9ab86d</t>
  </si>
  <si>
    <t>_d4764a32-0954-4ec3-887a-f624f48a1ea2</t>
  </si>
  <si>
    <t>d4764a32-0954-4ec3-887a-f624f48a1ea2</t>
  </si>
  <si>
    <t>&lt;0.05 µg/l</t>
  </si>
  <si>
    <t>_4648d399-ef94-490b-b0e9-55de37a2bc9f</t>
  </si>
  <si>
    <t>_469ee258-88fa-4e60-b1f7-d2216f190911</t>
  </si>
  <si>
    <t>469ee258-88fa-4e60-b1f7-d2216f190911</t>
  </si>
  <si>
    <t>_5a43dd43-5e30-40bf-bacc-684abf051c49</t>
  </si>
  <si>
    <t>_298e733b-08b4-4682-a8fa-e2d4e2f6b0de</t>
  </si>
  <si>
    <t>298e733b-08b4-4682-a8fa-e2d4e2f6b0de</t>
  </si>
  <si>
    <t>_74696727-5618-4c89-90f1-355ae27bca69</t>
  </si>
  <si>
    <t>_9967e1c3-b3d1-4609-b091-ec1701f824f9</t>
  </si>
  <si>
    <t>9967e1c3-b3d1-4609-b091-ec1701f824f9</t>
  </si>
  <si>
    <t>_50f4756a-af45-44d6-8ca3-1c355c47ffef</t>
  </si>
  <si>
    <t>_e14db6d3-1835-464b-9092-40e2aac3efca</t>
  </si>
  <si>
    <t>e14db6d3-1835-464b-9092-40e2aac3efca</t>
  </si>
  <si>
    <t>_90bb8a6b-9bda-46bc-a5ff-fdb60854c066</t>
  </si>
  <si>
    <t>_cabed172-1888-4e71-ad9c-122d05c8bb9f</t>
  </si>
  <si>
    <t>cabed172-1888-4e71-ad9c-122d05c8bb9f</t>
  </si>
  <si>
    <t>_b372e5ea-ae42-456a-a497-e11f2cc9f04f</t>
  </si>
  <si>
    <t>_ae050b8d-8798-4f15-a0c8-49d0f7701ccc</t>
  </si>
  <si>
    <t>ae050b8d-8798-4f15-a0c8-49d0f7701ccc</t>
  </si>
  <si>
    <t>_1ea6a967-7ed9-480c-8d16-9df83e86358d</t>
  </si>
  <si>
    <t>_7efe739c-7ce4-484f-9e00-e8b5e1921b68</t>
  </si>
  <si>
    <t>7efe739c-7ce4-484f-9e00-e8b5e1921b68</t>
  </si>
  <si>
    <t>_43e8d570-8c8b-4b3e-9817-695a93a9cc61</t>
  </si>
  <si>
    <t>_39ecde40-4e16-4549-a59c-392e0b479d3a</t>
  </si>
  <si>
    <t>39ecde40-4e16-4549-a59c-392e0b479d3a</t>
  </si>
  <si>
    <t>_57a95a20-413a-493a-ad9f-710caa57ae5c</t>
  </si>
  <si>
    <t>_dd9423c6-d645-422b-9fc1-47b4b1e9a301</t>
  </si>
  <si>
    <t>dd9423c6-d645-422b-9fc1-47b4b1e9a301</t>
  </si>
  <si>
    <t>&lt;50 µg/l</t>
  </si>
  <si>
    <t>_5cae2bb6-d3d0-4936-9e10-397e2d41ab5d</t>
  </si>
  <si>
    <t>_55835716-3a38-4756-9583-fbcd4cd919d2</t>
  </si>
  <si>
    <t>55835716-3a38-4756-9583-fbcd4cd919d2</t>
  </si>
  <si>
    <t>0.14 µg/l</t>
  </si>
  <si>
    <t>_9fd7f2be-ce9f-4ecd-be42-daaa4627b6f5</t>
  </si>
  <si>
    <t>_07701bcf-bdeb-481a-8ef6-e78f41eb29fa</t>
  </si>
  <si>
    <t>07701bcf-bdeb-481a-8ef6-e78f41eb29fa</t>
  </si>
  <si>
    <t>0.21 µg/l</t>
  </si>
  <si>
    <t>_822195e4-18a2-4378-84a7-3fa7d2dfa486</t>
  </si>
  <si>
    <t>_ffa6cd82-0251-4c60-9232-b10efebeb4aa</t>
  </si>
  <si>
    <t>ffa6cd82-0251-4c60-9232-b10efebeb4aa</t>
  </si>
  <si>
    <t>0.42 µg/l</t>
  </si>
  <si>
    <t>_bb565b73-19f6-4677-92b2-4d1e88e3eeae</t>
  </si>
  <si>
    <t>_bbda7103-1010-4f26-929a-c8d4e3e73e05</t>
  </si>
  <si>
    <t>bbda7103-1010-4f26-929a-c8d4e3e73e05</t>
  </si>
  <si>
    <t>8.9 µg/l</t>
  </si>
  <si>
    <t>_76d784ee-954a-404d-bae3-2dfee6319477</t>
  </si>
  <si>
    <t>_f29b1744-5081-41ff-ab11-d7514d90de4d</t>
  </si>
  <si>
    <t>f29b1744-5081-41ff-ab11-d7514d90de4d</t>
  </si>
  <si>
    <t>23 µg/l</t>
  </si>
  <si>
    <t>_2c1da300-cc9c-49c3-8daa-6c27ddcdb514</t>
  </si>
  <si>
    <t>_eee15ad1-bb22-425d-aa7a-4a36ab651980</t>
  </si>
  <si>
    <t>eee15ad1-bb22-425d-aa7a-4a36ab651980</t>
  </si>
  <si>
    <t>_c6d7b561-48a6-42e2-986a-67fee3b4de35</t>
  </si>
  <si>
    <t>_a5fb1ac7-df99-45ca-83c2-ce563e1a9dab</t>
  </si>
  <si>
    <t>a5fb1ac7-df99-45ca-83c2-ce563e1a9dab</t>
  </si>
  <si>
    <t>&lt;2 µg/l</t>
  </si>
  <si>
    <t>_3713d219-5bab-49b1-954d-3171cfe193ab</t>
  </si>
  <si>
    <t>_20d53e57-4132-4e95-abb8-0787d8415b8c</t>
  </si>
  <si>
    <t>20d53e57-4132-4e95-abb8-0787d8415b8c</t>
  </si>
  <si>
    <t>_a994c327-424c-408e-a7ce-45e9f3633cdc</t>
  </si>
  <si>
    <t>_9f8174b3-2fd8-44b7-a6c1-b564ee10d599</t>
  </si>
  <si>
    <t>9f8174b3-2fd8-44b7-a6c1-b564ee10d599</t>
  </si>
  <si>
    <t>_aca59ff4-84b0-408a-bc33-c5418ed49a7c</t>
  </si>
  <si>
    <t>_6c4a2335-089d-42cc-9624-7c962bde8c09</t>
  </si>
  <si>
    <t>6c4a2335-089d-42cc-9624-7c962bde8c09</t>
  </si>
  <si>
    <t>10 µg/l</t>
  </si>
  <si>
    <t>_8362c34f-e903-4634-b1ae-3f0ab136d7c6</t>
  </si>
  <si>
    <t>_f611c421-52fe-4684-94e3-faa2a2f29341</t>
  </si>
  <si>
    <t>f611c421-52fe-4684-94e3-faa2a2f29341</t>
  </si>
  <si>
    <t>_6b72dc22-0141-4f33-b7cb-7e447be3de42</t>
  </si>
  <si>
    <t>_cd14d8da-7813-4d7b-b747-ee3931257e93</t>
  </si>
  <si>
    <t>cd14d8da-7813-4d7b-b747-ee3931257e93</t>
  </si>
  <si>
    <t>&lt;10 µg/l</t>
  </si>
  <si>
    <t>_c88182dc-7896-4381-877c-507ae15b7c0c</t>
  </si>
  <si>
    <t>_8fa2eba1-4030-46e9-a954-047e185877fd</t>
  </si>
  <si>
    <t>8fa2eba1-4030-46e9-a954-047e185877fd</t>
  </si>
  <si>
    <t>&lt;0.02 µg/l</t>
  </si>
  <si>
    <t>_968b32de-c353-476e-9752-f77340d9d198</t>
  </si>
  <si>
    <t>_999cbff2-9d36-477e-ad61-5c472f606426</t>
  </si>
  <si>
    <t>999cbff2-9d36-477e-ad61-5c472f606426</t>
  </si>
  <si>
    <t>14 ng/l</t>
  </si>
  <si>
    <t>_da2a7da1-e36a-4529-b1f7-10c4b0120847</t>
  </si>
  <si>
    <t>_40715c10-11e7-4620-bfe6-ce9ffa6f45fa</t>
  </si>
  <si>
    <t>40715c10-11e7-4620-bfe6-ce9ffa6f45fa</t>
  </si>
  <si>
    <t>&lt;1 ng/l</t>
  </si>
  <si>
    <t>_08a20b4f-361c-488b-bb0e-46a12c38299e</t>
  </si>
  <si>
    <t>_1c3f9460-7b80-4993-9dd0-5cbd6bb258d4</t>
  </si>
  <si>
    <t>1c3f9460-7b80-4993-9dd0-5cbd6bb258d4</t>
  </si>
  <si>
    <t>_4f7ad0ee-c7a4-4d0b-86d3-5d7141fdfb9b</t>
  </si>
  <si>
    <t>_1ce85220-9552-4eed-8fce-90ec267606c8</t>
  </si>
  <si>
    <t>1ce85220-9552-4eed-8fce-90ec267606c8</t>
  </si>
  <si>
    <t>_3958c379-8d33-43c8-8f9b-26e7ce6d4221</t>
  </si>
  <si>
    <t>_bbfffe2c-1133-4c85-86e3-2fe9c766b977</t>
  </si>
  <si>
    <t>bbfffe2c-1133-4c85-86e3-2fe9c766b977</t>
  </si>
  <si>
    <t>&lt;1.5 ng/l</t>
  </si>
  <si>
    <t>_5771010a-11a3-46e8-a91d-3af156b5c47f</t>
  </si>
  <si>
    <t>_5cecabe9-4035-4fa4-82e0-146adb1c3f2b</t>
  </si>
  <si>
    <t>5cecabe9-4035-4fa4-82e0-146adb1c3f2b</t>
  </si>
  <si>
    <t>3.6 ng/l</t>
  </si>
  <si>
    <t>_6a0cdf83-6f76-46e9-b1ed-c7bd862fe349</t>
  </si>
  <si>
    <t>_95bcc321-40e4-4420-926d-e23616757005</t>
  </si>
  <si>
    <t>95bcc321-40e4-4420-926d-e23616757005</t>
  </si>
  <si>
    <t>_2965ff2f-4f0d-4a9b-be07-1bb2c3c933f6</t>
  </si>
  <si>
    <t>_f1f5cfdc-3c0f-4aa3-ac1d-69dc9d9434b1</t>
  </si>
  <si>
    <t>f1f5cfdc-3c0f-4aa3-ac1d-69dc9d9434b1</t>
  </si>
  <si>
    <t>_5310fa80-c5b9-4688-a703-37d219ea34d9</t>
  </si>
  <si>
    <t>_483dd6d1-4024-4905-8b67-df7a3f25b1ce</t>
  </si>
  <si>
    <t>483dd6d1-4024-4905-8b67-df7a3f25b1ce</t>
  </si>
  <si>
    <t>&lt;2 ng/l</t>
  </si>
  <si>
    <t>_92b3b87b-fcb8-4aea-9d1f-0bc645b782ee</t>
  </si>
  <si>
    <t>_b6911345-5071-4733-90a2-fa0fcaa6c0d2</t>
  </si>
  <si>
    <t>b6911345-5071-4733-90a2-fa0fcaa6c0d2</t>
  </si>
  <si>
    <t>_0f2c14a6-0301-4fb9-8204-01e5081efbcd</t>
  </si>
  <si>
    <t>_5ad4bfb0-8b72-430d-bc5a-83d9c4321e4c</t>
  </si>
  <si>
    <t>5ad4bfb0-8b72-430d-bc5a-83d9c4321e4c</t>
  </si>
  <si>
    <t>2.9 ng/l</t>
  </si>
  <si>
    <t>_f60baff1-3e77-45e6-a111-a0eee7e60f11</t>
  </si>
  <si>
    <t>_0721c4b0-2c47-46e8-bc58-105294d9ba37</t>
  </si>
  <si>
    <t>0721c4b0-2c47-46e8-bc58-105294d9ba37</t>
  </si>
  <si>
    <t>_63dfa432-85b5-47b8-8169-eba7d93e3133</t>
  </si>
  <si>
    <t>_281236e1-f8f5-40ab-a9d1-ed8d2ed0647e</t>
  </si>
  <si>
    <t>281236e1-f8f5-40ab-a9d1-ed8d2ed0647e</t>
  </si>
  <si>
    <t>4.4 ng/l</t>
  </si>
  <si>
    <t>_7475afc2-e64b-4749-b7c0-4093ddd2422c</t>
  </si>
  <si>
    <t>_a4990aa5-7a11-4e6b-a220-219ed7fe4977</t>
  </si>
  <si>
    <t>a4990aa5-7a11-4e6b-a220-219ed7fe4977</t>
  </si>
  <si>
    <t>_ce2e9562-ff04-4a43-bdb8-ba5eff99ea69</t>
  </si>
  <si>
    <t>_379421c0-7f2e-4d43-a323-afd8e33c7a6e</t>
  </si>
  <si>
    <t>379421c0-7f2e-4d43-a323-afd8e33c7a6e</t>
  </si>
  <si>
    <t>_8d72eb3a-fe6c-4606-854d-8f83324dad14</t>
  </si>
  <si>
    <t>_76bd5d09-a32e-4cc5-9210-2f253174ccec</t>
  </si>
  <si>
    <t>76bd5d09-a32e-4cc5-9210-2f253174ccec</t>
  </si>
  <si>
    <t>_c09b6498-e7a1-4d33-baf0-0df0642f23a0</t>
  </si>
  <si>
    <t>_78153653-42ea-482e-916e-6d5e0aff9ff7</t>
  </si>
  <si>
    <t>78153653-42ea-482e-916e-6d5e0aff9ff7</t>
  </si>
  <si>
    <t>&lt;5 ng/l</t>
  </si>
  <si>
    <t>_8733055f-219d-4909-8618-619dc5d696ed</t>
  </si>
  <si>
    <t>_4793cab0-5b2d-49a2-8b92-98c51477d4c2</t>
  </si>
  <si>
    <t>4793cab0-5b2d-49a2-8b92-98c51477d4c2</t>
  </si>
  <si>
    <t>_954fd386-4b29-4da0-8d26-83d95887b92d</t>
  </si>
  <si>
    <t>_f122016c-4257-4ba8-aedf-4317b968b8da</t>
  </si>
  <si>
    <t>f122016c-4257-4ba8-aedf-4317b968b8da</t>
  </si>
  <si>
    <t>1.6 ng/l</t>
  </si>
  <si>
    <t>_f08f81a6-d96d-40d6-a930-fcc5061f3b0f</t>
  </si>
  <si>
    <t>_13b2b118-b3e3-45f9-9c11-bf712d950969</t>
  </si>
  <si>
    <t>13b2b118-b3e3-45f9-9c11-bf712d950969</t>
  </si>
  <si>
    <t>_448ed350-72a0-4941-950b-ccb8ecd1c0e8</t>
  </si>
  <si>
    <t>_0cccd8ea-7179-4d3f-8ff5-5394c21aff45</t>
  </si>
  <si>
    <t>0cccd8ea-7179-4d3f-8ff5-5394c21aff45</t>
  </si>
  <si>
    <t>1.2 ng/l</t>
  </si>
  <si>
    <t>_b318baa8-437b-41ff-b750-ec53df9ab468</t>
  </si>
  <si>
    <t>_c9cd063b-4112-4728-94fe-8a718ec16693</t>
  </si>
  <si>
    <t>c9cd063b-4112-4728-94fe-8a718ec16693</t>
  </si>
  <si>
    <t>13 ng/l</t>
  </si>
  <si>
    <t>_ac78232b-698f-4497-8081-e0c403b19401</t>
  </si>
  <si>
    <t>_69bdc8c1-6c75-4d81-9af1-3fc489965761</t>
  </si>
  <si>
    <t>69bdc8c1-6c75-4d81-9af1-3fc489965761</t>
  </si>
  <si>
    <t>_9f69d54a-87dc-426a-bee3-db294e5ebbd6</t>
  </si>
  <si>
    <t>_be0b8dee-347a-4f42-9003-7dac603049eb</t>
  </si>
  <si>
    <t>be0b8dee-347a-4f42-9003-7dac603049eb</t>
  </si>
  <si>
    <t>&lt;0.1 µg/l</t>
  </si>
  <si>
    <t>_94333c6a-c437-4d53-96ce-950ad99844f8</t>
  </si>
  <si>
    <t>_fb59ce9d-a171-4bf6-b45e-1bcf22fc80cb</t>
  </si>
  <si>
    <t>fb59ce9d-a171-4bf6-b45e-1bcf22fc80cb</t>
  </si>
  <si>
    <t>_f1946878-8c00-435d-930d-5d6add6e9a23</t>
  </si>
  <si>
    <t>_d1ade85c-4a25-4a20-bb73-47e8227c352b</t>
  </si>
  <si>
    <t>d1ade85c-4a25-4a20-bb73-47e8227c352b</t>
  </si>
  <si>
    <t>_ffbabd70-05dd-43c6-85d3-78a02cef3417</t>
  </si>
  <si>
    <t>_54778bc0-e50e-4d8f-817f-df07355b3bb7</t>
  </si>
  <si>
    <t>54778bc0-e50e-4d8f-817f-df07355b3bb7</t>
  </si>
  <si>
    <t>_64002411-c50b-40bd-9d63-1c99798f6fd1</t>
  </si>
  <si>
    <t>_4de0a6bb-88b3-4b21-8eaf-4f5b5622ef0c</t>
  </si>
  <si>
    <t>4de0a6bb-88b3-4b21-8eaf-4f5b5622ef0c</t>
  </si>
  <si>
    <t>_23886bbd-6bd5-4e4e-b2fd-aa9ea7c1104b</t>
  </si>
  <si>
    <t>_5828ca73-219e-4ac3-99a8-806baba674d7</t>
  </si>
  <si>
    <t>5828ca73-219e-4ac3-99a8-806baba674d7</t>
  </si>
  <si>
    <t>_4f1c2eed-96e2-4263-bb79-b02f1c9074a7</t>
  </si>
  <si>
    <t>_5af73d9d-dfdd-46c2-86d6-ddc03342a210</t>
  </si>
  <si>
    <t>5af73d9d-dfdd-46c2-86d6-ddc03342a210</t>
  </si>
  <si>
    <t>_1ded4e4c-d1c9-45b5-a9db-64ad72e1e8c0</t>
  </si>
  <si>
    <t>_03ad9087-dff6-4b06-abb8-12144ae3e206</t>
  </si>
  <si>
    <t>03ad9087-dff6-4b06-abb8-12144ae3e206</t>
  </si>
  <si>
    <t>_fa588535-1c2d-46ff-b78e-708c41d24eae</t>
  </si>
  <si>
    <t>_4b1efeeb-0d4b-4bfa-b5cc-fd82ca747ab7</t>
  </si>
  <si>
    <t>4b1efeeb-0d4b-4bfa-b5cc-fd82ca747ab7</t>
  </si>
  <si>
    <t>_a2a252d3-4d2b-4b56-9abe-3c7fea830357</t>
  </si>
  <si>
    <t>_670008e2-8e7f-430f-943d-e1d6308bb343</t>
  </si>
  <si>
    <t>670008e2-8e7f-430f-943d-e1d6308bb343</t>
  </si>
  <si>
    <t>_6285bf66-b9f5-4783-8724-956ed143586b</t>
  </si>
  <si>
    <t>_73e8da93-b578-4147-935c-e8f504cfcd46</t>
  </si>
  <si>
    <t>73e8da93-b578-4147-935c-e8f504cfcd46</t>
  </si>
  <si>
    <t>_67e21fa6-2573-4ca7-8e3c-d57fe2acab3d</t>
  </si>
  <si>
    <t>_b1aa7e0c-8ed4-409b-b0ae-ef053b7eaf87</t>
  </si>
  <si>
    <t>b1aa7e0c-8ed4-409b-b0ae-ef053b7eaf87</t>
  </si>
  <si>
    <t>&lt;25 µg/l</t>
  </si>
  <si>
    <t>_faac5cc4-1eba-42d6-93e1-a3cb0307df07</t>
  </si>
  <si>
    <t>_91874e5a-039c-4e2b-917a-0d17edc9a430</t>
  </si>
  <si>
    <t>91874e5a-039c-4e2b-917a-0d17edc9a430</t>
  </si>
  <si>
    <t>_2166a15e-cee8-4b8f-afba-35ef5714784f</t>
  </si>
  <si>
    <t>_8ccf6550-0289-42ca-99a9-b06175f58b5c</t>
  </si>
  <si>
    <t>8ccf6550-0289-42ca-99a9-b06175f58b5c</t>
  </si>
  <si>
    <t>_ce80c4f3-1c1b-4472-8660-b4e2b22d4d93</t>
  </si>
  <si>
    <t>_b8ed4a38-b0a7-48df-b8fa-c0aee15c733a</t>
  </si>
  <si>
    <t>b8ed4a38-b0a7-48df-b8fa-c0aee15c733a</t>
  </si>
  <si>
    <t>_f299e52a-f2d9-4f96-af1c-2b3b04b6224b</t>
  </si>
  <si>
    <t>_6d6bc555-27d9-460d-9b34-9ea9219c2e41</t>
  </si>
  <si>
    <t>6d6bc555-27d9-460d-9b34-9ea9219c2e41</t>
  </si>
  <si>
    <t>_9c80e896-412d-4a7d-9d86-19edffb07f79</t>
  </si>
  <si>
    <t>_952ad5a7-9cbf-448a-8d57-41e3dd597f4e</t>
  </si>
  <si>
    <t>952ad5a7-9cbf-448a-8d57-41e3dd597f4e</t>
  </si>
  <si>
    <t>_5cc95d1a-3fa8-45ae-b7b1-dcff10792bcc</t>
  </si>
  <si>
    <t>_5e4188ef-5480-4da4-8562-dfb91456e1af</t>
  </si>
  <si>
    <t>5e4188ef-5480-4da4-8562-dfb91456e1af</t>
  </si>
  <si>
    <t>_03f7326c-54e6-404d-89ed-3b6cc760b863</t>
  </si>
  <si>
    <t>_54b1ea8a-45ea-45f8-b97f-0b02e835d457</t>
  </si>
  <si>
    <t>54b1ea8a-45ea-45f8-b97f-0b02e835d457</t>
  </si>
  <si>
    <t>100 µg/l</t>
  </si>
  <si>
    <t>_6e7dcaa3-1d1f-469c-9da2-a37e4591f82f</t>
  </si>
  <si>
    <t>_96f9e4ac-5dfc-4ca8-be15-9bccc13d3d02</t>
  </si>
  <si>
    <t>96f9e4ac-5dfc-4ca8-be15-9bccc13d3d02</t>
  </si>
  <si>
    <t>urn:immetingen:parameter:id:401</t>
  </si>
  <si>
    <t>0.63 µg/l</t>
  </si>
  <si>
    <t>_e888be12-ea58-4381-bdb2-f12d26838278</t>
  </si>
  <si>
    <t>_d107fe04-f160-4abc-95bb-1814f4bd46db</t>
  </si>
  <si>
    <t>d107fe04-f160-4abc-95bb-1814f4bd46db</t>
  </si>
  <si>
    <t>_9289a42b-0ff7-4086-9ecf-fb35cf4e6fc6</t>
  </si>
  <si>
    <t>_ceb032c3-18ae-4aa6-b530-0ea358f37e35</t>
  </si>
  <si>
    <t>ceb032c3-18ae-4aa6-b530-0ea358f37e35</t>
  </si>
  <si>
    <t>0.23 µg/l</t>
  </si>
  <si>
    <t>_03ba8243-deb2-4e58-816d-2651ecae56f2</t>
  </si>
  <si>
    <t>_380e7fe3-9afe-442e-89e1-c251d5e1357f</t>
  </si>
  <si>
    <t>380e7fe3-9afe-442e-89e1-c251d5e1357f</t>
  </si>
  <si>
    <t>_eb72ea3a-f74c-49ad-81d1-28049f64474d</t>
  </si>
  <si>
    <t>_fe85878e-79d1-43ff-9cd0-454eda7a7ab3</t>
  </si>
  <si>
    <t>fe85878e-79d1-43ff-9cd0-454eda7a7ab3</t>
  </si>
  <si>
    <t>_391e6998-aa9e-41f2-8791-d60a1c841048</t>
  </si>
  <si>
    <t>_bc583358-3dc2-48f2-946e-1a088463a445</t>
  </si>
  <si>
    <t>bc583358-3dc2-48f2-946e-1a088463a445</t>
  </si>
  <si>
    <t>_c99f4d57-5302-413b-bfaf-cf32e25aada9</t>
  </si>
  <si>
    <t>_fa1a6823-1f2f-4574-a66b-d1224520cdd7</t>
  </si>
  <si>
    <t>fa1a6823-1f2f-4574-a66b-d1224520cdd7</t>
  </si>
  <si>
    <t>_5ad108ad-3b37-459c-a259-b2975daed99f</t>
  </si>
  <si>
    <t>_46eca8f6-d1a1-41f7-bbcf-ad4a98a3abc4</t>
  </si>
  <si>
    <t>46eca8f6-d1a1-41f7-bbcf-ad4a98a3abc4</t>
  </si>
  <si>
    <t>80 µg/l</t>
  </si>
  <si>
    <t>_e77325c8-7d8d-4964-8314-20726c6c3e6a</t>
  </si>
  <si>
    <t>_4fe868ba-36b6-4ebe-a3ca-57d9ecac60b0</t>
  </si>
  <si>
    <t>4fe868ba-36b6-4ebe-a3ca-57d9ecac60b0</t>
  </si>
  <si>
    <t>_2c879433-6147-400b-a959-57a9a5a2c2b5</t>
  </si>
  <si>
    <t>_4d5a3994-73fd-47c7-abfc-33105c12eabd</t>
  </si>
  <si>
    <t>4d5a3994-73fd-47c7-abfc-33105c12eabd</t>
  </si>
  <si>
    <t>_596bc1ef-1335-417a-9002-1f4d99eb027e</t>
  </si>
  <si>
    <t>_015467da-01f0-45b0-97ee-5e32c29fe7f8</t>
  </si>
  <si>
    <t>015467da-01f0-45b0-97ee-5e32c29fe7f8</t>
  </si>
  <si>
    <t>_f53fb34c-ed6b-4618-91c0-8c51ff2bc588</t>
  </si>
  <si>
    <t>_8eccc040-ce62-4070-8999-cc2a46fac29c</t>
  </si>
  <si>
    <t>8eccc040-ce62-4070-8999-cc2a46fac29c</t>
  </si>
  <si>
    <t>_5cd97456-a00c-44c2-a5ef-459c1d053c98</t>
  </si>
  <si>
    <t>_7a45d8a1-ec9a-4b0f-88ae-6bfc606ab0ff</t>
  </si>
  <si>
    <t>7a45d8a1-ec9a-4b0f-88ae-6bfc606ab0ff</t>
  </si>
  <si>
    <t>_fbe97b47-8c84-4cea-83de-12b341a964b9</t>
  </si>
  <si>
    <t>_af54ad7f-e9fb-4c6b-9e9b-2ca5595b0931</t>
  </si>
  <si>
    <t>af54ad7f-e9fb-4c6b-9e9b-2ca5595b0931</t>
  </si>
  <si>
    <t>_48c3566d-a63e-45dc-bfb7-a8e1eb6d34f5</t>
  </si>
  <si>
    <t>_bac9ec8a-1c20-4e34-afc4-83cd259cd55a</t>
  </si>
  <si>
    <t>bac9ec8a-1c20-4e34-afc4-83cd259cd55a</t>
  </si>
  <si>
    <t>_ac1cbff5-f320-42e6-8f57-1be3d039e2af</t>
  </si>
  <si>
    <t>_bb67fa7d-ec84-4243-8774-24f22356e2bf</t>
  </si>
  <si>
    <t>bb67fa7d-ec84-4243-8774-24f22356e2bf</t>
  </si>
  <si>
    <t>0.04 µg/l</t>
  </si>
  <si>
    <t>_5ba9a4e9-6175-42cb-b536-f5f837adfd2a</t>
  </si>
  <si>
    <t>_101f0c11-9130-4847-b9eb-97332a0c383b</t>
  </si>
  <si>
    <t>101f0c11-9130-4847-b9eb-97332a0c383b</t>
  </si>
  <si>
    <t>_a8d18016-a685-48e2-bc52-9f5926ac42a2</t>
  </si>
  <si>
    <t>_37ac591c-198e-4176-ac94-82cfee004013</t>
  </si>
  <si>
    <t>37ac591c-198e-4176-ac94-82cfee004013</t>
  </si>
  <si>
    <t>_b88d44ba-8eb4-48a2-9d3c-642bbd4d61fa</t>
  </si>
  <si>
    <t>_4ff6b88d-a9ff-4656-b17d-28d547344cc2</t>
  </si>
  <si>
    <t>4ff6b88d-a9ff-4656-b17d-28d547344cc2</t>
  </si>
  <si>
    <t>_77749024-7e39-49e2-a225-c6e31c0411f5</t>
  </si>
  <si>
    <t>_aa49a397-df4f-4c2a-99f4-bcf8fd422923</t>
  </si>
  <si>
    <t>aa49a397-df4f-4c2a-99f4-bcf8fd422923</t>
  </si>
  <si>
    <t>_df8e49b2-28ed-4d23-a16f-0cdfcc505f1a</t>
  </si>
  <si>
    <t>_2b079b88-c11e-4a0a-8303-8efd002bf728</t>
  </si>
  <si>
    <t>2b079b88-c11e-4a0a-8303-8efd002bf728</t>
  </si>
  <si>
    <t>_654371dc-ee6d-4342-84d8-b031630b4233</t>
  </si>
  <si>
    <t>_933a231b-9226-4073-b206-73e0bc0ff761</t>
  </si>
  <si>
    <t>933a231b-9226-4073-b206-73e0bc0ff761</t>
  </si>
  <si>
    <t>_2ebc889a-e7ed-46b9-9551-bb6128f25785</t>
  </si>
  <si>
    <t>_1c429311-e3db-4d6d-84c0-67c889d608d8</t>
  </si>
  <si>
    <t>1c429311-e3db-4d6d-84c0-67c889d608d8</t>
  </si>
  <si>
    <t>_3e96c1c3-7984-491f-b50e-7f06c3c93b6f</t>
  </si>
  <si>
    <t>_18435d7c-b33f-4265-af0d-e6f176b68592</t>
  </si>
  <si>
    <t>18435d7c-b33f-4265-af0d-e6f176b68592</t>
  </si>
  <si>
    <t>_5312b84d-f05e-4f1b-859c-32f96458bd6f</t>
  </si>
  <si>
    <t>_802e6e10-90cf-43b8-9fe5-c1b075368795</t>
  </si>
  <si>
    <t>802e6e10-90cf-43b8-9fe5-c1b075368795</t>
  </si>
  <si>
    <t>_be0bea3e-ef4b-42e4-9d82-4d034cd26184</t>
  </si>
  <si>
    <t>_a32d5b3a-4001-4279-8aab-4699d5880b3e</t>
  </si>
  <si>
    <t>a32d5b3a-4001-4279-8aab-4699d5880b3e</t>
  </si>
  <si>
    <t>_06f74ac0-3e62-499f-ba00-cfe08e5a189d</t>
  </si>
  <si>
    <t>_b48d0349-d2e9-4129-8699-1756ef7c0cd7</t>
  </si>
  <si>
    <t>b48d0349-d2e9-4129-8699-1756ef7c0cd7</t>
  </si>
  <si>
    <t>_ec080871-7426-41df-995c-105b853fa291</t>
  </si>
  <si>
    <t>_c91184d0-34c3-476c-90e3-de3a9acd44cb</t>
  </si>
  <si>
    <t>c91184d0-34c3-476c-90e3-de3a9acd44cb</t>
  </si>
  <si>
    <t>_ab33eb31-12b4-4c5f-84d9-dc8493973c1e</t>
  </si>
  <si>
    <t>_cc5875ce-1d53-4b17-a02d-e126bf6f8c76</t>
  </si>
  <si>
    <t>cc5875ce-1d53-4b17-a02d-e126bf6f8c76</t>
  </si>
  <si>
    <t>_84fa60ab-962d-4c69-9ce4-9abb5a8cc2b6</t>
  </si>
  <si>
    <t>_04206db8-bd59-4769-98c9-267f3c592f23</t>
  </si>
  <si>
    <t>04206db8-bd59-4769-98c9-267f3c592f23</t>
  </si>
  <si>
    <t>_0e235ed9-8ca8-41c6-a057-020bae6b93d0</t>
  </si>
  <si>
    <t>_9d401bff-cd6d-4819-827a-2699a70177d3</t>
  </si>
  <si>
    <t>9d401bff-cd6d-4819-827a-2699a70177d3</t>
  </si>
  <si>
    <t>_83d09197-079f-436d-8300-4ff7d5bd851b</t>
  </si>
  <si>
    <t>_b4bc9000-181e-4deb-be56-4ad1fe83d83c</t>
  </si>
  <si>
    <t>b4bc9000-181e-4deb-be56-4ad1fe83d83c</t>
  </si>
  <si>
    <t>_25723765-610b-41f9-91e9-190ce920edc4</t>
  </si>
  <si>
    <t>_25b1b131-f1b2-43bf-a248-74b2eac43e54</t>
  </si>
  <si>
    <t>25b1b131-f1b2-43bf-a248-74b2eac43e54</t>
  </si>
  <si>
    <t>_d96ab4a2-5954-4ea2-8476-58500e6c89e9</t>
  </si>
  <si>
    <t>_0646ea9f-5ae8-464e-be49-f4615afe553d</t>
  </si>
  <si>
    <t>0646ea9f-5ae8-464e-be49-f4615afe553d</t>
  </si>
  <si>
    <t>_5949143a-cc4b-4156-b5a1-a5ff0c4a4d2d</t>
  </si>
  <si>
    <t>_6585c52a-39a8-43fc-b9ec-7ce88ce563ac</t>
  </si>
  <si>
    <t>6585c52a-39a8-43fc-b9ec-7ce88ce563ac</t>
  </si>
  <si>
    <t>_02b67b16-cc2c-4608-9dda-cdee370b75e2</t>
  </si>
  <si>
    <t>_efde9f7f-c289-40d3-8a4b-f8e82c65f589</t>
  </si>
  <si>
    <t>efde9f7f-c289-40d3-8a4b-f8e82c65f589</t>
  </si>
  <si>
    <t>_a7f9d1a3-0419-48c2-b9b8-4c705602640b</t>
  </si>
  <si>
    <t>_19c59efa-f76f-4e76-9bcd-e0a6274757d7</t>
  </si>
  <si>
    <t>19c59efa-f76f-4e76-9bcd-e0a6274757d7</t>
  </si>
  <si>
    <t>_0b8e9fce-6308-44da-8ef3-c7c3f2a07f20</t>
  </si>
  <si>
    <t>_c64773f4-b276-4d81-9501-7ada35a8aab7</t>
  </si>
  <si>
    <t>c64773f4-b276-4d81-9501-7ada35a8aab7</t>
  </si>
  <si>
    <t>_816854d7-16c2-4277-8f00-90d5b67fdcba</t>
  </si>
  <si>
    <t>_8edba3ab-389d-4220-bccb-5658fb78a8e9</t>
  </si>
  <si>
    <t>8edba3ab-389d-4220-bccb-5658fb78a8e9</t>
  </si>
  <si>
    <t>_59301b96-d903-4fdf-9797-bac70149d821</t>
  </si>
  <si>
    <t>_a16ca586-4610-4551-b736-1fd6a3f81f01</t>
  </si>
  <si>
    <t>a16ca586-4610-4551-b736-1fd6a3f81f01</t>
  </si>
  <si>
    <t>&lt;5 µg/l</t>
  </si>
  <si>
    <t>_28aa6c91-f57d-4ddd-a31c-c3ed7e593921</t>
  </si>
  <si>
    <t>_64e55278-3199-4ba5-b379-b4bf29019c19</t>
  </si>
  <si>
    <t>64e55278-3199-4ba5-b379-b4bf29019c19</t>
  </si>
  <si>
    <t>39 µg/l</t>
  </si>
  <si>
    <t>_f6329943-1f70-4886-b1ec-e1802fb18612</t>
  </si>
  <si>
    <t>_17b8aab1-8a31-4366-aedd-24c3e775aef8</t>
  </si>
  <si>
    <t>17b8aab1-8a31-4366-aedd-24c3e775aef8</t>
  </si>
  <si>
    <t>_b6ba313f-1cc5-4cd6-8885-2bd237343d87</t>
  </si>
  <si>
    <t>_406f2151-79ac-411c-a938-156d1e4de144</t>
  </si>
  <si>
    <t>406f2151-79ac-411c-a938-156d1e4de144</t>
  </si>
  <si>
    <t>_d0611869-501f-4cd0-afee-a9f27e984172</t>
  </si>
  <si>
    <t>_33ddc4b2-a9dd-4f53-ad00-67f7ce65df83</t>
  </si>
  <si>
    <t>33ddc4b2-a9dd-4f53-ad00-67f7ce65df83</t>
  </si>
  <si>
    <t>_5b005e75-4f9f-4cec-b9d9-26ce0c3353b1</t>
  </si>
  <si>
    <t>_c5d2e6e8-4667-4779-ab14-e5408d70f668</t>
  </si>
  <si>
    <t>c5d2e6e8-4667-4779-ab14-e5408d70f668</t>
  </si>
  <si>
    <t>_d7b10cc9-6028-46a3-8d4d-6f478c07f5a4</t>
  </si>
  <si>
    <t>_1ccdf189-2d83-4486-a003-0bc7242a3ccb</t>
  </si>
  <si>
    <t>1ccdf189-2d83-4486-a003-0bc7242a3ccb</t>
  </si>
  <si>
    <t>6.4 µg/l</t>
  </si>
  <si>
    <t>_e87a01bd-6d4e-4a1c-b77d-fb129a1aac5d</t>
  </si>
  <si>
    <t>_c6335fbc-d8b3-4a78-9553-10cbaa8940d4</t>
  </si>
  <si>
    <t>c6335fbc-d8b3-4a78-9553-10cbaa8940d4</t>
  </si>
  <si>
    <t>_d29f437e-a81b-4c02-af6a-b151db06f118</t>
  </si>
  <si>
    <t>_de955e2b-70d8-4054-b24d-5c839e198387</t>
  </si>
  <si>
    <t>de955e2b-70d8-4054-b24d-5c839e198387</t>
  </si>
  <si>
    <t>_fa910b07-ba0c-4f73-9572-80bc840bd8af</t>
  </si>
  <si>
    <t>_2b722e6b-a63e-44b7-b50f-58a2623081d5</t>
  </si>
  <si>
    <t>2b722e6b-a63e-44b7-b50f-58a2623081d5</t>
  </si>
  <si>
    <t>0.02 µg/l</t>
  </si>
  <si>
    <t>_7cf1019a-8517-4f22-881b-d3c07560be30</t>
  </si>
  <si>
    <t>_3b228341-0436-4944-b065-51bc301aab11</t>
  </si>
  <si>
    <t>3b228341-0436-4944-b065-51bc301aab11</t>
  </si>
  <si>
    <t>6.5 ng/l</t>
  </si>
  <si>
    <t>_2b9ecfec-58dc-44de-bbce-908a0435da31</t>
  </si>
  <si>
    <t>_c4a489dc-361f-4e44-8e42-276961468671</t>
  </si>
  <si>
    <t>c4a489dc-361f-4e44-8e42-276961468671</t>
  </si>
  <si>
    <t>1.1 ng/l</t>
  </si>
  <si>
    <t>_5fc61b42-f8f7-498f-b206-e9ca469e6814</t>
  </si>
  <si>
    <t>_74fa9a0c-8b6f-49e6-a7f6-bfdfe562aaec</t>
  </si>
  <si>
    <t>74fa9a0c-8b6f-49e6-a7f6-bfdfe562aaec</t>
  </si>
  <si>
    <t>&lt;4.9 ng/l</t>
  </si>
  <si>
    <t>_06c4c11f-52fe-4c12-b58e-7de8c0e1ab71</t>
  </si>
  <si>
    <t>_0fcae962-21f0-4f5c-8703-cf68da3a3855</t>
  </si>
  <si>
    <t>0fcae962-21f0-4f5c-8703-cf68da3a3855</t>
  </si>
  <si>
    <t>_04bddbb0-c3a2-41df-b11e-bd1dcd0e8cd6</t>
  </si>
  <si>
    <t>_9a76f37c-8492-4d33-99df-cbc032883f9a</t>
  </si>
  <si>
    <t>9a76f37c-8492-4d33-99df-cbc032883f9a</t>
  </si>
  <si>
    <t>&lt;78 ng/l</t>
  </si>
  <si>
    <t>_5430403f-a5a0-4ed7-9638-dd6ce123480d</t>
  </si>
  <si>
    <t>_fcddcaf4-1dc6-428c-9163-101dbf3a56f2</t>
  </si>
  <si>
    <t>fcddcaf4-1dc6-428c-9163-101dbf3a56f2</t>
  </si>
  <si>
    <t>&lt;15 ng/l</t>
  </si>
  <si>
    <t>_70579fd4-9ae4-4242-8f10-3232aa18de8f</t>
  </si>
  <si>
    <t>_b9a2d49a-c130-420a-bd56-63f53919f832</t>
  </si>
  <si>
    <t>b9a2d49a-c130-420a-bd56-63f53919f832</t>
  </si>
  <si>
    <t>&lt;1.1 ng/l</t>
  </si>
  <si>
    <t>_ddc70ae3-a92c-4f42-b92a-149b9a7d2f26</t>
  </si>
  <si>
    <t>_c1cea6f7-9d6e-4528-8327-b1eb056895fe</t>
  </si>
  <si>
    <t>c1cea6f7-9d6e-4528-8327-b1eb056895fe</t>
  </si>
  <si>
    <t>_16d335b3-33b0-4b6d-a07e-ece0ffbdb6de</t>
  </si>
  <si>
    <t>_8a9e8439-27a4-457c-908c-e99485177b81</t>
  </si>
  <si>
    <t>8a9e8439-27a4-457c-908c-e99485177b81</t>
  </si>
  <si>
    <t>_e923ebd8-4c0e-4954-bab8-30b87fabe288</t>
  </si>
  <si>
    <t>_a770b8ea-e193-40f8-97f7-859fe83d3699</t>
  </si>
  <si>
    <t>a770b8ea-e193-40f8-97f7-859fe83d3699</t>
  </si>
  <si>
    <t>_09d113ac-81d8-4550-a495-642bd3f10865</t>
  </si>
  <si>
    <t>_ef58759f-4dc0-4d42-a842-1b77fd9c5d78</t>
  </si>
  <si>
    <t>ef58759f-4dc0-4d42-a842-1b77fd9c5d78</t>
  </si>
  <si>
    <t>6.2 ng/l</t>
  </si>
  <si>
    <t>_f6d4b867-559e-4769-95e0-1ff8c1976b0f</t>
  </si>
  <si>
    <t>_e8f1c60f-19f2-40da-a42e-6d4b74ee09f3</t>
  </si>
  <si>
    <t>e8f1c60f-19f2-40da-a42e-6d4b74ee09f3</t>
  </si>
  <si>
    <t>_036a8c57-289c-4cef-88f1-f2a74449f077</t>
  </si>
  <si>
    <t>_8bb070da-dd80-4288-b01d-e862608fd7ba</t>
  </si>
  <si>
    <t>8bb070da-dd80-4288-b01d-e862608fd7ba</t>
  </si>
  <si>
    <t>22 ng/l</t>
  </si>
  <si>
    <t>_15afd74b-4781-47cb-a571-89f6752386d4</t>
  </si>
  <si>
    <t>_94ea6069-faf1-4e0e-a171-2cd136f35f2e</t>
  </si>
  <si>
    <t>94ea6069-faf1-4e0e-a171-2cd136f35f2e</t>
  </si>
  <si>
    <t>_75f77b9b-a442-4550-a116-f342a5cc0d41</t>
  </si>
  <si>
    <t>_7756b9ee-6528-4c38-be90-f9fd42bbdbba</t>
  </si>
  <si>
    <t>7756b9ee-6528-4c38-be90-f9fd42bbdbba</t>
  </si>
  <si>
    <t>_9273a64f-8ecc-446e-9da1-b3a65713dc4a</t>
  </si>
  <si>
    <t>_dc1dea52-645c-41ac-982b-72224be530ac</t>
  </si>
  <si>
    <t>dc1dea52-645c-41ac-982b-72224be530ac</t>
  </si>
  <si>
    <t>_d8f37fc8-c035-49ea-9afd-cbd96a9c74ba</t>
  </si>
  <si>
    <t>_c7253c82-76d4-4b4e-9f1c-8ce947a4deae</t>
  </si>
  <si>
    <t>c7253c82-76d4-4b4e-9f1c-8ce947a4deae</t>
  </si>
  <si>
    <t>36 ng/l</t>
  </si>
  <si>
    <t>_27d9bd9a-c02a-42f2-be0c-9eccacea5f6d</t>
  </si>
  <si>
    <t>_0eaced02-7bff-470d-93c8-178b7a3fc4df</t>
  </si>
  <si>
    <t>0eaced02-7bff-470d-93c8-178b7a3fc4df</t>
  </si>
  <si>
    <t>_d4b303c9-8a3d-4059-a972-da8a44fa4b4e</t>
  </si>
  <si>
    <t>_1012fcae-f9d3-4b9b-92d3-f22ddfa7c7c9</t>
  </si>
  <si>
    <t>1012fcae-f9d3-4b9b-92d3-f22ddfa7c7c9</t>
  </si>
  <si>
    <t>1.4 ng/l</t>
  </si>
  <si>
    <t>_ff88bf01-23a3-49f6-a3bb-071ccac53b1b</t>
  </si>
  <si>
    <t>_fd4268f0-6dd4-4127-9740-5de6382b726a</t>
  </si>
  <si>
    <t>fd4268f0-6dd4-4127-9740-5de6382b726a</t>
  </si>
  <si>
    <t>_b5e0c1e2-8dc8-4cd5-b7ef-32442cab89b3</t>
  </si>
  <si>
    <t>_b88d3917-8b03-408b-94c2-64a81d9ca6fe</t>
  </si>
  <si>
    <t>b88d3917-8b03-408b-94c2-64a81d9ca6fe</t>
  </si>
  <si>
    <t>_eb4c5c93-8d90-4a38-bbd5-f45fa679697f</t>
  </si>
  <si>
    <t>_426e046b-3dce-4d37-bf12-b4ecbfc39e4d</t>
  </si>
  <si>
    <t>426e046b-3dce-4d37-bf12-b4ecbfc39e4d</t>
  </si>
  <si>
    <t>5.0 ng/l</t>
  </si>
  <si>
    <t>_1782b8e0-f3b0-40d7-b49e-546fc2002fe5</t>
  </si>
  <si>
    <t>_4c3cc0fa-ff3b-4a9b-9d0b-0b84edefe826</t>
  </si>
  <si>
    <t>4c3cc0fa-ff3b-4a9b-9d0b-0b84edefe826</t>
  </si>
  <si>
    <t>1.5 ng/l</t>
  </si>
  <si>
    <t>_96707a0c-52e0-4ca4-bdc1-47877077a05b</t>
  </si>
  <si>
    <t>_01418a26-60c7-42ff-977e-e88d33b69cfa</t>
  </si>
  <si>
    <t>01418a26-60c7-42ff-977e-e88d33b69cfa</t>
  </si>
  <si>
    <t>_8a8c2550-2044-4b10-a66e-29b7299ba04a</t>
  </si>
  <si>
    <t>_e720b622-85d6-4d34-8073-cb13bae454ad</t>
  </si>
  <si>
    <t>e720b622-85d6-4d34-8073-cb13bae454ad</t>
  </si>
  <si>
    <t>_d0f12d57-b0f3-420f-891d-c20139eb2a7d</t>
  </si>
  <si>
    <t>_728bb945-310d-439a-b05d-6b92bc434291</t>
  </si>
  <si>
    <t>728bb945-310d-439a-b05d-6b92bc434291</t>
  </si>
  <si>
    <t>_bb28e601-540c-4864-996c-31aaf9ee115c</t>
  </si>
  <si>
    <t>_3fd85049-4689-4a4d-839b-f56b7d5f6094</t>
  </si>
  <si>
    <t>3fd85049-4689-4a4d-839b-f56b7d5f6094</t>
  </si>
  <si>
    <t>_69ed08fe-640e-472e-9513-53b2e706f88e</t>
  </si>
  <si>
    <t>_7290f5df-ee29-4c35-8a35-102f84f04a9b</t>
  </si>
  <si>
    <t>7290f5df-ee29-4c35-8a35-102f84f04a9b</t>
  </si>
  <si>
    <t>_40c703a6-5ab7-45e4-b910-82f8bb543cd5</t>
  </si>
  <si>
    <t>_7659a0d8-a9a5-4ef6-ba8d-1acf598737ae</t>
  </si>
  <si>
    <t>7659a0d8-a9a5-4ef6-ba8d-1acf598737ae</t>
  </si>
  <si>
    <t>_d3d61450-a903-4b27-8e7c-ba5b202af97a</t>
  </si>
  <si>
    <t>_1dd1c8bb-61f4-477b-a4a2-916587991a1a</t>
  </si>
  <si>
    <t>1dd1c8bb-61f4-477b-a4a2-916587991a1a</t>
  </si>
  <si>
    <t>_6f451eaa-54e5-4c52-820e-0a28763fcc00</t>
  </si>
  <si>
    <t>_6f62e570-306c-41a2-82f7-085bb0d975ef</t>
  </si>
  <si>
    <t>6f62e570-306c-41a2-82f7-085bb0d975ef</t>
  </si>
  <si>
    <t>_52f0c7b6-d5b0-43a6-9c47-780d54b33d8b</t>
  </si>
  <si>
    <t>_8dccb8e2-24fc-41c0-88d3-d4349ba9aa00</t>
  </si>
  <si>
    <t>8dccb8e2-24fc-41c0-88d3-d4349ba9aa00</t>
  </si>
  <si>
    <t>_d66bb4da-f989-4a7e-8b08-4c722751bd01</t>
  </si>
  <si>
    <t>_35a3d7ce-cdb4-45ee-836d-65a4f6c244c0</t>
  </si>
  <si>
    <t>35a3d7ce-cdb4-45ee-836d-65a4f6c244c0</t>
  </si>
  <si>
    <t>_ef4c225e-e491-4b2c-85a0-34f69272fa70</t>
  </si>
  <si>
    <t>_2fee246c-0a37-41ca-9e0f-94749193c92d</t>
  </si>
  <si>
    <t>2fee246c-0a37-41ca-9e0f-94749193c92d</t>
  </si>
  <si>
    <t>_36418f02-6b86-47f7-a331-e55d1f57055f</t>
  </si>
  <si>
    <t>_e50a8155-72a3-495f-b1a8-9b6d99b38c03</t>
  </si>
  <si>
    <t>e50a8155-72a3-495f-b1a8-9b6d99b38c03</t>
  </si>
  <si>
    <t>_03a33f7a-1533-497a-acf9-773172fd54e1</t>
  </si>
  <si>
    <t>_9015adbb-2cc4-46b6-be81-1d4f6e051ba2</t>
  </si>
  <si>
    <t>9015adbb-2cc4-46b6-be81-1d4f6e051ba2</t>
  </si>
  <si>
    <t>_297a1732-5b3f-4990-a298-f2a68410b692</t>
  </si>
  <si>
    <t>_0b1e4737-8735-4ed9-b99a-3190c4aee073</t>
  </si>
  <si>
    <t>0b1e4737-8735-4ed9-b99a-3190c4aee073</t>
  </si>
  <si>
    <t>_f8542ecf-9e6c-4e54-9aca-b64df7cd596a</t>
  </si>
  <si>
    <t>_23801c97-628c-46d0-9cd3-622c9384db05</t>
  </si>
  <si>
    <t>23801c97-628c-46d0-9cd3-622c9384db05</t>
  </si>
  <si>
    <t>_2d2df4ad-f220-4d48-86cb-3aa13d71d731</t>
  </si>
  <si>
    <t>_47f6b5e2-5e1a-4f87-b045-0f2a5382a452</t>
  </si>
  <si>
    <t>47f6b5e2-5e1a-4f87-b045-0f2a5382a452</t>
  </si>
  <si>
    <t>_71820b01-c048-4e03-bca4-5282ecc2c210</t>
  </si>
  <si>
    <t>eenheid</t>
  </si>
  <si>
    <t>Som van eenheid</t>
  </si>
  <si>
    <t>D</t>
  </si>
  <si>
    <t>4,00-5,00</t>
  </si>
  <si>
    <t>2,50-3,50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</si>
</sst>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dd/mm/yy;@"/>
    <numFmt numFmtId="167" formatCode="dd/mm/yyyy"/>
  </numFmts>
  <fonts count="31" x14ac:knownFonts="1">
    <font>
      <sz val="10"/>
      <name val="Arial"/>
    </font>
    <font>
      <sz val="10"/>
      <name val="Arial"/>
      <family val="2"/>
    </font>
    <font>
      <sz val="8"/>
      <name val="Arial"/>
      <family val="2"/>
    </font>
    <font>
      <sz val="8"/>
      <name val="Arial"/>
      <family val="2"/>
    </font>
    <font>
      <sz val="10"/>
      <name val="Arial"/>
      <family val="2"/>
    </font>
    <font>
      <sz val="8"/>
      <color rgb="FFFF0000"/>
      <name val="Arial"/>
      <family val="2"/>
    </font>
    <font>
      <i/>
      <sz val="8"/>
      <name val="Arial"/>
      <family val="2"/>
    </font>
    <font>
      <sz val="9"/>
      <color indexed="81"/>
      <name val="Tahoma"/>
      <family val="2"/>
    </font>
    <font>
      <b/>
      <sz val="8"/>
      <color rgb="FF000000"/>
      <name val="Segoe UI"/>
      <family val="2"/>
    </font>
    <font>
      <sz val="8"/>
      <name val="Calibri"/>
      <family val="2"/>
      <scheme val="minor"/>
    </font>
    <font>
      <sz val="8"/>
      <color theme="0"/>
      <name val="Calibri"/>
      <family val="2"/>
      <scheme val="minor"/>
    </font>
    <font>
      <sz val="8"/>
      <color indexed="9"/>
      <name val="Calibri"/>
      <family val="2"/>
      <scheme val="minor"/>
    </font>
    <font>
      <sz val="6.5"/>
      <name val="Calibri"/>
      <family val="2"/>
      <scheme val="minor"/>
    </font>
    <font>
      <sz val="7"/>
      <name val="Calibri"/>
      <family val="2"/>
      <scheme val="minor"/>
    </font>
    <font>
      <b/>
      <sz val="9"/>
      <name val="Calibri"/>
      <family val="2"/>
      <scheme val="minor"/>
    </font>
    <font>
      <b/>
      <sz val="7"/>
      <name val="Calibri"/>
      <family val="2"/>
      <scheme val="minor"/>
    </font>
    <font>
      <sz val="6"/>
      <name val="Calibri"/>
      <family val="2"/>
      <scheme val="minor"/>
    </font>
    <font>
      <sz val="8"/>
      <color rgb="FF00B0F0"/>
      <name val="Arial"/>
      <family val="2"/>
    </font>
    <font>
      <sz val="8"/>
      <color rgb="FFC00000"/>
      <name val="Arial"/>
      <family val="2"/>
    </font>
    <font>
      <sz val="8"/>
      <name val="Calibri"/>
      <family val="2"/>
    </font>
    <font>
      <sz val="7"/>
      <color rgb="FFFF0000"/>
      <name val="Calibri"/>
      <family val="2"/>
      <scheme val="minor"/>
    </font>
    <font>
      <sz val="6"/>
      <color rgb="FFFF0000"/>
      <name val="Calibri"/>
      <family val="2"/>
      <scheme val="minor"/>
    </font>
    <font>
      <sz val="7"/>
      <name val="Calibri"/>
      <family val="2"/>
    </font>
    <font>
      <b/>
      <sz val="9"/>
      <color indexed="81"/>
      <name val="Tahoma"/>
      <family val="2"/>
    </font>
    <font>
      <sz val="7"/>
      <color theme="3" tint="0.59999389629810485"/>
      <name val="Calibri"/>
      <family val="2"/>
      <scheme val="minor"/>
    </font>
    <font>
      <sz val="8"/>
      <color rgb="FFFF0000"/>
      <name val="Calibri"/>
      <family val="2"/>
      <scheme val="minor"/>
    </font>
    <font>
      <b/>
      <sz val="8"/>
      <name val="Calibri"/>
      <family val="2"/>
      <scheme val="minor"/>
    </font>
    <font>
      <b/>
      <sz val="8"/>
      <color theme="0"/>
      <name val="Calibri"/>
      <family val="2"/>
      <scheme val="minor"/>
    </font>
    <font>
      <b/>
      <sz val="6"/>
      <color theme="0"/>
      <name val="Calibri"/>
      <family val="2"/>
      <scheme val="minor"/>
    </font>
    <font>
      <i/>
      <sz val="8"/>
      <name val="Calibri"/>
      <family val="2"/>
      <scheme val="minor"/>
    </font>
    <font>
      <sz val="8"/>
      <name val="Arial"/>
    </font>
  </fonts>
  <fills count="11">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008150"/>
        <bgColor indexed="64"/>
      </patternFill>
    </fill>
  </fills>
  <borders count="22">
    <border>
      <left/>
      <right/>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style="thin">
        <color rgb="FFABABAB"/>
      </right>
      <top style="thin">
        <color rgb="FFABABAB"/>
      </top>
      <bottom/>
      <diagonal/>
    </border>
    <border>
      <left style="thin">
        <color rgb="FFABABAB"/>
      </left>
      <right/>
      <top/>
      <bottom/>
      <diagonal/>
    </border>
    <border>
      <left/>
      <right style="thin">
        <color rgb="FFABABAB"/>
      </right>
      <top/>
      <bottom/>
      <diagonal/>
    </border>
    <border>
      <left style="thin">
        <color rgb="FFABABAB"/>
      </left>
      <right/>
      <top/>
      <bottom style="thin">
        <color rgb="FFABABAB"/>
      </bottom>
      <diagonal/>
    </border>
    <border>
      <left/>
      <right/>
      <top/>
      <bottom style="thin">
        <color rgb="FFABABAB"/>
      </bottom>
      <diagonal/>
    </border>
    <border>
      <left/>
      <right style="thin">
        <color rgb="FFABABAB"/>
      </right>
      <top/>
      <bottom style="thin">
        <color rgb="FFABABAB"/>
      </bottom>
      <diagonal/>
    </border>
  </borders>
  <cellStyleXfs count="2">
    <xf numFmtId="0" fontId="0" fillId="0" borderId="0"/>
    <xf numFmtId="164" fontId="1" fillId="0" borderId="0" applyFont="0" applyFill="0" applyBorder="0" applyAlignment="0" applyProtection="0"/>
  </cellStyleXfs>
  <cellXfs count="217">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right"/>
    </xf>
    <xf numFmtId="0" fontId="0" fillId="0" borderId="0" xfId="0" applyAlignment="1">
      <alignment horizontal="right"/>
    </xf>
    <xf numFmtId="0" fontId="2" fillId="0" borderId="0" xfId="0" applyFont="1" applyAlignment="1">
      <alignment horizontal="left"/>
    </xf>
    <xf numFmtId="49" fontId="2" fillId="0" borderId="0" xfId="0" applyNumberFormat="1" applyFont="1"/>
    <xf numFmtId="0" fontId="3" fillId="0" borderId="0" xfId="0" applyFont="1"/>
    <xf numFmtId="0" fontId="3" fillId="0" borderId="0" xfId="0" quotePrefix="1" applyFont="1"/>
    <xf numFmtId="0" fontId="4" fillId="0" borderId="0" xfId="0" applyFont="1"/>
    <xf numFmtId="0" fontId="3" fillId="0" borderId="0" xfId="0" applyFont="1" applyAlignment="1">
      <alignment horizontal="left"/>
    </xf>
    <xf numFmtId="0" fontId="5" fillId="0" borderId="0" xfId="0" applyFont="1"/>
    <xf numFmtId="0" fontId="2" fillId="3" borderId="0" xfId="0" applyFont="1" applyFill="1"/>
    <xf numFmtId="0" fontId="0" fillId="0" borderId="0" xfId="0" applyAlignment="1">
      <alignment wrapText="1"/>
    </xf>
    <xf numFmtId="11" fontId="0" fillId="0" borderId="0" xfId="0" applyNumberFormat="1"/>
    <xf numFmtId="0" fontId="6" fillId="0" borderId="0" xfId="0" applyFont="1"/>
    <xf numFmtId="0" fontId="5" fillId="3" borderId="0" xfId="0" applyFont="1" applyFill="1"/>
    <xf numFmtId="0" fontId="1" fillId="0" borderId="0" xfId="0" applyFont="1"/>
    <xf numFmtId="0" fontId="6" fillId="0" borderId="0" xfId="0" applyFont="1" applyAlignment="1">
      <alignment horizontal="left"/>
    </xf>
    <xf numFmtId="0" fontId="0" fillId="4" borderId="0" xfId="0" applyFill="1"/>
    <xf numFmtId="0" fontId="13" fillId="0" borderId="0" xfId="0" applyFont="1"/>
    <xf numFmtId="0" fontId="13" fillId="0" borderId="0" xfId="0" applyFont="1" applyAlignment="1">
      <alignment horizontal="center"/>
    </xf>
    <xf numFmtId="49" fontId="13" fillId="0" borderId="0" xfId="0" applyNumberFormat="1" applyFont="1"/>
    <xf numFmtId="49" fontId="13" fillId="0" borderId="0" xfId="0" applyNumberFormat="1" applyFont="1" applyAlignment="1">
      <alignment horizontal="center"/>
    </xf>
    <xf numFmtId="0" fontId="13" fillId="0" borderId="1" xfId="0" applyFont="1" applyBorder="1"/>
    <xf numFmtId="0" fontId="13" fillId="0" borderId="1" xfId="0" applyFont="1" applyBorder="1" applyAlignment="1">
      <alignment horizontal="center"/>
    </xf>
    <xf numFmtId="0" fontId="13" fillId="0" borderId="0" xfId="0" applyFont="1" applyAlignment="1">
      <alignment horizontal="right"/>
    </xf>
    <xf numFmtId="0" fontId="16" fillId="0" borderId="0" xfId="0" applyFont="1"/>
    <xf numFmtId="0" fontId="16" fillId="0" borderId="0" xfId="0" applyFont="1" applyAlignment="1">
      <alignment horizontal="center"/>
    </xf>
    <xf numFmtId="0" fontId="16" fillId="0" borderId="0" xfId="0" quotePrefix="1" applyFont="1" applyAlignment="1">
      <alignment horizontal="center"/>
    </xf>
    <xf numFmtId="0" fontId="16" fillId="0" borderId="0" xfId="0" applyFont="1" applyAlignment="1">
      <alignment horizontal="left"/>
    </xf>
    <xf numFmtId="49" fontId="9" fillId="0" borderId="0" xfId="0" applyNumberFormat="1" applyFont="1"/>
    <xf numFmtId="49" fontId="9" fillId="0" borderId="0" xfId="0" applyNumberFormat="1" applyFont="1" applyAlignment="1">
      <alignment horizontal="left"/>
    </xf>
    <xf numFmtId="49" fontId="9" fillId="0" borderId="0" xfId="0" quotePrefix="1" applyNumberFormat="1" applyFont="1" applyAlignment="1">
      <alignment horizontal="left"/>
    </xf>
    <xf numFmtId="0" fontId="9" fillId="0" borderId="0" xfId="0" applyFont="1" applyProtection="1">
      <protection locked="0"/>
    </xf>
    <xf numFmtId="0" fontId="9" fillId="0" borderId="0" xfId="0" applyFont="1" applyAlignment="1" applyProtection="1">
      <alignment horizontal="left"/>
      <protection locked="0"/>
    </xf>
    <xf numFmtId="0" fontId="17" fillId="0" borderId="0" xfId="0" applyFont="1"/>
    <xf numFmtId="0" fontId="18" fillId="0" borderId="0" xfId="0" applyFont="1"/>
    <xf numFmtId="0" fontId="20" fillId="0" borderId="0" xfId="0" applyFont="1"/>
    <xf numFmtId="0" fontId="21" fillId="0" borderId="0" xfId="0" applyFont="1"/>
    <xf numFmtId="49" fontId="19" fillId="0" borderId="0" xfId="0" applyNumberFormat="1" applyFont="1"/>
    <xf numFmtId="49" fontId="9" fillId="0" borderId="0" xfId="0" applyNumberFormat="1" applyFont="1" applyAlignment="1">
      <alignment vertical="top"/>
    </xf>
    <xf numFmtId="49" fontId="9" fillId="0" borderId="0" xfId="0" applyNumberFormat="1" applyFont="1" applyAlignment="1">
      <alignment wrapText="1"/>
    </xf>
    <xf numFmtId="49" fontId="9" fillId="0" borderId="0" xfId="0" applyNumberFormat="1" applyFont="1" applyAlignment="1">
      <alignment horizontal="left" vertical="top"/>
    </xf>
    <xf numFmtId="0" fontId="2" fillId="0" borderId="4" xfId="0" applyFont="1" applyBorder="1"/>
    <xf numFmtId="0" fontId="2" fillId="3" borderId="6" xfId="0" applyFont="1" applyFill="1" applyBorder="1"/>
    <xf numFmtId="0" fontId="2" fillId="0" borderId="3" xfId="0" applyFont="1" applyBorder="1"/>
    <xf numFmtId="0" fontId="2" fillId="3" borderId="2" xfId="0" applyFont="1" applyFill="1" applyBorder="1"/>
    <xf numFmtId="0" fontId="2" fillId="3" borderId="3" xfId="0" applyFont="1" applyFill="1" applyBorder="1"/>
    <xf numFmtId="0" fontId="5" fillId="3" borderId="2" xfId="0" applyFont="1" applyFill="1" applyBorder="1"/>
    <xf numFmtId="0" fontId="2" fillId="3" borderId="7" xfId="0" applyFont="1" applyFill="1" applyBorder="1"/>
    <xf numFmtId="0" fontId="5" fillId="3" borderId="1" xfId="0" applyFont="1" applyFill="1" applyBorder="1"/>
    <xf numFmtId="0" fontId="5" fillId="3" borderId="8" xfId="0" applyFont="1" applyFill="1" applyBorder="1"/>
    <xf numFmtId="0" fontId="2" fillId="3" borderId="1" xfId="0" applyFont="1" applyFill="1" applyBorder="1"/>
    <xf numFmtId="0" fontId="2" fillId="0" borderId="5" xfId="0" applyFont="1" applyBorder="1"/>
    <xf numFmtId="0" fontId="2" fillId="3" borderId="4" xfId="0" applyFont="1" applyFill="1" applyBorder="1"/>
    <xf numFmtId="0" fontId="2" fillId="3" borderId="8" xfId="0" applyFont="1" applyFill="1" applyBorder="1"/>
    <xf numFmtId="0" fontId="2" fillId="3" borderId="9" xfId="0" applyFont="1" applyFill="1" applyBorder="1"/>
    <xf numFmtId="0" fontId="5" fillId="3" borderId="10" xfId="0" applyFont="1" applyFill="1" applyBorder="1"/>
    <xf numFmtId="0" fontId="2" fillId="6" borderId="0" xfId="0" applyFont="1" applyFill="1"/>
    <xf numFmtId="0" fontId="5" fillId="0" borderId="6" xfId="0" applyFont="1" applyBorder="1"/>
    <xf numFmtId="2" fontId="2" fillId="0" borderId="0" xfId="0" applyNumberFormat="1" applyFont="1"/>
    <xf numFmtId="0" fontId="5" fillId="7" borderId="0" xfId="0" applyFont="1" applyFill="1"/>
    <xf numFmtId="0" fontId="13" fillId="0" borderId="0" xfId="0" applyFont="1" applyAlignment="1">
      <alignment horizontal="left"/>
    </xf>
    <xf numFmtId="0" fontId="15" fillId="0" borderId="0" xfId="0" applyFont="1" applyAlignment="1">
      <alignment horizontal="left"/>
    </xf>
    <xf numFmtId="0" fontId="24" fillId="0" borderId="0" xfId="0" applyFont="1"/>
    <xf numFmtId="0" fontId="3" fillId="5" borderId="0" xfId="0" applyFont="1" applyFill="1" applyAlignment="1">
      <alignment horizontal="left"/>
    </xf>
    <xf numFmtId="0" fontId="3" fillId="8" borderId="0" xfId="0" applyFont="1" applyFill="1" applyAlignment="1">
      <alignment horizontal="left"/>
    </xf>
    <xf numFmtId="0" fontId="3" fillId="8" borderId="0" xfId="0" applyFont="1" applyFill="1"/>
    <xf numFmtId="49" fontId="3" fillId="0" borderId="0" xfId="0" applyNumberFormat="1" applyFont="1" applyAlignment="1">
      <alignment horizontal="left"/>
    </xf>
    <xf numFmtId="0" fontId="9" fillId="0" borderId="0" xfId="0" applyFont="1" applyAlignment="1" applyProtection="1">
      <alignment horizontal="center"/>
      <protection locked="0"/>
    </xf>
    <xf numFmtId="0" fontId="10" fillId="0" borderId="0" xfId="0" applyFont="1" applyAlignment="1" applyProtection="1">
      <alignment horizontal="left"/>
      <protection locked="0"/>
    </xf>
    <xf numFmtId="0" fontId="11" fillId="0" borderId="0" xfId="0" applyFont="1" applyAlignment="1" applyProtection="1">
      <alignment horizontal="center"/>
      <protection locked="0"/>
    </xf>
    <xf numFmtId="49" fontId="9" fillId="0" borderId="0" xfId="0" applyNumberFormat="1" applyFont="1" applyAlignment="1" applyProtection="1">
      <alignment horizontal="center"/>
      <protection locked="0"/>
    </xf>
    <xf numFmtId="49" fontId="12" fillId="0" borderId="0" xfId="0" applyNumberFormat="1" applyFont="1" applyAlignment="1" applyProtection="1">
      <alignment horizontal="center"/>
      <protection locked="0"/>
    </xf>
    <xf numFmtId="49" fontId="9" fillId="0" borderId="0" xfId="0" applyNumberFormat="1" applyFont="1" applyProtection="1">
      <protection locked="0"/>
    </xf>
    <xf numFmtId="0" fontId="2" fillId="9" borderId="0" xfId="0" applyFont="1" applyFill="1" applyAlignment="1">
      <alignment horizontal="left"/>
    </xf>
    <xf numFmtId="0" fontId="2" fillId="9" borderId="0" xfId="0" applyFont="1" applyFill="1"/>
    <xf numFmtId="0" fontId="2" fillId="9" borderId="0" xfId="0" applyFont="1" applyFill="1" applyAlignment="1">
      <alignment horizontal="center"/>
    </xf>
    <xf numFmtId="0" fontId="2" fillId="0" borderId="0" xfId="0" applyFont="1" applyAlignment="1">
      <alignment horizontal="center"/>
    </xf>
    <xf numFmtId="0" fontId="15" fillId="0" borderId="0" xfId="0" applyFont="1"/>
    <xf numFmtId="49" fontId="13" fillId="0" borderId="0" xfId="0" applyNumberFormat="1" applyFont="1" applyAlignment="1">
      <alignment horizontal="right"/>
    </xf>
    <xf numFmtId="0" fontId="13" fillId="0" borderId="1" xfId="0" applyFont="1" applyBorder="1" applyAlignment="1">
      <alignment horizontal="right"/>
    </xf>
    <xf numFmtId="0" fontId="15" fillId="0" borderId="0" xfId="0" applyFont="1" applyAlignment="1">
      <alignment horizontal="right"/>
    </xf>
    <xf numFmtId="0" fontId="16" fillId="0" borderId="0" xfId="0" applyFont="1" applyAlignment="1">
      <alignment horizontal="right"/>
    </xf>
    <xf numFmtId="0" fontId="25" fillId="0" borderId="0" xfId="0" applyFont="1" applyAlignment="1" applyProtection="1">
      <alignment horizontal="left"/>
      <protection locked="0"/>
    </xf>
    <xf numFmtId="0" fontId="26" fillId="0" borderId="0" xfId="0" applyFont="1"/>
    <xf numFmtId="0" fontId="9" fillId="0" borderId="0" xfId="0" applyFont="1"/>
    <xf numFmtId="0" fontId="9" fillId="0" borderId="0" xfId="0" applyFont="1" applyAlignment="1">
      <alignment horizontal="right"/>
    </xf>
    <xf numFmtId="0" fontId="27" fillId="10" borderId="5" xfId="0" applyFont="1" applyFill="1" applyBorder="1"/>
    <xf numFmtId="0" fontId="27" fillId="10" borderId="5" xfId="0" applyFont="1" applyFill="1" applyBorder="1" applyAlignment="1">
      <alignment horizontal="right" vertical="top" wrapText="1"/>
    </xf>
    <xf numFmtId="0" fontId="28" fillId="10" borderId="5" xfId="0" applyFont="1" applyFill="1" applyBorder="1" applyAlignment="1">
      <alignment horizontal="left" vertical="top" wrapText="1"/>
    </xf>
    <xf numFmtId="0" fontId="27" fillId="0" borderId="0" xfId="0" applyFont="1"/>
    <xf numFmtId="0" fontId="27" fillId="10" borderId="0" xfId="0" applyFont="1" applyFill="1" applyAlignment="1">
      <alignment horizontal="left" wrapText="1"/>
    </xf>
    <xf numFmtId="0" fontId="27" fillId="10" borderId="0" xfId="0" applyFont="1" applyFill="1" applyAlignment="1">
      <alignment wrapText="1"/>
    </xf>
    <xf numFmtId="0" fontId="27" fillId="0" borderId="0" xfId="0" applyFont="1" applyAlignment="1">
      <alignment wrapText="1"/>
    </xf>
    <xf numFmtId="0" fontId="9" fillId="0" borderId="0" xfId="0" applyFont="1" applyAlignment="1">
      <alignment wrapText="1"/>
    </xf>
    <xf numFmtId="0" fontId="27" fillId="10" borderId="0" xfId="0" applyFont="1" applyFill="1" applyAlignment="1">
      <alignment horizontal="left" indent="1"/>
    </xf>
    <xf numFmtId="0" fontId="27" fillId="10" borderId="0" xfId="0" applyFont="1" applyFill="1"/>
    <xf numFmtId="0" fontId="27" fillId="10" borderId="0" xfId="0" applyFont="1" applyFill="1" applyAlignment="1">
      <alignment horizontal="right" vertical="top" wrapText="1"/>
    </xf>
    <xf numFmtId="0" fontId="28" fillId="10" borderId="0" xfId="0" applyFont="1" applyFill="1" applyAlignment="1">
      <alignment horizontal="left" vertical="top" wrapText="1"/>
    </xf>
    <xf numFmtId="0" fontId="27" fillId="10" borderId="1" xfId="0" applyFont="1" applyFill="1" applyBorder="1" applyAlignment="1">
      <alignment horizontal="left" indent="1"/>
    </xf>
    <xf numFmtId="0" fontId="27" fillId="10" borderId="1" xfId="0" applyFont="1" applyFill="1" applyBorder="1"/>
    <xf numFmtId="0" fontId="27" fillId="10" borderId="1" xfId="0" applyFont="1" applyFill="1" applyBorder="1" applyAlignment="1">
      <alignment horizontal="right"/>
    </xf>
    <xf numFmtId="0" fontId="28" fillId="10" borderId="1" xfId="0" applyFont="1" applyFill="1" applyBorder="1" applyAlignment="1">
      <alignment horizontal="left"/>
    </xf>
    <xf numFmtId="0" fontId="9" fillId="0" borderId="5" xfId="0" applyFont="1" applyBorder="1" applyAlignment="1">
      <alignment horizontal="left" indent="1"/>
    </xf>
    <xf numFmtId="0" fontId="9" fillId="0" borderId="5" xfId="0" applyFont="1" applyBorder="1"/>
    <xf numFmtId="0" fontId="9" fillId="0" borderId="5" xfId="0" applyFont="1" applyBorder="1" applyAlignment="1">
      <alignment horizontal="right"/>
    </xf>
    <xf numFmtId="0" fontId="16" fillId="0" borderId="5" xfId="0" applyFont="1" applyBorder="1" applyAlignment="1">
      <alignment horizontal="left"/>
    </xf>
    <xf numFmtId="0" fontId="26" fillId="0" borderId="0" xfId="0" applyFont="1" applyAlignment="1">
      <alignment horizontal="left" indent="1"/>
    </xf>
    <xf numFmtId="0" fontId="9" fillId="0" borderId="0" xfId="0" applyFont="1" applyAlignment="1">
      <alignment horizontal="left" indent="1"/>
    </xf>
    <xf numFmtId="0" fontId="16" fillId="0" borderId="0" xfId="0" quotePrefix="1" applyFont="1" applyAlignment="1">
      <alignment horizontal="left"/>
    </xf>
    <xf numFmtId="0" fontId="29" fillId="0" borderId="0" xfId="0" applyFont="1" applyAlignment="1">
      <alignment horizontal="left" indent="1"/>
    </xf>
    <xf numFmtId="0" fontId="29" fillId="0" borderId="0" xfId="0" applyFont="1"/>
    <xf numFmtId="0" fontId="9" fillId="0" borderId="1" xfId="0" applyFont="1" applyBorder="1" applyAlignment="1">
      <alignment horizontal="left" indent="1"/>
    </xf>
    <xf numFmtId="0" fontId="9" fillId="0" borderId="1" xfId="0" applyFont="1" applyBorder="1"/>
    <xf numFmtId="0" fontId="9" fillId="0" borderId="1" xfId="0" applyFont="1" applyBorder="1" applyAlignment="1">
      <alignment horizontal="right"/>
    </xf>
    <xf numFmtId="0" fontId="16" fillId="0" borderId="1" xfId="0" applyFont="1" applyBorder="1" applyAlignment="1">
      <alignment horizontal="left"/>
    </xf>
    <xf numFmtId="0" fontId="9" fillId="0" borderId="0" xfId="0" quotePrefix="1" applyFont="1" applyAlignment="1">
      <alignment vertical="center"/>
    </xf>
    <xf numFmtId="0" fontId="9" fillId="0" borderId="0" xfId="0" applyFont="1" applyAlignment="1">
      <alignment vertical="center"/>
    </xf>
    <xf numFmtId="0" fontId="19" fillId="0" borderId="0" xfId="0" applyFont="1" applyAlignment="1">
      <alignment vertical="center"/>
    </xf>
    <xf numFmtId="0" fontId="9" fillId="0" borderId="0" xfId="0" applyFont="1" applyAlignment="1">
      <alignment horizontal="right" vertical="center"/>
    </xf>
    <xf numFmtId="0" fontId="16" fillId="0" borderId="0" xfId="0" applyFont="1" applyAlignment="1">
      <alignment horizontal="left" vertical="center"/>
    </xf>
    <xf numFmtId="0" fontId="9" fillId="0" borderId="0" xfId="0" applyFont="1" applyAlignment="1">
      <alignment horizontal="left" vertical="center"/>
    </xf>
    <xf numFmtId="0" fontId="26" fillId="0" borderId="0" xfId="0" applyFont="1" applyAlignment="1">
      <alignment vertical="center"/>
    </xf>
    <xf numFmtId="0" fontId="27" fillId="10" borderId="5" xfId="0" applyFont="1" applyFill="1" applyBorder="1" applyAlignment="1">
      <alignment vertical="center"/>
    </xf>
    <xf numFmtId="0" fontId="27" fillId="10" borderId="5" xfId="0" applyFont="1" applyFill="1" applyBorder="1" applyAlignment="1">
      <alignment horizontal="right" vertical="center"/>
    </xf>
    <xf numFmtId="0" fontId="28" fillId="10" borderId="5" xfId="0" applyFont="1" applyFill="1" applyBorder="1" applyAlignment="1">
      <alignment horizontal="left" vertical="center"/>
    </xf>
    <xf numFmtId="0" fontId="28" fillId="10" borderId="5" xfId="0" applyFont="1" applyFill="1" applyBorder="1" applyAlignment="1">
      <alignment horizontal="right" vertical="center"/>
    </xf>
    <xf numFmtId="0" fontId="27" fillId="10" borderId="0" xfId="0" applyFont="1" applyFill="1" applyAlignment="1">
      <alignment vertical="center"/>
    </xf>
    <xf numFmtId="0" fontId="27" fillId="10" borderId="0" xfId="0" applyFont="1" applyFill="1" applyAlignment="1">
      <alignment horizontal="right" vertical="center"/>
    </xf>
    <xf numFmtId="0" fontId="28" fillId="10" borderId="0" xfId="0" applyFont="1" applyFill="1" applyAlignment="1">
      <alignment horizontal="left" vertical="center"/>
    </xf>
    <xf numFmtId="0" fontId="28" fillId="10" borderId="0" xfId="0" applyFont="1" applyFill="1" applyAlignment="1">
      <alignment horizontal="right" vertical="center"/>
    </xf>
    <xf numFmtId="0" fontId="27" fillId="10" borderId="1" xfId="0" applyFont="1" applyFill="1" applyBorder="1" applyAlignment="1">
      <alignment vertical="center"/>
    </xf>
    <xf numFmtId="0" fontId="27" fillId="10" borderId="1" xfId="0" applyFont="1" applyFill="1" applyBorder="1" applyAlignment="1">
      <alignment horizontal="right" vertical="center"/>
    </xf>
    <xf numFmtId="0" fontId="28" fillId="10" borderId="1" xfId="0" applyFont="1" applyFill="1" applyBorder="1" applyAlignment="1">
      <alignment horizontal="left" vertical="center"/>
    </xf>
    <xf numFmtId="0" fontId="28" fillId="10" borderId="1" xfId="0" applyFont="1" applyFill="1" applyBorder="1" applyAlignment="1">
      <alignment horizontal="right" vertical="center"/>
    </xf>
    <xf numFmtId="0" fontId="9" fillId="0" borderId="1" xfId="0" applyFont="1" applyBorder="1" applyAlignment="1">
      <alignment vertical="center"/>
    </xf>
    <xf numFmtId="0" fontId="9" fillId="0" borderId="1" xfId="0" applyFont="1" applyBorder="1" applyAlignment="1">
      <alignment horizontal="right" vertical="center"/>
    </xf>
    <xf numFmtId="0" fontId="16" fillId="0" borderId="1" xfId="0" applyFont="1" applyBorder="1" applyAlignment="1">
      <alignment horizontal="left" vertical="center"/>
    </xf>
    <xf numFmtId="0" fontId="13" fillId="0" borderId="1" xfId="0" applyFont="1" applyBorder="1" applyAlignment="1">
      <alignment horizontal="left"/>
    </xf>
    <xf numFmtId="49" fontId="13" fillId="0" borderId="0" xfId="0" applyNumberFormat="1" applyFont="1" applyAlignment="1">
      <alignment horizontal="left"/>
    </xf>
    <xf numFmtId="0" fontId="3" fillId="9" borderId="0" xfId="0" applyFont="1" applyFill="1"/>
    <xf numFmtId="0" fontId="3" fillId="9" borderId="0" xfId="0" applyFont="1" applyFill="1" applyAlignment="1">
      <alignment horizontal="center"/>
    </xf>
    <xf numFmtId="0" fontId="0" fillId="0" borderId="11" xfId="0" applyBorder="1"/>
    <xf numFmtId="0" fontId="0" fillId="0" borderId="11" xfId="0" pivotButton="1" applyBorder="1"/>
    <xf numFmtId="0" fontId="0" fillId="0" borderId="12" xfId="0" pivotButton="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9" xfId="0" applyBorder="1"/>
    <xf numFmtId="0" fontId="0" fillId="0" borderId="11" xfId="0" applyBorder="1" applyProtection="1">
      <protection locked="0"/>
    </xf>
    <xf numFmtId="0" fontId="0" fillId="0" borderId="14" xfId="0" applyBorder="1" applyProtection="1">
      <protection locked="0"/>
    </xf>
    <xf numFmtId="49" fontId="9" fillId="2" borderId="0" xfId="0" applyNumberFormat="1" applyFont="1" applyFill="1" applyAlignment="1" applyProtection="1">
      <alignment horizontal="right"/>
      <protection locked="0"/>
    </xf>
    <xf numFmtId="0" fontId="9" fillId="0" borderId="0" xfId="0" applyFont="1" applyAlignment="1" applyProtection="1">
      <alignment horizontal="center"/>
      <protection locked="0"/>
    </xf>
    <xf numFmtId="0" fontId="16" fillId="0" borderId="0" xfId="0" applyFont="1" applyAlignment="1">
      <alignment horizontal="left"/>
    </xf>
    <xf numFmtId="0" fontId="13" fillId="0" borderId="0" xfId="0" applyFont="1" applyAlignment="1">
      <alignment horizontal="left"/>
    </xf>
    <xf numFmtId="0" fontId="13" fillId="0" borderId="0" xfId="0" applyFont="1" applyAlignment="1">
      <alignment horizontal="left" wrapText="1"/>
    </xf>
    <xf numFmtId="0" fontId="13" fillId="0" borderId="0" xfId="0" applyFont="1" applyAlignment="1">
      <alignment horizontal="center"/>
    </xf>
    <xf numFmtId="165" fontId="13" fillId="0" borderId="0" xfId="0" applyNumberFormat="1" applyFont="1" applyAlignment="1">
      <alignment horizontal="center"/>
    </xf>
    <xf numFmtId="2" fontId="13" fillId="0" borderId="0" xfId="0" applyNumberFormat="1" applyFont="1" applyAlignment="1">
      <alignment horizontal="center"/>
    </xf>
    <xf numFmtId="0" fontId="13" fillId="0" borderId="1" xfId="0" applyFont="1" applyBorder="1" applyAlignment="1">
      <alignment horizontal="left"/>
    </xf>
    <xf numFmtId="0" fontId="15" fillId="0" borderId="0" xfId="0" applyFont="1" applyAlignment="1">
      <alignment horizontal="center"/>
    </xf>
    <xf numFmtId="0" fontId="14" fillId="0" borderId="0" xfId="0" applyFont="1" applyAlignment="1">
      <alignment horizontal="left" wrapText="1"/>
    </xf>
    <xf numFmtId="0" fontId="13" fillId="0" borderId="0" xfId="0" applyFont="1" applyAlignment="1">
      <alignment horizontal="right" wrapText="1"/>
    </xf>
    <xf numFmtId="166" fontId="13" fillId="0" borderId="0" xfId="0" applyNumberFormat="1" applyFont="1" applyAlignment="1">
      <alignment horizontal="center"/>
    </xf>
    <xf numFmtId="0" fontId="13" fillId="0" borderId="1" xfId="0" applyFont="1" applyBorder="1" applyAlignment="1">
      <alignment horizontal="center"/>
    </xf>
    <xf numFmtId="0" fontId="27" fillId="10" borderId="0" xfId="0" applyFont="1" applyFill="1" applyAlignment="1">
      <alignment horizontal="center" vertical="center"/>
    </xf>
    <xf numFmtId="0" fontId="9" fillId="0" borderId="0" xfId="0" applyFont="1" applyAlignment="1">
      <alignment horizontal="left" vertical="center"/>
    </xf>
    <xf numFmtId="0" fontId="19" fillId="0" borderId="0" xfId="0" applyFont="1" applyAlignment="1">
      <alignment horizontal="left" vertical="center"/>
    </xf>
    <xf numFmtId="0" fontId="27" fillId="10" borderId="0" xfId="0" applyFont="1" applyFill="1" applyAlignment="1">
      <alignment horizontal="center"/>
    </xf>
    <xf numFmtId="0" fontId="27" fillId="10" borderId="0" xfId="0" applyFont="1" applyFill="1" applyAlignment="1">
      <alignment horizontal="center" vertical="top" wrapText="1"/>
    </xf>
    <xf numFmtId="49" fontId="9" fillId="0" borderId="0" xfId="0" applyNumberFormat="1" applyFont="1" applyAlignment="1">
      <alignment horizontal="left"/>
    </xf>
    <xf numFmtId="14" fontId="9" fillId="0" borderId="0" xfId="0" applyNumberFormat="1" applyFont="1" applyAlignment="1">
      <alignment horizontal="left"/>
    </xf>
    <xf numFmtId="167" fontId="9" fillId="0" borderId="0" xfId="0" applyNumberFormat="1" applyFont="1" applyAlignment="1">
      <alignment horizontal="left"/>
    </xf>
    <xf numFmtId="0" fontId="0" fillId="0" borderId="11" xfId="0" applyNumberFormat="1" applyBorder="1"/>
    <xf numFmtId="0" fontId="0" fillId="0" borderId="15" xfId="0" applyNumberFormat="1" applyBorder="1"/>
    <xf numFmtId="0" fontId="0" fillId="0" borderId="16" xfId="0" applyNumberFormat="1" applyBorder="1"/>
    <xf numFmtId="0" fontId="0" fillId="0" borderId="17" xfId="0" applyNumberFormat="1" applyBorder="1"/>
    <xf numFmtId="0" fontId="0" fillId="0" borderId="0" xfId="0" applyNumberFormat="1"/>
    <xf numFmtId="0" fontId="0" fillId="0" borderId="18" xfId="0" applyNumberFormat="1" applyBorder="1"/>
    <xf numFmtId="0" fontId="0" fillId="0" borderId="19" xfId="0" applyNumberFormat="1" applyBorder="1"/>
    <xf numFmtId="0" fontId="0" fillId="0" borderId="20" xfId="0" applyNumberFormat="1" applyBorder="1"/>
    <xf numFmtId="0" fontId="0" fillId="0" borderId="21" xfId="0" applyNumberFormat="1" applyBorder="1"/>
    <xf numFmtId="1" fontId="9" fillId="2" borderId="0" xfId="0" applyNumberFormat="1" applyFont="1" applyFill="1" applyAlignment="1" applyProtection="1">
      <alignment horizontal="center"/>
      <protection locked="0"/>
    </xf>
    <xf numFmtId="1" fontId="9" fillId="2" borderId="0" xfId="0" applyNumberFormat="1" applyFont="1" applyFill="1" applyAlignment="1" applyProtection="1">
      <alignment horizontal="center"/>
      <protection locked="0"/>
    </xf>
    <xf numFmtId="0" fontId="9" fillId="2" borderId="0" xfId="0" applyFont="1" applyFill="1" applyAlignment="1" applyProtection="1">
      <alignment horizontal="left"/>
      <protection locked="0"/>
    </xf>
    <xf numFmtId="1" fontId="9" fillId="2" borderId="2" xfId="0" applyNumberFormat="1" applyFont="1" applyFill="1" applyBorder="1" applyAlignment="1" applyProtection="1">
      <alignment horizontal="center"/>
      <protection locked="0"/>
    </xf>
    <xf numFmtId="1" fontId="9" fillId="2" borderId="3" xfId="0" applyNumberFormat="1" applyFont="1" applyFill="1" applyBorder="1" applyAlignment="1" applyProtection="1">
      <alignment horizontal="center"/>
      <protection locked="0"/>
    </xf>
    <xf numFmtId="49" fontId="9" fillId="2" borderId="0" xfId="0" applyNumberFormat="1" applyFont="1" applyFill="1" applyAlignment="1" applyProtection="1">
      <alignment horizontal="center"/>
      <protection locked="0"/>
    </xf>
    <xf numFmtId="49" fontId="9" fillId="2" borderId="2" xfId="0" applyNumberFormat="1" applyFont="1" applyFill="1" applyBorder="1" applyAlignment="1" applyProtection="1">
      <alignment horizontal="center"/>
      <protection locked="0"/>
    </xf>
    <xf numFmtId="49" fontId="9" fillId="2" borderId="3" xfId="0" applyNumberFormat="1" applyFont="1" applyFill="1" applyBorder="1" applyAlignment="1" applyProtection="1">
      <alignment horizontal="center"/>
      <protection locked="0"/>
    </xf>
    <xf numFmtId="49" fontId="12" fillId="2" borderId="0" xfId="0" applyNumberFormat="1" applyFont="1" applyFill="1" applyAlignment="1" applyProtection="1">
      <alignment horizontal="center"/>
      <protection locked="0"/>
    </xf>
    <xf numFmtId="49" fontId="12" fillId="2" borderId="2" xfId="0" applyNumberFormat="1" applyFont="1" applyFill="1" applyBorder="1" applyAlignment="1" applyProtection="1">
      <alignment horizontal="center"/>
      <protection locked="0"/>
    </xf>
    <xf numFmtId="49" fontId="12" fillId="2" borderId="3" xfId="0" applyNumberFormat="1" applyFont="1" applyFill="1" applyBorder="1" applyAlignment="1" applyProtection="1">
      <alignment horizontal="center"/>
      <protection locked="0"/>
    </xf>
    <xf numFmtId="166" fontId="12" fillId="2" borderId="0" xfId="0" applyNumberFormat="1" applyFont="1" applyFill="1" applyAlignment="1" applyProtection="1">
      <alignment horizontal="center"/>
      <protection locked="0"/>
    </xf>
    <xf numFmtId="166" fontId="12" fillId="2" borderId="2" xfId="0" applyNumberFormat="1" applyFont="1" applyFill="1" applyBorder="1" applyAlignment="1" applyProtection="1">
      <alignment horizontal="center"/>
      <protection locked="0"/>
    </xf>
    <xf numFmtId="166" fontId="12" fillId="2" borderId="3" xfId="0" applyNumberFormat="1" applyFont="1" applyFill="1" applyBorder="1" applyAlignment="1" applyProtection="1">
      <alignment horizontal="center"/>
      <protection locked="0"/>
    </xf>
    <xf numFmtId="2" fontId="12" fillId="2" borderId="0" xfId="0" applyNumberFormat="1" applyFont="1" applyFill="1" applyAlignment="1" applyProtection="1">
      <alignment horizontal="center"/>
      <protection locked="0"/>
    </xf>
    <xf numFmtId="2" fontId="12" fillId="2" borderId="2" xfId="0" applyNumberFormat="1" applyFont="1" applyFill="1" applyBorder="1" applyAlignment="1" applyProtection="1">
      <alignment horizontal="center"/>
      <protection locked="0"/>
    </xf>
    <xf numFmtId="2" fontId="12" fillId="2" borderId="3" xfId="0" applyNumberFormat="1" applyFont="1" applyFill="1" applyBorder="1" applyAlignment="1" applyProtection="1">
      <alignment horizontal="center"/>
      <protection locked="0"/>
    </xf>
    <xf numFmtId="165" fontId="12" fillId="2" borderId="0" xfId="0" applyNumberFormat="1" applyFont="1" applyFill="1" applyAlignment="1" applyProtection="1">
      <alignment horizontal="center"/>
      <protection locked="0"/>
    </xf>
    <xf numFmtId="165" fontId="12" fillId="2" borderId="2" xfId="0" applyNumberFormat="1" applyFont="1" applyFill="1" applyBorder="1" applyAlignment="1" applyProtection="1">
      <alignment horizontal="center"/>
      <protection locked="0"/>
    </xf>
    <xf numFmtId="165" fontId="12" fillId="2" borderId="3" xfId="0" applyNumberFormat="1" applyFont="1" applyFill="1" applyBorder="1" applyAlignment="1" applyProtection="1">
      <alignment horizontal="center"/>
      <protection locked="0"/>
    </xf>
    <xf numFmtId="1" fontId="12" fillId="2" borderId="0" xfId="0" applyNumberFormat="1" applyFont="1" applyFill="1" applyAlignment="1" applyProtection="1">
      <alignment horizontal="center"/>
      <protection locked="0"/>
    </xf>
    <xf numFmtId="1" fontId="12" fillId="2" borderId="2" xfId="0" applyNumberFormat="1" applyFont="1" applyFill="1" applyBorder="1" applyAlignment="1" applyProtection="1">
      <alignment horizontal="center"/>
      <protection locked="0"/>
    </xf>
    <xf numFmtId="1" fontId="12" fillId="2" borderId="3" xfId="0" applyNumberFormat="1" applyFont="1" applyFill="1" applyBorder="1" applyAlignment="1" applyProtection="1">
      <alignment horizontal="center"/>
      <protection locked="0"/>
    </xf>
    <xf numFmtId="0" fontId="9" fillId="2" borderId="2" xfId="0" applyFont="1" applyFill="1" applyBorder="1" applyAlignment="1" applyProtection="1">
      <alignment horizontal="center"/>
      <protection locked="0"/>
    </xf>
    <xf numFmtId="0" fontId="9" fillId="2" borderId="0" xfId="0" applyFont="1" applyFill="1" applyAlignment="1" applyProtection="1">
      <alignment horizontal="center"/>
      <protection locked="0"/>
    </xf>
    <xf numFmtId="0" fontId="9" fillId="2" borderId="2" xfId="0" applyFont="1" applyFill="1" applyBorder="1" applyAlignment="1" applyProtection="1">
      <alignment horizontal="center"/>
      <protection locked="0"/>
    </xf>
    <xf numFmtId="1" fontId="9" fillId="2" borderId="3" xfId="0" applyNumberFormat="1" applyFont="1" applyFill="1" applyBorder="1" applyAlignment="1" applyProtection="1">
      <alignment horizontal="center"/>
      <protection locked="0"/>
    </xf>
    <xf numFmtId="0" fontId="9" fillId="2" borderId="0" xfId="0" applyFont="1" applyFill="1" applyAlignment="1" applyProtection="1">
      <alignment horizontal="center"/>
      <protection locked="0"/>
    </xf>
  </cellXfs>
  <cellStyles count="2">
    <cellStyle name="Komma" xfId="1" builtinId="3"/>
    <cellStyle name="Standaard" xfId="0" builtinId="0"/>
  </cellStyles>
  <dxfs count="298">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protection locked="0"/>
    </dxf>
  </dxfs>
  <tableStyles count="0" defaultTableStyle="TableStyleMedium2" defaultPivotStyle="PivotStyleLight16"/>
  <colors>
    <mruColors>
      <color rgb="FFC0B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66675</xdr:colOff>
          <xdr:row>6</xdr:row>
          <xdr:rowOff>152400</xdr:rowOff>
        </xdr:from>
        <xdr:to>
          <xdr:col>14</xdr:col>
          <xdr:colOff>0</xdr:colOff>
          <xdr:row>9</xdr:row>
          <xdr:rowOff>28575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104775</xdr:rowOff>
        </xdr:from>
        <xdr:to>
          <xdr:col>8</xdr:col>
          <xdr:colOff>238125</xdr:colOff>
          <xdr:row>4</xdr:row>
          <xdr:rowOff>9525</xdr:rowOff>
        </xdr:to>
        <xdr:sp macro="" textlink="">
          <xdr:nvSpPr>
            <xdr:cNvPr id="13315" name="ComboBox1"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31</xdr:row>
          <xdr:rowOff>0</xdr:rowOff>
        </xdr:from>
        <xdr:to>
          <xdr:col>9</xdr:col>
          <xdr:colOff>133350</xdr:colOff>
          <xdr:row>32</xdr:row>
          <xdr:rowOff>66675</xdr:rowOff>
        </xdr:to>
        <xdr:sp macro="" textlink="">
          <xdr:nvSpPr>
            <xdr:cNvPr id="13316" name="OptionButton1"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31</xdr:row>
          <xdr:rowOff>0</xdr:rowOff>
        </xdr:from>
        <xdr:to>
          <xdr:col>11</xdr:col>
          <xdr:colOff>180975</xdr:colOff>
          <xdr:row>32</xdr:row>
          <xdr:rowOff>66675</xdr:rowOff>
        </xdr:to>
        <xdr:sp macro="" textlink="">
          <xdr:nvSpPr>
            <xdr:cNvPr id="13317" name="OptionButton2"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47625</xdr:colOff>
          <xdr:row>2</xdr:row>
          <xdr:rowOff>66675</xdr:rowOff>
        </xdr:to>
        <xdr:sp macro="" textlink="">
          <xdr:nvSpPr>
            <xdr:cNvPr id="13318" name="OptionButton3"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xdr:colOff>
          <xdr:row>1</xdr:row>
          <xdr:rowOff>0</xdr:rowOff>
        </xdr:from>
        <xdr:to>
          <xdr:col>5</xdr:col>
          <xdr:colOff>38100</xdr:colOff>
          <xdr:row>2</xdr:row>
          <xdr:rowOff>66675</xdr:rowOff>
        </xdr:to>
        <xdr:sp macro="" textlink="">
          <xdr:nvSpPr>
            <xdr:cNvPr id="13319" name="OptionButton4" hidden="1">
              <a:extLst>
                <a:ext uri="{63B3BB69-23CF-44E3-9099-C40C66FF867C}">
                  <a14:compatExt spid="_x0000_s13319"/>
                </a:ext>
                <a:ext uri="{FF2B5EF4-FFF2-40B4-BE49-F238E27FC236}">
                  <a16:creationId xmlns:a16="http://schemas.microsoft.com/office/drawing/2014/main" id="{00000000-0008-0000-00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4</xdr:row>
          <xdr:rowOff>104775</xdr:rowOff>
        </xdr:from>
        <xdr:to>
          <xdr:col>7</xdr:col>
          <xdr:colOff>238125</xdr:colOff>
          <xdr:row>6</xdr:row>
          <xdr:rowOff>38100</xdr:rowOff>
        </xdr:to>
        <xdr:sp macro="" textlink="">
          <xdr:nvSpPr>
            <xdr:cNvPr id="13320" name="OptionButton5" hidden="1">
              <a:extLst>
                <a:ext uri="{63B3BB69-23CF-44E3-9099-C40C66FF867C}">
                  <a14:compatExt spid="_x0000_s13320"/>
                </a:ext>
                <a:ext uri="{FF2B5EF4-FFF2-40B4-BE49-F238E27FC236}">
                  <a16:creationId xmlns:a16="http://schemas.microsoft.com/office/drawing/2014/main" id="{00000000-0008-0000-00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4</xdr:row>
          <xdr:rowOff>104775</xdr:rowOff>
        </xdr:from>
        <xdr:to>
          <xdr:col>9</xdr:col>
          <xdr:colOff>333375</xdr:colOff>
          <xdr:row>6</xdr:row>
          <xdr:rowOff>28575</xdr:rowOff>
        </xdr:to>
        <xdr:sp macro="" textlink="">
          <xdr:nvSpPr>
            <xdr:cNvPr id="13321" name="OptionButton6" hidden="1">
              <a:extLst>
                <a:ext uri="{63B3BB69-23CF-44E3-9099-C40C66FF867C}">
                  <a14:compatExt spid="_x0000_s13321"/>
                </a:ext>
                <a:ext uri="{FF2B5EF4-FFF2-40B4-BE49-F238E27FC236}">
                  <a16:creationId xmlns:a16="http://schemas.microsoft.com/office/drawing/2014/main" id="{00000000-0008-0000-00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409575</xdr:colOff>
          <xdr:row>4</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38100</xdr:rowOff>
        </xdr:from>
        <xdr:to>
          <xdr:col>29</xdr:col>
          <xdr:colOff>409575</xdr:colOff>
          <xdr:row>10</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12</xdr:row>
          <xdr:rowOff>9525</xdr:rowOff>
        </xdr:from>
        <xdr:to>
          <xdr:col>29</xdr:col>
          <xdr:colOff>409575</xdr:colOff>
          <xdr:row>15</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17</xdr:row>
          <xdr:rowOff>28575</xdr:rowOff>
        </xdr:from>
        <xdr:to>
          <xdr:col>29</xdr:col>
          <xdr:colOff>409575</xdr:colOff>
          <xdr:row>20</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24</xdr:row>
          <xdr:rowOff>9525</xdr:rowOff>
        </xdr:from>
        <xdr:to>
          <xdr:col>29</xdr:col>
          <xdr:colOff>409575</xdr:colOff>
          <xdr:row>34</xdr:row>
          <xdr:rowOff>85725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25</xdr:col>
          <xdr:colOff>200025</xdr:colOff>
          <xdr:row>2</xdr:row>
          <xdr:rowOff>19050</xdr:rowOff>
        </xdr:to>
        <xdr:sp macro="" textlink="">
          <xdr:nvSpPr>
            <xdr:cNvPr id="1031" name="Object 7" hidden="1">
              <a:extLst>
                <a:ext uri="{63B3BB69-23CF-44E3-9099-C40C66FF867C}">
                  <a14:compatExt spid="_x0000_s1031"/>
                </a:ext>
                <a:ext uri="{FF2B5EF4-FFF2-40B4-BE49-F238E27FC236}">
                  <a16:creationId xmlns:a16="http://schemas.microsoft.com/office/drawing/2014/main" id="{13BC8B5F-A74F-CD6C-B95E-0AFAA9326A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67024" y="367014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2" name="Tekstvak 1">
              <a:extLst>
                <a:ext uri="{FF2B5EF4-FFF2-40B4-BE49-F238E27FC236}">
                  <a16:creationId xmlns:a16="http://schemas.microsoft.com/office/drawing/2014/main" id="{0F730D40-91BC-43B0-AEA0-D8545E5253D7}"/>
                </a:ext>
              </a:extLst>
            </xdr:cNvPr>
            <xdr:cNvSpPr txBox="1"/>
          </xdr:nvSpPr>
          <xdr:spPr>
            <a:xfrm>
              <a:off x="67024" y="367014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Cambria Math" panose="02040503050406030204" pitchFamily="18" charset="0"/>
                  <a:ea typeface="+mn-ea"/>
                  <a:cs typeface="+mn-cs"/>
                </a:rPr>
                <a:t>𝐺</a:t>
              </a:r>
              <a:r>
                <a:rPr lang="nl-NL" sz="1100" b="0" i="0" baseline="-25000">
                  <a:solidFill>
                    <a:schemeClr val="tx1"/>
                  </a:solidFill>
                  <a:effectLst/>
                  <a:latin typeface="Cambria Math" panose="02040503050406030204" pitchFamily="18" charset="0"/>
                  <a:ea typeface="+mn-ea"/>
                  <a:cs typeface="+mn-cs"/>
                </a:rPr>
                <a:t>𝑠𝑡𝑎𝑛𝑑𝑎𝑎𝑟𝑑</a:t>
              </a:r>
              <a:r>
                <a:rPr lang="nl-NL" sz="1100" i="1" baseline="0">
                  <a:latin typeface="+mn-lt"/>
                </a:rPr>
                <a:t> </a:t>
              </a:r>
              <a:r>
                <a:rPr lang="nl-NL" sz="1100" i="0">
                  <a:latin typeface="Cambria Math" panose="02040503050406030204" pitchFamily="18" charset="0"/>
                </a:rPr>
                <a:t>=</a:t>
              </a:r>
              <a:r>
                <a:rPr lang="nl-NL" sz="1100" b="0" i="0">
                  <a:latin typeface="Cambria Math" panose="02040503050406030204" pitchFamily="18" charset="0"/>
                </a:rPr>
                <a:t>𝐺</a:t>
              </a:r>
              <a:r>
                <a:rPr lang="nl-NL" sz="1100" b="0" i="0" baseline="-25000">
                  <a:latin typeface="Cambria Math" panose="02040503050406030204" pitchFamily="18" charset="0"/>
                </a:rPr>
                <a:t>𝑔𝑒𝑚𝑒𝑡𝑒𝑛</a:t>
              </a:r>
              <a:r>
                <a:rPr lang="nl-NL" sz="1100" b="0" i="0">
                  <a:latin typeface="Cambria Math" panose="02040503050406030204" pitchFamily="18" charset="0"/>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58630</xdr:colOff>
      <xdr:row>3</xdr:row>
      <xdr:rowOff>58883</xdr:rowOff>
    </xdr:to>
    <xdr:grpSp>
      <xdr:nvGrpSpPr>
        <xdr:cNvPr id="3" name="TSlogobreed">
          <a:extLst>
            <a:ext uri="{FF2B5EF4-FFF2-40B4-BE49-F238E27FC236}">
              <a16:creationId xmlns:a16="http://schemas.microsoft.com/office/drawing/2014/main" id="{80623C8E-434B-4796-9A84-74D40749045F}"/>
            </a:ext>
          </a:extLst>
        </xdr:cNvPr>
        <xdr:cNvGrpSpPr>
          <a:grpSpLocks noChangeAspect="1"/>
        </xdr:cNvGrpSpPr>
      </xdr:nvGrpSpPr>
      <xdr:grpSpPr bwMode="auto">
        <a:xfrm>
          <a:off x="0" y="0"/>
          <a:ext cx="8888305" cy="401783"/>
          <a:chOff x="0" y="0"/>
          <a:chExt cx="14789" cy="609"/>
        </a:xfrm>
      </xdr:grpSpPr>
      <xdr:pic>
        <xdr:nvPicPr>
          <xdr:cNvPr id="4" name="Picture 6" descr="terra">
            <a:extLst>
              <a:ext uri="{FF2B5EF4-FFF2-40B4-BE49-F238E27FC236}">
                <a16:creationId xmlns:a16="http://schemas.microsoft.com/office/drawing/2014/main" id="{18D4F589-C0ED-B568-0B63-4CDB891A1D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5" name="Line 7">
            <a:extLst>
              <a:ext uri="{FF2B5EF4-FFF2-40B4-BE49-F238E27FC236}">
                <a16:creationId xmlns:a16="http://schemas.microsoft.com/office/drawing/2014/main" id="{F09B798C-EC53-C90A-93FB-E33BBFBE2862}"/>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6" name="Line 8">
            <a:extLst>
              <a:ext uri="{FF2B5EF4-FFF2-40B4-BE49-F238E27FC236}">
                <a16:creationId xmlns:a16="http://schemas.microsoft.com/office/drawing/2014/main" id="{DF13E394-38B4-A173-EAD3-8A80265E3953}"/>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39</xdr:row>
      <xdr:rowOff>0</xdr:rowOff>
    </xdr:from>
    <xdr:to>
      <xdr:col>2</xdr:col>
      <xdr:colOff>152401</xdr:colOff>
      <xdr:row>40</xdr:row>
      <xdr:rowOff>126153</xdr:rowOff>
    </xdr:to>
    <xdr:pic>
      <xdr:nvPicPr>
        <xdr:cNvPr id="2" name="Afbeelding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4841" y="505206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7</xdr:col>
          <xdr:colOff>619125</xdr:colOff>
          <xdr:row>36</xdr:row>
          <xdr:rowOff>104775</xdr:rowOff>
        </xdr:to>
        <xdr:sp macro="" textlink="">
          <xdr:nvSpPr>
            <xdr:cNvPr id="30722" name="Object 2"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44</xdr:row>
      <xdr:rowOff>0</xdr:rowOff>
    </xdr:from>
    <xdr:to>
      <xdr:col>12</xdr:col>
      <xdr:colOff>544405</xdr:colOff>
      <xdr:row>46</xdr:row>
      <xdr:rowOff>116033</xdr:rowOff>
    </xdr:to>
    <xdr:grpSp>
      <xdr:nvGrpSpPr>
        <xdr:cNvPr id="4" name="TSlogobreed">
          <a:extLst>
            <a:ext uri="{FF2B5EF4-FFF2-40B4-BE49-F238E27FC236}">
              <a16:creationId xmlns:a16="http://schemas.microsoft.com/office/drawing/2014/main" id="{00000000-0008-0000-0700-000004000000}"/>
            </a:ext>
          </a:extLst>
        </xdr:cNvPr>
        <xdr:cNvGrpSpPr>
          <a:grpSpLocks noChangeAspect="1"/>
        </xdr:cNvGrpSpPr>
      </xdr:nvGrpSpPr>
      <xdr:grpSpPr bwMode="auto">
        <a:xfrm>
          <a:off x="609600" y="6286500"/>
          <a:ext cx="8888305" cy="401783"/>
          <a:chOff x="0" y="0"/>
          <a:chExt cx="14789" cy="609"/>
        </a:xfrm>
      </xdr:grpSpPr>
      <xdr:pic>
        <xdr:nvPicPr>
          <xdr:cNvPr id="5" name="Picture 6" descr="terra">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6" name="Line 7">
            <a:extLst>
              <a:ext uri="{FF2B5EF4-FFF2-40B4-BE49-F238E27FC236}">
                <a16:creationId xmlns:a16="http://schemas.microsoft.com/office/drawing/2014/main" id="{00000000-0008-0000-0700-000006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7" name="Line 8">
            <a:extLst>
              <a:ext uri="{FF2B5EF4-FFF2-40B4-BE49-F238E27FC236}">
                <a16:creationId xmlns:a16="http://schemas.microsoft.com/office/drawing/2014/main" id="{00000000-0008-0000-0700-000007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902.446527430555" createdVersion="6" refreshedVersion="8" minRefreshableVersion="3" recordCount="999" xr:uid="{D07ADFCD-3FCA-4CFE-8544-BCF980DAED39}">
  <cacheSource type="worksheet">
    <worksheetSource ref="A2:CG2636" sheet="B"/>
  </cacheSource>
  <cacheFields count="8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64"/>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8"/>
        <s v="urn:immetingen:hoedanigheid:id:9"/>
        <s v="urn:immetingen:hoedanigheid:id:92"/>
        <s v="urn:immetingen:hoedanigheid:id:85"/>
        <s v="urn:immetingen:hoedanigheid:id:98"/>
        <s v="urn:immetingen:hoedanigheid:id:113"/>
        <s v="urn:immetingen:hoedanigheid:id:121"/>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64">
        <n v="0"/>
        <s v="urn:immetingen:parameter:id:1503"/>
        <s v="urn:immetingen:parameter:id:1568"/>
        <s v="urn:immetingen:parameter:id:728"/>
        <s v="urn:immetingen:parameter:id:1097"/>
        <s v="urn:immetingen:parameter:id:1654"/>
        <s v="urn:immetingen:parameter:id:1711"/>
        <s v="urn:immetingen:parameter:id:8"/>
        <s v="urn:immetingen:parameter:id:1598"/>
        <s v="urn:immetingen:parameter:id:10"/>
        <s v="urn:immetingen:parameter:id:38"/>
        <s v="urn:immetingen:parameter:id:48"/>
        <s v="urn:immetingen:parameter:id:36"/>
        <s v="urn:immetingen:parameter:id:1200"/>
        <s v="urn:immetingen:parameter:id:519"/>
        <s v="urn:immetingen:parameter:id:1686"/>
        <s v="urn:immetingen:parameter:id:622"/>
        <s v="urn:immetingen:parameter:id:310"/>
        <s v="urn:immetingen:parameter:id:333"/>
        <s v="urn:immetingen:parameter:id:441"/>
        <s v="urn:immetingen:parameter:id:527"/>
        <s v="urn:immetingen:parameter:id:971"/>
        <s v="urn:immetingen:parameter:id:1243"/>
        <s v="urn:immetingen:parameter:id:1267"/>
        <s v="urn:immetingen:parameter:id:1116"/>
        <s v="urn:immetingen:parameter:id:1693"/>
        <s v="urn:immetingen:parameter:id:1259"/>
        <s v="urn:immetingen:parameter:id:6039"/>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5935"/>
        <s v="urn:immetingen:parameter:id:4448"/>
        <s v="urn:immetingen:parameter:id:4451"/>
        <s v="urn:immetingen:parameter:id:6040"/>
        <s v="urn:immetingen:parameter:id:4445"/>
        <s v="urn:immetingen:parameter:id:5518"/>
        <s v="urn:immetingen:parameter:id:4443"/>
        <s v="urn:immetingen:parameter:id:5577"/>
        <s v="urn:immetingen:parameter:id:1578"/>
        <s v="urn:immetingen:parameter:id:1536"/>
        <s v="urn:immetingen:parameter:id:1538"/>
        <s v="urn:immetingen:parameter:id:619"/>
        <s v="urn:immetingen:parameter:id:520"/>
        <s v="urn:immetingen:parameter:id:6"/>
        <s v="urn:immetingen:parameter:id:9"/>
        <s v="urn:immetingen:parameter:id:4"/>
        <s v="urn:immetingen:parameter:id:342"/>
        <s v="urn:immetingen:parameter:id:1341"/>
        <s v="urn:immetingen:parameter:id:1143"/>
        <s v="urn:immetingen:parameter:id:1590"/>
        <s v="urn:immetingen:parameter:id:40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97"/>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6">
        <s v=""/>
        <s v="B09-1-1 B09 (250-350)"/>
        <s v="D02-1-1 D02 (250-350)"/>
        <s v="D06-1-1 D06 (250-350)"/>
        <s v="A04-1-1 A04 (400-500)"/>
        <m/>
        <s v="27-1-1_x000a_27-1-1 (200-300)" u="1"/>
        <s v="25-1-1_x000a_25-1-1 (180-280)" u="1"/>
        <s v="26-1-1_x000a_26-1-1 (200-300)" u="1"/>
        <s v="24-1-1_x000a_24-1-1 (160-260)" u="1"/>
        <s v="#_9448008" u="1"/>
        <s v="#_9448007" u="1"/>
        <s v="#_9447861" u="1"/>
        <s v="#_9447864" u="1"/>
        <s v="#_9448006" u="1"/>
        <s v="#_9448009"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100"/>
    </cacheField>
    <cacheField name="/imsikb0101:featureMember/immetingen:Analysis/om:result/immetingen:numericValue/#agg" numFmtId="0">
      <sharedItems containsString="0" containsBlank="1" containsNumber="1" minValue="0" maxValue="100"/>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79"/>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97.579212962963"/>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4"/>
    </cacheField>
    <cacheField name="/imsikb0101:featureMember/imsikb0101:LabAssignment/imsikb0101:analysisRequest/imsikb0101:SampleAnalysisRequest/imsikb0101:certificateOrder/#agg" numFmtId="0">
      <sharedItems containsString="0" containsBlank="1" containsNumber="1" containsInteger="1" minValue="0" maxValue="4"/>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97"/>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53343"/>
    </cacheField>
    <cacheField name="/imsikb0101:featureMember/imsikb0101:LabAssignment/imsikb0101:certificate/imsikb0101:LabAssignmentCertificate/imsikb0101:labCertificateNumber/#agg" numFmtId="0">
      <sharedItems containsString="0" containsBlank="1" containsNumber="1" containsInteger="1" minValue="0" maxValue="14353343"/>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97.651979166665"/>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90"/>
    </cacheField>
    <cacheField name="/imsikb0101:featureMember/imsikb0101:LabAssignment/imsikb0101:status/imsikb0101:LabAssignmentStatus/imsikb0101:dateExpected" numFmtId="0">
      <sharedItems containsString="0" containsBlank="1" containsNumber="1" containsInteger="1" minValue="0" maxValue="45897"/>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90"/>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067f93dd-cd15-406e-b0e5-69cd97183b5d"/>
    <s v="NL.IE.rtd.INFO@sgs.com"/>
    <s v="+31 (0) 10 416 30 34"/>
    <s v="067f93dd-cd15-406e-b0e5-69cd97183b5d"/>
    <s v="SIKB"/>
    <s v="L028"/>
    <s v="SGS, Rotterdam"/>
    <s v="+31(0)10 23 14 700"/>
    <n v="0"/>
    <n v="0"/>
    <n v="0"/>
    <n v="0"/>
    <n v="0"/>
    <n v="0"/>
    <n v="0"/>
    <n v="0"/>
    <s v=""/>
    <n v="0"/>
    <n v="0"/>
    <n v="0"/>
    <n v="0"/>
    <n v="0"/>
    <n v="0"/>
    <n v="0"/>
    <n v="0"/>
    <n v="0"/>
    <n v="0"/>
    <n v="0"/>
    <n v="0"/>
    <n v="0"/>
    <n v="0"/>
    <n v="0"/>
    <n v="0"/>
    <n v="0"/>
    <n v="0"/>
    <n v="0"/>
    <n v="0"/>
    <n v="0"/>
    <n v="0"/>
    <n v="0"/>
    <n v="0"/>
    <n v="0"/>
    <n v="0"/>
    <n v="0"/>
    <n v="0"/>
    <n v="0"/>
    <n v="0"/>
    <n v="0"/>
    <n v="0"/>
    <n v="0"/>
    <n v="0"/>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8f7bf789-d8e5-492f-8a55-49792101ae95"/>
    <s v="8f7bf789-d8e5-492f-8a55-49792101ae95"/>
    <s v="SIKB"/>
    <s v="Groenstrook nabij P50"/>
    <s v="T.25.13676"/>
    <n v="0"/>
    <n v="0"/>
    <n v="0"/>
    <n v="0"/>
    <n v="0"/>
    <n v="0"/>
    <n v="0"/>
    <n v="0"/>
    <n v="0"/>
    <n v="0"/>
  </r>
  <r>
    <s v="LABRESULTAAT"/>
    <n v="3"/>
    <n v="0"/>
    <n v="0"/>
    <n v="0"/>
    <x v="0"/>
    <n v="0"/>
    <x v="0"/>
    <n v="0"/>
    <n v="0"/>
    <n v="0"/>
    <n v="0"/>
    <n v="0"/>
    <n v="0"/>
    <n v="0"/>
    <x v="0"/>
    <n v="0"/>
    <n v="0"/>
    <n v="0"/>
    <n v="0"/>
    <n v="0"/>
    <n v="0"/>
    <n v="0"/>
    <n v="0"/>
    <n v="0"/>
    <n v="0"/>
    <n v="0"/>
    <n v="0"/>
    <n v="0"/>
    <n v="0"/>
    <n v="0"/>
    <n v="0"/>
    <n v="0"/>
    <n v="0"/>
    <n v="0"/>
    <n v="0"/>
    <n v="0"/>
    <n v="0"/>
    <n v="0"/>
    <n v="0"/>
    <s v="_5aa6c170-9ff7-45c5-842c-ff0fae10cccf"/>
    <s v="5aa6c170-9ff7-45c5-842c-ff0fae10cccf"/>
    <s v="SIKB"/>
    <s v="Vincent Schriever"/>
    <n v="0"/>
    <n v="0"/>
    <n v="0"/>
    <n v="0"/>
    <s v=""/>
    <n v="0"/>
    <n v="0"/>
    <n v="0"/>
    <n v="0"/>
    <n v="0"/>
    <n v="0"/>
    <n v="0"/>
    <n v="0"/>
    <n v="0"/>
    <n v="0"/>
    <n v="0"/>
    <n v="0"/>
    <n v="0"/>
    <n v="0"/>
    <n v="0"/>
    <n v="0"/>
    <n v="0"/>
    <n v="0"/>
    <n v="0"/>
    <n v="0"/>
    <n v="0"/>
    <n v="0"/>
    <n v="0"/>
    <n v="0"/>
    <n v="0"/>
    <n v="0"/>
    <n v="0"/>
    <n v="0"/>
    <n v="0"/>
    <n v="0"/>
    <n v="0"/>
    <n v="0"/>
    <n v="0"/>
    <n v="0"/>
    <n v="0"/>
    <n v="0"/>
  </r>
  <r>
    <s v="LABRESULTAAT"/>
    <n v="4"/>
    <n v="0"/>
    <n v="0"/>
    <n v="0"/>
    <x v="0"/>
    <n v="0"/>
    <x v="0"/>
    <n v="0"/>
    <n v="0"/>
    <n v="0"/>
    <n v="0"/>
    <n v="0"/>
    <n v="0"/>
    <n v="0"/>
    <x v="0"/>
    <n v="0"/>
    <n v="0"/>
    <n v="0"/>
    <n v="0"/>
    <n v="0"/>
    <n v="0"/>
    <n v="0"/>
    <n v="0"/>
    <n v="0"/>
    <n v="0"/>
    <n v="0"/>
    <n v="0"/>
    <n v="0"/>
    <n v="0"/>
    <n v="0"/>
    <n v="0"/>
    <n v="0"/>
    <n v="0"/>
    <n v="0"/>
    <n v="0"/>
    <n v="0"/>
    <n v="0"/>
    <n v="0"/>
    <n v="0"/>
    <n v="0"/>
    <n v="0"/>
    <n v="0"/>
    <n v="0"/>
    <s v="_89bf724a-9423-4664-b863-876f2c89350a"/>
    <n v="2"/>
    <n v="2"/>
    <s v="AW3"/>
    <s v="B09-1-1 B09 (250-350)"/>
    <s v="#_3f23c790-fbd2-4e0e-890f-b21d0067ccb6"/>
    <s v="urn:immeringen:CertificeringsCode:id:5"/>
    <n v="45897"/>
    <n v="0"/>
    <s v="urn:immetingen:LabopdrachtStatus:id:4"/>
    <s v="#_8f7bf789-d8e5-492f-8a55-49792101ae95"/>
    <n v="0"/>
    <n v="14353343"/>
    <n v="14353343"/>
    <n v="103126"/>
    <n v="103126"/>
    <n v="45897.651979166665"/>
    <s v="89bf724a-9423-4664-b863-876f2c89350a"/>
    <s v="www.sikb.nl"/>
    <s v="urn:immetingen:Meetinstantie:id:7"/>
    <s v="#_5aa6c170-9ff7-45c5-842c-ff0fae10cccf"/>
    <s v="TERRASCAN LIJNDEN (103126)"/>
    <n v="45890"/>
    <n v="45897"/>
    <s v="SGS status:Reported"/>
    <s v="urn:immetingen:LabopdrachtStatus:id:5"/>
    <n v="0"/>
    <n v="0"/>
    <n v="0"/>
    <n v="0"/>
    <n v="0"/>
    <n v="0"/>
    <n v="0"/>
    <n v="0"/>
    <n v="0"/>
    <n v="0"/>
    <n v="0"/>
    <n v="0"/>
    <n v="0"/>
    <n v="0"/>
    <n v="0"/>
  </r>
  <r>
    <s v="LABRESULTAAT"/>
    <n v="4"/>
    <n v="0"/>
    <n v="0"/>
    <n v="0"/>
    <x v="0"/>
    <n v="0"/>
    <x v="0"/>
    <n v="0"/>
    <n v="0"/>
    <n v="0"/>
    <n v="0"/>
    <n v="0"/>
    <n v="0"/>
    <n v="0"/>
    <x v="0"/>
    <n v="0"/>
    <n v="0"/>
    <n v="0"/>
    <n v="0"/>
    <n v="0"/>
    <n v="0"/>
    <n v="0"/>
    <n v="0"/>
    <n v="0"/>
    <n v="0"/>
    <n v="0"/>
    <n v="0"/>
    <n v="0"/>
    <n v="0"/>
    <n v="0"/>
    <n v="0"/>
    <n v="0"/>
    <n v="0"/>
    <n v="0"/>
    <n v="0"/>
    <n v="0"/>
    <n v="0"/>
    <n v="0"/>
    <n v="0"/>
    <n v="0"/>
    <n v="0"/>
    <n v="0"/>
    <n v="0"/>
    <s v="_89bf724a-9423-4664-b863-876f2c89350a"/>
    <n v="3"/>
    <n v="3"/>
    <s v="AW3"/>
    <s v="D02-1-1 D02 (250-350)"/>
    <s v="#_115088d9-32b5-419a-8930-8da59b6085f7"/>
    <s v="urn:immeringen:CertificeringsCode:id:5"/>
    <n v="45897"/>
    <n v="0"/>
    <s v="urn:immetingen:LabopdrachtStatus:id:4"/>
    <s v="#_8f7bf789-d8e5-492f-8a55-49792101ae95"/>
    <n v="0"/>
    <n v="14353343"/>
    <n v="0"/>
    <n v="103126"/>
    <n v="0"/>
    <n v="45897.651979166665"/>
    <s v="89bf724a-9423-4664-b863-876f2c89350a"/>
    <s v="www.sikb.nl"/>
    <s v="urn:immetingen:Meetinstantie:id:7"/>
    <s v="#_5aa6c170-9ff7-45c5-842c-ff0fae10cccf"/>
    <s v="TERRASCAN LIJNDEN (103126)"/>
    <n v="45890"/>
    <n v="45897"/>
    <s v="SGS status:Reported"/>
    <s v="urn:immetingen:LabopdrachtStatus:id:5"/>
    <n v="0"/>
    <n v="0"/>
    <n v="0"/>
    <n v="0"/>
    <n v="0"/>
    <n v="0"/>
    <n v="0"/>
    <n v="0"/>
    <n v="0"/>
    <n v="0"/>
    <n v="0"/>
    <n v="0"/>
    <n v="0"/>
    <n v="0"/>
    <n v="0"/>
  </r>
  <r>
    <s v="LABRESULTAAT"/>
    <n v="4"/>
    <n v="0"/>
    <n v="0"/>
    <n v="0"/>
    <x v="0"/>
    <n v="0"/>
    <x v="0"/>
    <n v="0"/>
    <n v="0"/>
    <n v="0"/>
    <n v="0"/>
    <n v="0"/>
    <n v="0"/>
    <n v="0"/>
    <x v="0"/>
    <n v="0"/>
    <n v="0"/>
    <n v="0"/>
    <n v="0"/>
    <n v="0"/>
    <n v="0"/>
    <n v="0"/>
    <n v="0"/>
    <n v="0"/>
    <n v="0"/>
    <n v="0"/>
    <n v="0"/>
    <n v="0"/>
    <n v="0"/>
    <n v="0"/>
    <n v="0"/>
    <n v="0"/>
    <n v="0"/>
    <n v="0"/>
    <n v="0"/>
    <n v="0"/>
    <n v="0"/>
    <n v="0"/>
    <n v="0"/>
    <n v="0"/>
    <n v="0"/>
    <n v="0"/>
    <n v="0"/>
    <s v="_89bf724a-9423-4664-b863-876f2c89350a"/>
    <n v="4"/>
    <n v="4"/>
    <s v="AW3"/>
    <s v="D06-1-1 D06 (250-350)"/>
    <s v="#_4ca492c0-79ab-4383-b30c-709948a8acd0"/>
    <s v="urn:immeringen:CertificeringsCode:id:5"/>
    <n v="45897"/>
    <n v="0"/>
    <s v="urn:immetingen:LabopdrachtStatus:id:4"/>
    <s v="#_8f7bf789-d8e5-492f-8a55-49792101ae95"/>
    <n v="0"/>
    <n v="14353343"/>
    <n v="0"/>
    <n v="103126"/>
    <n v="0"/>
    <n v="45897.651979166665"/>
    <s v="89bf724a-9423-4664-b863-876f2c89350a"/>
    <s v="www.sikb.nl"/>
    <s v="urn:immetingen:Meetinstantie:id:7"/>
    <s v="#_5aa6c170-9ff7-45c5-842c-ff0fae10cccf"/>
    <s v="TERRASCAN LIJNDEN (103126)"/>
    <n v="45890"/>
    <n v="45897"/>
    <s v="SGS status:Reported"/>
    <s v="urn:immetingen:LabopdrachtStatus:id:5"/>
    <n v="0"/>
    <n v="0"/>
    <n v="0"/>
    <n v="0"/>
    <n v="0"/>
    <n v="0"/>
    <n v="0"/>
    <n v="0"/>
    <n v="0"/>
    <n v="0"/>
    <n v="0"/>
    <n v="0"/>
    <n v="0"/>
    <n v="0"/>
    <n v="0"/>
  </r>
  <r>
    <s v="LABRESULTAAT"/>
    <n v="4"/>
    <n v="0"/>
    <n v="0"/>
    <n v="0"/>
    <x v="0"/>
    <n v="0"/>
    <x v="0"/>
    <n v="0"/>
    <n v="0"/>
    <n v="0"/>
    <n v="0"/>
    <n v="0"/>
    <n v="0"/>
    <n v="0"/>
    <x v="0"/>
    <n v="0"/>
    <n v="0"/>
    <n v="0"/>
    <n v="0"/>
    <n v="0"/>
    <n v="0"/>
    <n v="0"/>
    <n v="0"/>
    <n v="0"/>
    <n v="0"/>
    <n v="0"/>
    <n v="0"/>
    <n v="0"/>
    <n v="0"/>
    <n v="0"/>
    <n v="0"/>
    <n v="0"/>
    <n v="0"/>
    <n v="0"/>
    <n v="0"/>
    <n v="0"/>
    <n v="0"/>
    <n v="0"/>
    <n v="0"/>
    <n v="0"/>
    <n v="0"/>
    <n v="0"/>
    <n v="0"/>
    <s v="_89bf724a-9423-4664-b863-876f2c89350a"/>
    <n v="1"/>
    <n v="1"/>
    <s v="AW3"/>
    <s v="A04-1-1 A04 (400-500)"/>
    <s v="#_e02c95a5-ef85-4ee6-b0f8-914bdbeb1d0c"/>
    <s v="urn:immeringen:CertificeringsCode:id:5"/>
    <n v="45897"/>
    <n v="0"/>
    <s v="urn:immetingen:LabopdrachtStatus:id:4"/>
    <s v="#_8f7bf789-d8e5-492f-8a55-49792101ae95"/>
    <n v="0"/>
    <n v="14353343"/>
    <n v="0"/>
    <n v="103126"/>
    <n v="0"/>
    <n v="45897.651979166665"/>
    <s v="89bf724a-9423-4664-b863-876f2c89350a"/>
    <s v="www.sikb.nl"/>
    <s v="urn:immetingen:Meetinstantie:id:7"/>
    <s v="#_5aa6c170-9ff7-45c5-842c-ff0fae10cccf"/>
    <s v="TERRASCAN LIJNDEN (103126)"/>
    <n v="45890"/>
    <n v="45897"/>
    <s v="SGS status:Reported"/>
    <s v="urn:immetingen:LabopdrachtStatus:id:5"/>
    <n v="0"/>
    <n v="0"/>
    <n v="0"/>
    <n v="0"/>
    <n v="0"/>
    <n v="0"/>
    <n v="0"/>
    <n v="0"/>
    <n v="0"/>
    <n v="0"/>
    <n v="0"/>
    <n v="0"/>
    <n v="0"/>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8435d7c-b33f-4265-af0d-e6f176b68592"/>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802e6e10-90cf-43b8-9fe5-c1b075368795"/>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a32d5b3a-4001-4279-8aab-4699d5880b3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b48d0349-d2e9-4129-8699-1756ef7c0cd7"/>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91184d0-34c3-476c-90e3-de3a9acd44cb"/>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c5875ce-1d53-4b17-a02d-e126bf6f8c76"/>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4206db8-bd59-4769-98c9-267f3c592f2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9d401bff-cd6d-4819-827a-2699a70177d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b4bc9000-181e-4deb-be56-4ad1fe83d83c"/>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25b1b131-f1b2-43bf-a248-74b2eac43e54"/>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646ea9f-5ae8-464e-be49-f4615afe553d"/>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6585c52a-39a8-43fc-b9ec-7ce88ce563ac"/>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efde9f7f-c289-40d3-8a4b-f8e82c65f589"/>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9c59efa-f76f-4e76-9bcd-e0a6274757d7"/>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64773f4-b276-4d81-9501-7ada35a8aab7"/>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8edba3ab-389d-4220-bccb-5658fb78a8e9"/>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a16ca586-4610-4551-b736-1fd6a3f81f01"/>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64e55278-3199-4ba5-b379-b4bf29019c19"/>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7b8aab1-8a31-4366-aedd-24c3e775aef8"/>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406f2151-79ac-411c-a938-156d1e4de144"/>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33ddc4b2-a9dd-4f53-ad00-67f7ce65df8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5d2e6e8-4667-4779-ab14-e5408d70f668"/>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ccdf189-2d83-4486-a003-0bc7242a3ccb"/>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6335fbc-d8b3-4a78-9553-10cbaa8940d4"/>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de955e2b-70d8-4054-b24d-5c839e198387"/>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2b722e6b-a63e-44b7-b50f-58a2623081d5"/>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3b228341-0436-4944-b065-51bc301aab11"/>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4a489dc-361f-4e44-8e42-276961468671"/>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74fa9a0c-8b6f-49e6-a7f6-bfdfe562aaec"/>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fcae962-21f0-4f5c-8703-cf68da3a3855"/>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9a76f37c-8492-4d33-99df-cbc032883f9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fcddcaf4-1dc6-428c-9163-101dbf3a56f2"/>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b9a2d49a-c130-420a-bd56-63f53919f832"/>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1cea6f7-9d6e-4528-8327-b1eb056895f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8a9e8439-27a4-457c-908c-e99485177b81"/>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a770b8ea-e193-40f8-97f7-859fe83d3699"/>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ef58759f-4dc0-4d42-a842-1b77fd9c5d78"/>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e8f1c60f-19f2-40da-a42e-6d4b74ee09f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8bb070da-dd80-4288-b01d-e862608fd7b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94ea6069-faf1-4e0e-a171-2cd136f35f2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7756b9ee-6528-4c38-be90-f9fd42bbdbb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dc1dea52-645c-41ac-982b-72224be530ac"/>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c7253c82-76d4-4b4e-9f1c-8ce947a4dea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eaced02-7bff-470d-93c8-178b7a3fc4df"/>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012fcae-f9d3-4b9b-92d3-f22ddfa7c7c9"/>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fd4268f0-6dd4-4127-9740-5de6382b726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b88d3917-8b03-408b-94c2-64a81d9ca6f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426e046b-3dce-4d37-bf12-b4ecbfc39e4d"/>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4c3cc0fa-ff3b-4a9b-9d0b-0b84edefe826"/>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1418a26-60c7-42ff-977e-e88d33b69cf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e720b622-85d6-4d34-8073-cb13bae454ad"/>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728bb945-310d-439a-b05d-6b92bc434291"/>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3fd85049-4689-4a4d-839b-f56b7d5f6094"/>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7290f5df-ee29-4c35-8a35-102f84f04a9b"/>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7659a0d8-a9a5-4ef6-ba8d-1acf598737ae"/>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1dd1c8bb-61f4-477b-a4a2-916587991a1a"/>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6f62e570-306c-41a2-82f7-085bb0d975ef"/>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8dccb8e2-24fc-41c0-88d3-d4349ba9aa00"/>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35a3d7ce-cdb4-45ee-836d-65a4f6c244c0"/>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2fee246c-0a37-41ca-9e0f-94749193c92d"/>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e50a8155-72a3-495f-b1a8-9b6d99b38c0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9015adbb-2cc4-46b6-be81-1d4f6e051ba2"/>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0b1e4737-8735-4ed9-b99a-3190c4aee073"/>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23801c97-628c-46d0-9cd3-622c9384db05"/>
    <n v="0"/>
    <s v="urn:immetingen:compartiment:id:2"/>
    <s v="_TI-65853235"/>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e02c95a5-ef85-4ee6-b0f8-914bdbeb1d0c"/>
    <s v="e02c95a5-ef85-4ee6-b0f8-914bdbeb1d0c"/>
    <s v="SIKB"/>
    <s v="A04-1-1 A04 (400-500)"/>
    <n v="45890"/>
    <s v="#_8f7bf789-d8e5-492f-8a55-49792101ae95"/>
    <s v="#_47f6b5e2-5e1a-4f87-b045-0f2a5382a452"/>
    <n v="0"/>
    <s v="urn:immetingen:compartiment:id:2"/>
    <s v="_TI-65853235"/>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e76e4db-1d1b-4a28-801a-393fc73ab5b4"/>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32cb601-1b63-4244-a3dd-2464d5b74c9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f1cd411-0356-4943-8fc2-1398f4268f8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d4764a32-0954-4ec3-887a-f624f48a1ea2"/>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69ee258-88fa-4e60-b1f7-d2216f190911"/>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298e733b-08b4-4682-a8fa-e2d4e2f6b0de"/>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9967e1c3-b3d1-4609-b091-ec1701f824f9"/>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e14db6d3-1835-464b-9092-40e2aac3efc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cabed172-1888-4e71-ad9c-122d05c8bb9f"/>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ae050b8d-8798-4f15-a0c8-49d0f7701cc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7efe739c-7ce4-484f-9e00-e8b5e1921b68"/>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39ecde40-4e16-4549-a59c-392e0b479d3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dd9423c6-d645-422b-9fc1-47b4b1e9a301"/>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5835716-3a38-4756-9583-fbcd4cd919d2"/>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07701bcf-bdeb-481a-8ef6-e78f41eb29f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fa6cd82-0251-4c60-9232-b10efebeb4a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bda7103-1010-4f26-929a-c8d4e3e73e05"/>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29b1744-5081-41ff-ab11-d7514d90de4d"/>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eee15ad1-bb22-425d-aa7a-4a36ab651980"/>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a5fb1ac7-df99-45ca-83c2-ce563e1a9da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20d53e57-4132-4e95-abb8-0787d8415b8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9f8174b3-2fd8-44b7-a6c1-b564ee10d599"/>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6c4a2335-089d-42cc-9624-7c962bde8c09"/>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611c421-52fe-4684-94e3-faa2a2f29341"/>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cd14d8da-7813-4d7b-b747-ee3931257e93"/>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8fa2eba1-4030-46e9-a954-047e185877fd"/>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999cbff2-9d36-477e-ad61-5c472f606426"/>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0715c10-11e7-4620-bfe6-ce9ffa6f45f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1c3f9460-7b80-4993-9dd0-5cbd6bb258d4"/>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1ce85220-9552-4eed-8fce-90ec267606c8"/>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bfffe2c-1133-4c85-86e3-2fe9c766b97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cecabe9-4035-4fa4-82e0-146adb1c3f2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95bcc321-40e4-4420-926d-e23616757005"/>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1f5cfdc-3c0f-4aa3-ac1d-69dc9d9434b1"/>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83dd6d1-4024-4905-8b67-df7a3f25b1ce"/>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6911345-5071-4733-90a2-fa0fcaa6c0d2"/>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ad4bfb0-8b72-430d-bc5a-83d9c4321e4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0721c4b0-2c47-46e8-bc58-105294d9ba3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281236e1-f8f5-40ab-a9d1-ed8d2ed0647e"/>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a4990aa5-7a11-4e6b-a220-219ed7fe497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379421c0-7f2e-4d43-a323-afd8e33c7a6e"/>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76bd5d09-a32e-4cc5-9210-2f253174cce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78153653-42ea-482e-916e-6d5e0aff9ff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793cab0-5b2d-49a2-8b92-98c51477d4c2"/>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122016c-4257-4ba8-aedf-4317b968b8d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13b2b118-b3e3-45f9-9c11-bf712d950969"/>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0cccd8ea-7179-4d3f-8ff5-5394c21aff45"/>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c9cd063b-4112-4728-94fe-8a718ec16693"/>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69bdc8c1-6c75-4d81-9af1-3fc489965761"/>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e0b8dee-347a-4f42-9003-7dac603049e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fb59ce9d-a171-4bf6-b45e-1bcf22fc80c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d1ade85c-4a25-4a20-bb73-47e8227c352b"/>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4778bc0-e50e-4d8f-817f-df07355b3bb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de0a6bb-88b3-4b21-8eaf-4f5b5622ef0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828ca73-219e-4ac3-99a8-806baba674d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5af73d9d-dfdd-46c2-86d6-ddc03342a210"/>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03ad9087-dff6-4b06-abb8-12144ae3e206"/>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4b1efeeb-0d4b-4bfa-b5cc-fd82ca747ab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670008e2-8e7f-430f-943d-e1d6308bb343"/>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73e8da93-b578-4147-935c-e8f504cfcd46"/>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1aa7e0c-8ed4-409b-b0ae-ef053b7eaf87"/>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91874e5a-039c-4e2b-917a-0d17edc9a430"/>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8ccf6550-0289-42ca-99a9-b06175f58b5c"/>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b8ed4a38-b0a7-48df-b8fa-c0aee15c733a"/>
    <n v="0"/>
    <s v="urn:immetingen:compartiment:id:2"/>
    <s v="_TI-65853232"/>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3f23c790-fbd2-4e0e-890f-b21d0067ccb6"/>
    <s v="3f23c790-fbd2-4e0e-890f-b21d0067ccb6"/>
    <s v="SIKB"/>
    <s v="B09-1-1 B09 (250-350)"/>
    <n v="45890"/>
    <s v="#_8f7bf789-d8e5-492f-8a55-49792101ae95"/>
    <s v="#_6d6bc555-27d9-460d-9b34-9ea9219c2e41"/>
    <n v="0"/>
    <s v="urn:immetingen:compartiment:id:2"/>
    <s v="_TI-65853232"/>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952ad5a7-9cbf-448a-8d57-41e3dd597f4e"/>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5e4188ef-5480-4da4-8562-dfb91456e1af"/>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54b1ea8a-45ea-45f8-b97f-0b02e835d457"/>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96f9e4ac-5dfc-4ca8-be15-9bccc13d3d02"/>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d107fe04-f160-4abc-95bb-1814f4bd46db"/>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ceb032c3-18ae-4aa6-b530-0ea358f37e35"/>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380e7fe3-9afe-442e-89e1-c251d5e1357f"/>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fe85878e-79d1-43ff-9cd0-454eda7a7ab3"/>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bc583358-3dc2-48f2-946e-1a088463a445"/>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fa1a6823-1f2f-4574-a66b-d1224520cdd7"/>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46eca8f6-d1a1-41f7-bbcf-ad4a98a3abc4"/>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4fe868ba-36b6-4ebe-a3ca-57d9ecac60b0"/>
    <n v="0"/>
    <s v="urn:immetingen:compartiment:id:2"/>
    <s v="_TI-65853233"/>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115088d9-32b5-419a-8930-8da59b6085f7"/>
    <s v="115088d9-32b5-419a-8930-8da59b6085f7"/>
    <s v="SIKB"/>
    <s v="D02-1-1 D02 (250-350)"/>
    <n v="45890"/>
    <s v="#_8f7bf789-d8e5-492f-8a55-49792101ae95"/>
    <s v="#_4d5a3994-73fd-47c7-abfc-33105c12eabd"/>
    <n v="0"/>
    <s v="urn:immetingen:compartiment:id:2"/>
    <s v="_TI-65853233"/>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015467da-01f0-45b0-97ee-5e32c29fe7f8"/>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8eccc040-ce62-4070-8999-cc2a46fac29c"/>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7a45d8a1-ec9a-4b0f-88ae-6bfc606ab0ff"/>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af54ad7f-e9fb-4c6b-9e9b-2ca5595b0931"/>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bac9ec8a-1c20-4e34-afc4-83cd259cd55a"/>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bb67fa7d-ec84-4243-8774-24f22356e2bf"/>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101f0c11-9130-4847-b9eb-97332a0c383b"/>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37ac591c-198e-4176-ac94-82cfee004013"/>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4ff6b88d-a9ff-4656-b17d-28d547344cc2"/>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aa49a397-df4f-4c2a-99f4-bcf8fd422923"/>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2b079b88-c11e-4a0a-8303-8efd002bf728"/>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933a231b-9226-4073-b206-73e0bc0ff761"/>
    <n v="0"/>
    <s v="urn:immetingen:compartiment:id:2"/>
    <s v="_TI-65853234"/>
  </r>
  <r>
    <s v="LABRESULTAAT"/>
    <n v="8"/>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ca492c0-79ab-4383-b30c-709948a8acd0"/>
    <s v="4ca492c0-79ab-4383-b30c-709948a8acd0"/>
    <s v="SIKB"/>
    <s v="D06-1-1 D06 (250-350)"/>
    <n v="45890"/>
    <s v="#_8f7bf789-d8e5-492f-8a55-49792101ae95"/>
    <s v="#_1c429311-e3db-4d6d-84c0-67c889d608d8"/>
    <n v="0"/>
    <s v="urn:immetingen:compartiment:id:2"/>
    <s v="_TI-65853234"/>
  </r>
  <r>
    <s v="LABRESULTAAT"/>
    <n v="9"/>
    <s v="_be76e4db-1d1b-4a28-801a-393fc73ab5b4"/>
    <s v="be76e4db-1d1b-4a28-801a-393fc73ab5b4"/>
    <s v="SIKB"/>
    <x v="1"/>
    <s v="www.sikb.nl"/>
    <x v="1"/>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87a72e8e-5fdf-4e6e-80f8-8f4d49f0c817"/>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
    <s v="_432cb601-1b63-4244-a3dd-2464d5b74c9b"/>
    <s v="432cb601-1b63-4244-a3dd-2464d5b74c9b"/>
    <s v="SIKB"/>
    <x v="1"/>
    <s v="www.sikb.nl"/>
    <x v="2"/>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5f4bbd60-7488-460d-9779-8693cd8e80c2"/>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
    <s v="_bf1cd411-0356-4943-8fc2-1398f4268f87"/>
    <s v="bf1cd411-0356-4943-8fc2-1398f4268f87"/>
    <s v="SIKB"/>
    <x v="1"/>
    <s v="www.sikb.nl"/>
    <x v="3"/>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e623be2d-27d3-4958-9b68-a927cc9ab86d"/>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
    <s v="_d4764a32-0954-4ec3-887a-f624f48a1ea2"/>
    <s v="d4764a32-0954-4ec3-887a-f624f48a1ea2"/>
    <s v="SIKB"/>
    <x v="2"/>
    <s v="www.sikb.nl"/>
    <x v="4"/>
    <s v="www.sikb.nl"/>
    <s v="urn:immetingen:parameter:id:2720"/>
    <s v="www.sikb.nl"/>
    <n v="45897"/>
    <s v="urn:immetingen:LabopdrachtStatus:id:5"/>
    <n v="1"/>
    <n v="1"/>
    <x v="1"/>
    <n v="0"/>
    <n v="0"/>
    <n v="0"/>
    <s v="immetingen:AnalyticResultType"/>
    <s v="&lt;0.05 µg/l"/>
    <n v="1"/>
    <n v="0.05"/>
    <n v="0.05"/>
    <s v="urn:immetingen:eenheid:id:14"/>
    <n v="14"/>
    <s v="urn:immetingen:kwaliteitsoordeel:id:0"/>
    <s v="www.sikb.nl"/>
    <s v="urn:immetingen:waardebewerkingsmethode:id:5"/>
    <s v="www.sikb.nl"/>
    <s v="_4648d399-ef94-490b-b0e9-55de37a2bc9f"/>
    <n v="45895.42854166666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
    <s v="_469ee258-88fa-4e60-b1f7-d2216f190911"/>
    <s v="469ee258-88fa-4e60-b1f7-d2216f190911"/>
    <s v="SIKB"/>
    <x v="1"/>
    <s v="www.sikb.nl"/>
    <x v="5"/>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5a43dd43-5e30-40bf-bacc-684abf051c49"/>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
    <s v="_298e733b-08b4-4682-a8fa-e2d4e2f6b0de"/>
    <s v="298e733b-08b4-4682-a8fa-e2d4e2f6b0de"/>
    <s v="SIKB"/>
    <x v="1"/>
    <s v="www.sikb.nl"/>
    <x v="6"/>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74696727-5618-4c89-90f1-355ae27bca69"/>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
    <s v="_9967e1c3-b3d1-4609-b091-ec1701f824f9"/>
    <s v="9967e1c3-b3d1-4609-b091-ec1701f824f9"/>
    <s v="SIKB"/>
    <x v="1"/>
    <s v="www.sikb.nl"/>
    <x v="7"/>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50f4756a-af45-44d6-8ca3-1c355c47ffef"/>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
    <s v="_e14db6d3-1835-464b-9092-40e2aac3efca"/>
    <s v="e14db6d3-1835-464b-9092-40e2aac3efca"/>
    <s v="SIKB"/>
    <x v="1"/>
    <s v="www.sikb.nl"/>
    <x v="8"/>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90bb8a6b-9bda-46bc-a5ff-fdb60854c066"/>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7"/>
    <s v="_cabed172-1888-4e71-ad9c-122d05c8bb9f"/>
    <s v="cabed172-1888-4e71-ad9c-122d05c8bb9f"/>
    <s v="SIKB"/>
    <x v="1"/>
    <s v="www.sikb.nl"/>
    <x v="9"/>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b372e5ea-ae42-456a-a497-e11f2cc9f04f"/>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8"/>
    <s v="_ae050b8d-8798-4f15-a0c8-49d0f7701ccc"/>
    <s v="ae050b8d-8798-4f15-a0c8-49d0f7701ccc"/>
    <s v="SIKB"/>
    <x v="1"/>
    <s v="www.sikb.nl"/>
    <x v="10"/>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1ea6a967-7ed9-480c-8d16-9df83e86358d"/>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9"/>
    <s v="_7efe739c-7ce4-484f-9e00-e8b5e1921b68"/>
    <s v="7efe739c-7ce4-484f-9e00-e8b5e1921b68"/>
    <s v="SIKB"/>
    <x v="1"/>
    <s v="www.sikb.nl"/>
    <x v="11"/>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43e8d570-8c8b-4b3e-9817-695a93a9cc61"/>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0"/>
    <s v="_39ecde40-4e16-4549-a59c-392e0b479d3a"/>
    <s v="39ecde40-4e16-4549-a59c-392e0b479d3a"/>
    <s v="SIKB"/>
    <x v="1"/>
    <s v="www.sikb.nl"/>
    <x v="12"/>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57a95a20-413a-493a-ad9f-710caa57ae5c"/>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1"/>
    <s v="_dd9423c6-d645-422b-9fc1-47b4b1e9a301"/>
    <s v="dd9423c6-d645-422b-9fc1-47b4b1e9a301"/>
    <s v="SIKB"/>
    <x v="3"/>
    <s v="www.sikb.nl"/>
    <x v="13"/>
    <s v="www.sikb.nl"/>
    <s v="urn:immetingen:parameter:id:2720"/>
    <s v="www.sikb.nl"/>
    <n v="45897"/>
    <s v="urn:immetingen:LabopdrachtStatus:id:5"/>
    <n v="1"/>
    <n v="1"/>
    <x v="1"/>
    <n v="0"/>
    <n v="0"/>
    <n v="0"/>
    <s v="immetingen:AnalyticResultType"/>
    <s v="&lt;50 µg/l"/>
    <n v="1"/>
    <n v="50"/>
    <n v="50"/>
    <s v="urn:immetingen:eenheid:id:14"/>
    <n v="14"/>
    <s v="urn:immetingen:kwaliteitsoordeel:id:0"/>
    <s v="www.sikb.nl"/>
    <s v="urn:immetingen:waardebewerkingsmethode:id:5"/>
    <s v="www.sikb.nl"/>
    <s v="_5cae2bb6-d3d0-4936-9e10-397e2d41ab5d"/>
    <n v="45895.32581018518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2"/>
    <s v="_55835716-3a38-4756-9583-fbcd4cd919d2"/>
    <s v="55835716-3a38-4756-9583-fbcd4cd919d2"/>
    <s v="SIKB"/>
    <x v="1"/>
    <s v="www.sikb.nl"/>
    <x v="14"/>
    <s v="www.sikb.nl"/>
    <s v="urn:immetingen:parameter:id:2720"/>
    <s v="www.sikb.nl"/>
    <n v="45897"/>
    <s v="urn:immetingen:LabopdrachtStatus:id:5"/>
    <n v="1"/>
    <n v="1"/>
    <x v="1"/>
    <n v="0"/>
    <n v="0"/>
    <n v="0"/>
    <s v="immetingen:AnalyticResultType"/>
    <s v="0.14 µg/l"/>
    <n v="0"/>
    <n v="0.14000000000000001"/>
    <n v="0.14000000000000001"/>
    <s v="urn:immetingen:eenheid:id:14"/>
    <n v="14"/>
    <s v="urn:immetingen:kwaliteitsoordeel:id:0"/>
    <s v="www.sikb.nl"/>
    <s v="urn:immetingen:waardebewerkingsmethode:id:5"/>
    <s v="www.sikb.nl"/>
    <s v="_9fd7f2be-ce9f-4ecd-be42-daaa4627b6f5"/>
    <n v="45895.11371527778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3"/>
    <s v="_07701bcf-bdeb-481a-8ef6-e78f41eb29fa"/>
    <s v="07701bcf-bdeb-481a-8ef6-e78f41eb29fa"/>
    <s v="SIKB"/>
    <x v="1"/>
    <s v="www.sikb.nl"/>
    <x v="15"/>
    <s v="www.sikb.nl"/>
    <s v="urn:immetingen:parameter:id:2720"/>
    <s v="www.sikb.nl"/>
    <n v="45897"/>
    <s v="urn:immetingen:LabopdrachtStatus:id:5"/>
    <n v="1"/>
    <n v="1"/>
    <x v="1"/>
    <n v="0"/>
    <n v="0"/>
    <n v="0"/>
    <s v="immetingen:AnalyticResultType"/>
    <s v="0.21 µg/l"/>
    <n v="0"/>
    <n v="0.21"/>
    <n v="0.21"/>
    <s v="urn:immetingen:eenheid:id:14"/>
    <n v="14"/>
    <s v="urn:immetingen:kwaliteitsoordeel:id:0"/>
    <s v="www.sikb.nl"/>
    <s v="urn:immetingen:waardebewerkingsmethode:id:5"/>
    <s v="www.sikb.nl"/>
    <s v="_822195e4-18a2-4378-84a7-3fa7d2dfa486"/>
    <n v="45895.11394675925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4"/>
    <s v="_ffa6cd82-0251-4c60-9232-b10efebeb4aa"/>
    <s v="ffa6cd82-0251-4c60-9232-b10efebeb4aa"/>
    <s v="SIKB"/>
    <x v="1"/>
    <s v="www.sikb.nl"/>
    <x v="16"/>
    <s v="www.sikb.nl"/>
    <s v="urn:immetingen:parameter:id:2720"/>
    <s v="www.sikb.nl"/>
    <n v="45897"/>
    <s v="urn:immetingen:LabopdrachtStatus:id:5"/>
    <n v="1"/>
    <n v="1"/>
    <x v="1"/>
    <n v="0"/>
    <n v="0"/>
    <n v="0"/>
    <s v="immetingen:AnalyticResultType"/>
    <s v="0.42 µg/l"/>
    <n v="0"/>
    <n v="0.42"/>
    <n v="0.42"/>
    <s v="urn:immetingen:eenheid:id:14"/>
    <n v="14"/>
    <s v="urn:immetingen:kwaliteitsoordeel:id:0"/>
    <s v="www.sikb.nl"/>
    <s v="urn:immetingen:waardebewerkingsmethode:id:5"/>
    <s v="www.sikb.nl"/>
    <s v="_bb565b73-19f6-4677-92b2-4d1e88e3eeae"/>
    <n v="45895.11371527778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5"/>
    <s v="_bbda7103-1010-4f26-929a-c8d4e3e73e05"/>
    <s v="bbda7103-1010-4f26-929a-c8d4e3e73e05"/>
    <s v="SIKB"/>
    <x v="2"/>
    <s v="www.sikb.nl"/>
    <x v="17"/>
    <s v="www.sikb.nl"/>
    <s v="urn:immetingen:parameter:id:2720"/>
    <s v="www.sikb.nl"/>
    <n v="45897"/>
    <s v="urn:immetingen:LabopdrachtStatus:id:5"/>
    <n v="1"/>
    <n v="1"/>
    <x v="1"/>
    <n v="0"/>
    <n v="0"/>
    <n v="0"/>
    <s v="immetingen:AnalyticResultType"/>
    <s v="8.9 µg/l"/>
    <n v="0"/>
    <n v="8.9"/>
    <n v="8.9"/>
    <s v="urn:immetingen:eenheid:id:14"/>
    <n v="14"/>
    <s v="urn:immetingen:kwaliteitsoordeel:id:0"/>
    <s v="www.sikb.nl"/>
    <s v="urn:immetingen:waardebewerkingsmethode:id:5"/>
    <s v="www.sikb.nl"/>
    <s v="_76d784ee-954a-404d-bae3-2dfee6319477"/>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6"/>
    <s v="_f29b1744-5081-41ff-ab11-d7514d90de4d"/>
    <s v="f29b1744-5081-41ff-ab11-d7514d90de4d"/>
    <s v="SIKB"/>
    <x v="2"/>
    <s v="www.sikb.nl"/>
    <x v="18"/>
    <s v="www.sikb.nl"/>
    <s v="urn:immetingen:parameter:id:2720"/>
    <s v="www.sikb.nl"/>
    <n v="45897"/>
    <s v="urn:immetingen:LabopdrachtStatus:id:5"/>
    <n v="1"/>
    <n v="1"/>
    <x v="1"/>
    <n v="0"/>
    <n v="0"/>
    <n v="0"/>
    <s v="immetingen:AnalyticResultType"/>
    <s v="23 µg/l"/>
    <n v="0"/>
    <n v="23"/>
    <n v="23"/>
    <s v="urn:immetingen:eenheid:id:14"/>
    <n v="14"/>
    <s v="urn:immetingen:kwaliteitsoordeel:id:0"/>
    <s v="www.sikb.nl"/>
    <s v="urn:immetingen:waardebewerkingsmethode:id:5"/>
    <s v="www.sikb.nl"/>
    <s v="_2c1da300-cc9c-49c3-8daa-6c27ddcdb514"/>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7"/>
    <s v="_eee15ad1-bb22-425d-aa7a-4a36ab651980"/>
    <s v="eee15ad1-bb22-425d-aa7a-4a36ab651980"/>
    <s v="SIKB"/>
    <x v="2"/>
    <s v="www.sikb.nl"/>
    <x v="19"/>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c6d7b561-48a6-42e2-986a-67fee3b4de35"/>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8"/>
    <s v="_a5fb1ac7-df99-45ca-83c2-ce563e1a9dab"/>
    <s v="a5fb1ac7-df99-45ca-83c2-ce563e1a9dab"/>
    <s v="SIKB"/>
    <x v="2"/>
    <s v="www.sikb.nl"/>
    <x v="20"/>
    <s v="www.sikb.nl"/>
    <s v="urn:immetingen:parameter:id:2720"/>
    <s v="www.sikb.nl"/>
    <n v="45897"/>
    <s v="urn:immetingen:LabopdrachtStatus:id:5"/>
    <n v="1"/>
    <n v="1"/>
    <x v="1"/>
    <n v="0"/>
    <n v="0"/>
    <n v="0"/>
    <s v="immetingen:AnalyticResultType"/>
    <s v="&lt;2 µg/l"/>
    <n v="1"/>
    <n v="2"/>
    <n v="2"/>
    <s v="urn:immetingen:eenheid:id:14"/>
    <n v="14"/>
    <s v="urn:immetingen:kwaliteitsoordeel:id:0"/>
    <s v="www.sikb.nl"/>
    <s v="urn:immetingen:waardebewerkingsmethode:id:5"/>
    <s v="www.sikb.nl"/>
    <s v="_3713d219-5bab-49b1-954d-3171cfe193ab"/>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29"/>
    <s v="_20d53e57-4132-4e95-abb8-0787d8415b8c"/>
    <s v="20d53e57-4132-4e95-abb8-0787d8415b8c"/>
    <s v="SIKB"/>
    <x v="2"/>
    <s v="www.sikb.nl"/>
    <x v="21"/>
    <s v="www.sikb.nl"/>
    <s v="urn:immetingen:parameter:id:2720"/>
    <s v="www.sikb.nl"/>
    <n v="45897"/>
    <s v="urn:immetingen:LabopdrachtStatus:id:5"/>
    <n v="1"/>
    <n v="1"/>
    <x v="1"/>
    <n v="0"/>
    <n v="0"/>
    <n v="0"/>
    <s v="immetingen:AnalyticResultType"/>
    <s v="&lt;2 µg/l"/>
    <n v="1"/>
    <n v="2"/>
    <n v="2"/>
    <s v="urn:immetingen:eenheid:id:14"/>
    <n v="14"/>
    <s v="urn:immetingen:kwaliteitsoordeel:id:0"/>
    <s v="www.sikb.nl"/>
    <s v="urn:immetingen:waardebewerkingsmethode:id:5"/>
    <s v="www.sikb.nl"/>
    <s v="_a994c327-424c-408e-a7ce-45e9f3633cdc"/>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0"/>
    <s v="_9f8174b3-2fd8-44b7-a6c1-b564ee10d599"/>
    <s v="9f8174b3-2fd8-44b7-a6c1-b564ee10d599"/>
    <s v="SIKB"/>
    <x v="2"/>
    <s v="www.sikb.nl"/>
    <x v="22"/>
    <s v="www.sikb.nl"/>
    <s v="urn:immetingen:parameter:id:2720"/>
    <s v="www.sikb.nl"/>
    <n v="45897"/>
    <s v="urn:immetingen:LabopdrachtStatus:id:5"/>
    <n v="1"/>
    <n v="1"/>
    <x v="1"/>
    <n v="0"/>
    <n v="0"/>
    <n v="0"/>
    <s v="immetingen:AnalyticResultType"/>
    <s v="&lt;2 µg/l"/>
    <n v="1"/>
    <n v="2"/>
    <n v="2"/>
    <s v="urn:immetingen:eenheid:id:14"/>
    <n v="14"/>
    <s v="urn:immetingen:kwaliteitsoordeel:id:0"/>
    <s v="www.sikb.nl"/>
    <s v="urn:immetingen:waardebewerkingsmethode:id:5"/>
    <s v="www.sikb.nl"/>
    <s v="_aca59ff4-84b0-408a-bc33-c5418ed49a7c"/>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1"/>
    <s v="_6c4a2335-089d-42cc-9624-7c962bde8c09"/>
    <s v="6c4a2335-089d-42cc-9624-7c962bde8c09"/>
    <s v="SIKB"/>
    <x v="2"/>
    <s v="www.sikb.nl"/>
    <x v="23"/>
    <s v="www.sikb.nl"/>
    <s v="urn:immetingen:parameter:id:2720"/>
    <s v="www.sikb.nl"/>
    <n v="45897"/>
    <s v="urn:immetingen:LabopdrachtStatus:id:5"/>
    <n v="1"/>
    <n v="1"/>
    <x v="1"/>
    <n v="0"/>
    <n v="0"/>
    <n v="0"/>
    <s v="immetingen:AnalyticResultType"/>
    <s v="10 µg/l"/>
    <n v="0"/>
    <n v="10"/>
    <n v="10"/>
    <s v="urn:immetingen:eenheid:id:14"/>
    <n v="14"/>
    <s v="urn:immetingen:kwaliteitsoordeel:id:0"/>
    <s v="www.sikb.nl"/>
    <s v="urn:immetingen:waardebewerkingsmethode:id:5"/>
    <s v="www.sikb.nl"/>
    <s v="_8362c34f-e903-4634-b1ae-3f0ab136d7c6"/>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2"/>
    <s v="_f611c421-52fe-4684-94e3-faa2a2f29341"/>
    <s v="f611c421-52fe-4684-94e3-faa2a2f29341"/>
    <s v="SIKB"/>
    <x v="2"/>
    <s v="www.sikb.nl"/>
    <x v="24"/>
    <s v="www.sikb.nl"/>
    <s v="urn:immetingen:parameter:id:2720"/>
    <s v="www.sikb.nl"/>
    <n v="45897"/>
    <s v="urn:immetingen:LabopdrachtStatus:id:5"/>
    <n v="1"/>
    <n v="1"/>
    <x v="1"/>
    <n v="0"/>
    <n v="0"/>
    <n v="0"/>
    <s v="immetingen:AnalyticResultType"/>
    <s v="&lt;2 µg/l"/>
    <n v="1"/>
    <n v="2"/>
    <n v="2"/>
    <s v="urn:immetingen:eenheid:id:14"/>
    <n v="14"/>
    <s v="urn:immetingen:kwaliteitsoordeel:id:0"/>
    <s v="www.sikb.nl"/>
    <s v="urn:immetingen:waardebewerkingsmethode:id:5"/>
    <s v="www.sikb.nl"/>
    <s v="_6b72dc22-0141-4f33-b7cb-7e447be3de42"/>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3"/>
    <s v="_cd14d8da-7813-4d7b-b747-ee3931257e93"/>
    <s v="cd14d8da-7813-4d7b-b747-ee3931257e93"/>
    <s v="SIKB"/>
    <x v="2"/>
    <s v="www.sikb.nl"/>
    <x v="25"/>
    <s v="www.sikb.nl"/>
    <s v="urn:immetingen:parameter:id:2720"/>
    <s v="www.sikb.nl"/>
    <n v="45897"/>
    <s v="urn:immetingen:LabopdrachtStatus:id:5"/>
    <n v="1"/>
    <n v="1"/>
    <x v="1"/>
    <n v="0"/>
    <n v="0"/>
    <n v="0"/>
    <s v="immetingen:AnalyticResultType"/>
    <s v="&lt;10 µg/l"/>
    <n v="1"/>
    <n v="10"/>
    <n v="10"/>
    <s v="urn:immetingen:eenheid:id:14"/>
    <n v="14"/>
    <s v="urn:immetingen:kwaliteitsoordeel:id:0"/>
    <s v="www.sikb.nl"/>
    <s v="urn:immetingen:waardebewerkingsmethode:id:5"/>
    <s v="www.sikb.nl"/>
    <s v="_c88182dc-7896-4381-877c-507ae15b7c0c"/>
    <n v="45894.43667824073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4"/>
    <s v="_8fa2eba1-4030-46e9-a954-047e185877fd"/>
    <s v="8fa2eba1-4030-46e9-a954-047e185877fd"/>
    <s v="SIKB"/>
    <x v="1"/>
    <s v="www.sikb.nl"/>
    <x v="26"/>
    <s v="www.sikb.nl"/>
    <s v="urn:immetingen:parameter:id:2720"/>
    <s v="www.sikb.nl"/>
    <n v="45897"/>
    <s v="urn:immetingen:LabopdrachtStatus:id:5"/>
    <n v="1"/>
    <n v="1"/>
    <x v="1"/>
    <n v="0"/>
    <n v="0"/>
    <n v="0"/>
    <s v="immetingen:AnalyticResultType"/>
    <s v="&lt;0.02 µg/l"/>
    <n v="1"/>
    <n v="0.02"/>
    <n v="0.02"/>
    <s v="urn:immetingen:eenheid:id:14"/>
    <n v="14"/>
    <s v="urn:immetingen:kwaliteitsoordeel:id:0"/>
    <s v="www.sikb.nl"/>
    <s v="urn:immetingen:waardebewerkingsmethode:id:5"/>
    <s v="www.sikb.nl"/>
    <s v="_968b32de-c353-476e-9752-f77340d9d198"/>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5"/>
    <s v="_999cbff2-9d36-477e-ad61-5c472f606426"/>
    <s v="999cbff2-9d36-477e-ad61-5c472f606426"/>
    <s v="SIKB"/>
    <x v="1"/>
    <s v="www.sikb.nl"/>
    <x v="27"/>
    <s v="www.sikb.nl"/>
    <s v="urn:immetingen:parameter:id:2720"/>
    <s v="www.sikb.nl"/>
    <n v="45897"/>
    <s v="urn:immetingen:LabopdrachtStatus:id:5"/>
    <n v="1"/>
    <n v="1"/>
    <x v="1"/>
    <n v="0"/>
    <n v="0"/>
    <n v="0"/>
    <s v="immetingen:AnalyticResultType"/>
    <s v="14 ng/l"/>
    <n v="0"/>
    <n v="14"/>
    <n v="14"/>
    <s v="urn:immetingen:eenheid:id:79"/>
    <n v="79"/>
    <s v="urn:immetingen:kwaliteitsoordeel:id:0"/>
    <s v="www.sikb.nl"/>
    <s v="urn:immetingen:waardebewerkingsmethode:id:5"/>
    <s v="www.sikb.nl"/>
    <s v="_da2a7da1-e36a-4529-b1f7-10c4b0120847"/>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6"/>
    <s v="_40715c10-11e7-4620-bfe6-ce9ffa6f45fa"/>
    <s v="40715c10-11e7-4620-bfe6-ce9ffa6f45fa"/>
    <s v="SIKB"/>
    <x v="1"/>
    <s v="www.sikb.nl"/>
    <x v="28"/>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08a20b4f-361c-488b-bb0e-46a12c38299e"/>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7"/>
    <s v="_1c3f9460-7b80-4993-9dd0-5cbd6bb258d4"/>
    <s v="1c3f9460-7b80-4993-9dd0-5cbd6bb258d4"/>
    <s v="SIKB"/>
    <x v="1"/>
    <s v="www.sikb.nl"/>
    <x v="29"/>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4f7ad0ee-c7a4-4d0b-86d3-5d7141fdfb9b"/>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8"/>
    <s v="_1ce85220-9552-4eed-8fce-90ec267606c8"/>
    <s v="1ce85220-9552-4eed-8fce-90ec267606c8"/>
    <s v="SIKB"/>
    <x v="1"/>
    <s v="www.sikb.nl"/>
    <x v="30"/>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3958c379-8d33-43c8-8f9b-26e7ce6d4221"/>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39"/>
    <s v="_bbfffe2c-1133-4c85-86e3-2fe9c766b977"/>
    <s v="bbfffe2c-1133-4c85-86e3-2fe9c766b977"/>
    <s v="SIKB"/>
    <x v="1"/>
    <s v="www.sikb.nl"/>
    <x v="31"/>
    <s v="www.sikb.nl"/>
    <s v="urn:immetingen:parameter:id:2720"/>
    <s v="www.sikb.nl"/>
    <n v="45897"/>
    <s v="urn:immetingen:LabopdrachtStatus:id:5"/>
    <n v="1"/>
    <n v="1"/>
    <x v="1"/>
    <n v="0"/>
    <n v="0"/>
    <n v="0"/>
    <s v="immetingen:AnalyticResultType"/>
    <s v="&lt;1.5 ng/l"/>
    <n v="1"/>
    <n v="1.5"/>
    <n v="1.5"/>
    <s v="urn:immetingen:eenheid:id:79"/>
    <n v="79"/>
    <s v="urn:immetingen:kwaliteitsoordeel:id:0"/>
    <s v="www.sikb.nl"/>
    <s v="urn:immetingen:waardebewerkingsmethode:id:5"/>
    <s v="www.sikb.nl"/>
    <s v="_5771010a-11a3-46e8-a91d-3af156b5c47f"/>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0"/>
    <s v="_5cecabe9-4035-4fa4-82e0-146adb1c3f2b"/>
    <s v="5cecabe9-4035-4fa4-82e0-146adb1c3f2b"/>
    <s v="SIKB"/>
    <x v="1"/>
    <s v="www.sikb.nl"/>
    <x v="32"/>
    <s v="www.sikb.nl"/>
    <s v="urn:immetingen:parameter:id:2720"/>
    <s v="www.sikb.nl"/>
    <n v="45897"/>
    <s v="urn:immetingen:LabopdrachtStatus:id:5"/>
    <n v="1"/>
    <n v="1"/>
    <x v="1"/>
    <n v="0"/>
    <n v="0"/>
    <n v="0"/>
    <s v="immetingen:AnalyticResultType"/>
    <s v="3.6 ng/l"/>
    <n v="0"/>
    <n v="3.6"/>
    <n v="3.6"/>
    <s v="urn:immetingen:eenheid:id:79"/>
    <n v="79"/>
    <s v="urn:immetingen:kwaliteitsoordeel:id:0"/>
    <s v="www.sikb.nl"/>
    <s v="urn:immetingen:waardebewerkingsmethode:id:5"/>
    <s v="www.sikb.nl"/>
    <s v="_6a0cdf83-6f76-46e9-b1ed-c7bd862fe349"/>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1"/>
    <s v="_95bcc321-40e4-4420-926d-e23616757005"/>
    <s v="95bcc321-40e4-4420-926d-e23616757005"/>
    <s v="SIKB"/>
    <x v="1"/>
    <s v="www.sikb.nl"/>
    <x v="33"/>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2965ff2f-4f0d-4a9b-be07-1bb2c3c933f6"/>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2"/>
    <s v="_f1f5cfdc-3c0f-4aa3-ac1d-69dc9d9434b1"/>
    <s v="f1f5cfdc-3c0f-4aa3-ac1d-69dc9d9434b1"/>
    <s v="SIKB"/>
    <x v="1"/>
    <s v="www.sikb.nl"/>
    <x v="34"/>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5310fa80-c5b9-4688-a703-37d219ea34d9"/>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3"/>
    <s v="_483dd6d1-4024-4905-8b67-df7a3f25b1ce"/>
    <s v="483dd6d1-4024-4905-8b67-df7a3f25b1ce"/>
    <s v="SIKB"/>
    <x v="1"/>
    <s v="www.sikb.nl"/>
    <x v="35"/>
    <s v="www.sikb.nl"/>
    <s v="urn:immetingen:parameter:id:2720"/>
    <s v="www.sikb.nl"/>
    <n v="45897"/>
    <s v="urn:immetingen:LabopdrachtStatus:id:5"/>
    <n v="1"/>
    <n v="1"/>
    <x v="1"/>
    <n v="0"/>
    <n v="0"/>
    <n v="0"/>
    <s v="immetingen:AnalyticResultType"/>
    <s v="&lt;2 ng/l"/>
    <n v="1"/>
    <n v="2"/>
    <n v="2"/>
    <s v="urn:immetingen:eenheid:id:79"/>
    <n v="79"/>
    <s v="urn:immetingen:kwaliteitsoordeel:id:0"/>
    <s v="www.sikb.nl"/>
    <s v="urn:immetingen:waardebewerkingsmethode:id:5"/>
    <s v="www.sikb.nl"/>
    <s v="_92b3b87b-fcb8-4aea-9d1f-0bc645b782ee"/>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4"/>
    <s v="_b6911345-5071-4733-90a2-fa0fcaa6c0d2"/>
    <s v="b6911345-5071-4733-90a2-fa0fcaa6c0d2"/>
    <s v="SIKB"/>
    <x v="1"/>
    <s v="www.sikb.nl"/>
    <x v="36"/>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0f2c14a6-0301-4fb9-8204-01e5081efbcd"/>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5"/>
    <s v="_5ad4bfb0-8b72-430d-bc5a-83d9c4321e4c"/>
    <s v="5ad4bfb0-8b72-430d-bc5a-83d9c4321e4c"/>
    <s v="SIKB"/>
    <x v="1"/>
    <s v="www.sikb.nl"/>
    <x v="37"/>
    <s v="www.sikb.nl"/>
    <s v="urn:immetingen:parameter:id:2720"/>
    <s v="www.sikb.nl"/>
    <n v="45897"/>
    <s v="urn:immetingen:LabopdrachtStatus:id:5"/>
    <n v="1"/>
    <n v="1"/>
    <x v="1"/>
    <n v="0"/>
    <n v="0"/>
    <n v="0"/>
    <s v="immetingen:AnalyticResultType"/>
    <s v="2.9 ng/l"/>
    <n v="0"/>
    <n v="2.9"/>
    <n v="2.9"/>
    <s v="urn:immetingen:eenheid:id:79"/>
    <n v="79"/>
    <s v="urn:immetingen:kwaliteitsoordeel:id:0"/>
    <s v="www.sikb.nl"/>
    <s v="urn:immetingen:waardebewerkingsmethode:id:5"/>
    <s v="www.sikb.nl"/>
    <s v="_f60baff1-3e77-45e6-a111-a0eee7e60f11"/>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6"/>
    <s v="_0721c4b0-2c47-46e8-bc58-105294d9ba37"/>
    <s v="0721c4b0-2c47-46e8-bc58-105294d9ba37"/>
    <s v="SIKB"/>
    <x v="1"/>
    <s v="www.sikb.nl"/>
    <x v="38"/>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63dfa432-85b5-47b8-8169-eba7d93e3133"/>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7"/>
    <s v="_281236e1-f8f5-40ab-a9d1-ed8d2ed0647e"/>
    <s v="281236e1-f8f5-40ab-a9d1-ed8d2ed0647e"/>
    <s v="SIKB"/>
    <x v="1"/>
    <s v="www.sikb.nl"/>
    <x v="39"/>
    <s v="www.sikb.nl"/>
    <s v="urn:immetingen:parameter:id:2720"/>
    <s v="www.sikb.nl"/>
    <n v="45897"/>
    <s v="urn:immetingen:LabopdrachtStatus:id:5"/>
    <n v="1"/>
    <n v="1"/>
    <x v="1"/>
    <n v="0"/>
    <n v="0"/>
    <n v="0"/>
    <s v="immetingen:AnalyticResultType"/>
    <s v="4.4 ng/l"/>
    <n v="0"/>
    <n v="4.4000000000000004"/>
    <n v="4.4000000000000004"/>
    <s v="urn:immetingen:eenheid:id:79"/>
    <n v="79"/>
    <s v="urn:immetingen:kwaliteitsoordeel:id:0"/>
    <s v="www.sikb.nl"/>
    <s v="urn:immetingen:waardebewerkingsmethode:id:5"/>
    <s v="www.sikb.nl"/>
    <s v="_7475afc2-e64b-4749-b7c0-4093ddd2422c"/>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8"/>
    <s v="_a4990aa5-7a11-4e6b-a220-219ed7fe4977"/>
    <s v="a4990aa5-7a11-4e6b-a220-219ed7fe4977"/>
    <s v="SIKB"/>
    <x v="1"/>
    <s v="www.sikb.nl"/>
    <x v="40"/>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ce2e9562-ff04-4a43-bdb8-ba5eff99ea69"/>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49"/>
    <s v="_379421c0-7f2e-4d43-a323-afd8e33c7a6e"/>
    <s v="379421c0-7f2e-4d43-a323-afd8e33c7a6e"/>
    <s v="SIKB"/>
    <x v="1"/>
    <s v="www.sikb.nl"/>
    <x v="41"/>
    <s v="www.sikb.nl"/>
    <s v="urn:immetingen:parameter:id:2720"/>
    <s v="www.sikb.nl"/>
    <n v="45897"/>
    <s v="urn:immetingen:LabopdrachtStatus:id:5"/>
    <n v="1"/>
    <n v="1"/>
    <x v="1"/>
    <n v="0"/>
    <n v="0"/>
    <n v="0"/>
    <s v="immetingen:AnalyticResultType"/>
    <s v="&lt;2 ng/l"/>
    <n v="1"/>
    <n v="2"/>
    <n v="2"/>
    <s v="urn:immetingen:eenheid:id:79"/>
    <n v="79"/>
    <s v="urn:immetingen:kwaliteitsoordeel:id:0"/>
    <s v="www.sikb.nl"/>
    <s v="urn:immetingen:waardebewerkingsmethode:id:5"/>
    <s v="www.sikb.nl"/>
    <s v="_8d72eb3a-fe6c-4606-854d-8f83324dad14"/>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0"/>
    <s v="_76bd5d09-a32e-4cc5-9210-2f253174ccec"/>
    <s v="76bd5d09-a32e-4cc5-9210-2f253174ccec"/>
    <s v="SIKB"/>
    <x v="1"/>
    <s v="www.sikb.nl"/>
    <x v="42"/>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c09b6498-e7a1-4d33-baf0-0df0642f23a0"/>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1"/>
    <s v="_78153653-42ea-482e-916e-6d5e0aff9ff7"/>
    <s v="78153653-42ea-482e-916e-6d5e0aff9ff7"/>
    <s v="SIKB"/>
    <x v="1"/>
    <s v="www.sikb.nl"/>
    <x v="43"/>
    <s v="www.sikb.nl"/>
    <s v="urn:immetingen:parameter:id:2720"/>
    <s v="www.sikb.nl"/>
    <n v="45897"/>
    <s v="urn:immetingen:LabopdrachtStatus:id:5"/>
    <n v="1"/>
    <n v="1"/>
    <x v="1"/>
    <n v="0"/>
    <n v="0"/>
    <n v="0"/>
    <s v="immetingen:AnalyticResultType"/>
    <s v="&lt;5 ng/l"/>
    <n v="1"/>
    <n v="5"/>
    <n v="5"/>
    <s v="urn:immetingen:eenheid:id:79"/>
    <n v="79"/>
    <s v="urn:immetingen:kwaliteitsoordeel:id:0"/>
    <s v="www.sikb.nl"/>
    <s v="urn:immetingen:waardebewerkingsmethode:id:5"/>
    <s v="www.sikb.nl"/>
    <s v="_8733055f-219d-4909-8618-619dc5d696ed"/>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2"/>
    <s v="_4793cab0-5b2d-49a2-8b92-98c51477d4c2"/>
    <s v="4793cab0-5b2d-49a2-8b92-98c51477d4c2"/>
    <s v="SIKB"/>
    <x v="1"/>
    <s v="www.sikb.nl"/>
    <x v="44"/>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954fd386-4b29-4da0-8d26-83d95887b92d"/>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3"/>
    <s v="_f122016c-4257-4ba8-aedf-4317b968b8da"/>
    <s v="f122016c-4257-4ba8-aedf-4317b968b8da"/>
    <s v="SIKB"/>
    <x v="1"/>
    <s v="www.sikb.nl"/>
    <x v="45"/>
    <s v="www.sikb.nl"/>
    <s v="urn:immetingen:parameter:id:2720"/>
    <s v="www.sikb.nl"/>
    <n v="45897"/>
    <s v="urn:immetingen:LabopdrachtStatus:id:5"/>
    <n v="1"/>
    <n v="1"/>
    <x v="1"/>
    <n v="0"/>
    <n v="0"/>
    <n v="0"/>
    <s v="immetingen:AnalyticResultType"/>
    <s v="1.6 ng/l"/>
    <n v="0"/>
    <n v="1.6"/>
    <n v="1.6"/>
    <s v="urn:immetingen:eenheid:id:79"/>
    <n v="79"/>
    <s v="urn:immetingen:kwaliteitsoordeel:id:0"/>
    <s v="www.sikb.nl"/>
    <s v="urn:immetingen:waardebewerkingsmethode:id:5"/>
    <s v="www.sikb.nl"/>
    <s v="_f08f81a6-d96d-40d6-a930-fcc5061f3b0f"/>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4"/>
    <s v="_13b2b118-b3e3-45f9-9c11-bf712d950969"/>
    <s v="13b2b118-b3e3-45f9-9c11-bf712d950969"/>
    <s v="SIKB"/>
    <x v="1"/>
    <s v="www.sikb.nl"/>
    <x v="46"/>
    <s v="www.sikb.nl"/>
    <s v="urn:immetingen:parameter:id:2720"/>
    <s v="www.sikb.nl"/>
    <n v="45897"/>
    <s v="urn:immetingen:LabopdrachtStatus:id:5"/>
    <n v="1"/>
    <n v="1"/>
    <x v="1"/>
    <n v="0"/>
    <n v="0"/>
    <n v="0"/>
    <s v="immetingen:AnalyticResultType"/>
    <s v="&lt;1 ng/l"/>
    <n v="1"/>
    <n v="1"/>
    <n v="1"/>
    <s v="urn:immetingen:eenheid:id:79"/>
    <n v="79"/>
    <s v="urn:immetingen:kwaliteitsoordeel:id:0"/>
    <s v="www.sikb.nl"/>
    <s v="urn:immetingen:waardebewerkingsmethode:id:5"/>
    <s v="www.sikb.nl"/>
    <s v="_448ed350-72a0-4941-950b-ccb8ecd1c0e8"/>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5"/>
    <s v="_0cccd8ea-7179-4d3f-8ff5-5394c21aff45"/>
    <s v="0cccd8ea-7179-4d3f-8ff5-5394c21aff45"/>
    <s v="SIKB"/>
    <x v="1"/>
    <s v="www.sikb.nl"/>
    <x v="47"/>
    <s v="www.sikb.nl"/>
    <s v="urn:immetingen:parameter:id:2720"/>
    <s v="www.sikb.nl"/>
    <n v="45897"/>
    <s v="urn:immetingen:LabopdrachtStatus:id:5"/>
    <n v="1"/>
    <n v="1"/>
    <x v="1"/>
    <n v="0"/>
    <n v="0"/>
    <n v="0"/>
    <s v="immetingen:AnalyticResultType"/>
    <s v="1.2 ng/l"/>
    <n v="0"/>
    <n v="1.2"/>
    <n v="1.2"/>
    <s v="urn:immetingen:eenheid:id:79"/>
    <n v="79"/>
    <s v="urn:immetingen:kwaliteitsoordeel:id:0"/>
    <s v="www.sikb.nl"/>
    <s v="urn:immetingen:waardebewerkingsmethode:id:5"/>
    <s v="www.sikb.nl"/>
    <s v="_b318baa8-437b-41ff-b750-ec53df9ab468"/>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6"/>
    <s v="_c9cd063b-4112-4728-94fe-8a718ec16693"/>
    <s v="c9cd063b-4112-4728-94fe-8a718ec16693"/>
    <s v="SIKB"/>
    <x v="1"/>
    <s v="www.sikb.nl"/>
    <x v="48"/>
    <s v="www.sikb.nl"/>
    <s v="urn:immetingen:parameter:id:2720"/>
    <s v="www.sikb.nl"/>
    <n v="45897"/>
    <s v="urn:immetingen:LabopdrachtStatus:id:5"/>
    <n v="1"/>
    <n v="1"/>
    <x v="1"/>
    <n v="0"/>
    <n v="0"/>
    <n v="0"/>
    <s v="immetingen:AnalyticResultType"/>
    <s v="13 ng/l"/>
    <n v="0"/>
    <n v="13"/>
    <n v="13"/>
    <s v="urn:immetingen:eenheid:id:79"/>
    <n v="79"/>
    <s v="urn:immetingen:kwaliteitsoordeel:id:0"/>
    <s v="www.sikb.nl"/>
    <s v="urn:immetingen:waardebewerkingsmethode:id:5"/>
    <s v="www.sikb.nl"/>
    <s v="_ac78232b-698f-4497-8081-e0c403b19401"/>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7"/>
    <s v="_69bdc8c1-6c75-4d81-9af1-3fc489965761"/>
    <s v="69bdc8c1-6c75-4d81-9af1-3fc489965761"/>
    <s v="SIKB"/>
    <x v="1"/>
    <s v="www.sikb.nl"/>
    <x v="49"/>
    <s v="www.sikb.nl"/>
    <s v="urn:immetingen:parameter:id:2720"/>
    <s v="www.sikb.nl"/>
    <n v="45897"/>
    <s v="urn:immetingen:LabopdrachtStatus:id:5"/>
    <n v="1"/>
    <n v="1"/>
    <x v="1"/>
    <n v="0"/>
    <n v="0"/>
    <n v="0"/>
    <s v="immetingen:AnalyticResultType"/>
    <s v="1.2 ng/l"/>
    <n v="0"/>
    <n v="1.2"/>
    <n v="1.2"/>
    <s v="urn:immetingen:eenheid:id:79"/>
    <n v="79"/>
    <s v="urn:immetingen:kwaliteitsoordeel:id:0"/>
    <s v="www.sikb.nl"/>
    <s v="urn:immetingen:waardebewerkingsmethode:id:5"/>
    <s v="www.sikb.nl"/>
    <s v="_9f69d54a-87dc-426a-bee3-db294e5ebbd6"/>
    <n v="45895.679861111108"/>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8"/>
    <s v="_be0b8dee-347a-4f42-9003-7dac603049eb"/>
    <s v="be0b8dee-347a-4f42-9003-7dac603049eb"/>
    <s v="SIKB"/>
    <x v="1"/>
    <s v="www.sikb.nl"/>
    <x v="50"/>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94333c6a-c437-4d53-96ce-950ad99844f8"/>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59"/>
    <s v="_fb59ce9d-a171-4bf6-b45e-1bcf22fc80cb"/>
    <s v="fb59ce9d-a171-4bf6-b45e-1bcf22fc80cb"/>
    <s v="SIKB"/>
    <x v="1"/>
    <s v="www.sikb.nl"/>
    <x v="51"/>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f1946878-8c00-435d-930d-5d6add6e9a23"/>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0"/>
    <s v="_d1ade85c-4a25-4a20-bb73-47e8227c352b"/>
    <s v="d1ade85c-4a25-4a20-bb73-47e8227c352b"/>
    <s v="SIKB"/>
    <x v="1"/>
    <s v="www.sikb.nl"/>
    <x v="52"/>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ffbabd70-05dd-43c6-85d3-78a02cef3417"/>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1"/>
    <s v="_54778bc0-e50e-4d8f-817f-df07355b3bb7"/>
    <s v="54778bc0-e50e-4d8f-817f-df07355b3bb7"/>
    <s v="SIKB"/>
    <x v="1"/>
    <s v="www.sikb.nl"/>
    <x v="53"/>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64002411-c50b-40bd-9d63-1c99798f6fd1"/>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2"/>
    <s v="_4de0a6bb-88b3-4b21-8eaf-4f5b5622ef0c"/>
    <s v="4de0a6bb-88b3-4b21-8eaf-4f5b5622ef0c"/>
    <s v="SIKB"/>
    <x v="1"/>
    <s v="www.sikb.nl"/>
    <x v="54"/>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23886bbd-6bd5-4e4e-b2fd-aa9ea7c1104b"/>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3"/>
    <s v="_5828ca73-219e-4ac3-99a8-806baba674d7"/>
    <s v="5828ca73-219e-4ac3-99a8-806baba674d7"/>
    <s v="SIKB"/>
    <x v="1"/>
    <s v="www.sikb.nl"/>
    <x v="55"/>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4f1c2eed-96e2-4263-bb79-b02f1c9074a7"/>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4"/>
    <s v="_5af73d9d-dfdd-46c2-86d6-ddc03342a210"/>
    <s v="5af73d9d-dfdd-46c2-86d6-ddc03342a210"/>
    <s v="SIKB"/>
    <x v="1"/>
    <s v="www.sikb.nl"/>
    <x v="56"/>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1ded4e4c-d1c9-45b5-a9db-64ad72e1e8c0"/>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5"/>
    <s v="_03ad9087-dff6-4b06-abb8-12144ae3e206"/>
    <s v="03ad9087-dff6-4b06-abb8-12144ae3e206"/>
    <s v="SIKB"/>
    <x v="1"/>
    <s v="www.sikb.nl"/>
    <x v="57"/>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fa588535-1c2d-46ff-b78e-708c41d24eae"/>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6"/>
    <s v="_4b1efeeb-0d4b-4bfa-b5cc-fd82ca747ab7"/>
    <s v="4b1efeeb-0d4b-4bfa-b5cc-fd82ca747ab7"/>
    <s v="SIKB"/>
    <x v="1"/>
    <s v="www.sikb.nl"/>
    <x v="58"/>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a2a252d3-4d2b-4b56-9abe-3c7fea830357"/>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7"/>
    <s v="_670008e2-8e7f-430f-943d-e1d6308bb343"/>
    <s v="670008e2-8e7f-430f-943d-e1d6308bb343"/>
    <s v="SIKB"/>
    <x v="1"/>
    <s v="www.sikb.nl"/>
    <x v="59"/>
    <s v="www.sikb.nl"/>
    <s v="urn:immetingen:parameter:id:2720"/>
    <s v="www.sikb.nl"/>
    <n v="45897"/>
    <s v="urn:immetingen:LabopdrachtStatus:id:5"/>
    <n v="1"/>
    <n v="1"/>
    <x v="1"/>
    <n v="0"/>
    <n v="0"/>
    <n v="0"/>
    <s v="immetingen:AnalyticResultType"/>
    <s v="&lt;0.1 µg/l"/>
    <n v="1"/>
    <n v="0.1"/>
    <n v="0.1"/>
    <s v="urn:immetingen:eenheid:id:14"/>
    <n v="14"/>
    <s v="urn:immetingen:kwaliteitsoordeel:id:0"/>
    <s v="www.sikb.nl"/>
    <s v="urn:immetingen:waardebewerkingsmethode:id:5"/>
    <s v="www.sikb.nl"/>
    <s v="_6285bf66-b9f5-4783-8724-956ed143586b"/>
    <n v="45895.11371527778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8"/>
    <s v="_73e8da93-b578-4147-935c-e8f504cfcd46"/>
    <s v="73e8da93-b578-4147-935c-e8f504cfcd46"/>
    <s v="SIKB"/>
    <x v="1"/>
    <s v="www.sikb.nl"/>
    <x v="60"/>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67e21fa6-2573-4ca7-8e3c-d57fe2acab3d"/>
    <n v="45895.11371527778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69"/>
    <s v="_b1aa7e0c-8ed4-409b-b0ae-ef053b7eaf87"/>
    <s v="b1aa7e0c-8ed4-409b-b0ae-ef053b7eaf87"/>
    <s v="SIKB"/>
    <x v="4"/>
    <s v="www.sikb.nl"/>
    <x v="13"/>
    <s v="www.sikb.nl"/>
    <s v="urn:immetingen:parameter:id:2720"/>
    <s v="www.sikb.nl"/>
    <n v="45897"/>
    <s v="urn:immetingen:LabopdrachtStatus:id:5"/>
    <n v="1"/>
    <n v="1"/>
    <x v="1"/>
    <n v="0"/>
    <n v="0"/>
    <n v="0"/>
    <s v="immetingen:AnalyticResultType"/>
    <s v="&lt;25 µg/l"/>
    <n v="1"/>
    <n v="25"/>
    <n v="25"/>
    <s v="urn:immetingen:eenheid:id:14"/>
    <n v="14"/>
    <s v="urn:immetingen:kwaliteitsoordeel:id:0"/>
    <s v="www.sikb.nl"/>
    <s v="urn:immetingen:waardebewerkingsmethode:id:5"/>
    <s v="www.sikb.nl"/>
    <s v="_faac5cc4-1eba-42d6-93e1-a3cb0307df07"/>
    <n v="45895.32568287036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0"/>
    <s v="_91874e5a-039c-4e2b-917a-0d17edc9a430"/>
    <s v="91874e5a-039c-4e2b-917a-0d17edc9a430"/>
    <s v="SIKB"/>
    <x v="5"/>
    <s v="www.sikb.nl"/>
    <x v="13"/>
    <s v="www.sikb.nl"/>
    <s v="urn:immetingen:parameter:id:2720"/>
    <s v="www.sikb.nl"/>
    <n v="45897"/>
    <s v="urn:immetingen:LabopdrachtStatus:id:5"/>
    <n v="1"/>
    <n v="1"/>
    <x v="1"/>
    <n v="0"/>
    <n v="0"/>
    <n v="0"/>
    <s v="immetingen:AnalyticResultType"/>
    <s v="&lt;25 µg/l"/>
    <n v="1"/>
    <n v="25"/>
    <n v="25"/>
    <s v="urn:immetingen:eenheid:id:14"/>
    <n v="14"/>
    <s v="urn:immetingen:kwaliteitsoordeel:id:0"/>
    <s v="www.sikb.nl"/>
    <s v="urn:immetingen:waardebewerkingsmethode:id:5"/>
    <s v="www.sikb.nl"/>
    <s v="_2166a15e-cee8-4b8f-afba-35ef5714784f"/>
    <n v="45895.32568287036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1"/>
    <s v="_8ccf6550-0289-42ca-99a9-b06175f58b5c"/>
    <s v="8ccf6550-0289-42ca-99a9-b06175f58b5c"/>
    <s v="SIKB"/>
    <x v="6"/>
    <s v="www.sikb.nl"/>
    <x v="13"/>
    <s v="www.sikb.nl"/>
    <s v="urn:immetingen:parameter:id:2720"/>
    <s v="www.sikb.nl"/>
    <n v="45897"/>
    <s v="urn:immetingen:LabopdrachtStatus:id:5"/>
    <n v="1"/>
    <n v="1"/>
    <x v="1"/>
    <n v="0"/>
    <n v="0"/>
    <n v="0"/>
    <s v="immetingen:AnalyticResultType"/>
    <s v="&lt;25 µg/l"/>
    <n v="1"/>
    <n v="25"/>
    <n v="25"/>
    <s v="urn:immetingen:eenheid:id:14"/>
    <n v="14"/>
    <s v="urn:immetingen:kwaliteitsoordeel:id:0"/>
    <s v="www.sikb.nl"/>
    <s v="urn:immetingen:waardebewerkingsmethode:id:5"/>
    <s v="www.sikb.nl"/>
    <s v="_ce80c4f3-1c1b-4472-8660-b4e2b22d4d93"/>
    <n v="45895.32568287036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2"/>
    <s v="_b8ed4a38-b0a7-48df-b8fa-c0aee15c733a"/>
    <s v="b8ed4a38-b0a7-48df-b8fa-c0aee15c733a"/>
    <s v="SIKB"/>
    <x v="7"/>
    <s v="www.sikb.nl"/>
    <x v="13"/>
    <s v="www.sikb.nl"/>
    <s v="urn:immetingen:parameter:id:2720"/>
    <s v="www.sikb.nl"/>
    <n v="45897"/>
    <s v="urn:immetingen:LabopdrachtStatus:id:5"/>
    <n v="1"/>
    <n v="1"/>
    <x v="1"/>
    <n v="0"/>
    <n v="0"/>
    <n v="0"/>
    <s v="immetingen:AnalyticResultType"/>
    <s v="&lt;25 µg/l"/>
    <n v="1"/>
    <n v="25"/>
    <n v="25"/>
    <s v="urn:immetingen:eenheid:id:14"/>
    <n v="14"/>
    <s v="urn:immetingen:kwaliteitsoordeel:id:0"/>
    <s v="www.sikb.nl"/>
    <s v="urn:immetingen:waardebewerkingsmethode:id:5"/>
    <s v="www.sikb.nl"/>
    <s v="_f299e52a-f2d9-4f96-af1c-2b3b04b6224b"/>
    <n v="45895.32568287036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3"/>
    <s v="_6d6bc555-27d9-460d-9b34-9ea9219c2e41"/>
    <s v="6d6bc555-27d9-460d-9b34-9ea9219c2e41"/>
    <s v="SIKB"/>
    <x v="1"/>
    <s v="www.sikb.nl"/>
    <x v="61"/>
    <s v="www.sikb.nl"/>
    <s v="urn:immetingen:parameter:id:2720"/>
    <s v="www.sikb.nl"/>
    <n v="45897"/>
    <s v="urn:immetingen:LabopdrachtStatus:id:5"/>
    <n v="1"/>
    <n v="1"/>
    <x v="1"/>
    <n v="0"/>
    <n v="0"/>
    <n v="0"/>
    <s v="immetingen:AnalyticResultType"/>
    <s v="&lt;0.2 µg/l"/>
    <n v="1"/>
    <n v="0.2"/>
    <n v="0.2"/>
    <s v="urn:immetingen:eenheid:id:14"/>
    <n v="14"/>
    <s v="urn:immetingen:kwaliteitsoordeel:id:0"/>
    <s v="www.sikb.nl"/>
    <s v="urn:immetingen:waardebewerkingsmethode:id:5"/>
    <s v="www.sikb.nl"/>
    <s v="_9c80e896-412d-4a7d-9d86-19edffb07f79"/>
    <n v="45895.11356481481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4"/>
    <s v="_952ad5a7-9cbf-448a-8d57-41e3dd597f4e"/>
    <s v="952ad5a7-9cbf-448a-8d57-41e3dd597f4e"/>
    <s v="SIKB"/>
    <x v="1"/>
    <s v="www.sikb.nl"/>
    <x v="2"/>
    <s v="www.sikb.nl"/>
    <s v="urn:immetingen:parameter:id:2720"/>
    <s v="www.sikb.nl"/>
    <n v="45897"/>
    <s v="urn:immetingen:LabopdrachtStatus:id:5"/>
    <n v="1"/>
    <n v="1"/>
    <x v="2"/>
    <n v="0"/>
    <n v="0"/>
    <n v="0"/>
    <s v="immetingen:AnalyticResultType"/>
    <s v="&lt;0.2 µg/l"/>
    <n v="1"/>
    <n v="0.2"/>
    <n v="0.2"/>
    <s v="urn:immetingen:eenheid:id:14"/>
    <n v="14"/>
    <s v="urn:immetingen:kwaliteitsoordeel:id:0"/>
    <s v="www.sikb.nl"/>
    <s v="urn:immetingen:waardebewerkingsmethode:id:5"/>
    <s v="www.sikb.nl"/>
    <s v="_5cc95d1a-3fa8-45ae-b7b1-dcff10792bcc"/>
    <n v="45895.4911458333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5"/>
    <s v="_5e4188ef-5480-4da4-8562-dfb91456e1af"/>
    <s v="5e4188ef-5480-4da4-8562-dfb91456e1af"/>
    <s v="SIKB"/>
    <x v="1"/>
    <s v="www.sikb.nl"/>
    <x v="3"/>
    <s v="www.sikb.nl"/>
    <s v="urn:immetingen:parameter:id:2720"/>
    <s v="www.sikb.nl"/>
    <n v="45897"/>
    <s v="urn:immetingen:LabopdrachtStatus:id:5"/>
    <n v="1"/>
    <n v="1"/>
    <x v="2"/>
    <n v="0"/>
    <n v="0"/>
    <n v="0"/>
    <s v="immetingen:AnalyticResultType"/>
    <s v="&lt;0.2 µg/l"/>
    <n v="1"/>
    <n v="0.2"/>
    <n v="0.2"/>
    <s v="urn:immetingen:eenheid:id:14"/>
    <n v="14"/>
    <s v="urn:immetingen:kwaliteitsoordeel:id:0"/>
    <s v="www.sikb.nl"/>
    <s v="urn:immetingen:waardebewerkingsmethode:id:5"/>
    <s v="www.sikb.nl"/>
    <s v="_03f7326c-54e6-404d-89ed-3b6cc760b863"/>
    <n v="45895.4911458333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6"/>
    <s v="_54b1ea8a-45ea-45f8-b97f-0b02e835d457"/>
    <s v="54b1ea8a-45ea-45f8-b97f-0b02e835d457"/>
    <s v="SIKB"/>
    <x v="3"/>
    <s v="www.sikb.nl"/>
    <x v="13"/>
    <s v="www.sikb.nl"/>
    <s v="urn:immetingen:parameter:id:2720"/>
    <s v="www.sikb.nl"/>
    <n v="45897"/>
    <s v="urn:immetingen:LabopdrachtStatus:id:5"/>
    <n v="1"/>
    <n v="1"/>
    <x v="2"/>
    <n v="0"/>
    <n v="0"/>
    <n v="0"/>
    <s v="immetingen:AnalyticResultType"/>
    <s v="100 µg/l"/>
    <n v="0"/>
    <n v="100"/>
    <n v="100"/>
    <s v="urn:immetingen:eenheid:id:14"/>
    <n v="14"/>
    <s v="urn:immetingen:kwaliteitsoordeel:id:0"/>
    <s v="www.sikb.nl"/>
    <s v="urn:immetingen:waardebewerkingsmethode:id:5"/>
    <s v="www.sikb.nl"/>
    <s v="_6e7dcaa3-1d1f-469c-9da2-a37e4591f82f"/>
    <n v="45895.32583333333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7"/>
    <s v="_96f9e4ac-5dfc-4ca8-be15-9bccc13d3d02"/>
    <s v="96f9e4ac-5dfc-4ca8-be15-9bccc13d3d02"/>
    <s v="SIKB"/>
    <x v="1"/>
    <s v="www.sikb.nl"/>
    <x v="62"/>
    <s v="www.sikb.nl"/>
    <s v="urn:immetingen:parameter:id:2720"/>
    <s v="www.sikb.nl"/>
    <n v="45897"/>
    <s v="urn:immetingen:LabopdrachtStatus:id:5"/>
    <n v="1"/>
    <n v="1"/>
    <x v="2"/>
    <n v="0"/>
    <n v="0"/>
    <n v="0"/>
    <s v="immetingen:AnalyticResultType"/>
    <s v="0.63 µg/l"/>
    <n v="0"/>
    <n v="0.63"/>
    <n v="0.63"/>
    <s v="urn:immetingen:eenheid:id:14"/>
    <n v="14"/>
    <s v="urn:immetingen:kwaliteitsoordeel:id:0"/>
    <s v="www.sikb.nl"/>
    <s v="urn:immetingen:waardebewerkingsmethode:id:5"/>
    <s v="www.sikb.nl"/>
    <s v="_e888be12-ea58-4381-bdb2-f12d26838278"/>
    <n v="45895.49171296296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8"/>
    <s v="_d107fe04-f160-4abc-95bb-1814f4bd46db"/>
    <s v="d107fe04-f160-4abc-95bb-1814f4bd46db"/>
    <s v="SIKB"/>
    <x v="1"/>
    <s v="www.sikb.nl"/>
    <x v="15"/>
    <s v="www.sikb.nl"/>
    <s v="urn:immetingen:parameter:id:2720"/>
    <s v="www.sikb.nl"/>
    <n v="45897"/>
    <s v="urn:immetingen:LabopdrachtStatus:id:5"/>
    <n v="1"/>
    <n v="1"/>
    <x v="2"/>
    <n v="0"/>
    <n v="0"/>
    <n v="0"/>
    <s v="immetingen:AnalyticResultType"/>
    <s v="0.21 µg/l"/>
    <n v="0"/>
    <n v="0.21"/>
    <n v="0.21"/>
    <s v="urn:immetingen:eenheid:id:14"/>
    <n v="14"/>
    <s v="urn:immetingen:kwaliteitsoordeel:id:0"/>
    <s v="www.sikb.nl"/>
    <s v="urn:immetingen:waardebewerkingsmethode:id:5"/>
    <s v="www.sikb.nl"/>
    <s v="_9289a42b-0ff7-4086-9ecf-fb35cf4e6fc6"/>
    <n v="45895.49171296296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79"/>
    <s v="_ceb032c3-18ae-4aa6-b530-0ea358f37e35"/>
    <s v="ceb032c3-18ae-4aa6-b530-0ea358f37e35"/>
    <s v="SIKB"/>
    <x v="1"/>
    <s v="www.sikb.nl"/>
    <x v="26"/>
    <s v="www.sikb.nl"/>
    <s v="urn:immetingen:parameter:id:2720"/>
    <s v="www.sikb.nl"/>
    <n v="45897"/>
    <s v="urn:immetingen:LabopdrachtStatus:id:5"/>
    <n v="1"/>
    <n v="1"/>
    <x v="2"/>
    <n v="0"/>
    <n v="0"/>
    <n v="0"/>
    <s v="immetingen:AnalyticResultType"/>
    <s v="0.23 µg/l"/>
    <n v="0"/>
    <n v="0.23"/>
    <n v="0.23"/>
    <s v="urn:immetingen:eenheid:id:14"/>
    <n v="14"/>
    <s v="urn:immetingen:kwaliteitsoordeel:id:0"/>
    <s v="www.sikb.nl"/>
    <s v="urn:immetingen:waardebewerkingsmethode:id:5"/>
    <s v="www.sikb.nl"/>
    <s v="_03ba8243-deb2-4e58-816d-2651ecae56f2"/>
    <n v="45895.4911458333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0"/>
    <s v="_380e7fe3-9afe-442e-89e1-c251d5e1357f"/>
    <s v="380e7fe3-9afe-442e-89e1-c251d5e1357f"/>
    <s v="SIKB"/>
    <x v="1"/>
    <s v="www.sikb.nl"/>
    <x v="58"/>
    <s v="www.sikb.nl"/>
    <s v="urn:immetingen:parameter:id:2720"/>
    <s v="www.sikb.nl"/>
    <n v="45897"/>
    <s v="urn:immetingen:LabopdrachtStatus:id:5"/>
    <n v="1"/>
    <n v="1"/>
    <x v="2"/>
    <n v="0"/>
    <n v="0"/>
    <n v="0"/>
    <s v="immetingen:AnalyticResultType"/>
    <s v="&lt;0.2 µg/l"/>
    <n v="1"/>
    <n v="0.2"/>
    <n v="0.2"/>
    <s v="urn:immetingen:eenheid:id:14"/>
    <n v="14"/>
    <s v="urn:immetingen:kwaliteitsoordeel:id:0"/>
    <s v="www.sikb.nl"/>
    <s v="urn:immetingen:waardebewerkingsmethode:id:5"/>
    <s v="www.sikb.nl"/>
    <s v="_eb72ea3a-f74c-49ad-81d1-28049f64474d"/>
    <n v="45895.4911458333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1"/>
    <s v="_fe85878e-79d1-43ff-9cd0-454eda7a7ab3"/>
    <s v="fe85878e-79d1-43ff-9cd0-454eda7a7ab3"/>
    <s v="SIKB"/>
    <x v="1"/>
    <s v="www.sikb.nl"/>
    <x v="59"/>
    <s v="www.sikb.nl"/>
    <s v="urn:immetingen:parameter:id:2720"/>
    <s v="www.sikb.nl"/>
    <n v="45897"/>
    <s v="urn:immetingen:LabopdrachtStatus:id:5"/>
    <n v="1"/>
    <n v="1"/>
    <x v="2"/>
    <n v="0"/>
    <n v="0"/>
    <n v="0"/>
    <s v="immetingen:AnalyticResultType"/>
    <s v="&lt;0.1 µg/l"/>
    <n v="1"/>
    <n v="0.1"/>
    <n v="0.1"/>
    <s v="urn:immetingen:eenheid:id:14"/>
    <n v="14"/>
    <s v="urn:immetingen:kwaliteitsoordeel:id:0"/>
    <s v="www.sikb.nl"/>
    <s v="urn:immetingen:waardebewerkingsmethode:id:5"/>
    <s v="www.sikb.nl"/>
    <s v="_391e6998-aa9e-41f2-8791-d60a1c841048"/>
    <n v="45895.49149305555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2"/>
    <s v="_bc583358-3dc2-48f2-946e-1a088463a445"/>
    <s v="bc583358-3dc2-48f2-946e-1a088463a445"/>
    <s v="SIKB"/>
    <x v="1"/>
    <s v="www.sikb.nl"/>
    <x v="60"/>
    <s v="www.sikb.nl"/>
    <s v="urn:immetingen:parameter:id:2720"/>
    <s v="www.sikb.nl"/>
    <n v="45897"/>
    <s v="urn:immetingen:LabopdrachtStatus:id:5"/>
    <n v="1"/>
    <n v="1"/>
    <x v="2"/>
    <n v="0"/>
    <n v="0"/>
    <n v="0"/>
    <s v="immetingen:AnalyticResultType"/>
    <s v="&lt;0.2 µg/l"/>
    <n v="1"/>
    <n v="0.2"/>
    <n v="0.2"/>
    <s v="urn:immetingen:eenheid:id:14"/>
    <n v="14"/>
    <s v="urn:immetingen:kwaliteitsoordeel:id:0"/>
    <s v="www.sikb.nl"/>
    <s v="urn:immetingen:waardebewerkingsmethode:id:5"/>
    <s v="www.sikb.nl"/>
    <s v="_c99f4d57-5302-413b-bfaf-cf32e25aada9"/>
    <n v="45895.49149305555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3"/>
    <s v="_fa1a6823-1f2f-4574-a66b-d1224520cdd7"/>
    <s v="fa1a6823-1f2f-4574-a66b-d1224520cdd7"/>
    <s v="SIKB"/>
    <x v="4"/>
    <s v="www.sikb.nl"/>
    <x v="13"/>
    <s v="www.sikb.nl"/>
    <s v="urn:immetingen:parameter:id:2720"/>
    <s v="www.sikb.nl"/>
    <n v="45897"/>
    <s v="urn:immetingen:LabopdrachtStatus:id:5"/>
    <n v="1"/>
    <n v="1"/>
    <x v="2"/>
    <n v="0"/>
    <n v="0"/>
    <n v="0"/>
    <s v="immetingen:AnalyticResultType"/>
    <s v="&lt;25 µg/l"/>
    <n v="1"/>
    <n v="25"/>
    <n v="25"/>
    <s v="urn:immetingen:eenheid:id:14"/>
    <n v="14"/>
    <s v="urn:immetingen:kwaliteitsoordeel:id:0"/>
    <s v="www.sikb.nl"/>
    <s v="urn:immetingen:waardebewerkingsmethode:id:5"/>
    <s v="www.sikb.nl"/>
    <s v="_5ad108ad-3b37-459c-a259-b2975daed99f"/>
    <n v="45895.325694444444"/>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4"/>
    <s v="_46eca8f6-d1a1-41f7-bbcf-ad4a98a3abc4"/>
    <s v="46eca8f6-d1a1-41f7-bbcf-ad4a98a3abc4"/>
    <s v="SIKB"/>
    <x v="5"/>
    <s v="www.sikb.nl"/>
    <x v="13"/>
    <s v="www.sikb.nl"/>
    <s v="urn:immetingen:parameter:id:2720"/>
    <s v="www.sikb.nl"/>
    <n v="45897"/>
    <s v="urn:immetingen:LabopdrachtStatus:id:5"/>
    <n v="1"/>
    <n v="1"/>
    <x v="2"/>
    <n v="0"/>
    <n v="0"/>
    <n v="0"/>
    <s v="immetingen:AnalyticResultType"/>
    <s v="80 µg/l"/>
    <n v="0"/>
    <n v="80"/>
    <n v="80"/>
    <s v="urn:immetingen:eenheid:id:14"/>
    <n v="14"/>
    <s v="urn:immetingen:kwaliteitsoordeel:id:0"/>
    <s v="www.sikb.nl"/>
    <s v="urn:immetingen:waardebewerkingsmethode:id:5"/>
    <s v="www.sikb.nl"/>
    <s v="_e77325c8-7d8d-4964-8314-20726c6c3e6a"/>
    <n v="45895.325694444444"/>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5"/>
    <s v="_4fe868ba-36b6-4ebe-a3ca-57d9ecac60b0"/>
    <s v="4fe868ba-36b6-4ebe-a3ca-57d9ecac60b0"/>
    <s v="SIKB"/>
    <x v="6"/>
    <s v="www.sikb.nl"/>
    <x v="13"/>
    <s v="www.sikb.nl"/>
    <s v="urn:immetingen:parameter:id:2720"/>
    <s v="www.sikb.nl"/>
    <n v="45897"/>
    <s v="urn:immetingen:LabopdrachtStatus:id:5"/>
    <n v="1"/>
    <n v="1"/>
    <x v="2"/>
    <n v="0"/>
    <n v="0"/>
    <n v="0"/>
    <s v="immetingen:AnalyticResultType"/>
    <s v="&lt;25 µg/l"/>
    <n v="1"/>
    <n v="25"/>
    <n v="25"/>
    <s v="urn:immetingen:eenheid:id:14"/>
    <n v="14"/>
    <s v="urn:immetingen:kwaliteitsoordeel:id:0"/>
    <s v="www.sikb.nl"/>
    <s v="urn:immetingen:waardebewerkingsmethode:id:5"/>
    <s v="www.sikb.nl"/>
    <s v="_2c879433-6147-400b-a959-57a9a5a2c2b5"/>
    <n v="45895.325694444444"/>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6"/>
    <s v="_4d5a3994-73fd-47c7-abfc-33105c12eabd"/>
    <s v="4d5a3994-73fd-47c7-abfc-33105c12eabd"/>
    <s v="SIKB"/>
    <x v="7"/>
    <s v="www.sikb.nl"/>
    <x v="13"/>
    <s v="www.sikb.nl"/>
    <s v="urn:immetingen:parameter:id:2720"/>
    <s v="www.sikb.nl"/>
    <n v="45897"/>
    <s v="urn:immetingen:LabopdrachtStatus:id:5"/>
    <n v="1"/>
    <n v="1"/>
    <x v="2"/>
    <n v="0"/>
    <n v="0"/>
    <n v="0"/>
    <s v="immetingen:AnalyticResultType"/>
    <s v="&lt;25 µg/l"/>
    <n v="1"/>
    <n v="25"/>
    <n v="25"/>
    <s v="urn:immetingen:eenheid:id:14"/>
    <n v="14"/>
    <s v="urn:immetingen:kwaliteitsoordeel:id:0"/>
    <s v="www.sikb.nl"/>
    <s v="urn:immetingen:waardebewerkingsmethode:id:5"/>
    <s v="www.sikb.nl"/>
    <s v="_596bc1ef-1335-417a-9002-1f4d99eb027e"/>
    <n v="45895.325694444444"/>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7"/>
    <s v="_015467da-01f0-45b0-97ee-5e32c29fe7f8"/>
    <s v="015467da-01f0-45b0-97ee-5e32c29fe7f8"/>
    <s v="SIKB"/>
    <x v="1"/>
    <s v="www.sikb.nl"/>
    <x v="2"/>
    <s v="www.sikb.nl"/>
    <s v="urn:immetingen:parameter:id:2720"/>
    <s v="www.sikb.nl"/>
    <n v="45897"/>
    <s v="urn:immetingen:LabopdrachtStatus:id:5"/>
    <n v="1"/>
    <n v="1"/>
    <x v="3"/>
    <n v="0"/>
    <n v="0"/>
    <n v="0"/>
    <s v="immetingen:AnalyticResultType"/>
    <s v="&lt;0.2 µg/l"/>
    <n v="1"/>
    <n v="0.2"/>
    <n v="0.2"/>
    <s v="urn:immetingen:eenheid:id:14"/>
    <n v="14"/>
    <s v="urn:immetingen:kwaliteitsoordeel:id:0"/>
    <s v="www.sikb.nl"/>
    <s v="urn:immetingen:waardebewerkingsmethode:id:5"/>
    <s v="www.sikb.nl"/>
    <s v="_f53fb34c-ed6b-4618-91c0-8c51ff2bc588"/>
    <n v="45896.18386574074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8"/>
    <s v="_8eccc040-ce62-4070-8999-cc2a46fac29c"/>
    <s v="8eccc040-ce62-4070-8999-cc2a46fac29c"/>
    <s v="SIKB"/>
    <x v="1"/>
    <s v="www.sikb.nl"/>
    <x v="3"/>
    <s v="www.sikb.nl"/>
    <s v="urn:immetingen:parameter:id:2720"/>
    <s v="www.sikb.nl"/>
    <n v="45897"/>
    <s v="urn:immetingen:LabopdrachtStatus:id:5"/>
    <n v="1"/>
    <n v="1"/>
    <x v="3"/>
    <n v="0"/>
    <n v="0"/>
    <n v="0"/>
    <s v="immetingen:AnalyticResultType"/>
    <s v="&lt;0.2 µg/l"/>
    <n v="1"/>
    <n v="0.2"/>
    <n v="0.2"/>
    <s v="urn:immetingen:eenheid:id:14"/>
    <n v="14"/>
    <s v="urn:immetingen:kwaliteitsoordeel:id:0"/>
    <s v="www.sikb.nl"/>
    <s v="urn:immetingen:waardebewerkingsmethode:id:5"/>
    <s v="www.sikb.nl"/>
    <s v="_5cd97456-a00c-44c2-a5ef-459c1d053c98"/>
    <n v="45896.18386574074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89"/>
    <s v="_7a45d8a1-ec9a-4b0f-88ae-6bfc606ab0ff"/>
    <s v="7a45d8a1-ec9a-4b0f-88ae-6bfc606ab0ff"/>
    <s v="SIKB"/>
    <x v="3"/>
    <s v="www.sikb.nl"/>
    <x v="13"/>
    <s v="www.sikb.nl"/>
    <s v="urn:immetingen:parameter:id:2720"/>
    <s v="www.sikb.nl"/>
    <n v="45897"/>
    <s v="urn:immetingen:LabopdrachtStatus:id:5"/>
    <n v="1"/>
    <n v="1"/>
    <x v="3"/>
    <n v="0"/>
    <n v="0"/>
    <n v="0"/>
    <s v="immetingen:AnalyticResultType"/>
    <s v="&lt;50 µg/l"/>
    <n v="1"/>
    <n v="50"/>
    <n v="50"/>
    <s v="urn:immetingen:eenheid:id:14"/>
    <n v="14"/>
    <s v="urn:immetingen:kwaliteitsoordeel:id:0"/>
    <s v="www.sikb.nl"/>
    <s v="urn:immetingen:waardebewerkingsmethode:id:5"/>
    <s v="www.sikb.nl"/>
    <s v="_fbe97b47-8c84-4cea-83de-12b341a964b9"/>
    <n v="45896.31935185185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0"/>
    <s v="_af54ad7f-e9fb-4c6b-9e9b-2ca5595b0931"/>
    <s v="af54ad7f-e9fb-4c6b-9e9b-2ca5595b0931"/>
    <s v="SIKB"/>
    <x v="1"/>
    <s v="www.sikb.nl"/>
    <x v="62"/>
    <s v="www.sikb.nl"/>
    <s v="urn:immetingen:parameter:id:2720"/>
    <s v="www.sikb.nl"/>
    <n v="45897"/>
    <s v="urn:immetingen:LabopdrachtStatus:id:5"/>
    <n v="1"/>
    <n v="1"/>
    <x v="3"/>
    <n v="0"/>
    <n v="0"/>
    <n v="0"/>
    <s v="immetingen:AnalyticResultType"/>
    <s v="0.63 µg/l"/>
    <n v="0"/>
    <n v="0.63"/>
    <n v="0.63"/>
    <s v="urn:immetingen:eenheid:id:14"/>
    <n v="14"/>
    <s v="urn:immetingen:kwaliteitsoordeel:id:0"/>
    <s v="www.sikb.nl"/>
    <s v="urn:immetingen:waardebewerkingsmethode:id:5"/>
    <s v="www.sikb.nl"/>
    <s v="_48c3566d-a63e-45dc-bfb7-a8e1eb6d34f5"/>
    <n v="45896.1842129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1"/>
    <s v="_bac9ec8a-1c20-4e34-afc4-83cd259cd55a"/>
    <s v="bac9ec8a-1c20-4e34-afc4-83cd259cd55a"/>
    <s v="SIKB"/>
    <x v="1"/>
    <s v="www.sikb.nl"/>
    <x v="15"/>
    <s v="www.sikb.nl"/>
    <s v="urn:immetingen:parameter:id:2720"/>
    <s v="www.sikb.nl"/>
    <n v="45897"/>
    <s v="urn:immetingen:LabopdrachtStatus:id:5"/>
    <n v="1"/>
    <n v="1"/>
    <x v="3"/>
    <n v="0"/>
    <n v="0"/>
    <n v="0"/>
    <s v="immetingen:AnalyticResultType"/>
    <s v="0.21 µg/l"/>
    <n v="0"/>
    <n v="0.21"/>
    <n v="0.21"/>
    <s v="urn:immetingen:eenheid:id:14"/>
    <n v="14"/>
    <s v="urn:immetingen:kwaliteitsoordeel:id:0"/>
    <s v="www.sikb.nl"/>
    <s v="urn:immetingen:waardebewerkingsmethode:id:5"/>
    <s v="www.sikb.nl"/>
    <s v="_ac1cbff5-f320-42e6-8f57-1be3d039e2af"/>
    <n v="45896.1842129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2"/>
    <s v="_bb67fa7d-ec84-4243-8774-24f22356e2bf"/>
    <s v="bb67fa7d-ec84-4243-8774-24f22356e2bf"/>
    <s v="SIKB"/>
    <x v="1"/>
    <s v="www.sikb.nl"/>
    <x v="26"/>
    <s v="www.sikb.nl"/>
    <s v="urn:immetingen:parameter:id:2720"/>
    <s v="www.sikb.nl"/>
    <n v="45897"/>
    <s v="urn:immetingen:LabopdrachtStatus:id:5"/>
    <n v="1"/>
    <n v="1"/>
    <x v="3"/>
    <n v="0"/>
    <n v="0"/>
    <n v="0"/>
    <s v="immetingen:AnalyticResultType"/>
    <s v="0.04 µg/l"/>
    <n v="0"/>
    <n v="0.04"/>
    <n v="0.04"/>
    <s v="urn:immetingen:eenheid:id:14"/>
    <n v="14"/>
    <s v="urn:immetingen:kwaliteitsoordeel:id:0"/>
    <s v="www.sikb.nl"/>
    <s v="urn:immetingen:waardebewerkingsmethode:id:5"/>
    <s v="www.sikb.nl"/>
    <s v="_5ba9a4e9-6175-42cb-b536-f5f837adfd2a"/>
    <n v="45896.18386574074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3"/>
    <s v="_101f0c11-9130-4847-b9eb-97332a0c383b"/>
    <s v="101f0c11-9130-4847-b9eb-97332a0c383b"/>
    <s v="SIKB"/>
    <x v="1"/>
    <s v="www.sikb.nl"/>
    <x v="58"/>
    <s v="www.sikb.nl"/>
    <s v="urn:immetingen:parameter:id:2720"/>
    <s v="www.sikb.nl"/>
    <n v="45897"/>
    <s v="urn:immetingen:LabopdrachtStatus:id:5"/>
    <n v="1"/>
    <n v="1"/>
    <x v="3"/>
    <n v="0"/>
    <n v="0"/>
    <n v="0"/>
    <s v="immetingen:AnalyticResultType"/>
    <s v="&lt;0.2 µg/l"/>
    <n v="1"/>
    <n v="0.2"/>
    <n v="0.2"/>
    <s v="urn:immetingen:eenheid:id:14"/>
    <n v="14"/>
    <s v="urn:immetingen:kwaliteitsoordeel:id:0"/>
    <s v="www.sikb.nl"/>
    <s v="urn:immetingen:waardebewerkingsmethode:id:5"/>
    <s v="www.sikb.nl"/>
    <s v="_a8d18016-a685-48e2-bc52-9f5926ac42a2"/>
    <n v="45896.18386574074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4"/>
    <s v="_37ac591c-198e-4176-ac94-82cfee004013"/>
    <s v="37ac591c-198e-4176-ac94-82cfee004013"/>
    <s v="SIKB"/>
    <x v="1"/>
    <s v="www.sikb.nl"/>
    <x v="59"/>
    <s v="www.sikb.nl"/>
    <s v="urn:immetingen:parameter:id:2720"/>
    <s v="www.sikb.nl"/>
    <n v="45897"/>
    <s v="urn:immetingen:LabopdrachtStatus:id:5"/>
    <n v="1"/>
    <n v="1"/>
    <x v="3"/>
    <n v="0"/>
    <n v="0"/>
    <n v="0"/>
    <s v="immetingen:AnalyticResultType"/>
    <s v="&lt;0.1 µg/l"/>
    <n v="1"/>
    <n v="0.1"/>
    <n v="0.1"/>
    <s v="urn:immetingen:eenheid:id:14"/>
    <n v="14"/>
    <s v="urn:immetingen:kwaliteitsoordeel:id:0"/>
    <s v="www.sikb.nl"/>
    <s v="urn:immetingen:waardebewerkingsmethode:id:5"/>
    <s v="www.sikb.nl"/>
    <s v="_b88d44ba-8eb4-48a2-9d3c-642bbd4d61fa"/>
    <n v="45896.18403935185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5"/>
    <s v="_4ff6b88d-a9ff-4656-b17d-28d547344cc2"/>
    <s v="4ff6b88d-a9ff-4656-b17d-28d547344cc2"/>
    <s v="SIKB"/>
    <x v="1"/>
    <s v="www.sikb.nl"/>
    <x v="60"/>
    <s v="www.sikb.nl"/>
    <s v="urn:immetingen:parameter:id:2720"/>
    <s v="www.sikb.nl"/>
    <n v="45897"/>
    <s v="urn:immetingen:LabopdrachtStatus:id:5"/>
    <n v="1"/>
    <n v="1"/>
    <x v="3"/>
    <n v="0"/>
    <n v="0"/>
    <n v="0"/>
    <s v="immetingen:AnalyticResultType"/>
    <s v="&lt;0.2 µg/l"/>
    <n v="1"/>
    <n v="0.2"/>
    <n v="0.2"/>
    <s v="urn:immetingen:eenheid:id:14"/>
    <n v="14"/>
    <s v="urn:immetingen:kwaliteitsoordeel:id:0"/>
    <s v="www.sikb.nl"/>
    <s v="urn:immetingen:waardebewerkingsmethode:id:5"/>
    <s v="www.sikb.nl"/>
    <s v="_77749024-7e39-49e2-a225-c6e31c0411f5"/>
    <n v="45896.18403935185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6"/>
    <s v="_aa49a397-df4f-4c2a-99f4-bcf8fd422923"/>
    <s v="aa49a397-df4f-4c2a-99f4-bcf8fd422923"/>
    <s v="SIKB"/>
    <x v="4"/>
    <s v="www.sikb.nl"/>
    <x v="13"/>
    <s v="www.sikb.nl"/>
    <s v="urn:immetingen:parameter:id:2720"/>
    <s v="www.sikb.nl"/>
    <n v="45897"/>
    <s v="urn:immetingen:LabopdrachtStatus:id:5"/>
    <n v="1"/>
    <n v="1"/>
    <x v="3"/>
    <n v="0"/>
    <n v="0"/>
    <n v="0"/>
    <s v="immetingen:AnalyticResultType"/>
    <s v="&lt;25 µg/l"/>
    <n v="1"/>
    <n v="25"/>
    <n v="25"/>
    <s v="urn:immetingen:eenheid:id:14"/>
    <n v="14"/>
    <s v="urn:immetingen:kwaliteitsoordeel:id:0"/>
    <s v="www.sikb.nl"/>
    <s v="urn:immetingen:waardebewerkingsmethode:id:5"/>
    <s v="www.sikb.nl"/>
    <s v="_df8e49b2-28ed-4d23-a16f-0cdfcc505f1a"/>
    <n v="45896.319004629629"/>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7"/>
    <s v="_2b079b88-c11e-4a0a-8303-8efd002bf728"/>
    <s v="2b079b88-c11e-4a0a-8303-8efd002bf728"/>
    <s v="SIKB"/>
    <x v="5"/>
    <s v="www.sikb.nl"/>
    <x v="13"/>
    <s v="www.sikb.nl"/>
    <s v="urn:immetingen:parameter:id:2720"/>
    <s v="www.sikb.nl"/>
    <n v="45897"/>
    <s v="urn:immetingen:LabopdrachtStatus:id:5"/>
    <n v="1"/>
    <n v="1"/>
    <x v="3"/>
    <n v="0"/>
    <n v="0"/>
    <n v="0"/>
    <s v="immetingen:AnalyticResultType"/>
    <s v="&lt;25 µg/l"/>
    <n v="1"/>
    <n v="25"/>
    <n v="25"/>
    <s v="urn:immetingen:eenheid:id:14"/>
    <n v="14"/>
    <s v="urn:immetingen:kwaliteitsoordeel:id:0"/>
    <s v="www.sikb.nl"/>
    <s v="urn:immetingen:waardebewerkingsmethode:id:5"/>
    <s v="www.sikb.nl"/>
    <s v="_654371dc-ee6d-4342-84d8-b031630b4233"/>
    <n v="45896.319004629629"/>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8"/>
    <s v="_933a231b-9226-4073-b206-73e0bc0ff761"/>
    <s v="933a231b-9226-4073-b206-73e0bc0ff761"/>
    <s v="SIKB"/>
    <x v="6"/>
    <s v="www.sikb.nl"/>
    <x v="13"/>
    <s v="www.sikb.nl"/>
    <s v="urn:immetingen:parameter:id:2720"/>
    <s v="www.sikb.nl"/>
    <n v="45897"/>
    <s v="urn:immetingen:LabopdrachtStatus:id:5"/>
    <n v="1"/>
    <n v="1"/>
    <x v="3"/>
    <n v="0"/>
    <n v="0"/>
    <n v="0"/>
    <s v="immetingen:AnalyticResultType"/>
    <s v="&lt;25 µg/l"/>
    <n v="1"/>
    <n v="25"/>
    <n v="25"/>
    <s v="urn:immetingen:eenheid:id:14"/>
    <n v="14"/>
    <s v="urn:immetingen:kwaliteitsoordeel:id:0"/>
    <s v="www.sikb.nl"/>
    <s v="urn:immetingen:waardebewerkingsmethode:id:5"/>
    <s v="www.sikb.nl"/>
    <s v="_2ebc889a-e7ed-46b9-9551-bb6128f25785"/>
    <n v="45896.319004629629"/>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99"/>
    <s v="_1c429311-e3db-4d6d-84c0-67c889d608d8"/>
    <s v="1c429311-e3db-4d6d-84c0-67c889d608d8"/>
    <s v="SIKB"/>
    <x v="7"/>
    <s v="www.sikb.nl"/>
    <x v="13"/>
    <s v="www.sikb.nl"/>
    <s v="urn:immetingen:parameter:id:2720"/>
    <s v="www.sikb.nl"/>
    <n v="45897"/>
    <s v="urn:immetingen:LabopdrachtStatus:id:5"/>
    <n v="1"/>
    <n v="1"/>
    <x v="3"/>
    <n v="0"/>
    <n v="0"/>
    <n v="0"/>
    <s v="immetingen:AnalyticResultType"/>
    <s v="&lt;25 µg/l"/>
    <n v="1"/>
    <n v="25"/>
    <n v="25"/>
    <s v="urn:immetingen:eenheid:id:14"/>
    <n v="14"/>
    <s v="urn:immetingen:kwaliteitsoordeel:id:0"/>
    <s v="www.sikb.nl"/>
    <s v="urn:immetingen:waardebewerkingsmethode:id:5"/>
    <s v="www.sikb.nl"/>
    <s v="_3e96c1c3-7984-491f-b50e-7f06c3c93b6f"/>
    <n v="45896.319004629629"/>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0"/>
    <s v="_18435d7c-b33f-4265-af0d-e6f176b68592"/>
    <s v="18435d7c-b33f-4265-af0d-e6f176b68592"/>
    <s v="SIKB"/>
    <x v="1"/>
    <s v="www.sikb.nl"/>
    <x v="1"/>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5312b84d-f05e-4f1b-859c-32f96458bd6f"/>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1"/>
    <s v="_802e6e10-90cf-43b8-9fe5-c1b075368795"/>
    <s v="802e6e10-90cf-43b8-9fe5-c1b075368795"/>
    <s v="SIKB"/>
    <x v="1"/>
    <s v="www.sikb.nl"/>
    <x v="2"/>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be0bea3e-ef4b-42e4-9d82-4d034cd26184"/>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2"/>
    <s v="_a32d5b3a-4001-4279-8aab-4699d5880b3e"/>
    <s v="a32d5b3a-4001-4279-8aab-4699d5880b3e"/>
    <s v="SIKB"/>
    <x v="1"/>
    <s v="www.sikb.nl"/>
    <x v="3"/>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06f74ac0-3e62-499f-ba00-cfe08e5a189d"/>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3"/>
    <s v="_b48d0349-d2e9-4129-8699-1756ef7c0cd7"/>
    <s v="b48d0349-d2e9-4129-8699-1756ef7c0cd7"/>
    <s v="SIKB"/>
    <x v="2"/>
    <s v="www.sikb.nl"/>
    <x v="4"/>
    <s v="www.sikb.nl"/>
    <s v="urn:immetingen:parameter:id:2720"/>
    <s v="www.sikb.nl"/>
    <n v="45897"/>
    <s v="urn:immetingen:LabopdrachtStatus:id:5"/>
    <n v="1"/>
    <n v="1"/>
    <x v="4"/>
    <n v="0"/>
    <n v="0"/>
    <n v="0"/>
    <s v="immetingen:AnalyticResultType"/>
    <s v="&lt;0.05 µg/l"/>
    <n v="1"/>
    <n v="0.05"/>
    <n v="0.05"/>
    <s v="urn:immetingen:eenheid:id:14"/>
    <n v="14"/>
    <s v="urn:immetingen:kwaliteitsoordeel:id:0"/>
    <s v="www.sikb.nl"/>
    <s v="urn:immetingen:waardebewerkingsmethode:id:5"/>
    <s v="www.sikb.nl"/>
    <s v="_ec080871-7426-41df-995c-105b853fa291"/>
    <n v="45895.428530092591"/>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4"/>
    <s v="_c91184d0-34c3-476c-90e3-de3a9acd44cb"/>
    <s v="c91184d0-34c3-476c-90e3-de3a9acd44cb"/>
    <s v="SIKB"/>
    <x v="1"/>
    <s v="www.sikb.nl"/>
    <x v="5"/>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ab33eb31-12b4-4c5f-84d9-dc8493973c1e"/>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5"/>
    <s v="_cc5875ce-1d53-4b17-a02d-e126bf6f8c76"/>
    <s v="cc5875ce-1d53-4b17-a02d-e126bf6f8c76"/>
    <s v="SIKB"/>
    <x v="1"/>
    <s v="www.sikb.nl"/>
    <x v="6"/>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84fa60ab-962d-4c69-9ce4-9abb5a8cc2b6"/>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6"/>
    <s v="_04206db8-bd59-4769-98c9-267f3c592f23"/>
    <s v="04206db8-bd59-4769-98c9-267f3c592f23"/>
    <s v="SIKB"/>
    <x v="1"/>
    <s v="www.sikb.nl"/>
    <x v="7"/>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0e235ed9-8ca8-41c6-a057-020bae6b93d0"/>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7"/>
    <s v="_9d401bff-cd6d-4819-827a-2699a70177d3"/>
    <s v="9d401bff-cd6d-4819-827a-2699a70177d3"/>
    <s v="SIKB"/>
    <x v="1"/>
    <s v="www.sikb.nl"/>
    <x v="8"/>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83d09197-079f-436d-8300-4ff7d5bd851b"/>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8"/>
    <s v="_b4bc9000-181e-4deb-be56-4ad1fe83d83c"/>
    <s v="b4bc9000-181e-4deb-be56-4ad1fe83d83c"/>
    <s v="SIKB"/>
    <x v="1"/>
    <s v="www.sikb.nl"/>
    <x v="9"/>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25723765-610b-41f9-91e9-190ce920edc4"/>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09"/>
    <s v="_25b1b131-f1b2-43bf-a248-74b2eac43e54"/>
    <s v="25b1b131-f1b2-43bf-a248-74b2eac43e54"/>
    <s v="SIKB"/>
    <x v="1"/>
    <s v="www.sikb.nl"/>
    <x v="10"/>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d96ab4a2-5954-4ea2-8476-58500e6c89e9"/>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0"/>
    <s v="_0646ea9f-5ae8-464e-be49-f4615afe553d"/>
    <s v="0646ea9f-5ae8-464e-be49-f4615afe553d"/>
    <s v="SIKB"/>
    <x v="1"/>
    <s v="www.sikb.nl"/>
    <x v="11"/>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5949143a-cc4b-4156-b5a1-a5ff0c4a4d2d"/>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1"/>
    <s v="_6585c52a-39a8-43fc-b9ec-7ce88ce563ac"/>
    <s v="6585c52a-39a8-43fc-b9ec-7ce88ce563ac"/>
    <s v="SIKB"/>
    <x v="1"/>
    <s v="www.sikb.nl"/>
    <x v="12"/>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02b67b16-cc2c-4608-9dda-cdee370b75e2"/>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2"/>
    <s v="_efde9f7f-c289-40d3-8a4b-f8e82c65f589"/>
    <s v="efde9f7f-c289-40d3-8a4b-f8e82c65f589"/>
    <s v="SIKB"/>
    <x v="3"/>
    <s v="www.sikb.nl"/>
    <x v="13"/>
    <s v="www.sikb.nl"/>
    <s v="urn:immetingen:parameter:id:2720"/>
    <s v="www.sikb.nl"/>
    <n v="45897"/>
    <s v="urn:immetingen:LabopdrachtStatus:id:5"/>
    <n v="1"/>
    <n v="1"/>
    <x v="4"/>
    <n v="0"/>
    <n v="0"/>
    <n v="0"/>
    <s v="immetingen:AnalyticResultType"/>
    <s v="&lt;50 µg/l"/>
    <n v="1"/>
    <n v="50"/>
    <n v="50"/>
    <s v="urn:immetingen:eenheid:id:14"/>
    <n v="14"/>
    <s v="urn:immetingen:kwaliteitsoordeel:id:0"/>
    <s v="www.sikb.nl"/>
    <s v="urn:immetingen:waardebewerkingsmethode:id:5"/>
    <s v="www.sikb.nl"/>
    <s v="_a7f9d1a3-0419-48c2-b9b8-4c705602640b"/>
    <n v="45895.55575231481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3"/>
    <s v="_19c59efa-f76f-4e76-9bcd-e0a6274757d7"/>
    <s v="19c59efa-f76f-4e76-9bcd-e0a6274757d7"/>
    <s v="SIKB"/>
    <x v="1"/>
    <s v="www.sikb.nl"/>
    <x v="14"/>
    <s v="www.sikb.nl"/>
    <s v="urn:immetingen:parameter:id:2720"/>
    <s v="www.sikb.nl"/>
    <n v="45897"/>
    <s v="urn:immetingen:LabopdrachtStatus:id:5"/>
    <n v="1"/>
    <n v="1"/>
    <x v="4"/>
    <n v="0"/>
    <n v="0"/>
    <n v="0"/>
    <s v="immetingen:AnalyticResultType"/>
    <s v="0.14 µg/l"/>
    <n v="0"/>
    <n v="0.14000000000000001"/>
    <n v="0.14000000000000001"/>
    <s v="urn:immetingen:eenheid:id:14"/>
    <n v="14"/>
    <s v="urn:immetingen:kwaliteitsoordeel:id:0"/>
    <s v="www.sikb.nl"/>
    <s v="urn:immetingen:waardebewerkingsmethode:id:5"/>
    <s v="www.sikb.nl"/>
    <s v="_0b8e9fce-6308-44da-8ef3-c7c3f2a07f20"/>
    <n v="45895.1139004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4"/>
    <s v="_c64773f4-b276-4d81-9501-7ada35a8aab7"/>
    <s v="c64773f4-b276-4d81-9501-7ada35a8aab7"/>
    <s v="SIKB"/>
    <x v="1"/>
    <s v="www.sikb.nl"/>
    <x v="15"/>
    <s v="www.sikb.nl"/>
    <s v="urn:immetingen:parameter:id:2720"/>
    <s v="www.sikb.nl"/>
    <n v="45897"/>
    <s v="urn:immetingen:LabopdrachtStatus:id:5"/>
    <n v="1"/>
    <n v="1"/>
    <x v="4"/>
    <n v="0"/>
    <n v="0"/>
    <n v="0"/>
    <s v="immetingen:AnalyticResultType"/>
    <s v="0.21 µg/l"/>
    <n v="0"/>
    <n v="0.21"/>
    <n v="0.21"/>
    <s v="urn:immetingen:eenheid:id:14"/>
    <n v="14"/>
    <s v="urn:immetingen:kwaliteitsoordeel:id:0"/>
    <s v="www.sikb.nl"/>
    <s v="urn:immetingen:waardebewerkingsmethode:id:5"/>
    <s v="www.sikb.nl"/>
    <s v="_816854d7-16c2-4277-8f00-90d5b67fdcba"/>
    <n v="45895.114155092589"/>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5"/>
    <s v="_8edba3ab-389d-4220-bccb-5658fb78a8e9"/>
    <s v="8edba3ab-389d-4220-bccb-5658fb78a8e9"/>
    <s v="SIKB"/>
    <x v="1"/>
    <s v="www.sikb.nl"/>
    <x v="16"/>
    <s v="www.sikb.nl"/>
    <s v="urn:immetingen:parameter:id:2720"/>
    <s v="www.sikb.nl"/>
    <n v="45897"/>
    <s v="urn:immetingen:LabopdrachtStatus:id:5"/>
    <n v="1"/>
    <n v="1"/>
    <x v="4"/>
    <n v="0"/>
    <n v="0"/>
    <n v="0"/>
    <s v="immetingen:AnalyticResultType"/>
    <s v="0.42 µg/l"/>
    <n v="0"/>
    <n v="0.42"/>
    <n v="0.42"/>
    <s v="urn:immetingen:eenheid:id:14"/>
    <n v="14"/>
    <s v="urn:immetingen:kwaliteitsoordeel:id:0"/>
    <s v="www.sikb.nl"/>
    <s v="urn:immetingen:waardebewerkingsmethode:id:5"/>
    <s v="www.sikb.nl"/>
    <s v="_59301b96-d903-4fdf-9797-bac70149d821"/>
    <n v="45895.1139004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6"/>
    <s v="_a16ca586-4610-4551-b736-1fd6a3f81f01"/>
    <s v="a16ca586-4610-4551-b736-1fd6a3f81f01"/>
    <s v="SIKB"/>
    <x v="2"/>
    <s v="www.sikb.nl"/>
    <x v="17"/>
    <s v="www.sikb.nl"/>
    <s v="urn:immetingen:parameter:id:2720"/>
    <s v="www.sikb.nl"/>
    <n v="45897"/>
    <s v="urn:immetingen:LabopdrachtStatus:id:5"/>
    <n v="1"/>
    <n v="1"/>
    <x v="4"/>
    <n v="0"/>
    <n v="0"/>
    <n v="0"/>
    <s v="immetingen:AnalyticResultType"/>
    <s v="&lt;5 µg/l"/>
    <n v="1"/>
    <n v="5"/>
    <n v="5"/>
    <s v="urn:immetingen:eenheid:id:14"/>
    <n v="14"/>
    <s v="urn:immetingen:kwaliteitsoordeel:id:0"/>
    <s v="www.sikb.nl"/>
    <s v="urn:immetingen:waardebewerkingsmethode:id:5"/>
    <s v="www.sikb.nl"/>
    <s v="_28aa6c91-f57d-4ddd-a31c-c3ed7e593921"/>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7"/>
    <s v="_64e55278-3199-4ba5-b379-b4bf29019c19"/>
    <s v="64e55278-3199-4ba5-b379-b4bf29019c19"/>
    <s v="SIKB"/>
    <x v="2"/>
    <s v="www.sikb.nl"/>
    <x v="18"/>
    <s v="www.sikb.nl"/>
    <s v="urn:immetingen:parameter:id:2720"/>
    <s v="www.sikb.nl"/>
    <n v="45897"/>
    <s v="urn:immetingen:LabopdrachtStatus:id:5"/>
    <n v="1"/>
    <n v="1"/>
    <x v="4"/>
    <n v="0"/>
    <n v="0"/>
    <n v="0"/>
    <s v="immetingen:AnalyticResultType"/>
    <s v="39 µg/l"/>
    <n v="0"/>
    <n v="39"/>
    <n v="39"/>
    <s v="urn:immetingen:eenheid:id:14"/>
    <n v="14"/>
    <s v="urn:immetingen:kwaliteitsoordeel:id:0"/>
    <s v="www.sikb.nl"/>
    <s v="urn:immetingen:waardebewerkingsmethode:id:5"/>
    <s v="www.sikb.nl"/>
    <s v="_f6329943-1f70-4886-b1ec-e1802fb18612"/>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8"/>
    <s v="_17b8aab1-8a31-4366-aedd-24c3e775aef8"/>
    <s v="17b8aab1-8a31-4366-aedd-24c3e775aef8"/>
    <s v="SIKB"/>
    <x v="2"/>
    <s v="www.sikb.nl"/>
    <x v="19"/>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b6ba313f-1cc5-4cd6-8885-2bd237343d87"/>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19"/>
    <s v="_406f2151-79ac-411c-a938-156d1e4de144"/>
    <s v="406f2151-79ac-411c-a938-156d1e4de144"/>
    <s v="SIKB"/>
    <x v="2"/>
    <s v="www.sikb.nl"/>
    <x v="20"/>
    <s v="www.sikb.nl"/>
    <s v="urn:immetingen:parameter:id:2720"/>
    <s v="www.sikb.nl"/>
    <n v="45897"/>
    <s v="urn:immetingen:LabopdrachtStatus:id:5"/>
    <n v="1"/>
    <n v="1"/>
    <x v="4"/>
    <n v="0"/>
    <n v="0"/>
    <n v="0"/>
    <s v="immetingen:AnalyticResultType"/>
    <s v="&lt;2 µg/l"/>
    <n v="1"/>
    <n v="2"/>
    <n v="2"/>
    <s v="urn:immetingen:eenheid:id:14"/>
    <n v="14"/>
    <s v="urn:immetingen:kwaliteitsoordeel:id:0"/>
    <s v="www.sikb.nl"/>
    <s v="urn:immetingen:waardebewerkingsmethode:id:5"/>
    <s v="www.sikb.nl"/>
    <s v="_d0611869-501f-4cd0-afee-a9f27e984172"/>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0"/>
    <s v="_33ddc4b2-a9dd-4f53-ad00-67f7ce65df83"/>
    <s v="33ddc4b2-a9dd-4f53-ad00-67f7ce65df83"/>
    <s v="SIKB"/>
    <x v="2"/>
    <s v="www.sikb.nl"/>
    <x v="21"/>
    <s v="www.sikb.nl"/>
    <s v="urn:immetingen:parameter:id:2720"/>
    <s v="www.sikb.nl"/>
    <n v="45897"/>
    <s v="urn:immetingen:LabopdrachtStatus:id:5"/>
    <n v="1"/>
    <n v="1"/>
    <x v="4"/>
    <n v="0"/>
    <n v="0"/>
    <n v="0"/>
    <s v="immetingen:AnalyticResultType"/>
    <s v="&lt;2 µg/l"/>
    <n v="1"/>
    <n v="2"/>
    <n v="2"/>
    <s v="urn:immetingen:eenheid:id:14"/>
    <n v="14"/>
    <s v="urn:immetingen:kwaliteitsoordeel:id:0"/>
    <s v="www.sikb.nl"/>
    <s v="urn:immetingen:waardebewerkingsmethode:id:5"/>
    <s v="www.sikb.nl"/>
    <s v="_5b005e75-4f9f-4cec-b9d9-26ce0c3353b1"/>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1"/>
    <s v="_c5d2e6e8-4667-4779-ab14-e5408d70f668"/>
    <s v="c5d2e6e8-4667-4779-ab14-e5408d70f668"/>
    <s v="SIKB"/>
    <x v="2"/>
    <s v="www.sikb.nl"/>
    <x v="22"/>
    <s v="www.sikb.nl"/>
    <s v="urn:immetingen:parameter:id:2720"/>
    <s v="www.sikb.nl"/>
    <n v="45897"/>
    <s v="urn:immetingen:LabopdrachtStatus:id:5"/>
    <n v="1"/>
    <n v="1"/>
    <x v="4"/>
    <n v="0"/>
    <n v="0"/>
    <n v="0"/>
    <s v="immetingen:AnalyticResultType"/>
    <s v="&lt;2 µg/l"/>
    <n v="1"/>
    <n v="2"/>
    <n v="2"/>
    <s v="urn:immetingen:eenheid:id:14"/>
    <n v="14"/>
    <s v="urn:immetingen:kwaliteitsoordeel:id:0"/>
    <s v="www.sikb.nl"/>
    <s v="urn:immetingen:waardebewerkingsmethode:id:5"/>
    <s v="www.sikb.nl"/>
    <s v="_d7b10cc9-6028-46a3-8d4d-6f478c07f5a4"/>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2"/>
    <s v="_1ccdf189-2d83-4486-a003-0bc7242a3ccb"/>
    <s v="1ccdf189-2d83-4486-a003-0bc7242a3ccb"/>
    <s v="SIKB"/>
    <x v="2"/>
    <s v="www.sikb.nl"/>
    <x v="23"/>
    <s v="www.sikb.nl"/>
    <s v="urn:immetingen:parameter:id:2720"/>
    <s v="www.sikb.nl"/>
    <n v="45897"/>
    <s v="urn:immetingen:LabopdrachtStatus:id:5"/>
    <n v="1"/>
    <n v="1"/>
    <x v="4"/>
    <n v="0"/>
    <n v="0"/>
    <n v="0"/>
    <s v="immetingen:AnalyticResultType"/>
    <s v="6.4 µg/l"/>
    <n v="0"/>
    <n v="6.4"/>
    <n v="6.4"/>
    <s v="urn:immetingen:eenheid:id:14"/>
    <n v="14"/>
    <s v="urn:immetingen:kwaliteitsoordeel:id:0"/>
    <s v="www.sikb.nl"/>
    <s v="urn:immetingen:waardebewerkingsmethode:id:5"/>
    <s v="www.sikb.nl"/>
    <s v="_e87a01bd-6d4e-4a1c-b77d-fb129a1aac5d"/>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3"/>
    <s v="_c6335fbc-d8b3-4a78-9553-10cbaa8940d4"/>
    <s v="c6335fbc-d8b3-4a78-9553-10cbaa8940d4"/>
    <s v="SIKB"/>
    <x v="2"/>
    <s v="www.sikb.nl"/>
    <x v="24"/>
    <s v="www.sikb.nl"/>
    <s v="urn:immetingen:parameter:id:2720"/>
    <s v="www.sikb.nl"/>
    <n v="45897"/>
    <s v="urn:immetingen:LabopdrachtStatus:id:5"/>
    <n v="1"/>
    <n v="1"/>
    <x v="4"/>
    <n v="0"/>
    <n v="0"/>
    <n v="0"/>
    <s v="immetingen:AnalyticResultType"/>
    <s v="&lt;2 µg/l"/>
    <n v="1"/>
    <n v="2"/>
    <n v="2"/>
    <s v="urn:immetingen:eenheid:id:14"/>
    <n v="14"/>
    <s v="urn:immetingen:kwaliteitsoordeel:id:0"/>
    <s v="www.sikb.nl"/>
    <s v="urn:immetingen:waardebewerkingsmethode:id:5"/>
    <s v="www.sikb.nl"/>
    <s v="_d29f437e-a81b-4c02-af6a-b151db06f118"/>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4"/>
    <s v="_de955e2b-70d8-4054-b24d-5c839e198387"/>
    <s v="de955e2b-70d8-4054-b24d-5c839e198387"/>
    <s v="SIKB"/>
    <x v="2"/>
    <s v="www.sikb.nl"/>
    <x v="25"/>
    <s v="www.sikb.nl"/>
    <s v="urn:immetingen:parameter:id:2720"/>
    <s v="www.sikb.nl"/>
    <n v="45897"/>
    <s v="urn:immetingen:LabopdrachtStatus:id:5"/>
    <n v="1"/>
    <n v="1"/>
    <x v="4"/>
    <n v="0"/>
    <n v="0"/>
    <n v="0"/>
    <s v="immetingen:AnalyticResultType"/>
    <s v="&lt;10 µg/l"/>
    <n v="1"/>
    <n v="10"/>
    <n v="10"/>
    <s v="urn:immetingen:eenheid:id:14"/>
    <n v="14"/>
    <s v="urn:immetingen:kwaliteitsoordeel:id:0"/>
    <s v="www.sikb.nl"/>
    <s v="urn:immetingen:waardebewerkingsmethode:id:5"/>
    <s v="www.sikb.nl"/>
    <s v="_fa910b07-ba0c-4f73-9572-80bc840bd8af"/>
    <n v="45894.436782407407"/>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5"/>
    <s v="_2b722e6b-a63e-44b7-b50f-58a2623081d5"/>
    <s v="2b722e6b-a63e-44b7-b50f-58a2623081d5"/>
    <s v="SIKB"/>
    <x v="1"/>
    <s v="www.sikb.nl"/>
    <x v="26"/>
    <s v="www.sikb.nl"/>
    <s v="urn:immetingen:parameter:id:2720"/>
    <s v="www.sikb.nl"/>
    <n v="45897"/>
    <s v="urn:immetingen:LabopdrachtStatus:id:5"/>
    <n v="1"/>
    <n v="1"/>
    <x v="4"/>
    <n v="0"/>
    <n v="0"/>
    <n v="0"/>
    <s v="immetingen:AnalyticResultType"/>
    <s v="0.02 µg/l"/>
    <n v="0"/>
    <n v="0.02"/>
    <n v="0.02"/>
    <s v="urn:immetingen:eenheid:id:14"/>
    <n v="14"/>
    <s v="urn:immetingen:kwaliteitsoordeel:id:0"/>
    <s v="www.sikb.nl"/>
    <s v="urn:immetingen:waardebewerkingsmethode:id:5"/>
    <s v="www.sikb.nl"/>
    <s v="_7cf1019a-8517-4f22-881b-d3c07560be30"/>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6"/>
    <s v="_3b228341-0436-4944-b065-51bc301aab11"/>
    <s v="3b228341-0436-4944-b065-51bc301aab11"/>
    <s v="SIKB"/>
    <x v="1"/>
    <s v="www.sikb.nl"/>
    <x v="27"/>
    <s v="www.sikb.nl"/>
    <s v="urn:immetingen:parameter:id:2720"/>
    <s v="www.sikb.nl"/>
    <n v="45897"/>
    <s v="urn:immetingen:LabopdrachtStatus:id:5"/>
    <n v="1"/>
    <n v="1"/>
    <x v="4"/>
    <n v="0"/>
    <n v="0"/>
    <n v="0"/>
    <s v="immetingen:AnalyticResultType"/>
    <s v="6.5 ng/l"/>
    <n v="0"/>
    <n v="6.5"/>
    <n v="6.5"/>
    <s v="urn:immetingen:eenheid:id:79"/>
    <n v="79"/>
    <s v="urn:immetingen:kwaliteitsoordeel:id:0"/>
    <s v="www.sikb.nl"/>
    <s v="urn:immetingen:waardebewerkingsmethode:id:5"/>
    <s v="www.sikb.nl"/>
    <s v="_2b9ecfec-58dc-44de-bbce-908a0435da31"/>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7"/>
    <s v="_c4a489dc-361f-4e44-8e42-276961468671"/>
    <s v="c4a489dc-361f-4e44-8e42-276961468671"/>
    <s v="SIKB"/>
    <x v="1"/>
    <s v="www.sikb.nl"/>
    <x v="28"/>
    <s v="www.sikb.nl"/>
    <s v="urn:immetingen:parameter:id:2720"/>
    <s v="www.sikb.nl"/>
    <n v="45897"/>
    <s v="urn:immetingen:LabopdrachtStatus:id:5"/>
    <n v="1"/>
    <n v="1"/>
    <x v="4"/>
    <n v="0"/>
    <n v="0"/>
    <n v="0"/>
    <s v="immetingen:AnalyticResultType"/>
    <s v="1.1 ng/l"/>
    <n v="0"/>
    <n v="1.1000000000000001"/>
    <n v="1.1000000000000001"/>
    <s v="urn:immetingen:eenheid:id:79"/>
    <n v="79"/>
    <s v="urn:immetingen:kwaliteitsoordeel:id:0"/>
    <s v="www.sikb.nl"/>
    <s v="urn:immetingen:waardebewerkingsmethode:id:5"/>
    <s v="www.sikb.nl"/>
    <s v="_5fc61b42-f8f7-498f-b206-e9ca469e6814"/>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8"/>
    <s v="_74fa9a0c-8b6f-49e6-a7f6-bfdfe562aaec"/>
    <s v="74fa9a0c-8b6f-49e6-a7f6-bfdfe562aaec"/>
    <s v="SIKB"/>
    <x v="1"/>
    <s v="www.sikb.nl"/>
    <x v="29"/>
    <s v="www.sikb.nl"/>
    <s v="urn:immetingen:parameter:id:2720"/>
    <s v="www.sikb.nl"/>
    <n v="45897"/>
    <s v="urn:immetingen:LabopdrachtStatus:id:5"/>
    <n v="1"/>
    <n v="1"/>
    <x v="4"/>
    <n v="0"/>
    <n v="0"/>
    <n v="0"/>
    <s v="immetingen:AnalyticResultType"/>
    <s v="&lt;4.9 ng/l"/>
    <n v="1"/>
    <n v="4.9000000000000004"/>
    <n v="4.9000000000000004"/>
    <s v="urn:immetingen:eenheid:id:79"/>
    <n v="79"/>
    <s v="urn:immetingen:kwaliteitsoordeel:id:0"/>
    <s v="www.sikb.nl"/>
    <s v="urn:immetingen:waardebewerkingsmethode:id:5"/>
    <s v="www.sikb.nl"/>
    <s v="_06c4c11f-52fe-4c12-b58e-7de8c0e1ab71"/>
    <n v="45897.57921296296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29"/>
    <s v="_0fcae962-21f0-4f5c-8703-cf68da3a3855"/>
    <s v="0fcae962-21f0-4f5c-8703-cf68da3a3855"/>
    <s v="SIKB"/>
    <x v="1"/>
    <s v="www.sikb.nl"/>
    <x v="30"/>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04bddbb0-c3a2-41df-b11e-bd1dcd0e8cd6"/>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0"/>
    <s v="_9a76f37c-8492-4d33-99df-cbc032883f9a"/>
    <s v="9a76f37c-8492-4d33-99df-cbc032883f9a"/>
    <s v="SIKB"/>
    <x v="1"/>
    <s v="www.sikb.nl"/>
    <x v="31"/>
    <s v="www.sikb.nl"/>
    <s v="urn:immetingen:parameter:id:2720"/>
    <s v="www.sikb.nl"/>
    <n v="45897"/>
    <s v="urn:immetingen:LabopdrachtStatus:id:5"/>
    <n v="1"/>
    <n v="1"/>
    <x v="4"/>
    <n v="0"/>
    <n v="0"/>
    <n v="0"/>
    <s v="immetingen:AnalyticResultType"/>
    <s v="&lt;78 ng/l"/>
    <n v="1"/>
    <n v="78"/>
    <n v="78"/>
    <s v="urn:immetingen:eenheid:id:79"/>
    <n v="79"/>
    <s v="urn:immetingen:kwaliteitsoordeel:id:0"/>
    <s v="www.sikb.nl"/>
    <s v="urn:immetingen:waardebewerkingsmethode:id:5"/>
    <s v="www.sikb.nl"/>
    <s v="_5430403f-a5a0-4ed7-9638-dd6ce123480d"/>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1"/>
    <s v="_fcddcaf4-1dc6-428c-9163-101dbf3a56f2"/>
    <s v="fcddcaf4-1dc6-428c-9163-101dbf3a56f2"/>
    <s v="SIKB"/>
    <x v="1"/>
    <s v="www.sikb.nl"/>
    <x v="32"/>
    <s v="www.sikb.nl"/>
    <s v="urn:immetingen:parameter:id:2720"/>
    <s v="www.sikb.nl"/>
    <n v="45897"/>
    <s v="urn:immetingen:LabopdrachtStatus:id:5"/>
    <n v="1"/>
    <n v="1"/>
    <x v="4"/>
    <n v="0"/>
    <n v="0"/>
    <n v="0"/>
    <s v="immetingen:AnalyticResultType"/>
    <s v="&lt;15 ng/l"/>
    <n v="1"/>
    <n v="15"/>
    <n v="15"/>
    <s v="urn:immetingen:eenheid:id:79"/>
    <n v="79"/>
    <s v="urn:immetingen:kwaliteitsoordeel:id:0"/>
    <s v="www.sikb.nl"/>
    <s v="urn:immetingen:waardebewerkingsmethode:id:5"/>
    <s v="www.sikb.nl"/>
    <s v="_70579fd4-9ae4-4242-8f10-3232aa18de8f"/>
    <n v="45897.57921296296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2"/>
    <s v="_b9a2d49a-c130-420a-bd56-63f53919f832"/>
    <s v="b9a2d49a-c130-420a-bd56-63f53919f832"/>
    <s v="SIKB"/>
    <x v="1"/>
    <s v="www.sikb.nl"/>
    <x v="33"/>
    <s v="www.sikb.nl"/>
    <s v="urn:immetingen:parameter:id:2720"/>
    <s v="www.sikb.nl"/>
    <n v="45897"/>
    <s v="urn:immetingen:LabopdrachtStatus:id:5"/>
    <n v="1"/>
    <n v="1"/>
    <x v="4"/>
    <n v="0"/>
    <n v="0"/>
    <n v="0"/>
    <s v="immetingen:AnalyticResultType"/>
    <s v="&lt;1.1 ng/l"/>
    <n v="1"/>
    <n v="1.1000000000000001"/>
    <n v="1.1000000000000001"/>
    <s v="urn:immetingen:eenheid:id:79"/>
    <n v="79"/>
    <s v="urn:immetingen:kwaliteitsoordeel:id:0"/>
    <s v="www.sikb.nl"/>
    <s v="urn:immetingen:waardebewerkingsmethode:id:5"/>
    <s v="www.sikb.nl"/>
    <s v="_ddc70ae3-a92c-4f42-b92a-149b9a7d2f26"/>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3"/>
    <s v="_c1cea6f7-9d6e-4528-8327-b1eb056895fe"/>
    <s v="c1cea6f7-9d6e-4528-8327-b1eb056895fe"/>
    <s v="SIKB"/>
    <x v="1"/>
    <s v="www.sikb.nl"/>
    <x v="34"/>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16d335b3-33b0-4b6d-a07e-ece0ffbdb6de"/>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4"/>
    <s v="_8a9e8439-27a4-457c-908c-e99485177b81"/>
    <s v="8a9e8439-27a4-457c-908c-e99485177b81"/>
    <s v="SIKB"/>
    <x v="1"/>
    <s v="www.sikb.nl"/>
    <x v="35"/>
    <s v="www.sikb.nl"/>
    <s v="urn:immetingen:parameter:id:2720"/>
    <s v="www.sikb.nl"/>
    <n v="45897"/>
    <s v="urn:immetingen:LabopdrachtStatus:id:5"/>
    <n v="1"/>
    <n v="1"/>
    <x v="4"/>
    <n v="0"/>
    <n v="0"/>
    <n v="0"/>
    <s v="immetingen:AnalyticResultType"/>
    <s v="&lt;2 ng/l"/>
    <n v="1"/>
    <n v="2"/>
    <n v="2"/>
    <s v="urn:immetingen:eenheid:id:79"/>
    <n v="79"/>
    <s v="urn:immetingen:kwaliteitsoordeel:id:0"/>
    <s v="www.sikb.nl"/>
    <s v="urn:immetingen:waardebewerkingsmethode:id:5"/>
    <s v="www.sikb.nl"/>
    <s v="_e923ebd8-4c0e-4954-bab8-30b87fabe288"/>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5"/>
    <s v="_a770b8ea-e193-40f8-97f7-859fe83d3699"/>
    <s v="a770b8ea-e193-40f8-97f7-859fe83d3699"/>
    <s v="SIKB"/>
    <x v="1"/>
    <s v="www.sikb.nl"/>
    <x v="36"/>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09d113ac-81d8-4550-a495-642bd3f10865"/>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6"/>
    <s v="_ef58759f-4dc0-4d42-a842-1b77fd9c5d78"/>
    <s v="ef58759f-4dc0-4d42-a842-1b77fd9c5d78"/>
    <s v="SIKB"/>
    <x v="1"/>
    <s v="www.sikb.nl"/>
    <x v="37"/>
    <s v="www.sikb.nl"/>
    <s v="urn:immetingen:parameter:id:2720"/>
    <s v="www.sikb.nl"/>
    <n v="45897"/>
    <s v="urn:immetingen:LabopdrachtStatus:id:5"/>
    <n v="1"/>
    <n v="1"/>
    <x v="4"/>
    <n v="0"/>
    <n v="0"/>
    <n v="0"/>
    <s v="immetingen:AnalyticResultType"/>
    <s v="6.2 ng/l"/>
    <n v="0"/>
    <n v="6.2"/>
    <n v="6.2"/>
    <s v="urn:immetingen:eenheid:id:79"/>
    <n v="79"/>
    <s v="urn:immetingen:kwaliteitsoordeel:id:0"/>
    <s v="www.sikb.nl"/>
    <s v="urn:immetingen:waardebewerkingsmethode:id:5"/>
    <s v="www.sikb.nl"/>
    <s v="_f6d4b867-559e-4769-95e0-1ff8c1976b0f"/>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7"/>
    <s v="_e8f1c60f-19f2-40da-a42e-6d4b74ee09f3"/>
    <s v="e8f1c60f-19f2-40da-a42e-6d4b74ee09f3"/>
    <s v="SIKB"/>
    <x v="1"/>
    <s v="www.sikb.nl"/>
    <x v="38"/>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036a8c57-289c-4cef-88f1-f2a74449f077"/>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8"/>
    <s v="_8bb070da-dd80-4288-b01d-e862608fd7ba"/>
    <s v="8bb070da-dd80-4288-b01d-e862608fd7ba"/>
    <s v="SIKB"/>
    <x v="1"/>
    <s v="www.sikb.nl"/>
    <x v="39"/>
    <s v="www.sikb.nl"/>
    <s v="urn:immetingen:parameter:id:2720"/>
    <s v="www.sikb.nl"/>
    <n v="45897"/>
    <s v="urn:immetingen:LabopdrachtStatus:id:5"/>
    <n v="1"/>
    <n v="1"/>
    <x v="4"/>
    <n v="0"/>
    <n v="0"/>
    <n v="0"/>
    <s v="immetingen:AnalyticResultType"/>
    <s v="22 ng/l"/>
    <n v="0"/>
    <n v="22"/>
    <n v="22"/>
    <s v="urn:immetingen:eenheid:id:79"/>
    <n v="79"/>
    <s v="urn:immetingen:kwaliteitsoordeel:id:0"/>
    <s v="www.sikb.nl"/>
    <s v="urn:immetingen:waardebewerkingsmethode:id:5"/>
    <s v="www.sikb.nl"/>
    <s v="_15afd74b-4781-47cb-a571-89f6752386d4"/>
    <n v="45895.67982638889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39"/>
    <s v="_94ea6069-faf1-4e0e-a171-2cd136f35f2e"/>
    <s v="94ea6069-faf1-4e0e-a171-2cd136f35f2e"/>
    <s v="SIKB"/>
    <x v="1"/>
    <s v="www.sikb.nl"/>
    <x v="40"/>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75f77b9b-a442-4550-a116-f342a5cc0d41"/>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0"/>
    <s v="_7756b9ee-6528-4c38-be90-f9fd42bbdbba"/>
    <s v="7756b9ee-6528-4c38-be90-f9fd42bbdbba"/>
    <s v="SIKB"/>
    <x v="1"/>
    <s v="www.sikb.nl"/>
    <x v="41"/>
    <s v="www.sikb.nl"/>
    <s v="urn:immetingen:parameter:id:2720"/>
    <s v="www.sikb.nl"/>
    <n v="45897"/>
    <s v="urn:immetingen:LabopdrachtStatus:id:5"/>
    <n v="1"/>
    <n v="1"/>
    <x v="4"/>
    <n v="0"/>
    <n v="0"/>
    <n v="0"/>
    <s v="immetingen:AnalyticResultType"/>
    <s v="&lt;2 ng/l"/>
    <n v="1"/>
    <n v="2"/>
    <n v="2"/>
    <s v="urn:immetingen:eenheid:id:79"/>
    <n v="79"/>
    <s v="urn:immetingen:kwaliteitsoordeel:id:0"/>
    <s v="www.sikb.nl"/>
    <s v="urn:immetingen:waardebewerkingsmethode:id:5"/>
    <s v="www.sikb.nl"/>
    <s v="_9273a64f-8ecc-446e-9da1-b3a65713dc4a"/>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1"/>
    <s v="_dc1dea52-645c-41ac-982b-72224be530ac"/>
    <s v="dc1dea52-645c-41ac-982b-72224be530ac"/>
    <s v="SIKB"/>
    <x v="1"/>
    <s v="www.sikb.nl"/>
    <x v="42"/>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d8f37fc8-c035-49ea-9afd-cbd96a9c74ba"/>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2"/>
    <s v="_c7253c82-76d4-4b4e-9f1c-8ce947a4deae"/>
    <s v="c7253c82-76d4-4b4e-9f1c-8ce947a4deae"/>
    <s v="SIKB"/>
    <x v="1"/>
    <s v="www.sikb.nl"/>
    <x v="43"/>
    <s v="www.sikb.nl"/>
    <s v="urn:immetingen:parameter:id:2720"/>
    <s v="www.sikb.nl"/>
    <n v="45897"/>
    <s v="urn:immetingen:LabopdrachtStatus:id:5"/>
    <n v="1"/>
    <n v="1"/>
    <x v="4"/>
    <n v="0"/>
    <n v="0"/>
    <n v="0"/>
    <s v="immetingen:AnalyticResultType"/>
    <s v="36 ng/l"/>
    <n v="0"/>
    <n v="36"/>
    <n v="36"/>
    <s v="urn:immetingen:eenheid:id:79"/>
    <n v="79"/>
    <s v="urn:immetingen:kwaliteitsoordeel:id:0"/>
    <s v="www.sikb.nl"/>
    <s v="urn:immetingen:waardebewerkingsmethode:id:5"/>
    <s v="www.sikb.nl"/>
    <s v="_27d9bd9a-c02a-42f2-be0c-9eccacea5f6d"/>
    <n v="45897.57921296296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3"/>
    <s v="_0eaced02-7bff-470d-93c8-178b7a3fc4df"/>
    <s v="0eaced02-7bff-470d-93c8-178b7a3fc4df"/>
    <s v="SIKB"/>
    <x v="1"/>
    <s v="www.sikb.nl"/>
    <x v="44"/>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d4b303c9-8a3d-4059-a972-da8a44fa4b4e"/>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4"/>
    <s v="_1012fcae-f9d3-4b9b-92d3-f22ddfa7c7c9"/>
    <s v="1012fcae-f9d3-4b9b-92d3-f22ddfa7c7c9"/>
    <s v="SIKB"/>
    <x v="1"/>
    <s v="www.sikb.nl"/>
    <x v="45"/>
    <s v="www.sikb.nl"/>
    <s v="urn:immetingen:parameter:id:2720"/>
    <s v="www.sikb.nl"/>
    <n v="45897"/>
    <s v="urn:immetingen:LabopdrachtStatus:id:5"/>
    <n v="1"/>
    <n v="1"/>
    <x v="4"/>
    <n v="0"/>
    <n v="0"/>
    <n v="0"/>
    <s v="immetingen:AnalyticResultType"/>
    <s v="1.4 ng/l"/>
    <n v="0"/>
    <n v="1.4"/>
    <n v="1.4"/>
    <s v="urn:immetingen:eenheid:id:79"/>
    <n v="79"/>
    <s v="urn:immetingen:kwaliteitsoordeel:id:0"/>
    <s v="www.sikb.nl"/>
    <s v="urn:immetingen:waardebewerkingsmethode:id:5"/>
    <s v="www.sikb.nl"/>
    <s v="_ff88bf01-23a3-49f6-a3bb-071ccac53b1b"/>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5"/>
    <s v="_fd4268f0-6dd4-4127-9740-5de6382b726a"/>
    <s v="fd4268f0-6dd4-4127-9740-5de6382b726a"/>
    <s v="SIKB"/>
    <x v="1"/>
    <s v="www.sikb.nl"/>
    <x v="46"/>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b5e0c1e2-8dc8-4cd5-b7ef-32442cab89b3"/>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6"/>
    <s v="_b88d3917-8b03-408b-94c2-64a81d9ca6fe"/>
    <s v="b88d3917-8b03-408b-94c2-64a81d9ca6fe"/>
    <s v="SIKB"/>
    <x v="1"/>
    <s v="www.sikb.nl"/>
    <x v="47"/>
    <s v="www.sikb.nl"/>
    <s v="urn:immetingen:parameter:id:2720"/>
    <s v="www.sikb.nl"/>
    <n v="45897"/>
    <s v="urn:immetingen:LabopdrachtStatus:id:5"/>
    <n v="1"/>
    <n v="1"/>
    <x v="4"/>
    <n v="0"/>
    <n v="0"/>
    <n v="0"/>
    <s v="immetingen:AnalyticResultType"/>
    <s v="&lt;1 ng/l"/>
    <n v="1"/>
    <n v="1"/>
    <n v="1"/>
    <s v="urn:immetingen:eenheid:id:79"/>
    <n v="79"/>
    <s v="urn:immetingen:kwaliteitsoordeel:id:0"/>
    <s v="www.sikb.nl"/>
    <s v="urn:immetingen:waardebewerkingsmethode:id:5"/>
    <s v="www.sikb.nl"/>
    <s v="_eb4c5c93-8d90-4a38-bbd5-f45fa679697f"/>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7"/>
    <s v="_426e046b-3dce-4d37-bf12-b4ecbfc39e4d"/>
    <s v="426e046b-3dce-4d37-bf12-b4ecbfc39e4d"/>
    <s v="SIKB"/>
    <x v="1"/>
    <s v="www.sikb.nl"/>
    <x v="48"/>
    <s v="www.sikb.nl"/>
    <s v="urn:immetingen:parameter:id:2720"/>
    <s v="www.sikb.nl"/>
    <n v="45897"/>
    <s v="urn:immetingen:LabopdrachtStatus:id:5"/>
    <n v="1"/>
    <n v="1"/>
    <x v="4"/>
    <n v="0"/>
    <n v="0"/>
    <n v="0"/>
    <s v="immetingen:AnalyticResultType"/>
    <s v="5.0 ng/l"/>
    <n v="0"/>
    <n v="5"/>
    <n v="5"/>
    <s v="urn:immetingen:eenheid:id:79"/>
    <n v="79"/>
    <s v="urn:immetingen:kwaliteitsoordeel:id:0"/>
    <s v="www.sikb.nl"/>
    <s v="urn:immetingen:waardebewerkingsmethode:id:5"/>
    <s v="www.sikb.nl"/>
    <s v="_1782b8e0-f3b0-40d7-b49e-546fc2002fe5"/>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8"/>
    <s v="_4c3cc0fa-ff3b-4a9b-9d0b-0b84edefe826"/>
    <s v="4c3cc0fa-ff3b-4a9b-9d0b-0b84edefe826"/>
    <s v="SIKB"/>
    <x v="1"/>
    <s v="www.sikb.nl"/>
    <x v="49"/>
    <s v="www.sikb.nl"/>
    <s v="urn:immetingen:parameter:id:2720"/>
    <s v="www.sikb.nl"/>
    <n v="45897"/>
    <s v="urn:immetingen:LabopdrachtStatus:id:5"/>
    <n v="1"/>
    <n v="1"/>
    <x v="4"/>
    <n v="0"/>
    <n v="0"/>
    <n v="0"/>
    <s v="immetingen:AnalyticResultType"/>
    <s v="1.5 ng/l"/>
    <n v="0"/>
    <n v="1.5"/>
    <n v="1.5"/>
    <s v="urn:immetingen:eenheid:id:79"/>
    <n v="79"/>
    <s v="urn:immetingen:kwaliteitsoordeel:id:0"/>
    <s v="www.sikb.nl"/>
    <s v="urn:immetingen:waardebewerkingsmethode:id:5"/>
    <s v="www.sikb.nl"/>
    <s v="_96707a0c-52e0-4ca4-bdc1-47877077a05b"/>
    <n v="45895.67983796296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49"/>
    <s v="_01418a26-60c7-42ff-977e-e88d33b69cfa"/>
    <s v="01418a26-60c7-42ff-977e-e88d33b69cfa"/>
    <s v="SIKB"/>
    <x v="1"/>
    <s v="www.sikb.nl"/>
    <x v="50"/>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8a8c2550-2044-4b10-a66e-29b7299ba04a"/>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0"/>
    <s v="_e720b622-85d6-4d34-8073-cb13bae454ad"/>
    <s v="e720b622-85d6-4d34-8073-cb13bae454ad"/>
    <s v="SIKB"/>
    <x v="1"/>
    <s v="www.sikb.nl"/>
    <x v="51"/>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d0f12d57-b0f3-420f-891d-c20139eb2a7d"/>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1"/>
    <s v="_728bb945-310d-439a-b05d-6b92bc434291"/>
    <s v="728bb945-310d-439a-b05d-6b92bc434291"/>
    <s v="SIKB"/>
    <x v="1"/>
    <s v="www.sikb.nl"/>
    <x v="52"/>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bb28e601-540c-4864-996c-31aaf9ee115c"/>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2"/>
    <s v="_3fd85049-4689-4a4d-839b-f56b7d5f6094"/>
    <s v="3fd85049-4689-4a4d-839b-f56b7d5f6094"/>
    <s v="SIKB"/>
    <x v="1"/>
    <s v="www.sikb.nl"/>
    <x v="53"/>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69ed08fe-640e-472e-9513-53b2e706f88e"/>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3"/>
    <s v="_7290f5df-ee29-4c35-8a35-102f84f04a9b"/>
    <s v="7290f5df-ee29-4c35-8a35-102f84f04a9b"/>
    <s v="SIKB"/>
    <x v="1"/>
    <s v="www.sikb.nl"/>
    <x v="54"/>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40c703a6-5ab7-45e4-b910-82f8bb543cd5"/>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4"/>
    <s v="_7659a0d8-a9a5-4ef6-ba8d-1acf598737ae"/>
    <s v="7659a0d8-a9a5-4ef6-ba8d-1acf598737ae"/>
    <s v="SIKB"/>
    <x v="1"/>
    <s v="www.sikb.nl"/>
    <x v="55"/>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d3d61450-a903-4b27-8e7c-ba5b202af97a"/>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5"/>
    <s v="_1dd1c8bb-61f4-477b-a4a2-916587991a1a"/>
    <s v="1dd1c8bb-61f4-477b-a4a2-916587991a1a"/>
    <s v="SIKB"/>
    <x v="1"/>
    <s v="www.sikb.nl"/>
    <x v="56"/>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6f451eaa-54e5-4c52-820e-0a28763fcc00"/>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6"/>
    <s v="_6f62e570-306c-41a2-82f7-085bb0d975ef"/>
    <s v="6f62e570-306c-41a2-82f7-085bb0d975ef"/>
    <s v="SIKB"/>
    <x v="1"/>
    <s v="www.sikb.nl"/>
    <x v="57"/>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52f0c7b6-d5b0-43a6-9c47-780d54b33d8b"/>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7"/>
    <s v="_8dccb8e2-24fc-41c0-88d3-d4349ba9aa00"/>
    <s v="8dccb8e2-24fc-41c0-88d3-d4349ba9aa00"/>
    <s v="SIKB"/>
    <x v="1"/>
    <s v="www.sikb.nl"/>
    <x v="58"/>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d66bb4da-f989-4a7e-8b08-4c722751bd01"/>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8"/>
    <s v="_35a3d7ce-cdb4-45ee-836d-65a4f6c244c0"/>
    <s v="35a3d7ce-cdb4-45ee-836d-65a4f6c244c0"/>
    <s v="SIKB"/>
    <x v="1"/>
    <s v="www.sikb.nl"/>
    <x v="59"/>
    <s v="www.sikb.nl"/>
    <s v="urn:immetingen:parameter:id:2720"/>
    <s v="www.sikb.nl"/>
    <n v="45897"/>
    <s v="urn:immetingen:LabopdrachtStatus:id:5"/>
    <n v="1"/>
    <n v="1"/>
    <x v="4"/>
    <n v="0"/>
    <n v="0"/>
    <n v="0"/>
    <s v="immetingen:AnalyticResultType"/>
    <s v="&lt;0.1 µg/l"/>
    <n v="1"/>
    <n v="0.1"/>
    <n v="0.1"/>
    <s v="urn:immetingen:eenheid:id:14"/>
    <n v="14"/>
    <s v="urn:immetingen:kwaliteitsoordeel:id:0"/>
    <s v="www.sikb.nl"/>
    <s v="urn:immetingen:waardebewerkingsmethode:id:5"/>
    <s v="www.sikb.nl"/>
    <s v="_ef4c225e-e491-4b2c-85a0-34f69272fa70"/>
    <n v="45895.1139004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59"/>
    <s v="_2fee246c-0a37-41ca-9e0f-94749193c92d"/>
    <s v="2fee246c-0a37-41ca-9e0f-94749193c92d"/>
    <s v="SIKB"/>
    <x v="1"/>
    <s v="www.sikb.nl"/>
    <x v="60"/>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36418f02-6b86-47f7-a331-e55d1f57055f"/>
    <n v="45895.113900462966"/>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0"/>
    <s v="_e50a8155-72a3-495f-b1a8-9b6d99b38c03"/>
    <s v="e50a8155-72a3-495f-b1a8-9b6d99b38c03"/>
    <s v="SIKB"/>
    <x v="4"/>
    <s v="www.sikb.nl"/>
    <x v="13"/>
    <s v="www.sikb.nl"/>
    <s v="urn:immetingen:parameter:id:2720"/>
    <s v="www.sikb.nl"/>
    <n v="45897"/>
    <s v="urn:immetingen:LabopdrachtStatus:id:5"/>
    <n v="1"/>
    <n v="1"/>
    <x v="4"/>
    <n v="0"/>
    <n v="0"/>
    <n v="0"/>
    <s v="immetingen:AnalyticResultType"/>
    <s v="&lt;25 µg/l"/>
    <n v="1"/>
    <n v="25"/>
    <n v="25"/>
    <s v="urn:immetingen:eenheid:id:14"/>
    <n v="14"/>
    <s v="urn:immetingen:kwaliteitsoordeel:id:0"/>
    <s v="www.sikb.nl"/>
    <s v="urn:immetingen:waardebewerkingsmethode:id:5"/>
    <s v="www.sikb.nl"/>
    <s v="_03a33f7a-1533-497a-acf9-773172fd54e1"/>
    <n v="45895.55556712963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1"/>
    <s v="_9015adbb-2cc4-46b6-be81-1d4f6e051ba2"/>
    <s v="9015adbb-2cc4-46b6-be81-1d4f6e051ba2"/>
    <s v="SIKB"/>
    <x v="5"/>
    <s v="www.sikb.nl"/>
    <x v="13"/>
    <s v="www.sikb.nl"/>
    <s v="urn:immetingen:parameter:id:2720"/>
    <s v="www.sikb.nl"/>
    <n v="45897"/>
    <s v="urn:immetingen:LabopdrachtStatus:id:5"/>
    <n v="1"/>
    <n v="1"/>
    <x v="4"/>
    <n v="0"/>
    <n v="0"/>
    <n v="0"/>
    <s v="immetingen:AnalyticResultType"/>
    <s v="&lt;25 µg/l"/>
    <n v="1"/>
    <n v="25"/>
    <n v="25"/>
    <s v="urn:immetingen:eenheid:id:14"/>
    <n v="14"/>
    <s v="urn:immetingen:kwaliteitsoordeel:id:0"/>
    <s v="www.sikb.nl"/>
    <s v="urn:immetingen:waardebewerkingsmethode:id:5"/>
    <s v="www.sikb.nl"/>
    <s v="_297a1732-5b3f-4990-a298-f2a68410b692"/>
    <n v="45895.55556712963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2"/>
    <s v="_0b1e4737-8735-4ed9-b99a-3190c4aee073"/>
    <s v="0b1e4737-8735-4ed9-b99a-3190c4aee073"/>
    <s v="SIKB"/>
    <x v="6"/>
    <s v="www.sikb.nl"/>
    <x v="13"/>
    <s v="www.sikb.nl"/>
    <s v="urn:immetingen:parameter:id:2720"/>
    <s v="www.sikb.nl"/>
    <n v="45897"/>
    <s v="urn:immetingen:LabopdrachtStatus:id:5"/>
    <n v="1"/>
    <n v="1"/>
    <x v="4"/>
    <n v="0"/>
    <n v="0"/>
    <n v="0"/>
    <s v="immetingen:AnalyticResultType"/>
    <s v="&lt;25 µg/l"/>
    <n v="1"/>
    <n v="25"/>
    <n v="25"/>
    <s v="urn:immetingen:eenheid:id:14"/>
    <n v="14"/>
    <s v="urn:immetingen:kwaliteitsoordeel:id:0"/>
    <s v="www.sikb.nl"/>
    <s v="urn:immetingen:waardebewerkingsmethode:id:5"/>
    <s v="www.sikb.nl"/>
    <s v="_f8542ecf-9e6c-4e54-9aca-b64df7cd596a"/>
    <n v="45895.55556712963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3"/>
    <s v="_23801c97-628c-46d0-9cd3-622c9384db05"/>
    <s v="23801c97-628c-46d0-9cd3-622c9384db05"/>
    <s v="SIKB"/>
    <x v="7"/>
    <s v="www.sikb.nl"/>
    <x v="13"/>
    <s v="www.sikb.nl"/>
    <s v="urn:immetingen:parameter:id:2720"/>
    <s v="www.sikb.nl"/>
    <n v="45897"/>
    <s v="urn:immetingen:LabopdrachtStatus:id:5"/>
    <n v="1"/>
    <n v="1"/>
    <x v="4"/>
    <n v="0"/>
    <n v="0"/>
    <n v="0"/>
    <s v="immetingen:AnalyticResultType"/>
    <s v="&lt;25 µg/l"/>
    <n v="1"/>
    <n v="25"/>
    <n v="25"/>
    <s v="urn:immetingen:eenheid:id:14"/>
    <n v="14"/>
    <s v="urn:immetingen:kwaliteitsoordeel:id:0"/>
    <s v="www.sikb.nl"/>
    <s v="urn:immetingen:waardebewerkingsmethode:id:5"/>
    <s v="www.sikb.nl"/>
    <s v="_2d2df4ad-f220-4d48-86cb-3aa13d71d731"/>
    <n v="45895.555567129632"/>
    <n v="0"/>
    <n v="0"/>
    <n v="0"/>
    <n v="0"/>
    <n v="0"/>
    <n v="0"/>
    <n v="0"/>
    <n v="0"/>
    <n v="0"/>
    <n v="0"/>
    <n v="0"/>
    <n v="0"/>
    <n v="0"/>
    <n v="0"/>
    <n v="0"/>
    <n v="0"/>
    <s v=""/>
    <n v="0"/>
    <n v="0"/>
    <n v="0"/>
    <n v="0"/>
    <n v="0"/>
    <n v="0"/>
    <n v="0"/>
    <n v="0"/>
    <n v="0"/>
    <n v="0"/>
    <n v="0"/>
    <n v="0"/>
    <n v="0"/>
    <n v="0"/>
    <n v="0"/>
    <n v="0"/>
    <n v="0"/>
    <n v="0"/>
    <n v="0"/>
    <n v="0"/>
    <n v="0"/>
    <n v="0"/>
    <n v="0"/>
    <n v="0"/>
    <n v="0"/>
    <n v="0"/>
    <n v="0"/>
    <n v="0"/>
    <n v="0"/>
    <n v="0"/>
    <n v="0"/>
    <n v="0"/>
    <n v="0"/>
    <n v="0"/>
    <n v="0"/>
    <n v="0"/>
  </r>
  <r>
    <s v="LABRESULTAAT"/>
    <n v="164"/>
    <s v="_47f6b5e2-5e1a-4f87-b045-0f2a5382a452"/>
    <s v="47f6b5e2-5e1a-4f87-b045-0f2a5382a452"/>
    <s v="SIKB"/>
    <x v="1"/>
    <s v="www.sikb.nl"/>
    <x v="61"/>
    <s v="www.sikb.nl"/>
    <s v="urn:immetingen:parameter:id:2720"/>
    <s v="www.sikb.nl"/>
    <n v="45897"/>
    <s v="urn:immetingen:LabopdrachtStatus:id:5"/>
    <n v="1"/>
    <n v="1"/>
    <x v="4"/>
    <n v="0"/>
    <n v="0"/>
    <n v="0"/>
    <s v="immetingen:AnalyticResultType"/>
    <s v="&lt;0.2 µg/l"/>
    <n v="1"/>
    <n v="0.2"/>
    <n v="0.2"/>
    <s v="urn:immetingen:eenheid:id:14"/>
    <n v="14"/>
    <s v="urn:immetingen:kwaliteitsoordeel:id:0"/>
    <s v="www.sikb.nl"/>
    <s v="urn:immetingen:waardebewerkingsmethode:id:5"/>
    <s v="www.sikb.nl"/>
    <s v="_71820b01-c048-4e03-bca4-5282ecc2c210"/>
    <n v="45895.113807870373"/>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r>
  <r>
    <m/>
    <m/>
    <m/>
    <m/>
    <m/>
    <x v="8"/>
    <m/>
    <x v="63"/>
    <m/>
    <m/>
    <m/>
    <m/>
    <m/>
    <m/>
    <m/>
    <x v="5"/>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A5EA9A-DA61-43AB-85CC-861E67E6E913}" name="Draaitabel2"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V1:AH10" firstHeaderRow="1" firstDataRow="3" firstDataCol="1"/>
  <pivotFields count="8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6"/>
        <item x="7"/>
        <item x="1"/>
        <item x="4"/>
        <item x="2"/>
        <item x="3"/>
        <item x="5"/>
        <item x="8"/>
        <item x="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7">
        <item h="1" x="0"/>
        <item h="1" m="1" x="12"/>
        <item h="1" m="1" x="13"/>
        <item h="1" m="1" x="14"/>
        <item h="1" m="1" x="11"/>
        <item h="1" m="1" x="10"/>
        <item h="1" m="1" x="15"/>
        <item m="1" x="9"/>
        <item m="1" x="7"/>
        <item m="1" x="8"/>
        <item m="1" x="6"/>
        <item x="4"/>
        <item x="1"/>
        <item x="2"/>
        <item x="3"/>
        <item h="1" x="5"/>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i>
    <i>
      <x v="1"/>
    </i>
    <i>
      <x v="2"/>
    </i>
    <i>
      <x v="3"/>
    </i>
    <i>
      <x v="4"/>
    </i>
    <i>
      <x v="5"/>
    </i>
    <i>
      <x v="6"/>
    </i>
  </rowItems>
  <colFields count="2">
    <field x="15"/>
    <field x="-2"/>
  </colFields>
  <colItems count="12">
    <i>
      <x v="11"/>
      <x/>
    </i>
    <i r="1" i="1">
      <x v="1"/>
    </i>
    <i r="1" i="2">
      <x v="2"/>
    </i>
    <i>
      <x v="12"/>
      <x/>
    </i>
    <i r="1" i="1">
      <x v="1"/>
    </i>
    <i r="1" i="2">
      <x v="2"/>
    </i>
    <i>
      <x v="13"/>
      <x/>
    </i>
    <i r="1" i="1">
      <x v="1"/>
    </i>
    <i r="1" i="2">
      <x v="2"/>
    </i>
    <i>
      <x v="14"/>
      <x/>
    </i>
    <i r="1" i="1">
      <x v="1"/>
    </i>
    <i r="1" i="2">
      <x v="2"/>
    </i>
  </colItems>
  <dataFields count="3">
    <dataField name="Gemiddelde van /imsikb0101:featureMember/immetingen:Analysis/om:result/immetingen:numericValue" fld="22" subtotal="average" baseField="5" baseItem="1"/>
    <dataField name="Gemiddelde van /imsikb0101:featureMember/immetingen:Analysis/om:result/immetingen:limitSymbol" fld="21" subtotal="average" baseField="5" baseItem="1"/>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FB048-210B-4889-9FB7-5DB0E0566412}" name="Draaitabel3"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M65" firstHeaderRow="1" firstDataRow="3" firstDataCol="1"/>
  <pivotFields count="8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65">
        <item x="9"/>
        <item x="4"/>
        <item x="24"/>
        <item x="60"/>
        <item x="13"/>
        <item x="22"/>
        <item x="26"/>
        <item x="23"/>
        <item x="59"/>
        <item x="1"/>
        <item x="51"/>
        <item x="52"/>
        <item x="2"/>
        <item x="50"/>
        <item x="61"/>
        <item x="8"/>
        <item x="5"/>
        <item x="15"/>
        <item x="25"/>
        <item x="6"/>
        <item x="17"/>
        <item x="18"/>
        <item x="58"/>
        <item x="12"/>
        <item x="10"/>
        <item x="31"/>
        <item x="33"/>
        <item x="36"/>
        <item x="38"/>
        <item x="57"/>
        <item x="19"/>
        <item x="32"/>
        <item x="34"/>
        <item x="35"/>
        <item x="37"/>
        <item x="39"/>
        <item x="40"/>
        <item x="48"/>
        <item x="46"/>
        <item x="41"/>
        <item x="43"/>
        <item x="44"/>
        <item x="11"/>
        <item x="14"/>
        <item x="54"/>
        <item x="20"/>
        <item x="29"/>
        <item x="47"/>
        <item x="49"/>
        <item x="30"/>
        <item x="42"/>
        <item x="28"/>
        <item x="55"/>
        <item x="27"/>
        <item x="45"/>
        <item x="53"/>
        <item x="16"/>
        <item x="3"/>
        <item x="7"/>
        <item x="56"/>
        <item x="21"/>
        <item x="63"/>
        <item x="0"/>
        <item x="6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7">
        <item h="1" x="0"/>
        <item h="1" m="1" x="12"/>
        <item h="1" m="1" x="13"/>
        <item h="1" m="1" x="14"/>
        <item h="1" m="1" x="11"/>
        <item h="1" m="1" x="10"/>
        <item h="1" m="1" x="15"/>
        <item m="1" x="9"/>
        <item m="1" x="7"/>
        <item m="1" x="8"/>
        <item m="1" x="6"/>
        <item x="4"/>
        <item x="1"/>
        <item x="2"/>
        <item x="3"/>
        <item h="1" x="5"/>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3"/>
    </i>
  </rowItems>
  <colFields count="2">
    <field x="15"/>
    <field x="-2"/>
  </colFields>
  <colItems count="12">
    <i>
      <x v="11"/>
      <x/>
    </i>
    <i r="1" i="1">
      <x v="1"/>
    </i>
    <i r="1" i="2">
      <x v="2"/>
    </i>
    <i>
      <x v="12"/>
      <x/>
    </i>
    <i r="1" i="1">
      <x v="1"/>
    </i>
    <i r="1" i="2">
      <x v="2"/>
    </i>
    <i>
      <x v="13"/>
      <x/>
    </i>
    <i r="1" i="1">
      <x v="1"/>
    </i>
    <i r="1" i="2">
      <x v="2"/>
    </i>
    <i>
      <x v="14"/>
      <x/>
    </i>
    <i r="1" i="1">
      <x v="1"/>
    </i>
    <i r="1" i="2">
      <x v="2"/>
    </i>
  </colItems>
  <dataFields count="3">
    <dataField name="Gemiddelde van /imsikb0101:featureMember/immetingen:Analysis/om:result/immetingen:numericValue" fld="22" subtotal="average" baseField="7" baseItem="0"/>
    <dataField name="Gemiddelde van /imsikb0101:featureMember/immetingen:Analysis/om:result/immetingen:limitSymbol" fld="21" subtotal="average" baseField="7" baseItem="1"/>
    <dataField name="Som van eenheid" fld="25" baseField="0" baseItem="0"/>
  </dataFields>
  <formats count="1">
    <format dxfId="297">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72C1690C-F0E2-4906-A4A9-8A0B89E445D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8D89F10D-C93D-44F2-83D8-9A9A7830DBF8}" autoFormatId="16" applyNumberFormats="0" applyBorderFormats="0" applyFontFormats="0" applyPatternFormats="0" applyAlignmentFormats="0" applyWidthHeightFormats="0">
  <queryTableRefresh nextId="71">
    <queryTableFields count="52">
      <queryTableField id="1" name="Column1" tableColumnId="1"/>
      <queryTableField id="53" name="SIKB" tableColumnId="52"/>
      <queryTableField id="3" name="Landbodem" tableColumnId="3"/>
      <queryTableField id="2" name="_1" tableColumnId="2"/>
      <queryTableField id="4" name="_2" tableColumnId="4"/>
      <queryTableField id="5" name="_3" tableColumnId="5"/>
      <queryTableField id="6" name="_4" tableColumnId="6"/>
      <queryTableField id="7" name="_5" tableColumnId="7"/>
      <queryTableField id="8" name="_6" tableColumnId="8"/>
      <queryTableField id="9" name="_7" tableColumnId="9"/>
      <queryTableField id="10" name="_8" tableColumnId="10"/>
      <queryTableField id="11" name="_9" tableColumnId="11"/>
      <queryTableField id="12" name="_10" tableColumnId="12"/>
      <queryTableField id="13" name="_11" tableColumnId="13"/>
      <queryTableField id="15" name="Grondwater" tableColumnId="15"/>
      <queryTableField id="14" name="_12" tableColumnId="14"/>
      <queryTableField id="16" name="_13" tableColumnId="16"/>
      <queryTableField id="17" name="_14" tableColumnId="17"/>
      <queryTableField id="18" name="_15" tableColumnId="18"/>
      <queryTableField id="20" name="Waterbodem" tableColumnId="20"/>
      <queryTableField id="19" name="_16" tableColumnId="19"/>
      <queryTableField id="21" name="_17" tableColumnId="21"/>
      <queryTableField id="22" name="_18" tableColumnId="22"/>
      <queryTableField id="23" name="_19" tableColumnId="23"/>
      <queryTableField id="24" name="_20" tableColumnId="24"/>
      <queryTableField id="25" name="_21" tableColumnId="25"/>
      <queryTableField id="26" name="_22" tableColumnId="26"/>
      <queryTableField id="27" name="_23" tableColumnId="27"/>
      <queryTableField id="28" name="_24" tableColumnId="28"/>
      <queryTableField id="29" name="_25" tableColumnId="29"/>
      <queryTableField id="30" name="_26" tableColumnId="30"/>
      <queryTableField id="32" name="Bodemtypecorrectie" tableColumnId="32"/>
      <queryTableField id="31" name="_27" tableColumnId="31"/>
      <queryTableField id="33" name="_28" tableColumnId="33"/>
      <queryTableField id="34" name="_29" tableColumnId="34"/>
      <queryTableField id="35" name="_30" tableColumnId="35"/>
      <queryTableField id="36" name="_31" tableColumnId="36"/>
      <queryTableField id="38" name="Uitzonderingen / afwijkingen" tableColumnId="38"/>
      <queryTableField id="37" name="_32" tableColumnId="37"/>
      <queryTableField id="39" name="_33" tableColumnId="39"/>
      <queryTableField id="69" name="GM0394" tableColumnId="50"/>
      <queryTableField id="66" name="PV27" tableColumnId="57"/>
      <queryTableField id="40" name="_34" tableColumnId="40"/>
      <queryTableField id="41" name="_35" tableColumnId="41"/>
      <queryTableField id="42" name="_36" tableColumnId="42"/>
      <queryTableField id="43" name="_37" tableColumnId="43"/>
      <queryTableField id="44" name="_38" tableColumnId="44"/>
      <queryTableField id="45" name="_39" tableColumnId="45"/>
      <queryTableField id="46" name="_40" tableColumnId="46"/>
      <queryTableField id="47" name="_41" tableColumnId="47"/>
      <queryTableField id="48" name="_42" tableColumnId="48"/>
      <queryTableField id="49" name="_43" tableColumnId="4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B5094-E2B2-4BC1-8A00-A8B79D4D39B1}" name="Toetsingswaarden" displayName="Toetsingswaarden" ref="A1:AZ300" tableType="queryTable" totalsRowShown="0">
  <autoFilter ref="A1:AZ300" xr:uid="{4FEEF64C-0276-4D4C-9DF5-F90223598501}"/>
  <tableColumns count="52">
    <tableColumn id="1" xr3:uid="{10A23B60-0862-4140-BDDB-8EDF85A5D1D7}" uniqueName="1" name="Column1" queryTableFieldId="1"/>
    <tableColumn id="52" xr3:uid="{0ED5976F-53D9-4443-A1A7-0BCC3D7D013E}" uniqueName="52" name="SIKB" queryTableFieldId="53"/>
    <tableColumn id="3" xr3:uid="{AF0783A3-75A1-4D26-863D-7F2A01033A8B}" uniqueName="3" name="Landbodem" queryTableFieldId="3"/>
    <tableColumn id="2" xr3:uid="{469B2F91-CC11-4811-8449-526C469ACB97}" uniqueName="2" name="_1" queryTableFieldId="2"/>
    <tableColumn id="4" xr3:uid="{0322074B-0097-4325-8B4C-7D690B872B11}" uniqueName="4" name="_2" queryTableFieldId="4"/>
    <tableColumn id="5" xr3:uid="{C8139E90-4902-410F-9E1F-DB352398FB1B}" uniqueName="5" name="_3" queryTableFieldId="5"/>
    <tableColumn id="6" xr3:uid="{23445BB2-7FED-4D49-B463-0A45472D0640}" uniqueName="6" name="_4" queryTableFieldId="6"/>
    <tableColumn id="7" xr3:uid="{8EEB3548-5008-4764-BE51-AADA41C8B390}" uniqueName="7" name="_5" queryTableFieldId="7"/>
    <tableColumn id="8" xr3:uid="{100DB680-6F4B-48FF-A20A-CC5C3FFAC8F8}" uniqueName="8" name="_6" queryTableFieldId="8"/>
    <tableColumn id="9" xr3:uid="{E878C2EF-AD80-45D9-B2C1-B22943757523}" uniqueName="9" name="_7" queryTableFieldId="9"/>
    <tableColumn id="10" xr3:uid="{3392B5AF-8D02-4D7E-A62E-EE31D9DDE8AB}" uniqueName="10" name="_8" queryTableFieldId="10"/>
    <tableColumn id="11" xr3:uid="{DAD79BFC-89FA-4FA9-A95F-C08DE99FC06D}" uniqueName="11" name="_9" queryTableFieldId="11"/>
    <tableColumn id="12" xr3:uid="{C8061EE3-9725-4CBE-81F2-C8F6E3DCF77E}" uniqueName="12" name="_10" queryTableFieldId="12"/>
    <tableColumn id="13" xr3:uid="{77D4B989-4C83-47BE-923C-9F55BB70299F}" uniqueName="13" name="_11" queryTableFieldId="13"/>
    <tableColumn id="15" xr3:uid="{FE9A9C97-799D-498A-99C9-8E0EF3E056F2}" uniqueName="15" name="Grondwater" queryTableFieldId="15"/>
    <tableColumn id="14" xr3:uid="{3B3E9486-D3E8-4992-8779-5BC74537A1C9}" uniqueName="14" name="_12" queryTableFieldId="14"/>
    <tableColumn id="16" xr3:uid="{A59FA71D-E76C-401A-8FB2-CCE5FAA82199}" uniqueName="16" name="_13" queryTableFieldId="16"/>
    <tableColumn id="17" xr3:uid="{80EC9EBB-5ABD-4181-90E6-CC797BBC3811}" uniqueName="17" name="_14" queryTableFieldId="17"/>
    <tableColumn id="18" xr3:uid="{1471192D-9C09-4B1A-83BB-B68FA66D8A0A}" uniqueName="18" name="_15" queryTableFieldId="18"/>
    <tableColumn id="20" xr3:uid="{4CCA6D6C-FBCB-4DF2-91B9-AD0BB3D12D91}" uniqueName="20" name="Waterbodem" queryTableFieldId="20"/>
    <tableColumn id="19" xr3:uid="{FEA2148D-FDF3-4648-AA85-E74ED96E9176}" uniqueName="19" name="_16" queryTableFieldId="19"/>
    <tableColumn id="21" xr3:uid="{E286E407-5E83-4324-A604-79298FCA4256}" uniqueName="21" name="_17" queryTableFieldId="21"/>
    <tableColumn id="22" xr3:uid="{54B8DDC1-CFC3-4DE7-9241-9730F5B138BD}" uniqueName="22" name="_18" queryTableFieldId="22"/>
    <tableColumn id="23" xr3:uid="{BC309994-E19C-495B-A2CA-2330B8D90E86}" uniqueName="23" name="_19" queryTableFieldId="23"/>
    <tableColumn id="24" xr3:uid="{AF4F8DF6-6054-43DA-8219-7156B46027F4}" uniqueName="24" name="_20" queryTableFieldId="24"/>
    <tableColumn id="25" xr3:uid="{DDCE0759-9EC2-4959-A3C8-D1704CACF980}" uniqueName="25" name="_21" queryTableFieldId="25"/>
    <tableColumn id="26" xr3:uid="{9DB5B7CC-9C51-4745-8B3D-4333D16C74D5}" uniqueName="26" name="_22" queryTableFieldId="26"/>
    <tableColumn id="27" xr3:uid="{BEA50DEB-7E19-420E-BC8B-372D8EBD48C5}" uniqueName="27" name="_23" queryTableFieldId="27"/>
    <tableColumn id="28" xr3:uid="{14A4211D-EC56-429E-B0A1-4364ED1F0498}" uniqueName="28" name="_24" queryTableFieldId="28"/>
    <tableColumn id="29" xr3:uid="{7B86DD17-0171-47DB-B291-0E05C7362FD1}" uniqueName="29" name="_25" queryTableFieldId="29"/>
    <tableColumn id="30" xr3:uid="{78906064-8111-424E-87CE-AED284ABDB29}" uniqueName="30" name="_26" queryTableFieldId="30"/>
    <tableColumn id="32" xr3:uid="{8E40F8D5-AAB1-4D49-BBF8-556A0C6E835B}" uniqueName="32" name="Bodemtypecorrectie" queryTableFieldId="32"/>
    <tableColumn id="31" xr3:uid="{A9E791EF-C36B-4A0E-8C61-54A908FB7DCD}" uniqueName="31" name="_27" queryTableFieldId="31"/>
    <tableColumn id="33" xr3:uid="{F8C2BFDD-517F-4E5B-93D2-0BF5898C34DC}" uniqueName="33" name="_28" queryTableFieldId="33"/>
    <tableColumn id="34" xr3:uid="{611A1119-CC51-4E5E-AC55-C80935AF61E7}" uniqueName="34" name="_29" queryTableFieldId="34"/>
    <tableColumn id="35" xr3:uid="{0ADD0788-F821-4588-90E3-9000C1C9F9FF}" uniqueName="35" name="_30" queryTableFieldId="35"/>
    <tableColumn id="36" xr3:uid="{71C9533F-C920-437E-A610-2C90BD2D77B6}" uniqueName="36" name="_31" queryTableFieldId="36"/>
    <tableColumn id="38" xr3:uid="{3BAB5FBB-10DA-444A-A613-E237CB0B5A14}" uniqueName="38" name="Uitzonderingen / afwijkingen" queryTableFieldId="38"/>
    <tableColumn id="37" xr3:uid="{977AAF75-B131-4797-8FE4-1FB06B2F33DE}" uniqueName="37" name="_32" queryTableFieldId="37"/>
    <tableColumn id="39" xr3:uid="{1DAB6534-D948-4D6E-BD14-D24A1D5BADDA}" uniqueName="39" name="_33" queryTableFieldId="39"/>
    <tableColumn id="50" xr3:uid="{85E525A8-4B17-4DD0-A9F3-8A7443AED9BA}" uniqueName="50" name="GM0394" queryTableFieldId="69"/>
    <tableColumn id="57" xr3:uid="{4A828F26-824F-41F0-A006-72E25F3BFF19}" uniqueName="57" name="PV27" queryTableFieldId="66"/>
    <tableColumn id="40" xr3:uid="{40C2BAD6-6592-4644-A6CF-47212E1584F2}" uniqueName="40" name="_34" queryTableFieldId="40"/>
    <tableColumn id="41" xr3:uid="{11E506D6-51A5-4848-8632-8DC8C9F34433}" uniqueName="41" name="_35" queryTableFieldId="41"/>
    <tableColumn id="42" xr3:uid="{E3267BBC-6626-400C-82AB-14603C164602}" uniqueName="42" name="_36" queryTableFieldId="42"/>
    <tableColumn id="43" xr3:uid="{7969499F-66FC-4FE4-A6E8-6874F68FAB07}" uniqueName="43" name="_37" queryTableFieldId="43"/>
    <tableColumn id="44" xr3:uid="{B46CE4DA-2B5F-45EF-A6E1-268492031C6A}" uniqueName="44" name="_38" queryTableFieldId="44"/>
    <tableColumn id="45" xr3:uid="{4747ECDB-0132-43E1-949D-AA10B21427BD}" uniqueName="45" name="_39" queryTableFieldId="45"/>
    <tableColumn id="46" xr3:uid="{C4DE00EA-0C21-46E9-944D-D871F00677BE}" uniqueName="46" name="_40" queryTableFieldId="46"/>
    <tableColumn id="47" xr3:uid="{95E96D17-115E-4D61-A200-A2AC200C45A1}" uniqueName="47" name="_41" queryTableFieldId="47"/>
    <tableColumn id="48" xr3:uid="{11599592-D854-42A3-BEDD-705162555126}" uniqueName="48" name="_42" queryTableFieldId="48"/>
    <tableColumn id="49" xr3:uid="{E98ADEB6-8C57-4DA3-9358-A2A8145CAC68}" uniqueName="49" name="_43" queryTableFieldId="49"/>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8.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8.emf"/><Relationship Id="rId4" Type="http://schemas.openxmlformats.org/officeDocument/2006/relationships/oleObject" Target="../embeddings/Microsoft_Visio_2003-2010_Drawing1.vsd"/></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2:T55"/>
  <sheetViews>
    <sheetView showGridLines="0" zoomScaleNormal="100" workbookViewId="0">
      <selection activeCell="B11" sqref="B11"/>
    </sheetView>
  </sheetViews>
  <sheetFormatPr defaultColWidth="9.140625" defaultRowHeight="11.25" x14ac:dyDescent="0.2"/>
  <cols>
    <col min="1" max="1" width="16.140625" style="36" customWidth="1"/>
    <col min="2" max="2" width="9.140625" style="36"/>
    <col min="3" max="3" width="3.7109375" style="72" customWidth="1"/>
    <col min="4" max="4" width="6.140625" style="72" customWidth="1"/>
    <col min="5" max="5" width="3.7109375" style="72" customWidth="1"/>
    <col min="6" max="6" width="6.140625" style="72" customWidth="1"/>
    <col min="7" max="7" width="3.7109375" style="72" customWidth="1"/>
    <col min="8" max="8" width="6.140625" style="72" customWidth="1"/>
    <col min="9" max="9" width="3.7109375" style="72" customWidth="1"/>
    <col min="10" max="10" width="6.140625" style="72" customWidth="1"/>
    <col min="11" max="11" width="3.7109375" style="72" customWidth="1"/>
    <col min="12" max="12" width="6.140625" style="72" customWidth="1"/>
    <col min="13" max="13" width="3.7109375" style="72" customWidth="1"/>
    <col min="14" max="14" width="6.140625" style="72" customWidth="1"/>
    <col min="15" max="15" width="9.140625" style="36"/>
    <col min="16" max="16" width="17.140625" style="36" hidden="1" customWidth="1"/>
    <col min="17" max="17" width="9.140625" style="36" hidden="1" customWidth="1"/>
    <col min="18" max="18" width="11.28515625" style="36" hidden="1" customWidth="1"/>
    <col min="19" max="19" width="15.140625" style="36" hidden="1" customWidth="1"/>
    <col min="20" max="20" width="9.140625" style="36" hidden="1" customWidth="1"/>
    <col min="21" max="16384" width="9.140625" style="36"/>
  </cols>
  <sheetData>
    <row r="2" spans="1:20" x14ac:dyDescent="0.2">
      <c r="A2" s="36" t="s">
        <v>1894</v>
      </c>
      <c r="P2" s="37" t="b">
        <v>1</v>
      </c>
      <c r="Q2" s="37" t="b">
        <v>0</v>
      </c>
      <c r="R2" s="37" t="str">
        <f>IF(P2=TRUE,"Terrascan","MOS Milieu")</f>
        <v>Terrascan</v>
      </c>
      <c r="S2" s="37"/>
      <c r="T2" s="37"/>
    </row>
    <row r="3" spans="1:20" x14ac:dyDescent="0.2">
      <c r="P3" s="37" t="s">
        <v>482</v>
      </c>
      <c r="Q3" s="37" t="s">
        <v>1896</v>
      </c>
      <c r="R3" s="37" t="s">
        <v>480</v>
      </c>
      <c r="S3" s="37" t="s">
        <v>485</v>
      </c>
      <c r="T3" s="37" t="s">
        <v>483</v>
      </c>
    </row>
    <row r="4" spans="1:20" x14ac:dyDescent="0.2">
      <c r="A4" s="36" t="s">
        <v>479</v>
      </c>
      <c r="K4" s="87" t="str">
        <f>IF(E!A2="","","LET OP: voor deze gemeente is geen lokaal beleid doorgevoerd.")</f>
        <v/>
      </c>
      <c r="P4" s="37" t="s">
        <v>841</v>
      </c>
      <c r="Q4" s="37">
        <f>MATCH(P4,I!C$1:C$501,0)</f>
        <v>113</v>
      </c>
      <c r="R4" s="37" t="str">
        <f>INDEX(I!A$1:F$501,$Q4,2)</f>
        <v>GM0394</v>
      </c>
      <c r="S4" s="37" t="str">
        <f>INDEX(I!A$1:F$501,$Q4,6)</f>
        <v>Noord-Holland</v>
      </c>
      <c r="T4" s="37" t="str">
        <f>INDEX(I!A$1:F$501,$Q4,5)</f>
        <v>PV27</v>
      </c>
    </row>
    <row r="5" spans="1:20" x14ac:dyDescent="0.2">
      <c r="K5" s="87" t="str">
        <f>IF(E!A2="","",IF(COUNTIF(E!R3:R182,1000000000) = COUNT(E!R3:R182), "Er is getoetst aan het generieke beleid.", "Er is getoetst aan provinciaal beleid"))</f>
        <v/>
      </c>
      <c r="P5" s="37" t="s">
        <v>1897</v>
      </c>
      <c r="Q5" s="37"/>
      <c r="R5" s="37" t="str">
        <f>IF(Q6=TRUE,"GM9999",R4)</f>
        <v>GM0394</v>
      </c>
      <c r="S5" s="37"/>
      <c r="T5" s="37"/>
    </row>
    <row r="6" spans="1:20" x14ac:dyDescent="0.2">
      <c r="A6" s="36" t="s">
        <v>1895</v>
      </c>
      <c r="P6" s="37" t="b">
        <v>1</v>
      </c>
      <c r="Q6" s="37" t="b">
        <v>0</v>
      </c>
      <c r="R6" s="37"/>
      <c r="S6" s="37"/>
      <c r="T6" s="37"/>
    </row>
    <row r="7" spans="1:20" ht="12.75" customHeight="1" x14ac:dyDescent="0.2">
      <c r="A7" s="37"/>
      <c r="B7" s="37"/>
      <c r="C7" s="37"/>
      <c r="D7" s="37"/>
      <c r="E7" s="37"/>
      <c r="F7" s="37"/>
      <c r="G7" s="37"/>
      <c r="H7" s="37"/>
      <c r="I7" s="37"/>
      <c r="J7" s="37"/>
      <c r="K7" s="37"/>
      <c r="L7" s="37"/>
      <c r="M7" s="37"/>
      <c r="N7" s="37"/>
      <c r="P7" s="37"/>
      <c r="Q7" s="37"/>
      <c r="R7" s="37"/>
      <c r="S7" s="37"/>
      <c r="T7" s="37"/>
    </row>
    <row r="8" spans="1:20" ht="12.75" customHeight="1" x14ac:dyDescent="0.2">
      <c r="A8" s="37" t="s">
        <v>439</v>
      </c>
      <c r="B8" s="37"/>
      <c r="C8" s="158" t="s">
        <v>2238</v>
      </c>
      <c r="D8" s="158"/>
      <c r="E8" s="158"/>
      <c r="F8" s="158"/>
      <c r="G8" s="37" t="s">
        <v>440</v>
      </c>
      <c r="H8" s="37"/>
      <c r="I8" s="73"/>
      <c r="J8" s="37"/>
      <c r="K8" s="37"/>
      <c r="L8" s="37"/>
      <c r="M8" s="37"/>
      <c r="N8" s="37"/>
      <c r="P8" s="77" t="str">
        <f>CONCATENATE(C8,".xml")</f>
        <v>14353343.xml</v>
      </c>
    </row>
    <row r="9" spans="1:20" ht="12.75" customHeight="1" x14ac:dyDescent="0.2">
      <c r="A9" s="37"/>
      <c r="B9" s="37"/>
      <c r="C9" s="37"/>
      <c r="D9" s="37"/>
      <c r="E9" s="37"/>
      <c r="F9" s="37"/>
      <c r="G9" s="37"/>
      <c r="H9" s="37"/>
      <c r="I9" s="37"/>
      <c r="J9" s="37"/>
      <c r="K9" s="37"/>
      <c r="L9" s="37"/>
      <c r="M9" s="37"/>
      <c r="N9" s="37"/>
    </row>
    <row r="10" spans="1:20" ht="12.75" customHeight="1" x14ac:dyDescent="0.2">
      <c r="A10" s="37" t="s">
        <v>476</v>
      </c>
      <c r="B10" s="189" t="s">
        <v>1698</v>
      </c>
      <c r="C10" s="37"/>
      <c r="D10" s="37"/>
      <c r="E10" s="37"/>
      <c r="F10" s="37"/>
      <c r="G10" s="37"/>
      <c r="H10" s="37"/>
      <c r="I10" s="37"/>
      <c r="J10" s="37"/>
      <c r="K10" s="37"/>
      <c r="L10" s="37"/>
      <c r="M10" s="37"/>
      <c r="N10" s="37"/>
    </row>
    <row r="11" spans="1:20" ht="12.75" customHeight="1" x14ac:dyDescent="0.2">
      <c r="A11" s="37" t="s">
        <v>147</v>
      </c>
      <c r="B11" s="189">
        <v>1</v>
      </c>
      <c r="C11" s="159" t="s">
        <v>146</v>
      </c>
      <c r="D11" s="159"/>
      <c r="E11" s="190">
        <v>1</v>
      </c>
      <c r="F11" s="190"/>
      <c r="G11" s="37"/>
      <c r="H11" s="37"/>
      <c r="I11" s="37"/>
      <c r="J11" s="37"/>
      <c r="K11" s="37"/>
      <c r="L11" s="37"/>
      <c r="M11" s="37"/>
      <c r="N11" s="37"/>
    </row>
    <row r="13" spans="1:20" ht="12.75" customHeight="1" x14ac:dyDescent="0.2">
      <c r="A13" s="191" t="str">
        <f>IF(E11=1,CONCATENATE("Bijlage ",B10,". Analyseresultaten en toetsing grondwater"),CONCATENATE("Bijlage ",B10,". Analyseresultaten en toetsing grondwater ","(",B11,"/",E11,")"))</f>
        <v>Bijlage 2.2. Analyseresultaten en toetsing grondwater</v>
      </c>
      <c r="B13" s="191"/>
      <c r="C13" s="191"/>
      <c r="D13" s="191"/>
      <c r="E13" s="191"/>
      <c r="F13" s="191"/>
      <c r="G13" s="191"/>
      <c r="H13" s="191"/>
      <c r="I13" s="191"/>
      <c r="J13" s="191"/>
      <c r="K13" s="191"/>
      <c r="L13" s="191"/>
      <c r="M13" s="191"/>
      <c r="N13" s="191"/>
    </row>
    <row r="14" spans="1:20" ht="12.75" customHeight="1" x14ac:dyDescent="0.2">
      <c r="A14" s="191" t="str">
        <f ca="1">CONCATENATE(D!E19," ",D!E21)</f>
        <v>T.25.13676 Groenstrook nabij P50</v>
      </c>
      <c r="B14" s="191"/>
      <c r="C14" s="191"/>
      <c r="D14" s="191"/>
      <c r="E14" s="191"/>
      <c r="F14" s="191"/>
      <c r="G14" s="191"/>
      <c r="H14" s="191"/>
      <c r="I14" s="191"/>
      <c r="J14" s="191"/>
      <c r="K14" s="191"/>
      <c r="L14" s="191"/>
      <c r="M14" s="191"/>
      <c r="N14" s="191"/>
    </row>
    <row r="16" spans="1:20" x14ac:dyDescent="0.2">
      <c r="A16" s="36" t="s">
        <v>58</v>
      </c>
      <c r="C16" s="190">
        <v>1</v>
      </c>
      <c r="D16" s="192"/>
      <c r="E16" s="193">
        <v>2</v>
      </c>
      <c r="F16" s="192"/>
      <c r="G16" s="193">
        <v>3</v>
      </c>
      <c r="H16" s="192"/>
      <c r="I16" s="193">
        <v>4</v>
      </c>
      <c r="J16" s="192"/>
      <c r="K16" s="193">
        <v>5</v>
      </c>
      <c r="L16" s="192"/>
      <c r="M16" s="190">
        <v>6</v>
      </c>
      <c r="N16" s="190"/>
    </row>
    <row r="17" spans="1:17" x14ac:dyDescent="0.2">
      <c r="C17" s="74">
        <f t="shared" ref="C17:M17" si="0">IF(C16=0,99,C16)</f>
        <v>1</v>
      </c>
      <c r="D17" s="74"/>
      <c r="E17" s="74">
        <f t="shared" si="0"/>
        <v>2</v>
      </c>
      <c r="F17" s="74"/>
      <c r="G17" s="74">
        <f t="shared" si="0"/>
        <v>3</v>
      </c>
      <c r="H17" s="74"/>
      <c r="I17" s="74">
        <f t="shared" si="0"/>
        <v>4</v>
      </c>
      <c r="J17" s="74"/>
      <c r="K17" s="74">
        <f t="shared" si="0"/>
        <v>5</v>
      </c>
      <c r="L17" s="74"/>
      <c r="M17" s="74">
        <f t="shared" si="0"/>
        <v>6</v>
      </c>
      <c r="N17" s="74"/>
    </row>
    <row r="18" spans="1:17" x14ac:dyDescent="0.2">
      <c r="A18" s="36" t="s">
        <v>53</v>
      </c>
      <c r="C18" s="194" t="str">
        <f>IFERROR(D!M4,"")</f>
        <v>A04</v>
      </c>
      <c r="D18" s="195"/>
      <c r="E18" s="196" t="str">
        <f>IFERROR(D!M5,"")</f>
        <v>B09</v>
      </c>
      <c r="F18" s="195"/>
      <c r="G18" s="196" t="str">
        <f>IFERROR(D!M6,"")</f>
        <v>D02</v>
      </c>
      <c r="H18" s="195"/>
      <c r="I18" s="196" t="str">
        <f>IFERROR(D!M7,"")</f>
        <v>D06</v>
      </c>
      <c r="J18" s="195"/>
      <c r="K18" s="196" t="str">
        <f>IFERROR(D!M8,"")</f>
        <v/>
      </c>
      <c r="L18" s="195"/>
      <c r="M18" s="194" t="str">
        <f>IFERROR(D!M9,"")</f>
        <v/>
      </c>
      <c r="N18" s="194"/>
    </row>
    <row r="19" spans="1:17" x14ac:dyDescent="0.2">
      <c r="C19" s="75"/>
      <c r="D19" s="75"/>
      <c r="E19" s="75"/>
      <c r="F19" s="75"/>
      <c r="G19" s="75"/>
      <c r="H19" s="75"/>
      <c r="I19" s="75"/>
      <c r="J19" s="75"/>
      <c r="K19" s="75"/>
      <c r="L19" s="75"/>
      <c r="M19" s="75"/>
      <c r="N19" s="75"/>
    </row>
    <row r="20" spans="1:17" x14ac:dyDescent="0.2">
      <c r="A20" s="36" t="s">
        <v>16</v>
      </c>
      <c r="C20" s="197" t="s">
        <v>1747</v>
      </c>
      <c r="D20" s="198"/>
      <c r="E20" s="199" t="s">
        <v>1748</v>
      </c>
      <c r="F20" s="198"/>
      <c r="G20" s="199" t="s">
        <v>2955</v>
      </c>
      <c r="H20" s="198"/>
      <c r="I20" s="199" t="s">
        <v>2955</v>
      </c>
      <c r="J20" s="198"/>
      <c r="K20" s="199"/>
      <c r="L20" s="198"/>
      <c r="M20" s="197"/>
      <c r="N20" s="197"/>
    </row>
    <row r="21" spans="1:17" x14ac:dyDescent="0.2">
      <c r="C21" s="197"/>
      <c r="D21" s="198"/>
      <c r="E21" s="199"/>
      <c r="F21" s="198"/>
      <c r="G21" s="199"/>
      <c r="H21" s="198"/>
      <c r="I21" s="199"/>
      <c r="J21" s="198"/>
      <c r="K21" s="199"/>
      <c r="L21" s="198"/>
      <c r="M21" s="197"/>
      <c r="N21" s="197"/>
    </row>
    <row r="22" spans="1:17" x14ac:dyDescent="0.2">
      <c r="C22" s="76"/>
      <c r="D22" s="76"/>
      <c r="E22" s="76"/>
      <c r="F22" s="76"/>
      <c r="G22" s="76"/>
      <c r="H22" s="76"/>
      <c r="I22" s="76"/>
      <c r="J22" s="76"/>
      <c r="K22" s="76"/>
      <c r="L22" s="76"/>
      <c r="M22" s="76"/>
      <c r="N22" s="76"/>
    </row>
    <row r="23" spans="1:17" x14ac:dyDescent="0.2">
      <c r="A23" s="36" t="s">
        <v>128</v>
      </c>
      <c r="C23" s="200">
        <v>45890</v>
      </c>
      <c r="D23" s="201"/>
      <c r="E23" s="202">
        <v>45890</v>
      </c>
      <c r="F23" s="201"/>
      <c r="G23" s="202">
        <v>45890</v>
      </c>
      <c r="H23" s="201"/>
      <c r="I23" s="202">
        <v>45890</v>
      </c>
      <c r="J23" s="201"/>
      <c r="K23" s="202"/>
      <c r="L23" s="201"/>
      <c r="M23" s="200"/>
      <c r="N23" s="200"/>
    </row>
    <row r="24" spans="1:17" x14ac:dyDescent="0.2">
      <c r="A24" s="36" t="s">
        <v>49</v>
      </c>
      <c r="C24" s="197" t="s">
        <v>2956</v>
      </c>
      <c r="D24" s="198"/>
      <c r="E24" s="199" t="s">
        <v>2957</v>
      </c>
      <c r="F24" s="198"/>
      <c r="G24" s="199" t="s">
        <v>2957</v>
      </c>
      <c r="H24" s="198"/>
      <c r="I24" s="199" t="s">
        <v>2957</v>
      </c>
      <c r="J24" s="198"/>
      <c r="K24" s="199"/>
      <c r="L24" s="198"/>
      <c r="M24" s="197"/>
      <c r="N24" s="197"/>
    </row>
    <row r="25" spans="1:17" x14ac:dyDescent="0.2">
      <c r="A25" s="36" t="s">
        <v>50</v>
      </c>
      <c r="C25" s="203">
        <v>1.7</v>
      </c>
      <c r="D25" s="204"/>
      <c r="E25" s="205">
        <v>1.5</v>
      </c>
      <c r="F25" s="204"/>
      <c r="G25" s="205">
        <v>1.7</v>
      </c>
      <c r="H25" s="204"/>
      <c r="I25" s="205">
        <v>1.4</v>
      </c>
      <c r="J25" s="204"/>
      <c r="K25" s="205"/>
      <c r="L25" s="204"/>
      <c r="M25" s="203"/>
      <c r="N25" s="203"/>
    </row>
    <row r="26" spans="1:17" x14ac:dyDescent="0.2">
      <c r="A26" s="36" t="s">
        <v>51</v>
      </c>
      <c r="C26" s="206">
        <v>7.5</v>
      </c>
      <c r="D26" s="207"/>
      <c r="E26" s="208">
        <v>8.4</v>
      </c>
      <c r="F26" s="207"/>
      <c r="G26" s="208">
        <v>7.6</v>
      </c>
      <c r="H26" s="207"/>
      <c r="I26" s="208">
        <v>7.7</v>
      </c>
      <c r="J26" s="207"/>
      <c r="K26" s="208"/>
      <c r="L26" s="207"/>
      <c r="M26" s="206"/>
      <c r="N26" s="206"/>
      <c r="P26" s="36" t="s">
        <v>841</v>
      </c>
    </row>
    <row r="27" spans="1:17" x14ac:dyDescent="0.2">
      <c r="A27" s="36" t="s">
        <v>52</v>
      </c>
      <c r="C27" s="209">
        <v>1500</v>
      </c>
      <c r="D27" s="210"/>
      <c r="E27" s="211">
        <v>480</v>
      </c>
      <c r="F27" s="210"/>
      <c r="G27" s="211">
        <v>1400</v>
      </c>
      <c r="H27" s="210"/>
      <c r="I27" s="211">
        <v>1100</v>
      </c>
      <c r="J27" s="210"/>
      <c r="K27" s="211"/>
      <c r="L27" s="210"/>
      <c r="M27" s="209"/>
      <c r="N27" s="209"/>
    </row>
    <row r="28" spans="1:17" x14ac:dyDescent="0.2">
      <c r="A28" s="36" t="s">
        <v>1964</v>
      </c>
      <c r="C28" s="206">
        <v>15.3</v>
      </c>
      <c r="D28" s="207"/>
      <c r="E28" s="208">
        <v>16.7</v>
      </c>
      <c r="F28" s="207"/>
      <c r="G28" s="208">
        <v>16.399999999999999</v>
      </c>
      <c r="H28" s="207"/>
      <c r="I28" s="208">
        <v>17.899999999999999</v>
      </c>
      <c r="J28" s="207"/>
      <c r="K28" s="208"/>
      <c r="L28" s="207"/>
      <c r="M28" s="206"/>
      <c r="N28" s="206"/>
    </row>
    <row r="29" spans="1:17" x14ac:dyDescent="0.2">
      <c r="A29" s="36" t="s">
        <v>129</v>
      </c>
      <c r="C29" s="206">
        <v>9.8000000000000007</v>
      </c>
      <c r="D29" s="207"/>
      <c r="E29" s="208">
        <v>18</v>
      </c>
      <c r="F29" s="207"/>
      <c r="G29" s="208">
        <v>8.6999999999999993</v>
      </c>
      <c r="H29" s="207"/>
      <c r="I29" s="208">
        <v>74</v>
      </c>
      <c r="J29" s="207"/>
      <c r="K29" s="208"/>
      <c r="L29" s="207"/>
      <c r="M29" s="206"/>
      <c r="N29" s="206"/>
    </row>
    <row r="32" spans="1:17" x14ac:dyDescent="0.2">
      <c r="A32" s="36" t="s">
        <v>1546</v>
      </c>
      <c r="P32" s="37" t="b">
        <v>0</v>
      </c>
      <c r="Q32" s="37" t="b">
        <v>1</v>
      </c>
    </row>
    <row r="34" spans="1:14" x14ac:dyDescent="0.2">
      <c r="A34" s="36" t="s">
        <v>1684</v>
      </c>
    </row>
    <row r="35" spans="1:14" x14ac:dyDescent="0.2">
      <c r="A35" s="36" t="s">
        <v>1685</v>
      </c>
    </row>
    <row r="37" spans="1:14" x14ac:dyDescent="0.2">
      <c r="A37" s="36" t="s">
        <v>53</v>
      </c>
      <c r="C37" s="194" t="str">
        <f>C18</f>
        <v>A04</v>
      </c>
      <c r="D37" s="212"/>
      <c r="E37" s="196" t="str">
        <f>E18</f>
        <v>B09</v>
      </c>
      <c r="F37" s="212"/>
      <c r="G37" s="196" t="str">
        <f>G18</f>
        <v>D02</v>
      </c>
      <c r="H37" s="212"/>
      <c r="I37" s="196" t="str">
        <f>I18</f>
        <v>D06</v>
      </c>
      <c r="J37" s="212"/>
      <c r="K37" s="196" t="str">
        <f>K18</f>
        <v/>
      </c>
      <c r="L37" s="212"/>
      <c r="M37" s="194" t="str">
        <f>M18</f>
        <v/>
      </c>
      <c r="N37" s="213"/>
    </row>
    <row r="38" spans="1:14" ht="3" customHeight="1" x14ac:dyDescent="0.2"/>
    <row r="39" spans="1:14" x14ac:dyDescent="0.2">
      <c r="C39" s="72" t="s">
        <v>170</v>
      </c>
      <c r="D39" s="72" t="s">
        <v>1690</v>
      </c>
      <c r="E39" s="72" t="s">
        <v>170</v>
      </c>
      <c r="F39" s="72" t="s">
        <v>1690</v>
      </c>
      <c r="G39" s="72" t="s">
        <v>170</v>
      </c>
      <c r="H39" s="72" t="s">
        <v>1690</v>
      </c>
      <c r="I39" s="72" t="s">
        <v>170</v>
      </c>
      <c r="J39" s="72" t="s">
        <v>1690</v>
      </c>
      <c r="K39" s="72" t="s">
        <v>170</v>
      </c>
      <c r="L39" s="72" t="s">
        <v>1690</v>
      </c>
      <c r="M39" s="72" t="s">
        <v>170</v>
      </c>
      <c r="N39" s="72" t="s">
        <v>1690</v>
      </c>
    </row>
    <row r="40" spans="1:14" x14ac:dyDescent="0.2">
      <c r="A40" s="36" t="s">
        <v>1558</v>
      </c>
      <c r="C40" s="189"/>
      <c r="D40" s="214"/>
      <c r="E40" s="215"/>
      <c r="F40" s="214"/>
      <c r="G40" s="215"/>
      <c r="H40" s="214"/>
      <c r="I40" s="215"/>
      <c r="J40" s="214"/>
      <c r="K40" s="215"/>
      <c r="L40" s="214"/>
      <c r="M40" s="215"/>
      <c r="N40" s="216"/>
    </row>
    <row r="41" spans="1:14" x14ac:dyDescent="0.2">
      <c r="A41" s="36" t="s">
        <v>1560</v>
      </c>
      <c r="C41" s="189"/>
      <c r="D41" s="214"/>
      <c r="E41" s="215"/>
      <c r="F41" s="214"/>
      <c r="G41" s="215"/>
      <c r="H41" s="214"/>
      <c r="I41" s="215"/>
      <c r="J41" s="214"/>
      <c r="K41" s="215"/>
      <c r="L41" s="214"/>
      <c r="M41" s="215"/>
      <c r="N41" s="216"/>
    </row>
    <row r="42" spans="1:14" x14ac:dyDescent="0.2">
      <c r="A42" s="36" t="s">
        <v>1596</v>
      </c>
      <c r="C42" s="189"/>
      <c r="D42" s="214"/>
      <c r="E42" s="215"/>
      <c r="F42" s="214"/>
      <c r="G42" s="215"/>
      <c r="H42" s="214"/>
      <c r="I42" s="215"/>
      <c r="J42" s="214"/>
      <c r="K42" s="215"/>
      <c r="L42" s="214"/>
      <c r="M42" s="215"/>
      <c r="N42" s="216"/>
    </row>
    <row r="43" spans="1:14" x14ac:dyDescent="0.2">
      <c r="A43" s="36" t="s">
        <v>1613</v>
      </c>
      <c r="C43" s="189"/>
      <c r="D43" s="214"/>
      <c r="E43" s="215"/>
      <c r="F43" s="214"/>
      <c r="G43" s="215"/>
      <c r="H43" s="214"/>
      <c r="I43" s="215"/>
      <c r="J43" s="214"/>
      <c r="K43" s="215"/>
      <c r="L43" s="214"/>
      <c r="M43" s="215"/>
      <c r="N43" s="216"/>
    </row>
    <row r="44" spans="1:14" x14ac:dyDescent="0.2">
      <c r="A44" s="36" t="s">
        <v>1614</v>
      </c>
      <c r="C44" s="189"/>
      <c r="D44" s="214"/>
      <c r="E44" s="215"/>
      <c r="F44" s="214"/>
      <c r="G44" s="215"/>
      <c r="H44" s="214"/>
      <c r="I44" s="215"/>
      <c r="J44" s="214"/>
      <c r="K44" s="215"/>
      <c r="L44" s="214"/>
      <c r="M44" s="215"/>
      <c r="N44" s="216"/>
    </row>
    <row r="45" spans="1:14" x14ac:dyDescent="0.2">
      <c r="A45" s="36" t="s">
        <v>1618</v>
      </c>
      <c r="C45" s="189"/>
      <c r="D45" s="214"/>
      <c r="E45" s="215"/>
      <c r="F45" s="214"/>
      <c r="G45" s="215"/>
      <c r="H45" s="214"/>
      <c r="I45" s="215"/>
      <c r="J45" s="214"/>
      <c r="K45" s="215"/>
      <c r="L45" s="214"/>
      <c r="M45" s="215"/>
      <c r="N45" s="216"/>
    </row>
    <row r="46" spans="1:14" x14ac:dyDescent="0.2">
      <c r="A46" s="36" t="s">
        <v>1619</v>
      </c>
      <c r="C46" s="189"/>
      <c r="D46" s="214"/>
      <c r="E46" s="215"/>
      <c r="F46" s="214"/>
      <c r="G46" s="215"/>
      <c r="H46" s="214"/>
      <c r="I46" s="215"/>
      <c r="J46" s="214"/>
      <c r="K46" s="215"/>
      <c r="L46" s="214"/>
      <c r="M46" s="215"/>
      <c r="N46" s="216"/>
    </row>
    <row r="47" spans="1:14" x14ac:dyDescent="0.2">
      <c r="A47" s="36" t="s">
        <v>1635</v>
      </c>
      <c r="C47" s="189"/>
      <c r="D47" s="214"/>
      <c r="E47" s="215"/>
      <c r="F47" s="214"/>
      <c r="G47" s="215"/>
      <c r="H47" s="214"/>
      <c r="I47" s="215"/>
      <c r="J47" s="214"/>
      <c r="K47" s="215"/>
      <c r="L47" s="214"/>
      <c r="M47" s="215"/>
      <c r="N47" s="216"/>
    </row>
    <row r="48" spans="1:14" x14ac:dyDescent="0.2">
      <c r="A48" s="36" t="s">
        <v>1686</v>
      </c>
      <c r="C48" s="189"/>
      <c r="D48" s="214"/>
      <c r="E48" s="215"/>
      <c r="F48" s="214"/>
      <c r="G48" s="215"/>
      <c r="H48" s="214"/>
      <c r="I48" s="215"/>
      <c r="J48" s="214"/>
      <c r="K48" s="215"/>
      <c r="L48" s="214"/>
      <c r="M48" s="215"/>
      <c r="N48" s="216"/>
    </row>
    <row r="49" spans="1:14" x14ac:dyDescent="0.2">
      <c r="A49" s="36" t="s">
        <v>1687</v>
      </c>
      <c r="C49" s="189"/>
      <c r="D49" s="214"/>
      <c r="E49" s="215"/>
      <c r="F49" s="214"/>
      <c r="G49" s="215"/>
      <c r="H49" s="214"/>
      <c r="I49" s="215"/>
      <c r="J49" s="214"/>
      <c r="K49" s="215"/>
      <c r="L49" s="214"/>
      <c r="M49" s="215"/>
      <c r="N49" s="216"/>
    </row>
    <row r="50" spans="1:14" x14ac:dyDescent="0.2">
      <c r="A50" s="36" t="s">
        <v>1688</v>
      </c>
      <c r="C50" s="189"/>
      <c r="D50" s="214"/>
      <c r="E50" s="215"/>
      <c r="F50" s="214"/>
      <c r="G50" s="215"/>
      <c r="H50" s="214"/>
      <c r="I50" s="215"/>
      <c r="J50" s="214"/>
      <c r="K50" s="215"/>
      <c r="L50" s="214"/>
      <c r="M50" s="215"/>
      <c r="N50" s="216"/>
    </row>
    <row r="51" spans="1:14" x14ac:dyDescent="0.2">
      <c r="A51" s="36" t="s">
        <v>1655</v>
      </c>
      <c r="C51" s="189"/>
      <c r="D51" s="214"/>
      <c r="E51" s="215"/>
      <c r="F51" s="214"/>
      <c r="G51" s="215"/>
      <c r="H51" s="214"/>
      <c r="I51" s="215"/>
      <c r="J51" s="214"/>
      <c r="K51" s="215"/>
      <c r="L51" s="214"/>
      <c r="M51" s="215"/>
      <c r="N51" s="216"/>
    </row>
    <row r="52" spans="1:14" x14ac:dyDescent="0.2">
      <c r="A52" s="36" t="s">
        <v>1662</v>
      </c>
      <c r="C52" s="189"/>
      <c r="D52" s="214"/>
      <c r="E52" s="215"/>
      <c r="F52" s="214"/>
      <c r="G52" s="215"/>
      <c r="H52" s="214"/>
      <c r="I52" s="215"/>
      <c r="J52" s="214"/>
      <c r="K52" s="215"/>
      <c r="L52" s="214"/>
      <c r="M52" s="215"/>
      <c r="N52" s="216"/>
    </row>
    <row r="53" spans="1:14" x14ac:dyDescent="0.2">
      <c r="A53" s="36" t="s">
        <v>1663</v>
      </c>
      <c r="C53" s="189"/>
      <c r="D53" s="214"/>
      <c r="E53" s="215"/>
      <c r="F53" s="214"/>
      <c r="G53" s="215"/>
      <c r="H53" s="214"/>
      <c r="I53" s="215"/>
      <c r="J53" s="214"/>
      <c r="K53" s="215"/>
      <c r="L53" s="214"/>
      <c r="M53" s="215"/>
      <c r="N53" s="216"/>
    </row>
    <row r="54" spans="1:14" x14ac:dyDescent="0.2">
      <c r="A54" s="36" t="s">
        <v>1670</v>
      </c>
      <c r="C54" s="189"/>
      <c r="D54" s="214"/>
      <c r="E54" s="215"/>
      <c r="F54" s="214"/>
      <c r="G54" s="215"/>
      <c r="H54" s="214"/>
      <c r="I54" s="215"/>
      <c r="J54" s="214"/>
      <c r="K54" s="215"/>
      <c r="L54" s="214"/>
      <c r="M54" s="215"/>
      <c r="N54" s="216"/>
    </row>
    <row r="55" spans="1:14" x14ac:dyDescent="0.2">
      <c r="A55" s="36" t="s">
        <v>1689</v>
      </c>
      <c r="C55" s="189"/>
      <c r="D55" s="214"/>
      <c r="E55" s="215"/>
      <c r="F55" s="214"/>
      <c r="G55" s="215"/>
      <c r="H55" s="214"/>
      <c r="I55" s="215"/>
      <c r="J55" s="214"/>
      <c r="K55" s="215"/>
      <c r="L55" s="214"/>
      <c r="M55" s="215"/>
      <c r="N55" s="216"/>
    </row>
  </sheetData>
  <sheetProtection formatCells="0" selectLockedCells="1"/>
  <mergeCells count="77">
    <mergeCell ref="M37:N37"/>
    <mergeCell ref="C37:D37"/>
    <mergeCell ref="E37:F37"/>
    <mergeCell ref="G37:H37"/>
    <mergeCell ref="I37:J37"/>
    <mergeCell ref="K37:L37"/>
    <mergeCell ref="C28:D28"/>
    <mergeCell ref="C29:D29"/>
    <mergeCell ref="E24:F24"/>
    <mergeCell ref="E25:F25"/>
    <mergeCell ref="E26:F26"/>
    <mergeCell ref="E27:F27"/>
    <mergeCell ref="E28:F28"/>
    <mergeCell ref="E29:F29"/>
    <mergeCell ref="C27:D27"/>
    <mergeCell ref="C25:D25"/>
    <mergeCell ref="C26:D26"/>
    <mergeCell ref="C8:F8"/>
    <mergeCell ref="G16:H16"/>
    <mergeCell ref="G18:H18"/>
    <mergeCell ref="G20:H20"/>
    <mergeCell ref="E16:F16"/>
    <mergeCell ref="E18:F18"/>
    <mergeCell ref="E20:F20"/>
    <mergeCell ref="E11:F11"/>
    <mergeCell ref="C11:D11"/>
    <mergeCell ref="A13:N13"/>
    <mergeCell ref="A14:N14"/>
    <mergeCell ref="C20:D20"/>
    <mergeCell ref="I29:J29"/>
    <mergeCell ref="G21:H21"/>
    <mergeCell ref="G23:H23"/>
    <mergeCell ref="G24:H24"/>
    <mergeCell ref="I26:J26"/>
    <mergeCell ref="I27:J27"/>
    <mergeCell ref="I28:J28"/>
    <mergeCell ref="G28:H28"/>
    <mergeCell ref="G29:H29"/>
    <mergeCell ref="C21:D21"/>
    <mergeCell ref="C23:D23"/>
    <mergeCell ref="C24:D24"/>
    <mergeCell ref="K16:L16"/>
    <mergeCell ref="K18:L18"/>
    <mergeCell ref="K20:L20"/>
    <mergeCell ref="I16:J16"/>
    <mergeCell ref="I18:J18"/>
    <mergeCell ref="I20:J20"/>
    <mergeCell ref="I21:J21"/>
    <mergeCell ref="I23:J23"/>
    <mergeCell ref="I24:J24"/>
    <mergeCell ref="E21:F21"/>
    <mergeCell ref="E23:F23"/>
    <mergeCell ref="C16:D16"/>
    <mergeCell ref="C18:D18"/>
    <mergeCell ref="K28:L28"/>
    <mergeCell ref="K29:L29"/>
    <mergeCell ref="M16:N16"/>
    <mergeCell ref="M18:N18"/>
    <mergeCell ref="M20:N20"/>
    <mergeCell ref="M21:N21"/>
    <mergeCell ref="M23:N23"/>
    <mergeCell ref="M24:N24"/>
    <mergeCell ref="M25:N25"/>
    <mergeCell ref="M26:N26"/>
    <mergeCell ref="M27:N27"/>
    <mergeCell ref="M28:N28"/>
    <mergeCell ref="M29:N29"/>
    <mergeCell ref="K21:L21"/>
    <mergeCell ref="K23:L23"/>
    <mergeCell ref="K24:L24"/>
    <mergeCell ref="K27:L27"/>
    <mergeCell ref="K25:L25"/>
    <mergeCell ref="K26:L26"/>
    <mergeCell ref="G27:H27"/>
    <mergeCell ref="G25:H25"/>
    <mergeCell ref="G26:H26"/>
    <mergeCell ref="I25:J25"/>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3317" r:id="rId4" name="OptionButton2">
          <controlPr defaultSize="0" autoLine="0" linkedCell="Q32" r:id="rId5">
            <anchor moveWithCells="1">
              <from>
                <xdr:col>10</xdr:col>
                <xdr:colOff>28575</xdr:colOff>
                <xdr:row>31</xdr:row>
                <xdr:rowOff>0</xdr:rowOff>
              </from>
              <to>
                <xdr:col>11</xdr:col>
                <xdr:colOff>180975</xdr:colOff>
                <xdr:row>32</xdr:row>
                <xdr:rowOff>66675</xdr:rowOff>
              </to>
            </anchor>
          </controlPr>
        </control>
      </mc:Choice>
      <mc:Fallback>
        <control shapeId="13317" r:id="rId4" name="OptionButton2"/>
      </mc:Fallback>
    </mc:AlternateContent>
    <mc:AlternateContent xmlns:mc="http://schemas.openxmlformats.org/markup-compatibility/2006">
      <mc:Choice Requires="x14">
        <control shapeId="13316" r:id="rId6" name="OptionButton1">
          <controlPr defaultSize="0" autoLine="0" linkedCell="P32" r:id="rId7">
            <anchor moveWithCells="1">
              <from>
                <xdr:col>8</xdr:col>
                <xdr:colOff>66675</xdr:colOff>
                <xdr:row>31</xdr:row>
                <xdr:rowOff>0</xdr:rowOff>
              </from>
              <to>
                <xdr:col>9</xdr:col>
                <xdr:colOff>133350</xdr:colOff>
                <xdr:row>32</xdr:row>
                <xdr:rowOff>66675</xdr:rowOff>
              </to>
            </anchor>
          </controlPr>
        </control>
      </mc:Choice>
      <mc:Fallback>
        <control shapeId="13316" r:id="rId6" name="OptionButton1"/>
      </mc:Fallback>
    </mc:AlternateContent>
    <mc:AlternateContent xmlns:mc="http://schemas.openxmlformats.org/markup-compatibility/2006">
      <mc:Choice Requires="x14">
        <control shapeId="13315" r:id="rId8" name="ComboBox1">
          <controlPr defaultSize="0" autoFill="0" autoLine="0" linkedCell="P4" listFillRange="I!C3:C354" r:id="rId9">
            <anchor moveWithCells="1">
              <from>
                <xdr:col>4</xdr:col>
                <xdr:colOff>0</xdr:colOff>
                <xdr:row>2</xdr:row>
                <xdr:rowOff>104775</xdr:rowOff>
              </from>
              <to>
                <xdr:col>8</xdr:col>
                <xdr:colOff>238125</xdr:colOff>
                <xdr:row>4</xdr:row>
                <xdr:rowOff>9525</xdr:rowOff>
              </to>
            </anchor>
          </controlPr>
        </control>
      </mc:Choice>
      <mc:Fallback>
        <control shapeId="13315" r:id="rId8" name="ComboBox1"/>
      </mc:Fallback>
    </mc:AlternateContent>
    <mc:AlternateContent xmlns:mc="http://schemas.openxmlformats.org/markup-compatibility/2006">
      <mc:Choice Requires="x14">
        <control shapeId="13318" r:id="rId10" name="OptionButton3">
          <controlPr defaultSize="0" autoLine="0" linkedCell="P2" r:id="rId11">
            <anchor moveWithCells="1">
              <from>
                <xdr:col>1</xdr:col>
                <xdr:colOff>0</xdr:colOff>
                <xdr:row>1</xdr:row>
                <xdr:rowOff>0</xdr:rowOff>
              </from>
              <to>
                <xdr:col>2</xdr:col>
                <xdr:colOff>47625</xdr:colOff>
                <xdr:row>2</xdr:row>
                <xdr:rowOff>66675</xdr:rowOff>
              </to>
            </anchor>
          </controlPr>
        </control>
      </mc:Choice>
      <mc:Fallback>
        <control shapeId="13318" r:id="rId10" name="OptionButton3"/>
      </mc:Fallback>
    </mc:AlternateContent>
    <mc:AlternateContent xmlns:mc="http://schemas.openxmlformats.org/markup-compatibility/2006">
      <mc:Choice Requires="x14">
        <control shapeId="13319" r:id="rId12" name="OptionButton4">
          <controlPr defaultSize="0" autoLine="0" linkedCell="Q2" r:id="rId13">
            <anchor moveWithCells="1">
              <from>
                <xdr:col>2</xdr:col>
                <xdr:colOff>219075</xdr:colOff>
                <xdr:row>1</xdr:row>
                <xdr:rowOff>0</xdr:rowOff>
              </from>
              <to>
                <xdr:col>5</xdr:col>
                <xdr:colOff>38100</xdr:colOff>
                <xdr:row>2</xdr:row>
                <xdr:rowOff>66675</xdr:rowOff>
              </to>
            </anchor>
          </controlPr>
        </control>
      </mc:Choice>
      <mc:Fallback>
        <control shapeId="13319" r:id="rId12" name="OptionButton4"/>
      </mc:Fallback>
    </mc:AlternateContent>
    <mc:AlternateContent xmlns:mc="http://schemas.openxmlformats.org/markup-compatibility/2006">
      <mc:Choice Requires="x14">
        <control shapeId="13320" r:id="rId14" name="OptionButton5">
          <controlPr defaultSize="0" autoLine="0" autoPict="0" linkedCell="P6" r:id="rId15">
            <anchor moveWithCells="1">
              <from>
                <xdr:col>3</xdr:col>
                <xdr:colOff>409575</xdr:colOff>
                <xdr:row>4</xdr:row>
                <xdr:rowOff>104775</xdr:rowOff>
              </from>
              <to>
                <xdr:col>7</xdr:col>
                <xdr:colOff>238125</xdr:colOff>
                <xdr:row>6</xdr:row>
                <xdr:rowOff>38100</xdr:rowOff>
              </to>
            </anchor>
          </controlPr>
        </control>
      </mc:Choice>
      <mc:Fallback>
        <control shapeId="13320" r:id="rId14" name="OptionButton5"/>
      </mc:Fallback>
    </mc:AlternateContent>
    <mc:AlternateContent xmlns:mc="http://schemas.openxmlformats.org/markup-compatibility/2006">
      <mc:Choice Requires="x14">
        <control shapeId="13321" r:id="rId16" name="OptionButton6">
          <controlPr defaultSize="0" autoLine="0" linkedCell="Q6" r:id="rId17">
            <anchor moveWithCells="1">
              <from>
                <xdr:col>7</xdr:col>
                <xdr:colOff>371475</xdr:colOff>
                <xdr:row>4</xdr:row>
                <xdr:rowOff>104775</xdr:rowOff>
              </from>
              <to>
                <xdr:col>9</xdr:col>
                <xdr:colOff>333375</xdr:colOff>
                <xdr:row>6</xdr:row>
                <xdr:rowOff>28575</xdr:rowOff>
              </to>
            </anchor>
          </controlPr>
        </control>
      </mc:Choice>
      <mc:Fallback>
        <control shapeId="13321" r:id="rId16" name="OptionButton6"/>
      </mc:Fallback>
    </mc:AlternateContent>
    <mc:AlternateContent xmlns:mc="http://schemas.openxmlformats.org/markup-compatibility/2006">
      <mc:Choice Requires="x14">
        <control shapeId="13314" r:id="rId18" name="Button 2">
          <controlPr defaultSize="0" print="0" autoFill="0" autoPict="0" macro="[0]!import_v3">
            <anchor>
              <from>
                <xdr:col>10</xdr:col>
                <xdr:colOff>66675</xdr:colOff>
                <xdr:row>6</xdr:row>
                <xdr:rowOff>152400</xdr:rowOff>
              </from>
              <to>
                <xdr:col>14</xdr:col>
                <xdr:colOff>0</xdr:colOff>
                <xdr:row>9</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G603"/>
  <sheetViews>
    <sheetView showGridLines="0" tabSelected="1" zoomScaleNormal="100" workbookViewId="0">
      <selection activeCell="Z42" sqref="Z42"/>
    </sheetView>
  </sheetViews>
  <sheetFormatPr defaultColWidth="9.140625" defaultRowHeight="9" customHeight="1" x14ac:dyDescent="0.15"/>
  <cols>
    <col min="1" max="1" width="4.7109375" style="22" customWidth="1"/>
    <col min="2" max="2" width="1.42578125" style="22" customWidth="1"/>
    <col min="3" max="3" width="16.140625" style="22" customWidth="1"/>
    <col min="4" max="4" width="1.42578125" style="22" customWidth="1"/>
    <col min="5" max="5" width="3.42578125" style="28" customWidth="1"/>
    <col min="6" max="6" width="3" style="23" customWidth="1"/>
    <col min="7" max="7" width="3.28515625" style="22" customWidth="1"/>
    <col min="8" max="8" width="1.42578125" style="22" customWidth="1"/>
    <col min="9" max="9" width="3.42578125" style="28" customWidth="1"/>
    <col min="10" max="10" width="3" style="23" customWidth="1"/>
    <col min="11" max="11" width="3.28515625" style="22" customWidth="1"/>
    <col min="12" max="12" width="1.42578125" style="22" customWidth="1"/>
    <col min="13" max="13" width="3.42578125" style="28" customWidth="1"/>
    <col min="14" max="14" width="3" style="23" customWidth="1"/>
    <col min="15" max="15" width="3.28515625" style="22" customWidth="1"/>
    <col min="16" max="16" width="1.42578125" style="22" customWidth="1"/>
    <col min="17" max="17" width="3.42578125" style="28" customWidth="1"/>
    <col min="18" max="18" width="3" style="23" customWidth="1"/>
    <col min="19" max="19" width="3.28515625" style="22" customWidth="1"/>
    <col min="20" max="20" width="1.42578125" style="22" customWidth="1"/>
    <col min="21" max="21" width="3.42578125" style="28" customWidth="1"/>
    <col min="22" max="22" width="3" style="23" customWidth="1"/>
    <col min="23" max="23" width="3.28515625" style="22" customWidth="1"/>
    <col min="24" max="24" width="1.42578125" style="22" customWidth="1"/>
    <col min="25" max="25" width="3.42578125" style="28" customWidth="1"/>
    <col min="26" max="26" width="3.28515625" style="23" customWidth="1"/>
    <col min="27" max="27" width="0.7109375" style="22" customWidth="1"/>
    <col min="28" max="29" width="9.140625" style="22"/>
    <col min="30" max="30" width="9.140625" style="40" customWidth="1"/>
    <col min="31" max="31" width="9.140625" style="40" hidden="1" customWidth="1"/>
    <col min="32" max="32" width="9.140625" style="40" customWidth="1"/>
    <col min="33" max="33" width="9.140625" style="22" hidden="1" customWidth="1"/>
    <col min="34" max="16384" width="9.140625" style="22"/>
  </cols>
  <sheetData>
    <row r="1" spans="1:31" ht="9" customHeight="1" x14ac:dyDescent="0.15">
      <c r="A1" s="163"/>
      <c r="B1" s="163"/>
      <c r="C1" s="163"/>
      <c r="AE1" s="40" t="s">
        <v>438</v>
      </c>
    </row>
    <row r="2" spans="1:31" ht="9" customHeight="1" x14ac:dyDescent="0.15">
      <c r="A2" s="163"/>
      <c r="B2" s="163"/>
      <c r="C2" s="163"/>
    </row>
    <row r="3" spans="1:31" ht="12" customHeight="1" x14ac:dyDescent="0.2">
      <c r="A3" s="168" t="str">
        <f>Invoer!A13</f>
        <v>Bijlage 2.2. Analyseresultaten en toetsing grondwater</v>
      </c>
      <c r="B3" s="168"/>
      <c r="C3" s="168"/>
      <c r="D3" s="168"/>
      <c r="E3" s="168"/>
      <c r="F3" s="168"/>
      <c r="G3" s="168"/>
      <c r="H3" s="168"/>
      <c r="I3" s="168"/>
      <c r="J3" s="168"/>
      <c r="K3" s="168"/>
      <c r="L3" s="168"/>
      <c r="M3" s="168"/>
      <c r="N3" s="168"/>
      <c r="O3" s="168"/>
      <c r="P3" s="168"/>
      <c r="Q3" s="168"/>
      <c r="R3" s="168"/>
      <c r="S3" s="168"/>
      <c r="T3" s="168"/>
      <c r="U3" s="168"/>
      <c r="V3" s="168"/>
      <c r="W3" s="168"/>
      <c r="X3" s="168"/>
      <c r="Y3" s="168"/>
      <c r="Z3" s="168"/>
    </row>
    <row r="4" spans="1:31" ht="5.0999999999999996" customHeight="1" x14ac:dyDescent="0.15">
      <c r="A4" s="161"/>
      <c r="B4" s="161"/>
      <c r="C4" s="161"/>
      <c r="D4" s="24"/>
      <c r="E4" s="83"/>
      <c r="F4" s="25"/>
      <c r="G4" s="24"/>
      <c r="H4" s="24"/>
      <c r="I4" s="83"/>
      <c r="J4" s="25"/>
      <c r="K4" s="24"/>
      <c r="L4" s="24"/>
      <c r="M4" s="83"/>
      <c r="N4" s="25"/>
      <c r="O4" s="24"/>
      <c r="P4" s="24"/>
      <c r="Q4" s="83"/>
      <c r="R4" s="25"/>
      <c r="S4" s="24"/>
      <c r="T4" s="24"/>
      <c r="U4" s="83"/>
      <c r="V4" s="25"/>
      <c r="W4" s="24"/>
      <c r="X4" s="24"/>
      <c r="Y4" s="83"/>
      <c r="Z4" s="25"/>
    </row>
    <row r="5" spans="1:31" ht="12" customHeight="1" x14ac:dyDescent="0.2">
      <c r="A5" s="168" t="str">
        <f ca="1">Invoer!A14</f>
        <v>T.25.13676 Groenstrook nabij P50</v>
      </c>
      <c r="B5" s="168"/>
      <c r="C5" s="168"/>
      <c r="D5" s="168"/>
      <c r="E5" s="168"/>
      <c r="F5" s="168"/>
      <c r="G5" s="168"/>
      <c r="H5" s="168"/>
      <c r="I5" s="168"/>
      <c r="J5" s="168"/>
      <c r="K5" s="168"/>
      <c r="L5" s="168"/>
      <c r="M5" s="168"/>
      <c r="N5" s="168"/>
      <c r="O5" s="168"/>
      <c r="P5" s="169" t="str">
        <f>H!B3</f>
        <v>Toetsing: gemeente Haarlemmermeer</v>
      </c>
      <c r="Q5" s="169"/>
      <c r="R5" s="169"/>
      <c r="S5" s="169"/>
      <c r="T5" s="169"/>
      <c r="U5" s="169"/>
      <c r="V5" s="169"/>
      <c r="W5" s="169"/>
      <c r="X5" s="169"/>
      <c r="Y5" s="169"/>
      <c r="Z5" s="169"/>
    </row>
    <row r="6" spans="1:31" ht="9" customHeight="1" x14ac:dyDescent="0.15">
      <c r="A6" s="166"/>
      <c r="B6" s="166"/>
      <c r="C6" s="166"/>
      <c r="D6" s="26"/>
      <c r="E6" s="84"/>
      <c r="F6" s="27"/>
      <c r="G6" s="26"/>
      <c r="H6" s="26"/>
      <c r="I6" s="84"/>
      <c r="J6" s="27"/>
      <c r="K6" s="26"/>
      <c r="L6" s="26"/>
      <c r="M6" s="84"/>
      <c r="N6" s="27"/>
      <c r="O6" s="26"/>
      <c r="P6" s="26"/>
      <c r="Q6" s="84"/>
      <c r="R6" s="27"/>
      <c r="S6" s="26"/>
      <c r="T6" s="26"/>
      <c r="U6" s="84"/>
      <c r="V6" s="27"/>
      <c r="W6" s="26"/>
      <c r="X6" s="26"/>
      <c r="Y6" s="84"/>
      <c r="Z6" s="27"/>
      <c r="AA6" s="26"/>
    </row>
    <row r="7" spans="1:31" ht="5.0999999999999996" customHeight="1" x14ac:dyDescent="0.15">
      <c r="A7" s="161"/>
      <c r="B7" s="161"/>
      <c r="C7" s="161"/>
    </row>
    <row r="8" spans="1:31" ht="9" customHeight="1" x14ac:dyDescent="0.15">
      <c r="A8" s="161" t="s">
        <v>16</v>
      </c>
      <c r="B8" s="161"/>
      <c r="C8" s="161"/>
      <c r="D8" s="163" t="str">
        <f>HLOOKUP(SMALL(Invoer!$C$17:$M$17,1),Invoer!$C$17:$M$27,4,FALSE)</f>
        <v>A</v>
      </c>
      <c r="E8" s="163"/>
      <c r="F8" s="163"/>
      <c r="H8" s="163" t="str">
        <f>HLOOKUP(SMALL(Invoer!$C$17:$M$17,2),Invoer!$C$17:$M$27,4,FALSE)</f>
        <v>B</v>
      </c>
      <c r="I8" s="163"/>
      <c r="J8" s="163"/>
      <c r="L8" s="163" t="str">
        <f>HLOOKUP(SMALL(Invoer!$C$17:$M$17,3),Invoer!$C$17:$M$27,4,FALSE)</f>
        <v>D</v>
      </c>
      <c r="M8" s="163"/>
      <c r="N8" s="163"/>
      <c r="P8" s="163" t="str">
        <f>HLOOKUP(SMALL(Invoer!$C$17:$M$17,4),Invoer!$C$17:$M$27,4,FALSE)</f>
        <v>D</v>
      </c>
      <c r="Q8" s="163"/>
      <c r="R8" s="163"/>
      <c r="T8" s="163">
        <f>HLOOKUP(SMALL(Invoer!$C$17:$M$17,5),Invoer!$C$17:$M$27,4,FALSE)</f>
        <v>0</v>
      </c>
      <c r="U8" s="163"/>
      <c r="V8" s="163"/>
      <c r="X8" s="163">
        <f>HLOOKUP(SMALL(Invoer!$C$17:$M$17,6),Invoer!$C$17:$M$27,4,FALSE)</f>
        <v>0</v>
      </c>
      <c r="Y8" s="163"/>
      <c r="Z8" s="163"/>
      <c r="AE8" s="40">
        <f>IF(AND(OR(D8="",D8=0),OR(H8="",H8=0),OR(L8="",L8=0),OR(P8="",P8=0),OR(T8="",T8=0),OR(X8="",X8=0)),1,0)</f>
        <v>0</v>
      </c>
    </row>
    <row r="9" spans="1:31" ht="9" hidden="1" customHeight="1" x14ac:dyDescent="0.15">
      <c r="A9" s="161"/>
      <c r="B9" s="161"/>
      <c r="C9" s="161"/>
      <c r="D9" s="163">
        <f>HLOOKUP(SMALL(Invoer!$C$17:$M$17,1),Invoer!$C$17:$M$27,5,FALSE)</f>
        <v>0</v>
      </c>
      <c r="E9" s="163"/>
      <c r="F9" s="163"/>
      <c r="H9" s="163">
        <f>HLOOKUP(SMALL(Invoer!$C$17:$M$17,2),Invoer!$C$17:$M$27,5,FALSE)</f>
        <v>0</v>
      </c>
      <c r="I9" s="163"/>
      <c r="J9" s="163"/>
      <c r="L9" s="163">
        <f>HLOOKUP(SMALL(Invoer!$C$17:$M$17,3),Invoer!$C$17:$M$27,5,FALSE)</f>
        <v>0</v>
      </c>
      <c r="M9" s="163"/>
      <c r="N9" s="163"/>
      <c r="P9" s="163">
        <f>HLOOKUP(SMALL(Invoer!$C$17:$M$17,4),Invoer!$C$17:$M$27,5,FALSE)</f>
        <v>0</v>
      </c>
      <c r="Q9" s="163"/>
      <c r="R9" s="163"/>
      <c r="T9" s="163">
        <f>HLOOKUP(SMALL(Invoer!$C$17:$M$17,5),Invoer!$C$17:$M$27,5,FALSE)</f>
        <v>0</v>
      </c>
      <c r="U9" s="163"/>
      <c r="V9" s="163"/>
      <c r="X9" s="163">
        <f>HLOOKUP(SMALL(Invoer!$C$17:$M$17,6),Invoer!$C$17:$M$27,5,FALSE)</f>
        <v>0</v>
      </c>
      <c r="Y9" s="163"/>
      <c r="Z9" s="163"/>
      <c r="AE9" s="40">
        <f>IF(AND(OR(D9="",D9=0),OR(H9="",H9=0),OR(L9="",L9=0),OR(P9="",P9=0),OR(T9="",T9=0),OR(X9="",X9=0)),1,0)</f>
        <v>1</v>
      </c>
    </row>
    <row r="10" spans="1:31" ht="5.0999999999999996" customHeight="1" x14ac:dyDescent="0.15">
      <c r="A10" s="161"/>
      <c r="B10" s="161"/>
      <c r="C10" s="161"/>
      <c r="AE10" s="40">
        <f>IF(COUNTIF(AE8:AE9,1)=COUNT(AE8:AE9),1,0)</f>
        <v>0</v>
      </c>
    </row>
    <row r="11" spans="1:31" ht="9" customHeight="1" x14ac:dyDescent="0.15">
      <c r="A11" s="161" t="s">
        <v>48</v>
      </c>
      <c r="B11" s="161"/>
      <c r="C11" s="161"/>
      <c r="D11" s="167" t="str">
        <f>IFERROR(G!AS7,"")</f>
        <v>A04</v>
      </c>
      <c r="E11" s="167"/>
      <c r="F11" s="167"/>
      <c r="H11" s="167" t="str">
        <f>IFERROR(G!AV7,"")</f>
        <v>B09</v>
      </c>
      <c r="I11" s="167"/>
      <c r="J11" s="167"/>
      <c r="L11" s="167" t="str">
        <f>IFERROR(G!AY7,"")</f>
        <v>D02</v>
      </c>
      <c r="M11" s="167"/>
      <c r="N11" s="167"/>
      <c r="P11" s="167" t="str">
        <f>IFERROR(G!BB7,"")</f>
        <v>D06</v>
      </c>
      <c r="Q11" s="167"/>
      <c r="R11" s="167"/>
      <c r="T11" s="167" t="str">
        <f>IFERROR(G!BE7,"")</f>
        <v/>
      </c>
      <c r="U11" s="167"/>
      <c r="V11" s="167"/>
      <c r="X11" s="167" t="str">
        <f>IFERROR(G!BH7,"")</f>
        <v/>
      </c>
      <c r="Y11" s="167"/>
      <c r="Z11" s="167"/>
    </row>
    <row r="12" spans="1:31" ht="5.0999999999999996" customHeight="1" x14ac:dyDescent="0.15">
      <c r="A12" s="161"/>
      <c r="B12" s="161"/>
      <c r="C12" s="161"/>
      <c r="D12" s="24"/>
      <c r="E12" s="83"/>
      <c r="F12" s="25"/>
      <c r="G12" s="24"/>
      <c r="H12" s="24"/>
      <c r="I12" s="83"/>
      <c r="J12" s="25"/>
      <c r="K12" s="24"/>
      <c r="L12" s="24"/>
      <c r="M12" s="83"/>
      <c r="N12" s="25"/>
      <c r="O12" s="24"/>
      <c r="P12" s="24"/>
      <c r="Q12" s="83"/>
      <c r="R12" s="25"/>
      <c r="S12" s="24"/>
      <c r="T12" s="24"/>
      <c r="U12" s="83"/>
      <c r="V12" s="25"/>
      <c r="W12" s="24"/>
      <c r="X12" s="24"/>
      <c r="Y12" s="83"/>
      <c r="Z12" s="25"/>
      <c r="AE12" s="40">
        <f>IF(COUNTIF(AE13:AE15,1)=COUNT(AE13:AE15),1,0)</f>
        <v>0</v>
      </c>
    </row>
    <row r="13" spans="1:31" ht="9" customHeight="1" x14ac:dyDescent="0.15">
      <c r="A13" s="161" t="s">
        <v>128</v>
      </c>
      <c r="B13" s="161"/>
      <c r="C13" s="161"/>
      <c r="D13" s="170">
        <f>HLOOKUP(SMALL(Invoer!$C$17:$M$17,1),Invoer!$C$17:$M$29,7,FALSE)</f>
        <v>45890</v>
      </c>
      <c r="E13" s="170"/>
      <c r="F13" s="170"/>
      <c r="H13" s="170">
        <f>HLOOKUP(SMALL(Invoer!$C$17:$M$17,2),Invoer!$C$17:$M$29,7,FALSE)</f>
        <v>45890</v>
      </c>
      <c r="I13" s="170"/>
      <c r="J13" s="170"/>
      <c r="L13" s="170">
        <f>HLOOKUP(SMALL(Invoer!$C$17:$M$17,3),Invoer!$C$17:$M$29,7,FALSE)</f>
        <v>45890</v>
      </c>
      <c r="M13" s="170"/>
      <c r="N13" s="170"/>
      <c r="P13" s="170">
        <f>HLOOKUP(SMALL(Invoer!$C$17:$M$17,4),Invoer!$C$17:$M$29,7,FALSE)</f>
        <v>45890</v>
      </c>
      <c r="Q13" s="170"/>
      <c r="R13" s="170"/>
      <c r="T13" s="170">
        <f>HLOOKUP(SMALL(Invoer!$C$17:$M$17,5),Invoer!$C$17:$M$29,7,FALSE)</f>
        <v>0</v>
      </c>
      <c r="U13" s="170"/>
      <c r="V13" s="170"/>
      <c r="X13" s="170">
        <f>HLOOKUP(SMALL(Invoer!$C$17:$M$17,6),Invoer!$C$17:$M$29,7,FALSE)</f>
        <v>0</v>
      </c>
      <c r="Y13" s="170"/>
      <c r="Z13" s="170"/>
      <c r="AE13" s="40">
        <f>IF(AND(OR(D13="",D13=0),OR(H13="",H13=0),OR(L13="",L13=0),OR(P13="",P13=0),OR(T13="",T13=0),OR(X13="",X13=0)),1,0)</f>
        <v>0</v>
      </c>
    </row>
    <row r="14" spans="1:31" ht="9" customHeight="1" x14ac:dyDescent="0.15">
      <c r="A14" s="161" t="s">
        <v>49</v>
      </c>
      <c r="B14" s="161"/>
      <c r="C14" s="161"/>
      <c r="D14" s="163" t="str">
        <f>HLOOKUP(SMALL(Invoer!$C$17:$M$17,1),Invoer!$C$17:$M$29,8,FALSE)</f>
        <v>4,00-5,00</v>
      </c>
      <c r="E14" s="163"/>
      <c r="F14" s="163"/>
      <c r="H14" s="163" t="str">
        <f>HLOOKUP(SMALL(Invoer!$C$17:$M$17,2),Invoer!$C$17:$M$29,8,FALSE)</f>
        <v>2,50-3,50</v>
      </c>
      <c r="I14" s="163"/>
      <c r="J14" s="163"/>
      <c r="L14" s="163" t="str">
        <f>HLOOKUP(SMALL(Invoer!$C$17:$M$17,3),Invoer!$C$17:$M$29,8,FALSE)</f>
        <v>2,50-3,50</v>
      </c>
      <c r="M14" s="163"/>
      <c r="N14" s="163"/>
      <c r="P14" s="163" t="str">
        <f>HLOOKUP(SMALL(Invoer!$C$17:$M$17,4),Invoer!$C$17:$M$29,8,FALSE)</f>
        <v>2,50-3,50</v>
      </c>
      <c r="Q14" s="163"/>
      <c r="R14" s="163"/>
      <c r="T14" s="163">
        <f>HLOOKUP(SMALL(Invoer!$C$17:$M$17,5),Invoer!$C$17:$M$29,8,FALSE)</f>
        <v>0</v>
      </c>
      <c r="U14" s="163"/>
      <c r="V14" s="163"/>
      <c r="X14" s="163">
        <f>HLOOKUP(SMALL(Invoer!$C$17:$M$17,6),Invoer!$C$17:$M$29,8,FALSE)</f>
        <v>0</v>
      </c>
      <c r="Y14" s="163"/>
      <c r="Z14" s="163"/>
      <c r="AE14" s="40">
        <f>IF(AND(OR(D14="",D14=0),OR(H14="",H14=0),OR(L14="",L14=0),OR(P14="",P14=0),OR(T14="",T14=0),OR(X14="",X14=0)),1,0)</f>
        <v>0</v>
      </c>
    </row>
    <row r="15" spans="1:31" ht="9" customHeight="1" x14ac:dyDescent="0.15">
      <c r="A15" s="161" t="s">
        <v>50</v>
      </c>
      <c r="B15" s="161"/>
      <c r="C15" s="161"/>
      <c r="D15" s="165">
        <f>HLOOKUP(SMALL(Invoer!$C$17:$M$17,1),Invoer!$C$17:$M$29,9,FALSE)</f>
        <v>1.7</v>
      </c>
      <c r="E15" s="165"/>
      <c r="F15" s="165"/>
      <c r="H15" s="165">
        <f>HLOOKUP(SMALL(Invoer!$C$17:$M$17,2),Invoer!$C$17:$M$29,9,FALSE)</f>
        <v>1.5</v>
      </c>
      <c r="I15" s="165"/>
      <c r="J15" s="165"/>
      <c r="L15" s="165">
        <f>HLOOKUP(SMALL(Invoer!$C$17:$M$17,3),Invoer!$C$17:$M$29,9,FALSE)</f>
        <v>1.7</v>
      </c>
      <c r="M15" s="165"/>
      <c r="N15" s="165"/>
      <c r="P15" s="165">
        <f>HLOOKUP(SMALL(Invoer!$C$17:$M$17,4),Invoer!$C$17:$M$29,9,FALSE)</f>
        <v>1.4</v>
      </c>
      <c r="Q15" s="165"/>
      <c r="R15" s="165"/>
      <c r="T15" s="165">
        <f>HLOOKUP(SMALL(Invoer!$C$17:$M$17,5),Invoer!$C$17:$M$29,9,FALSE)</f>
        <v>0</v>
      </c>
      <c r="U15" s="165"/>
      <c r="V15" s="165"/>
      <c r="X15" s="165">
        <f>HLOOKUP(SMALL(Invoer!$C$17:$M$17,6),Invoer!$C$17:$M$29,9,FALSE)</f>
        <v>0</v>
      </c>
      <c r="Y15" s="165"/>
      <c r="Z15" s="165"/>
      <c r="AE15" s="40">
        <f>IF(AND(OR(D15="",D15=0),OR(H15="",H15=0),OR(L15="",L15=0),OR(P15="",P15=0),OR(T15="",T15=0),OR(X15="",X15=0)),1,0)</f>
        <v>0</v>
      </c>
    </row>
    <row r="16" spans="1:31" ht="5.0999999999999996" customHeight="1" x14ac:dyDescent="0.15">
      <c r="A16" s="166"/>
      <c r="B16" s="166"/>
      <c r="C16" s="166"/>
      <c r="D16" s="26"/>
      <c r="E16" s="84"/>
      <c r="F16" s="27"/>
      <c r="G16" s="26"/>
      <c r="H16" s="26"/>
      <c r="I16" s="84"/>
      <c r="J16" s="27"/>
      <c r="K16" s="26"/>
      <c r="L16" s="26"/>
      <c r="M16" s="84"/>
      <c r="N16" s="27"/>
      <c r="O16" s="26"/>
      <c r="P16" s="26"/>
      <c r="Q16" s="84"/>
      <c r="R16" s="27"/>
      <c r="S16" s="26"/>
      <c r="T16" s="26"/>
      <c r="U16" s="84"/>
      <c r="V16" s="27"/>
      <c r="W16" s="26"/>
      <c r="X16" s="26"/>
      <c r="Y16" s="84"/>
      <c r="Z16" s="27"/>
      <c r="AA16" s="26"/>
    </row>
    <row r="17" spans="1:31" ht="5.0999999999999996" customHeight="1" x14ac:dyDescent="0.15">
      <c r="A17" s="161"/>
      <c r="B17" s="161"/>
      <c r="C17" s="161"/>
      <c r="AE17" s="40">
        <f>IF(COUNTIF(AE18:AE23,1)=COUNT(AE18:AE23),1,0)</f>
        <v>0</v>
      </c>
    </row>
    <row r="18" spans="1:31" ht="9" customHeight="1" x14ac:dyDescent="0.15">
      <c r="A18" s="161" t="s">
        <v>51</v>
      </c>
      <c r="B18" s="161"/>
      <c r="C18" s="161"/>
      <c r="D18" s="164">
        <f>HLOOKUP(SMALL(Invoer!$C$17:$M$17,1),Invoer!$C$17:$M$29,10,FALSE)</f>
        <v>7.5</v>
      </c>
      <c r="E18" s="164"/>
      <c r="F18" s="164"/>
      <c r="H18" s="164">
        <f>HLOOKUP(SMALL(Invoer!$C$17:$M$17,2),Invoer!$C$17:$M$29,10,FALSE)</f>
        <v>8.4</v>
      </c>
      <c r="I18" s="164"/>
      <c r="J18" s="164"/>
      <c r="L18" s="164">
        <f>HLOOKUP(SMALL(Invoer!$C$17:$M$17,3),Invoer!$C$17:$M$29,10,FALSE)</f>
        <v>7.6</v>
      </c>
      <c r="M18" s="164"/>
      <c r="N18" s="164"/>
      <c r="P18" s="164">
        <f>HLOOKUP(SMALL(Invoer!$C$17:$M$17,4),Invoer!$C$17:$M$29,10,FALSE)</f>
        <v>7.7</v>
      </c>
      <c r="Q18" s="164"/>
      <c r="R18" s="164"/>
      <c r="T18" s="164">
        <f>HLOOKUP(SMALL(Invoer!$C$17:$M$17,5),Invoer!$C$17:$M$29,10,FALSE)</f>
        <v>0</v>
      </c>
      <c r="U18" s="164"/>
      <c r="V18" s="164"/>
      <c r="X18" s="164">
        <f>HLOOKUP(SMALL(Invoer!$C$17:$M$17,6),Invoer!$C$17:$M$29,10,FALSE)</f>
        <v>0</v>
      </c>
      <c r="Y18" s="164"/>
      <c r="Z18" s="164"/>
      <c r="AE18" s="40">
        <f>IF(AND(OR(D18="",D18=0),OR(H18="",H18=0),OR(L18="",L18=0),OR(P18="",P18=0),OR(T18="",T18=0),OR(X18="",X18=0)),1,0)</f>
        <v>0</v>
      </c>
    </row>
    <row r="19" spans="1:31" ht="9" customHeight="1" x14ac:dyDescent="0.15">
      <c r="A19" s="161" t="s">
        <v>52</v>
      </c>
      <c r="B19" s="161"/>
      <c r="C19" s="161"/>
      <c r="D19" s="163">
        <f>HLOOKUP(SMALL(Invoer!$C$17:$M$17,1),Invoer!$C$17:$M$29,11,FALSE)</f>
        <v>1500</v>
      </c>
      <c r="E19" s="163"/>
      <c r="F19" s="163"/>
      <c r="H19" s="163">
        <f>HLOOKUP(SMALL(Invoer!$C$17:$M$17,2),Invoer!$C$17:$M$29,11,FALSE)</f>
        <v>480</v>
      </c>
      <c r="I19" s="163"/>
      <c r="J19" s="163"/>
      <c r="L19" s="163">
        <f>HLOOKUP(SMALL(Invoer!$C$17:$M$17,3),Invoer!$C$17:$M$29,11,FALSE)</f>
        <v>1400</v>
      </c>
      <c r="M19" s="163"/>
      <c r="N19" s="163"/>
      <c r="P19" s="163">
        <f>HLOOKUP(SMALL(Invoer!$C$17:$M$17,4),Invoer!$C$17:$M$29,11,FALSE)</f>
        <v>1100</v>
      </c>
      <c r="Q19" s="163"/>
      <c r="R19" s="163"/>
      <c r="T19" s="163">
        <f>HLOOKUP(SMALL(Invoer!$C$17:$M$17,5),Invoer!$C$17:$M$29,11,FALSE)</f>
        <v>0</v>
      </c>
      <c r="U19" s="163"/>
      <c r="V19" s="163"/>
      <c r="X19" s="163">
        <f>HLOOKUP(SMALL(Invoer!$C$17:$M$17,6),Invoer!$C$17:$M$29,11,FALSE)</f>
        <v>0</v>
      </c>
      <c r="Y19" s="163"/>
      <c r="Z19" s="163"/>
      <c r="AE19" s="40">
        <f t="shared" ref="AE19:AE22" si="0">IF(AND(OR(D19="",D19=0),OR(H19="",H19=0),OR(L19="",L19=0),OR(P19="",P19=0),OR(T19="",T19=0),OR(X19="",X19=0)),1,0)</f>
        <v>0</v>
      </c>
    </row>
    <row r="20" spans="1:31" ht="9" customHeight="1" x14ac:dyDescent="0.15">
      <c r="A20" s="161" t="s">
        <v>1713</v>
      </c>
      <c r="B20" s="161"/>
      <c r="C20" s="161"/>
      <c r="D20" s="164">
        <f>HLOOKUP(SMALL(Invoer!$C$17:$M$17,1),Invoer!$C$17:$M$29,12,FALSE)</f>
        <v>15.3</v>
      </c>
      <c r="E20" s="164"/>
      <c r="F20" s="164"/>
      <c r="H20" s="164">
        <f>HLOOKUP(SMALL(Invoer!$C$17:$M$17,2),Invoer!$C$17:$M$29,12,FALSE)</f>
        <v>16.7</v>
      </c>
      <c r="I20" s="164"/>
      <c r="J20" s="164"/>
      <c r="L20" s="164">
        <f>HLOOKUP(SMALL(Invoer!$C$17:$M$17,3),Invoer!$C$17:$M$29,12,FALSE)</f>
        <v>16.399999999999999</v>
      </c>
      <c r="M20" s="164"/>
      <c r="N20" s="164"/>
      <c r="P20" s="164">
        <f>HLOOKUP(SMALL(Invoer!$C$17:$M$17,4),Invoer!$C$17:$M$29,12,FALSE)</f>
        <v>17.899999999999999</v>
      </c>
      <c r="Q20" s="164"/>
      <c r="R20" s="164"/>
      <c r="T20" s="164">
        <f>HLOOKUP(SMALL(Invoer!$C$17:$M$17,5),Invoer!$C$17:$M$29,12,FALSE)</f>
        <v>0</v>
      </c>
      <c r="U20" s="164"/>
      <c r="V20" s="164"/>
      <c r="X20" s="164">
        <f>HLOOKUP(SMALL(Invoer!$C$17:$M$17,6),Invoer!$C$17:$M$29,12,FALSE)</f>
        <v>0</v>
      </c>
      <c r="Y20" s="164"/>
      <c r="Z20" s="164"/>
      <c r="AE20" s="40">
        <f t="shared" si="0"/>
        <v>0</v>
      </c>
    </row>
    <row r="21" spans="1:31" ht="9" customHeight="1" x14ac:dyDescent="0.15">
      <c r="A21" s="161" t="s">
        <v>129</v>
      </c>
      <c r="B21" s="161"/>
      <c r="C21" s="161"/>
      <c r="D21" s="163">
        <f>HLOOKUP(SMALL(Invoer!$C$17:$M$17,1),Invoer!$C$17:$M$29,13,FALSE)</f>
        <v>9.8000000000000007</v>
      </c>
      <c r="E21" s="163"/>
      <c r="F21" s="163"/>
      <c r="H21" s="163">
        <f>HLOOKUP(SMALL(Invoer!$C$17:$M$17,2),Invoer!$C$17:$M$29,13,FALSE)</f>
        <v>18</v>
      </c>
      <c r="I21" s="163"/>
      <c r="J21" s="163"/>
      <c r="L21" s="163">
        <f>HLOOKUP(SMALL(Invoer!$C$17:$M$17,3),Invoer!$C$17:$M$29,13,FALSE)</f>
        <v>8.6999999999999993</v>
      </c>
      <c r="M21" s="163"/>
      <c r="N21" s="163"/>
      <c r="P21" s="163">
        <f>HLOOKUP(SMALL(Invoer!$C$17:$M$17,4),Invoer!$C$17:$M$29,13,FALSE)</f>
        <v>74</v>
      </c>
      <c r="Q21" s="163"/>
      <c r="R21" s="163"/>
      <c r="T21" s="163">
        <f>HLOOKUP(SMALL(Invoer!$C$17:$M$17,5),Invoer!$C$17:$M$29,13,FALSE)</f>
        <v>0</v>
      </c>
      <c r="U21" s="163"/>
      <c r="V21" s="163"/>
      <c r="X21" s="163">
        <f>HLOOKUP(SMALL(Invoer!$C$17:$M$17,6),Invoer!$C$17:$M$29,13,FALSE)</f>
        <v>0</v>
      </c>
      <c r="Y21" s="163"/>
      <c r="Z21" s="163"/>
      <c r="AE21" s="40">
        <f t="shared" si="0"/>
        <v>0</v>
      </c>
    </row>
    <row r="22" spans="1:31" ht="9" hidden="1" customHeight="1" x14ac:dyDescent="0.15">
      <c r="A22" s="161" t="str">
        <f>F!A9</f>
        <v>pH (-)</v>
      </c>
      <c r="B22" s="161"/>
      <c r="C22" s="161"/>
      <c r="D22" s="28" t="str">
        <f>G!AT9</f>
        <v/>
      </c>
      <c r="E22" s="28" t="str">
        <f>G!AS9</f>
        <v>--</v>
      </c>
      <c r="H22" s="28" t="str">
        <f>G!AW9</f>
        <v/>
      </c>
      <c r="I22" s="28" t="str">
        <f>G!AV9</f>
        <v>--</v>
      </c>
      <c r="L22" s="28" t="str">
        <f>G!AZ9</f>
        <v/>
      </c>
      <c r="M22" s="28" t="str">
        <f>G!AY9</f>
        <v>--</v>
      </c>
      <c r="O22" s="28"/>
      <c r="P22" s="28" t="str">
        <f>G!BC9</f>
        <v/>
      </c>
      <c r="Q22" s="28" t="str">
        <f>G!BB9</f>
        <v>--</v>
      </c>
      <c r="S22" s="28"/>
      <c r="T22" s="28" t="str">
        <f>G!BF9</f>
        <v/>
      </c>
      <c r="U22" s="28" t="str">
        <f>G!BE9</f>
        <v>--</v>
      </c>
      <c r="W22" s="28"/>
      <c r="X22" s="28" t="str">
        <f>G!BI9</f>
        <v/>
      </c>
      <c r="Y22" s="28" t="str">
        <f>G!BH9</f>
        <v>--</v>
      </c>
      <c r="AE22" s="40">
        <f t="shared" si="0"/>
        <v>1</v>
      </c>
    </row>
    <row r="23" spans="1:31" ht="9" hidden="1" customHeight="1" x14ac:dyDescent="0.15">
      <c r="A23" s="161" t="str">
        <f>F!A10</f>
        <v>Temperatuur t.b.v. pH (°C)</v>
      </c>
      <c r="B23" s="161"/>
      <c r="C23" s="161"/>
      <c r="D23" s="28" t="str">
        <f>G!AT10</f>
        <v/>
      </c>
      <c r="E23" s="28" t="str">
        <f>G!AS10</f>
        <v>--</v>
      </c>
      <c r="H23" s="28" t="str">
        <f>G!AW10</f>
        <v/>
      </c>
      <c r="I23" s="28" t="str">
        <f>G!AV10</f>
        <v>--</v>
      </c>
      <c r="L23" s="28" t="str">
        <f>G!AZ10</f>
        <v/>
      </c>
      <c r="M23" s="28" t="str">
        <f>G!AY10</f>
        <v>--</v>
      </c>
      <c r="O23" s="28"/>
      <c r="P23" s="28" t="str">
        <f>G!BC10</f>
        <v/>
      </c>
      <c r="Q23" s="28" t="str">
        <f>G!BB10</f>
        <v>--</v>
      </c>
      <c r="S23" s="28"/>
      <c r="T23" s="28" t="str">
        <f>G!BF10</f>
        <v/>
      </c>
      <c r="U23" s="28" t="str">
        <f>G!BE10</f>
        <v>--</v>
      </c>
      <c r="W23" s="28"/>
      <c r="X23" s="28" t="str">
        <f>G!BI10</f>
        <v/>
      </c>
      <c r="Y23" s="28" t="str">
        <f>G!BH10</f>
        <v>--</v>
      </c>
      <c r="AE23" s="40">
        <f>IF(AND(OR(D23="",D23=0),OR(H23="",H23=0),OR(L23="",L23=0),OR(P23="",P23=0),OR(T23="",T23=0),OR(X23="",X23=0)),1,0)</f>
        <v>1</v>
      </c>
    </row>
    <row r="24" spans="1:31" ht="5.0999999999999996" customHeight="1" x14ac:dyDescent="0.15">
      <c r="A24" s="161"/>
      <c r="B24" s="161"/>
      <c r="C24" s="161"/>
      <c r="D24" s="28"/>
      <c r="G24" s="28"/>
      <c r="H24" s="28"/>
      <c r="K24" s="28"/>
      <c r="L24" s="28"/>
      <c r="O24" s="28"/>
      <c r="P24" s="28"/>
      <c r="S24" s="28"/>
      <c r="T24" s="28"/>
      <c r="W24" s="28"/>
      <c r="X24" s="28"/>
      <c r="AE24" s="67">
        <f>AE25</f>
        <v>0</v>
      </c>
    </row>
    <row r="25" spans="1:31" ht="9" customHeight="1" x14ac:dyDescent="0.15">
      <c r="A25" s="82" t="str">
        <f>IF(COUNTIF(F!D12:D32,60)&gt;0,"Metalen (mg/l)","Metalen (µg/l)")</f>
        <v>Metalen (µg/l)</v>
      </c>
      <c r="B25" s="82"/>
      <c r="C25" s="82"/>
      <c r="D25" s="82"/>
      <c r="E25" s="85"/>
      <c r="F25" s="82"/>
      <c r="G25" s="82"/>
      <c r="H25" s="82"/>
      <c r="I25" s="85"/>
      <c r="J25" s="82"/>
      <c r="K25" s="82"/>
      <c r="L25" s="82"/>
      <c r="M25" s="85"/>
      <c r="N25" s="82"/>
      <c r="O25" s="82"/>
      <c r="P25" s="82"/>
      <c r="Q25" s="85"/>
      <c r="R25" s="82"/>
      <c r="S25" s="82"/>
      <c r="T25" s="82"/>
      <c r="U25" s="85"/>
      <c r="V25" s="82"/>
      <c r="W25" s="82"/>
      <c r="X25" s="82"/>
      <c r="Y25" s="85"/>
      <c r="Z25" s="82"/>
      <c r="AE25" s="67">
        <f>IF(COUNTIF(AE26:AE46,1)=COUNT(AE26:AE46),1,0)</f>
        <v>0</v>
      </c>
    </row>
    <row r="26" spans="1:31" ht="9" hidden="1" customHeight="1" x14ac:dyDescent="0.15">
      <c r="A26" s="161" t="str">
        <f>F!A11</f>
        <v>Antimoon</v>
      </c>
      <c r="B26" s="161"/>
      <c r="C26" s="161"/>
      <c r="D26" s="65" t="str">
        <f>G!AT11</f>
        <v/>
      </c>
      <c r="E26" s="28" t="str">
        <f>G!AS11</f>
        <v>--</v>
      </c>
      <c r="F26" s="23" t="str">
        <f>G!AU11</f>
        <v/>
      </c>
      <c r="G26" s="65"/>
      <c r="H26" s="65" t="str">
        <f>G!AW11</f>
        <v/>
      </c>
      <c r="I26" s="28" t="str">
        <f>G!AV11</f>
        <v>--</v>
      </c>
      <c r="J26" s="23" t="str">
        <f>G!AX11</f>
        <v/>
      </c>
      <c r="K26" s="65"/>
      <c r="L26" s="65" t="str">
        <f>G!AZ11</f>
        <v/>
      </c>
      <c r="M26" s="28" t="str">
        <f>G!AY11</f>
        <v>--</v>
      </c>
      <c r="N26" s="23" t="str">
        <f>G!BA11</f>
        <v/>
      </c>
      <c r="O26" s="65"/>
      <c r="P26" s="65" t="str">
        <f>G!BC11</f>
        <v/>
      </c>
      <c r="Q26" s="28" t="str">
        <f>G!BB11</f>
        <v>--</v>
      </c>
      <c r="R26" s="23" t="str">
        <f>G!BD11</f>
        <v/>
      </c>
      <c r="S26" s="65"/>
      <c r="T26" s="65" t="str">
        <f>G!BF11</f>
        <v/>
      </c>
      <c r="U26" s="28" t="str">
        <f>G!BE11</f>
        <v>--</v>
      </c>
      <c r="V26" s="23" t="str">
        <f>G!BG11</f>
        <v/>
      </c>
      <c r="W26" s="65"/>
      <c r="X26" s="65" t="str">
        <f>G!BI11</f>
        <v/>
      </c>
      <c r="Y26" s="28" t="str">
        <f>G!BH11</f>
        <v>--</v>
      </c>
      <c r="Z26" s="23" t="str">
        <f>G!BJ11</f>
        <v/>
      </c>
      <c r="AE26" s="40">
        <f>IF(AND(E26="--",I26="--",M26="--",Q26="--",U26="--",Y26="--"),1,0)</f>
        <v>1</v>
      </c>
    </row>
    <row r="27" spans="1:31" ht="9" customHeight="1" x14ac:dyDescent="0.15">
      <c r="A27" s="161" t="str">
        <f>F!A12</f>
        <v>Arseen</v>
      </c>
      <c r="B27" s="161"/>
      <c r="C27" s="161"/>
      <c r="D27" s="65" t="str">
        <f>G!AT12</f>
        <v>&lt;</v>
      </c>
      <c r="E27" s="28" t="str">
        <f>G!AS12</f>
        <v>5,0</v>
      </c>
      <c r="F27" s="23" t="str">
        <f>G!AU12</f>
        <v>-</v>
      </c>
      <c r="G27" s="65"/>
      <c r="H27" s="65" t="str">
        <f>G!AW12</f>
        <v/>
      </c>
      <c r="I27" s="28" t="str">
        <f>G!AV12</f>
        <v>8,9</v>
      </c>
      <c r="J27" s="23" t="str">
        <f>G!AX12</f>
        <v>-</v>
      </c>
      <c r="K27" s="65"/>
      <c r="L27" s="65" t="str">
        <f>G!AZ12</f>
        <v/>
      </c>
      <c r="M27" s="28" t="str">
        <f>G!AY12</f>
        <v>--</v>
      </c>
      <c r="N27" s="23" t="str">
        <f>G!BA12</f>
        <v/>
      </c>
      <c r="O27" s="65"/>
      <c r="P27" s="65" t="str">
        <f>G!BC12</f>
        <v/>
      </c>
      <c r="Q27" s="28" t="str">
        <f>G!BB12</f>
        <v>--</v>
      </c>
      <c r="R27" s="23" t="str">
        <f>G!BD12</f>
        <v/>
      </c>
      <c r="S27" s="65"/>
      <c r="T27" s="65" t="str">
        <f>G!BF12</f>
        <v/>
      </c>
      <c r="U27" s="28" t="str">
        <f>G!BE12</f>
        <v>--</v>
      </c>
      <c r="V27" s="23" t="str">
        <f>G!BG12</f>
        <v/>
      </c>
      <c r="W27" s="65"/>
      <c r="X27" s="65" t="str">
        <f>G!BI12</f>
        <v/>
      </c>
      <c r="Y27" s="28" t="str">
        <f>G!BH12</f>
        <v>--</v>
      </c>
      <c r="Z27" s="23" t="str">
        <f>G!BJ12</f>
        <v/>
      </c>
      <c r="AE27" s="40">
        <f t="shared" ref="AE27:AE46" si="1">IF(AND(E27="--",I27="--",M27="--",Q27="--",U27="--",Y27="--"),1,0)</f>
        <v>0</v>
      </c>
    </row>
    <row r="28" spans="1:31" ht="9" customHeight="1" x14ac:dyDescent="0.15">
      <c r="A28" s="161" t="str">
        <f>F!A13</f>
        <v>Barium</v>
      </c>
      <c r="B28" s="161"/>
      <c r="C28" s="161"/>
      <c r="D28" s="65" t="str">
        <f>G!AT13</f>
        <v/>
      </c>
      <c r="E28" s="28" t="str">
        <f>G!AS13</f>
        <v>39</v>
      </c>
      <c r="F28" s="23" t="str">
        <f>G!AU13</f>
        <v>-</v>
      </c>
      <c r="G28" s="65"/>
      <c r="H28" s="65" t="str">
        <f>G!AW13</f>
        <v/>
      </c>
      <c r="I28" s="28" t="str">
        <f>G!AV13</f>
        <v>23</v>
      </c>
      <c r="J28" s="23" t="str">
        <f>G!AX13</f>
        <v>-</v>
      </c>
      <c r="K28" s="65"/>
      <c r="L28" s="65" t="str">
        <f>G!AZ13</f>
        <v/>
      </c>
      <c r="M28" s="28" t="str">
        <f>G!AY13</f>
        <v>--</v>
      </c>
      <c r="N28" s="23" t="str">
        <f>G!BA13</f>
        <v/>
      </c>
      <c r="O28" s="65"/>
      <c r="P28" s="65" t="str">
        <f>G!BC13</f>
        <v/>
      </c>
      <c r="Q28" s="28" t="str">
        <f>G!BB13</f>
        <v>--</v>
      </c>
      <c r="R28" s="23" t="str">
        <f>G!BD13</f>
        <v/>
      </c>
      <c r="S28" s="65"/>
      <c r="T28" s="65" t="str">
        <f>G!BF13</f>
        <v/>
      </c>
      <c r="U28" s="28" t="str">
        <f>G!BE13</f>
        <v>--</v>
      </c>
      <c r="V28" s="23" t="str">
        <f>G!BG13</f>
        <v/>
      </c>
      <c r="W28" s="65"/>
      <c r="X28" s="65" t="str">
        <f>G!BI13</f>
        <v/>
      </c>
      <c r="Y28" s="28" t="str">
        <f>G!BH13</f>
        <v>--</v>
      </c>
      <c r="Z28" s="23" t="str">
        <f>G!BJ13</f>
        <v/>
      </c>
      <c r="AE28" s="40">
        <f t="shared" si="1"/>
        <v>0</v>
      </c>
    </row>
    <row r="29" spans="1:31" ht="9" hidden="1" customHeight="1" x14ac:dyDescent="0.15">
      <c r="A29" s="161" t="str">
        <f>F!A14</f>
        <v>Beryllium</v>
      </c>
      <c r="B29" s="161"/>
      <c r="C29" s="161"/>
      <c r="D29" s="65" t="str">
        <f>G!AT14</f>
        <v/>
      </c>
      <c r="E29" s="28" t="str">
        <f>G!AS14</f>
        <v>--</v>
      </c>
      <c r="F29" s="23" t="str">
        <f>G!AU14</f>
        <v/>
      </c>
      <c r="G29" s="65"/>
      <c r="H29" s="65" t="str">
        <f>G!AW14</f>
        <v/>
      </c>
      <c r="I29" s="28" t="str">
        <f>G!AV14</f>
        <v>--</v>
      </c>
      <c r="J29" s="23" t="str">
        <f>G!AX14</f>
        <v/>
      </c>
      <c r="K29" s="65"/>
      <c r="L29" s="65" t="str">
        <f>G!AZ14</f>
        <v/>
      </c>
      <c r="M29" s="28" t="str">
        <f>G!AY14</f>
        <v>--</v>
      </c>
      <c r="N29" s="23" t="str">
        <f>G!BA14</f>
        <v/>
      </c>
      <c r="O29" s="65"/>
      <c r="P29" s="65" t="str">
        <f>G!BC14</f>
        <v/>
      </c>
      <c r="Q29" s="28" t="str">
        <f>G!BB14</f>
        <v>--</v>
      </c>
      <c r="R29" s="23" t="str">
        <f>G!BD14</f>
        <v/>
      </c>
      <c r="S29" s="65"/>
      <c r="T29" s="65" t="str">
        <f>G!BF14</f>
        <v/>
      </c>
      <c r="U29" s="28" t="str">
        <f>G!BE14</f>
        <v>--</v>
      </c>
      <c r="V29" s="23" t="str">
        <f>G!BG14</f>
        <v/>
      </c>
      <c r="W29" s="65"/>
      <c r="X29" s="65" t="str">
        <f>G!BI14</f>
        <v/>
      </c>
      <c r="Y29" s="28" t="str">
        <f>G!BH14</f>
        <v>--</v>
      </c>
      <c r="Z29" s="23" t="str">
        <f>G!BJ14</f>
        <v/>
      </c>
      <c r="AE29" s="40">
        <f t="shared" si="1"/>
        <v>1</v>
      </c>
    </row>
    <row r="30" spans="1:31" ht="9" customHeight="1" x14ac:dyDescent="0.15">
      <c r="A30" s="161" t="str">
        <f>F!A15</f>
        <v>Cadmium</v>
      </c>
      <c r="B30" s="161"/>
      <c r="C30" s="161"/>
      <c r="D30" s="65" t="str">
        <f>G!AT15</f>
        <v>&lt;</v>
      </c>
      <c r="E30" s="28" t="str">
        <f>G!AS15</f>
        <v>0,20</v>
      </c>
      <c r="F30" s="23" t="str">
        <f>G!AU15</f>
        <v>-</v>
      </c>
      <c r="G30" s="65"/>
      <c r="H30" s="65" t="str">
        <f>G!AW15</f>
        <v>&lt;</v>
      </c>
      <c r="I30" s="28" t="str">
        <f>G!AV15</f>
        <v>0,20</v>
      </c>
      <c r="J30" s="23" t="str">
        <f>G!AX15</f>
        <v>-</v>
      </c>
      <c r="K30" s="65"/>
      <c r="L30" s="65" t="str">
        <f>G!AZ15</f>
        <v/>
      </c>
      <c r="M30" s="28" t="str">
        <f>G!AY15</f>
        <v>--</v>
      </c>
      <c r="N30" s="23" t="str">
        <f>G!BA15</f>
        <v/>
      </c>
      <c r="O30" s="65"/>
      <c r="P30" s="65" t="str">
        <f>G!BC15</f>
        <v/>
      </c>
      <c r="Q30" s="28" t="str">
        <f>G!BB15</f>
        <v>--</v>
      </c>
      <c r="R30" s="23" t="str">
        <f>G!BD15</f>
        <v/>
      </c>
      <c r="S30" s="65"/>
      <c r="T30" s="65" t="str">
        <f>G!BF15</f>
        <v/>
      </c>
      <c r="U30" s="28" t="str">
        <f>G!BE15</f>
        <v>--</v>
      </c>
      <c r="V30" s="23" t="str">
        <f>G!BG15</f>
        <v/>
      </c>
      <c r="W30" s="65"/>
      <c r="X30" s="65" t="str">
        <f>G!BI15</f>
        <v/>
      </c>
      <c r="Y30" s="28" t="str">
        <f>G!BH15</f>
        <v>--</v>
      </c>
      <c r="Z30" s="23" t="str">
        <f>G!BJ15</f>
        <v/>
      </c>
      <c r="AE30" s="40">
        <f t="shared" si="1"/>
        <v>0</v>
      </c>
    </row>
    <row r="31" spans="1:31" ht="9" hidden="1" customHeight="1" x14ac:dyDescent="0.15">
      <c r="A31" s="161" t="str">
        <f>F!A16</f>
        <v>Chroom</v>
      </c>
      <c r="B31" s="161"/>
      <c r="C31" s="161"/>
      <c r="D31" s="65" t="str">
        <f>G!AT16</f>
        <v/>
      </c>
      <c r="E31" s="28" t="str">
        <f>G!AS16</f>
        <v>--</v>
      </c>
      <c r="F31" s="23" t="str">
        <f>G!AU16</f>
        <v/>
      </c>
      <c r="G31" s="65"/>
      <c r="H31" s="65" t="str">
        <f>G!AW16</f>
        <v/>
      </c>
      <c r="I31" s="28" t="str">
        <f>G!AV16</f>
        <v>--</v>
      </c>
      <c r="J31" s="23" t="str">
        <f>G!AX16</f>
        <v/>
      </c>
      <c r="K31" s="65"/>
      <c r="L31" s="65" t="str">
        <f>G!AZ16</f>
        <v/>
      </c>
      <c r="M31" s="28" t="str">
        <f>G!AY16</f>
        <v>--</v>
      </c>
      <c r="N31" s="23" t="str">
        <f>G!BA16</f>
        <v/>
      </c>
      <c r="O31" s="65"/>
      <c r="P31" s="65" t="str">
        <f>G!BC16</f>
        <v/>
      </c>
      <c r="Q31" s="28" t="str">
        <f>G!BB16</f>
        <v>--</v>
      </c>
      <c r="R31" s="23" t="str">
        <f>G!BD16</f>
        <v/>
      </c>
      <c r="S31" s="65"/>
      <c r="T31" s="65" t="str">
        <f>G!BF16</f>
        <v/>
      </c>
      <c r="U31" s="28" t="str">
        <f>G!BE16</f>
        <v>--</v>
      </c>
      <c r="V31" s="23" t="str">
        <f>G!BG16</f>
        <v/>
      </c>
      <c r="W31" s="65"/>
      <c r="X31" s="65" t="str">
        <f>G!BI16</f>
        <v/>
      </c>
      <c r="Y31" s="28" t="str">
        <f>G!BH16</f>
        <v>--</v>
      </c>
      <c r="Z31" s="23" t="str">
        <f>G!BJ16</f>
        <v/>
      </c>
      <c r="AE31" s="40">
        <f t="shared" si="1"/>
        <v>1</v>
      </c>
    </row>
    <row r="32" spans="1:31" ht="9" hidden="1" customHeight="1" x14ac:dyDescent="0.15">
      <c r="A32" s="161" t="str">
        <f>F!A17</f>
        <v>Chroom III</v>
      </c>
      <c r="B32" s="161"/>
      <c r="C32" s="161"/>
      <c r="D32" s="65" t="str">
        <f>G!AT17</f>
        <v/>
      </c>
      <c r="E32" s="28" t="str">
        <f>G!AS17</f>
        <v>--</v>
      </c>
      <c r="F32" s="23" t="str">
        <f>G!AU17</f>
        <v/>
      </c>
      <c r="G32" s="65"/>
      <c r="H32" s="65" t="str">
        <f>G!AW17</f>
        <v/>
      </c>
      <c r="I32" s="28" t="str">
        <f>G!AV17</f>
        <v>--</v>
      </c>
      <c r="J32" s="23" t="str">
        <f>G!AX17</f>
        <v/>
      </c>
      <c r="K32" s="65"/>
      <c r="L32" s="65" t="str">
        <f>G!AZ17</f>
        <v/>
      </c>
      <c r="M32" s="28" t="str">
        <f>G!AY17</f>
        <v>--</v>
      </c>
      <c r="N32" s="23" t="str">
        <f>G!BA17</f>
        <v/>
      </c>
      <c r="O32" s="65"/>
      <c r="P32" s="65" t="str">
        <f>G!BC17</f>
        <v/>
      </c>
      <c r="Q32" s="28" t="str">
        <f>G!BB17</f>
        <v>--</v>
      </c>
      <c r="R32" s="23" t="str">
        <f>G!BD17</f>
        <v/>
      </c>
      <c r="S32" s="65"/>
      <c r="T32" s="65" t="str">
        <f>G!BF17</f>
        <v/>
      </c>
      <c r="U32" s="28" t="str">
        <f>G!BE17</f>
        <v>--</v>
      </c>
      <c r="V32" s="23" t="str">
        <f>G!BG17</f>
        <v/>
      </c>
      <c r="W32" s="65"/>
      <c r="X32" s="65" t="str">
        <f>G!BI17</f>
        <v/>
      </c>
      <c r="Y32" s="28" t="str">
        <f>G!BH17</f>
        <v>--</v>
      </c>
      <c r="Z32" s="23" t="str">
        <f>G!BJ17</f>
        <v/>
      </c>
      <c r="AE32" s="40">
        <f t="shared" si="1"/>
        <v>1</v>
      </c>
    </row>
    <row r="33" spans="1:31" ht="9" hidden="1" customHeight="1" x14ac:dyDescent="0.15">
      <c r="A33" s="161" t="str">
        <f>F!A18</f>
        <v>Chroom VI</v>
      </c>
      <c r="B33" s="161"/>
      <c r="C33" s="161"/>
      <c r="D33" s="65" t="str">
        <f>G!AT18</f>
        <v/>
      </c>
      <c r="E33" s="28" t="str">
        <f>G!AS18</f>
        <v>--</v>
      </c>
      <c r="F33" s="23" t="str">
        <f>G!AU18</f>
        <v/>
      </c>
      <c r="G33" s="65"/>
      <c r="H33" s="65" t="str">
        <f>G!AW18</f>
        <v/>
      </c>
      <c r="I33" s="28" t="str">
        <f>G!AV18</f>
        <v>--</v>
      </c>
      <c r="J33" s="23" t="str">
        <f>G!AX18</f>
        <v/>
      </c>
      <c r="K33" s="65"/>
      <c r="L33" s="65" t="str">
        <f>G!AZ18</f>
        <v/>
      </c>
      <c r="M33" s="28" t="str">
        <f>G!AY18</f>
        <v>--</v>
      </c>
      <c r="N33" s="23" t="str">
        <f>G!BA18</f>
        <v/>
      </c>
      <c r="O33" s="65"/>
      <c r="P33" s="65" t="str">
        <f>G!BC18</f>
        <v/>
      </c>
      <c r="Q33" s="28" t="str">
        <f>G!BB18</f>
        <v>--</v>
      </c>
      <c r="R33" s="23" t="str">
        <f>G!BD18</f>
        <v/>
      </c>
      <c r="S33" s="65"/>
      <c r="T33" s="65" t="str">
        <f>G!BF18</f>
        <v/>
      </c>
      <c r="U33" s="28" t="str">
        <f>G!BE18</f>
        <v>--</v>
      </c>
      <c r="V33" s="23" t="str">
        <f>G!BG18</f>
        <v/>
      </c>
      <c r="W33" s="65"/>
      <c r="X33" s="65" t="str">
        <f>G!BI18</f>
        <v/>
      </c>
      <c r="Y33" s="28" t="str">
        <f>G!BH18</f>
        <v>--</v>
      </c>
      <c r="Z33" s="23" t="str">
        <f>G!BJ18</f>
        <v/>
      </c>
      <c r="AE33" s="40">
        <f t="shared" si="1"/>
        <v>1</v>
      </c>
    </row>
    <row r="34" spans="1:31" ht="9" hidden="1" customHeight="1" x14ac:dyDescent="0.15">
      <c r="A34" s="161" t="str">
        <f>F!A19</f>
        <v>Kalium</v>
      </c>
      <c r="B34" s="161"/>
      <c r="C34" s="161"/>
      <c r="D34" s="65" t="str">
        <f>G!AT19</f>
        <v/>
      </c>
      <c r="E34" s="28" t="str">
        <f>G!AS19</f>
        <v>--</v>
      </c>
      <c r="F34" s="23" t="str">
        <f>G!AU19</f>
        <v/>
      </c>
      <c r="G34" s="65"/>
      <c r="H34" s="65" t="str">
        <f>G!AW19</f>
        <v/>
      </c>
      <c r="I34" s="28" t="str">
        <f>G!AV19</f>
        <v>--</v>
      </c>
      <c r="J34" s="23" t="str">
        <f>G!AX19</f>
        <v/>
      </c>
      <c r="K34" s="65"/>
      <c r="L34" s="65" t="str">
        <f>G!AZ19</f>
        <v/>
      </c>
      <c r="M34" s="28" t="str">
        <f>G!AY19</f>
        <v>--</v>
      </c>
      <c r="N34" s="23" t="str">
        <f>G!BA19</f>
        <v/>
      </c>
      <c r="O34" s="65"/>
      <c r="P34" s="65" t="str">
        <f>G!BC19</f>
        <v/>
      </c>
      <c r="Q34" s="28" t="str">
        <f>G!BB19</f>
        <v>--</v>
      </c>
      <c r="R34" s="23" t="str">
        <f>G!BD19</f>
        <v/>
      </c>
      <c r="S34" s="65"/>
      <c r="T34" s="65" t="str">
        <f>G!BF19</f>
        <v/>
      </c>
      <c r="U34" s="28" t="str">
        <f>G!BE19</f>
        <v>--</v>
      </c>
      <c r="V34" s="23" t="str">
        <f>G!BG19</f>
        <v/>
      </c>
      <c r="W34" s="65"/>
      <c r="X34" s="65" t="str">
        <f>G!BI19</f>
        <v/>
      </c>
      <c r="Y34" s="28" t="str">
        <f>G!BH19</f>
        <v>--</v>
      </c>
      <c r="Z34" s="23" t="str">
        <f>G!BJ19</f>
        <v/>
      </c>
      <c r="AE34" s="40">
        <f t="shared" si="1"/>
        <v>1</v>
      </c>
    </row>
    <row r="35" spans="1:31" ht="9" customHeight="1" x14ac:dyDescent="0.15">
      <c r="A35" s="161" t="str">
        <f>F!A20</f>
        <v>Kobalt</v>
      </c>
      <c r="B35" s="161"/>
      <c r="C35" s="161"/>
      <c r="D35" s="65" t="str">
        <f>G!AT20</f>
        <v>&lt;</v>
      </c>
      <c r="E35" s="28" t="str">
        <f>G!AS20</f>
        <v>2,0</v>
      </c>
      <c r="F35" s="23" t="str">
        <f>G!AU20</f>
        <v>-</v>
      </c>
      <c r="G35" s="65"/>
      <c r="H35" s="65" t="str">
        <f>G!AW20</f>
        <v>&lt;</v>
      </c>
      <c r="I35" s="28" t="str">
        <f>G!AV20</f>
        <v>2,0</v>
      </c>
      <c r="J35" s="23" t="str">
        <f>G!AX20</f>
        <v>-</v>
      </c>
      <c r="K35" s="65"/>
      <c r="L35" s="65" t="str">
        <f>G!AZ20</f>
        <v/>
      </c>
      <c r="M35" s="28" t="str">
        <f>G!AY20</f>
        <v>--</v>
      </c>
      <c r="N35" s="23" t="str">
        <f>G!BA20</f>
        <v/>
      </c>
      <c r="O35" s="65"/>
      <c r="P35" s="65" t="str">
        <f>G!BC20</f>
        <v/>
      </c>
      <c r="Q35" s="28" t="str">
        <f>G!BB20</f>
        <v>--</v>
      </c>
      <c r="R35" s="23" t="str">
        <f>G!BD20</f>
        <v/>
      </c>
      <c r="S35" s="65"/>
      <c r="T35" s="65" t="str">
        <f>G!BF20</f>
        <v/>
      </c>
      <c r="U35" s="28" t="str">
        <f>G!BE20</f>
        <v>--</v>
      </c>
      <c r="V35" s="23" t="str">
        <f>G!BG20</f>
        <v/>
      </c>
      <c r="W35" s="65"/>
      <c r="X35" s="65" t="str">
        <f>G!BI20</f>
        <v/>
      </c>
      <c r="Y35" s="28" t="str">
        <f>G!BH20</f>
        <v>--</v>
      </c>
      <c r="Z35" s="23" t="str">
        <f>G!BJ20</f>
        <v/>
      </c>
      <c r="AE35" s="40">
        <f t="shared" si="1"/>
        <v>0</v>
      </c>
    </row>
    <row r="36" spans="1:31" ht="9" customHeight="1" x14ac:dyDescent="0.15">
      <c r="A36" s="161" t="str">
        <f>F!A21</f>
        <v>Koper</v>
      </c>
      <c r="B36" s="161"/>
      <c r="C36" s="161"/>
      <c r="D36" s="65" t="str">
        <f>G!AT21</f>
        <v>&lt;</v>
      </c>
      <c r="E36" s="28" t="str">
        <f>G!AS21</f>
        <v>2,0</v>
      </c>
      <c r="F36" s="23" t="str">
        <f>G!AU21</f>
        <v>-</v>
      </c>
      <c r="G36" s="65"/>
      <c r="H36" s="65" t="str">
        <f>G!AW21</f>
        <v>&lt;</v>
      </c>
      <c r="I36" s="28" t="str">
        <f>G!AV21</f>
        <v>2,0</v>
      </c>
      <c r="J36" s="23" t="str">
        <f>G!AX21</f>
        <v>-</v>
      </c>
      <c r="K36" s="65"/>
      <c r="L36" s="65" t="str">
        <f>G!AZ21</f>
        <v/>
      </c>
      <c r="M36" s="28" t="str">
        <f>G!AY21</f>
        <v>--</v>
      </c>
      <c r="N36" s="23" t="str">
        <f>G!BA21</f>
        <v/>
      </c>
      <c r="O36" s="65"/>
      <c r="P36" s="65" t="str">
        <f>G!BC21</f>
        <v/>
      </c>
      <c r="Q36" s="28" t="str">
        <f>G!BB21</f>
        <v>--</v>
      </c>
      <c r="R36" s="23" t="str">
        <f>G!BD21</f>
        <v/>
      </c>
      <c r="S36" s="65"/>
      <c r="T36" s="65" t="str">
        <f>G!BF21</f>
        <v/>
      </c>
      <c r="U36" s="28" t="str">
        <f>G!BE21</f>
        <v>--</v>
      </c>
      <c r="V36" s="23" t="str">
        <f>G!BG21</f>
        <v/>
      </c>
      <c r="W36" s="65"/>
      <c r="X36" s="65" t="str">
        <f>G!BI21</f>
        <v/>
      </c>
      <c r="Y36" s="28" t="str">
        <f>G!BH21</f>
        <v>--</v>
      </c>
      <c r="Z36" s="23" t="str">
        <f>G!BJ21</f>
        <v/>
      </c>
      <c r="AE36" s="40">
        <f t="shared" si="1"/>
        <v>0</v>
      </c>
    </row>
    <row r="37" spans="1:31" ht="9" customHeight="1" x14ac:dyDescent="0.15">
      <c r="A37" s="161" t="str">
        <f>F!A22</f>
        <v>Kwik</v>
      </c>
      <c r="B37" s="161"/>
      <c r="C37" s="161"/>
      <c r="D37" s="65" t="str">
        <f>G!AT22</f>
        <v>&lt;</v>
      </c>
      <c r="E37" s="28" t="str">
        <f>G!AS22</f>
        <v>0,05</v>
      </c>
      <c r="F37" s="23" t="str">
        <f>G!AU22</f>
        <v>-</v>
      </c>
      <c r="G37" s="65"/>
      <c r="H37" s="65" t="str">
        <f>G!AW22</f>
        <v>&lt;</v>
      </c>
      <c r="I37" s="28" t="str">
        <f>G!AV22</f>
        <v>0,05</v>
      </c>
      <c r="J37" s="23" t="str">
        <f>G!AX22</f>
        <v>-</v>
      </c>
      <c r="K37" s="65"/>
      <c r="L37" s="65" t="str">
        <f>G!AZ22</f>
        <v/>
      </c>
      <c r="M37" s="28" t="str">
        <f>G!AY22</f>
        <v>--</v>
      </c>
      <c r="N37" s="23" t="str">
        <f>G!BA22</f>
        <v/>
      </c>
      <c r="O37" s="65"/>
      <c r="P37" s="65" t="str">
        <f>G!BC22</f>
        <v/>
      </c>
      <c r="Q37" s="28" t="str">
        <f>G!BB22</f>
        <v>--</v>
      </c>
      <c r="R37" s="23" t="str">
        <f>G!BD22</f>
        <v/>
      </c>
      <c r="S37" s="65"/>
      <c r="T37" s="65" t="str">
        <f>G!BF22</f>
        <v/>
      </c>
      <c r="U37" s="28" t="str">
        <f>G!BE22</f>
        <v>--</v>
      </c>
      <c r="V37" s="23" t="str">
        <f>G!BG22</f>
        <v/>
      </c>
      <c r="W37" s="65"/>
      <c r="X37" s="65" t="str">
        <f>G!BI22</f>
        <v/>
      </c>
      <c r="Y37" s="28" t="str">
        <f>G!BH22</f>
        <v>--</v>
      </c>
      <c r="Z37" s="23" t="str">
        <f>G!BJ22</f>
        <v/>
      </c>
      <c r="AE37" s="40">
        <f t="shared" si="1"/>
        <v>0</v>
      </c>
    </row>
    <row r="38" spans="1:31" ht="9" hidden="1" customHeight="1" x14ac:dyDescent="0.15">
      <c r="A38" s="161" t="str">
        <f>F!A23</f>
        <v>Kwik (anorganisch)</v>
      </c>
      <c r="B38" s="161"/>
      <c r="C38" s="161"/>
      <c r="D38" s="65" t="str">
        <f>G!AT23</f>
        <v/>
      </c>
      <c r="E38" s="28" t="str">
        <f>G!AS23</f>
        <v>--</v>
      </c>
      <c r="F38" s="23" t="str">
        <f>G!AU23</f>
        <v/>
      </c>
      <c r="G38" s="65"/>
      <c r="H38" s="65" t="str">
        <f>G!AW23</f>
        <v/>
      </c>
      <c r="I38" s="28" t="str">
        <f>G!AV23</f>
        <v>--</v>
      </c>
      <c r="J38" s="23" t="str">
        <f>G!AX23</f>
        <v/>
      </c>
      <c r="K38" s="65"/>
      <c r="L38" s="65" t="str">
        <f>G!AZ23</f>
        <v/>
      </c>
      <c r="M38" s="28" t="str">
        <f>G!AY23</f>
        <v>--</v>
      </c>
      <c r="N38" s="23" t="str">
        <f>G!BA23</f>
        <v/>
      </c>
      <c r="O38" s="65"/>
      <c r="P38" s="65" t="str">
        <f>G!BC23</f>
        <v/>
      </c>
      <c r="Q38" s="28" t="str">
        <f>G!BB23</f>
        <v>--</v>
      </c>
      <c r="R38" s="23" t="str">
        <f>G!BD23</f>
        <v/>
      </c>
      <c r="S38" s="65"/>
      <c r="T38" s="65" t="str">
        <f>G!BF23</f>
        <v/>
      </c>
      <c r="U38" s="28" t="str">
        <f>G!BE23</f>
        <v>--</v>
      </c>
      <c r="V38" s="23" t="str">
        <f>G!BG23</f>
        <v/>
      </c>
      <c r="W38" s="65"/>
      <c r="X38" s="65" t="str">
        <f>G!BI23</f>
        <v/>
      </c>
      <c r="Y38" s="28" t="str">
        <f>G!BH23</f>
        <v>--</v>
      </c>
      <c r="Z38" s="23" t="str">
        <f>G!BJ23</f>
        <v/>
      </c>
      <c r="AE38" s="40">
        <f t="shared" si="1"/>
        <v>1</v>
      </c>
    </row>
    <row r="39" spans="1:31" ht="9" hidden="1" customHeight="1" x14ac:dyDescent="0.15">
      <c r="A39" s="161" t="str">
        <f>F!A24</f>
        <v>Kwik (organisch)</v>
      </c>
      <c r="B39" s="161"/>
      <c r="C39" s="161"/>
      <c r="D39" s="65" t="str">
        <f>G!AT24</f>
        <v/>
      </c>
      <c r="E39" s="28" t="str">
        <f>G!AS24</f>
        <v>--</v>
      </c>
      <c r="F39" s="23" t="str">
        <f>G!AU24</f>
        <v/>
      </c>
      <c r="G39" s="65"/>
      <c r="H39" s="65" t="str">
        <f>G!AW24</f>
        <v/>
      </c>
      <c r="I39" s="28" t="str">
        <f>G!AV24</f>
        <v>--</v>
      </c>
      <c r="J39" s="23" t="str">
        <f>G!AX24</f>
        <v/>
      </c>
      <c r="K39" s="65"/>
      <c r="L39" s="65" t="str">
        <f>G!AZ24</f>
        <v/>
      </c>
      <c r="M39" s="28" t="str">
        <f>G!AY24</f>
        <v>--</v>
      </c>
      <c r="N39" s="23" t="str">
        <f>G!BA24</f>
        <v/>
      </c>
      <c r="O39" s="65"/>
      <c r="P39" s="65" t="str">
        <f>G!BC24</f>
        <v/>
      </c>
      <c r="Q39" s="28" t="str">
        <f>G!BB24</f>
        <v>--</v>
      </c>
      <c r="R39" s="23" t="str">
        <f>G!BD24</f>
        <v/>
      </c>
      <c r="S39" s="65"/>
      <c r="T39" s="65" t="str">
        <f>G!BF24</f>
        <v/>
      </c>
      <c r="U39" s="28" t="str">
        <f>G!BE24</f>
        <v>--</v>
      </c>
      <c r="V39" s="23" t="str">
        <f>G!BG24</f>
        <v/>
      </c>
      <c r="W39" s="65"/>
      <c r="X39" s="65" t="str">
        <f>G!BI24</f>
        <v/>
      </c>
      <c r="Y39" s="28" t="str">
        <f>G!BH24</f>
        <v>--</v>
      </c>
      <c r="Z39" s="23" t="str">
        <f>G!BJ24</f>
        <v/>
      </c>
      <c r="AE39" s="40">
        <f t="shared" si="1"/>
        <v>1</v>
      </c>
    </row>
    <row r="40" spans="1:31" ht="9" customHeight="1" x14ac:dyDescent="0.15">
      <c r="A40" s="161" t="str">
        <f>F!A25</f>
        <v>Lood</v>
      </c>
      <c r="B40" s="161"/>
      <c r="C40" s="161"/>
      <c r="D40" s="65" t="str">
        <f>G!AT25</f>
        <v>&lt;</v>
      </c>
      <c r="E40" s="28" t="str">
        <f>G!AS25</f>
        <v>2,0</v>
      </c>
      <c r="F40" s="23" t="str">
        <f>G!AU25</f>
        <v>-</v>
      </c>
      <c r="G40" s="65"/>
      <c r="H40" s="65" t="str">
        <f>G!AW25</f>
        <v>&lt;</v>
      </c>
      <c r="I40" s="28" t="str">
        <f>G!AV25</f>
        <v>2,0</v>
      </c>
      <c r="J40" s="23" t="str">
        <f>G!AX25</f>
        <v>-</v>
      </c>
      <c r="K40" s="65"/>
      <c r="L40" s="65" t="str">
        <f>G!AZ25</f>
        <v/>
      </c>
      <c r="M40" s="28" t="str">
        <f>G!AY25</f>
        <v>--</v>
      </c>
      <c r="N40" s="23" t="str">
        <f>G!BA25</f>
        <v/>
      </c>
      <c r="O40" s="65"/>
      <c r="P40" s="65" t="str">
        <f>G!BC25</f>
        <v/>
      </c>
      <c r="Q40" s="28" t="str">
        <f>G!BB25</f>
        <v>--</v>
      </c>
      <c r="R40" s="23" t="str">
        <f>G!BD25</f>
        <v/>
      </c>
      <c r="S40" s="65"/>
      <c r="T40" s="65" t="str">
        <f>G!BF25</f>
        <v/>
      </c>
      <c r="U40" s="28" t="str">
        <f>G!BE25</f>
        <v>--</v>
      </c>
      <c r="V40" s="23" t="str">
        <f>G!BG25</f>
        <v/>
      </c>
      <c r="W40" s="65"/>
      <c r="X40" s="65" t="str">
        <f>G!BI25</f>
        <v/>
      </c>
      <c r="Y40" s="28" t="str">
        <f>G!BH25</f>
        <v>--</v>
      </c>
      <c r="Z40" s="23" t="str">
        <f>G!BJ25</f>
        <v/>
      </c>
      <c r="AE40" s="40">
        <f t="shared" si="1"/>
        <v>0</v>
      </c>
    </row>
    <row r="41" spans="1:31" ht="9" customHeight="1" x14ac:dyDescent="0.15">
      <c r="A41" s="161" t="str">
        <f>F!A26</f>
        <v>Molybdeen</v>
      </c>
      <c r="B41" s="161"/>
      <c r="C41" s="161"/>
      <c r="D41" s="65" t="str">
        <f>G!AT26</f>
        <v>&lt;</v>
      </c>
      <c r="E41" s="28" t="str">
        <f>G!AS26</f>
        <v>2,0</v>
      </c>
      <c r="F41" s="23" t="str">
        <f>G!AU26</f>
        <v>-</v>
      </c>
      <c r="G41" s="65"/>
      <c r="H41" s="65" t="str">
        <f>G!AW26</f>
        <v>&lt;</v>
      </c>
      <c r="I41" s="28" t="str">
        <f>G!AV26</f>
        <v>2,0</v>
      </c>
      <c r="J41" s="23" t="str">
        <f>G!AX26</f>
        <v>-</v>
      </c>
      <c r="K41" s="65"/>
      <c r="L41" s="65" t="str">
        <f>G!AZ26</f>
        <v/>
      </c>
      <c r="M41" s="28" t="str">
        <f>G!AY26</f>
        <v>--</v>
      </c>
      <c r="N41" s="23" t="str">
        <f>G!BA26</f>
        <v/>
      </c>
      <c r="O41" s="65"/>
      <c r="P41" s="65" t="str">
        <f>G!BC26</f>
        <v/>
      </c>
      <c r="Q41" s="28" t="str">
        <f>G!BB26</f>
        <v>--</v>
      </c>
      <c r="R41" s="23" t="str">
        <f>G!BD26</f>
        <v/>
      </c>
      <c r="S41" s="65"/>
      <c r="T41" s="65" t="str">
        <f>G!BF26</f>
        <v/>
      </c>
      <c r="U41" s="28" t="str">
        <f>G!BE26</f>
        <v>--</v>
      </c>
      <c r="V41" s="23" t="str">
        <f>G!BG26</f>
        <v/>
      </c>
      <c r="W41" s="65"/>
      <c r="X41" s="65" t="str">
        <f>G!BI26</f>
        <v/>
      </c>
      <c r="Y41" s="28" t="str">
        <f>G!BH26</f>
        <v>--</v>
      </c>
      <c r="Z41" s="23" t="str">
        <f>G!BJ26</f>
        <v/>
      </c>
      <c r="AE41" s="40">
        <f t="shared" si="1"/>
        <v>0</v>
      </c>
    </row>
    <row r="42" spans="1:31" ht="9" customHeight="1" x14ac:dyDescent="0.15">
      <c r="A42" s="161" t="str">
        <f>F!A27</f>
        <v>Nikkel</v>
      </c>
      <c r="B42" s="161"/>
      <c r="C42" s="161"/>
      <c r="D42" s="65" t="str">
        <f>G!AT27</f>
        <v/>
      </c>
      <c r="E42" s="28" t="str">
        <f>G!AS27</f>
        <v>6,4</v>
      </c>
      <c r="F42" s="23" t="str">
        <f>G!AU27</f>
        <v>-</v>
      </c>
      <c r="G42" s="65"/>
      <c r="H42" s="65" t="str">
        <f>G!AW27</f>
        <v/>
      </c>
      <c r="I42" s="28" t="str">
        <f>G!AV27</f>
        <v>10</v>
      </c>
      <c r="J42" s="23" t="str">
        <f>G!AX27</f>
        <v>-</v>
      </c>
      <c r="K42" s="65"/>
      <c r="L42" s="65" t="str">
        <f>G!AZ27</f>
        <v/>
      </c>
      <c r="M42" s="28" t="str">
        <f>G!AY27</f>
        <v>--</v>
      </c>
      <c r="N42" s="23" t="str">
        <f>G!BA27</f>
        <v/>
      </c>
      <c r="O42" s="65"/>
      <c r="P42" s="65" t="str">
        <f>G!BC27</f>
        <v/>
      </c>
      <c r="Q42" s="28" t="str">
        <f>G!BB27</f>
        <v>--</v>
      </c>
      <c r="R42" s="23" t="str">
        <f>G!BD27</f>
        <v/>
      </c>
      <c r="S42" s="65"/>
      <c r="T42" s="65" t="str">
        <f>G!BF27</f>
        <v/>
      </c>
      <c r="U42" s="28" t="str">
        <f>G!BE27</f>
        <v>--</v>
      </c>
      <c r="V42" s="23" t="str">
        <f>G!BG27</f>
        <v/>
      </c>
      <c r="W42" s="65"/>
      <c r="X42" s="65" t="str">
        <f>G!BI27</f>
        <v/>
      </c>
      <c r="Y42" s="28" t="str">
        <f>G!BH27</f>
        <v>--</v>
      </c>
      <c r="Z42" s="23" t="str">
        <f>G!BJ27</f>
        <v/>
      </c>
      <c r="AE42" s="40">
        <f t="shared" si="1"/>
        <v>0</v>
      </c>
    </row>
    <row r="43" spans="1:31" ht="9" hidden="1" customHeight="1" x14ac:dyDescent="0.15">
      <c r="A43" s="161" t="str">
        <f>F!A28</f>
        <v>Seleen</v>
      </c>
      <c r="B43" s="161"/>
      <c r="C43" s="161"/>
      <c r="D43" s="65" t="str">
        <f>G!AT28</f>
        <v/>
      </c>
      <c r="E43" s="28" t="str">
        <f>G!AS28</f>
        <v>--</v>
      </c>
      <c r="F43" s="23" t="str">
        <f>G!AU28</f>
        <v/>
      </c>
      <c r="G43" s="65"/>
      <c r="H43" s="65" t="str">
        <f>G!AW28</f>
        <v/>
      </c>
      <c r="I43" s="28" t="str">
        <f>G!AV28</f>
        <v>--</v>
      </c>
      <c r="J43" s="23" t="str">
        <f>G!AX28</f>
        <v/>
      </c>
      <c r="K43" s="65"/>
      <c r="L43" s="65" t="str">
        <f>G!AZ28</f>
        <v/>
      </c>
      <c r="M43" s="28" t="str">
        <f>G!AY28</f>
        <v>--</v>
      </c>
      <c r="N43" s="23" t="str">
        <f>G!BA28</f>
        <v/>
      </c>
      <c r="O43" s="65"/>
      <c r="P43" s="65" t="str">
        <f>G!BC28</f>
        <v/>
      </c>
      <c r="Q43" s="28" t="str">
        <f>G!BB28</f>
        <v>--</v>
      </c>
      <c r="R43" s="23" t="str">
        <f>G!BD28</f>
        <v/>
      </c>
      <c r="S43" s="65"/>
      <c r="T43" s="65" t="str">
        <f>G!BF28</f>
        <v/>
      </c>
      <c r="U43" s="28" t="str">
        <f>G!BE28</f>
        <v>--</v>
      </c>
      <c r="V43" s="23" t="str">
        <f>G!BG28</f>
        <v/>
      </c>
      <c r="W43" s="65"/>
      <c r="X43" s="65" t="str">
        <f>G!BI28</f>
        <v/>
      </c>
      <c r="Y43" s="28" t="str">
        <f>G!BH28</f>
        <v>--</v>
      </c>
      <c r="Z43" s="23" t="str">
        <f>G!BJ28</f>
        <v/>
      </c>
      <c r="AE43" s="40">
        <f t="shared" si="1"/>
        <v>1</v>
      </c>
    </row>
    <row r="44" spans="1:31" ht="9" hidden="1" customHeight="1" x14ac:dyDescent="0.15">
      <c r="A44" s="161" t="str">
        <f>F!A29</f>
        <v>Tin</v>
      </c>
      <c r="B44" s="161"/>
      <c r="C44" s="161"/>
      <c r="D44" s="65" t="str">
        <f>G!AT29</f>
        <v/>
      </c>
      <c r="E44" s="28" t="str">
        <f>G!AS29</f>
        <v>--</v>
      </c>
      <c r="F44" s="23" t="str">
        <f>G!AU29</f>
        <v/>
      </c>
      <c r="G44" s="65"/>
      <c r="H44" s="65" t="str">
        <f>G!AW29</f>
        <v/>
      </c>
      <c r="I44" s="28" t="str">
        <f>G!AV29</f>
        <v>--</v>
      </c>
      <c r="J44" s="23" t="str">
        <f>G!AX29</f>
        <v/>
      </c>
      <c r="K44" s="65"/>
      <c r="L44" s="65" t="str">
        <f>G!AZ29</f>
        <v/>
      </c>
      <c r="M44" s="28" t="str">
        <f>G!AY29</f>
        <v>--</v>
      </c>
      <c r="N44" s="23" t="str">
        <f>G!BA29</f>
        <v/>
      </c>
      <c r="O44" s="65"/>
      <c r="P44" s="65" t="str">
        <f>G!BC29</f>
        <v/>
      </c>
      <c r="Q44" s="28" t="str">
        <f>G!BB29</f>
        <v>--</v>
      </c>
      <c r="R44" s="23" t="str">
        <f>G!BD29</f>
        <v/>
      </c>
      <c r="S44" s="65"/>
      <c r="T44" s="65" t="str">
        <f>G!BF29</f>
        <v/>
      </c>
      <c r="U44" s="28" t="str">
        <f>G!BE29</f>
        <v>--</v>
      </c>
      <c r="V44" s="23" t="str">
        <f>G!BG29</f>
        <v/>
      </c>
      <c r="W44" s="65"/>
      <c r="X44" s="65" t="str">
        <f>G!BI29</f>
        <v/>
      </c>
      <c r="Y44" s="28" t="str">
        <f>G!BH29</f>
        <v>--</v>
      </c>
      <c r="Z44" s="23" t="str">
        <f>G!BJ29</f>
        <v/>
      </c>
      <c r="AE44" s="40">
        <f t="shared" si="1"/>
        <v>1</v>
      </c>
    </row>
    <row r="45" spans="1:31" ht="9" hidden="1" customHeight="1" x14ac:dyDescent="0.15">
      <c r="A45" s="161" t="str">
        <f>F!A30</f>
        <v>Vanadium</v>
      </c>
      <c r="B45" s="161"/>
      <c r="C45" s="161"/>
      <c r="D45" s="65" t="str">
        <f>G!AT30</f>
        <v/>
      </c>
      <c r="E45" s="28" t="str">
        <f>G!AS30</f>
        <v>--</v>
      </c>
      <c r="F45" s="23" t="str">
        <f>G!AU30</f>
        <v/>
      </c>
      <c r="G45" s="65"/>
      <c r="H45" s="65" t="str">
        <f>G!AW30</f>
        <v/>
      </c>
      <c r="I45" s="28" t="str">
        <f>G!AV30</f>
        <v>--</v>
      </c>
      <c r="J45" s="23" t="str">
        <f>G!AX30</f>
        <v/>
      </c>
      <c r="K45" s="65"/>
      <c r="L45" s="65" t="str">
        <f>G!AZ30</f>
        <v/>
      </c>
      <c r="M45" s="28" t="str">
        <f>G!AY30</f>
        <v>--</v>
      </c>
      <c r="N45" s="23" t="str">
        <f>G!BA30</f>
        <v/>
      </c>
      <c r="O45" s="65"/>
      <c r="P45" s="65" t="str">
        <f>G!BC30</f>
        <v/>
      </c>
      <c r="Q45" s="28" t="str">
        <f>G!BB30</f>
        <v>--</v>
      </c>
      <c r="R45" s="23" t="str">
        <f>G!BD30</f>
        <v/>
      </c>
      <c r="S45" s="65"/>
      <c r="T45" s="65" t="str">
        <f>G!BF30</f>
        <v/>
      </c>
      <c r="U45" s="28" t="str">
        <f>G!BE30</f>
        <v>--</v>
      </c>
      <c r="V45" s="23" t="str">
        <f>G!BG30</f>
        <v/>
      </c>
      <c r="W45" s="65"/>
      <c r="X45" s="65" t="str">
        <f>G!BI30</f>
        <v/>
      </c>
      <c r="Y45" s="28" t="str">
        <f>G!BH30</f>
        <v>--</v>
      </c>
      <c r="Z45" s="23" t="str">
        <f>G!BJ30</f>
        <v/>
      </c>
      <c r="AE45" s="40">
        <f t="shared" si="1"/>
        <v>1</v>
      </c>
    </row>
    <row r="46" spans="1:31" ht="9" customHeight="1" x14ac:dyDescent="0.15">
      <c r="A46" s="161" t="str">
        <f>F!A31</f>
        <v>Zink</v>
      </c>
      <c r="B46" s="161"/>
      <c r="C46" s="161"/>
      <c r="D46" s="65" t="str">
        <f>G!AT31</f>
        <v>&lt;</v>
      </c>
      <c r="E46" s="28" t="str">
        <f>G!AS31</f>
        <v>10</v>
      </c>
      <c r="F46" s="23" t="str">
        <f>G!AU31</f>
        <v>-</v>
      </c>
      <c r="G46" s="65"/>
      <c r="H46" s="65" t="str">
        <f>G!AW31</f>
        <v>&lt;</v>
      </c>
      <c r="I46" s="28" t="str">
        <f>G!AV31</f>
        <v>10</v>
      </c>
      <c r="J46" s="23" t="str">
        <f>G!AX31</f>
        <v>-</v>
      </c>
      <c r="K46" s="65"/>
      <c r="L46" s="65" t="str">
        <f>G!AZ31</f>
        <v/>
      </c>
      <c r="M46" s="28" t="str">
        <f>G!AY31</f>
        <v>--</v>
      </c>
      <c r="N46" s="23" t="str">
        <f>G!BA31</f>
        <v/>
      </c>
      <c r="O46" s="65"/>
      <c r="P46" s="65" t="str">
        <f>G!BC31</f>
        <v/>
      </c>
      <c r="Q46" s="28" t="str">
        <f>G!BB31</f>
        <v>--</v>
      </c>
      <c r="R46" s="23" t="str">
        <f>G!BD31</f>
        <v/>
      </c>
      <c r="S46" s="65"/>
      <c r="T46" s="65" t="str">
        <f>G!BF31</f>
        <v/>
      </c>
      <c r="U46" s="28" t="str">
        <f>G!BE31</f>
        <v>--</v>
      </c>
      <c r="V46" s="23" t="str">
        <f>G!BG31</f>
        <v/>
      </c>
      <c r="W46" s="65"/>
      <c r="X46" s="65" t="str">
        <f>G!BI31</f>
        <v/>
      </c>
      <c r="Y46" s="28" t="str">
        <f>G!BH31</f>
        <v>--</v>
      </c>
      <c r="Z46" s="23" t="str">
        <f>G!BJ31</f>
        <v/>
      </c>
      <c r="AE46" s="40">
        <f t="shared" si="1"/>
        <v>0</v>
      </c>
    </row>
    <row r="47" spans="1:31" ht="3.95" customHeight="1" x14ac:dyDescent="0.15">
      <c r="A47" s="65"/>
      <c r="B47" s="65"/>
      <c r="C47" s="65"/>
      <c r="D47" s="65"/>
      <c r="G47" s="65"/>
      <c r="H47" s="65"/>
      <c r="K47" s="65"/>
      <c r="L47" s="65"/>
      <c r="O47" s="65"/>
      <c r="P47" s="65"/>
      <c r="S47" s="65"/>
      <c r="T47" s="65"/>
      <c r="W47" s="65"/>
      <c r="X47" s="65"/>
      <c r="AE47" s="67">
        <f>AE48</f>
        <v>0</v>
      </c>
    </row>
    <row r="48" spans="1:31" ht="9" customHeight="1" x14ac:dyDescent="0.15">
      <c r="A48" s="66" t="str">
        <f>IF(COUNTIF(F!D33:D49,60)&gt;0,"Polycyclische aromatische koolwaterstoffen (mg/l)","Polycyclische aromatische koolwaterstoffen (µg/l)")</f>
        <v>Polycyclische aromatische koolwaterstoffen (µg/l)</v>
      </c>
      <c r="B48" s="65"/>
      <c r="C48" s="65"/>
      <c r="D48" s="65"/>
      <c r="G48" s="65"/>
      <c r="H48" s="65"/>
      <c r="K48" s="65"/>
      <c r="L48" s="65"/>
      <c r="O48" s="65"/>
      <c r="P48" s="65"/>
      <c r="S48" s="65"/>
      <c r="T48" s="65"/>
      <c r="W48" s="65"/>
      <c r="X48" s="65"/>
      <c r="AE48" s="67">
        <f>IF(COUNTIF(AE49:AE65,1)=COUNT(AE49:AE65),1,0)</f>
        <v>0</v>
      </c>
    </row>
    <row r="49" spans="1:31" ht="9" customHeight="1" x14ac:dyDescent="0.15">
      <c r="A49" s="161" t="str">
        <f>F!A32</f>
        <v>Naftaleen</v>
      </c>
      <c r="B49" s="161"/>
      <c r="C49" s="161"/>
      <c r="D49" s="65" t="str">
        <f>G!AT32</f>
        <v/>
      </c>
      <c r="E49" s="28" t="str">
        <f>G!AS32</f>
        <v>0,02</v>
      </c>
      <c r="F49" s="23" t="str">
        <f>G!AU32</f>
        <v>-</v>
      </c>
      <c r="G49" s="65"/>
      <c r="H49" s="65" t="str">
        <f>G!AW32</f>
        <v>&lt;</v>
      </c>
      <c r="I49" s="28" t="str">
        <f>G!AV32</f>
        <v>0,02</v>
      </c>
      <c r="J49" s="23" t="str">
        <f>G!AX32</f>
        <v>-</v>
      </c>
      <c r="K49" s="65"/>
      <c r="L49" s="65" t="str">
        <f>G!AZ32</f>
        <v/>
      </c>
      <c r="M49" s="28" t="str">
        <f>G!AY32</f>
        <v>0,23</v>
      </c>
      <c r="N49" s="23" t="str">
        <f>G!BA32</f>
        <v>-</v>
      </c>
      <c r="O49" s="65"/>
      <c r="P49" s="65" t="str">
        <f>G!BC32</f>
        <v/>
      </c>
      <c r="Q49" s="28" t="str">
        <f>G!BB32</f>
        <v>0,04</v>
      </c>
      <c r="R49" s="23" t="str">
        <f>G!BD32</f>
        <v>-</v>
      </c>
      <c r="S49" s="65"/>
      <c r="T49" s="65" t="str">
        <f>G!BF32</f>
        <v/>
      </c>
      <c r="U49" s="28" t="str">
        <f>G!BE32</f>
        <v>--</v>
      </c>
      <c r="V49" s="23" t="str">
        <f>G!BG32</f>
        <v/>
      </c>
      <c r="W49" s="65"/>
      <c r="X49" s="65" t="str">
        <f>G!BI32</f>
        <v/>
      </c>
      <c r="Y49" s="28" t="str">
        <f>G!BH32</f>
        <v>--</v>
      </c>
      <c r="Z49" s="23" t="str">
        <f>G!BJ32</f>
        <v/>
      </c>
      <c r="AE49" s="40">
        <f t="shared" ref="AE49:AE65" si="2">IF(AND(E49="--",I49="--",M49="--",Q49="--",U49="--",Y49="--"),1,0)</f>
        <v>0</v>
      </c>
    </row>
    <row r="50" spans="1:31" ht="9" hidden="1" customHeight="1" x14ac:dyDescent="0.15">
      <c r="A50" s="161" t="str">
        <f>F!A33</f>
        <v>Antraceen</v>
      </c>
      <c r="B50" s="161"/>
      <c r="C50" s="161"/>
      <c r="D50" s="65" t="str">
        <f>G!AT33</f>
        <v/>
      </c>
      <c r="E50" s="28" t="str">
        <f>G!AS33</f>
        <v>--</v>
      </c>
      <c r="F50" s="23" t="str">
        <f>G!AU33</f>
        <v/>
      </c>
      <c r="G50" s="65"/>
      <c r="H50" s="65" t="str">
        <f>G!AW33</f>
        <v/>
      </c>
      <c r="I50" s="28" t="str">
        <f>G!AV33</f>
        <v>--</v>
      </c>
      <c r="J50" s="23" t="str">
        <f>G!AX33</f>
        <v/>
      </c>
      <c r="K50" s="65"/>
      <c r="L50" s="65" t="str">
        <f>G!AZ33</f>
        <v/>
      </c>
      <c r="M50" s="28" t="str">
        <f>G!AY33</f>
        <v>--</v>
      </c>
      <c r="N50" s="23" t="str">
        <f>G!BA33</f>
        <v/>
      </c>
      <c r="O50" s="65"/>
      <c r="P50" s="65" t="str">
        <f>G!BC33</f>
        <v/>
      </c>
      <c r="Q50" s="28" t="str">
        <f>G!BB33</f>
        <v>--</v>
      </c>
      <c r="R50" s="23" t="str">
        <f>G!BD33</f>
        <v/>
      </c>
      <c r="S50" s="65"/>
      <c r="T50" s="65" t="str">
        <f>G!BF33</f>
        <v/>
      </c>
      <c r="U50" s="28" t="str">
        <f>G!BE33</f>
        <v>--</v>
      </c>
      <c r="V50" s="23" t="str">
        <f>G!BG33</f>
        <v/>
      </c>
      <c r="W50" s="65"/>
      <c r="X50" s="65" t="str">
        <f>G!BI33</f>
        <v/>
      </c>
      <c r="Y50" s="28" t="str">
        <f>G!BH33</f>
        <v>--</v>
      </c>
      <c r="Z50" s="23" t="str">
        <f>G!BJ33</f>
        <v/>
      </c>
      <c r="AE50" s="40">
        <f t="shared" si="2"/>
        <v>1</v>
      </c>
    </row>
    <row r="51" spans="1:31" ht="9" hidden="1" customHeight="1" x14ac:dyDescent="0.15">
      <c r="A51" s="161" t="str">
        <f>F!A34</f>
        <v>Fenantreen</v>
      </c>
      <c r="B51" s="161"/>
      <c r="C51" s="161"/>
      <c r="D51" s="65" t="str">
        <f>G!AT34</f>
        <v/>
      </c>
      <c r="E51" s="28" t="str">
        <f>G!AS34</f>
        <v>--</v>
      </c>
      <c r="F51" s="23" t="str">
        <f>G!AU34</f>
        <v/>
      </c>
      <c r="G51" s="65"/>
      <c r="H51" s="65" t="str">
        <f>G!AW34</f>
        <v/>
      </c>
      <c r="I51" s="28" t="str">
        <f>G!AV34</f>
        <v>--</v>
      </c>
      <c r="J51" s="23" t="str">
        <f>G!AX34</f>
        <v/>
      </c>
      <c r="K51" s="65"/>
      <c r="L51" s="65" t="str">
        <f>G!AZ34</f>
        <v/>
      </c>
      <c r="M51" s="28" t="str">
        <f>G!AY34</f>
        <v>--</v>
      </c>
      <c r="N51" s="23" t="str">
        <f>G!BA34</f>
        <v/>
      </c>
      <c r="O51" s="65"/>
      <c r="P51" s="65" t="str">
        <f>G!BC34</f>
        <v/>
      </c>
      <c r="Q51" s="28" t="str">
        <f>G!BB34</f>
        <v>--</v>
      </c>
      <c r="R51" s="23" t="str">
        <f>G!BD34</f>
        <v/>
      </c>
      <c r="S51" s="65"/>
      <c r="T51" s="65" t="str">
        <f>G!BF34</f>
        <v/>
      </c>
      <c r="U51" s="28" t="str">
        <f>G!BE34</f>
        <v>--</v>
      </c>
      <c r="V51" s="23" t="str">
        <f>G!BG34</f>
        <v/>
      </c>
      <c r="W51" s="65"/>
      <c r="X51" s="65" t="str">
        <f>G!BI34</f>
        <v/>
      </c>
      <c r="Y51" s="28" t="str">
        <f>G!BH34</f>
        <v>--</v>
      </c>
      <c r="Z51" s="23" t="str">
        <f>G!BJ34</f>
        <v/>
      </c>
      <c r="AE51" s="40">
        <f t="shared" si="2"/>
        <v>1</v>
      </c>
    </row>
    <row r="52" spans="1:31" ht="9" hidden="1" customHeight="1" x14ac:dyDescent="0.15">
      <c r="A52" s="161" t="str">
        <f>F!A35</f>
        <v>Fluoranteen</v>
      </c>
      <c r="B52" s="161"/>
      <c r="C52" s="161"/>
      <c r="D52" s="65" t="str">
        <f>G!AT35</f>
        <v/>
      </c>
      <c r="E52" s="28" t="str">
        <f>G!AS35</f>
        <v>--</v>
      </c>
      <c r="F52" s="23" t="str">
        <f>G!AU35</f>
        <v/>
      </c>
      <c r="G52" s="65"/>
      <c r="H52" s="65" t="str">
        <f>G!AW35</f>
        <v/>
      </c>
      <c r="I52" s="28" t="str">
        <f>G!AV35</f>
        <v>--</v>
      </c>
      <c r="J52" s="23" t="str">
        <f>G!AX35</f>
        <v/>
      </c>
      <c r="K52" s="65"/>
      <c r="L52" s="65" t="str">
        <f>G!AZ35</f>
        <v/>
      </c>
      <c r="M52" s="28" t="str">
        <f>G!AY35</f>
        <v>--</v>
      </c>
      <c r="N52" s="23" t="str">
        <f>G!BA35</f>
        <v/>
      </c>
      <c r="O52" s="65"/>
      <c r="P52" s="65" t="str">
        <f>G!BC35</f>
        <v/>
      </c>
      <c r="Q52" s="28" t="str">
        <f>G!BB35</f>
        <v>--</v>
      </c>
      <c r="R52" s="23" t="str">
        <f>G!BD35</f>
        <v/>
      </c>
      <c r="S52" s="65"/>
      <c r="T52" s="65" t="str">
        <f>G!BF35</f>
        <v/>
      </c>
      <c r="U52" s="28" t="str">
        <f>G!BE35</f>
        <v>--</v>
      </c>
      <c r="V52" s="23" t="str">
        <f>G!BG35</f>
        <v/>
      </c>
      <c r="W52" s="65"/>
      <c r="X52" s="65" t="str">
        <f>G!BI35</f>
        <v/>
      </c>
      <c r="Y52" s="28" t="str">
        <f>G!BH35</f>
        <v>--</v>
      </c>
      <c r="Z52" s="23" t="str">
        <f>G!BJ35</f>
        <v/>
      </c>
      <c r="AE52" s="40">
        <f t="shared" si="2"/>
        <v>1</v>
      </c>
    </row>
    <row r="53" spans="1:31" ht="9" hidden="1" customHeight="1" x14ac:dyDescent="0.15">
      <c r="A53" s="161" t="str">
        <f>F!A36</f>
        <v>Benzo(a)antraceen</v>
      </c>
      <c r="B53" s="161"/>
      <c r="C53" s="161"/>
      <c r="D53" s="65" t="str">
        <f>G!AT36</f>
        <v/>
      </c>
      <c r="E53" s="28" t="str">
        <f>G!AS36</f>
        <v>--</v>
      </c>
      <c r="F53" s="23" t="str">
        <f>G!AU36</f>
        <v/>
      </c>
      <c r="G53" s="65"/>
      <c r="H53" s="65" t="str">
        <f>G!AW36</f>
        <v/>
      </c>
      <c r="I53" s="28" t="str">
        <f>G!AV36</f>
        <v>--</v>
      </c>
      <c r="J53" s="23" t="str">
        <f>G!AX36</f>
        <v/>
      </c>
      <c r="K53" s="65"/>
      <c r="L53" s="65" t="str">
        <f>G!AZ36</f>
        <v/>
      </c>
      <c r="M53" s="28" t="str">
        <f>G!AY36</f>
        <v>--</v>
      </c>
      <c r="N53" s="23" t="str">
        <f>G!BA36</f>
        <v/>
      </c>
      <c r="O53" s="65"/>
      <c r="P53" s="65" t="str">
        <f>G!BC36</f>
        <v/>
      </c>
      <c r="Q53" s="28" t="str">
        <f>G!BB36</f>
        <v>--</v>
      </c>
      <c r="R53" s="23" t="str">
        <f>G!BD36</f>
        <v/>
      </c>
      <c r="S53" s="65"/>
      <c r="T53" s="65" t="str">
        <f>G!BF36</f>
        <v/>
      </c>
      <c r="U53" s="28" t="str">
        <f>G!BE36</f>
        <v>--</v>
      </c>
      <c r="V53" s="23" t="str">
        <f>G!BG36</f>
        <v/>
      </c>
      <c r="W53" s="65"/>
      <c r="X53" s="65" t="str">
        <f>G!BI36</f>
        <v/>
      </c>
      <c r="Y53" s="28" t="str">
        <f>G!BH36</f>
        <v>--</v>
      </c>
      <c r="Z53" s="23" t="str">
        <f>G!BJ36</f>
        <v/>
      </c>
      <c r="AE53" s="40">
        <f t="shared" si="2"/>
        <v>1</v>
      </c>
    </row>
    <row r="54" spans="1:31" ht="9" hidden="1" customHeight="1" x14ac:dyDescent="0.15">
      <c r="A54" s="161" t="str">
        <f>F!A37</f>
        <v>Chryseen</v>
      </c>
      <c r="B54" s="161"/>
      <c r="C54" s="161"/>
      <c r="D54" s="65" t="str">
        <f>G!AT37</f>
        <v/>
      </c>
      <c r="E54" s="28" t="str">
        <f>G!AS37</f>
        <v>--</v>
      </c>
      <c r="F54" s="23" t="str">
        <f>G!AU37</f>
        <v/>
      </c>
      <c r="G54" s="65"/>
      <c r="H54" s="65" t="str">
        <f>G!AW37</f>
        <v/>
      </c>
      <c r="I54" s="28" t="str">
        <f>G!AV37</f>
        <v>--</v>
      </c>
      <c r="J54" s="23" t="str">
        <f>G!AX37</f>
        <v/>
      </c>
      <c r="K54" s="65"/>
      <c r="L54" s="65" t="str">
        <f>G!AZ37</f>
        <v/>
      </c>
      <c r="M54" s="28" t="str">
        <f>G!AY37</f>
        <v>--</v>
      </c>
      <c r="N54" s="23" t="str">
        <f>G!BA37</f>
        <v/>
      </c>
      <c r="O54" s="65"/>
      <c r="P54" s="65" t="str">
        <f>G!BC37</f>
        <v/>
      </c>
      <c r="Q54" s="28" t="str">
        <f>G!BB37</f>
        <v>--</v>
      </c>
      <c r="R54" s="23" t="str">
        <f>G!BD37</f>
        <v/>
      </c>
      <c r="S54" s="65"/>
      <c r="T54" s="65" t="str">
        <f>G!BF37</f>
        <v/>
      </c>
      <c r="U54" s="28" t="str">
        <f>G!BE37</f>
        <v>--</v>
      </c>
      <c r="V54" s="23" t="str">
        <f>G!BG37</f>
        <v/>
      </c>
      <c r="W54" s="65"/>
      <c r="X54" s="65" t="str">
        <f>G!BI37</f>
        <v/>
      </c>
      <c r="Y54" s="28" t="str">
        <f>G!BH37</f>
        <v>--</v>
      </c>
      <c r="Z54" s="23" t="str">
        <f>G!BJ37</f>
        <v/>
      </c>
      <c r="AE54" s="40">
        <f t="shared" si="2"/>
        <v>1</v>
      </c>
    </row>
    <row r="55" spans="1:31" ht="9" hidden="1" customHeight="1" x14ac:dyDescent="0.15">
      <c r="A55" s="161" t="str">
        <f>F!A38</f>
        <v>Benzo(a)pyreen</v>
      </c>
      <c r="B55" s="161"/>
      <c r="C55" s="161"/>
      <c r="D55" s="65" t="str">
        <f>G!AT38</f>
        <v/>
      </c>
      <c r="E55" s="28" t="str">
        <f>G!AS38</f>
        <v>--</v>
      </c>
      <c r="F55" s="23" t="str">
        <f>G!AU38</f>
        <v/>
      </c>
      <c r="G55" s="65"/>
      <c r="H55" s="65" t="str">
        <f>G!AW38</f>
        <v/>
      </c>
      <c r="I55" s="28" t="str">
        <f>G!AV38</f>
        <v>--</v>
      </c>
      <c r="J55" s="23" t="str">
        <f>G!AX38</f>
        <v/>
      </c>
      <c r="K55" s="65"/>
      <c r="L55" s="65" t="str">
        <f>G!AZ38</f>
        <v/>
      </c>
      <c r="M55" s="28" t="str">
        <f>G!AY38</f>
        <v>--</v>
      </c>
      <c r="N55" s="23" t="str">
        <f>G!BA38</f>
        <v/>
      </c>
      <c r="O55" s="65"/>
      <c r="P55" s="65" t="str">
        <f>G!BC38</f>
        <v/>
      </c>
      <c r="Q55" s="28" t="str">
        <f>G!BB38</f>
        <v>--</v>
      </c>
      <c r="R55" s="23" t="str">
        <f>G!BD38</f>
        <v/>
      </c>
      <c r="S55" s="65"/>
      <c r="T55" s="65" t="str">
        <f>G!BF38</f>
        <v/>
      </c>
      <c r="U55" s="28" t="str">
        <f>G!BE38</f>
        <v>--</v>
      </c>
      <c r="V55" s="23" t="str">
        <f>G!BG38</f>
        <v/>
      </c>
      <c r="W55" s="65"/>
      <c r="X55" s="65" t="str">
        <f>G!BI38</f>
        <v/>
      </c>
      <c r="Y55" s="28" t="str">
        <f>G!BH38</f>
        <v>--</v>
      </c>
      <c r="Z55" s="23" t="str">
        <f>G!BJ38</f>
        <v/>
      </c>
      <c r="AE55" s="40">
        <f t="shared" si="2"/>
        <v>1</v>
      </c>
    </row>
    <row r="56" spans="1:31" ht="9" hidden="1" customHeight="1" x14ac:dyDescent="0.15">
      <c r="A56" s="161" t="str">
        <f>F!A39</f>
        <v>Benzo(ghi)peryleen</v>
      </c>
      <c r="B56" s="161"/>
      <c r="C56" s="161"/>
      <c r="D56" s="65" t="str">
        <f>G!AT39</f>
        <v/>
      </c>
      <c r="E56" s="28" t="str">
        <f>G!AS39</f>
        <v>--</v>
      </c>
      <c r="F56" s="23" t="str">
        <f>G!AU39</f>
        <v/>
      </c>
      <c r="G56" s="65"/>
      <c r="H56" s="65" t="str">
        <f>G!AW39</f>
        <v/>
      </c>
      <c r="I56" s="28" t="str">
        <f>G!AV39</f>
        <v>--</v>
      </c>
      <c r="J56" s="23" t="str">
        <f>G!AX39</f>
        <v/>
      </c>
      <c r="K56" s="65"/>
      <c r="L56" s="65" t="str">
        <f>G!AZ39</f>
        <v/>
      </c>
      <c r="M56" s="28" t="str">
        <f>G!AY39</f>
        <v>--</v>
      </c>
      <c r="N56" s="23" t="str">
        <f>G!BA39</f>
        <v/>
      </c>
      <c r="O56" s="65"/>
      <c r="P56" s="65" t="str">
        <f>G!BC39</f>
        <v/>
      </c>
      <c r="Q56" s="28" t="str">
        <f>G!BB39</f>
        <v>--</v>
      </c>
      <c r="R56" s="23" t="str">
        <f>G!BD39</f>
        <v/>
      </c>
      <c r="S56" s="65"/>
      <c r="T56" s="65" t="str">
        <f>G!BF39</f>
        <v/>
      </c>
      <c r="U56" s="28" t="str">
        <f>G!BE39</f>
        <v>--</v>
      </c>
      <c r="V56" s="23" t="str">
        <f>G!BG39</f>
        <v/>
      </c>
      <c r="W56" s="65"/>
      <c r="X56" s="65" t="str">
        <f>G!BI39</f>
        <v/>
      </c>
      <c r="Y56" s="28" t="str">
        <f>G!BH39</f>
        <v>--</v>
      </c>
      <c r="Z56" s="23" t="str">
        <f>G!BJ39</f>
        <v/>
      </c>
      <c r="AE56" s="40">
        <f t="shared" si="2"/>
        <v>1</v>
      </c>
    </row>
    <row r="57" spans="1:31" ht="9" hidden="1" customHeight="1" x14ac:dyDescent="0.15">
      <c r="A57" s="161" t="str">
        <f>F!A40</f>
        <v>Benzo(k)fluoranteen</v>
      </c>
      <c r="B57" s="161"/>
      <c r="C57" s="161"/>
      <c r="D57" s="65" t="str">
        <f>G!AT40</f>
        <v/>
      </c>
      <c r="E57" s="28" t="str">
        <f>G!AS40</f>
        <v>--</v>
      </c>
      <c r="F57" s="23" t="str">
        <f>G!AU40</f>
        <v/>
      </c>
      <c r="G57" s="65"/>
      <c r="H57" s="65" t="str">
        <f>G!AW40</f>
        <v/>
      </c>
      <c r="I57" s="28" t="str">
        <f>G!AV40</f>
        <v>--</v>
      </c>
      <c r="J57" s="23" t="str">
        <f>G!AX40</f>
        <v/>
      </c>
      <c r="K57" s="65"/>
      <c r="L57" s="65" t="str">
        <f>G!AZ40</f>
        <v/>
      </c>
      <c r="M57" s="28" t="str">
        <f>G!AY40</f>
        <v>--</v>
      </c>
      <c r="N57" s="23" t="str">
        <f>G!BA40</f>
        <v/>
      </c>
      <c r="O57" s="65"/>
      <c r="P57" s="65" t="str">
        <f>G!BC40</f>
        <v/>
      </c>
      <c r="Q57" s="28" t="str">
        <f>G!BB40</f>
        <v>--</v>
      </c>
      <c r="R57" s="23" t="str">
        <f>G!BD40</f>
        <v/>
      </c>
      <c r="S57" s="65"/>
      <c r="T57" s="65" t="str">
        <f>G!BF40</f>
        <v/>
      </c>
      <c r="U57" s="28" t="str">
        <f>G!BE40</f>
        <v>--</v>
      </c>
      <c r="V57" s="23" t="str">
        <f>G!BG40</f>
        <v/>
      </c>
      <c r="W57" s="65"/>
      <c r="X57" s="65" t="str">
        <f>G!BI40</f>
        <v/>
      </c>
      <c r="Y57" s="28" t="str">
        <f>G!BH40</f>
        <v>--</v>
      </c>
      <c r="Z57" s="23" t="str">
        <f>G!BJ40</f>
        <v/>
      </c>
      <c r="AE57" s="40">
        <f t="shared" si="2"/>
        <v>1</v>
      </c>
    </row>
    <row r="58" spans="1:31" ht="9" hidden="1" customHeight="1" x14ac:dyDescent="0.15">
      <c r="A58" s="161" t="str">
        <f>F!A41</f>
        <v>Indeno(1,2,3-cd)pyreen</v>
      </c>
      <c r="B58" s="161"/>
      <c r="C58" s="161"/>
      <c r="D58" s="65" t="str">
        <f>G!AT41</f>
        <v/>
      </c>
      <c r="E58" s="28" t="str">
        <f>G!AS41</f>
        <v>--</v>
      </c>
      <c r="F58" s="23" t="str">
        <f>G!AU41</f>
        <v/>
      </c>
      <c r="G58" s="65"/>
      <c r="H58" s="65" t="str">
        <f>G!AW41</f>
        <v/>
      </c>
      <c r="I58" s="28" t="str">
        <f>G!AV41</f>
        <v>--</v>
      </c>
      <c r="J58" s="23" t="str">
        <f>G!AX41</f>
        <v/>
      </c>
      <c r="K58" s="65"/>
      <c r="L58" s="65" t="str">
        <f>G!AZ41</f>
        <v/>
      </c>
      <c r="M58" s="28" t="str">
        <f>G!AY41</f>
        <v>--</v>
      </c>
      <c r="N58" s="23" t="str">
        <f>G!BA41</f>
        <v/>
      </c>
      <c r="O58" s="65"/>
      <c r="P58" s="65" t="str">
        <f>G!BC41</f>
        <v/>
      </c>
      <c r="Q58" s="28" t="str">
        <f>G!BB41</f>
        <v>--</v>
      </c>
      <c r="R58" s="23" t="str">
        <f>G!BD41</f>
        <v/>
      </c>
      <c r="S58" s="65"/>
      <c r="T58" s="65" t="str">
        <f>G!BF41</f>
        <v/>
      </c>
      <c r="U58" s="28" t="str">
        <f>G!BE41</f>
        <v>--</v>
      </c>
      <c r="V58" s="23" t="str">
        <f>G!BG41</f>
        <v/>
      </c>
      <c r="W58" s="65"/>
      <c r="X58" s="65" t="str">
        <f>G!BI41</f>
        <v/>
      </c>
      <c r="Y58" s="28" t="str">
        <f>G!BH41</f>
        <v>--</v>
      </c>
      <c r="Z58" s="23" t="str">
        <f>G!BJ41</f>
        <v/>
      </c>
      <c r="AE58" s="40">
        <f t="shared" si="2"/>
        <v>1</v>
      </c>
    </row>
    <row r="59" spans="1:31" ht="9" hidden="1" customHeight="1" x14ac:dyDescent="0.15">
      <c r="A59" s="161" t="str">
        <f>F!A42</f>
        <v>Acenaftyleen</v>
      </c>
      <c r="B59" s="161"/>
      <c r="C59" s="161"/>
      <c r="D59" s="65" t="str">
        <f>G!AT42</f>
        <v/>
      </c>
      <c r="E59" s="28" t="str">
        <f>G!AS42</f>
        <v>--</v>
      </c>
      <c r="F59" s="23" t="str">
        <f>G!AU42</f>
        <v/>
      </c>
      <c r="G59" s="65"/>
      <c r="H59" s="65" t="str">
        <f>G!AW42</f>
        <v/>
      </c>
      <c r="I59" s="28" t="str">
        <f>G!AV42</f>
        <v>--</v>
      </c>
      <c r="J59" s="23" t="str">
        <f>G!AX42</f>
        <v/>
      </c>
      <c r="K59" s="65"/>
      <c r="L59" s="65" t="str">
        <f>G!AZ42</f>
        <v/>
      </c>
      <c r="M59" s="28" t="str">
        <f>G!AY42</f>
        <v>--</v>
      </c>
      <c r="N59" s="23" t="str">
        <f>G!BA42</f>
        <v/>
      </c>
      <c r="O59" s="65"/>
      <c r="P59" s="65" t="str">
        <f>G!BC42</f>
        <v/>
      </c>
      <c r="Q59" s="28" t="str">
        <f>G!BB42</f>
        <v>--</v>
      </c>
      <c r="R59" s="23" t="str">
        <f>G!BD42</f>
        <v/>
      </c>
      <c r="S59" s="65"/>
      <c r="T59" s="65" t="str">
        <f>G!BF42</f>
        <v/>
      </c>
      <c r="U59" s="28" t="str">
        <f>G!BE42</f>
        <v>--</v>
      </c>
      <c r="V59" s="23" t="str">
        <f>G!BG42</f>
        <v/>
      </c>
      <c r="W59" s="65"/>
      <c r="X59" s="65" t="str">
        <f>G!BI42</f>
        <v/>
      </c>
      <c r="Y59" s="28" t="str">
        <f>G!BH42</f>
        <v>--</v>
      </c>
      <c r="Z59" s="23" t="str">
        <f>G!BJ42</f>
        <v/>
      </c>
      <c r="AE59" s="40">
        <f t="shared" si="2"/>
        <v>1</v>
      </c>
    </row>
    <row r="60" spans="1:31" ht="9" hidden="1" customHeight="1" x14ac:dyDescent="0.15">
      <c r="A60" s="161" t="str">
        <f>F!A43</f>
        <v>Acenafteen</v>
      </c>
      <c r="B60" s="161"/>
      <c r="C60" s="161"/>
      <c r="D60" s="65" t="str">
        <f>G!AT43</f>
        <v/>
      </c>
      <c r="E60" s="28" t="str">
        <f>G!AS43</f>
        <v>--</v>
      </c>
      <c r="F60" s="23" t="str">
        <f>G!AU43</f>
        <v/>
      </c>
      <c r="G60" s="65"/>
      <c r="H60" s="65" t="str">
        <f>G!AW43</f>
        <v/>
      </c>
      <c r="I60" s="28" t="str">
        <f>G!AV43</f>
        <v>--</v>
      </c>
      <c r="J60" s="23" t="str">
        <f>G!AX43</f>
        <v/>
      </c>
      <c r="K60" s="65"/>
      <c r="L60" s="65" t="str">
        <f>G!AZ43</f>
        <v/>
      </c>
      <c r="M60" s="28" t="str">
        <f>G!AY43</f>
        <v>--</v>
      </c>
      <c r="N60" s="23" t="str">
        <f>G!BA43</f>
        <v/>
      </c>
      <c r="O60" s="65"/>
      <c r="P60" s="65" t="str">
        <f>G!BC43</f>
        <v/>
      </c>
      <c r="Q60" s="28" t="str">
        <f>G!BB43</f>
        <v>--</v>
      </c>
      <c r="R60" s="23" t="str">
        <f>G!BD43</f>
        <v/>
      </c>
      <c r="S60" s="65"/>
      <c r="T60" s="65" t="str">
        <f>G!BF43</f>
        <v/>
      </c>
      <c r="U60" s="28" t="str">
        <f>G!BE43</f>
        <v>--</v>
      </c>
      <c r="V60" s="23" t="str">
        <f>G!BG43</f>
        <v/>
      </c>
      <c r="W60" s="65"/>
      <c r="X60" s="65" t="str">
        <f>G!BI43</f>
        <v/>
      </c>
      <c r="Y60" s="28" t="str">
        <f>G!BH43</f>
        <v>--</v>
      </c>
      <c r="Z60" s="23" t="str">
        <f>G!BJ43</f>
        <v/>
      </c>
      <c r="AE60" s="40">
        <f t="shared" si="2"/>
        <v>1</v>
      </c>
    </row>
    <row r="61" spans="1:31" ht="9" hidden="1" customHeight="1" x14ac:dyDescent="0.15">
      <c r="A61" s="161" t="str">
        <f>F!A44</f>
        <v>Fluoreen</v>
      </c>
      <c r="B61" s="161"/>
      <c r="C61" s="161"/>
      <c r="D61" s="65" t="str">
        <f>G!AT44</f>
        <v/>
      </c>
      <c r="E61" s="28" t="str">
        <f>G!AS44</f>
        <v>--</v>
      </c>
      <c r="F61" s="23" t="str">
        <f>G!AU44</f>
        <v/>
      </c>
      <c r="G61" s="65"/>
      <c r="H61" s="65" t="str">
        <f>G!AW44</f>
        <v/>
      </c>
      <c r="I61" s="28" t="str">
        <f>G!AV44</f>
        <v>--</v>
      </c>
      <c r="J61" s="23" t="str">
        <f>G!AX44</f>
        <v/>
      </c>
      <c r="K61" s="65"/>
      <c r="L61" s="65" t="str">
        <f>G!AZ44</f>
        <v/>
      </c>
      <c r="M61" s="28" t="str">
        <f>G!AY44</f>
        <v>--</v>
      </c>
      <c r="N61" s="23" t="str">
        <f>G!BA44</f>
        <v/>
      </c>
      <c r="O61" s="65"/>
      <c r="P61" s="65" t="str">
        <f>G!BC44</f>
        <v/>
      </c>
      <c r="Q61" s="28" t="str">
        <f>G!BB44</f>
        <v>--</v>
      </c>
      <c r="R61" s="23" t="str">
        <f>G!BD44</f>
        <v/>
      </c>
      <c r="S61" s="65"/>
      <c r="T61" s="65" t="str">
        <f>G!BF44</f>
        <v/>
      </c>
      <c r="U61" s="28" t="str">
        <f>G!BE44</f>
        <v>--</v>
      </c>
      <c r="V61" s="23" t="str">
        <f>G!BG44</f>
        <v/>
      </c>
      <c r="W61" s="65"/>
      <c r="X61" s="65" t="str">
        <f>G!BI44</f>
        <v/>
      </c>
      <c r="Y61" s="28" t="str">
        <f>G!BH44</f>
        <v>--</v>
      </c>
      <c r="Z61" s="23" t="str">
        <f>G!BJ44</f>
        <v/>
      </c>
      <c r="AE61" s="40">
        <f t="shared" si="2"/>
        <v>1</v>
      </c>
    </row>
    <row r="62" spans="1:31" ht="9" hidden="1" customHeight="1" x14ac:dyDescent="0.15">
      <c r="A62" s="161" t="str">
        <f>F!A45</f>
        <v>Pyreen</v>
      </c>
      <c r="B62" s="161"/>
      <c r="C62" s="161"/>
      <c r="D62" s="65" t="str">
        <f>G!AT45</f>
        <v/>
      </c>
      <c r="E62" s="28" t="str">
        <f>G!AS45</f>
        <v>--</v>
      </c>
      <c r="F62" s="23" t="str">
        <f>G!AU45</f>
        <v/>
      </c>
      <c r="G62" s="65"/>
      <c r="H62" s="65" t="str">
        <f>G!AW45</f>
        <v/>
      </c>
      <c r="I62" s="28" t="str">
        <f>G!AV45</f>
        <v>--</v>
      </c>
      <c r="J62" s="23" t="str">
        <f>G!AX45</f>
        <v/>
      </c>
      <c r="K62" s="65"/>
      <c r="L62" s="65" t="str">
        <f>G!AZ45</f>
        <v/>
      </c>
      <c r="M62" s="28" t="str">
        <f>G!AY45</f>
        <v>--</v>
      </c>
      <c r="N62" s="23" t="str">
        <f>G!BA45</f>
        <v/>
      </c>
      <c r="O62" s="65"/>
      <c r="P62" s="65" t="str">
        <f>G!BC45</f>
        <v/>
      </c>
      <c r="Q62" s="28" t="str">
        <f>G!BB45</f>
        <v>--</v>
      </c>
      <c r="R62" s="23" t="str">
        <f>G!BD45</f>
        <v/>
      </c>
      <c r="S62" s="65"/>
      <c r="T62" s="65" t="str">
        <f>G!BF45</f>
        <v/>
      </c>
      <c r="U62" s="28" t="str">
        <f>G!BE45</f>
        <v>--</v>
      </c>
      <c r="V62" s="23" t="str">
        <f>G!BG45</f>
        <v/>
      </c>
      <c r="W62" s="65"/>
      <c r="X62" s="65" t="str">
        <f>G!BI45</f>
        <v/>
      </c>
      <c r="Y62" s="28" t="str">
        <f>G!BH45</f>
        <v>--</v>
      </c>
      <c r="Z62" s="23" t="str">
        <f>G!BJ45</f>
        <v/>
      </c>
      <c r="AE62" s="40">
        <f t="shared" si="2"/>
        <v>1</v>
      </c>
    </row>
    <row r="63" spans="1:31" ht="9" hidden="1" customHeight="1" x14ac:dyDescent="0.15">
      <c r="A63" s="161" t="str">
        <f>F!A46</f>
        <v>Benzo(b)fluoranteen</v>
      </c>
      <c r="B63" s="161"/>
      <c r="C63" s="161"/>
      <c r="D63" s="65" t="str">
        <f>G!AT46</f>
        <v/>
      </c>
      <c r="E63" s="28" t="str">
        <f>G!AS46</f>
        <v>--</v>
      </c>
      <c r="F63" s="23" t="str">
        <f>G!AU46</f>
        <v/>
      </c>
      <c r="G63" s="65"/>
      <c r="H63" s="65" t="str">
        <f>G!AW46</f>
        <v/>
      </c>
      <c r="I63" s="28" t="str">
        <f>G!AV46</f>
        <v>--</v>
      </c>
      <c r="J63" s="23" t="str">
        <f>G!AX46</f>
        <v/>
      </c>
      <c r="K63" s="65"/>
      <c r="L63" s="65" t="str">
        <f>G!AZ46</f>
        <v/>
      </c>
      <c r="M63" s="28" t="str">
        <f>G!AY46</f>
        <v>--</v>
      </c>
      <c r="N63" s="23" t="str">
        <f>G!BA46</f>
        <v/>
      </c>
      <c r="O63" s="65"/>
      <c r="P63" s="65" t="str">
        <f>G!BC46</f>
        <v/>
      </c>
      <c r="Q63" s="28" t="str">
        <f>G!BB46</f>
        <v>--</v>
      </c>
      <c r="R63" s="23" t="str">
        <f>G!BD46</f>
        <v/>
      </c>
      <c r="S63" s="65"/>
      <c r="T63" s="65" t="str">
        <f>G!BF46</f>
        <v/>
      </c>
      <c r="U63" s="28" t="str">
        <f>G!BE46</f>
        <v>--</v>
      </c>
      <c r="V63" s="23" t="str">
        <f>G!BG46</f>
        <v/>
      </c>
      <c r="W63" s="65"/>
      <c r="X63" s="65" t="str">
        <f>G!BI46</f>
        <v/>
      </c>
      <c r="Y63" s="28" t="str">
        <f>G!BH46</f>
        <v>--</v>
      </c>
      <c r="Z63" s="23" t="str">
        <f>G!BJ46</f>
        <v/>
      </c>
      <c r="AE63" s="40">
        <f t="shared" si="2"/>
        <v>1</v>
      </c>
    </row>
    <row r="64" spans="1:31" ht="9" hidden="1" customHeight="1" x14ac:dyDescent="0.15">
      <c r="A64" s="161" t="str">
        <f>F!A47</f>
        <v>Dibenz(a,h)antraceen</v>
      </c>
      <c r="B64" s="161"/>
      <c r="C64" s="161"/>
      <c r="D64" s="65" t="str">
        <f>G!AT47</f>
        <v/>
      </c>
      <c r="E64" s="28" t="str">
        <f>G!AS47</f>
        <v>--</v>
      </c>
      <c r="F64" s="23" t="str">
        <f>G!AU47</f>
        <v/>
      </c>
      <c r="G64" s="65"/>
      <c r="H64" s="65" t="str">
        <f>G!AW47</f>
        <v/>
      </c>
      <c r="I64" s="28" t="str">
        <f>G!AV47</f>
        <v>--</v>
      </c>
      <c r="J64" s="23" t="str">
        <f>G!AX47</f>
        <v/>
      </c>
      <c r="K64" s="65"/>
      <c r="L64" s="65" t="str">
        <f>G!AZ47</f>
        <v/>
      </c>
      <c r="M64" s="28" t="str">
        <f>G!AY47</f>
        <v>--</v>
      </c>
      <c r="N64" s="23" t="str">
        <f>G!BA47</f>
        <v/>
      </c>
      <c r="O64" s="65"/>
      <c r="P64" s="65" t="str">
        <f>G!BC47</f>
        <v/>
      </c>
      <c r="Q64" s="28" t="str">
        <f>G!BB47</f>
        <v>--</v>
      </c>
      <c r="R64" s="23" t="str">
        <f>G!BD47</f>
        <v/>
      </c>
      <c r="S64" s="65"/>
      <c r="T64" s="65" t="str">
        <f>G!BF47</f>
        <v/>
      </c>
      <c r="U64" s="28" t="str">
        <f>G!BE47</f>
        <v>--</v>
      </c>
      <c r="V64" s="23" t="str">
        <f>G!BG47</f>
        <v/>
      </c>
      <c r="W64" s="65"/>
      <c r="X64" s="65" t="str">
        <f>G!BI47</f>
        <v/>
      </c>
      <c r="Y64" s="28" t="str">
        <f>G!BH47</f>
        <v>--</v>
      </c>
      <c r="Z64" s="23" t="str">
        <f>G!BJ47</f>
        <v/>
      </c>
      <c r="AE64" s="40">
        <f t="shared" si="2"/>
        <v>1</v>
      </c>
    </row>
    <row r="65" spans="1:31" ht="9" hidden="1" customHeight="1" x14ac:dyDescent="0.15">
      <c r="A65" s="161" t="str">
        <f>F!A48</f>
        <v>PAK 10 van VROM</v>
      </c>
      <c r="B65" s="161"/>
      <c r="C65" s="161"/>
      <c r="D65" s="65" t="str">
        <f>G!AT48</f>
        <v/>
      </c>
      <c r="E65" s="28" t="str">
        <f>G!AS48</f>
        <v>--</v>
      </c>
      <c r="F65" s="23" t="str">
        <f>G!AU48</f>
        <v/>
      </c>
      <c r="G65" s="65"/>
      <c r="H65" s="65" t="str">
        <f>G!AW48</f>
        <v/>
      </c>
      <c r="I65" s="28" t="str">
        <f>G!AV48</f>
        <v>--</v>
      </c>
      <c r="J65" s="23" t="str">
        <f>G!AX48</f>
        <v/>
      </c>
      <c r="K65" s="65"/>
      <c r="L65" s="65" t="str">
        <f>G!AZ48</f>
        <v/>
      </c>
      <c r="M65" s="28" t="str">
        <f>G!AY48</f>
        <v>--</v>
      </c>
      <c r="N65" s="23" t="str">
        <f>G!BA48</f>
        <v/>
      </c>
      <c r="O65" s="65"/>
      <c r="P65" s="65" t="str">
        <f>G!BC48</f>
        <v/>
      </c>
      <c r="Q65" s="28" t="str">
        <f>G!BB48</f>
        <v>--</v>
      </c>
      <c r="R65" s="23" t="str">
        <f>G!BD48</f>
        <v/>
      </c>
      <c r="S65" s="65"/>
      <c r="T65" s="65" t="str">
        <f>G!BF48</f>
        <v/>
      </c>
      <c r="U65" s="28" t="str">
        <f>G!BE48</f>
        <v>--</v>
      </c>
      <c r="V65" s="23" t="str">
        <f>G!BG48</f>
        <v/>
      </c>
      <c r="W65" s="65"/>
      <c r="X65" s="65" t="str">
        <f>G!BI48</f>
        <v/>
      </c>
      <c r="Y65" s="28" t="str">
        <f>G!BH48</f>
        <v>--</v>
      </c>
      <c r="Z65" s="23" t="str">
        <f>G!BJ48</f>
        <v/>
      </c>
      <c r="AE65" s="40">
        <f t="shared" si="2"/>
        <v>1</v>
      </c>
    </row>
    <row r="66" spans="1:31" ht="3.95" hidden="1" customHeight="1" x14ac:dyDescent="0.15">
      <c r="A66" s="65"/>
      <c r="B66" s="65"/>
      <c r="C66" s="65"/>
      <c r="D66" s="65"/>
      <c r="G66" s="65"/>
      <c r="H66" s="65"/>
      <c r="K66" s="65"/>
      <c r="L66" s="65"/>
      <c r="O66" s="65"/>
      <c r="P66" s="65"/>
      <c r="S66" s="65"/>
      <c r="T66" s="65"/>
      <c r="W66" s="65"/>
      <c r="X66" s="65"/>
      <c r="AE66" s="67">
        <f>AE67</f>
        <v>1</v>
      </c>
    </row>
    <row r="67" spans="1:31" ht="9" hidden="1" customHeight="1" x14ac:dyDescent="0.15">
      <c r="A67" s="66" t="str">
        <f>IF(COUNTIF(F!D50:D57,60)&gt;0,"Polychloorbifenylen (mg/l)","Polychloorbifenylen (µg/l)")</f>
        <v>Polychloorbifenylen (µg/l)</v>
      </c>
      <c r="B67" s="65"/>
      <c r="C67" s="65"/>
      <c r="D67" s="65"/>
      <c r="G67" s="65"/>
      <c r="H67" s="65"/>
      <c r="K67" s="65"/>
      <c r="L67" s="65"/>
      <c r="O67" s="65"/>
      <c r="P67" s="65"/>
      <c r="S67" s="65"/>
      <c r="T67" s="65"/>
      <c r="W67" s="65"/>
      <c r="X67" s="65"/>
      <c r="AE67" s="67">
        <f>IF(COUNTIF(AE68:AE75,1)=COUNT(AE68:AE75),1,0)</f>
        <v>1</v>
      </c>
    </row>
    <row r="68" spans="1:31" ht="9" hidden="1" customHeight="1" x14ac:dyDescent="0.15">
      <c r="A68" s="161" t="str">
        <f>F!A49</f>
        <v>PCB 28</v>
      </c>
      <c r="B68" s="161"/>
      <c r="C68" s="161"/>
      <c r="D68" s="65" t="str">
        <f>G!AT49</f>
        <v/>
      </c>
      <c r="E68" s="28" t="str">
        <f>G!AS49</f>
        <v>--</v>
      </c>
      <c r="F68" s="23" t="str">
        <f>G!AU49</f>
        <v/>
      </c>
      <c r="G68" s="65"/>
      <c r="H68" s="65" t="str">
        <f>G!AW49</f>
        <v/>
      </c>
      <c r="I68" s="28" t="str">
        <f>G!AV49</f>
        <v>--</v>
      </c>
      <c r="J68" s="23" t="str">
        <f>G!AX49</f>
        <v/>
      </c>
      <c r="K68" s="65"/>
      <c r="L68" s="65" t="str">
        <f>G!AZ49</f>
        <v/>
      </c>
      <c r="M68" s="28" t="str">
        <f>G!AY49</f>
        <v>--</v>
      </c>
      <c r="N68" s="23" t="str">
        <f>G!BA49</f>
        <v/>
      </c>
      <c r="O68" s="65"/>
      <c r="P68" s="65" t="str">
        <f>G!BC49</f>
        <v/>
      </c>
      <c r="Q68" s="28" t="str">
        <f>G!BB49</f>
        <v>--</v>
      </c>
      <c r="R68" s="23" t="str">
        <f>G!BD49</f>
        <v/>
      </c>
      <c r="S68" s="65"/>
      <c r="T68" s="65" t="str">
        <f>G!BF49</f>
        <v/>
      </c>
      <c r="U68" s="28" t="str">
        <f>G!BE49</f>
        <v>--</v>
      </c>
      <c r="V68" s="23" t="str">
        <f>G!BG49</f>
        <v/>
      </c>
      <c r="W68" s="65"/>
      <c r="X68" s="65" t="str">
        <f>G!BI49</f>
        <v/>
      </c>
      <c r="Y68" s="28" t="str">
        <f>G!BH49</f>
        <v>--</v>
      </c>
      <c r="Z68" s="23" t="str">
        <f>G!BJ49</f>
        <v/>
      </c>
      <c r="AE68" s="40">
        <f t="shared" ref="AE68:AE75" si="3">IF(AND(E68="--",I68="--",M68="--",Q68="--",U68="--",Y68="--"),1,0)</f>
        <v>1</v>
      </c>
    </row>
    <row r="69" spans="1:31" ht="9" hidden="1" customHeight="1" x14ac:dyDescent="0.15">
      <c r="A69" s="161" t="str">
        <f>F!A50</f>
        <v>PCB 52</v>
      </c>
      <c r="B69" s="161"/>
      <c r="C69" s="161"/>
      <c r="D69" s="65" t="str">
        <f>G!AT50</f>
        <v/>
      </c>
      <c r="E69" s="28" t="str">
        <f>G!AS50</f>
        <v>--</v>
      </c>
      <c r="F69" s="23" t="str">
        <f>G!AU50</f>
        <v/>
      </c>
      <c r="G69" s="65"/>
      <c r="H69" s="65" t="str">
        <f>G!AW50</f>
        <v/>
      </c>
      <c r="I69" s="28" t="str">
        <f>G!AV50</f>
        <v>--</v>
      </c>
      <c r="J69" s="23" t="str">
        <f>G!AX50</f>
        <v/>
      </c>
      <c r="K69" s="65"/>
      <c r="L69" s="65" t="str">
        <f>G!AZ50</f>
        <v/>
      </c>
      <c r="M69" s="28" t="str">
        <f>G!AY50</f>
        <v>--</v>
      </c>
      <c r="N69" s="23" t="str">
        <f>G!BA50</f>
        <v/>
      </c>
      <c r="O69" s="65"/>
      <c r="P69" s="65" t="str">
        <f>G!BC50</f>
        <v/>
      </c>
      <c r="Q69" s="28" t="str">
        <f>G!BB50</f>
        <v>--</v>
      </c>
      <c r="R69" s="23" t="str">
        <f>G!BD50</f>
        <v/>
      </c>
      <c r="S69" s="65"/>
      <c r="T69" s="65" t="str">
        <f>G!BF50</f>
        <v/>
      </c>
      <c r="U69" s="28" t="str">
        <f>G!BE50</f>
        <v>--</v>
      </c>
      <c r="V69" s="23" t="str">
        <f>G!BG50</f>
        <v/>
      </c>
      <c r="W69" s="65"/>
      <c r="X69" s="65" t="str">
        <f>G!BI50</f>
        <v/>
      </c>
      <c r="Y69" s="28" t="str">
        <f>G!BH50</f>
        <v>--</v>
      </c>
      <c r="Z69" s="23" t="str">
        <f>G!BJ50</f>
        <v/>
      </c>
      <c r="AE69" s="40">
        <f t="shared" si="3"/>
        <v>1</v>
      </c>
    </row>
    <row r="70" spans="1:31" ht="9" hidden="1" customHeight="1" x14ac:dyDescent="0.15">
      <c r="A70" s="161" t="str">
        <f>F!A51</f>
        <v>PCB 101</v>
      </c>
      <c r="B70" s="161"/>
      <c r="C70" s="161"/>
      <c r="D70" s="65" t="str">
        <f>G!AT51</f>
        <v/>
      </c>
      <c r="E70" s="28" t="str">
        <f>G!AS51</f>
        <v>--</v>
      </c>
      <c r="F70" s="23" t="str">
        <f>G!AU51</f>
        <v/>
      </c>
      <c r="G70" s="65"/>
      <c r="H70" s="65" t="str">
        <f>G!AW51</f>
        <v/>
      </c>
      <c r="I70" s="28" t="str">
        <f>G!AV51</f>
        <v>--</v>
      </c>
      <c r="J70" s="23" t="str">
        <f>G!AX51</f>
        <v/>
      </c>
      <c r="K70" s="65"/>
      <c r="L70" s="65" t="str">
        <f>G!AZ51</f>
        <v/>
      </c>
      <c r="M70" s="28" t="str">
        <f>G!AY51</f>
        <v>--</v>
      </c>
      <c r="N70" s="23" t="str">
        <f>G!BA51</f>
        <v/>
      </c>
      <c r="O70" s="65"/>
      <c r="P70" s="65" t="str">
        <f>G!BC51</f>
        <v/>
      </c>
      <c r="Q70" s="28" t="str">
        <f>G!BB51</f>
        <v>--</v>
      </c>
      <c r="R70" s="23" t="str">
        <f>G!BD51</f>
        <v/>
      </c>
      <c r="S70" s="65"/>
      <c r="T70" s="65" t="str">
        <f>G!BF51</f>
        <v/>
      </c>
      <c r="U70" s="28" t="str">
        <f>G!BE51</f>
        <v>--</v>
      </c>
      <c r="V70" s="23" t="str">
        <f>G!BG51</f>
        <v/>
      </c>
      <c r="W70" s="65"/>
      <c r="X70" s="65" t="str">
        <f>G!BI51</f>
        <v/>
      </c>
      <c r="Y70" s="28" t="str">
        <f>G!BH51</f>
        <v>--</v>
      </c>
      <c r="Z70" s="23" t="str">
        <f>G!BJ51</f>
        <v/>
      </c>
      <c r="AE70" s="40">
        <f t="shared" si="3"/>
        <v>1</v>
      </c>
    </row>
    <row r="71" spans="1:31" ht="9" hidden="1" customHeight="1" x14ac:dyDescent="0.15">
      <c r="A71" s="161" t="str">
        <f>F!A52</f>
        <v>PCB 118</v>
      </c>
      <c r="B71" s="161"/>
      <c r="C71" s="161"/>
      <c r="D71" s="65" t="str">
        <f>G!AT52</f>
        <v/>
      </c>
      <c r="E71" s="28" t="str">
        <f>G!AS52</f>
        <v>--</v>
      </c>
      <c r="F71" s="23" t="str">
        <f>G!AU52</f>
        <v/>
      </c>
      <c r="G71" s="65"/>
      <c r="H71" s="65" t="str">
        <f>G!AW52</f>
        <v/>
      </c>
      <c r="I71" s="28" t="str">
        <f>G!AV52</f>
        <v>--</v>
      </c>
      <c r="J71" s="23" t="str">
        <f>G!AX52</f>
        <v/>
      </c>
      <c r="K71" s="65"/>
      <c r="L71" s="65" t="str">
        <f>G!AZ52</f>
        <v/>
      </c>
      <c r="M71" s="28" t="str">
        <f>G!AY52</f>
        <v>--</v>
      </c>
      <c r="N71" s="23" t="str">
        <f>G!BA52</f>
        <v/>
      </c>
      <c r="O71" s="65"/>
      <c r="P71" s="65" t="str">
        <f>G!BC52</f>
        <v/>
      </c>
      <c r="Q71" s="28" t="str">
        <f>G!BB52</f>
        <v>--</v>
      </c>
      <c r="R71" s="23" t="str">
        <f>G!BD52</f>
        <v/>
      </c>
      <c r="S71" s="65"/>
      <c r="T71" s="65" t="str">
        <f>G!BF52</f>
        <v/>
      </c>
      <c r="U71" s="28" t="str">
        <f>G!BE52</f>
        <v>--</v>
      </c>
      <c r="V71" s="23" t="str">
        <f>G!BG52</f>
        <v/>
      </c>
      <c r="W71" s="65"/>
      <c r="X71" s="65" t="str">
        <f>G!BI52</f>
        <v/>
      </c>
      <c r="Y71" s="28" t="str">
        <f>G!BH52</f>
        <v>--</v>
      </c>
      <c r="Z71" s="23" t="str">
        <f>G!BJ52</f>
        <v/>
      </c>
      <c r="AE71" s="40">
        <f t="shared" si="3"/>
        <v>1</v>
      </c>
    </row>
    <row r="72" spans="1:31" ht="9" hidden="1" customHeight="1" x14ac:dyDescent="0.15">
      <c r="A72" s="161" t="str">
        <f>F!A53</f>
        <v>PCB 138</v>
      </c>
      <c r="B72" s="161"/>
      <c r="C72" s="161"/>
      <c r="D72" s="65" t="str">
        <f>G!AT53</f>
        <v/>
      </c>
      <c r="E72" s="28" t="str">
        <f>G!AS53</f>
        <v>--</v>
      </c>
      <c r="F72" s="23" t="str">
        <f>G!AU53</f>
        <v/>
      </c>
      <c r="G72" s="65"/>
      <c r="H72" s="65" t="str">
        <f>G!AW53</f>
        <v/>
      </c>
      <c r="I72" s="28" t="str">
        <f>G!AV53</f>
        <v>--</v>
      </c>
      <c r="J72" s="23" t="str">
        <f>G!AX53</f>
        <v/>
      </c>
      <c r="K72" s="65"/>
      <c r="L72" s="65" t="str">
        <f>G!AZ53</f>
        <v/>
      </c>
      <c r="M72" s="28" t="str">
        <f>G!AY53</f>
        <v>--</v>
      </c>
      <c r="N72" s="23" t="str">
        <f>G!BA53</f>
        <v/>
      </c>
      <c r="O72" s="65"/>
      <c r="P72" s="65" t="str">
        <f>G!BC53</f>
        <v/>
      </c>
      <c r="Q72" s="28" t="str">
        <f>G!BB53</f>
        <v>--</v>
      </c>
      <c r="R72" s="23" t="str">
        <f>G!BD53</f>
        <v/>
      </c>
      <c r="S72" s="65"/>
      <c r="T72" s="65" t="str">
        <f>G!BF53</f>
        <v/>
      </c>
      <c r="U72" s="28" t="str">
        <f>G!BE53</f>
        <v>--</v>
      </c>
      <c r="V72" s="23" t="str">
        <f>G!BG53</f>
        <v/>
      </c>
      <c r="W72" s="65"/>
      <c r="X72" s="65" t="str">
        <f>G!BI53</f>
        <v/>
      </c>
      <c r="Y72" s="28" t="str">
        <f>G!BH53</f>
        <v>--</v>
      </c>
      <c r="Z72" s="23" t="str">
        <f>G!BJ53</f>
        <v/>
      </c>
      <c r="AE72" s="40">
        <f t="shared" si="3"/>
        <v>1</v>
      </c>
    </row>
    <row r="73" spans="1:31" ht="9" hidden="1" customHeight="1" x14ac:dyDescent="0.15">
      <c r="A73" s="161" t="str">
        <f>F!A54</f>
        <v>PCB 153</v>
      </c>
      <c r="B73" s="161"/>
      <c r="C73" s="161"/>
      <c r="D73" s="65" t="str">
        <f>G!AT54</f>
        <v/>
      </c>
      <c r="E73" s="28" t="str">
        <f>G!AS54</f>
        <v>--</v>
      </c>
      <c r="F73" s="23" t="str">
        <f>G!AU54</f>
        <v/>
      </c>
      <c r="G73" s="65"/>
      <c r="H73" s="65" t="str">
        <f>G!AW54</f>
        <v/>
      </c>
      <c r="I73" s="28" t="str">
        <f>G!AV54</f>
        <v>--</v>
      </c>
      <c r="J73" s="23" t="str">
        <f>G!AX54</f>
        <v/>
      </c>
      <c r="K73" s="65"/>
      <c r="L73" s="65" t="str">
        <f>G!AZ54</f>
        <v/>
      </c>
      <c r="M73" s="28" t="str">
        <f>G!AY54</f>
        <v>--</v>
      </c>
      <c r="N73" s="23" t="str">
        <f>G!BA54</f>
        <v/>
      </c>
      <c r="O73" s="65"/>
      <c r="P73" s="65" t="str">
        <f>G!BC54</f>
        <v/>
      </c>
      <c r="Q73" s="28" t="str">
        <f>G!BB54</f>
        <v>--</v>
      </c>
      <c r="R73" s="23" t="str">
        <f>G!BD54</f>
        <v/>
      </c>
      <c r="S73" s="65"/>
      <c r="T73" s="65" t="str">
        <f>G!BF54</f>
        <v/>
      </c>
      <c r="U73" s="28" t="str">
        <f>G!BE54</f>
        <v>--</v>
      </c>
      <c r="V73" s="23" t="str">
        <f>G!BG54</f>
        <v/>
      </c>
      <c r="W73" s="65"/>
      <c r="X73" s="65" t="str">
        <f>G!BI54</f>
        <v/>
      </c>
      <c r="Y73" s="28" t="str">
        <f>G!BH54</f>
        <v>--</v>
      </c>
      <c r="Z73" s="23" t="str">
        <f>G!BJ54</f>
        <v/>
      </c>
      <c r="AE73" s="40">
        <f t="shared" si="3"/>
        <v>1</v>
      </c>
    </row>
    <row r="74" spans="1:31" ht="9" hidden="1" customHeight="1" x14ac:dyDescent="0.15">
      <c r="A74" s="161" t="str">
        <f>F!A55</f>
        <v>PCB 180</v>
      </c>
      <c r="B74" s="161"/>
      <c r="C74" s="161"/>
      <c r="D74" s="65" t="str">
        <f>G!AT55</f>
        <v/>
      </c>
      <c r="E74" s="28" t="str">
        <f>G!AS55</f>
        <v>--</v>
      </c>
      <c r="F74" s="23" t="str">
        <f>G!AU55</f>
        <v/>
      </c>
      <c r="G74" s="65"/>
      <c r="H74" s="65" t="str">
        <f>G!AW55</f>
        <v/>
      </c>
      <c r="I74" s="28" t="str">
        <f>G!AV55</f>
        <v>--</v>
      </c>
      <c r="J74" s="23" t="str">
        <f>G!AX55</f>
        <v/>
      </c>
      <c r="K74" s="65"/>
      <c r="L74" s="65" t="str">
        <f>G!AZ55</f>
        <v/>
      </c>
      <c r="M74" s="28" t="str">
        <f>G!AY55</f>
        <v>--</v>
      </c>
      <c r="N74" s="23" t="str">
        <f>G!BA55</f>
        <v/>
      </c>
      <c r="O74" s="65"/>
      <c r="P74" s="65" t="str">
        <f>G!BC55</f>
        <v/>
      </c>
      <c r="Q74" s="28" t="str">
        <f>G!BB55</f>
        <v>--</v>
      </c>
      <c r="R74" s="23" t="str">
        <f>G!BD55</f>
        <v/>
      </c>
      <c r="S74" s="65"/>
      <c r="T74" s="65" t="str">
        <f>G!BF55</f>
        <v/>
      </c>
      <c r="U74" s="28" t="str">
        <f>G!BE55</f>
        <v>--</v>
      </c>
      <c r="V74" s="23" t="str">
        <f>G!BG55</f>
        <v/>
      </c>
      <c r="W74" s="65"/>
      <c r="X74" s="65" t="str">
        <f>G!BI55</f>
        <v/>
      </c>
      <c r="Y74" s="28" t="str">
        <f>G!BH55</f>
        <v>--</v>
      </c>
      <c r="Z74" s="23" t="str">
        <f>G!BJ55</f>
        <v/>
      </c>
      <c r="AE74" s="40">
        <f t="shared" si="3"/>
        <v>1</v>
      </c>
    </row>
    <row r="75" spans="1:31" ht="9" hidden="1" customHeight="1" x14ac:dyDescent="0.15">
      <c r="A75" s="161" t="str">
        <f>F!A56</f>
        <v>PCB som 7</v>
      </c>
      <c r="B75" s="161"/>
      <c r="C75" s="161"/>
      <c r="D75" s="65" t="str">
        <f>G!AT56</f>
        <v/>
      </c>
      <c r="E75" s="28" t="str">
        <f>G!AS56</f>
        <v>--</v>
      </c>
      <c r="F75" s="23" t="str">
        <f>G!AU56</f>
        <v/>
      </c>
      <c r="G75" s="65"/>
      <c r="H75" s="65" t="str">
        <f>G!AW56</f>
        <v/>
      </c>
      <c r="I75" s="28" t="str">
        <f>G!AV56</f>
        <v>--</v>
      </c>
      <c r="J75" s="23" t="str">
        <f>G!AX56</f>
        <v/>
      </c>
      <c r="K75" s="65"/>
      <c r="L75" s="65" t="str">
        <f>G!AZ56</f>
        <v/>
      </c>
      <c r="M75" s="28" t="str">
        <f>G!AY56</f>
        <v>--</v>
      </c>
      <c r="N75" s="23" t="str">
        <f>G!BA56</f>
        <v/>
      </c>
      <c r="O75" s="65"/>
      <c r="P75" s="65" t="str">
        <f>G!BC56</f>
        <v/>
      </c>
      <c r="Q75" s="28" t="str">
        <f>G!BB56</f>
        <v>--</v>
      </c>
      <c r="R75" s="23" t="str">
        <f>G!BD56</f>
        <v/>
      </c>
      <c r="S75" s="65"/>
      <c r="T75" s="65" t="str">
        <f>G!BF56</f>
        <v/>
      </c>
      <c r="U75" s="28" t="str">
        <f>G!BE56</f>
        <v>--</v>
      </c>
      <c r="V75" s="23" t="str">
        <f>G!BG56</f>
        <v/>
      </c>
      <c r="W75" s="65"/>
      <c r="X75" s="65" t="str">
        <f>G!BI56</f>
        <v/>
      </c>
      <c r="Y75" s="28" t="str">
        <f>G!BH56</f>
        <v>--</v>
      </c>
      <c r="Z75" s="23" t="str">
        <f>G!BJ56</f>
        <v/>
      </c>
      <c r="AE75" s="40">
        <f t="shared" si="3"/>
        <v>1</v>
      </c>
    </row>
    <row r="76" spans="1:31" ht="3.95" customHeight="1" x14ac:dyDescent="0.15">
      <c r="A76" s="65"/>
      <c r="B76" s="65"/>
      <c r="C76" s="65"/>
      <c r="D76" s="65"/>
      <c r="G76" s="65"/>
      <c r="H76" s="65"/>
      <c r="K76" s="65"/>
      <c r="L76" s="65"/>
      <c r="O76" s="65"/>
      <c r="P76" s="65"/>
      <c r="S76" s="65"/>
      <c r="T76" s="65"/>
      <c r="W76" s="65"/>
      <c r="X76" s="65"/>
      <c r="AE76" s="67">
        <f>AE77</f>
        <v>0</v>
      </c>
    </row>
    <row r="77" spans="1:31" ht="9" customHeight="1" x14ac:dyDescent="0.15">
      <c r="A77" s="66" t="str">
        <f>IF(COUNTIF(F!D58:D66,60)&gt;0,"Vluchtige aromatische koolwaterstoffen (mg/l)","Vluchtige aromatische koolwaterstoffen (µg/l)")</f>
        <v>Vluchtige aromatische koolwaterstoffen (µg/l)</v>
      </c>
      <c r="B77" s="65"/>
      <c r="C77" s="65"/>
      <c r="D77" s="65"/>
      <c r="G77" s="65"/>
      <c r="H77" s="65"/>
      <c r="K77" s="65"/>
      <c r="L77" s="65"/>
      <c r="O77" s="65"/>
      <c r="P77" s="65"/>
      <c r="S77" s="65"/>
      <c r="T77" s="65"/>
      <c r="W77" s="65"/>
      <c r="X77" s="65"/>
      <c r="AE77" s="67">
        <f>IF(COUNTIF(AE78:AE86,1)=COUNT(AE78:AE86),1,0)</f>
        <v>0</v>
      </c>
    </row>
    <row r="78" spans="1:31" ht="9" customHeight="1" x14ac:dyDescent="0.15">
      <c r="A78" s="161" t="str">
        <f>F!A57</f>
        <v>Benzeen</v>
      </c>
      <c r="B78" s="161"/>
      <c r="C78" s="161"/>
      <c r="D78" s="65" t="str">
        <f>G!AT57</f>
        <v>&lt;</v>
      </c>
      <c r="E78" s="28" t="str">
        <f>G!AS57</f>
        <v>0,20</v>
      </c>
      <c r="F78" s="23" t="str">
        <f>G!AU57</f>
        <v>-</v>
      </c>
      <c r="G78" s="65"/>
      <c r="H78" s="65" t="str">
        <f>G!AW57</f>
        <v>&lt;</v>
      </c>
      <c r="I78" s="28" t="str">
        <f>G!AV57</f>
        <v>0,20</v>
      </c>
      <c r="J78" s="23" t="str">
        <f>G!AX57</f>
        <v>-</v>
      </c>
      <c r="K78" s="65"/>
      <c r="L78" s="65" t="str">
        <f>G!AZ57</f>
        <v>&lt;</v>
      </c>
      <c r="M78" s="28" t="str">
        <f>G!AY57</f>
        <v>0,20</v>
      </c>
      <c r="N78" s="23" t="str">
        <f>G!BA57</f>
        <v>-</v>
      </c>
      <c r="O78" s="65"/>
      <c r="P78" s="65" t="str">
        <f>G!BC57</f>
        <v>&lt;</v>
      </c>
      <c r="Q78" s="28" t="str">
        <f>G!BB57</f>
        <v>0,20</v>
      </c>
      <c r="R78" s="23" t="str">
        <f>G!BD57</f>
        <v>-</v>
      </c>
      <c r="S78" s="65"/>
      <c r="T78" s="65" t="str">
        <f>G!BF57</f>
        <v/>
      </c>
      <c r="U78" s="28" t="str">
        <f>G!BE57</f>
        <v>--</v>
      </c>
      <c r="V78" s="23" t="str">
        <f>G!BG57</f>
        <v/>
      </c>
      <c r="W78" s="65"/>
      <c r="X78" s="65" t="str">
        <f>G!BI57</f>
        <v/>
      </c>
      <c r="Y78" s="28" t="str">
        <f>G!BH57</f>
        <v>--</v>
      </c>
      <c r="Z78" s="23" t="str">
        <f>G!BJ57</f>
        <v/>
      </c>
      <c r="AE78" s="40">
        <f t="shared" ref="AE78:AE86" si="4">IF(AND(E78="--",I78="--",M78="--",Q78="--",U78="--",Y78="--"),1,0)</f>
        <v>0</v>
      </c>
    </row>
    <row r="79" spans="1:31" ht="9" customHeight="1" x14ac:dyDescent="0.15">
      <c r="A79" s="161" t="str">
        <f>F!A58</f>
        <v>Tolueen</v>
      </c>
      <c r="B79" s="161"/>
      <c r="C79" s="161"/>
      <c r="D79" s="65" t="str">
        <f>G!AT58</f>
        <v>&lt;</v>
      </c>
      <c r="E79" s="28" t="str">
        <f>G!AS58</f>
        <v>0,20</v>
      </c>
      <c r="F79" s="23" t="str">
        <f>G!AU58</f>
        <v>-</v>
      </c>
      <c r="G79" s="65"/>
      <c r="H79" s="65" t="str">
        <f>G!AW58</f>
        <v>&lt;</v>
      </c>
      <c r="I79" s="28" t="str">
        <f>G!AV58</f>
        <v>0,20</v>
      </c>
      <c r="J79" s="23" t="str">
        <f>G!AX58</f>
        <v>-</v>
      </c>
      <c r="K79" s="65"/>
      <c r="L79" s="65" t="str">
        <f>G!AZ58</f>
        <v>&lt;</v>
      </c>
      <c r="M79" s="28" t="str">
        <f>G!AY58</f>
        <v>0,20</v>
      </c>
      <c r="N79" s="23" t="str">
        <f>G!BA58</f>
        <v>-</v>
      </c>
      <c r="O79" s="65"/>
      <c r="P79" s="65" t="str">
        <f>G!BC58</f>
        <v>&lt;</v>
      </c>
      <c r="Q79" s="28" t="str">
        <f>G!BB58</f>
        <v>0,20</v>
      </c>
      <c r="R79" s="23" t="str">
        <f>G!BD58</f>
        <v>-</v>
      </c>
      <c r="S79" s="65"/>
      <c r="T79" s="65" t="str">
        <f>G!BF58</f>
        <v/>
      </c>
      <c r="U79" s="28" t="str">
        <f>G!BE58</f>
        <v>--</v>
      </c>
      <c r="V79" s="23" t="str">
        <f>G!BG58</f>
        <v/>
      </c>
      <c r="W79" s="65"/>
      <c r="X79" s="65" t="str">
        <f>G!BI58</f>
        <v/>
      </c>
      <c r="Y79" s="28" t="str">
        <f>G!BH58</f>
        <v>--</v>
      </c>
      <c r="Z79" s="23" t="str">
        <f>G!BJ58</f>
        <v/>
      </c>
      <c r="AE79" s="40">
        <f t="shared" si="4"/>
        <v>0</v>
      </c>
    </row>
    <row r="80" spans="1:31" ht="9" customHeight="1" x14ac:dyDescent="0.15">
      <c r="A80" s="161" t="str">
        <f>F!A59</f>
        <v>Ethylbenzeen</v>
      </c>
      <c r="B80" s="161"/>
      <c r="C80" s="161"/>
      <c r="D80" s="65" t="str">
        <f>G!AT59</f>
        <v>&lt;</v>
      </c>
      <c r="E80" s="28" t="str">
        <f>G!AS59</f>
        <v>0,20</v>
      </c>
      <c r="F80" s="23" t="str">
        <f>G!AU59</f>
        <v>-</v>
      </c>
      <c r="G80" s="65"/>
      <c r="H80" s="65" t="str">
        <f>G!AW59</f>
        <v>&lt;</v>
      </c>
      <c r="I80" s="28" t="str">
        <f>G!AV59</f>
        <v>0,20</v>
      </c>
      <c r="J80" s="23" t="str">
        <f>G!AX59</f>
        <v>-</v>
      </c>
      <c r="K80" s="65"/>
      <c r="L80" s="65" t="str">
        <f>G!AZ59</f>
        <v>&lt;</v>
      </c>
      <c r="M80" s="28" t="str">
        <f>G!AY59</f>
        <v>0,20</v>
      </c>
      <c r="N80" s="23" t="str">
        <f>G!BA59</f>
        <v>-</v>
      </c>
      <c r="O80" s="65"/>
      <c r="P80" s="65" t="str">
        <f>G!BC59</f>
        <v>&lt;</v>
      </c>
      <c r="Q80" s="28" t="str">
        <f>G!BB59</f>
        <v>0,20</v>
      </c>
      <c r="R80" s="23" t="str">
        <f>G!BD59</f>
        <v>-</v>
      </c>
      <c r="S80" s="65"/>
      <c r="T80" s="65" t="str">
        <f>G!BF59</f>
        <v/>
      </c>
      <c r="U80" s="28" t="str">
        <f>G!BE59</f>
        <v>--</v>
      </c>
      <c r="V80" s="23" t="str">
        <f>G!BG59</f>
        <v/>
      </c>
      <c r="W80" s="65"/>
      <c r="X80" s="65" t="str">
        <f>G!BI59</f>
        <v/>
      </c>
      <c r="Y80" s="28" t="str">
        <f>G!BH59</f>
        <v>--</v>
      </c>
      <c r="Z80" s="23" t="str">
        <f>G!BJ59</f>
        <v/>
      </c>
      <c r="AE80" s="40">
        <f t="shared" si="4"/>
        <v>0</v>
      </c>
    </row>
    <row r="81" spans="1:31" ht="9" customHeight="1" x14ac:dyDescent="0.15">
      <c r="A81" s="161" t="str">
        <f>F!A60</f>
        <v>O-xyleen</v>
      </c>
      <c r="B81" s="161"/>
      <c r="C81" s="161"/>
      <c r="D81" s="65" t="str">
        <f>G!AT60</f>
        <v>&lt;</v>
      </c>
      <c r="E81" s="28" t="str">
        <f>G!AS60</f>
        <v>0,10</v>
      </c>
      <c r="F81" s="23" t="str">
        <f>G!AU60</f>
        <v/>
      </c>
      <c r="G81" s="65"/>
      <c r="H81" s="65" t="str">
        <f>G!AW60</f>
        <v>&lt;</v>
      </c>
      <c r="I81" s="28" t="str">
        <f>G!AV60</f>
        <v>0,10</v>
      </c>
      <c r="J81" s="23" t="str">
        <f>G!AX60</f>
        <v/>
      </c>
      <c r="K81" s="65"/>
      <c r="L81" s="65" t="str">
        <f>G!AZ60</f>
        <v>&lt;</v>
      </c>
      <c r="M81" s="28" t="str">
        <f>G!AY60</f>
        <v>0,10</v>
      </c>
      <c r="N81" s="23" t="str">
        <f>G!BA60</f>
        <v/>
      </c>
      <c r="O81" s="65"/>
      <c r="P81" s="65" t="str">
        <f>G!BC60</f>
        <v>&lt;</v>
      </c>
      <c r="Q81" s="28" t="str">
        <f>G!BB60</f>
        <v>0,10</v>
      </c>
      <c r="R81" s="23" t="str">
        <f>G!BD60</f>
        <v/>
      </c>
      <c r="S81" s="65"/>
      <c r="T81" s="65" t="str">
        <f>G!BF60</f>
        <v/>
      </c>
      <c r="U81" s="28" t="str">
        <f>G!BE60</f>
        <v>--</v>
      </c>
      <c r="V81" s="23" t="str">
        <f>G!BG60</f>
        <v/>
      </c>
      <c r="W81" s="65"/>
      <c r="X81" s="65" t="str">
        <f>G!BI60</f>
        <v/>
      </c>
      <c r="Y81" s="28" t="str">
        <f>G!BH60</f>
        <v>--</v>
      </c>
      <c r="Z81" s="23" t="str">
        <f>G!BJ60</f>
        <v/>
      </c>
      <c r="AE81" s="40">
        <f t="shared" si="4"/>
        <v>0</v>
      </c>
    </row>
    <row r="82" spans="1:31" ht="9" customHeight="1" x14ac:dyDescent="0.15">
      <c r="A82" s="161" t="str">
        <f>F!A61</f>
        <v>P- en m-xyleen</v>
      </c>
      <c r="B82" s="161"/>
      <c r="C82" s="161"/>
      <c r="D82" s="65" t="str">
        <f>G!AT61</f>
        <v>&lt;</v>
      </c>
      <c r="E82" s="28" t="str">
        <f>G!AS61</f>
        <v>0,20</v>
      </c>
      <c r="F82" s="23" t="str">
        <f>G!AU61</f>
        <v/>
      </c>
      <c r="G82" s="65"/>
      <c r="H82" s="65" t="str">
        <f>G!AW61</f>
        <v>&lt;</v>
      </c>
      <c r="I82" s="28" t="str">
        <f>G!AV61</f>
        <v>0,20</v>
      </c>
      <c r="J82" s="23" t="str">
        <f>G!AX61</f>
        <v/>
      </c>
      <c r="K82" s="65"/>
      <c r="L82" s="65" t="str">
        <f>G!AZ61</f>
        <v>&lt;</v>
      </c>
      <c r="M82" s="28" t="str">
        <f>G!AY61</f>
        <v>0,20</v>
      </c>
      <c r="N82" s="23" t="str">
        <f>G!BA61</f>
        <v/>
      </c>
      <c r="O82" s="65"/>
      <c r="P82" s="65" t="str">
        <f>G!BC61</f>
        <v>&lt;</v>
      </c>
      <c r="Q82" s="28" t="str">
        <f>G!BB61</f>
        <v>0,20</v>
      </c>
      <c r="R82" s="23" t="str">
        <f>G!BD61</f>
        <v/>
      </c>
      <c r="S82" s="65"/>
      <c r="T82" s="65" t="str">
        <f>G!BF61</f>
        <v/>
      </c>
      <c r="U82" s="28" t="str">
        <f>G!BE61</f>
        <v>--</v>
      </c>
      <c r="V82" s="23" t="str">
        <f>G!BG61</f>
        <v/>
      </c>
      <c r="W82" s="65"/>
      <c r="X82" s="65" t="str">
        <f>G!BI61</f>
        <v/>
      </c>
      <c r="Y82" s="28" t="str">
        <f>G!BH61</f>
        <v>--</v>
      </c>
      <c r="Z82" s="23" t="str">
        <f>G!BJ61</f>
        <v/>
      </c>
      <c r="AE82" s="40">
        <f t="shared" si="4"/>
        <v>0</v>
      </c>
    </row>
    <row r="83" spans="1:31" ht="9" customHeight="1" x14ac:dyDescent="0.15">
      <c r="A83" s="161" t="str">
        <f>F!A62</f>
        <v>Xylenen</v>
      </c>
      <c r="B83" s="161"/>
      <c r="C83" s="161"/>
      <c r="D83" s="65" t="str">
        <f>G!AT62</f>
        <v>&lt;</v>
      </c>
      <c r="E83" s="28" t="str">
        <f>G!AS62</f>
        <v>0,30</v>
      </c>
      <c r="F83" s="23" t="str">
        <f>G!AU62</f>
        <v>-</v>
      </c>
      <c r="G83" s="65"/>
      <c r="H83" s="65" t="str">
        <f>G!AW62</f>
        <v>&lt;</v>
      </c>
      <c r="I83" s="28" t="str">
        <f>G!AV62</f>
        <v>0,30</v>
      </c>
      <c r="J83" s="23" t="str">
        <f>G!AX62</f>
        <v>-</v>
      </c>
      <c r="K83" s="65"/>
      <c r="L83" s="65" t="str">
        <f>G!AZ62</f>
        <v>&lt;</v>
      </c>
      <c r="M83" s="28" t="str">
        <f>G!AY62</f>
        <v>0,30</v>
      </c>
      <c r="N83" s="23" t="str">
        <f>G!BA62</f>
        <v>-</v>
      </c>
      <c r="O83" s="65"/>
      <c r="P83" s="65" t="str">
        <f>G!BC62</f>
        <v>&lt;</v>
      </c>
      <c r="Q83" s="28" t="str">
        <f>G!BB62</f>
        <v>0,30</v>
      </c>
      <c r="R83" s="23" t="str">
        <f>G!BD62</f>
        <v>-</v>
      </c>
      <c r="S83" s="65"/>
      <c r="T83" s="65" t="str">
        <f>G!BF62</f>
        <v/>
      </c>
      <c r="U83" s="28" t="str">
        <f>G!BE62</f>
        <v>--</v>
      </c>
      <c r="V83" s="23" t="str">
        <f>G!BG62</f>
        <v/>
      </c>
      <c r="W83" s="65"/>
      <c r="X83" s="65" t="str">
        <f>G!BI62</f>
        <v/>
      </c>
      <c r="Y83" s="28" t="str">
        <f>G!BH62</f>
        <v>--</v>
      </c>
      <c r="Z83" s="23" t="str">
        <f>G!BJ62</f>
        <v/>
      </c>
      <c r="AE83" s="40">
        <f t="shared" si="4"/>
        <v>0</v>
      </c>
    </row>
    <row r="84" spans="1:31" ht="9" customHeight="1" x14ac:dyDescent="0.15">
      <c r="A84" s="161" t="str">
        <f>F!A63</f>
        <v>Totaal BTEX</v>
      </c>
      <c r="B84" s="161"/>
      <c r="C84" s="161"/>
      <c r="D84" s="65" t="str">
        <f>G!AT63</f>
        <v>&lt;</v>
      </c>
      <c r="E84" s="28" t="str">
        <f>G!AS63</f>
        <v>0,90</v>
      </c>
      <c r="F84" s="23" t="str">
        <f>G!AU63</f>
        <v/>
      </c>
      <c r="G84" s="65"/>
      <c r="H84" s="65" t="str">
        <f>G!AW63</f>
        <v>&lt;</v>
      </c>
      <c r="I84" s="28" t="str">
        <f>G!AV63</f>
        <v>0,90</v>
      </c>
      <c r="J84" s="23" t="str">
        <f>G!AX63</f>
        <v/>
      </c>
      <c r="K84" s="65"/>
      <c r="L84" s="65" t="str">
        <f>G!AZ63</f>
        <v>&lt;</v>
      </c>
      <c r="M84" s="28" t="str">
        <f>G!AY63</f>
        <v>0,90</v>
      </c>
      <c r="N84" s="23" t="str">
        <f>G!BA63</f>
        <v/>
      </c>
      <c r="O84" s="65"/>
      <c r="P84" s="65" t="str">
        <f>G!BC63</f>
        <v>&lt;</v>
      </c>
      <c r="Q84" s="28" t="str">
        <f>G!BB63</f>
        <v>0,90</v>
      </c>
      <c r="R84" s="23" t="str">
        <f>G!BD63</f>
        <v/>
      </c>
      <c r="S84" s="65"/>
      <c r="T84" s="65" t="str">
        <f>G!BF63</f>
        <v/>
      </c>
      <c r="U84" s="28" t="str">
        <f>G!BE63</f>
        <v>--</v>
      </c>
      <c r="V84" s="23" t="str">
        <f>G!BG63</f>
        <v/>
      </c>
      <c r="W84" s="65"/>
      <c r="X84" s="65" t="str">
        <f>G!BI63</f>
        <v/>
      </c>
      <c r="Y84" s="28" t="str">
        <f>G!BH63</f>
        <v>--</v>
      </c>
      <c r="Z84" s="23" t="str">
        <f>G!BJ63</f>
        <v/>
      </c>
      <c r="AE84" s="40">
        <f t="shared" si="4"/>
        <v>0</v>
      </c>
    </row>
    <row r="85" spans="1:31" ht="9" customHeight="1" x14ac:dyDescent="0.15">
      <c r="A85" s="161" t="str">
        <f>F!A64</f>
        <v>Styreen (vinylbenzeen)</v>
      </c>
      <c r="B85" s="161"/>
      <c r="C85" s="161"/>
      <c r="D85" s="65" t="str">
        <f>G!AT64</f>
        <v>&lt;</v>
      </c>
      <c r="E85" s="28" t="str">
        <f>G!AS64</f>
        <v>0,20</v>
      </c>
      <c r="F85" s="23" t="str">
        <f>G!AU64</f>
        <v>-</v>
      </c>
      <c r="G85" s="65"/>
      <c r="H85" s="65" t="str">
        <f>G!AW64</f>
        <v>&lt;</v>
      </c>
      <c r="I85" s="28" t="str">
        <f>G!AV64</f>
        <v>0,20</v>
      </c>
      <c r="J85" s="23" t="str">
        <f>G!AX64</f>
        <v>-</v>
      </c>
      <c r="K85" s="65"/>
      <c r="L85" s="65" t="str">
        <f>G!AZ64</f>
        <v/>
      </c>
      <c r="M85" s="28" t="str">
        <f>G!AY64</f>
        <v>--</v>
      </c>
      <c r="N85" s="23" t="str">
        <f>G!BA64</f>
        <v/>
      </c>
      <c r="O85" s="65"/>
      <c r="P85" s="65" t="str">
        <f>G!BC64</f>
        <v/>
      </c>
      <c r="Q85" s="28" t="str">
        <f>G!BB64</f>
        <v>--</v>
      </c>
      <c r="R85" s="23" t="str">
        <f>G!BD64</f>
        <v/>
      </c>
      <c r="S85" s="65"/>
      <c r="T85" s="65" t="str">
        <f>G!BF64</f>
        <v/>
      </c>
      <c r="U85" s="28" t="str">
        <f>G!BE64</f>
        <v>--</v>
      </c>
      <c r="V85" s="23" t="str">
        <f>G!BG64</f>
        <v/>
      </c>
      <c r="W85" s="65"/>
      <c r="X85" s="65" t="str">
        <f>G!BI64</f>
        <v/>
      </c>
      <c r="Y85" s="28" t="str">
        <f>G!BH64</f>
        <v>--</v>
      </c>
      <c r="Z85" s="23" t="str">
        <f>G!BJ64</f>
        <v/>
      </c>
      <c r="AE85" s="40">
        <f t="shared" si="4"/>
        <v>0</v>
      </c>
    </row>
    <row r="86" spans="1:31" ht="9" hidden="1" customHeight="1" x14ac:dyDescent="0.15">
      <c r="A86" s="161" t="str">
        <f>F!A65</f>
        <v>1,2,3-Trimethylbenzeen</v>
      </c>
      <c r="B86" s="161"/>
      <c r="C86" s="161"/>
      <c r="D86" s="65" t="str">
        <f>G!AT65</f>
        <v/>
      </c>
      <c r="E86" s="28" t="str">
        <f>G!AS65</f>
        <v>--</v>
      </c>
      <c r="F86" s="23" t="str">
        <f>G!AU65</f>
        <v/>
      </c>
      <c r="G86" s="65"/>
      <c r="H86" s="65" t="str">
        <f>G!AW65</f>
        <v/>
      </c>
      <c r="I86" s="28" t="str">
        <f>G!AV65</f>
        <v>--</v>
      </c>
      <c r="J86" s="23" t="str">
        <f>G!AX65</f>
        <v/>
      </c>
      <c r="K86" s="65"/>
      <c r="L86" s="65" t="str">
        <f>G!AZ65</f>
        <v/>
      </c>
      <c r="M86" s="28" t="str">
        <f>G!AY65</f>
        <v>--</v>
      </c>
      <c r="N86" s="23" t="str">
        <f>G!BA65</f>
        <v/>
      </c>
      <c r="O86" s="65"/>
      <c r="P86" s="65" t="str">
        <f>G!BC65</f>
        <v/>
      </c>
      <c r="Q86" s="28" t="str">
        <f>G!BB65</f>
        <v>--</v>
      </c>
      <c r="R86" s="23" t="str">
        <f>G!BD65</f>
        <v/>
      </c>
      <c r="S86" s="65"/>
      <c r="T86" s="65" t="str">
        <f>G!BF65</f>
        <v/>
      </c>
      <c r="U86" s="28" t="str">
        <f>G!BE65</f>
        <v>--</v>
      </c>
      <c r="V86" s="23" t="str">
        <f>G!BG65</f>
        <v/>
      </c>
      <c r="W86" s="65"/>
      <c r="X86" s="65" t="str">
        <f>G!BI65</f>
        <v/>
      </c>
      <c r="Y86" s="28" t="str">
        <f>G!BH65</f>
        <v>--</v>
      </c>
      <c r="Z86" s="23" t="str">
        <f>G!BJ65</f>
        <v/>
      </c>
      <c r="AE86" s="40">
        <f t="shared" si="4"/>
        <v>1</v>
      </c>
    </row>
    <row r="87" spans="1:31" ht="3.95" customHeight="1" x14ac:dyDescent="0.15">
      <c r="A87" s="65"/>
      <c r="B87" s="65"/>
      <c r="C87" s="65"/>
      <c r="D87" s="65"/>
      <c r="G87" s="65"/>
      <c r="H87" s="65"/>
      <c r="K87" s="65"/>
      <c r="L87" s="65"/>
      <c r="O87" s="65"/>
      <c r="P87" s="65"/>
      <c r="S87" s="65"/>
      <c r="T87" s="65"/>
      <c r="W87" s="65"/>
      <c r="X87" s="65"/>
      <c r="AE87" s="67">
        <f>AE88</f>
        <v>0</v>
      </c>
    </row>
    <row r="88" spans="1:31" ht="9" customHeight="1" x14ac:dyDescent="0.15">
      <c r="A88" s="66" t="str">
        <f>IF(COUNTIF(F!D67:D107,60)&gt;0,"Gechloreerde koolwaterstoffen (mg/l)","Gechloreerde koolwaterstoffen (µg/l)")</f>
        <v>Gechloreerde koolwaterstoffen (µg/l)</v>
      </c>
      <c r="B88" s="65"/>
      <c r="C88" s="65"/>
      <c r="D88" s="65"/>
      <c r="G88" s="65"/>
      <c r="H88" s="65"/>
      <c r="K88" s="65"/>
      <c r="L88" s="65"/>
      <c r="O88" s="65"/>
      <c r="P88" s="65"/>
      <c r="S88" s="65"/>
      <c r="T88" s="65"/>
      <c r="W88" s="65"/>
      <c r="X88" s="65"/>
      <c r="AE88" s="67">
        <f>IF(COUNTIF(AE89:AE131,1)=COUNT(AE89:AE131),1,0)</f>
        <v>0</v>
      </c>
    </row>
    <row r="89" spans="1:31" ht="9" customHeight="1" x14ac:dyDescent="0.15">
      <c r="A89" s="161" t="str">
        <f>F!A66</f>
        <v>Monochlooretheen (vinylchloride)</v>
      </c>
      <c r="B89" s="161"/>
      <c r="C89" s="161"/>
      <c r="D89" s="65" t="str">
        <f>G!AT66</f>
        <v>&lt;</v>
      </c>
      <c r="E89" s="28" t="str">
        <f>G!AS66</f>
        <v>0,20</v>
      </c>
      <c r="F89" s="23" t="str">
        <f>G!AU66</f>
        <v>-</v>
      </c>
      <c r="G89" s="65"/>
      <c r="H89" s="65" t="str">
        <f>G!AW66</f>
        <v>&lt;</v>
      </c>
      <c r="I89" s="28" t="str">
        <f>G!AV66</f>
        <v>0,20</v>
      </c>
      <c r="J89" s="23" t="str">
        <f>G!AX66</f>
        <v>-</v>
      </c>
      <c r="K89" s="65"/>
      <c r="L89" s="65" t="str">
        <f>G!AZ66</f>
        <v/>
      </c>
      <c r="M89" s="28" t="str">
        <f>G!AY66</f>
        <v>--</v>
      </c>
      <c r="N89" s="23" t="str">
        <f>G!BA66</f>
        <v/>
      </c>
      <c r="O89" s="65"/>
      <c r="P89" s="65" t="str">
        <f>G!BC66</f>
        <v/>
      </c>
      <c r="Q89" s="28" t="str">
        <f>G!BB66</f>
        <v>--</v>
      </c>
      <c r="R89" s="23" t="str">
        <f>G!BD66</f>
        <v/>
      </c>
      <c r="S89" s="65"/>
      <c r="T89" s="65" t="str">
        <f>G!BF66</f>
        <v/>
      </c>
      <c r="U89" s="28" t="str">
        <f>G!BE66</f>
        <v>--</v>
      </c>
      <c r="V89" s="23" t="str">
        <f>G!BG66</f>
        <v/>
      </c>
      <c r="W89" s="65"/>
      <c r="X89" s="65" t="str">
        <f>G!BI66</f>
        <v/>
      </c>
      <c r="Y89" s="28" t="str">
        <f>G!BH66</f>
        <v>--</v>
      </c>
      <c r="Z89" s="23" t="str">
        <f>G!BJ66</f>
        <v/>
      </c>
      <c r="AE89" s="40">
        <f t="shared" ref="AE89:AE131" si="5">IF(AND(E89="--",I89="--",M89="--",Q89="--",U89="--",Y89="--"),1,0)</f>
        <v>0</v>
      </c>
    </row>
    <row r="90" spans="1:31" ht="9" customHeight="1" x14ac:dyDescent="0.15">
      <c r="A90" s="161" t="str">
        <f>F!A67</f>
        <v>Dichloormethaan</v>
      </c>
      <c r="B90" s="161"/>
      <c r="C90" s="161"/>
      <c r="D90" s="65" t="str">
        <f>G!AT67</f>
        <v>&lt;</v>
      </c>
      <c r="E90" s="28" t="str">
        <f>G!AS67</f>
        <v>0,20</v>
      </c>
      <c r="F90" s="23" t="str">
        <f>G!AU67</f>
        <v>-</v>
      </c>
      <c r="G90" s="65"/>
      <c r="H90" s="65" t="str">
        <f>G!AW67</f>
        <v>&lt;</v>
      </c>
      <c r="I90" s="28" t="str">
        <f>G!AV67</f>
        <v>0,20</v>
      </c>
      <c r="J90" s="23" t="str">
        <f>G!AX67</f>
        <v>-</v>
      </c>
      <c r="K90" s="65"/>
      <c r="L90" s="65" t="str">
        <f>G!AZ67</f>
        <v/>
      </c>
      <c r="M90" s="28" t="str">
        <f>G!AY67</f>
        <v>--</v>
      </c>
      <c r="N90" s="23" t="str">
        <f>G!BA67</f>
        <v/>
      </c>
      <c r="O90" s="65"/>
      <c r="P90" s="65" t="str">
        <f>G!BC67</f>
        <v/>
      </c>
      <c r="Q90" s="28" t="str">
        <f>G!BB67</f>
        <v>--</v>
      </c>
      <c r="R90" s="23" t="str">
        <f>G!BD67</f>
        <v/>
      </c>
      <c r="S90" s="65"/>
      <c r="T90" s="65" t="str">
        <f>G!BF67</f>
        <v/>
      </c>
      <c r="U90" s="28" t="str">
        <f>G!BE67</f>
        <v>--</v>
      </c>
      <c r="V90" s="23" t="str">
        <f>G!BG67</f>
        <v/>
      </c>
      <c r="W90" s="65"/>
      <c r="X90" s="65" t="str">
        <f>G!BI67</f>
        <v/>
      </c>
      <c r="Y90" s="28" t="str">
        <f>G!BH67</f>
        <v>--</v>
      </c>
      <c r="Z90" s="23" t="str">
        <f>G!BJ67</f>
        <v/>
      </c>
      <c r="AE90" s="40">
        <f t="shared" si="5"/>
        <v>0</v>
      </c>
    </row>
    <row r="91" spans="1:31" ht="9" customHeight="1" x14ac:dyDescent="0.15">
      <c r="A91" s="161" t="str">
        <f>F!A68</f>
        <v>1,1-Dichloorethaan</v>
      </c>
      <c r="B91" s="161"/>
      <c r="C91" s="161"/>
      <c r="D91" s="65" t="str">
        <f>G!AT68</f>
        <v>&lt;</v>
      </c>
      <c r="E91" s="28" t="str">
        <f>G!AS68</f>
        <v>0,20</v>
      </c>
      <c r="F91" s="23" t="str">
        <f>G!AU68</f>
        <v>-</v>
      </c>
      <c r="G91" s="65"/>
      <c r="H91" s="65" t="str">
        <f>G!AW68</f>
        <v>&lt;</v>
      </c>
      <c r="I91" s="28" t="str">
        <f>G!AV68</f>
        <v>0,20</v>
      </c>
      <c r="J91" s="23" t="str">
        <f>G!AX68</f>
        <v>-</v>
      </c>
      <c r="K91" s="65"/>
      <c r="L91" s="65" t="str">
        <f>G!AZ68</f>
        <v/>
      </c>
      <c r="M91" s="28" t="str">
        <f>G!AY68</f>
        <v>--</v>
      </c>
      <c r="N91" s="23" t="str">
        <f>G!BA68</f>
        <v/>
      </c>
      <c r="O91" s="65"/>
      <c r="P91" s="65" t="str">
        <f>G!BC68</f>
        <v/>
      </c>
      <c r="Q91" s="28" t="str">
        <f>G!BB68</f>
        <v>--</v>
      </c>
      <c r="R91" s="23" t="str">
        <f>G!BD68</f>
        <v/>
      </c>
      <c r="S91" s="65"/>
      <c r="T91" s="65" t="str">
        <f>G!BF68</f>
        <v/>
      </c>
      <c r="U91" s="28" t="str">
        <f>G!BE68</f>
        <v>--</v>
      </c>
      <c r="V91" s="23" t="str">
        <f>G!BG68</f>
        <v/>
      </c>
      <c r="W91" s="65"/>
      <c r="X91" s="65" t="str">
        <f>G!BI68</f>
        <v/>
      </c>
      <c r="Y91" s="28" t="str">
        <f>G!BH68</f>
        <v>--</v>
      </c>
      <c r="Z91" s="23" t="str">
        <f>G!BJ68</f>
        <v/>
      </c>
      <c r="AE91" s="40">
        <f t="shared" si="5"/>
        <v>0</v>
      </c>
    </row>
    <row r="92" spans="1:31" ht="9" customHeight="1" x14ac:dyDescent="0.15">
      <c r="A92" s="161" t="str">
        <f>F!A69</f>
        <v>1,2-Dichloorethaan</v>
      </c>
      <c r="B92" s="161"/>
      <c r="C92" s="161"/>
      <c r="D92" s="65" t="str">
        <f>G!AT69</f>
        <v>&lt;</v>
      </c>
      <c r="E92" s="28" t="str">
        <f>G!AS69</f>
        <v>0,20</v>
      </c>
      <c r="F92" s="23" t="str">
        <f>G!AU69</f>
        <v>-</v>
      </c>
      <c r="G92" s="65"/>
      <c r="H92" s="65" t="str">
        <f>G!AW69</f>
        <v>&lt;</v>
      </c>
      <c r="I92" s="28" t="str">
        <f>G!AV69</f>
        <v>0,20</v>
      </c>
      <c r="J92" s="23" t="str">
        <f>G!AX69</f>
        <v>-</v>
      </c>
      <c r="K92" s="65"/>
      <c r="L92" s="65" t="str">
        <f>G!AZ69</f>
        <v/>
      </c>
      <c r="M92" s="28" t="str">
        <f>G!AY69</f>
        <v>--</v>
      </c>
      <c r="N92" s="23" t="str">
        <f>G!BA69</f>
        <v/>
      </c>
      <c r="O92" s="65"/>
      <c r="P92" s="65" t="str">
        <f>G!BC69</f>
        <v/>
      </c>
      <c r="Q92" s="28" t="str">
        <f>G!BB69</f>
        <v>--</v>
      </c>
      <c r="R92" s="23" t="str">
        <f>G!BD69</f>
        <v/>
      </c>
      <c r="S92" s="65"/>
      <c r="T92" s="65" t="str">
        <f>G!BF69</f>
        <v/>
      </c>
      <c r="U92" s="28" t="str">
        <f>G!BE69</f>
        <v>--</v>
      </c>
      <c r="V92" s="23" t="str">
        <f>G!BG69</f>
        <v/>
      </c>
      <c r="W92" s="65"/>
      <c r="X92" s="65" t="str">
        <f>G!BI69</f>
        <v/>
      </c>
      <c r="Y92" s="28" t="str">
        <f>G!BH69</f>
        <v>--</v>
      </c>
      <c r="Z92" s="23" t="str">
        <f>G!BJ69</f>
        <v/>
      </c>
      <c r="AE92" s="40">
        <f t="shared" si="5"/>
        <v>0</v>
      </c>
    </row>
    <row r="93" spans="1:31" ht="9" hidden="1" customHeight="1" x14ac:dyDescent="0.15">
      <c r="A93" s="161" t="str">
        <f>F!A70</f>
        <v>Dichloorethanen (som)</v>
      </c>
      <c r="B93" s="161"/>
      <c r="C93" s="161"/>
      <c r="D93" s="65" t="str">
        <f>G!AT70</f>
        <v/>
      </c>
      <c r="E93" s="28" t="str">
        <f>G!AS70</f>
        <v>--</v>
      </c>
      <c r="F93" s="23" t="str">
        <f>G!AU70</f>
        <v/>
      </c>
      <c r="G93" s="65"/>
      <c r="H93" s="65" t="str">
        <f>G!AW70</f>
        <v/>
      </c>
      <c r="I93" s="28" t="str">
        <f>G!AV70</f>
        <v>--</v>
      </c>
      <c r="J93" s="23" t="str">
        <f>G!AX70</f>
        <v/>
      </c>
      <c r="K93" s="65"/>
      <c r="L93" s="65" t="str">
        <f>G!AZ70</f>
        <v/>
      </c>
      <c r="M93" s="28" t="str">
        <f>G!AY70</f>
        <v>--</v>
      </c>
      <c r="N93" s="23" t="str">
        <f>G!BA70</f>
        <v/>
      </c>
      <c r="O93" s="65"/>
      <c r="P93" s="65" t="str">
        <f>G!BC70</f>
        <v/>
      </c>
      <c r="Q93" s="28" t="str">
        <f>G!BB70</f>
        <v>--</v>
      </c>
      <c r="R93" s="23" t="str">
        <f>G!BD70</f>
        <v/>
      </c>
      <c r="S93" s="65"/>
      <c r="T93" s="65" t="str">
        <f>G!BF70</f>
        <v/>
      </c>
      <c r="U93" s="28" t="str">
        <f>G!BE70</f>
        <v>--</v>
      </c>
      <c r="V93" s="23" t="str">
        <f>G!BG70</f>
        <v/>
      </c>
      <c r="W93" s="65"/>
      <c r="X93" s="65" t="str">
        <f>G!BI70</f>
        <v/>
      </c>
      <c r="Y93" s="28" t="str">
        <f>G!BH70</f>
        <v>--</v>
      </c>
      <c r="Z93" s="23" t="str">
        <f>G!BJ70</f>
        <v/>
      </c>
      <c r="AE93" s="40">
        <f t="shared" si="5"/>
        <v>1</v>
      </c>
    </row>
    <row r="94" spans="1:31" ht="9" customHeight="1" x14ac:dyDescent="0.15">
      <c r="A94" s="161" t="str">
        <f>F!A71</f>
        <v>1,1-Dichlooretheen</v>
      </c>
      <c r="B94" s="161"/>
      <c r="C94" s="161"/>
      <c r="D94" s="65" t="str">
        <f>G!AT71</f>
        <v>&lt;</v>
      </c>
      <c r="E94" s="28" t="str">
        <f>G!AS71</f>
        <v>0,10</v>
      </c>
      <c r="F94" s="23" t="str">
        <f>G!AU71</f>
        <v>-</v>
      </c>
      <c r="G94" s="65"/>
      <c r="H94" s="65" t="str">
        <f>G!AW71</f>
        <v>&lt;</v>
      </c>
      <c r="I94" s="28" t="str">
        <f>G!AV71</f>
        <v>0,10</v>
      </c>
      <c r="J94" s="23" t="str">
        <f>G!AX71</f>
        <v>-</v>
      </c>
      <c r="K94" s="65"/>
      <c r="L94" s="65" t="str">
        <f>G!AZ71</f>
        <v/>
      </c>
      <c r="M94" s="28" t="str">
        <f>G!AY71</f>
        <v>--</v>
      </c>
      <c r="N94" s="23" t="str">
        <f>G!BA71</f>
        <v/>
      </c>
      <c r="O94" s="65"/>
      <c r="P94" s="65" t="str">
        <f>G!BC71</f>
        <v/>
      </c>
      <c r="Q94" s="28" t="str">
        <f>G!BB71</f>
        <v>--</v>
      </c>
      <c r="R94" s="23" t="str">
        <f>G!BD71</f>
        <v/>
      </c>
      <c r="S94" s="65"/>
      <c r="T94" s="65" t="str">
        <f>G!BF71</f>
        <v/>
      </c>
      <c r="U94" s="28" t="str">
        <f>G!BE71</f>
        <v>--</v>
      </c>
      <c r="V94" s="23" t="str">
        <f>G!BG71</f>
        <v/>
      </c>
      <c r="W94" s="65"/>
      <c r="X94" s="65" t="str">
        <f>G!BI71</f>
        <v/>
      </c>
      <c r="Y94" s="28" t="str">
        <f>G!BH71</f>
        <v>--</v>
      </c>
      <c r="Z94" s="23" t="str">
        <f>G!BJ71</f>
        <v/>
      </c>
      <c r="AE94" s="40">
        <f t="shared" si="5"/>
        <v>0</v>
      </c>
    </row>
    <row r="95" spans="1:31" ht="9" customHeight="1" x14ac:dyDescent="0.15">
      <c r="A95" s="161" t="str">
        <f>F!A72</f>
        <v>Cis-1,2-dichlooretheen</v>
      </c>
      <c r="B95" s="161"/>
      <c r="C95" s="161"/>
      <c r="D95" s="65" t="str">
        <f>G!AT72</f>
        <v>&lt;</v>
      </c>
      <c r="E95" s="28" t="str">
        <f>G!AS72</f>
        <v>0,10</v>
      </c>
      <c r="F95" s="23" t="str">
        <f>G!AU72</f>
        <v/>
      </c>
      <c r="G95" s="65"/>
      <c r="H95" s="65" t="str">
        <f>G!AW72</f>
        <v>&lt;</v>
      </c>
      <c r="I95" s="28" t="str">
        <f>G!AV72</f>
        <v>0,10</v>
      </c>
      <c r="J95" s="23" t="str">
        <f>G!AX72</f>
        <v/>
      </c>
      <c r="K95" s="65"/>
      <c r="L95" s="65" t="str">
        <f>G!AZ72</f>
        <v/>
      </c>
      <c r="M95" s="28" t="str">
        <f>G!AY72</f>
        <v>--</v>
      </c>
      <c r="N95" s="23" t="str">
        <f>G!BA72</f>
        <v/>
      </c>
      <c r="O95" s="65"/>
      <c r="P95" s="65" t="str">
        <f>G!BC72</f>
        <v/>
      </c>
      <c r="Q95" s="28" t="str">
        <f>G!BB72</f>
        <v>--</v>
      </c>
      <c r="R95" s="23" t="str">
        <f>G!BD72</f>
        <v/>
      </c>
      <c r="S95" s="65"/>
      <c r="T95" s="65" t="str">
        <f>G!BF72</f>
        <v/>
      </c>
      <c r="U95" s="28" t="str">
        <f>G!BE72</f>
        <v>--</v>
      </c>
      <c r="V95" s="23" t="str">
        <f>G!BG72</f>
        <v/>
      </c>
      <c r="W95" s="65"/>
      <c r="X95" s="65" t="str">
        <f>G!BI72</f>
        <v/>
      </c>
      <c r="Y95" s="28" t="str">
        <f>G!BH72</f>
        <v>--</v>
      </c>
      <c r="Z95" s="23" t="str">
        <f>G!BJ72</f>
        <v/>
      </c>
      <c r="AE95" s="40">
        <f t="shared" si="5"/>
        <v>0</v>
      </c>
    </row>
    <row r="96" spans="1:31" ht="9" customHeight="1" x14ac:dyDescent="0.15">
      <c r="A96" s="161" t="str">
        <f>F!A73</f>
        <v>Trans-1,2-dichlooretheen</v>
      </c>
      <c r="B96" s="161"/>
      <c r="C96" s="161"/>
      <c r="D96" s="65" t="str">
        <f>G!AT73</f>
        <v>&lt;</v>
      </c>
      <c r="E96" s="28" t="str">
        <f>G!AS73</f>
        <v>0,10</v>
      </c>
      <c r="F96" s="23" t="str">
        <f>G!AU73</f>
        <v/>
      </c>
      <c r="G96" s="65"/>
      <c r="H96" s="65" t="str">
        <f>G!AW73</f>
        <v>&lt;</v>
      </c>
      <c r="I96" s="28" t="str">
        <f>G!AV73</f>
        <v>0,10</v>
      </c>
      <c r="J96" s="23" t="str">
        <f>G!AX73</f>
        <v/>
      </c>
      <c r="K96" s="65"/>
      <c r="L96" s="65" t="str">
        <f>G!AZ73</f>
        <v/>
      </c>
      <c r="M96" s="28" t="str">
        <f>G!AY73</f>
        <v>--</v>
      </c>
      <c r="N96" s="23" t="str">
        <f>G!BA73</f>
        <v/>
      </c>
      <c r="O96" s="65"/>
      <c r="P96" s="65" t="str">
        <f>G!BC73</f>
        <v/>
      </c>
      <c r="Q96" s="28" t="str">
        <f>G!BB73</f>
        <v>--</v>
      </c>
      <c r="R96" s="23" t="str">
        <f>G!BD73</f>
        <v/>
      </c>
      <c r="S96" s="65"/>
      <c r="T96" s="65" t="str">
        <f>G!BF73</f>
        <v/>
      </c>
      <c r="U96" s="28" t="str">
        <f>G!BE73</f>
        <v>--</v>
      </c>
      <c r="V96" s="23" t="str">
        <f>G!BG73</f>
        <v/>
      </c>
      <c r="W96" s="65"/>
      <c r="X96" s="65" t="str">
        <f>G!BI73</f>
        <v/>
      </c>
      <c r="Y96" s="28" t="str">
        <f>G!BH73</f>
        <v>--</v>
      </c>
      <c r="Z96" s="23" t="str">
        <f>G!BJ73</f>
        <v/>
      </c>
      <c r="AE96" s="40">
        <f t="shared" si="5"/>
        <v>0</v>
      </c>
    </row>
    <row r="97" spans="1:31" ht="9" customHeight="1" x14ac:dyDescent="0.15">
      <c r="A97" s="161" t="str">
        <f>F!A74</f>
        <v>1,2-Dichlooretheen (som)</v>
      </c>
      <c r="B97" s="161"/>
      <c r="C97" s="161"/>
      <c r="D97" s="65" t="str">
        <f>G!AT74</f>
        <v/>
      </c>
      <c r="E97" s="28" t="str">
        <f>G!AS74</f>
        <v>0,14</v>
      </c>
      <c r="F97" s="23" t="str">
        <f>G!AU74</f>
        <v>-</v>
      </c>
      <c r="G97" s="65"/>
      <c r="H97" s="65" t="str">
        <f>G!AW74</f>
        <v/>
      </c>
      <c r="I97" s="28" t="str">
        <f>G!AV74</f>
        <v>0,14</v>
      </c>
      <c r="J97" s="23" t="str">
        <f>G!AX74</f>
        <v>-</v>
      </c>
      <c r="K97" s="65"/>
      <c r="L97" s="65" t="str">
        <f>G!AZ74</f>
        <v/>
      </c>
      <c r="M97" s="28" t="str">
        <f>G!AY74</f>
        <v>--</v>
      </c>
      <c r="N97" s="23" t="str">
        <f>G!BA74</f>
        <v/>
      </c>
      <c r="O97" s="65"/>
      <c r="P97" s="65" t="str">
        <f>G!BC74</f>
        <v/>
      </c>
      <c r="Q97" s="28" t="str">
        <f>G!BB74</f>
        <v>--</v>
      </c>
      <c r="R97" s="23" t="str">
        <f>G!BD74</f>
        <v/>
      </c>
      <c r="S97" s="65"/>
      <c r="T97" s="65" t="str">
        <f>G!BF74</f>
        <v/>
      </c>
      <c r="U97" s="28" t="str">
        <f>G!BE74</f>
        <v>--</v>
      </c>
      <c r="V97" s="23" t="str">
        <f>G!BG74</f>
        <v/>
      </c>
      <c r="W97" s="65"/>
      <c r="X97" s="65" t="str">
        <f>G!BI74</f>
        <v/>
      </c>
      <c r="Y97" s="28" t="str">
        <f>G!BH74</f>
        <v>--</v>
      </c>
      <c r="Z97" s="23" t="str">
        <f>G!BJ74</f>
        <v/>
      </c>
      <c r="AE97" s="40">
        <f t="shared" si="5"/>
        <v>0</v>
      </c>
    </row>
    <row r="98" spans="1:31" ht="9" customHeight="1" x14ac:dyDescent="0.15">
      <c r="A98" s="161" t="str">
        <f>F!A75</f>
        <v>1,1-Dichloorpropaan</v>
      </c>
      <c r="B98" s="161"/>
      <c r="C98" s="161"/>
      <c r="D98" s="65" t="str">
        <f>G!AT75</f>
        <v>&lt;</v>
      </c>
      <c r="E98" s="28" t="str">
        <f>G!AS75</f>
        <v>0,20</v>
      </c>
      <c r="F98" s="23" t="str">
        <f>G!AU75</f>
        <v/>
      </c>
      <c r="G98" s="65"/>
      <c r="H98" s="65" t="str">
        <f>G!AW75</f>
        <v>&lt;</v>
      </c>
      <c r="I98" s="28" t="str">
        <f>G!AV75</f>
        <v>0,20</v>
      </c>
      <c r="J98" s="23" t="str">
        <f>G!AX75</f>
        <v/>
      </c>
      <c r="K98" s="65"/>
      <c r="L98" s="65" t="str">
        <f>G!AZ75</f>
        <v/>
      </c>
      <c r="M98" s="28" t="str">
        <f>G!AY75</f>
        <v>--</v>
      </c>
      <c r="N98" s="23" t="str">
        <f>G!BA75</f>
        <v/>
      </c>
      <c r="O98" s="65"/>
      <c r="P98" s="65" t="str">
        <f>G!BC75</f>
        <v/>
      </c>
      <c r="Q98" s="28" t="str">
        <f>G!BB75</f>
        <v>--</v>
      </c>
      <c r="R98" s="23" t="str">
        <f>G!BD75</f>
        <v/>
      </c>
      <c r="S98" s="65"/>
      <c r="T98" s="65" t="str">
        <f>G!BF75</f>
        <v/>
      </c>
      <c r="U98" s="28" t="str">
        <f>G!BE75</f>
        <v>--</v>
      </c>
      <c r="V98" s="23" t="str">
        <f>G!BG75</f>
        <v/>
      </c>
      <c r="W98" s="65"/>
      <c r="X98" s="65" t="str">
        <f>G!BI75</f>
        <v/>
      </c>
      <c r="Y98" s="28" t="str">
        <f>G!BH75</f>
        <v>--</v>
      </c>
      <c r="Z98" s="23" t="str">
        <f>G!BJ75</f>
        <v/>
      </c>
      <c r="AE98" s="40">
        <f t="shared" si="5"/>
        <v>0</v>
      </c>
    </row>
    <row r="99" spans="1:31" ht="9" customHeight="1" x14ac:dyDescent="0.15">
      <c r="A99" s="161" t="str">
        <f>F!A76</f>
        <v>1,2-Dichloorpropaan</v>
      </c>
      <c r="B99" s="161"/>
      <c r="C99" s="161"/>
      <c r="D99" s="65" t="str">
        <f>G!AT76</f>
        <v>&lt;</v>
      </c>
      <c r="E99" s="28" t="str">
        <f>G!AS76</f>
        <v>0,20</v>
      </c>
      <c r="F99" s="23" t="str">
        <f>G!AU76</f>
        <v/>
      </c>
      <c r="G99" s="65"/>
      <c r="H99" s="65" t="str">
        <f>G!AW76</f>
        <v>&lt;</v>
      </c>
      <c r="I99" s="28" t="str">
        <f>G!AV76</f>
        <v>0,20</v>
      </c>
      <c r="J99" s="23" t="str">
        <f>G!AX76</f>
        <v/>
      </c>
      <c r="K99" s="65"/>
      <c r="L99" s="65" t="str">
        <f>G!AZ76</f>
        <v/>
      </c>
      <c r="M99" s="28" t="str">
        <f>G!AY76</f>
        <v>--</v>
      </c>
      <c r="N99" s="23" t="str">
        <f>G!BA76</f>
        <v/>
      </c>
      <c r="O99" s="65"/>
      <c r="P99" s="65" t="str">
        <f>G!BC76</f>
        <v/>
      </c>
      <c r="Q99" s="28" t="str">
        <f>G!BB76</f>
        <v>--</v>
      </c>
      <c r="R99" s="23" t="str">
        <f>G!BD76</f>
        <v/>
      </c>
      <c r="S99" s="65"/>
      <c r="T99" s="65" t="str">
        <f>G!BF76</f>
        <v/>
      </c>
      <c r="U99" s="28" t="str">
        <f>G!BE76</f>
        <v>--</v>
      </c>
      <c r="V99" s="23" t="str">
        <f>G!BG76</f>
        <v/>
      </c>
      <c r="W99" s="65"/>
      <c r="X99" s="65" t="str">
        <f>G!BI76</f>
        <v/>
      </c>
      <c r="Y99" s="28" t="str">
        <f>G!BH76</f>
        <v>--</v>
      </c>
      <c r="Z99" s="23" t="str">
        <f>G!BJ76</f>
        <v/>
      </c>
      <c r="AE99" s="40">
        <f t="shared" si="5"/>
        <v>0</v>
      </c>
    </row>
    <row r="100" spans="1:31" ht="9" customHeight="1" x14ac:dyDescent="0.15">
      <c r="A100" s="161" t="str">
        <f>F!A77</f>
        <v>1,3-Dichloorpropaan</v>
      </c>
      <c r="B100" s="161"/>
      <c r="C100" s="161"/>
      <c r="D100" s="65" t="str">
        <f>G!AT77</f>
        <v>&lt;</v>
      </c>
      <c r="E100" s="28" t="str">
        <f>G!AS77</f>
        <v>0,20</v>
      </c>
      <c r="F100" s="23" t="str">
        <f>G!AU77</f>
        <v/>
      </c>
      <c r="G100" s="65"/>
      <c r="H100" s="65" t="str">
        <f>G!AW77</f>
        <v>&lt;</v>
      </c>
      <c r="I100" s="28" t="str">
        <f>G!AV77</f>
        <v>0,20</v>
      </c>
      <c r="J100" s="23" t="str">
        <f>G!AX77</f>
        <v/>
      </c>
      <c r="K100" s="65"/>
      <c r="L100" s="65" t="str">
        <f>G!AZ77</f>
        <v/>
      </c>
      <c r="M100" s="28" t="str">
        <f>G!AY77</f>
        <v>--</v>
      </c>
      <c r="N100" s="23" t="str">
        <f>G!BA77</f>
        <v/>
      </c>
      <c r="O100" s="65"/>
      <c r="P100" s="65" t="str">
        <f>G!BC77</f>
        <v/>
      </c>
      <c r="Q100" s="28" t="str">
        <f>G!BB77</f>
        <v>--</v>
      </c>
      <c r="R100" s="23" t="str">
        <f>G!BD77</f>
        <v/>
      </c>
      <c r="S100" s="65"/>
      <c r="T100" s="65" t="str">
        <f>G!BF77</f>
        <v/>
      </c>
      <c r="U100" s="28" t="str">
        <f>G!BE77</f>
        <v>--</v>
      </c>
      <c r="V100" s="23" t="str">
        <f>G!BG77</f>
        <v/>
      </c>
      <c r="W100" s="65"/>
      <c r="X100" s="65" t="str">
        <f>G!BI77</f>
        <v/>
      </c>
      <c r="Y100" s="28" t="str">
        <f>G!BH77</f>
        <v>--</v>
      </c>
      <c r="Z100" s="23" t="str">
        <f>G!BJ77</f>
        <v/>
      </c>
      <c r="AE100" s="40">
        <f t="shared" si="5"/>
        <v>0</v>
      </c>
    </row>
    <row r="101" spans="1:31" ht="9" hidden="1" customHeight="1" x14ac:dyDescent="0.15">
      <c r="A101" s="161" t="str">
        <f>F!A78</f>
        <v>2,2-Dichloorpropaan</v>
      </c>
      <c r="B101" s="161"/>
      <c r="C101" s="161"/>
      <c r="D101" s="65" t="str">
        <f>G!AT78</f>
        <v/>
      </c>
      <c r="E101" s="28" t="str">
        <f>G!AS78</f>
        <v>--</v>
      </c>
      <c r="F101" s="23" t="str">
        <f>G!AU78</f>
        <v/>
      </c>
      <c r="G101" s="65"/>
      <c r="H101" s="65" t="str">
        <f>G!AW78</f>
        <v/>
      </c>
      <c r="I101" s="28" t="str">
        <f>G!AV78</f>
        <v>--</v>
      </c>
      <c r="J101" s="23" t="str">
        <f>G!AX78</f>
        <v/>
      </c>
      <c r="K101" s="65"/>
      <c r="L101" s="65" t="str">
        <f>G!AZ78</f>
        <v/>
      </c>
      <c r="M101" s="28" t="str">
        <f>G!AY78</f>
        <v>--</v>
      </c>
      <c r="N101" s="23" t="str">
        <f>G!BA78</f>
        <v/>
      </c>
      <c r="O101" s="65"/>
      <c r="P101" s="65" t="str">
        <f>G!BC78</f>
        <v/>
      </c>
      <c r="Q101" s="28" t="str">
        <f>G!BB78</f>
        <v>--</v>
      </c>
      <c r="R101" s="23" t="str">
        <f>G!BD78</f>
        <v/>
      </c>
      <c r="S101" s="65"/>
      <c r="T101" s="65" t="str">
        <f>G!BF78</f>
        <v/>
      </c>
      <c r="U101" s="28" t="str">
        <f>G!BE78</f>
        <v>--</v>
      </c>
      <c r="V101" s="23" t="str">
        <f>G!BG78</f>
        <v/>
      </c>
      <c r="W101" s="65"/>
      <c r="X101" s="65" t="str">
        <f>G!BI78</f>
        <v/>
      </c>
      <c r="Y101" s="28" t="str">
        <f>G!BH78</f>
        <v>--</v>
      </c>
      <c r="Z101" s="23" t="str">
        <f>G!BJ78</f>
        <v/>
      </c>
      <c r="AE101" s="40">
        <f t="shared" si="5"/>
        <v>1</v>
      </c>
    </row>
    <row r="102" spans="1:31" ht="9" hidden="1" customHeight="1" x14ac:dyDescent="0.15">
      <c r="A102" s="161" t="str">
        <f>F!A79</f>
        <v>Dichloorpropanen (som)</v>
      </c>
      <c r="B102" s="161"/>
      <c r="C102" s="161"/>
      <c r="D102" s="65" t="str">
        <f>G!AT79</f>
        <v/>
      </c>
      <c r="E102" s="28" t="str">
        <f>G!AS79</f>
        <v>--</v>
      </c>
      <c r="F102" s="23" t="str">
        <f>G!AU79</f>
        <v/>
      </c>
      <c r="G102" s="65"/>
      <c r="H102" s="65" t="str">
        <f>G!AW79</f>
        <v/>
      </c>
      <c r="I102" s="28" t="str">
        <f>G!AV79</f>
        <v>--</v>
      </c>
      <c r="J102" s="23" t="str">
        <f>G!AX79</f>
        <v/>
      </c>
      <c r="K102" s="65"/>
      <c r="L102" s="65" t="str">
        <f>G!AZ79</f>
        <v/>
      </c>
      <c r="M102" s="28" t="str">
        <f>G!AY79</f>
        <v>--</v>
      </c>
      <c r="N102" s="23" t="str">
        <f>G!BA79</f>
        <v/>
      </c>
      <c r="O102" s="65"/>
      <c r="P102" s="65" t="str">
        <f>G!BC79</f>
        <v/>
      </c>
      <c r="Q102" s="28" t="str">
        <f>G!BB79</f>
        <v>--</v>
      </c>
      <c r="R102" s="23" t="str">
        <f>G!BD79</f>
        <v/>
      </c>
      <c r="S102" s="65"/>
      <c r="T102" s="65" t="str">
        <f>G!BF79</f>
        <v/>
      </c>
      <c r="U102" s="28" t="str">
        <f>G!BE79</f>
        <v>--</v>
      </c>
      <c r="V102" s="23" t="str">
        <f>G!BG79</f>
        <v/>
      </c>
      <c r="W102" s="65"/>
      <c r="X102" s="65" t="str">
        <f>G!BI79</f>
        <v/>
      </c>
      <c r="Y102" s="28" t="str">
        <f>G!BH79</f>
        <v>--</v>
      </c>
      <c r="Z102" s="23" t="str">
        <f>G!BJ79</f>
        <v/>
      </c>
      <c r="AE102" s="40">
        <f t="shared" si="5"/>
        <v>1</v>
      </c>
    </row>
    <row r="103" spans="1:31" ht="9" hidden="1" customHeight="1" x14ac:dyDescent="0.15">
      <c r="A103" s="161" t="str">
        <f>F!A80</f>
        <v>1,2,3-Trichloorpropaan</v>
      </c>
      <c r="B103" s="161"/>
      <c r="C103" s="161"/>
      <c r="D103" s="65" t="str">
        <f>G!AT80</f>
        <v/>
      </c>
      <c r="E103" s="28" t="str">
        <f>G!AS80</f>
        <v>--</v>
      </c>
      <c r="F103" s="23" t="str">
        <f>G!AU80</f>
        <v/>
      </c>
      <c r="G103" s="65"/>
      <c r="H103" s="65" t="str">
        <f>G!AW80</f>
        <v/>
      </c>
      <c r="I103" s="28" t="str">
        <f>G!AV80</f>
        <v>--</v>
      </c>
      <c r="J103" s="23" t="str">
        <f>G!AX80</f>
        <v/>
      </c>
      <c r="K103" s="65"/>
      <c r="L103" s="65" t="str">
        <f>G!AZ80</f>
        <v/>
      </c>
      <c r="M103" s="28" t="str">
        <f>G!AY80</f>
        <v>--</v>
      </c>
      <c r="N103" s="23" t="str">
        <f>G!BA80</f>
        <v/>
      </c>
      <c r="O103" s="65"/>
      <c r="P103" s="65" t="str">
        <f>G!BC80</f>
        <v/>
      </c>
      <c r="Q103" s="28" t="str">
        <f>G!BB80</f>
        <v>--</v>
      </c>
      <c r="R103" s="23" t="str">
        <f>G!BD80</f>
        <v/>
      </c>
      <c r="S103" s="65"/>
      <c r="T103" s="65" t="str">
        <f>G!BF80</f>
        <v/>
      </c>
      <c r="U103" s="28" t="str">
        <f>G!BE80</f>
        <v>--</v>
      </c>
      <c r="V103" s="23" t="str">
        <f>G!BG80</f>
        <v/>
      </c>
      <c r="W103" s="65"/>
      <c r="X103" s="65" t="str">
        <f>G!BI80</f>
        <v/>
      </c>
      <c r="Y103" s="28" t="str">
        <f>G!BH80</f>
        <v>--</v>
      </c>
      <c r="Z103" s="23" t="str">
        <f>G!BJ80</f>
        <v/>
      </c>
      <c r="AE103" s="40">
        <f t="shared" si="5"/>
        <v>1</v>
      </c>
    </row>
    <row r="104" spans="1:31" ht="9" hidden="1" customHeight="1" x14ac:dyDescent="0.15">
      <c r="A104" s="161" t="str">
        <f>F!A81</f>
        <v>1,1-Dichloorpropeen</v>
      </c>
      <c r="B104" s="161"/>
      <c r="C104" s="161"/>
      <c r="D104" s="65" t="str">
        <f>G!AT81</f>
        <v/>
      </c>
      <c r="E104" s="28" t="str">
        <f>G!AS81</f>
        <v>--</v>
      </c>
      <c r="F104" s="23" t="str">
        <f>G!AU81</f>
        <v/>
      </c>
      <c r="G104" s="65"/>
      <c r="H104" s="65" t="str">
        <f>G!AW81</f>
        <v/>
      </c>
      <c r="I104" s="28" t="str">
        <f>G!AV81</f>
        <v>--</v>
      </c>
      <c r="J104" s="23" t="str">
        <f>G!AX81</f>
        <v/>
      </c>
      <c r="K104" s="65"/>
      <c r="L104" s="65" t="str">
        <f>G!AZ81</f>
        <v/>
      </c>
      <c r="M104" s="28" t="str">
        <f>G!AY81</f>
        <v>--</v>
      </c>
      <c r="N104" s="23" t="str">
        <f>G!BA81</f>
        <v/>
      </c>
      <c r="O104" s="65"/>
      <c r="P104" s="65" t="str">
        <f>G!BC81</f>
        <v/>
      </c>
      <c r="Q104" s="28" t="str">
        <f>G!BB81</f>
        <v>--</v>
      </c>
      <c r="R104" s="23" t="str">
        <f>G!BD81</f>
        <v/>
      </c>
      <c r="S104" s="65"/>
      <c r="T104" s="65" t="str">
        <f>G!BF81</f>
        <v/>
      </c>
      <c r="U104" s="28" t="str">
        <f>G!BE81</f>
        <v>--</v>
      </c>
      <c r="V104" s="23" t="str">
        <f>G!BG81</f>
        <v/>
      </c>
      <c r="W104" s="65"/>
      <c r="X104" s="65" t="str">
        <f>G!BI81</f>
        <v/>
      </c>
      <c r="Y104" s="28" t="str">
        <f>G!BH81</f>
        <v>--</v>
      </c>
      <c r="Z104" s="23" t="str">
        <f>G!BJ81</f>
        <v/>
      </c>
      <c r="AE104" s="40">
        <f t="shared" si="5"/>
        <v>1</v>
      </c>
    </row>
    <row r="105" spans="1:31" ht="9" hidden="1" customHeight="1" x14ac:dyDescent="0.15">
      <c r="A105" s="161" t="str">
        <f>F!A82</f>
        <v>trans-1,3-Dichloorpropeen</v>
      </c>
      <c r="B105" s="161"/>
      <c r="C105" s="161"/>
      <c r="D105" s="65" t="str">
        <f>G!AT82</f>
        <v/>
      </c>
      <c r="E105" s="28" t="str">
        <f>G!AS82</f>
        <v>--</v>
      </c>
      <c r="F105" s="23" t="str">
        <f>G!AU82</f>
        <v/>
      </c>
      <c r="G105" s="65"/>
      <c r="H105" s="65" t="str">
        <f>G!AW82</f>
        <v/>
      </c>
      <c r="I105" s="28" t="str">
        <f>G!AV82</f>
        <v>--</v>
      </c>
      <c r="J105" s="23" t="str">
        <f>G!AX82</f>
        <v/>
      </c>
      <c r="K105" s="65"/>
      <c r="L105" s="65" t="str">
        <f>G!AZ82</f>
        <v/>
      </c>
      <c r="M105" s="28" t="str">
        <f>G!AY82</f>
        <v>--</v>
      </c>
      <c r="N105" s="23" t="str">
        <f>G!BA82</f>
        <v/>
      </c>
      <c r="O105" s="65"/>
      <c r="P105" s="65" t="str">
        <f>G!BC82</f>
        <v/>
      </c>
      <c r="Q105" s="28" t="str">
        <f>G!BB82</f>
        <v>--</v>
      </c>
      <c r="R105" s="23" t="str">
        <f>G!BD82</f>
        <v/>
      </c>
      <c r="S105" s="65"/>
      <c r="T105" s="65" t="str">
        <f>G!BF82</f>
        <v/>
      </c>
      <c r="U105" s="28" t="str">
        <f>G!BE82</f>
        <v>--</v>
      </c>
      <c r="V105" s="23" t="str">
        <f>G!BG82</f>
        <v/>
      </c>
      <c r="W105" s="65"/>
      <c r="X105" s="65" t="str">
        <f>G!BI82</f>
        <v/>
      </c>
      <c r="Y105" s="28" t="str">
        <f>G!BH82</f>
        <v>--</v>
      </c>
      <c r="Z105" s="23" t="str">
        <f>G!BJ82</f>
        <v/>
      </c>
      <c r="AE105" s="40">
        <f t="shared" si="5"/>
        <v>1</v>
      </c>
    </row>
    <row r="106" spans="1:31" ht="9" hidden="1" customHeight="1" x14ac:dyDescent="0.15">
      <c r="A106" s="161" t="str">
        <f>F!A83</f>
        <v>cis-1,3-Dichloorpropeen</v>
      </c>
      <c r="B106" s="161"/>
      <c r="C106" s="161"/>
      <c r="D106" s="65" t="str">
        <f>G!AT83</f>
        <v/>
      </c>
      <c r="E106" s="28" t="str">
        <f>G!AS83</f>
        <v>--</v>
      </c>
      <c r="F106" s="23" t="str">
        <f>G!AU83</f>
        <v/>
      </c>
      <c r="G106" s="65"/>
      <c r="H106" s="65" t="str">
        <f>G!AW83</f>
        <v/>
      </c>
      <c r="I106" s="28" t="str">
        <f>G!AV83</f>
        <v>--</v>
      </c>
      <c r="J106" s="23" t="str">
        <f>G!AX83</f>
        <v/>
      </c>
      <c r="K106" s="65"/>
      <c r="L106" s="65" t="str">
        <f>G!AZ83</f>
        <v/>
      </c>
      <c r="M106" s="28" t="str">
        <f>G!AY83</f>
        <v>--</v>
      </c>
      <c r="N106" s="23" t="str">
        <f>G!BA83</f>
        <v/>
      </c>
      <c r="O106" s="65"/>
      <c r="P106" s="65" t="str">
        <f>G!BC83</f>
        <v/>
      </c>
      <c r="Q106" s="28" t="str">
        <f>G!BB83</f>
        <v>--</v>
      </c>
      <c r="R106" s="23" t="str">
        <f>G!BD83</f>
        <v/>
      </c>
      <c r="S106" s="65"/>
      <c r="T106" s="65" t="str">
        <f>G!BF83</f>
        <v/>
      </c>
      <c r="U106" s="28" t="str">
        <f>G!BE83</f>
        <v>--</v>
      </c>
      <c r="V106" s="23" t="str">
        <f>G!BG83</f>
        <v/>
      </c>
      <c r="W106" s="65"/>
      <c r="X106" s="65" t="str">
        <f>G!BI83</f>
        <v/>
      </c>
      <c r="Y106" s="28" t="str">
        <f>G!BH83</f>
        <v>--</v>
      </c>
      <c r="Z106" s="23" t="str">
        <f>G!BJ83</f>
        <v/>
      </c>
      <c r="AE106" s="40">
        <f t="shared" si="5"/>
        <v>1</v>
      </c>
    </row>
    <row r="107" spans="1:31" ht="9" hidden="1" customHeight="1" x14ac:dyDescent="0.15">
      <c r="A107" s="161" t="str">
        <f>F!A84</f>
        <v>1,3-Dichloorpropeen</v>
      </c>
      <c r="B107" s="161"/>
      <c r="C107" s="161"/>
      <c r="D107" s="65" t="str">
        <f>G!AT84</f>
        <v/>
      </c>
      <c r="E107" s="28" t="str">
        <f>G!AS84</f>
        <v>--</v>
      </c>
      <c r="F107" s="23" t="str">
        <f>G!AU84</f>
        <v/>
      </c>
      <c r="G107" s="65"/>
      <c r="H107" s="65" t="str">
        <f>G!AW84</f>
        <v/>
      </c>
      <c r="I107" s="28" t="str">
        <f>G!AV84</f>
        <v>--</v>
      </c>
      <c r="J107" s="23" t="str">
        <f>G!AX84</f>
        <v/>
      </c>
      <c r="K107" s="65"/>
      <c r="L107" s="65" t="str">
        <f>G!AZ84</f>
        <v/>
      </c>
      <c r="M107" s="28" t="str">
        <f>G!AY84</f>
        <v>--</v>
      </c>
      <c r="N107" s="23" t="str">
        <f>G!BA84</f>
        <v/>
      </c>
      <c r="O107" s="65"/>
      <c r="P107" s="65" t="str">
        <f>G!BC84</f>
        <v/>
      </c>
      <c r="Q107" s="28" t="str">
        <f>G!BB84</f>
        <v>--</v>
      </c>
      <c r="R107" s="23" t="str">
        <f>G!BD84</f>
        <v/>
      </c>
      <c r="S107" s="65"/>
      <c r="T107" s="65" t="str">
        <f>G!BF84</f>
        <v/>
      </c>
      <c r="U107" s="28" t="str">
        <f>G!BE84</f>
        <v>--</v>
      </c>
      <c r="V107" s="23" t="str">
        <f>G!BG84</f>
        <v/>
      </c>
      <c r="W107" s="65"/>
      <c r="X107" s="65" t="str">
        <f>G!BI84</f>
        <v/>
      </c>
      <c r="Y107" s="28" t="str">
        <f>G!BH84</f>
        <v>--</v>
      </c>
      <c r="Z107" s="23" t="str">
        <f>G!BJ84</f>
        <v/>
      </c>
      <c r="AE107" s="40">
        <f t="shared" si="5"/>
        <v>1</v>
      </c>
    </row>
    <row r="108" spans="1:31" ht="9" hidden="1" customHeight="1" x14ac:dyDescent="0.15">
      <c r="A108" s="161" t="str">
        <f>F!A85</f>
        <v>1,2-Dibroom-3-chloorpropaan</v>
      </c>
      <c r="B108" s="161"/>
      <c r="C108" s="161"/>
      <c r="D108" s="65" t="str">
        <f>G!AT85</f>
        <v/>
      </c>
      <c r="E108" s="28" t="str">
        <f>G!AS85</f>
        <v>--</v>
      </c>
      <c r="F108" s="23" t="str">
        <f>G!AU85</f>
        <v/>
      </c>
      <c r="G108" s="65"/>
      <c r="H108" s="65" t="str">
        <f>G!AW85</f>
        <v/>
      </c>
      <c r="I108" s="28" t="str">
        <f>G!AV85</f>
        <v>--</v>
      </c>
      <c r="J108" s="23" t="str">
        <f>G!AX85</f>
        <v/>
      </c>
      <c r="K108" s="65"/>
      <c r="L108" s="65" t="str">
        <f>G!AZ85</f>
        <v/>
      </c>
      <c r="M108" s="28" t="str">
        <f>G!AY85</f>
        <v>--</v>
      </c>
      <c r="N108" s="23" t="str">
        <f>G!BA85</f>
        <v/>
      </c>
      <c r="O108" s="65"/>
      <c r="P108" s="65" t="str">
        <f>G!BC85</f>
        <v/>
      </c>
      <c r="Q108" s="28" t="str">
        <f>G!BB85</f>
        <v>--</v>
      </c>
      <c r="R108" s="23" t="str">
        <f>G!BD85</f>
        <v/>
      </c>
      <c r="S108" s="65"/>
      <c r="T108" s="65" t="str">
        <f>G!BF85</f>
        <v/>
      </c>
      <c r="U108" s="28" t="str">
        <f>G!BE85</f>
        <v>--</v>
      </c>
      <c r="V108" s="23" t="str">
        <f>G!BG85</f>
        <v/>
      </c>
      <c r="W108" s="65"/>
      <c r="X108" s="65" t="str">
        <f>G!BI85</f>
        <v/>
      </c>
      <c r="Y108" s="28" t="str">
        <f>G!BH85</f>
        <v>--</v>
      </c>
      <c r="Z108" s="23" t="str">
        <f>G!BJ85</f>
        <v/>
      </c>
      <c r="AE108" s="40">
        <f t="shared" si="5"/>
        <v>1</v>
      </c>
    </row>
    <row r="109" spans="1:31" ht="9" customHeight="1" x14ac:dyDescent="0.15">
      <c r="A109" s="161" t="str">
        <f>F!A86</f>
        <v>Trichloormethaan (chloroform)</v>
      </c>
      <c r="B109" s="161"/>
      <c r="C109" s="161"/>
      <c r="D109" s="65" t="str">
        <f>G!AT86</f>
        <v>&lt;</v>
      </c>
      <c r="E109" s="28" t="str">
        <f>G!AS86</f>
        <v>0,20</v>
      </c>
      <c r="F109" s="23" t="str">
        <f>G!AU86</f>
        <v>-</v>
      </c>
      <c r="G109" s="65"/>
      <c r="H109" s="65" t="str">
        <f>G!AW86</f>
        <v>&lt;</v>
      </c>
      <c r="I109" s="28" t="str">
        <f>G!AV86</f>
        <v>0,20</v>
      </c>
      <c r="J109" s="23" t="str">
        <f>G!AX86</f>
        <v>-</v>
      </c>
      <c r="K109" s="65"/>
      <c r="L109" s="65" t="str">
        <f>G!AZ86</f>
        <v/>
      </c>
      <c r="M109" s="28" t="str">
        <f>G!AY86</f>
        <v>--</v>
      </c>
      <c r="N109" s="23" t="str">
        <f>G!BA86</f>
        <v/>
      </c>
      <c r="O109" s="65"/>
      <c r="P109" s="65" t="str">
        <f>G!BC86</f>
        <v/>
      </c>
      <c r="Q109" s="28" t="str">
        <f>G!BB86</f>
        <v>--</v>
      </c>
      <c r="R109" s="23" t="str">
        <f>G!BD86</f>
        <v/>
      </c>
      <c r="S109" s="65"/>
      <c r="T109" s="65" t="str">
        <f>G!BF86</f>
        <v/>
      </c>
      <c r="U109" s="28" t="str">
        <f>G!BE86</f>
        <v>--</v>
      </c>
      <c r="V109" s="23" t="str">
        <f>G!BG86</f>
        <v/>
      </c>
      <c r="W109" s="65"/>
      <c r="X109" s="65" t="str">
        <f>G!BI86</f>
        <v/>
      </c>
      <c r="Y109" s="28" t="str">
        <f>G!BH86</f>
        <v>--</v>
      </c>
      <c r="Z109" s="23" t="str">
        <f>G!BJ86</f>
        <v/>
      </c>
      <c r="AE109" s="40">
        <f t="shared" si="5"/>
        <v>0</v>
      </c>
    </row>
    <row r="110" spans="1:31" ht="9" customHeight="1" x14ac:dyDescent="0.15">
      <c r="A110" s="161" t="str">
        <f>F!A87</f>
        <v>1,1,1-Trichloorethaan</v>
      </c>
      <c r="B110" s="161"/>
      <c r="C110" s="161"/>
      <c r="D110" s="65" t="str">
        <f>G!AT87</f>
        <v>&lt;</v>
      </c>
      <c r="E110" s="28" t="str">
        <f>G!AS87</f>
        <v>0,10</v>
      </c>
      <c r="F110" s="23" t="str">
        <f>G!AU87</f>
        <v>-</v>
      </c>
      <c r="G110" s="65"/>
      <c r="H110" s="65" t="str">
        <f>G!AW87</f>
        <v>&lt;</v>
      </c>
      <c r="I110" s="28" t="str">
        <f>G!AV87</f>
        <v>0,10</v>
      </c>
      <c r="J110" s="23" t="str">
        <f>G!AX87</f>
        <v>-</v>
      </c>
      <c r="K110" s="65"/>
      <c r="L110" s="65" t="str">
        <f>G!AZ87</f>
        <v/>
      </c>
      <c r="M110" s="28" t="str">
        <f>G!AY87</f>
        <v>--</v>
      </c>
      <c r="N110" s="23" t="str">
        <f>G!BA87</f>
        <v/>
      </c>
      <c r="O110" s="65"/>
      <c r="P110" s="65" t="str">
        <f>G!BC87</f>
        <v/>
      </c>
      <c r="Q110" s="28" t="str">
        <f>G!BB87</f>
        <v>--</v>
      </c>
      <c r="R110" s="23" t="str">
        <f>G!BD87</f>
        <v/>
      </c>
      <c r="S110" s="65"/>
      <c r="T110" s="65" t="str">
        <f>G!BF87</f>
        <v/>
      </c>
      <c r="U110" s="28" t="str">
        <f>G!BE87</f>
        <v>--</v>
      </c>
      <c r="V110" s="23" t="str">
        <f>G!BG87</f>
        <v/>
      </c>
      <c r="W110" s="65"/>
      <c r="X110" s="65" t="str">
        <f>G!BI87</f>
        <v/>
      </c>
      <c r="Y110" s="28" t="str">
        <f>G!BH87</f>
        <v>--</v>
      </c>
      <c r="Z110" s="23" t="str">
        <f>G!BJ87</f>
        <v/>
      </c>
      <c r="AE110" s="40">
        <f t="shared" si="5"/>
        <v>0</v>
      </c>
    </row>
    <row r="111" spans="1:31" ht="9" customHeight="1" x14ac:dyDescent="0.15">
      <c r="A111" s="161" t="str">
        <f>F!A88</f>
        <v>1,1,2-Trichloorethaan</v>
      </c>
      <c r="B111" s="161"/>
      <c r="C111" s="161"/>
      <c r="D111" s="65" t="str">
        <f>G!AT88</f>
        <v>&lt;</v>
      </c>
      <c r="E111" s="28" t="str">
        <f>G!AS88</f>
        <v>0,10</v>
      </c>
      <c r="F111" s="23" t="str">
        <f>G!AU88</f>
        <v>-</v>
      </c>
      <c r="G111" s="65"/>
      <c r="H111" s="65" t="str">
        <f>G!AW88</f>
        <v>&lt;</v>
      </c>
      <c r="I111" s="28" t="str">
        <f>G!AV88</f>
        <v>0,10</v>
      </c>
      <c r="J111" s="23" t="str">
        <f>G!AX88</f>
        <v>-</v>
      </c>
      <c r="K111" s="65"/>
      <c r="L111" s="65" t="str">
        <f>G!AZ88</f>
        <v/>
      </c>
      <c r="M111" s="28" t="str">
        <f>G!AY88</f>
        <v>--</v>
      </c>
      <c r="N111" s="23" t="str">
        <f>G!BA88</f>
        <v/>
      </c>
      <c r="O111" s="65"/>
      <c r="P111" s="65" t="str">
        <f>G!BC88</f>
        <v/>
      </c>
      <c r="Q111" s="28" t="str">
        <f>G!BB88</f>
        <v>--</v>
      </c>
      <c r="R111" s="23" t="str">
        <f>G!BD88</f>
        <v/>
      </c>
      <c r="S111" s="65"/>
      <c r="T111" s="65" t="str">
        <f>G!BF88</f>
        <v/>
      </c>
      <c r="U111" s="28" t="str">
        <f>G!BE88</f>
        <v>--</v>
      </c>
      <c r="V111" s="23" t="str">
        <f>G!BG88</f>
        <v/>
      </c>
      <c r="W111" s="65"/>
      <c r="X111" s="65" t="str">
        <f>G!BI88</f>
        <v/>
      </c>
      <c r="Y111" s="28" t="str">
        <f>G!BH88</f>
        <v>--</v>
      </c>
      <c r="Z111" s="23" t="str">
        <f>G!BJ88</f>
        <v/>
      </c>
      <c r="AE111" s="40">
        <f t="shared" si="5"/>
        <v>0</v>
      </c>
    </row>
    <row r="112" spans="1:31" ht="9" hidden="1" customHeight="1" x14ac:dyDescent="0.15">
      <c r="A112" s="161" t="str">
        <f>F!A89</f>
        <v>Trichloorethanen (som)</v>
      </c>
      <c r="B112" s="161"/>
      <c r="C112" s="161"/>
      <c r="D112" s="65" t="str">
        <f>G!AT89</f>
        <v/>
      </c>
      <c r="E112" s="28" t="str">
        <f>G!AS89</f>
        <v>--</v>
      </c>
      <c r="F112" s="23" t="str">
        <f>G!AU89</f>
        <v/>
      </c>
      <c r="G112" s="65"/>
      <c r="H112" s="65" t="str">
        <f>G!AW89</f>
        <v/>
      </c>
      <c r="I112" s="28" t="str">
        <f>G!AV89</f>
        <v>--</v>
      </c>
      <c r="J112" s="23" t="str">
        <f>G!AX89</f>
        <v/>
      </c>
      <c r="K112" s="65"/>
      <c r="L112" s="65" t="str">
        <f>G!AZ89</f>
        <v/>
      </c>
      <c r="M112" s="28" t="str">
        <f>G!AY89</f>
        <v>--</v>
      </c>
      <c r="N112" s="23" t="str">
        <f>G!BA89</f>
        <v/>
      </c>
      <c r="O112" s="65"/>
      <c r="P112" s="65" t="str">
        <f>G!BC89</f>
        <v/>
      </c>
      <c r="Q112" s="28" t="str">
        <f>G!BB89</f>
        <v>--</v>
      </c>
      <c r="R112" s="23" t="str">
        <f>G!BD89</f>
        <v/>
      </c>
      <c r="S112" s="65"/>
      <c r="T112" s="65" t="str">
        <f>G!BF89</f>
        <v/>
      </c>
      <c r="U112" s="28" t="str">
        <f>G!BE89</f>
        <v>--</v>
      </c>
      <c r="V112" s="23" t="str">
        <f>G!BG89</f>
        <v/>
      </c>
      <c r="W112" s="65"/>
      <c r="X112" s="65" t="str">
        <f>G!BI89</f>
        <v/>
      </c>
      <c r="Y112" s="28" t="str">
        <f>G!BH89</f>
        <v>--</v>
      </c>
      <c r="Z112" s="23" t="str">
        <f>G!BJ89</f>
        <v/>
      </c>
      <c r="AE112" s="40">
        <f t="shared" si="5"/>
        <v>1</v>
      </c>
    </row>
    <row r="113" spans="1:31" ht="9" customHeight="1" x14ac:dyDescent="0.15">
      <c r="A113" s="161" t="str">
        <f>F!A90</f>
        <v>Trichlooretheen (tri)</v>
      </c>
      <c r="B113" s="161"/>
      <c r="C113" s="161"/>
      <c r="D113" s="65" t="str">
        <f>G!AT90</f>
        <v>&lt;</v>
      </c>
      <c r="E113" s="28" t="str">
        <f>G!AS90</f>
        <v>0,20</v>
      </c>
      <c r="F113" s="23" t="str">
        <f>G!AU90</f>
        <v>-</v>
      </c>
      <c r="G113" s="65"/>
      <c r="H113" s="65" t="str">
        <f>G!AW90</f>
        <v>&lt;</v>
      </c>
      <c r="I113" s="28" t="str">
        <f>G!AV90</f>
        <v>0,20</v>
      </c>
      <c r="J113" s="23" t="str">
        <f>G!AX90</f>
        <v>-</v>
      </c>
      <c r="K113" s="65"/>
      <c r="L113" s="65" t="str">
        <f>G!AZ90</f>
        <v/>
      </c>
      <c r="M113" s="28" t="str">
        <f>G!AY90</f>
        <v>--</v>
      </c>
      <c r="N113" s="23" t="str">
        <f>G!BA90</f>
        <v/>
      </c>
      <c r="O113" s="65"/>
      <c r="P113" s="65" t="str">
        <f>G!BC90</f>
        <v/>
      </c>
      <c r="Q113" s="28" t="str">
        <f>G!BB90</f>
        <v>--</v>
      </c>
      <c r="R113" s="23" t="str">
        <f>G!BD90</f>
        <v/>
      </c>
      <c r="S113" s="65"/>
      <c r="T113" s="65" t="str">
        <f>G!BF90</f>
        <v/>
      </c>
      <c r="U113" s="28" t="str">
        <f>G!BE90</f>
        <v>--</v>
      </c>
      <c r="V113" s="23" t="str">
        <f>G!BG90</f>
        <v/>
      </c>
      <c r="W113" s="65"/>
      <c r="X113" s="65" t="str">
        <f>G!BI90</f>
        <v/>
      </c>
      <c r="Y113" s="28" t="str">
        <f>G!BH90</f>
        <v>--</v>
      </c>
      <c r="Z113" s="23" t="str">
        <f>G!BJ90</f>
        <v/>
      </c>
      <c r="AE113" s="40">
        <f t="shared" si="5"/>
        <v>0</v>
      </c>
    </row>
    <row r="114" spans="1:31" ht="9" customHeight="1" x14ac:dyDescent="0.15">
      <c r="A114" s="161" t="str">
        <f>F!A91</f>
        <v>Tetrachloormethaan (tetra)</v>
      </c>
      <c r="B114" s="161"/>
      <c r="C114" s="161"/>
      <c r="D114" s="65" t="str">
        <f>G!AT91</f>
        <v>&lt;</v>
      </c>
      <c r="E114" s="28" t="str">
        <f>G!AS91</f>
        <v>0,10</v>
      </c>
      <c r="F114" s="23" t="str">
        <f>G!AU91</f>
        <v>-</v>
      </c>
      <c r="G114" s="65"/>
      <c r="H114" s="65" t="str">
        <f>G!AW91</f>
        <v>&lt;</v>
      </c>
      <c r="I114" s="28" t="str">
        <f>G!AV91</f>
        <v>0,10</v>
      </c>
      <c r="J114" s="23" t="str">
        <f>G!AX91</f>
        <v>-</v>
      </c>
      <c r="K114" s="65"/>
      <c r="L114" s="65" t="str">
        <f>G!AZ91</f>
        <v/>
      </c>
      <c r="M114" s="28" t="str">
        <f>G!AY91</f>
        <v>--</v>
      </c>
      <c r="N114" s="23" t="str">
        <f>G!BA91</f>
        <v/>
      </c>
      <c r="O114" s="65"/>
      <c r="P114" s="65" t="str">
        <f>G!BC91</f>
        <v/>
      </c>
      <c r="Q114" s="28" t="str">
        <f>G!BB91</f>
        <v>--</v>
      </c>
      <c r="R114" s="23" t="str">
        <f>G!BD91</f>
        <v/>
      </c>
      <c r="S114" s="65"/>
      <c r="T114" s="65" t="str">
        <f>G!BF91</f>
        <v/>
      </c>
      <c r="U114" s="28" t="str">
        <f>G!BE91</f>
        <v>--</v>
      </c>
      <c r="V114" s="23" t="str">
        <f>G!BG91</f>
        <v/>
      </c>
      <c r="W114" s="65"/>
      <c r="X114" s="65" t="str">
        <f>G!BI91</f>
        <v/>
      </c>
      <c r="Y114" s="28" t="str">
        <f>G!BH91</f>
        <v>--</v>
      </c>
      <c r="Z114" s="23" t="str">
        <f>G!BJ91</f>
        <v/>
      </c>
      <c r="AE114" s="40">
        <f t="shared" si="5"/>
        <v>0</v>
      </c>
    </row>
    <row r="115" spans="1:31" ht="9" customHeight="1" x14ac:dyDescent="0.15">
      <c r="A115" s="161" t="str">
        <f>F!A92</f>
        <v>Tetrachlooretheen (per)</v>
      </c>
      <c r="B115" s="161"/>
      <c r="C115" s="161"/>
      <c r="D115" s="65" t="str">
        <f>G!AT92</f>
        <v>&lt;</v>
      </c>
      <c r="E115" s="28" t="str">
        <f>G!AS92</f>
        <v>0,10</v>
      </c>
      <c r="F115" s="23" t="str">
        <f>G!AU92</f>
        <v>-</v>
      </c>
      <c r="G115" s="65"/>
      <c r="H115" s="65" t="str">
        <f>G!AW92</f>
        <v>&lt;</v>
      </c>
      <c r="I115" s="28" t="str">
        <f>G!AV92</f>
        <v>0,10</v>
      </c>
      <c r="J115" s="23" t="str">
        <f>G!AX92</f>
        <v>-</v>
      </c>
      <c r="K115" s="65"/>
      <c r="L115" s="65" t="str">
        <f>G!AZ92</f>
        <v/>
      </c>
      <c r="M115" s="28" t="str">
        <f>G!AY92</f>
        <v>--</v>
      </c>
      <c r="N115" s="23" t="str">
        <f>G!BA92</f>
        <v/>
      </c>
      <c r="O115" s="65"/>
      <c r="P115" s="65" t="str">
        <f>G!BC92</f>
        <v/>
      </c>
      <c r="Q115" s="28" t="str">
        <f>G!BB92</f>
        <v>--</v>
      </c>
      <c r="R115" s="23" t="str">
        <f>G!BD92</f>
        <v/>
      </c>
      <c r="S115" s="65"/>
      <c r="T115" s="65" t="str">
        <f>G!BF92</f>
        <v/>
      </c>
      <c r="U115" s="28" t="str">
        <f>G!BE92</f>
        <v>--</v>
      </c>
      <c r="V115" s="23" t="str">
        <f>G!BG92</f>
        <v/>
      </c>
      <c r="W115" s="65"/>
      <c r="X115" s="65" t="str">
        <f>G!BI92</f>
        <v/>
      </c>
      <c r="Y115" s="28" t="str">
        <f>G!BH92</f>
        <v>--</v>
      </c>
      <c r="Z115" s="23" t="str">
        <f>G!BJ92</f>
        <v/>
      </c>
      <c r="AE115" s="40">
        <f t="shared" si="5"/>
        <v>0</v>
      </c>
    </row>
    <row r="116" spans="1:31" ht="9" hidden="1" customHeight="1" x14ac:dyDescent="0.15">
      <c r="A116" s="161" t="str">
        <f>F!A93</f>
        <v>Broomchloormethaan</v>
      </c>
      <c r="B116" s="161"/>
      <c r="C116" s="161"/>
      <c r="D116" s="65" t="str">
        <f>G!AT93</f>
        <v/>
      </c>
      <c r="E116" s="28" t="str">
        <f>G!AS93</f>
        <v>--</v>
      </c>
      <c r="F116" s="23" t="str">
        <f>G!AU93</f>
        <v/>
      </c>
      <c r="G116" s="65"/>
      <c r="H116" s="65" t="str">
        <f>G!AW93</f>
        <v/>
      </c>
      <c r="I116" s="28" t="str">
        <f>G!AV93</f>
        <v>--</v>
      </c>
      <c r="J116" s="23" t="str">
        <f>G!AX93</f>
        <v/>
      </c>
      <c r="K116" s="65"/>
      <c r="L116" s="65" t="str">
        <f>G!AZ93</f>
        <v/>
      </c>
      <c r="M116" s="28" t="str">
        <f>G!AY93</f>
        <v>--</v>
      </c>
      <c r="N116" s="23" t="str">
        <f>G!BA93</f>
        <v/>
      </c>
      <c r="O116" s="65"/>
      <c r="P116" s="65" t="str">
        <f>G!BC93</f>
        <v/>
      </c>
      <c r="Q116" s="28" t="str">
        <f>G!BB93</f>
        <v>--</v>
      </c>
      <c r="R116" s="23" t="str">
        <f>G!BD93</f>
        <v/>
      </c>
      <c r="S116" s="65"/>
      <c r="T116" s="65" t="str">
        <f>G!BF93</f>
        <v/>
      </c>
      <c r="U116" s="28" t="str">
        <f>G!BE93</f>
        <v>--</v>
      </c>
      <c r="V116" s="23" t="str">
        <f>G!BG93</f>
        <v/>
      </c>
      <c r="W116" s="65"/>
      <c r="X116" s="65" t="str">
        <f>G!BI93</f>
        <v/>
      </c>
      <c r="Y116" s="28" t="str">
        <f>G!BH93</f>
        <v>--</v>
      </c>
      <c r="Z116" s="23" t="str">
        <f>G!BJ93</f>
        <v/>
      </c>
      <c r="AE116" s="40">
        <f t="shared" si="5"/>
        <v>1</v>
      </c>
    </row>
    <row r="117" spans="1:31" ht="9" hidden="1" customHeight="1" x14ac:dyDescent="0.15">
      <c r="A117" s="161" t="str">
        <f>F!A94</f>
        <v>Broomdichloormethaan</v>
      </c>
      <c r="B117" s="161"/>
      <c r="C117" s="161"/>
      <c r="D117" s="65" t="str">
        <f>G!AT94</f>
        <v/>
      </c>
      <c r="E117" s="28" t="str">
        <f>G!AS94</f>
        <v>--</v>
      </c>
      <c r="F117" s="23" t="str">
        <f>G!AU94</f>
        <v/>
      </c>
      <c r="G117" s="65"/>
      <c r="H117" s="65" t="str">
        <f>G!AW94</f>
        <v/>
      </c>
      <c r="I117" s="28" t="str">
        <f>G!AV94</f>
        <v>--</v>
      </c>
      <c r="J117" s="23" t="str">
        <f>G!AX94</f>
        <v/>
      </c>
      <c r="K117" s="65"/>
      <c r="L117" s="65" t="str">
        <f>G!AZ94</f>
        <v/>
      </c>
      <c r="M117" s="28" t="str">
        <f>G!AY94</f>
        <v>--</v>
      </c>
      <c r="N117" s="23" t="str">
        <f>G!BA94</f>
        <v/>
      </c>
      <c r="O117" s="65"/>
      <c r="P117" s="65" t="str">
        <f>G!BC94</f>
        <v/>
      </c>
      <c r="Q117" s="28" t="str">
        <f>G!BB94</f>
        <v>--</v>
      </c>
      <c r="R117" s="23" t="str">
        <f>G!BD94</f>
        <v/>
      </c>
      <c r="S117" s="65"/>
      <c r="T117" s="65" t="str">
        <f>G!BF94</f>
        <v/>
      </c>
      <c r="U117" s="28" t="str">
        <f>G!BE94</f>
        <v>--</v>
      </c>
      <c r="V117" s="23" t="str">
        <f>G!BG94</f>
        <v/>
      </c>
      <c r="W117" s="65"/>
      <c r="X117" s="65" t="str">
        <f>G!BI94</f>
        <v/>
      </c>
      <c r="Y117" s="28" t="str">
        <f>G!BH94</f>
        <v>--</v>
      </c>
      <c r="Z117" s="23" t="str">
        <f>G!BJ94</f>
        <v/>
      </c>
      <c r="AE117" s="40">
        <f t="shared" si="5"/>
        <v>1</v>
      </c>
    </row>
    <row r="118" spans="1:31" ht="9" hidden="1" customHeight="1" x14ac:dyDescent="0.15">
      <c r="A118" s="161" t="str">
        <f>F!A95</f>
        <v>Dibroomchloormethaan</v>
      </c>
      <c r="B118" s="161"/>
      <c r="C118" s="161"/>
      <c r="D118" s="65" t="str">
        <f>G!AT95</f>
        <v/>
      </c>
      <c r="E118" s="28" t="str">
        <f>G!AS95</f>
        <v>--</v>
      </c>
      <c r="F118" s="23" t="str">
        <f>G!AU95</f>
        <v/>
      </c>
      <c r="G118" s="65"/>
      <c r="H118" s="65" t="str">
        <f>G!AW95</f>
        <v/>
      </c>
      <c r="I118" s="28" t="str">
        <f>G!AV95</f>
        <v>--</v>
      </c>
      <c r="J118" s="23" t="str">
        <f>G!AX95</f>
        <v/>
      </c>
      <c r="K118" s="65"/>
      <c r="L118" s="65" t="str">
        <f>G!AZ95</f>
        <v/>
      </c>
      <c r="M118" s="28" t="str">
        <f>G!AY95</f>
        <v>--</v>
      </c>
      <c r="N118" s="23" t="str">
        <f>G!BA95</f>
        <v/>
      </c>
      <c r="O118" s="65"/>
      <c r="P118" s="65" t="str">
        <f>G!BC95</f>
        <v/>
      </c>
      <c r="Q118" s="28" t="str">
        <f>G!BB95</f>
        <v>--</v>
      </c>
      <c r="R118" s="23" t="str">
        <f>G!BD95</f>
        <v/>
      </c>
      <c r="S118" s="65"/>
      <c r="T118" s="65" t="str">
        <f>G!BF95</f>
        <v/>
      </c>
      <c r="U118" s="28" t="str">
        <f>G!BE95</f>
        <v>--</v>
      </c>
      <c r="V118" s="23" t="str">
        <f>G!BG95</f>
        <v/>
      </c>
      <c r="W118" s="65"/>
      <c r="X118" s="65" t="str">
        <f>G!BI95</f>
        <v/>
      </c>
      <c r="Y118" s="28" t="str">
        <f>G!BH95</f>
        <v>--</v>
      </c>
      <c r="Z118" s="23" t="str">
        <f>G!BJ95</f>
        <v/>
      </c>
      <c r="AE118" s="40">
        <f t="shared" si="5"/>
        <v>1</v>
      </c>
    </row>
    <row r="119" spans="1:31" ht="9" customHeight="1" x14ac:dyDescent="0.15">
      <c r="A119" s="161" t="str">
        <f>F!A96</f>
        <v>Tribroommethaan</v>
      </c>
      <c r="B119" s="161"/>
      <c r="C119" s="161"/>
      <c r="D119" s="65" t="str">
        <f>G!AT96</f>
        <v>&lt;</v>
      </c>
      <c r="E119" s="28" t="str">
        <f>G!AS96</f>
        <v>0,20</v>
      </c>
      <c r="F119" s="23" t="str">
        <f>G!AU96</f>
        <v>-</v>
      </c>
      <c r="G119" s="65"/>
      <c r="H119" s="65" t="str">
        <f>G!AW96</f>
        <v>&lt;</v>
      </c>
      <c r="I119" s="28" t="str">
        <f>G!AV96</f>
        <v>0,20</v>
      </c>
      <c r="J119" s="23" t="str">
        <f>G!AX96</f>
        <v>-</v>
      </c>
      <c r="K119" s="65"/>
      <c r="L119" s="65" t="str">
        <f>G!AZ96</f>
        <v/>
      </c>
      <c r="M119" s="28" t="str">
        <f>G!AY96</f>
        <v>--</v>
      </c>
      <c r="N119" s="23" t="str">
        <f>G!BA96</f>
        <v/>
      </c>
      <c r="O119" s="65"/>
      <c r="P119" s="65" t="str">
        <f>G!BC96</f>
        <v/>
      </c>
      <c r="Q119" s="28" t="str">
        <f>G!BB96</f>
        <v>--</v>
      </c>
      <c r="R119" s="23" t="str">
        <f>G!BD96</f>
        <v/>
      </c>
      <c r="S119" s="65"/>
      <c r="T119" s="65" t="str">
        <f>G!BF96</f>
        <v/>
      </c>
      <c r="U119" s="28" t="str">
        <f>G!BE96</f>
        <v>--</v>
      </c>
      <c r="V119" s="23" t="str">
        <f>G!BG96</f>
        <v/>
      </c>
      <c r="W119" s="65"/>
      <c r="X119" s="65" t="str">
        <f>G!BI96</f>
        <v/>
      </c>
      <c r="Y119" s="28" t="str">
        <f>G!BH96</f>
        <v>--</v>
      </c>
      <c r="Z119" s="23" t="str">
        <f>G!BJ96</f>
        <v/>
      </c>
      <c r="AE119" s="40">
        <f t="shared" si="5"/>
        <v>0</v>
      </c>
    </row>
    <row r="120" spans="1:31" ht="9" hidden="1" customHeight="1" x14ac:dyDescent="0.15">
      <c r="A120" s="161" t="str">
        <f>F!A97</f>
        <v>1,2-Dibroommethaan</v>
      </c>
      <c r="B120" s="161"/>
      <c r="C120" s="161"/>
      <c r="D120" s="65" t="str">
        <f>G!AT97</f>
        <v/>
      </c>
      <c r="E120" s="28" t="str">
        <f>G!AS97</f>
        <v>--</v>
      </c>
      <c r="F120" s="23" t="str">
        <f>G!AU97</f>
        <v/>
      </c>
      <c r="G120" s="65"/>
      <c r="H120" s="65" t="str">
        <f>G!AW97</f>
        <v/>
      </c>
      <c r="I120" s="28" t="str">
        <f>G!AV97</f>
        <v>--</v>
      </c>
      <c r="J120" s="23" t="str">
        <f>G!AX97</f>
        <v/>
      </c>
      <c r="K120" s="65"/>
      <c r="L120" s="65" t="str">
        <f>G!AZ97</f>
        <v/>
      </c>
      <c r="M120" s="28" t="str">
        <f>G!AY97</f>
        <v>--</v>
      </c>
      <c r="N120" s="23" t="str">
        <f>G!BA97</f>
        <v/>
      </c>
      <c r="O120" s="65"/>
      <c r="P120" s="65" t="str">
        <f>G!BC97</f>
        <v/>
      </c>
      <c r="Q120" s="28" t="str">
        <f>G!BB97</f>
        <v>--</v>
      </c>
      <c r="R120" s="23" t="str">
        <f>G!BD97</f>
        <v/>
      </c>
      <c r="S120" s="65"/>
      <c r="T120" s="65" t="str">
        <f>G!BF97</f>
        <v/>
      </c>
      <c r="U120" s="28" t="str">
        <f>G!BE97</f>
        <v>--</v>
      </c>
      <c r="V120" s="23" t="str">
        <f>G!BG97</f>
        <v/>
      </c>
      <c r="W120" s="65"/>
      <c r="X120" s="65" t="str">
        <f>G!BI97</f>
        <v/>
      </c>
      <c r="Y120" s="28" t="str">
        <f>G!BH97</f>
        <v>--</v>
      </c>
      <c r="Z120" s="23" t="str">
        <f>G!BJ97</f>
        <v/>
      </c>
      <c r="AE120" s="40">
        <f t="shared" si="5"/>
        <v>1</v>
      </c>
    </row>
    <row r="121" spans="1:31" ht="9" hidden="1" customHeight="1" x14ac:dyDescent="0.15">
      <c r="A121" s="161" t="str">
        <f>F!A98</f>
        <v>Dibroommethaan</v>
      </c>
      <c r="B121" s="161"/>
      <c r="C121" s="161"/>
      <c r="D121" s="65" t="str">
        <f>G!AT98</f>
        <v/>
      </c>
      <c r="E121" s="28" t="str">
        <f>G!AS98</f>
        <v>--</v>
      </c>
      <c r="F121" s="23" t="str">
        <f>G!AU98</f>
        <v/>
      </c>
      <c r="G121" s="65"/>
      <c r="H121" s="65" t="str">
        <f>G!AW98</f>
        <v/>
      </c>
      <c r="I121" s="28" t="str">
        <f>G!AV98</f>
        <v>--</v>
      </c>
      <c r="J121" s="23" t="str">
        <f>G!AX98</f>
        <v/>
      </c>
      <c r="K121" s="65"/>
      <c r="L121" s="65" t="str">
        <f>G!AZ98</f>
        <v/>
      </c>
      <c r="M121" s="28" t="str">
        <f>G!AY98</f>
        <v>--</v>
      </c>
      <c r="N121" s="23" t="str">
        <f>G!BA98</f>
        <v/>
      </c>
      <c r="O121" s="65"/>
      <c r="P121" s="65" t="str">
        <f>G!BC98</f>
        <v/>
      </c>
      <c r="Q121" s="28" t="str">
        <f>G!BB98</f>
        <v>--</v>
      </c>
      <c r="R121" s="23" t="str">
        <f>G!BD98</f>
        <v/>
      </c>
      <c r="S121" s="65"/>
      <c r="T121" s="65" t="str">
        <f>G!BF98</f>
        <v/>
      </c>
      <c r="U121" s="28" t="str">
        <f>G!BE98</f>
        <v>--</v>
      </c>
      <c r="V121" s="23" t="str">
        <f>G!BG98</f>
        <v/>
      </c>
      <c r="W121" s="65"/>
      <c r="X121" s="65" t="str">
        <f>G!BI98</f>
        <v/>
      </c>
      <c r="Y121" s="28" t="str">
        <f>G!BH98</f>
        <v>--</v>
      </c>
      <c r="Z121" s="23" t="str">
        <f>G!BJ98</f>
        <v/>
      </c>
      <c r="AE121" s="40">
        <f t="shared" si="5"/>
        <v>1</v>
      </c>
    </row>
    <row r="122" spans="1:31" ht="9" hidden="1" customHeight="1" x14ac:dyDescent="0.15">
      <c r="A122" s="161" t="str">
        <f>F!A99</f>
        <v>Broombenzeen</v>
      </c>
      <c r="B122" s="161"/>
      <c r="C122" s="161"/>
      <c r="D122" s="65" t="str">
        <f>G!AT99</f>
        <v/>
      </c>
      <c r="E122" s="28" t="str">
        <f>G!AS99</f>
        <v>--</v>
      </c>
      <c r="F122" s="23" t="str">
        <f>G!AU99</f>
        <v/>
      </c>
      <c r="G122" s="65"/>
      <c r="H122" s="65" t="str">
        <f>G!AW99</f>
        <v/>
      </c>
      <c r="I122" s="28" t="str">
        <f>G!AV99</f>
        <v>--</v>
      </c>
      <c r="J122" s="23" t="str">
        <f>G!AX99</f>
        <v/>
      </c>
      <c r="K122" s="65"/>
      <c r="L122" s="65" t="str">
        <f>G!AZ99</f>
        <v/>
      </c>
      <c r="M122" s="28" t="str">
        <f>G!AY99</f>
        <v>--</v>
      </c>
      <c r="N122" s="23" t="str">
        <f>G!BA99</f>
        <v/>
      </c>
      <c r="O122" s="65"/>
      <c r="P122" s="65" t="str">
        <f>G!BC99</f>
        <v/>
      </c>
      <c r="Q122" s="28" t="str">
        <f>G!BB99</f>
        <v>--</v>
      </c>
      <c r="R122" s="23" t="str">
        <f>G!BD99</f>
        <v/>
      </c>
      <c r="S122" s="65"/>
      <c r="T122" s="65" t="str">
        <f>G!BF99</f>
        <v/>
      </c>
      <c r="U122" s="28" t="str">
        <f>G!BE99</f>
        <v>--</v>
      </c>
      <c r="V122" s="23" t="str">
        <f>G!BG99</f>
        <v/>
      </c>
      <c r="W122" s="65"/>
      <c r="X122" s="65" t="str">
        <f>G!BI99</f>
        <v/>
      </c>
      <c r="Y122" s="28" t="str">
        <f>G!BH99</f>
        <v>--</v>
      </c>
      <c r="Z122" s="23" t="str">
        <f>G!BJ99</f>
        <v/>
      </c>
      <c r="AE122" s="40">
        <f t="shared" si="5"/>
        <v>1</v>
      </c>
    </row>
    <row r="123" spans="1:31" ht="9" hidden="1" customHeight="1" x14ac:dyDescent="0.15">
      <c r="A123" s="161" t="str">
        <f>F!A100</f>
        <v>1,1,1,2-Tetrachloorethaan</v>
      </c>
      <c r="B123" s="161"/>
      <c r="C123" s="161"/>
      <c r="D123" s="65" t="str">
        <f>G!AT100</f>
        <v/>
      </c>
      <c r="E123" s="28" t="str">
        <f>G!AS100</f>
        <v>--</v>
      </c>
      <c r="F123" s="23" t="str">
        <f>G!AU100</f>
        <v/>
      </c>
      <c r="G123" s="65"/>
      <c r="H123" s="65" t="str">
        <f>G!AW100</f>
        <v/>
      </c>
      <c r="I123" s="28" t="str">
        <f>G!AV100</f>
        <v>--</v>
      </c>
      <c r="J123" s="23" t="str">
        <f>G!AX100</f>
        <v/>
      </c>
      <c r="K123" s="65"/>
      <c r="L123" s="65" t="str">
        <f>G!AZ100</f>
        <v/>
      </c>
      <c r="M123" s="28" t="str">
        <f>G!AY100</f>
        <v>--</v>
      </c>
      <c r="N123" s="23" t="str">
        <f>G!BA100</f>
        <v/>
      </c>
      <c r="O123" s="65"/>
      <c r="P123" s="65" t="str">
        <f>G!BC100</f>
        <v/>
      </c>
      <c r="Q123" s="28" t="str">
        <f>G!BB100</f>
        <v>--</v>
      </c>
      <c r="R123" s="23" t="str">
        <f>G!BD100</f>
        <v/>
      </c>
      <c r="S123" s="65"/>
      <c r="T123" s="65" t="str">
        <f>G!BF100</f>
        <v/>
      </c>
      <c r="U123" s="28" t="str">
        <f>G!BE100</f>
        <v>--</v>
      </c>
      <c r="V123" s="23" t="str">
        <f>G!BG100</f>
        <v/>
      </c>
      <c r="W123" s="65"/>
      <c r="X123" s="65" t="str">
        <f>G!BI100</f>
        <v/>
      </c>
      <c r="Y123" s="28" t="str">
        <f>G!BH100</f>
        <v>--</v>
      </c>
      <c r="Z123" s="23" t="str">
        <f>G!BJ100</f>
        <v/>
      </c>
      <c r="AE123" s="40">
        <f t="shared" si="5"/>
        <v>1</v>
      </c>
    </row>
    <row r="124" spans="1:31" ht="9" hidden="1" customHeight="1" x14ac:dyDescent="0.15">
      <c r="A124" s="161" t="str">
        <f>F!A101</f>
        <v>1,1,2,2-Tetrachloorethaan</v>
      </c>
      <c r="B124" s="161"/>
      <c r="C124" s="161"/>
      <c r="D124" s="65" t="str">
        <f>G!AT101</f>
        <v/>
      </c>
      <c r="E124" s="28" t="str">
        <f>G!AS101</f>
        <v>--</v>
      </c>
      <c r="F124" s="23" t="str">
        <f>G!AU101</f>
        <v/>
      </c>
      <c r="G124" s="65"/>
      <c r="H124" s="65" t="str">
        <f>G!AW101</f>
        <v/>
      </c>
      <c r="I124" s="28" t="str">
        <f>G!AV101</f>
        <v>--</v>
      </c>
      <c r="J124" s="23" t="str">
        <f>G!AX101</f>
        <v/>
      </c>
      <c r="K124" s="65"/>
      <c r="L124" s="65" t="str">
        <f>G!AZ101</f>
        <v/>
      </c>
      <c r="M124" s="28" t="str">
        <f>G!AY101</f>
        <v>--</v>
      </c>
      <c r="N124" s="23" t="str">
        <f>G!BA101</f>
        <v/>
      </c>
      <c r="O124" s="65"/>
      <c r="P124" s="65" t="str">
        <f>G!BC101</f>
        <v/>
      </c>
      <c r="Q124" s="28" t="str">
        <f>G!BB101</f>
        <v>--</v>
      </c>
      <c r="R124" s="23" t="str">
        <f>G!BD101</f>
        <v/>
      </c>
      <c r="S124" s="65"/>
      <c r="T124" s="65" t="str">
        <f>G!BF101</f>
        <v/>
      </c>
      <c r="U124" s="28" t="str">
        <f>G!BE101</f>
        <v>--</v>
      </c>
      <c r="V124" s="23" t="str">
        <f>G!BG101</f>
        <v/>
      </c>
      <c r="W124" s="65"/>
      <c r="X124" s="65" t="str">
        <f>G!BI101</f>
        <v/>
      </c>
      <c r="Y124" s="28" t="str">
        <f>G!BH101</f>
        <v>--</v>
      </c>
      <c r="Z124" s="23" t="str">
        <f>G!BJ101</f>
        <v/>
      </c>
      <c r="AE124" s="40">
        <f t="shared" si="5"/>
        <v>1</v>
      </c>
    </row>
    <row r="125" spans="1:31" ht="9" hidden="1" customHeight="1" x14ac:dyDescent="0.15">
      <c r="A125" s="161" t="str">
        <f>F!A102</f>
        <v>2-Chloortolueen</v>
      </c>
      <c r="B125" s="161"/>
      <c r="C125" s="161"/>
      <c r="D125" s="65" t="str">
        <f>G!AT102</f>
        <v/>
      </c>
      <c r="E125" s="28" t="str">
        <f>G!AS102</f>
        <v>--</v>
      </c>
      <c r="F125" s="23" t="str">
        <f>G!AU102</f>
        <v/>
      </c>
      <c r="G125" s="65"/>
      <c r="H125" s="65" t="str">
        <f>G!AW102</f>
        <v/>
      </c>
      <c r="I125" s="28" t="str">
        <f>G!AV102</f>
        <v>--</v>
      </c>
      <c r="J125" s="23" t="str">
        <f>G!AX102</f>
        <v/>
      </c>
      <c r="K125" s="65"/>
      <c r="L125" s="65" t="str">
        <f>G!AZ102</f>
        <v/>
      </c>
      <c r="M125" s="28" t="str">
        <f>G!AY102</f>
        <v>--</v>
      </c>
      <c r="N125" s="23" t="str">
        <f>G!BA102</f>
        <v/>
      </c>
      <c r="O125" s="65"/>
      <c r="P125" s="65" t="str">
        <f>G!BC102</f>
        <v/>
      </c>
      <c r="Q125" s="28" t="str">
        <f>G!BB102</f>
        <v>--</v>
      </c>
      <c r="R125" s="23" t="str">
        <f>G!BD102</f>
        <v/>
      </c>
      <c r="S125" s="65"/>
      <c r="T125" s="65" t="str">
        <f>G!BF102</f>
        <v/>
      </c>
      <c r="U125" s="28" t="str">
        <f>G!BE102</f>
        <v>--</v>
      </c>
      <c r="V125" s="23" t="str">
        <f>G!BG102</f>
        <v/>
      </c>
      <c r="W125" s="65"/>
      <c r="X125" s="65" t="str">
        <f>G!BI102</f>
        <v/>
      </c>
      <c r="Y125" s="28" t="str">
        <f>G!BH102</f>
        <v>--</v>
      </c>
      <c r="Z125" s="23" t="str">
        <f>G!BJ102</f>
        <v/>
      </c>
      <c r="AE125" s="40">
        <f t="shared" si="5"/>
        <v>1</v>
      </c>
    </row>
    <row r="126" spans="1:31" ht="9" hidden="1" customHeight="1" x14ac:dyDescent="0.15">
      <c r="A126" s="161" t="str">
        <f>F!A103</f>
        <v>4-Chloortolueen</v>
      </c>
      <c r="B126" s="161"/>
      <c r="C126" s="161"/>
      <c r="D126" s="65" t="str">
        <f>G!AT103</f>
        <v/>
      </c>
      <c r="E126" s="28" t="str">
        <f>G!AS103</f>
        <v>--</v>
      </c>
      <c r="F126" s="23" t="str">
        <f>G!AU103</f>
        <v/>
      </c>
      <c r="G126" s="65"/>
      <c r="H126" s="65" t="str">
        <f>G!AW103</f>
        <v/>
      </c>
      <c r="I126" s="28" t="str">
        <f>G!AV103</f>
        <v>--</v>
      </c>
      <c r="J126" s="23" t="str">
        <f>G!AX103</f>
        <v/>
      </c>
      <c r="K126" s="65"/>
      <c r="L126" s="65" t="str">
        <f>G!AZ103</f>
        <v/>
      </c>
      <c r="M126" s="28" t="str">
        <f>G!AY103</f>
        <v>--</v>
      </c>
      <c r="N126" s="23" t="str">
        <f>G!BA103</f>
        <v/>
      </c>
      <c r="O126" s="65"/>
      <c r="P126" s="65" t="str">
        <f>G!BC103</f>
        <v/>
      </c>
      <c r="Q126" s="28" t="str">
        <f>G!BB103</f>
        <v>--</v>
      </c>
      <c r="R126" s="23" t="str">
        <f>G!BD103</f>
        <v/>
      </c>
      <c r="S126" s="65"/>
      <c r="T126" s="65" t="str">
        <f>G!BF103</f>
        <v/>
      </c>
      <c r="U126" s="28" t="str">
        <f>G!BE103</f>
        <v>--</v>
      </c>
      <c r="V126" s="23" t="str">
        <f>G!BG103</f>
        <v/>
      </c>
      <c r="W126" s="65"/>
      <c r="X126" s="65" t="str">
        <f>G!BI103</f>
        <v/>
      </c>
      <c r="Y126" s="28" t="str">
        <f>G!BH103</f>
        <v>--</v>
      </c>
      <c r="Z126" s="23" t="str">
        <f>G!BJ103</f>
        <v/>
      </c>
      <c r="AE126" s="40">
        <f t="shared" si="5"/>
        <v>1</v>
      </c>
    </row>
    <row r="127" spans="1:31" ht="9" hidden="1" customHeight="1" x14ac:dyDescent="0.15">
      <c r="A127" s="161" t="str">
        <f>F!A104</f>
        <v>Trichloorfluormethaan</v>
      </c>
      <c r="B127" s="161"/>
      <c r="C127" s="161"/>
      <c r="D127" s="65" t="str">
        <f>G!AT104</f>
        <v/>
      </c>
      <c r="E127" s="28" t="str">
        <f>G!AS104</f>
        <v>--</v>
      </c>
      <c r="F127" s="23" t="str">
        <f>G!AU104</f>
        <v/>
      </c>
      <c r="G127" s="65"/>
      <c r="H127" s="65" t="str">
        <f>G!AW104</f>
        <v/>
      </c>
      <c r="I127" s="28" t="str">
        <f>G!AV104</f>
        <v>--</v>
      </c>
      <c r="J127" s="23" t="str">
        <f>G!AX104</f>
        <v/>
      </c>
      <c r="K127" s="65"/>
      <c r="L127" s="65" t="str">
        <f>G!AZ104</f>
        <v/>
      </c>
      <c r="M127" s="28" t="str">
        <f>G!AY104</f>
        <v>--</v>
      </c>
      <c r="N127" s="23" t="str">
        <f>G!BA104</f>
        <v/>
      </c>
      <c r="O127" s="65"/>
      <c r="P127" s="65" t="str">
        <f>G!BC104</f>
        <v/>
      </c>
      <c r="Q127" s="28" t="str">
        <f>G!BB104</f>
        <v>--</v>
      </c>
      <c r="R127" s="23" t="str">
        <f>G!BD104</f>
        <v/>
      </c>
      <c r="S127" s="65"/>
      <c r="T127" s="65" t="str">
        <f>G!BF104</f>
        <v/>
      </c>
      <c r="U127" s="28" t="str">
        <f>G!BE104</f>
        <v>--</v>
      </c>
      <c r="V127" s="23" t="str">
        <f>G!BG104</f>
        <v/>
      </c>
      <c r="W127" s="65"/>
      <c r="X127" s="65" t="str">
        <f>G!BI104</f>
        <v/>
      </c>
      <c r="Y127" s="28" t="str">
        <f>G!BH104</f>
        <v>--</v>
      </c>
      <c r="Z127" s="23" t="str">
        <f>G!BJ104</f>
        <v/>
      </c>
      <c r="AE127" s="40">
        <f t="shared" si="5"/>
        <v>1</v>
      </c>
    </row>
    <row r="128" spans="1:31" ht="9" hidden="1" customHeight="1" x14ac:dyDescent="0.15">
      <c r="A128" s="161" t="str">
        <f>F!A105</f>
        <v>Dichloorfluormethaan</v>
      </c>
      <c r="B128" s="161"/>
      <c r="C128" s="161"/>
      <c r="D128" s="65" t="str">
        <f>G!AT105</f>
        <v/>
      </c>
      <c r="E128" s="28" t="str">
        <f>G!AS105</f>
        <v>--</v>
      </c>
      <c r="F128" s="23" t="str">
        <f>G!AU105</f>
        <v/>
      </c>
      <c r="G128" s="65"/>
      <c r="H128" s="65" t="str">
        <f>G!AW105</f>
        <v/>
      </c>
      <c r="I128" s="28" t="str">
        <f>G!AV105</f>
        <v>--</v>
      </c>
      <c r="J128" s="23" t="str">
        <f>G!AX105</f>
        <v/>
      </c>
      <c r="K128" s="65"/>
      <c r="L128" s="65" t="str">
        <f>G!AZ105</f>
        <v/>
      </c>
      <c r="M128" s="28" t="str">
        <f>G!AY105</f>
        <v>--</v>
      </c>
      <c r="N128" s="23" t="str">
        <f>G!BA105</f>
        <v/>
      </c>
      <c r="O128" s="65"/>
      <c r="P128" s="65" t="str">
        <f>G!BC105</f>
        <v/>
      </c>
      <c r="Q128" s="28" t="str">
        <f>G!BB105</f>
        <v>--</v>
      </c>
      <c r="R128" s="23" t="str">
        <f>G!BD105</f>
        <v/>
      </c>
      <c r="S128" s="65"/>
      <c r="T128" s="65" t="str">
        <f>G!BF105</f>
        <v/>
      </c>
      <c r="U128" s="28" t="str">
        <f>G!BE105</f>
        <v>--</v>
      </c>
      <c r="V128" s="23" t="str">
        <f>G!BG105</f>
        <v/>
      </c>
      <c r="W128" s="65"/>
      <c r="X128" s="65" t="str">
        <f>G!BI105</f>
        <v/>
      </c>
      <c r="Y128" s="28" t="str">
        <f>G!BH105</f>
        <v>--</v>
      </c>
      <c r="Z128" s="23" t="str">
        <f>G!BJ105</f>
        <v/>
      </c>
      <c r="AE128" s="40">
        <f t="shared" si="5"/>
        <v>1</v>
      </c>
    </row>
    <row r="129" spans="1:31" ht="9" hidden="1" customHeight="1" x14ac:dyDescent="0.15">
      <c r="A129" s="161" t="str">
        <f>F!A106</f>
        <v>Chloorethaan</v>
      </c>
      <c r="B129" s="161"/>
      <c r="C129" s="161"/>
      <c r="D129" s="65" t="str">
        <f>G!AT106</f>
        <v/>
      </c>
      <c r="E129" s="28" t="str">
        <f>G!AS106</f>
        <v>--</v>
      </c>
      <c r="F129" s="23" t="str">
        <f>G!AU106</f>
        <v/>
      </c>
      <c r="G129" s="65"/>
      <c r="H129" s="65" t="str">
        <f>G!AW106</f>
        <v/>
      </c>
      <c r="I129" s="28" t="str">
        <f>G!AV106</f>
        <v>--</v>
      </c>
      <c r="J129" s="23" t="str">
        <f>G!AX106</f>
        <v/>
      </c>
      <c r="K129" s="65"/>
      <c r="L129" s="65" t="str">
        <f>G!AZ106</f>
        <v/>
      </c>
      <c r="M129" s="28" t="str">
        <f>G!AY106</f>
        <v>--</v>
      </c>
      <c r="N129" s="23" t="str">
        <f>G!BA106</f>
        <v/>
      </c>
      <c r="O129" s="65"/>
      <c r="P129" s="65" t="str">
        <f>G!BC106</f>
        <v/>
      </c>
      <c r="Q129" s="28" t="str">
        <f>G!BB106</f>
        <v>--</v>
      </c>
      <c r="R129" s="23" t="str">
        <f>G!BD106</f>
        <v/>
      </c>
      <c r="S129" s="65"/>
      <c r="T129" s="65" t="str">
        <f>G!BF106</f>
        <v/>
      </c>
      <c r="U129" s="28" t="str">
        <f>G!BE106</f>
        <v>--</v>
      </c>
      <c r="V129" s="23" t="str">
        <f>G!BG106</f>
        <v/>
      </c>
      <c r="W129" s="65"/>
      <c r="X129" s="65" t="str">
        <f>G!BI106</f>
        <v/>
      </c>
      <c r="Y129" s="28" t="str">
        <f>G!BH106</f>
        <v>--</v>
      </c>
      <c r="Z129" s="23" t="str">
        <f>G!BJ106</f>
        <v/>
      </c>
      <c r="AE129" s="40">
        <f t="shared" si="5"/>
        <v>1</v>
      </c>
    </row>
    <row r="130" spans="1:31" ht="9" hidden="1" customHeight="1" x14ac:dyDescent="0.15">
      <c r="A130" s="161" t="str">
        <f>F!A107</f>
        <v>Chloormethaan</v>
      </c>
      <c r="B130" s="161"/>
      <c r="C130" s="161"/>
      <c r="D130" s="65" t="str">
        <f>G!AT107</f>
        <v/>
      </c>
      <c r="E130" s="28" t="str">
        <f>G!AS107</f>
        <v>--</v>
      </c>
      <c r="F130" s="23" t="str">
        <f>G!AU107</f>
        <v/>
      </c>
      <c r="G130" s="65"/>
      <c r="H130" s="65" t="str">
        <f>G!AW107</f>
        <v/>
      </c>
      <c r="I130" s="28" t="str">
        <f>G!AV107</f>
        <v>--</v>
      </c>
      <c r="J130" s="23" t="str">
        <f>G!AX107</f>
        <v/>
      </c>
      <c r="K130" s="65"/>
      <c r="L130" s="65" t="str">
        <f>G!AZ107</f>
        <v/>
      </c>
      <c r="M130" s="28" t="str">
        <f>G!AY107</f>
        <v>--</v>
      </c>
      <c r="N130" s="23" t="str">
        <f>G!BA107</f>
        <v/>
      </c>
      <c r="O130" s="65"/>
      <c r="P130" s="65" t="str">
        <f>G!BC107</f>
        <v/>
      </c>
      <c r="Q130" s="28" t="str">
        <f>G!BB107</f>
        <v>--</v>
      </c>
      <c r="R130" s="23" t="str">
        <f>G!BD107</f>
        <v/>
      </c>
      <c r="S130" s="65"/>
      <c r="T130" s="65" t="str">
        <f>G!BF107</f>
        <v/>
      </c>
      <c r="U130" s="28" t="str">
        <f>G!BE107</f>
        <v>--</v>
      </c>
      <c r="V130" s="23" t="str">
        <f>G!BG107</f>
        <v/>
      </c>
      <c r="W130" s="65"/>
      <c r="X130" s="65" t="str">
        <f>G!BI107</f>
        <v/>
      </c>
      <c r="Y130" s="28" t="str">
        <f>G!BH107</f>
        <v>--</v>
      </c>
      <c r="Z130" s="23" t="str">
        <f>G!BJ107</f>
        <v/>
      </c>
      <c r="AE130" s="40">
        <f t="shared" si="5"/>
        <v>1</v>
      </c>
    </row>
    <row r="131" spans="1:31" ht="9" hidden="1" customHeight="1" x14ac:dyDescent="0.15">
      <c r="A131" s="161" t="str">
        <f>F!A108</f>
        <v>Broommethaan</v>
      </c>
      <c r="B131" s="161"/>
      <c r="C131" s="161"/>
      <c r="D131" s="65" t="str">
        <f>G!AT108</f>
        <v/>
      </c>
      <c r="E131" s="28" t="str">
        <f>G!AS108</f>
        <v>--</v>
      </c>
      <c r="F131" s="23" t="str">
        <f>G!AU108</f>
        <v/>
      </c>
      <c r="G131" s="65"/>
      <c r="H131" s="65" t="str">
        <f>G!AW108</f>
        <v/>
      </c>
      <c r="I131" s="28" t="str">
        <f>G!AV108</f>
        <v>--</v>
      </c>
      <c r="J131" s="23" t="str">
        <f>G!AX108</f>
        <v/>
      </c>
      <c r="K131" s="65"/>
      <c r="L131" s="65" t="str">
        <f>G!AZ108</f>
        <v/>
      </c>
      <c r="M131" s="28" t="str">
        <f>G!AY108</f>
        <v>--</v>
      </c>
      <c r="N131" s="23" t="str">
        <f>G!BA108</f>
        <v/>
      </c>
      <c r="O131" s="65"/>
      <c r="P131" s="65" t="str">
        <f>G!BC108</f>
        <v/>
      </c>
      <c r="Q131" s="28" t="str">
        <f>G!BB108</f>
        <v>--</v>
      </c>
      <c r="R131" s="23" t="str">
        <f>G!BD108</f>
        <v/>
      </c>
      <c r="S131" s="65"/>
      <c r="T131" s="65" t="str">
        <f>G!BF108</f>
        <v/>
      </c>
      <c r="U131" s="28" t="str">
        <f>G!BE108</f>
        <v>--</v>
      </c>
      <c r="V131" s="23" t="str">
        <f>G!BG108</f>
        <v/>
      </c>
      <c r="W131" s="65"/>
      <c r="X131" s="65" t="str">
        <f>G!BI108</f>
        <v/>
      </c>
      <c r="Y131" s="28" t="str">
        <f>G!BH108</f>
        <v>--</v>
      </c>
      <c r="Z131" s="23" t="str">
        <f>G!BJ108</f>
        <v/>
      </c>
      <c r="AE131" s="40">
        <f t="shared" si="5"/>
        <v>1</v>
      </c>
    </row>
    <row r="132" spans="1:31" ht="3.95" hidden="1" customHeight="1" x14ac:dyDescent="0.15">
      <c r="A132" s="65"/>
      <c r="B132" s="65"/>
      <c r="C132" s="65"/>
      <c r="D132" s="65"/>
      <c r="G132" s="65"/>
      <c r="H132" s="65"/>
      <c r="K132" s="65"/>
      <c r="L132" s="65"/>
      <c r="O132" s="65"/>
      <c r="P132" s="65"/>
      <c r="S132" s="65"/>
      <c r="T132" s="65"/>
      <c r="W132" s="65"/>
      <c r="X132" s="65"/>
      <c r="AE132" s="67">
        <f>AE133</f>
        <v>1</v>
      </c>
    </row>
    <row r="133" spans="1:31" ht="9" hidden="1" customHeight="1" x14ac:dyDescent="0.15">
      <c r="A133" s="66" t="str">
        <f>IF(COUNTIF(F!D108:D123,60)&gt;0,"Chloorbenzenen (mg/l)","Chloorbenzenen (µg/l)")</f>
        <v>Chloorbenzenen (µg/l)</v>
      </c>
      <c r="B133" s="65"/>
      <c r="C133" s="65"/>
      <c r="D133" s="65"/>
      <c r="G133" s="65"/>
      <c r="H133" s="65"/>
      <c r="K133" s="65"/>
      <c r="L133" s="65"/>
      <c r="O133" s="65"/>
      <c r="P133" s="65"/>
      <c r="S133" s="65"/>
      <c r="T133" s="65"/>
      <c r="W133" s="65"/>
      <c r="X133" s="65"/>
      <c r="AE133" s="67">
        <f>IF(COUNTIF(AE134:AE149,1)=COUNT(AE134:AE149),1,0)</f>
        <v>1</v>
      </c>
    </row>
    <row r="134" spans="1:31" ht="9" hidden="1" customHeight="1" x14ac:dyDescent="0.15">
      <c r="A134" s="161" t="str">
        <f>F!A109</f>
        <v>Monochloorbenzeen</v>
      </c>
      <c r="B134" s="161"/>
      <c r="C134" s="161"/>
      <c r="D134" s="65" t="str">
        <f>G!AT109</f>
        <v/>
      </c>
      <c r="E134" s="28" t="str">
        <f>G!AS109</f>
        <v>--</v>
      </c>
      <c r="F134" s="23" t="str">
        <f>G!AU109</f>
        <v/>
      </c>
      <c r="G134" s="65"/>
      <c r="H134" s="65" t="str">
        <f>G!AW109</f>
        <v/>
      </c>
      <c r="I134" s="28" t="str">
        <f>G!AV109</f>
        <v>--</v>
      </c>
      <c r="J134" s="23" t="str">
        <f>G!AX109</f>
        <v/>
      </c>
      <c r="K134" s="65"/>
      <c r="L134" s="65" t="str">
        <f>G!AZ109</f>
        <v/>
      </c>
      <c r="M134" s="28" t="str">
        <f>G!AY109</f>
        <v>--</v>
      </c>
      <c r="N134" s="23" t="str">
        <f>G!BA109</f>
        <v/>
      </c>
      <c r="O134" s="65"/>
      <c r="P134" s="65" t="str">
        <f>G!BC109</f>
        <v/>
      </c>
      <c r="Q134" s="28" t="str">
        <f>G!BB109</f>
        <v>--</v>
      </c>
      <c r="R134" s="23" t="str">
        <f>G!BD109</f>
        <v/>
      </c>
      <c r="S134" s="65"/>
      <c r="T134" s="65" t="str">
        <f>G!BF109</f>
        <v/>
      </c>
      <c r="U134" s="28" t="str">
        <f>G!BE109</f>
        <v>--</v>
      </c>
      <c r="V134" s="23" t="str">
        <f>G!BG109</f>
        <v/>
      </c>
      <c r="W134" s="65"/>
      <c r="X134" s="65" t="str">
        <f>G!BI109</f>
        <v/>
      </c>
      <c r="Y134" s="28" t="str">
        <f>G!BH109</f>
        <v>--</v>
      </c>
      <c r="Z134" s="23" t="str">
        <f>G!BJ109</f>
        <v/>
      </c>
      <c r="AE134" s="40">
        <f t="shared" ref="AE134:AE149" si="6">IF(AND(E134="--",I134="--",M134="--",Q134="--",U134="--",Y134="--"),1,0)</f>
        <v>1</v>
      </c>
    </row>
    <row r="135" spans="1:31" ht="9" hidden="1" customHeight="1" x14ac:dyDescent="0.15">
      <c r="A135" s="161" t="str">
        <f>F!A110</f>
        <v>1,2-Dichloorbenzeen</v>
      </c>
      <c r="B135" s="161"/>
      <c r="C135" s="161"/>
      <c r="D135" s="65" t="str">
        <f>G!AT110</f>
        <v/>
      </c>
      <c r="E135" s="28" t="str">
        <f>G!AS110</f>
        <v>--</v>
      </c>
      <c r="F135" s="23" t="str">
        <f>G!AU110</f>
        <v/>
      </c>
      <c r="G135" s="65"/>
      <c r="H135" s="65" t="str">
        <f>G!AW110</f>
        <v/>
      </c>
      <c r="I135" s="28" t="str">
        <f>G!AV110</f>
        <v>--</v>
      </c>
      <c r="J135" s="23" t="str">
        <f>G!AX110</f>
        <v/>
      </c>
      <c r="K135" s="65"/>
      <c r="L135" s="65" t="str">
        <f>G!AZ110</f>
        <v/>
      </c>
      <c r="M135" s="28" t="str">
        <f>G!AY110</f>
        <v>--</v>
      </c>
      <c r="N135" s="23" t="str">
        <f>G!BA110</f>
        <v/>
      </c>
      <c r="O135" s="65"/>
      <c r="P135" s="65" t="str">
        <f>G!BC110</f>
        <v/>
      </c>
      <c r="Q135" s="28" t="str">
        <f>G!BB110</f>
        <v>--</v>
      </c>
      <c r="R135" s="23" t="str">
        <f>G!BD110</f>
        <v/>
      </c>
      <c r="S135" s="65"/>
      <c r="T135" s="65" t="str">
        <f>G!BF110</f>
        <v/>
      </c>
      <c r="U135" s="28" t="str">
        <f>G!BE110</f>
        <v>--</v>
      </c>
      <c r="V135" s="23" t="str">
        <f>G!BG110</f>
        <v/>
      </c>
      <c r="W135" s="65"/>
      <c r="X135" s="65" t="str">
        <f>G!BI110</f>
        <v/>
      </c>
      <c r="Y135" s="28" t="str">
        <f>G!BH110</f>
        <v>--</v>
      </c>
      <c r="Z135" s="23" t="str">
        <f>G!BJ110</f>
        <v/>
      </c>
      <c r="AE135" s="40">
        <f t="shared" si="6"/>
        <v>1</v>
      </c>
    </row>
    <row r="136" spans="1:31" ht="9" hidden="1" customHeight="1" x14ac:dyDescent="0.15">
      <c r="A136" s="161" t="str">
        <f>F!A111</f>
        <v>1,3-Dichloorbenzeen</v>
      </c>
      <c r="B136" s="161"/>
      <c r="C136" s="161"/>
      <c r="D136" s="65" t="str">
        <f>G!AT111</f>
        <v/>
      </c>
      <c r="E136" s="28" t="str">
        <f>G!AS111</f>
        <v>--</v>
      </c>
      <c r="F136" s="23" t="str">
        <f>G!AU111</f>
        <v/>
      </c>
      <c r="G136" s="65"/>
      <c r="H136" s="65" t="str">
        <f>G!AW111</f>
        <v/>
      </c>
      <c r="I136" s="28" t="str">
        <f>G!AV111</f>
        <v>--</v>
      </c>
      <c r="J136" s="23" t="str">
        <f>G!AX111</f>
        <v/>
      </c>
      <c r="K136" s="65"/>
      <c r="L136" s="65" t="str">
        <f>G!AZ111</f>
        <v/>
      </c>
      <c r="M136" s="28" t="str">
        <f>G!AY111</f>
        <v>--</v>
      </c>
      <c r="N136" s="23" t="str">
        <f>G!BA111</f>
        <v/>
      </c>
      <c r="O136" s="65"/>
      <c r="P136" s="65" t="str">
        <f>G!BC111</f>
        <v/>
      </c>
      <c r="Q136" s="28" t="str">
        <f>G!BB111</f>
        <v>--</v>
      </c>
      <c r="R136" s="23" t="str">
        <f>G!BD111</f>
        <v/>
      </c>
      <c r="S136" s="65"/>
      <c r="T136" s="65" t="str">
        <f>G!BF111</f>
        <v/>
      </c>
      <c r="U136" s="28" t="str">
        <f>G!BE111</f>
        <v>--</v>
      </c>
      <c r="V136" s="23" t="str">
        <f>G!BG111</f>
        <v/>
      </c>
      <c r="W136" s="65"/>
      <c r="X136" s="65" t="str">
        <f>G!BI111</f>
        <v/>
      </c>
      <c r="Y136" s="28" t="str">
        <f>G!BH111</f>
        <v>--</v>
      </c>
      <c r="Z136" s="23" t="str">
        <f>G!BJ111</f>
        <v/>
      </c>
      <c r="AE136" s="40">
        <f t="shared" si="6"/>
        <v>1</v>
      </c>
    </row>
    <row r="137" spans="1:31" ht="9" hidden="1" customHeight="1" x14ac:dyDescent="0.15">
      <c r="A137" s="161" t="str">
        <f>F!A112</f>
        <v>1,4-Dichloorbenzeen</v>
      </c>
      <c r="B137" s="161"/>
      <c r="C137" s="161"/>
      <c r="D137" s="65" t="str">
        <f>G!AT112</f>
        <v/>
      </c>
      <c r="E137" s="28" t="str">
        <f>G!AS112</f>
        <v>--</v>
      </c>
      <c r="F137" s="23" t="str">
        <f>G!AU112</f>
        <v/>
      </c>
      <c r="G137" s="65"/>
      <c r="H137" s="65" t="str">
        <f>G!AW112</f>
        <v/>
      </c>
      <c r="I137" s="28" t="str">
        <f>G!AV112</f>
        <v>--</v>
      </c>
      <c r="J137" s="23" t="str">
        <f>G!AX112</f>
        <v/>
      </c>
      <c r="K137" s="65"/>
      <c r="L137" s="65" t="str">
        <f>G!AZ112</f>
        <v/>
      </c>
      <c r="M137" s="28" t="str">
        <f>G!AY112</f>
        <v>--</v>
      </c>
      <c r="N137" s="23" t="str">
        <f>G!BA112</f>
        <v/>
      </c>
      <c r="O137" s="65"/>
      <c r="P137" s="65" t="str">
        <f>G!BC112</f>
        <v/>
      </c>
      <c r="Q137" s="28" t="str">
        <f>G!BB112</f>
        <v>--</v>
      </c>
      <c r="R137" s="23" t="str">
        <f>G!BD112</f>
        <v/>
      </c>
      <c r="S137" s="65"/>
      <c r="T137" s="65" t="str">
        <f>G!BF112</f>
        <v/>
      </c>
      <c r="U137" s="28" t="str">
        <f>G!BE112</f>
        <v>--</v>
      </c>
      <c r="V137" s="23" t="str">
        <f>G!BG112</f>
        <v/>
      </c>
      <c r="W137" s="65"/>
      <c r="X137" s="65" t="str">
        <f>G!BI112</f>
        <v/>
      </c>
      <c r="Y137" s="28" t="str">
        <f>G!BH112</f>
        <v>--</v>
      </c>
      <c r="Z137" s="23" t="str">
        <f>G!BJ112</f>
        <v/>
      </c>
      <c r="AE137" s="40">
        <f t="shared" si="6"/>
        <v>1</v>
      </c>
    </row>
    <row r="138" spans="1:31" ht="9" hidden="1" customHeight="1" x14ac:dyDescent="0.15">
      <c r="A138" s="161" t="str">
        <f>F!A113</f>
        <v>Dichloorbenzenen (som)</v>
      </c>
      <c r="B138" s="161"/>
      <c r="C138" s="161"/>
      <c r="D138" s="65" t="str">
        <f>G!AT113</f>
        <v/>
      </c>
      <c r="E138" s="28" t="str">
        <f>G!AS113</f>
        <v>--</v>
      </c>
      <c r="F138" s="23" t="str">
        <f>G!AU113</f>
        <v/>
      </c>
      <c r="G138" s="65"/>
      <c r="H138" s="65" t="str">
        <f>G!AW113</f>
        <v/>
      </c>
      <c r="I138" s="28" t="str">
        <f>G!AV113</f>
        <v>--</v>
      </c>
      <c r="J138" s="23" t="str">
        <f>G!AX113</f>
        <v/>
      </c>
      <c r="K138" s="65"/>
      <c r="L138" s="65" t="str">
        <f>G!AZ113</f>
        <v/>
      </c>
      <c r="M138" s="28" t="str">
        <f>G!AY113</f>
        <v>--</v>
      </c>
      <c r="N138" s="23" t="str">
        <f>G!BA113</f>
        <v/>
      </c>
      <c r="O138" s="65"/>
      <c r="P138" s="65" t="str">
        <f>G!BC113</f>
        <v/>
      </c>
      <c r="Q138" s="28" t="str">
        <f>G!BB113</f>
        <v>--</v>
      </c>
      <c r="R138" s="23" t="str">
        <f>G!BD113</f>
        <v/>
      </c>
      <c r="S138" s="65"/>
      <c r="T138" s="65" t="str">
        <f>G!BF113</f>
        <v/>
      </c>
      <c r="U138" s="28" t="str">
        <f>G!BE113</f>
        <v>--</v>
      </c>
      <c r="V138" s="23" t="str">
        <f>G!BG113</f>
        <v/>
      </c>
      <c r="W138" s="65"/>
      <c r="X138" s="65" t="str">
        <f>G!BI113</f>
        <v/>
      </c>
      <c r="Y138" s="28" t="str">
        <f>G!BH113</f>
        <v>--</v>
      </c>
      <c r="Z138" s="23" t="str">
        <f>G!BJ113</f>
        <v/>
      </c>
      <c r="AE138" s="40">
        <f t="shared" si="6"/>
        <v>1</v>
      </c>
    </row>
    <row r="139" spans="1:31" ht="9" hidden="1" customHeight="1" x14ac:dyDescent="0.15">
      <c r="A139" s="161" t="str">
        <f>F!A114</f>
        <v>1,2,3-Trichloorbenzeen</v>
      </c>
      <c r="B139" s="161"/>
      <c r="C139" s="161"/>
      <c r="D139" s="65" t="str">
        <f>G!AT114</f>
        <v/>
      </c>
      <c r="E139" s="28" t="str">
        <f>G!AS114</f>
        <v>--</v>
      </c>
      <c r="F139" s="23" t="str">
        <f>G!AU114</f>
        <v/>
      </c>
      <c r="G139" s="65"/>
      <c r="H139" s="65" t="str">
        <f>G!AW114</f>
        <v/>
      </c>
      <c r="I139" s="28" t="str">
        <f>G!AV114</f>
        <v>--</v>
      </c>
      <c r="J139" s="23" t="str">
        <f>G!AX114</f>
        <v/>
      </c>
      <c r="K139" s="65"/>
      <c r="L139" s="65" t="str">
        <f>G!AZ114</f>
        <v/>
      </c>
      <c r="M139" s="28" t="str">
        <f>G!AY114</f>
        <v>--</v>
      </c>
      <c r="N139" s="23" t="str">
        <f>G!BA114</f>
        <v/>
      </c>
      <c r="O139" s="65"/>
      <c r="P139" s="65" t="str">
        <f>G!BC114</f>
        <v/>
      </c>
      <c r="Q139" s="28" t="str">
        <f>G!BB114</f>
        <v>--</v>
      </c>
      <c r="R139" s="23" t="str">
        <f>G!BD114</f>
        <v/>
      </c>
      <c r="S139" s="65"/>
      <c r="T139" s="65" t="str">
        <f>G!BF114</f>
        <v/>
      </c>
      <c r="U139" s="28" t="str">
        <f>G!BE114</f>
        <v>--</v>
      </c>
      <c r="V139" s="23" t="str">
        <f>G!BG114</f>
        <v/>
      </c>
      <c r="W139" s="65"/>
      <c r="X139" s="65" t="str">
        <f>G!BI114</f>
        <v/>
      </c>
      <c r="Y139" s="28" t="str">
        <f>G!BH114</f>
        <v>--</v>
      </c>
      <c r="Z139" s="23" t="str">
        <f>G!BJ114</f>
        <v/>
      </c>
      <c r="AE139" s="40">
        <f t="shared" si="6"/>
        <v>1</v>
      </c>
    </row>
    <row r="140" spans="1:31" ht="9" hidden="1" customHeight="1" x14ac:dyDescent="0.15">
      <c r="A140" s="161" t="str">
        <f>F!A115</f>
        <v>1,2,4-Trichloorbenzeen</v>
      </c>
      <c r="B140" s="161"/>
      <c r="C140" s="161"/>
      <c r="D140" s="65" t="str">
        <f>G!AT115</f>
        <v/>
      </c>
      <c r="E140" s="28" t="str">
        <f>G!AS115</f>
        <v>--</v>
      </c>
      <c r="F140" s="23" t="str">
        <f>G!AU115</f>
        <v/>
      </c>
      <c r="G140" s="65"/>
      <c r="H140" s="65" t="str">
        <f>G!AW115</f>
        <v/>
      </c>
      <c r="I140" s="28" t="str">
        <f>G!AV115</f>
        <v>--</v>
      </c>
      <c r="J140" s="23" t="str">
        <f>G!AX115</f>
        <v/>
      </c>
      <c r="K140" s="65"/>
      <c r="L140" s="65" t="str">
        <f>G!AZ115</f>
        <v/>
      </c>
      <c r="M140" s="28" t="str">
        <f>G!AY115</f>
        <v>--</v>
      </c>
      <c r="N140" s="23" t="str">
        <f>G!BA115</f>
        <v/>
      </c>
      <c r="O140" s="65"/>
      <c r="P140" s="65" t="str">
        <f>G!BC115</f>
        <v/>
      </c>
      <c r="Q140" s="28" t="str">
        <f>G!BB115</f>
        <v>--</v>
      </c>
      <c r="R140" s="23" t="str">
        <f>G!BD115</f>
        <v/>
      </c>
      <c r="S140" s="65"/>
      <c r="T140" s="65" t="str">
        <f>G!BF115</f>
        <v/>
      </c>
      <c r="U140" s="28" t="str">
        <f>G!BE115</f>
        <v>--</v>
      </c>
      <c r="V140" s="23" t="str">
        <f>G!BG115</f>
        <v/>
      </c>
      <c r="W140" s="65"/>
      <c r="X140" s="65" t="str">
        <f>G!BI115</f>
        <v/>
      </c>
      <c r="Y140" s="28" t="str">
        <f>G!BH115</f>
        <v>--</v>
      </c>
      <c r="Z140" s="23" t="str">
        <f>G!BJ115</f>
        <v/>
      </c>
      <c r="AE140" s="40">
        <f t="shared" si="6"/>
        <v>1</v>
      </c>
    </row>
    <row r="141" spans="1:31" ht="9" hidden="1" customHeight="1" x14ac:dyDescent="0.15">
      <c r="A141" s="161" t="str">
        <f>F!A116</f>
        <v>1,3,5-trichloorbenzeen</v>
      </c>
      <c r="B141" s="161"/>
      <c r="C141" s="161"/>
      <c r="D141" s="65" t="str">
        <f>G!AT116</f>
        <v/>
      </c>
      <c r="E141" s="28" t="str">
        <f>G!AS116</f>
        <v>--</v>
      </c>
      <c r="F141" s="23" t="str">
        <f>G!AU116</f>
        <v/>
      </c>
      <c r="G141" s="65"/>
      <c r="H141" s="65" t="str">
        <f>G!AW116</f>
        <v/>
      </c>
      <c r="I141" s="28" t="str">
        <f>G!AV116</f>
        <v>--</v>
      </c>
      <c r="J141" s="23" t="str">
        <f>G!AX116</f>
        <v/>
      </c>
      <c r="K141" s="65"/>
      <c r="L141" s="65" t="str">
        <f>G!AZ116</f>
        <v/>
      </c>
      <c r="M141" s="28" t="str">
        <f>G!AY116</f>
        <v>--</v>
      </c>
      <c r="N141" s="23" t="str">
        <f>G!BA116</f>
        <v/>
      </c>
      <c r="O141" s="65"/>
      <c r="P141" s="65" t="str">
        <f>G!BC116</f>
        <v/>
      </c>
      <c r="Q141" s="28" t="str">
        <f>G!BB116</f>
        <v>--</v>
      </c>
      <c r="R141" s="23" t="str">
        <f>G!BD116</f>
        <v/>
      </c>
      <c r="S141" s="65"/>
      <c r="T141" s="65" t="str">
        <f>G!BF116</f>
        <v/>
      </c>
      <c r="U141" s="28" t="str">
        <f>G!BE116</f>
        <v>--</v>
      </c>
      <c r="V141" s="23" t="str">
        <f>G!BG116</f>
        <v/>
      </c>
      <c r="W141" s="65"/>
      <c r="X141" s="65" t="str">
        <f>G!BI116</f>
        <v/>
      </c>
      <c r="Y141" s="28" t="str">
        <f>G!BH116</f>
        <v>--</v>
      </c>
      <c r="Z141" s="23" t="str">
        <f>G!BJ116</f>
        <v/>
      </c>
      <c r="AE141" s="40">
        <f t="shared" si="6"/>
        <v>1</v>
      </c>
    </row>
    <row r="142" spans="1:31" ht="9" hidden="1" customHeight="1" x14ac:dyDescent="0.15">
      <c r="A142" s="161" t="str">
        <f>F!A117</f>
        <v>Trichloorbenzenen (som)</v>
      </c>
      <c r="B142" s="161"/>
      <c r="C142" s="161"/>
      <c r="D142" s="65" t="str">
        <f>G!AT117</f>
        <v/>
      </c>
      <c r="E142" s="28" t="str">
        <f>G!AS117</f>
        <v>--</v>
      </c>
      <c r="F142" s="23" t="str">
        <f>G!AU117</f>
        <v/>
      </c>
      <c r="G142" s="65"/>
      <c r="H142" s="65" t="str">
        <f>G!AW117</f>
        <v/>
      </c>
      <c r="I142" s="28" t="str">
        <f>G!AV117</f>
        <v>--</v>
      </c>
      <c r="J142" s="23" t="str">
        <f>G!AX117</f>
        <v/>
      </c>
      <c r="K142" s="65"/>
      <c r="L142" s="65" t="str">
        <f>G!AZ117</f>
        <v/>
      </c>
      <c r="M142" s="28" t="str">
        <f>G!AY117</f>
        <v>--</v>
      </c>
      <c r="N142" s="23" t="str">
        <f>G!BA117</f>
        <v/>
      </c>
      <c r="O142" s="65"/>
      <c r="P142" s="65" t="str">
        <f>G!BC117</f>
        <v/>
      </c>
      <c r="Q142" s="28" t="str">
        <f>G!BB117</f>
        <v>--</v>
      </c>
      <c r="R142" s="23" t="str">
        <f>G!BD117</f>
        <v/>
      </c>
      <c r="S142" s="65"/>
      <c r="T142" s="65" t="str">
        <f>G!BF117</f>
        <v/>
      </c>
      <c r="U142" s="28" t="str">
        <f>G!BE117</f>
        <v>--</v>
      </c>
      <c r="V142" s="23" t="str">
        <f>G!BG117</f>
        <v/>
      </c>
      <c r="W142" s="65"/>
      <c r="X142" s="65" t="str">
        <f>G!BI117</f>
        <v/>
      </c>
      <c r="Y142" s="28" t="str">
        <f>G!BH117</f>
        <v>--</v>
      </c>
      <c r="Z142" s="23" t="str">
        <f>G!BJ117</f>
        <v/>
      </c>
      <c r="AE142" s="40">
        <f t="shared" si="6"/>
        <v>1</v>
      </c>
    </row>
    <row r="143" spans="1:31" ht="9" hidden="1" customHeight="1" x14ac:dyDescent="0.15">
      <c r="A143" s="161" t="str">
        <f>F!A118</f>
        <v>1,2,3,4-tetrachloorbenzeen</v>
      </c>
      <c r="B143" s="161"/>
      <c r="C143" s="161"/>
      <c r="D143" s="65" t="str">
        <f>G!AT118</f>
        <v/>
      </c>
      <c r="E143" s="28" t="str">
        <f>G!AS118</f>
        <v>--</v>
      </c>
      <c r="F143" s="23" t="str">
        <f>G!AU118</f>
        <v/>
      </c>
      <c r="G143" s="65"/>
      <c r="H143" s="65" t="str">
        <f>G!AW118</f>
        <v/>
      </c>
      <c r="I143" s="28" t="str">
        <f>G!AV118</f>
        <v>--</v>
      </c>
      <c r="J143" s="23" t="str">
        <f>G!AX118</f>
        <v/>
      </c>
      <c r="K143" s="65"/>
      <c r="L143" s="65" t="str">
        <f>G!AZ118</f>
        <v/>
      </c>
      <c r="M143" s="28" t="str">
        <f>G!AY118</f>
        <v>--</v>
      </c>
      <c r="N143" s="23" t="str">
        <f>G!BA118</f>
        <v/>
      </c>
      <c r="O143" s="65"/>
      <c r="P143" s="65" t="str">
        <f>G!BC118</f>
        <v/>
      </c>
      <c r="Q143" s="28" t="str">
        <f>G!BB118</f>
        <v>--</v>
      </c>
      <c r="R143" s="23" t="str">
        <f>G!BD118</f>
        <v/>
      </c>
      <c r="S143" s="65"/>
      <c r="T143" s="65" t="str">
        <f>G!BF118</f>
        <v/>
      </c>
      <c r="U143" s="28" t="str">
        <f>G!BE118</f>
        <v>--</v>
      </c>
      <c r="V143" s="23" t="str">
        <f>G!BG118</f>
        <v/>
      </c>
      <c r="W143" s="65"/>
      <c r="X143" s="65" t="str">
        <f>G!BI118</f>
        <v/>
      </c>
      <c r="Y143" s="28" t="str">
        <f>G!BH118</f>
        <v>--</v>
      </c>
      <c r="Z143" s="23" t="str">
        <f>G!BJ118</f>
        <v/>
      </c>
      <c r="AE143" s="40">
        <f t="shared" si="6"/>
        <v>1</v>
      </c>
    </row>
    <row r="144" spans="1:31" ht="9" hidden="1" customHeight="1" x14ac:dyDescent="0.15">
      <c r="A144" s="161" t="str">
        <f>F!A119</f>
        <v>1,2,3,5-tetrachloorbenzeen</v>
      </c>
      <c r="B144" s="161"/>
      <c r="C144" s="161"/>
      <c r="D144" s="65" t="str">
        <f>G!AT119</f>
        <v/>
      </c>
      <c r="E144" s="28" t="str">
        <f>G!AS119</f>
        <v>--</v>
      </c>
      <c r="F144" s="23" t="str">
        <f>G!AU119</f>
        <v/>
      </c>
      <c r="G144" s="65"/>
      <c r="H144" s="65" t="str">
        <f>G!AW119</f>
        <v/>
      </c>
      <c r="I144" s="28" t="str">
        <f>G!AV119</f>
        <v>--</v>
      </c>
      <c r="J144" s="23" t="str">
        <f>G!AX119</f>
        <v/>
      </c>
      <c r="K144" s="65"/>
      <c r="L144" s="65" t="str">
        <f>G!AZ119</f>
        <v/>
      </c>
      <c r="M144" s="28" t="str">
        <f>G!AY119</f>
        <v>--</v>
      </c>
      <c r="N144" s="23" t="str">
        <f>G!BA119</f>
        <v/>
      </c>
      <c r="O144" s="65"/>
      <c r="P144" s="65" t="str">
        <f>G!BC119</f>
        <v/>
      </c>
      <c r="Q144" s="28" t="str">
        <f>G!BB119</f>
        <v>--</v>
      </c>
      <c r="R144" s="23" t="str">
        <f>G!BD119</f>
        <v/>
      </c>
      <c r="S144" s="65"/>
      <c r="T144" s="65" t="str">
        <f>G!BF119</f>
        <v/>
      </c>
      <c r="U144" s="28" t="str">
        <f>G!BE119</f>
        <v>--</v>
      </c>
      <c r="V144" s="23" t="str">
        <f>G!BG119</f>
        <v/>
      </c>
      <c r="W144" s="65"/>
      <c r="X144" s="65" t="str">
        <f>G!BI119</f>
        <v/>
      </c>
      <c r="Y144" s="28" t="str">
        <f>G!BH119</f>
        <v>--</v>
      </c>
      <c r="Z144" s="23" t="str">
        <f>G!BJ119</f>
        <v/>
      </c>
      <c r="AE144" s="40">
        <f t="shared" si="6"/>
        <v>1</v>
      </c>
    </row>
    <row r="145" spans="1:31" ht="9" hidden="1" customHeight="1" x14ac:dyDescent="0.15">
      <c r="A145" s="161" t="str">
        <f>F!A120</f>
        <v>1,2,4,5-tetrachloorbenzeen</v>
      </c>
      <c r="B145" s="161"/>
      <c r="C145" s="161"/>
      <c r="D145" s="65" t="str">
        <f>G!AT120</f>
        <v/>
      </c>
      <c r="E145" s="28" t="str">
        <f>G!AS120</f>
        <v>--</v>
      </c>
      <c r="F145" s="23" t="str">
        <f>G!AU120</f>
        <v/>
      </c>
      <c r="G145" s="65"/>
      <c r="H145" s="65" t="str">
        <f>G!AW120</f>
        <v/>
      </c>
      <c r="I145" s="28" t="str">
        <f>G!AV120</f>
        <v>--</v>
      </c>
      <c r="J145" s="23" t="str">
        <f>G!AX120</f>
        <v/>
      </c>
      <c r="K145" s="65"/>
      <c r="L145" s="65" t="str">
        <f>G!AZ120</f>
        <v/>
      </c>
      <c r="M145" s="28" t="str">
        <f>G!AY120</f>
        <v>--</v>
      </c>
      <c r="N145" s="23" t="str">
        <f>G!BA120</f>
        <v/>
      </c>
      <c r="O145" s="65"/>
      <c r="P145" s="65" t="str">
        <f>G!BC120</f>
        <v/>
      </c>
      <c r="Q145" s="28" t="str">
        <f>G!BB120</f>
        <v>--</v>
      </c>
      <c r="R145" s="23" t="str">
        <f>G!BD120</f>
        <v/>
      </c>
      <c r="S145" s="65"/>
      <c r="T145" s="65" t="str">
        <f>G!BF120</f>
        <v/>
      </c>
      <c r="U145" s="28" t="str">
        <f>G!BE120</f>
        <v>--</v>
      </c>
      <c r="V145" s="23" t="str">
        <f>G!BG120</f>
        <v/>
      </c>
      <c r="W145" s="65"/>
      <c r="X145" s="65" t="str">
        <f>G!BI120</f>
        <v/>
      </c>
      <c r="Y145" s="28" t="str">
        <f>G!BH120</f>
        <v>--</v>
      </c>
      <c r="Z145" s="23" t="str">
        <f>G!BJ120</f>
        <v/>
      </c>
      <c r="AE145" s="40">
        <f t="shared" si="6"/>
        <v>1</v>
      </c>
    </row>
    <row r="146" spans="1:31" ht="9" hidden="1" customHeight="1" x14ac:dyDescent="0.15">
      <c r="A146" s="161" t="str">
        <f>F!A121</f>
        <v>Tetrachloorbenzenen (som)</v>
      </c>
      <c r="B146" s="161"/>
      <c r="C146" s="161"/>
      <c r="D146" s="65" t="str">
        <f>G!AT121</f>
        <v/>
      </c>
      <c r="E146" s="28" t="str">
        <f>G!AS121</f>
        <v>--</v>
      </c>
      <c r="F146" s="23" t="str">
        <f>G!AU121</f>
        <v/>
      </c>
      <c r="G146" s="65"/>
      <c r="H146" s="65" t="str">
        <f>G!AW121</f>
        <v/>
      </c>
      <c r="I146" s="28" t="str">
        <f>G!AV121</f>
        <v>--</v>
      </c>
      <c r="J146" s="23" t="str">
        <f>G!AX121</f>
        <v/>
      </c>
      <c r="K146" s="65"/>
      <c r="L146" s="65" t="str">
        <f>G!AZ121</f>
        <v/>
      </c>
      <c r="M146" s="28" t="str">
        <f>G!AY121</f>
        <v>--</v>
      </c>
      <c r="N146" s="23" t="str">
        <f>G!BA121</f>
        <v/>
      </c>
      <c r="O146" s="65"/>
      <c r="P146" s="65" t="str">
        <f>G!BC121</f>
        <v/>
      </c>
      <c r="Q146" s="28" t="str">
        <f>G!BB121</f>
        <v>--</v>
      </c>
      <c r="R146" s="23" t="str">
        <f>G!BD121</f>
        <v/>
      </c>
      <c r="S146" s="65"/>
      <c r="T146" s="65" t="str">
        <f>G!BF121</f>
        <v/>
      </c>
      <c r="U146" s="28" t="str">
        <f>G!BE121</f>
        <v>--</v>
      </c>
      <c r="V146" s="23" t="str">
        <f>G!BG121</f>
        <v/>
      </c>
      <c r="W146" s="65"/>
      <c r="X146" s="65" t="str">
        <f>G!BI121</f>
        <v/>
      </c>
      <c r="Y146" s="28" t="str">
        <f>G!BH121</f>
        <v>--</v>
      </c>
      <c r="Z146" s="23" t="str">
        <f>G!BJ121</f>
        <v/>
      </c>
      <c r="AE146" s="40">
        <f t="shared" si="6"/>
        <v>1</v>
      </c>
    </row>
    <row r="147" spans="1:31" ht="9" hidden="1" customHeight="1" x14ac:dyDescent="0.15">
      <c r="A147" s="161" t="str">
        <f>F!A122</f>
        <v>Pentachloorbenzeen</v>
      </c>
      <c r="B147" s="161"/>
      <c r="C147" s="161"/>
      <c r="D147" s="65" t="str">
        <f>G!AT122</f>
        <v/>
      </c>
      <c r="E147" s="28" t="str">
        <f>G!AS122</f>
        <v>--</v>
      </c>
      <c r="F147" s="23" t="str">
        <f>G!AU122</f>
        <v/>
      </c>
      <c r="G147" s="65"/>
      <c r="H147" s="65" t="str">
        <f>G!AW122</f>
        <v/>
      </c>
      <c r="I147" s="28" t="str">
        <f>G!AV122</f>
        <v>--</v>
      </c>
      <c r="J147" s="23" t="str">
        <f>G!AX122</f>
        <v/>
      </c>
      <c r="K147" s="65"/>
      <c r="L147" s="65" t="str">
        <f>G!AZ122</f>
        <v/>
      </c>
      <c r="M147" s="28" t="str">
        <f>G!AY122</f>
        <v>--</v>
      </c>
      <c r="N147" s="23" t="str">
        <f>G!BA122</f>
        <v/>
      </c>
      <c r="O147" s="65"/>
      <c r="P147" s="65" t="str">
        <f>G!BC122</f>
        <v/>
      </c>
      <c r="Q147" s="28" t="str">
        <f>G!BB122</f>
        <v>--</v>
      </c>
      <c r="R147" s="23" t="str">
        <f>G!BD122</f>
        <v/>
      </c>
      <c r="S147" s="65"/>
      <c r="T147" s="65" t="str">
        <f>G!BF122</f>
        <v/>
      </c>
      <c r="U147" s="28" t="str">
        <f>G!BE122</f>
        <v>--</v>
      </c>
      <c r="V147" s="23" t="str">
        <f>G!BG122</f>
        <v/>
      </c>
      <c r="W147" s="65"/>
      <c r="X147" s="65" t="str">
        <f>G!BI122</f>
        <v/>
      </c>
      <c r="Y147" s="28" t="str">
        <f>G!BH122</f>
        <v>--</v>
      </c>
      <c r="Z147" s="23" t="str">
        <f>G!BJ122</f>
        <v/>
      </c>
      <c r="AE147" s="40">
        <f t="shared" si="6"/>
        <v>1</v>
      </c>
    </row>
    <row r="148" spans="1:31" ht="9" hidden="1" customHeight="1" x14ac:dyDescent="0.15">
      <c r="A148" s="161" t="str">
        <f>F!A123</f>
        <v>Hexachloorbenzeen</v>
      </c>
      <c r="B148" s="161"/>
      <c r="C148" s="161"/>
      <c r="D148" s="65" t="str">
        <f>G!AT123</f>
        <v/>
      </c>
      <c r="E148" s="28" t="str">
        <f>G!AS123</f>
        <v>--</v>
      </c>
      <c r="F148" s="23" t="str">
        <f>G!AU123</f>
        <v/>
      </c>
      <c r="G148" s="65"/>
      <c r="H148" s="65" t="str">
        <f>G!AW123</f>
        <v/>
      </c>
      <c r="I148" s="28" t="str">
        <f>G!AV123</f>
        <v>--</v>
      </c>
      <c r="J148" s="23" t="str">
        <f>G!AX123</f>
        <v/>
      </c>
      <c r="K148" s="65"/>
      <c r="L148" s="65" t="str">
        <f>G!AZ123</f>
        <v/>
      </c>
      <c r="M148" s="28" t="str">
        <f>G!AY123</f>
        <v>--</v>
      </c>
      <c r="N148" s="23" t="str">
        <f>G!BA123</f>
        <v/>
      </c>
      <c r="O148" s="65"/>
      <c r="P148" s="65" t="str">
        <f>G!BC123</f>
        <v/>
      </c>
      <c r="Q148" s="28" t="str">
        <f>G!BB123</f>
        <v>--</v>
      </c>
      <c r="R148" s="23" t="str">
        <f>G!BD123</f>
        <v/>
      </c>
      <c r="S148" s="65"/>
      <c r="T148" s="65" t="str">
        <f>G!BF123</f>
        <v/>
      </c>
      <c r="U148" s="28" t="str">
        <f>G!BE123</f>
        <v>--</v>
      </c>
      <c r="V148" s="23" t="str">
        <f>G!BG123</f>
        <v/>
      </c>
      <c r="W148" s="65"/>
      <c r="X148" s="65" t="str">
        <f>G!BI123</f>
        <v/>
      </c>
      <c r="Y148" s="28" t="str">
        <f>G!BH123</f>
        <v>--</v>
      </c>
      <c r="Z148" s="23" t="str">
        <f>G!BJ123</f>
        <v/>
      </c>
      <c r="AE148" s="40">
        <f t="shared" si="6"/>
        <v>1</v>
      </c>
    </row>
    <row r="149" spans="1:31" ht="9" hidden="1" customHeight="1" x14ac:dyDescent="0.15">
      <c r="A149" s="161" t="str">
        <f>F!A124</f>
        <v>Chloorbenzen (som)</v>
      </c>
      <c r="B149" s="161"/>
      <c r="C149" s="161"/>
      <c r="D149" s="65" t="str">
        <f>G!AT124</f>
        <v/>
      </c>
      <c r="E149" s="28" t="str">
        <f>G!AS124</f>
        <v>--</v>
      </c>
      <c r="F149" s="23" t="str">
        <f>G!AU124</f>
        <v/>
      </c>
      <c r="G149" s="65"/>
      <c r="H149" s="65" t="str">
        <f>G!AW124</f>
        <v/>
      </c>
      <c r="I149" s="28" t="str">
        <f>G!AV124</f>
        <v>--</v>
      </c>
      <c r="J149" s="23" t="str">
        <f>G!AX124</f>
        <v/>
      </c>
      <c r="K149" s="65"/>
      <c r="L149" s="65" t="str">
        <f>G!AZ124</f>
        <v/>
      </c>
      <c r="M149" s="28" t="str">
        <f>G!AY124</f>
        <v>--</v>
      </c>
      <c r="N149" s="23" t="str">
        <f>G!BA124</f>
        <v/>
      </c>
      <c r="O149" s="65"/>
      <c r="P149" s="65" t="str">
        <f>G!BC124</f>
        <v/>
      </c>
      <c r="Q149" s="28" t="str">
        <f>G!BB124</f>
        <v>--</v>
      </c>
      <c r="R149" s="23" t="str">
        <f>G!BD124</f>
        <v/>
      </c>
      <c r="S149" s="65"/>
      <c r="T149" s="65" t="str">
        <f>G!BF124</f>
        <v/>
      </c>
      <c r="U149" s="28" t="str">
        <f>G!BE124</f>
        <v>--</v>
      </c>
      <c r="V149" s="23" t="str">
        <f>G!BG124</f>
        <v/>
      </c>
      <c r="W149" s="65"/>
      <c r="X149" s="65" t="str">
        <f>G!BI124</f>
        <v/>
      </c>
      <c r="Y149" s="28" t="str">
        <f>G!BH124</f>
        <v>--</v>
      </c>
      <c r="Z149" s="23" t="str">
        <f>G!BJ124</f>
        <v/>
      </c>
      <c r="AE149" s="40">
        <f t="shared" si="6"/>
        <v>1</v>
      </c>
    </row>
    <row r="150" spans="1:31" ht="3.95" hidden="1" customHeight="1" x14ac:dyDescent="0.15">
      <c r="A150" s="65"/>
      <c r="B150" s="65"/>
      <c r="C150" s="65"/>
      <c r="D150" s="65"/>
      <c r="G150" s="65"/>
      <c r="H150" s="65"/>
      <c r="K150" s="65"/>
      <c r="L150" s="65"/>
      <c r="O150" s="65"/>
      <c r="P150" s="65"/>
      <c r="S150" s="65"/>
      <c r="T150" s="65"/>
      <c r="W150" s="65"/>
      <c r="X150" s="65"/>
      <c r="AE150" s="67">
        <f>AE151</f>
        <v>1</v>
      </c>
    </row>
    <row r="151" spans="1:31" ht="9" hidden="1" customHeight="1" x14ac:dyDescent="0.15">
      <c r="A151" s="66" t="str">
        <f>IF(COUNTIF(F!D124:D148,60)&gt;0,"Chloorfenolen (mg/l)","Chloorfenolen (µg/l)")</f>
        <v>Chloorfenolen (µg/l)</v>
      </c>
      <c r="B151" s="65"/>
      <c r="C151" s="65"/>
      <c r="D151" s="65"/>
      <c r="G151" s="65"/>
      <c r="H151" s="65"/>
      <c r="K151" s="65"/>
      <c r="L151" s="65"/>
      <c r="O151" s="65"/>
      <c r="P151" s="65"/>
      <c r="S151" s="65"/>
      <c r="T151" s="65"/>
      <c r="W151" s="65"/>
      <c r="X151" s="65"/>
      <c r="AE151" s="67">
        <f>IF(COUNTIF(AE152:AE177,1)=COUNT(AE152:AE177),1,0)</f>
        <v>1</v>
      </c>
    </row>
    <row r="152" spans="1:31" ht="9" hidden="1" customHeight="1" x14ac:dyDescent="0.15">
      <c r="A152" s="161" t="str">
        <f>F!A125</f>
        <v>2,3+2,4+2,5-Dichloorfenol</v>
      </c>
      <c r="B152" s="161"/>
      <c r="C152" s="161"/>
      <c r="D152" s="65" t="str">
        <f>G!AT125</f>
        <v/>
      </c>
      <c r="E152" s="28" t="str">
        <f>G!AS125</f>
        <v>--</v>
      </c>
      <c r="F152" s="23" t="str">
        <f>G!AU125</f>
        <v/>
      </c>
      <c r="G152" s="65"/>
      <c r="H152" s="65" t="str">
        <f>G!AW125</f>
        <v/>
      </c>
      <c r="I152" s="28" t="str">
        <f>G!AV125</f>
        <v>--</v>
      </c>
      <c r="J152" s="23" t="str">
        <f>G!AX125</f>
        <v/>
      </c>
      <c r="K152" s="65"/>
      <c r="L152" s="65" t="str">
        <f>G!AZ125</f>
        <v/>
      </c>
      <c r="M152" s="28" t="str">
        <f>G!AY125</f>
        <v>--</v>
      </c>
      <c r="N152" s="23" t="str">
        <f>G!BA125</f>
        <v/>
      </c>
      <c r="O152" s="65"/>
      <c r="P152" s="65" t="str">
        <f>G!BC125</f>
        <v/>
      </c>
      <c r="Q152" s="28" t="str">
        <f>G!BB125</f>
        <v>--</v>
      </c>
      <c r="R152" s="23" t="str">
        <f>G!BD125</f>
        <v/>
      </c>
      <c r="S152" s="65"/>
      <c r="T152" s="65" t="str">
        <f>G!BF125</f>
        <v/>
      </c>
      <c r="U152" s="28" t="str">
        <f>G!BE125</f>
        <v>--</v>
      </c>
      <c r="V152" s="23" t="str">
        <f>G!BG125</f>
        <v/>
      </c>
      <c r="W152" s="65"/>
      <c r="X152" s="65" t="str">
        <f>G!BI125</f>
        <v/>
      </c>
      <c r="Y152" s="28" t="str">
        <f>G!BH125</f>
        <v>--</v>
      </c>
      <c r="Z152" s="23" t="str">
        <f>G!BJ125</f>
        <v/>
      </c>
      <c r="AE152" s="40">
        <f t="shared" ref="AE152:AE177" si="7">IF(AND(E152="--",I152="--",M152="--",Q152="--",U152="--",Y152="--"),1,0)</f>
        <v>1</v>
      </c>
    </row>
    <row r="153" spans="1:31" ht="9" hidden="1" customHeight="1" x14ac:dyDescent="0.15">
      <c r="A153" s="161" t="str">
        <f>F!A126</f>
        <v>2,3,4-trichloorfenol</v>
      </c>
      <c r="B153" s="161"/>
      <c r="C153" s="161"/>
      <c r="D153" s="65" t="str">
        <f>G!AT126</f>
        <v/>
      </c>
      <c r="E153" s="28" t="str">
        <f>G!AS126</f>
        <v>--</v>
      </c>
      <c r="F153" s="23" t="str">
        <f>G!AU126</f>
        <v/>
      </c>
      <c r="G153" s="65"/>
      <c r="H153" s="65" t="str">
        <f>G!AW126</f>
        <v/>
      </c>
      <c r="I153" s="28" t="str">
        <f>G!AV126</f>
        <v>--</v>
      </c>
      <c r="J153" s="23" t="str">
        <f>G!AX126</f>
        <v/>
      </c>
      <c r="K153" s="65"/>
      <c r="L153" s="65" t="str">
        <f>G!AZ126</f>
        <v/>
      </c>
      <c r="M153" s="28" t="str">
        <f>G!AY126</f>
        <v>--</v>
      </c>
      <c r="N153" s="23" t="str">
        <f>G!BA126</f>
        <v/>
      </c>
      <c r="O153" s="65"/>
      <c r="P153" s="65" t="str">
        <f>G!BC126</f>
        <v/>
      </c>
      <c r="Q153" s="28" t="str">
        <f>G!BB126</f>
        <v>--</v>
      </c>
      <c r="R153" s="23" t="str">
        <f>G!BD126</f>
        <v/>
      </c>
      <c r="S153" s="65"/>
      <c r="T153" s="65" t="str">
        <f>G!BF126</f>
        <v/>
      </c>
      <c r="U153" s="28" t="str">
        <f>G!BE126</f>
        <v>--</v>
      </c>
      <c r="V153" s="23" t="str">
        <f>G!BG126</f>
        <v/>
      </c>
      <c r="W153" s="65"/>
      <c r="X153" s="65" t="str">
        <f>G!BI126</f>
        <v/>
      </c>
      <c r="Y153" s="28" t="str">
        <f>G!BH126</f>
        <v>--</v>
      </c>
      <c r="Z153" s="23" t="str">
        <f>G!BJ126</f>
        <v/>
      </c>
      <c r="AE153" s="40">
        <f t="shared" si="7"/>
        <v>1</v>
      </c>
    </row>
    <row r="154" spans="1:31" ht="9" hidden="1" customHeight="1" x14ac:dyDescent="0.15">
      <c r="A154" s="161" t="str">
        <f>F!A127</f>
        <v>2,3,5-trichloorfenol</v>
      </c>
      <c r="B154" s="161"/>
      <c r="C154" s="161"/>
      <c r="D154" s="65" t="str">
        <f>G!AT127</f>
        <v/>
      </c>
      <c r="E154" s="28" t="str">
        <f>G!AS127</f>
        <v>--</v>
      </c>
      <c r="F154" s="23" t="str">
        <f>G!AU127</f>
        <v/>
      </c>
      <c r="G154" s="65"/>
      <c r="H154" s="65" t="str">
        <f>G!AW127</f>
        <v/>
      </c>
      <c r="I154" s="28" t="str">
        <f>G!AV127</f>
        <v>--</v>
      </c>
      <c r="J154" s="23" t="str">
        <f>G!AX127</f>
        <v/>
      </c>
      <c r="K154" s="65"/>
      <c r="L154" s="65" t="str">
        <f>G!AZ127</f>
        <v/>
      </c>
      <c r="M154" s="28" t="str">
        <f>G!AY127</f>
        <v>--</v>
      </c>
      <c r="N154" s="23" t="str">
        <f>G!BA127</f>
        <v/>
      </c>
      <c r="O154" s="65"/>
      <c r="P154" s="65" t="str">
        <f>G!BC127</f>
        <v/>
      </c>
      <c r="Q154" s="28" t="str">
        <f>G!BB127</f>
        <v>--</v>
      </c>
      <c r="R154" s="23" t="str">
        <f>G!BD127</f>
        <v/>
      </c>
      <c r="S154" s="65"/>
      <c r="T154" s="65" t="str">
        <f>G!BF127</f>
        <v/>
      </c>
      <c r="U154" s="28" t="str">
        <f>G!BE127</f>
        <v>--</v>
      </c>
      <c r="V154" s="23" t="str">
        <f>G!BG127</f>
        <v/>
      </c>
      <c r="W154" s="65"/>
      <c r="X154" s="65" t="str">
        <f>G!BI127</f>
        <v/>
      </c>
      <c r="Y154" s="28" t="str">
        <f>G!BH127</f>
        <v>--</v>
      </c>
      <c r="Z154" s="23" t="str">
        <f>G!BJ127</f>
        <v/>
      </c>
      <c r="AE154" s="40">
        <f t="shared" si="7"/>
        <v>1</v>
      </c>
    </row>
    <row r="155" spans="1:31" ht="9" hidden="1" customHeight="1" x14ac:dyDescent="0.15">
      <c r="A155" s="161" t="str">
        <f>F!A128</f>
        <v>2,3,6-trichloorfenol</v>
      </c>
      <c r="B155" s="161"/>
      <c r="C155" s="161"/>
      <c r="D155" s="65" t="str">
        <f>G!AT128</f>
        <v/>
      </c>
      <c r="E155" s="28" t="str">
        <f>G!AS128</f>
        <v>--</v>
      </c>
      <c r="F155" s="23" t="str">
        <f>G!AU128</f>
        <v/>
      </c>
      <c r="G155" s="65"/>
      <c r="H155" s="65" t="str">
        <f>G!AW128</f>
        <v/>
      </c>
      <c r="I155" s="28" t="str">
        <f>G!AV128</f>
        <v>--</v>
      </c>
      <c r="J155" s="23" t="str">
        <f>G!AX128</f>
        <v/>
      </c>
      <c r="K155" s="65"/>
      <c r="L155" s="65" t="str">
        <f>G!AZ128</f>
        <v/>
      </c>
      <c r="M155" s="28" t="str">
        <f>G!AY128</f>
        <v>--</v>
      </c>
      <c r="N155" s="23" t="str">
        <f>G!BA128</f>
        <v/>
      </c>
      <c r="O155" s="65"/>
      <c r="P155" s="65" t="str">
        <f>G!BC128</f>
        <v/>
      </c>
      <c r="Q155" s="28" t="str">
        <f>G!BB128</f>
        <v>--</v>
      </c>
      <c r="R155" s="23" t="str">
        <f>G!BD128</f>
        <v/>
      </c>
      <c r="S155" s="65"/>
      <c r="T155" s="65" t="str">
        <f>G!BF128</f>
        <v/>
      </c>
      <c r="U155" s="28" t="str">
        <f>G!BE128</f>
        <v>--</v>
      </c>
      <c r="V155" s="23" t="str">
        <f>G!BG128</f>
        <v/>
      </c>
      <c r="W155" s="65"/>
      <c r="X155" s="65" t="str">
        <f>G!BI128</f>
        <v/>
      </c>
      <c r="Y155" s="28" t="str">
        <f>G!BH128</f>
        <v>--</v>
      </c>
      <c r="Z155" s="23" t="str">
        <f>G!BJ128</f>
        <v/>
      </c>
      <c r="AE155" s="40">
        <f t="shared" si="7"/>
        <v>1</v>
      </c>
    </row>
    <row r="156" spans="1:31" ht="9" hidden="1" customHeight="1" x14ac:dyDescent="0.15">
      <c r="A156" s="161" t="str">
        <f>F!A129</f>
        <v>2,4,5-Trichloorfenol</v>
      </c>
      <c r="B156" s="161"/>
      <c r="C156" s="161"/>
      <c r="D156" s="65" t="str">
        <f>G!AT129</f>
        <v/>
      </c>
      <c r="E156" s="28" t="str">
        <f>G!AS129</f>
        <v>--</v>
      </c>
      <c r="F156" s="23" t="str">
        <f>G!AU129</f>
        <v/>
      </c>
      <c r="G156" s="65"/>
      <c r="H156" s="65" t="str">
        <f>G!AW129</f>
        <v/>
      </c>
      <c r="I156" s="28" t="str">
        <f>G!AV129</f>
        <v>--</v>
      </c>
      <c r="J156" s="23" t="str">
        <f>G!AX129</f>
        <v/>
      </c>
      <c r="K156" s="65"/>
      <c r="L156" s="65" t="str">
        <f>G!AZ129</f>
        <v/>
      </c>
      <c r="M156" s="28" t="str">
        <f>G!AY129</f>
        <v>--</v>
      </c>
      <c r="N156" s="23" t="str">
        <f>G!BA129</f>
        <v/>
      </c>
      <c r="O156" s="65"/>
      <c r="P156" s="65" t="str">
        <f>G!BC129</f>
        <v/>
      </c>
      <c r="Q156" s="28" t="str">
        <f>G!BB129</f>
        <v>--</v>
      </c>
      <c r="R156" s="23" t="str">
        <f>G!BD129</f>
        <v/>
      </c>
      <c r="S156" s="65"/>
      <c r="T156" s="65" t="str">
        <f>G!BF129</f>
        <v/>
      </c>
      <c r="U156" s="28" t="str">
        <f>G!BE129</f>
        <v>--</v>
      </c>
      <c r="V156" s="23" t="str">
        <f>G!BG129</f>
        <v/>
      </c>
      <c r="W156" s="65"/>
      <c r="X156" s="65" t="str">
        <f>G!BI129</f>
        <v/>
      </c>
      <c r="Y156" s="28" t="str">
        <f>G!BH129</f>
        <v>--</v>
      </c>
      <c r="Z156" s="23" t="str">
        <f>G!BJ129</f>
        <v/>
      </c>
      <c r="AE156" s="40">
        <f t="shared" si="7"/>
        <v>1</v>
      </c>
    </row>
    <row r="157" spans="1:31" ht="9" hidden="1" customHeight="1" x14ac:dyDescent="0.15">
      <c r="A157" s="161" t="str">
        <f>F!A130</f>
        <v>2,4,6-Trichloorfenol</v>
      </c>
      <c r="B157" s="161"/>
      <c r="C157" s="161"/>
      <c r="D157" s="65" t="str">
        <f>G!AT130</f>
        <v/>
      </c>
      <c r="E157" s="28" t="str">
        <f>G!AS130</f>
        <v>--</v>
      </c>
      <c r="F157" s="23" t="str">
        <f>G!AU130</f>
        <v/>
      </c>
      <c r="G157" s="65"/>
      <c r="H157" s="65" t="str">
        <f>G!AW130</f>
        <v/>
      </c>
      <c r="I157" s="28" t="str">
        <f>G!AV130</f>
        <v>--</v>
      </c>
      <c r="J157" s="23" t="str">
        <f>G!AX130</f>
        <v/>
      </c>
      <c r="K157" s="65"/>
      <c r="L157" s="65" t="str">
        <f>G!AZ130</f>
        <v/>
      </c>
      <c r="M157" s="28" t="str">
        <f>G!AY130</f>
        <v>--</v>
      </c>
      <c r="N157" s="23" t="str">
        <f>G!BA130</f>
        <v/>
      </c>
      <c r="O157" s="65"/>
      <c r="P157" s="65" t="str">
        <f>G!BC130</f>
        <v/>
      </c>
      <c r="Q157" s="28" t="str">
        <f>G!BB130</f>
        <v>--</v>
      </c>
      <c r="R157" s="23" t="str">
        <f>G!BD130</f>
        <v/>
      </c>
      <c r="S157" s="65"/>
      <c r="T157" s="65" t="str">
        <f>G!BF130</f>
        <v/>
      </c>
      <c r="U157" s="28" t="str">
        <f>G!BE130</f>
        <v>--</v>
      </c>
      <c r="V157" s="23" t="str">
        <f>G!BG130</f>
        <v/>
      </c>
      <c r="W157" s="65"/>
      <c r="X157" s="65" t="str">
        <f>G!BI130</f>
        <v/>
      </c>
      <c r="Y157" s="28" t="str">
        <f>G!BH130</f>
        <v>--</v>
      </c>
      <c r="Z157" s="23" t="str">
        <f>G!BJ130</f>
        <v/>
      </c>
      <c r="AE157" s="40">
        <f t="shared" si="7"/>
        <v>1</v>
      </c>
    </row>
    <row r="158" spans="1:31" ht="9" hidden="1" customHeight="1" x14ac:dyDescent="0.15">
      <c r="A158" s="161" t="str">
        <f>F!A131</f>
        <v>3,4,5-Trichloorfenol</v>
      </c>
      <c r="B158" s="161"/>
      <c r="C158" s="161"/>
      <c r="D158" s="65" t="str">
        <f>G!AT131</f>
        <v/>
      </c>
      <c r="E158" s="28" t="str">
        <f>G!AS131</f>
        <v>--</v>
      </c>
      <c r="F158" s="23" t="str">
        <f>G!AU131</f>
        <v/>
      </c>
      <c r="G158" s="65"/>
      <c r="H158" s="65" t="str">
        <f>G!AW131</f>
        <v/>
      </c>
      <c r="I158" s="28" t="str">
        <f>G!AV131</f>
        <v>--</v>
      </c>
      <c r="J158" s="23" t="str">
        <f>G!AX131</f>
        <v/>
      </c>
      <c r="K158" s="65"/>
      <c r="L158" s="65" t="str">
        <f>G!AZ131</f>
        <v/>
      </c>
      <c r="M158" s="28" t="str">
        <f>G!AY131</f>
        <v>--</v>
      </c>
      <c r="N158" s="23" t="str">
        <f>G!BA131</f>
        <v/>
      </c>
      <c r="O158" s="65"/>
      <c r="P158" s="65" t="str">
        <f>G!BC131</f>
        <v/>
      </c>
      <c r="Q158" s="28" t="str">
        <f>G!BB131</f>
        <v>--</v>
      </c>
      <c r="R158" s="23" t="str">
        <f>G!BD131</f>
        <v/>
      </c>
      <c r="S158" s="65"/>
      <c r="T158" s="65" t="str">
        <f>G!BF131</f>
        <v/>
      </c>
      <c r="U158" s="28" t="str">
        <f>G!BE131</f>
        <v>--</v>
      </c>
      <c r="V158" s="23" t="str">
        <f>G!BG131</f>
        <v/>
      </c>
      <c r="W158" s="65"/>
      <c r="X158" s="65" t="str">
        <f>G!BI131</f>
        <v/>
      </c>
      <c r="Y158" s="28" t="str">
        <f>G!BH131</f>
        <v>--</v>
      </c>
      <c r="Z158" s="23" t="str">
        <f>G!BJ131</f>
        <v/>
      </c>
      <c r="AE158" s="40">
        <f t="shared" si="7"/>
        <v>1</v>
      </c>
    </row>
    <row r="159" spans="1:31" ht="9" hidden="1" customHeight="1" x14ac:dyDescent="0.15">
      <c r="A159" s="161" t="str">
        <f>F!A132</f>
        <v>Trichloorfenolen (som)</v>
      </c>
      <c r="B159" s="161"/>
      <c r="C159" s="161"/>
      <c r="D159" s="65" t="str">
        <f>G!AT132</f>
        <v/>
      </c>
      <c r="E159" s="28" t="str">
        <f>G!AS132</f>
        <v>--</v>
      </c>
      <c r="F159" s="23" t="str">
        <f>G!AU132</f>
        <v/>
      </c>
      <c r="G159" s="65"/>
      <c r="H159" s="65" t="str">
        <f>G!AW132</f>
        <v/>
      </c>
      <c r="I159" s="28" t="str">
        <f>G!AV132</f>
        <v>--</v>
      </c>
      <c r="J159" s="23" t="str">
        <f>G!AX132</f>
        <v/>
      </c>
      <c r="K159" s="65"/>
      <c r="L159" s="65" t="str">
        <f>G!AZ132</f>
        <v/>
      </c>
      <c r="M159" s="28" t="str">
        <f>G!AY132</f>
        <v>--</v>
      </c>
      <c r="N159" s="23" t="str">
        <f>G!BA132</f>
        <v/>
      </c>
      <c r="O159" s="65"/>
      <c r="P159" s="65" t="str">
        <f>G!BC132</f>
        <v/>
      </c>
      <c r="Q159" s="28" t="str">
        <f>G!BB132</f>
        <v>--</v>
      </c>
      <c r="R159" s="23" t="str">
        <f>G!BD132</f>
        <v/>
      </c>
      <c r="S159" s="65"/>
      <c r="T159" s="65" t="str">
        <f>G!BF132</f>
        <v/>
      </c>
      <c r="U159" s="28" t="str">
        <f>G!BE132</f>
        <v>--</v>
      </c>
      <c r="V159" s="23" t="str">
        <f>G!BG132</f>
        <v/>
      </c>
      <c r="W159" s="65"/>
      <c r="X159" s="65" t="str">
        <f>G!BI132</f>
        <v/>
      </c>
      <c r="Y159" s="28" t="str">
        <f>G!BH132</f>
        <v>--</v>
      </c>
      <c r="Z159" s="23" t="str">
        <f>G!BJ132</f>
        <v/>
      </c>
      <c r="AE159" s="40">
        <f t="shared" si="7"/>
        <v>1</v>
      </c>
    </row>
    <row r="160" spans="1:31" ht="9" hidden="1" customHeight="1" x14ac:dyDescent="0.15">
      <c r="A160" s="161" t="str">
        <f>F!A133</f>
        <v>2-Chloorfenol</v>
      </c>
      <c r="B160" s="161"/>
      <c r="C160" s="161"/>
      <c r="D160" s="65" t="str">
        <f>G!AT133</f>
        <v/>
      </c>
      <c r="E160" s="28" t="str">
        <f>G!AS133</f>
        <v>--</v>
      </c>
      <c r="F160" s="23" t="str">
        <f>G!AU133</f>
        <v/>
      </c>
      <c r="G160" s="65"/>
      <c r="H160" s="65" t="str">
        <f>G!AW133</f>
        <v/>
      </c>
      <c r="I160" s="28" t="str">
        <f>G!AV133</f>
        <v>--</v>
      </c>
      <c r="J160" s="23" t="str">
        <f>G!AX133</f>
        <v/>
      </c>
      <c r="K160" s="65"/>
      <c r="L160" s="65" t="str">
        <f>G!AZ133</f>
        <v/>
      </c>
      <c r="M160" s="28" t="str">
        <f>G!AY133</f>
        <v>--</v>
      </c>
      <c r="N160" s="23" t="str">
        <f>G!BA133</f>
        <v/>
      </c>
      <c r="O160" s="65"/>
      <c r="P160" s="65" t="str">
        <f>G!BC133</f>
        <v/>
      </c>
      <c r="Q160" s="28" t="str">
        <f>G!BB133</f>
        <v>--</v>
      </c>
      <c r="R160" s="23" t="str">
        <f>G!BD133</f>
        <v/>
      </c>
      <c r="S160" s="65"/>
      <c r="T160" s="65" t="str">
        <f>G!BF133</f>
        <v/>
      </c>
      <c r="U160" s="28" t="str">
        <f>G!BE133</f>
        <v>--</v>
      </c>
      <c r="V160" s="23" t="str">
        <f>G!BG133</f>
        <v/>
      </c>
      <c r="W160" s="65"/>
      <c r="X160" s="65" t="str">
        <f>G!BI133</f>
        <v/>
      </c>
      <c r="Y160" s="28" t="str">
        <f>G!BH133</f>
        <v>--</v>
      </c>
      <c r="Z160" s="23" t="str">
        <f>G!BJ133</f>
        <v/>
      </c>
      <c r="AE160" s="40">
        <f t="shared" si="7"/>
        <v>1</v>
      </c>
    </row>
    <row r="161" spans="1:31" ht="9" hidden="1" customHeight="1" x14ac:dyDescent="0.15">
      <c r="A161" s="161" t="str">
        <f>F!A134</f>
        <v>4-Chloor-3-methylfenol</v>
      </c>
      <c r="B161" s="161"/>
      <c r="C161" s="161"/>
      <c r="D161" s="65" t="str">
        <f>G!AT134</f>
        <v/>
      </c>
      <c r="E161" s="28" t="str">
        <f>G!AS134</f>
        <v>--</v>
      </c>
      <c r="F161" s="23" t="str">
        <f>G!AU134</f>
        <v/>
      </c>
      <c r="G161" s="65"/>
      <c r="H161" s="65" t="str">
        <f>G!AW134</f>
        <v/>
      </c>
      <c r="I161" s="28" t="str">
        <f>G!AV134</f>
        <v>--</v>
      </c>
      <c r="J161" s="23" t="str">
        <f>G!AX134</f>
        <v/>
      </c>
      <c r="K161" s="65"/>
      <c r="L161" s="65" t="str">
        <f>G!AZ134</f>
        <v/>
      </c>
      <c r="M161" s="28" t="str">
        <f>G!AY134</f>
        <v>--</v>
      </c>
      <c r="N161" s="23" t="str">
        <f>G!BA134</f>
        <v/>
      </c>
      <c r="O161" s="65"/>
      <c r="P161" s="65" t="str">
        <f>G!BC134</f>
        <v/>
      </c>
      <c r="Q161" s="28" t="str">
        <f>G!BB134</f>
        <v>--</v>
      </c>
      <c r="R161" s="23" t="str">
        <f>G!BD134</f>
        <v/>
      </c>
      <c r="S161" s="65"/>
      <c r="T161" s="65" t="str">
        <f>G!BF134</f>
        <v/>
      </c>
      <c r="U161" s="28" t="str">
        <f>G!BE134</f>
        <v>--</v>
      </c>
      <c r="V161" s="23" t="str">
        <f>G!BG134</f>
        <v/>
      </c>
      <c r="W161" s="65"/>
      <c r="X161" s="65" t="str">
        <f>G!BI134</f>
        <v/>
      </c>
      <c r="Y161" s="28" t="str">
        <f>G!BH134</f>
        <v>--</v>
      </c>
      <c r="Z161" s="23" t="str">
        <f>G!BJ134</f>
        <v/>
      </c>
      <c r="AE161" s="40">
        <f t="shared" si="7"/>
        <v>1</v>
      </c>
    </row>
    <row r="162" spans="1:31" ht="9" hidden="1" customHeight="1" x14ac:dyDescent="0.15">
      <c r="A162" s="161" t="str">
        <f>F!A135</f>
        <v>4-Chloor-2-methylfenol</v>
      </c>
      <c r="B162" s="161"/>
      <c r="C162" s="161"/>
      <c r="D162" s="65" t="str">
        <f>G!AT135</f>
        <v/>
      </c>
      <c r="E162" s="28" t="str">
        <f>G!AS135</f>
        <v>--</v>
      </c>
      <c r="F162" s="23" t="str">
        <f>G!AU135</f>
        <v/>
      </c>
      <c r="G162" s="65"/>
      <c r="H162" s="65" t="str">
        <f>G!AW135</f>
        <v/>
      </c>
      <c r="I162" s="28" t="str">
        <f>G!AV135</f>
        <v>--</v>
      </c>
      <c r="J162" s="23" t="str">
        <f>G!AX135</f>
        <v/>
      </c>
      <c r="K162" s="65"/>
      <c r="L162" s="65" t="str">
        <f>G!AZ135</f>
        <v/>
      </c>
      <c r="M162" s="28" t="str">
        <f>G!AY135</f>
        <v>--</v>
      </c>
      <c r="N162" s="23" t="str">
        <f>G!BA135</f>
        <v/>
      </c>
      <c r="O162" s="65"/>
      <c r="P162" s="65" t="str">
        <f>G!BC135</f>
        <v/>
      </c>
      <c r="Q162" s="28" t="str">
        <f>G!BB135</f>
        <v>--</v>
      </c>
      <c r="R162" s="23" t="str">
        <f>G!BD135</f>
        <v/>
      </c>
      <c r="S162" s="65"/>
      <c r="T162" s="65" t="str">
        <f>G!BF135</f>
        <v/>
      </c>
      <c r="U162" s="28" t="str">
        <f>G!BE135</f>
        <v>--</v>
      </c>
      <c r="V162" s="23" t="str">
        <f>G!BG135</f>
        <v/>
      </c>
      <c r="W162" s="65"/>
      <c r="X162" s="65" t="str">
        <f>G!BI135</f>
        <v/>
      </c>
      <c r="Y162" s="28" t="str">
        <f>G!BH135</f>
        <v>--</v>
      </c>
      <c r="Z162" s="23" t="str">
        <f>G!BJ135</f>
        <v/>
      </c>
      <c r="AE162" s="40">
        <f t="shared" si="7"/>
        <v>1</v>
      </c>
    </row>
    <row r="163" spans="1:31" ht="9" hidden="1" customHeight="1" x14ac:dyDescent="0.15">
      <c r="A163" s="161" t="str">
        <f>F!A136</f>
        <v>4-Chloormethyfenolen (som)</v>
      </c>
      <c r="B163" s="161"/>
      <c r="C163" s="161"/>
      <c r="D163" s="65" t="str">
        <f>G!AT136</f>
        <v/>
      </c>
      <c r="E163" s="28" t="str">
        <f>G!AS136</f>
        <v>--</v>
      </c>
      <c r="F163" s="23" t="str">
        <f>G!AU136</f>
        <v/>
      </c>
      <c r="G163" s="65"/>
      <c r="H163" s="65" t="str">
        <f>G!AW136</f>
        <v/>
      </c>
      <c r="I163" s="28" t="str">
        <f>G!AV136</f>
        <v>--</v>
      </c>
      <c r="J163" s="23" t="str">
        <f>G!AX136</f>
        <v/>
      </c>
      <c r="K163" s="65"/>
      <c r="L163" s="65" t="str">
        <f>G!AZ136</f>
        <v/>
      </c>
      <c r="M163" s="28" t="str">
        <f>G!AY136</f>
        <v>--</v>
      </c>
      <c r="N163" s="23" t="str">
        <f>G!BA136</f>
        <v/>
      </c>
      <c r="O163" s="65"/>
      <c r="P163" s="65" t="str">
        <f>G!BC136</f>
        <v/>
      </c>
      <c r="Q163" s="28" t="str">
        <f>G!BB136</f>
        <v>--</v>
      </c>
      <c r="R163" s="23" t="str">
        <f>G!BD136</f>
        <v/>
      </c>
      <c r="S163" s="65"/>
      <c r="T163" s="65" t="str">
        <f>G!BF136</f>
        <v/>
      </c>
      <c r="U163" s="28" t="str">
        <f>G!BE136</f>
        <v>--</v>
      </c>
      <c r="V163" s="23" t="str">
        <f>G!BG136</f>
        <v/>
      </c>
      <c r="W163" s="65"/>
      <c r="X163" s="65" t="str">
        <f>G!BI136</f>
        <v/>
      </c>
      <c r="Y163" s="28" t="str">
        <f>G!BH136</f>
        <v>--</v>
      </c>
      <c r="Z163" s="23" t="str">
        <f>G!BJ136</f>
        <v/>
      </c>
      <c r="AE163" s="40">
        <f t="shared" si="7"/>
        <v>1</v>
      </c>
    </row>
    <row r="164" spans="1:31" ht="9" hidden="1" customHeight="1" x14ac:dyDescent="0.15">
      <c r="A164" s="161" t="str">
        <f>F!A137</f>
        <v>5-Chloor-3methylfenol</v>
      </c>
      <c r="B164" s="161"/>
      <c r="C164" s="161"/>
      <c r="D164" s="65" t="str">
        <f>G!AT137</f>
        <v/>
      </c>
      <c r="E164" s="28" t="str">
        <f>G!AS137</f>
        <v>--</v>
      </c>
      <c r="F164" s="23" t="str">
        <f>G!AU137</f>
        <v/>
      </c>
      <c r="G164" s="65"/>
      <c r="H164" s="65" t="str">
        <f>G!AW137</f>
        <v/>
      </c>
      <c r="I164" s="28" t="str">
        <f>G!AV137</f>
        <v>--</v>
      </c>
      <c r="J164" s="23" t="str">
        <f>G!AX137</f>
        <v/>
      </c>
      <c r="K164" s="65"/>
      <c r="L164" s="65" t="str">
        <f>G!AZ137</f>
        <v/>
      </c>
      <c r="M164" s="28" t="str">
        <f>G!AY137</f>
        <v>--</v>
      </c>
      <c r="N164" s="23" t="str">
        <f>G!BA137</f>
        <v/>
      </c>
      <c r="O164" s="65"/>
      <c r="P164" s="65" t="str">
        <f>G!BC137</f>
        <v/>
      </c>
      <c r="Q164" s="28" t="str">
        <f>G!BB137</f>
        <v>--</v>
      </c>
      <c r="R164" s="23" t="str">
        <f>G!BD137</f>
        <v/>
      </c>
      <c r="S164" s="65"/>
      <c r="T164" s="65" t="str">
        <f>G!BF137</f>
        <v/>
      </c>
      <c r="U164" s="28" t="str">
        <f>G!BE137</f>
        <v>--</v>
      </c>
      <c r="V164" s="23" t="str">
        <f>G!BG137</f>
        <v/>
      </c>
      <c r="W164" s="65"/>
      <c r="X164" s="65" t="str">
        <f>G!BI137</f>
        <v/>
      </c>
      <c r="Y164" s="28" t="str">
        <f>G!BH137</f>
        <v>--</v>
      </c>
      <c r="Z164" s="23" t="str">
        <f>G!BJ137</f>
        <v/>
      </c>
      <c r="AE164" s="40">
        <f t="shared" si="7"/>
        <v>1</v>
      </c>
    </row>
    <row r="165" spans="1:31" ht="9" hidden="1" customHeight="1" x14ac:dyDescent="0.15">
      <c r="A165" s="161" t="str">
        <f>F!A138</f>
        <v>2,3-dichloorfenol</v>
      </c>
      <c r="B165" s="161"/>
      <c r="C165" s="161"/>
      <c r="D165" s="65" t="str">
        <f>G!AT138</f>
        <v/>
      </c>
      <c r="E165" s="28" t="str">
        <f>G!AS138</f>
        <v>--</v>
      </c>
      <c r="F165" s="23" t="str">
        <f>G!AU138</f>
        <v/>
      </c>
      <c r="G165" s="65"/>
      <c r="H165" s="65" t="str">
        <f>G!AW138</f>
        <v/>
      </c>
      <c r="I165" s="28" t="str">
        <f>G!AV138</f>
        <v>--</v>
      </c>
      <c r="J165" s="23" t="str">
        <f>G!AX138</f>
        <v/>
      </c>
      <c r="K165" s="65"/>
      <c r="L165" s="65" t="str">
        <f>G!AZ138</f>
        <v/>
      </c>
      <c r="M165" s="28" t="str">
        <f>G!AY138</f>
        <v>--</v>
      </c>
      <c r="N165" s="23" t="str">
        <f>G!BA138</f>
        <v/>
      </c>
      <c r="O165" s="65"/>
      <c r="P165" s="65" t="str">
        <f>G!BC138</f>
        <v/>
      </c>
      <c r="Q165" s="28" t="str">
        <f>G!BB138</f>
        <v>--</v>
      </c>
      <c r="R165" s="23" t="str">
        <f>G!BD138</f>
        <v/>
      </c>
      <c r="S165" s="65"/>
      <c r="T165" s="65" t="str">
        <f>G!BF138</f>
        <v/>
      </c>
      <c r="U165" s="28" t="str">
        <f>G!BE138</f>
        <v>--</v>
      </c>
      <c r="V165" s="23" t="str">
        <f>G!BG138</f>
        <v/>
      </c>
      <c r="W165" s="65"/>
      <c r="X165" s="65" t="str">
        <f>G!BI138</f>
        <v/>
      </c>
      <c r="Y165" s="28" t="str">
        <f>G!BH138</f>
        <v>--</v>
      </c>
      <c r="Z165" s="23" t="str">
        <f>G!BJ138</f>
        <v/>
      </c>
      <c r="AE165" s="40">
        <f t="shared" si="7"/>
        <v>1</v>
      </c>
    </row>
    <row r="166" spans="1:31" ht="9" hidden="1" customHeight="1" x14ac:dyDescent="0.15">
      <c r="A166" s="161" t="str">
        <f>F!A139</f>
        <v>2,4-dichloorfenol</v>
      </c>
      <c r="B166" s="161"/>
      <c r="C166" s="161"/>
      <c r="D166" s="65" t="str">
        <f>G!AT139</f>
        <v/>
      </c>
      <c r="E166" s="28" t="str">
        <f>G!AS139</f>
        <v>--</v>
      </c>
      <c r="F166" s="23" t="str">
        <f>G!AU139</f>
        <v/>
      </c>
      <c r="G166" s="65"/>
      <c r="H166" s="65" t="str">
        <f>G!AW139</f>
        <v/>
      </c>
      <c r="I166" s="28" t="str">
        <f>G!AV139</f>
        <v>--</v>
      </c>
      <c r="J166" s="23" t="str">
        <f>G!AX139</f>
        <v/>
      </c>
      <c r="K166" s="65"/>
      <c r="L166" s="65" t="str">
        <f>G!AZ139</f>
        <v/>
      </c>
      <c r="M166" s="28" t="str">
        <f>G!AY139</f>
        <v>--</v>
      </c>
      <c r="N166" s="23" t="str">
        <f>G!BA139</f>
        <v/>
      </c>
      <c r="O166" s="65"/>
      <c r="P166" s="65" t="str">
        <f>G!BC139</f>
        <v/>
      </c>
      <c r="Q166" s="28" t="str">
        <f>G!BB139</f>
        <v>--</v>
      </c>
      <c r="R166" s="23" t="str">
        <f>G!BD139</f>
        <v/>
      </c>
      <c r="S166" s="65"/>
      <c r="T166" s="65" t="str">
        <f>G!BF139</f>
        <v/>
      </c>
      <c r="U166" s="28" t="str">
        <f>G!BE139</f>
        <v>--</v>
      </c>
      <c r="V166" s="23" t="str">
        <f>G!BG139</f>
        <v/>
      </c>
      <c r="W166" s="65"/>
      <c r="X166" s="65" t="str">
        <f>G!BI139</f>
        <v/>
      </c>
      <c r="Y166" s="28" t="str">
        <f>G!BH139</f>
        <v>--</v>
      </c>
      <c r="Z166" s="23" t="str">
        <f>G!BJ139</f>
        <v/>
      </c>
      <c r="AE166" s="40">
        <f t="shared" si="7"/>
        <v>1</v>
      </c>
    </row>
    <row r="167" spans="1:31" ht="9" hidden="1" customHeight="1" x14ac:dyDescent="0.15">
      <c r="A167" s="161" t="str">
        <f>F!A140</f>
        <v>2,5-dichloorfenol</v>
      </c>
      <c r="B167" s="161"/>
      <c r="C167" s="161"/>
      <c r="D167" s="65" t="str">
        <f>G!AT140</f>
        <v/>
      </c>
      <c r="E167" s="28" t="str">
        <f>G!AS140</f>
        <v>--</v>
      </c>
      <c r="F167" s="23" t="str">
        <f>G!AU140</f>
        <v/>
      </c>
      <c r="G167" s="65"/>
      <c r="H167" s="65" t="str">
        <f>G!AW140</f>
        <v/>
      </c>
      <c r="I167" s="28" t="str">
        <f>G!AV140</f>
        <v>--</v>
      </c>
      <c r="J167" s="23" t="str">
        <f>G!AX140</f>
        <v/>
      </c>
      <c r="K167" s="65"/>
      <c r="L167" s="65" t="str">
        <f>G!AZ140</f>
        <v/>
      </c>
      <c r="M167" s="28" t="str">
        <f>G!AY140</f>
        <v>--</v>
      </c>
      <c r="N167" s="23" t="str">
        <f>G!BA140</f>
        <v/>
      </c>
      <c r="O167" s="65"/>
      <c r="P167" s="65" t="str">
        <f>G!BC140</f>
        <v/>
      </c>
      <c r="Q167" s="28" t="str">
        <f>G!BB140</f>
        <v>--</v>
      </c>
      <c r="R167" s="23" t="str">
        <f>G!BD140</f>
        <v/>
      </c>
      <c r="S167" s="65"/>
      <c r="T167" s="65" t="str">
        <f>G!BF140</f>
        <v/>
      </c>
      <c r="U167" s="28" t="str">
        <f>G!BE140</f>
        <v>--</v>
      </c>
      <c r="V167" s="23" t="str">
        <f>G!BG140</f>
        <v/>
      </c>
      <c r="W167" s="65"/>
      <c r="X167" s="65" t="str">
        <f>G!BI140</f>
        <v/>
      </c>
      <c r="Y167" s="28" t="str">
        <f>G!BH140</f>
        <v>--</v>
      </c>
      <c r="Z167" s="23" t="str">
        <f>G!BJ140</f>
        <v/>
      </c>
      <c r="AE167" s="40">
        <f t="shared" si="7"/>
        <v>1</v>
      </c>
    </row>
    <row r="168" spans="1:31" ht="9" hidden="1" customHeight="1" x14ac:dyDescent="0.15">
      <c r="A168" s="161" t="str">
        <f>F!A141</f>
        <v>2,6-dichloorfenol</v>
      </c>
      <c r="B168" s="161"/>
      <c r="C168" s="161"/>
      <c r="D168" s="65" t="str">
        <f>G!AT141</f>
        <v/>
      </c>
      <c r="E168" s="28" t="str">
        <f>G!AS141</f>
        <v>--</v>
      </c>
      <c r="F168" s="23" t="str">
        <f>G!AU141</f>
        <v/>
      </c>
      <c r="G168" s="65"/>
      <c r="H168" s="65" t="str">
        <f>G!AW141</f>
        <v/>
      </c>
      <c r="I168" s="28" t="str">
        <f>G!AV141</f>
        <v>--</v>
      </c>
      <c r="J168" s="23" t="str">
        <f>G!AX141</f>
        <v/>
      </c>
      <c r="K168" s="65"/>
      <c r="L168" s="65" t="str">
        <f>G!AZ141</f>
        <v/>
      </c>
      <c r="M168" s="28" t="str">
        <f>G!AY141</f>
        <v>--</v>
      </c>
      <c r="N168" s="23" t="str">
        <f>G!BA141</f>
        <v/>
      </c>
      <c r="O168" s="65"/>
      <c r="P168" s="65" t="str">
        <f>G!BC141</f>
        <v/>
      </c>
      <c r="Q168" s="28" t="str">
        <f>G!BB141</f>
        <v>--</v>
      </c>
      <c r="R168" s="23" t="str">
        <f>G!BD141</f>
        <v/>
      </c>
      <c r="S168" s="65"/>
      <c r="T168" s="65" t="str">
        <f>G!BF141</f>
        <v/>
      </c>
      <c r="U168" s="28" t="str">
        <f>G!BE141</f>
        <v>--</v>
      </c>
      <c r="V168" s="23" t="str">
        <f>G!BG141</f>
        <v/>
      </c>
      <c r="W168" s="65"/>
      <c r="X168" s="65" t="str">
        <f>G!BI141</f>
        <v/>
      </c>
      <c r="Y168" s="28" t="str">
        <f>G!BH141</f>
        <v>--</v>
      </c>
      <c r="Z168" s="23" t="str">
        <f>G!BJ141</f>
        <v/>
      </c>
      <c r="AE168" s="40">
        <f t="shared" si="7"/>
        <v>1</v>
      </c>
    </row>
    <row r="169" spans="1:31" ht="9" hidden="1" customHeight="1" x14ac:dyDescent="0.15">
      <c r="A169" s="161" t="str">
        <f>F!A142</f>
        <v>3,4-dichloorfenol</v>
      </c>
      <c r="B169" s="161"/>
      <c r="C169" s="161"/>
      <c r="D169" s="65" t="str">
        <f>G!AT142</f>
        <v/>
      </c>
      <c r="E169" s="28" t="str">
        <f>G!AS142</f>
        <v>--</v>
      </c>
      <c r="F169" s="23" t="str">
        <f>G!AU142</f>
        <v/>
      </c>
      <c r="G169" s="65"/>
      <c r="H169" s="65" t="str">
        <f>G!AW142</f>
        <v/>
      </c>
      <c r="I169" s="28" t="str">
        <f>G!AV142</f>
        <v>--</v>
      </c>
      <c r="J169" s="23" t="str">
        <f>G!AX142</f>
        <v/>
      </c>
      <c r="K169" s="65"/>
      <c r="L169" s="65" t="str">
        <f>G!AZ142</f>
        <v/>
      </c>
      <c r="M169" s="28" t="str">
        <f>G!AY142</f>
        <v>--</v>
      </c>
      <c r="N169" s="23" t="str">
        <f>G!BA142</f>
        <v/>
      </c>
      <c r="O169" s="65"/>
      <c r="P169" s="65" t="str">
        <f>G!BC142</f>
        <v/>
      </c>
      <c r="Q169" s="28" t="str">
        <f>G!BB142</f>
        <v>--</v>
      </c>
      <c r="R169" s="23" t="str">
        <f>G!BD142</f>
        <v/>
      </c>
      <c r="S169" s="65"/>
      <c r="T169" s="65" t="str">
        <f>G!BF142</f>
        <v/>
      </c>
      <c r="U169" s="28" t="str">
        <f>G!BE142</f>
        <v>--</v>
      </c>
      <c r="V169" s="23" t="str">
        <f>G!BG142</f>
        <v/>
      </c>
      <c r="W169" s="65"/>
      <c r="X169" s="65" t="str">
        <f>G!BI142</f>
        <v/>
      </c>
      <c r="Y169" s="28" t="str">
        <f>G!BH142</f>
        <v>--</v>
      </c>
      <c r="Z169" s="23" t="str">
        <f>G!BJ142</f>
        <v/>
      </c>
      <c r="AE169" s="40">
        <f t="shared" si="7"/>
        <v>1</v>
      </c>
    </row>
    <row r="170" spans="1:31" ht="9" hidden="1" customHeight="1" x14ac:dyDescent="0.15">
      <c r="A170" s="161" t="str">
        <f>F!A143</f>
        <v>3,5-dichloorfenol</v>
      </c>
      <c r="B170" s="161"/>
      <c r="C170" s="161"/>
      <c r="D170" s="65" t="str">
        <f>G!AT143</f>
        <v/>
      </c>
      <c r="E170" s="28" t="str">
        <f>G!AS143</f>
        <v>--</v>
      </c>
      <c r="F170" s="23" t="str">
        <f>G!AU143</f>
        <v/>
      </c>
      <c r="G170" s="65"/>
      <c r="H170" s="65" t="str">
        <f>G!AW143</f>
        <v/>
      </c>
      <c r="I170" s="28" t="str">
        <f>G!AV143</f>
        <v>--</v>
      </c>
      <c r="J170" s="23" t="str">
        <f>G!AX143</f>
        <v/>
      </c>
      <c r="K170" s="65"/>
      <c r="L170" s="65" t="str">
        <f>G!AZ143</f>
        <v/>
      </c>
      <c r="M170" s="28" t="str">
        <f>G!AY143</f>
        <v>--</v>
      </c>
      <c r="N170" s="23" t="str">
        <f>G!BA143</f>
        <v/>
      </c>
      <c r="O170" s="65"/>
      <c r="P170" s="65" t="str">
        <f>G!BC143</f>
        <v/>
      </c>
      <c r="Q170" s="28" t="str">
        <f>G!BB143</f>
        <v>--</v>
      </c>
      <c r="R170" s="23" t="str">
        <f>G!BD143</f>
        <v/>
      </c>
      <c r="S170" s="65"/>
      <c r="T170" s="65" t="str">
        <f>G!BF143</f>
        <v/>
      </c>
      <c r="U170" s="28" t="str">
        <f>G!BE143</f>
        <v>--</v>
      </c>
      <c r="V170" s="23" t="str">
        <f>G!BG143</f>
        <v/>
      </c>
      <c r="W170" s="65"/>
      <c r="X170" s="65" t="str">
        <f>G!BI143</f>
        <v/>
      </c>
      <c r="Y170" s="28" t="str">
        <f>G!BH143</f>
        <v>--</v>
      </c>
      <c r="Z170" s="23" t="str">
        <f>G!BJ143</f>
        <v/>
      </c>
      <c r="AE170" s="40">
        <f t="shared" si="7"/>
        <v>1</v>
      </c>
    </row>
    <row r="171" spans="1:31" ht="9" hidden="1" customHeight="1" x14ac:dyDescent="0.15">
      <c r="A171" s="161" t="str">
        <f>F!A144</f>
        <v>Dichloorfenolen (som)</v>
      </c>
      <c r="B171" s="161"/>
      <c r="C171" s="161"/>
      <c r="D171" s="65" t="str">
        <f>G!AT144</f>
        <v/>
      </c>
      <c r="E171" s="28" t="str">
        <f>G!AS144</f>
        <v>--</v>
      </c>
      <c r="F171" s="23" t="str">
        <f>G!AU144</f>
        <v/>
      </c>
      <c r="G171" s="65"/>
      <c r="H171" s="65" t="str">
        <f>G!AW144</f>
        <v/>
      </c>
      <c r="I171" s="28" t="str">
        <f>G!AV144</f>
        <v>--</v>
      </c>
      <c r="J171" s="23" t="str">
        <f>G!AX144</f>
        <v/>
      </c>
      <c r="K171" s="65"/>
      <c r="L171" s="65" t="str">
        <f>G!AZ144</f>
        <v/>
      </c>
      <c r="M171" s="28" t="str">
        <f>G!AY144</f>
        <v>--</v>
      </c>
      <c r="N171" s="23" t="str">
        <f>G!BA144</f>
        <v/>
      </c>
      <c r="O171" s="65"/>
      <c r="P171" s="65" t="str">
        <f>G!BC144</f>
        <v/>
      </c>
      <c r="Q171" s="28" t="str">
        <f>G!BB144</f>
        <v>--</v>
      </c>
      <c r="R171" s="23" t="str">
        <f>G!BD144</f>
        <v/>
      </c>
      <c r="S171" s="65"/>
      <c r="T171" s="65" t="str">
        <f>G!BF144</f>
        <v/>
      </c>
      <c r="U171" s="28" t="str">
        <f>G!BE144</f>
        <v>--</v>
      </c>
      <c r="V171" s="23" t="str">
        <f>G!BG144</f>
        <v/>
      </c>
      <c r="W171" s="65"/>
      <c r="X171" s="65" t="str">
        <f>G!BI144</f>
        <v/>
      </c>
      <c r="Y171" s="28" t="str">
        <f>G!BH144</f>
        <v>--</v>
      </c>
      <c r="Z171" s="23" t="str">
        <f>G!BJ144</f>
        <v/>
      </c>
      <c r="AE171" s="40">
        <f t="shared" si="7"/>
        <v>1</v>
      </c>
    </row>
    <row r="172" spans="1:31" ht="9" hidden="1" customHeight="1" x14ac:dyDescent="0.15">
      <c r="A172" s="161" t="str">
        <f>F!A145</f>
        <v>2,3,4,5-tetrachloorfenol</v>
      </c>
      <c r="B172" s="161"/>
      <c r="C172" s="161"/>
      <c r="D172" s="65" t="str">
        <f>G!AT145</f>
        <v/>
      </c>
      <c r="E172" s="28" t="str">
        <f>G!AS145</f>
        <v>--</v>
      </c>
      <c r="F172" s="23" t="str">
        <f>G!AU145</f>
        <v/>
      </c>
      <c r="G172" s="65"/>
      <c r="H172" s="65" t="str">
        <f>G!AW145</f>
        <v/>
      </c>
      <c r="I172" s="28" t="str">
        <f>G!AV145</f>
        <v>--</v>
      </c>
      <c r="J172" s="23" t="str">
        <f>G!AX145</f>
        <v/>
      </c>
      <c r="K172" s="65"/>
      <c r="L172" s="65" t="str">
        <f>G!AZ145</f>
        <v/>
      </c>
      <c r="M172" s="28" t="str">
        <f>G!AY145</f>
        <v>--</v>
      </c>
      <c r="N172" s="23" t="str">
        <f>G!BA145</f>
        <v/>
      </c>
      <c r="O172" s="65"/>
      <c r="P172" s="65" t="str">
        <f>G!BC145</f>
        <v/>
      </c>
      <c r="Q172" s="28" t="str">
        <f>G!BB145</f>
        <v>--</v>
      </c>
      <c r="R172" s="23" t="str">
        <f>G!BD145</f>
        <v/>
      </c>
      <c r="S172" s="65"/>
      <c r="T172" s="65" t="str">
        <f>G!BF145</f>
        <v/>
      </c>
      <c r="U172" s="28" t="str">
        <f>G!BE145</f>
        <v>--</v>
      </c>
      <c r="V172" s="23" t="str">
        <f>G!BG145</f>
        <v/>
      </c>
      <c r="W172" s="65"/>
      <c r="X172" s="65" t="str">
        <f>G!BI145</f>
        <v/>
      </c>
      <c r="Y172" s="28" t="str">
        <f>G!BH145</f>
        <v>--</v>
      </c>
      <c r="Z172" s="23" t="str">
        <f>G!BJ145</f>
        <v/>
      </c>
      <c r="AE172" s="40">
        <f t="shared" si="7"/>
        <v>1</v>
      </c>
    </row>
    <row r="173" spans="1:31" ht="9" hidden="1" customHeight="1" x14ac:dyDescent="0.15">
      <c r="A173" s="161" t="str">
        <f>F!A146</f>
        <v>2,3,4,6-tetrachloorfenol</v>
      </c>
      <c r="B173" s="161"/>
      <c r="C173" s="161"/>
      <c r="D173" s="65" t="str">
        <f>G!AT146</f>
        <v/>
      </c>
      <c r="E173" s="28" t="str">
        <f>G!AS146</f>
        <v>--</v>
      </c>
      <c r="F173" s="23" t="str">
        <f>G!AU146</f>
        <v/>
      </c>
      <c r="G173" s="65"/>
      <c r="H173" s="65" t="str">
        <f>G!AW146</f>
        <v/>
      </c>
      <c r="I173" s="28" t="str">
        <f>G!AV146</f>
        <v>--</v>
      </c>
      <c r="J173" s="23" t="str">
        <f>G!AX146</f>
        <v/>
      </c>
      <c r="K173" s="65"/>
      <c r="L173" s="65" t="str">
        <f>G!AZ146</f>
        <v/>
      </c>
      <c r="M173" s="28" t="str">
        <f>G!AY146</f>
        <v>--</v>
      </c>
      <c r="N173" s="23" t="str">
        <f>G!BA146</f>
        <v/>
      </c>
      <c r="O173" s="65"/>
      <c r="P173" s="65" t="str">
        <f>G!BC146</f>
        <v/>
      </c>
      <c r="Q173" s="28" t="str">
        <f>G!BB146</f>
        <v>--</v>
      </c>
      <c r="R173" s="23" t="str">
        <f>G!BD146</f>
        <v/>
      </c>
      <c r="S173" s="65"/>
      <c r="T173" s="65" t="str">
        <f>G!BF146</f>
        <v/>
      </c>
      <c r="U173" s="28" t="str">
        <f>G!BE146</f>
        <v>--</v>
      </c>
      <c r="V173" s="23" t="str">
        <f>G!BG146</f>
        <v/>
      </c>
      <c r="W173" s="65"/>
      <c r="X173" s="65" t="str">
        <f>G!BI146</f>
        <v/>
      </c>
      <c r="Y173" s="28" t="str">
        <f>G!BH146</f>
        <v>--</v>
      </c>
      <c r="Z173" s="23" t="str">
        <f>G!BJ146</f>
        <v/>
      </c>
      <c r="AE173" s="40">
        <f t="shared" si="7"/>
        <v>1</v>
      </c>
    </row>
    <row r="174" spans="1:31" ht="9" hidden="1" customHeight="1" x14ac:dyDescent="0.15">
      <c r="A174" s="161" t="str">
        <f>F!A147</f>
        <v>2,3,5,6-tetrachloorfenol</v>
      </c>
      <c r="B174" s="161"/>
      <c r="C174" s="161"/>
      <c r="D174" s="65" t="str">
        <f>G!AT147</f>
        <v/>
      </c>
      <c r="E174" s="28" t="str">
        <f>G!AS147</f>
        <v>--</v>
      </c>
      <c r="F174" s="23" t="str">
        <f>G!AU147</f>
        <v/>
      </c>
      <c r="G174" s="65"/>
      <c r="H174" s="65" t="str">
        <f>G!AW147</f>
        <v/>
      </c>
      <c r="I174" s="28" t="str">
        <f>G!AV147</f>
        <v>--</v>
      </c>
      <c r="J174" s="23" t="str">
        <f>G!AX147</f>
        <v/>
      </c>
      <c r="K174" s="65"/>
      <c r="L174" s="65" t="str">
        <f>G!AZ147</f>
        <v/>
      </c>
      <c r="M174" s="28" t="str">
        <f>G!AY147</f>
        <v>--</v>
      </c>
      <c r="N174" s="23" t="str">
        <f>G!BA147</f>
        <v/>
      </c>
      <c r="O174" s="65"/>
      <c r="P174" s="65" t="str">
        <f>G!BC147</f>
        <v/>
      </c>
      <c r="Q174" s="28" t="str">
        <f>G!BB147</f>
        <v>--</v>
      </c>
      <c r="R174" s="23" t="str">
        <f>G!BD147</f>
        <v/>
      </c>
      <c r="S174" s="65"/>
      <c r="T174" s="65" t="str">
        <f>G!BF147</f>
        <v/>
      </c>
      <c r="U174" s="28" t="str">
        <f>G!BE147</f>
        <v>--</v>
      </c>
      <c r="V174" s="23" t="str">
        <f>G!BG147</f>
        <v/>
      </c>
      <c r="W174" s="65"/>
      <c r="X174" s="65" t="str">
        <f>G!BI147</f>
        <v/>
      </c>
      <c r="Y174" s="28" t="str">
        <f>G!BH147</f>
        <v>--</v>
      </c>
      <c r="Z174" s="23" t="str">
        <f>G!BJ147</f>
        <v/>
      </c>
      <c r="AE174" s="40">
        <f t="shared" si="7"/>
        <v>1</v>
      </c>
    </row>
    <row r="175" spans="1:31" ht="9" hidden="1" customHeight="1" x14ac:dyDescent="0.15">
      <c r="A175" s="161" t="str">
        <f>F!A148</f>
        <v>Tetrachloorfenolen (som)</v>
      </c>
      <c r="B175" s="161"/>
      <c r="C175" s="161"/>
      <c r="D175" s="65" t="str">
        <f>G!AT148</f>
        <v/>
      </c>
      <c r="E175" s="28" t="str">
        <f>G!AS148</f>
        <v>--</v>
      </c>
      <c r="F175" s="23" t="str">
        <f>G!AU148</f>
        <v/>
      </c>
      <c r="G175" s="65"/>
      <c r="H175" s="65" t="str">
        <f>G!AW148</f>
        <v/>
      </c>
      <c r="I175" s="28" t="str">
        <f>G!AV148</f>
        <v>--</v>
      </c>
      <c r="J175" s="23" t="str">
        <f>G!AX148</f>
        <v/>
      </c>
      <c r="K175" s="65"/>
      <c r="L175" s="65" t="str">
        <f>G!AZ148</f>
        <v/>
      </c>
      <c r="M175" s="28" t="str">
        <f>G!AY148</f>
        <v>--</v>
      </c>
      <c r="N175" s="23" t="str">
        <f>G!BA148</f>
        <v/>
      </c>
      <c r="O175" s="65"/>
      <c r="P175" s="65" t="str">
        <f>G!BC148</f>
        <v/>
      </c>
      <c r="Q175" s="28" t="str">
        <f>G!BB148</f>
        <v>--</v>
      </c>
      <c r="R175" s="23" t="str">
        <f>G!BD148</f>
        <v/>
      </c>
      <c r="S175" s="65"/>
      <c r="T175" s="65" t="str">
        <f>G!BF148</f>
        <v/>
      </c>
      <c r="U175" s="28" t="str">
        <f>G!BE148</f>
        <v>--</v>
      </c>
      <c r="V175" s="23" t="str">
        <f>G!BG148</f>
        <v/>
      </c>
      <c r="W175" s="65"/>
      <c r="X175" s="65" t="str">
        <f>G!BI148</f>
        <v/>
      </c>
      <c r="Y175" s="28" t="str">
        <f>G!BH148</f>
        <v>--</v>
      </c>
      <c r="Z175" s="23" t="str">
        <f>G!BJ148</f>
        <v/>
      </c>
      <c r="AE175" s="40">
        <f t="shared" si="7"/>
        <v>1</v>
      </c>
    </row>
    <row r="176" spans="1:31" ht="9" hidden="1" customHeight="1" x14ac:dyDescent="0.15">
      <c r="A176" s="161" t="str">
        <f>F!A149</f>
        <v>Pentachloorfenol</v>
      </c>
      <c r="B176" s="161"/>
      <c r="C176" s="161"/>
      <c r="D176" s="65" t="str">
        <f>G!AT149</f>
        <v/>
      </c>
      <c r="E176" s="28" t="str">
        <f>G!AS149</f>
        <v>--</v>
      </c>
      <c r="F176" s="23" t="str">
        <f>G!AU149</f>
        <v/>
      </c>
      <c r="G176" s="65"/>
      <c r="H176" s="65" t="str">
        <f>G!AW149</f>
        <v/>
      </c>
      <c r="I176" s="28" t="str">
        <f>G!AV149</f>
        <v>--</v>
      </c>
      <c r="J176" s="23" t="str">
        <f>G!AX149</f>
        <v/>
      </c>
      <c r="K176" s="65"/>
      <c r="L176" s="65" t="str">
        <f>G!AZ149</f>
        <v/>
      </c>
      <c r="M176" s="28" t="str">
        <f>G!AY149</f>
        <v>--</v>
      </c>
      <c r="N176" s="23" t="str">
        <f>G!BA149</f>
        <v/>
      </c>
      <c r="O176" s="65"/>
      <c r="P176" s="65" t="str">
        <f>G!BC149</f>
        <v/>
      </c>
      <c r="Q176" s="28" t="str">
        <f>G!BB149</f>
        <v>--</v>
      </c>
      <c r="R176" s="23" t="str">
        <f>G!BD149</f>
        <v/>
      </c>
      <c r="S176" s="65"/>
      <c r="T176" s="65" t="str">
        <f>G!BF149</f>
        <v/>
      </c>
      <c r="U176" s="28" t="str">
        <f>G!BE149</f>
        <v>--</v>
      </c>
      <c r="V176" s="23" t="str">
        <f>G!BG149</f>
        <v/>
      </c>
      <c r="W176" s="65"/>
      <c r="X176" s="65" t="str">
        <f>G!BI149</f>
        <v/>
      </c>
      <c r="Y176" s="28" t="str">
        <f>G!BH149</f>
        <v>--</v>
      </c>
      <c r="Z176" s="23" t="str">
        <f>G!BJ149</f>
        <v/>
      </c>
      <c r="AE176" s="40">
        <f t="shared" si="7"/>
        <v>1</v>
      </c>
    </row>
    <row r="177" spans="1:31" ht="9" hidden="1" customHeight="1" x14ac:dyDescent="0.15">
      <c r="A177" s="161" t="str">
        <f>F!A150</f>
        <v>Chloorfenolen (som)</v>
      </c>
      <c r="B177" s="161"/>
      <c r="C177" s="161"/>
      <c r="D177" s="65" t="str">
        <f>G!AT150</f>
        <v/>
      </c>
      <c r="E177" s="28" t="str">
        <f>G!AS150</f>
        <v>--</v>
      </c>
      <c r="F177" s="23" t="str">
        <f>G!AU150</f>
        <v/>
      </c>
      <c r="G177" s="65"/>
      <c r="H177" s="65" t="str">
        <f>G!AW150</f>
        <v/>
      </c>
      <c r="I177" s="28" t="str">
        <f>G!AV150</f>
        <v>--</v>
      </c>
      <c r="J177" s="23" t="str">
        <f>G!AX150</f>
        <v/>
      </c>
      <c r="K177" s="65"/>
      <c r="L177" s="65" t="str">
        <f>G!AZ150</f>
        <v/>
      </c>
      <c r="M177" s="28" t="str">
        <f>G!AY150</f>
        <v>--</v>
      </c>
      <c r="N177" s="23" t="str">
        <f>G!BA150</f>
        <v/>
      </c>
      <c r="O177" s="65"/>
      <c r="P177" s="65" t="str">
        <f>G!BC150</f>
        <v/>
      </c>
      <c r="Q177" s="28" t="str">
        <f>G!BB150</f>
        <v>--</v>
      </c>
      <c r="R177" s="23" t="str">
        <f>G!BD150</f>
        <v/>
      </c>
      <c r="S177" s="65"/>
      <c r="T177" s="65" t="str">
        <f>G!BF150</f>
        <v/>
      </c>
      <c r="U177" s="28" t="str">
        <f>G!BE150</f>
        <v>--</v>
      </c>
      <c r="V177" s="23" t="str">
        <f>G!BG150</f>
        <v/>
      </c>
      <c r="W177" s="65"/>
      <c r="X177" s="65" t="str">
        <f>G!BI150</f>
        <v/>
      </c>
      <c r="Y177" s="28" t="str">
        <f>G!BH150</f>
        <v>--</v>
      </c>
      <c r="Z177" s="23" t="str">
        <f>G!BJ150</f>
        <v/>
      </c>
      <c r="AE177" s="40">
        <f t="shared" si="7"/>
        <v>1</v>
      </c>
    </row>
    <row r="178" spans="1:31" ht="3.95" hidden="1" customHeight="1" x14ac:dyDescent="0.15">
      <c r="A178" s="65"/>
      <c r="B178" s="65"/>
      <c r="C178" s="65"/>
      <c r="D178" s="65"/>
      <c r="G178" s="65"/>
      <c r="H178" s="65"/>
      <c r="K178" s="65"/>
      <c r="L178" s="65"/>
      <c r="O178" s="65"/>
      <c r="P178" s="65"/>
      <c r="S178" s="65"/>
      <c r="T178" s="65"/>
      <c r="W178" s="65"/>
      <c r="X178" s="65"/>
      <c r="AE178" s="67">
        <f>AE179</f>
        <v>1</v>
      </c>
    </row>
    <row r="179" spans="1:31" ht="9" hidden="1" customHeight="1" x14ac:dyDescent="0.15">
      <c r="A179" s="66" t="str">
        <f>IF(COUNTIF(F!D149:D188,60)&gt;0,"Chloorbestrijdingsmiddelen (mg/l)","Chloorbestrijdingsmiddelen (µg/l)")</f>
        <v>Chloorbestrijdingsmiddelen (µg/l)</v>
      </c>
      <c r="B179" s="65"/>
      <c r="C179" s="65"/>
      <c r="D179" s="65"/>
      <c r="G179" s="65"/>
      <c r="H179" s="65"/>
      <c r="K179" s="65"/>
      <c r="L179" s="65"/>
      <c r="O179" s="65"/>
      <c r="P179" s="65"/>
      <c r="S179" s="65"/>
      <c r="T179" s="65"/>
      <c r="W179" s="65"/>
      <c r="X179" s="65"/>
      <c r="AE179" s="67">
        <f>IF(COUNTIF(AE180:AE219,1)=COUNT(AE180:AE219),1,0)</f>
        <v>1</v>
      </c>
    </row>
    <row r="180" spans="1:31" ht="9" hidden="1" customHeight="1" x14ac:dyDescent="0.15">
      <c r="A180" s="161" t="str">
        <f>F!A151</f>
        <v>o,p-DDT</v>
      </c>
      <c r="B180" s="161"/>
      <c r="C180" s="161"/>
      <c r="D180" s="65" t="str">
        <f>G!AT151</f>
        <v/>
      </c>
      <c r="E180" s="28" t="str">
        <f>G!AS151</f>
        <v>--</v>
      </c>
      <c r="F180" s="23" t="str">
        <f>G!AU151</f>
        <v/>
      </c>
      <c r="G180" s="65"/>
      <c r="H180" s="65" t="str">
        <f>G!AW151</f>
        <v/>
      </c>
      <c r="I180" s="28" t="str">
        <f>G!AV151</f>
        <v>--</v>
      </c>
      <c r="J180" s="23" t="str">
        <f>G!AX151</f>
        <v/>
      </c>
      <c r="K180" s="65"/>
      <c r="L180" s="65" t="str">
        <f>G!AZ151</f>
        <v/>
      </c>
      <c r="M180" s="28" t="str">
        <f>G!AY151</f>
        <v>--</v>
      </c>
      <c r="N180" s="23" t="str">
        <f>G!BA151</f>
        <v/>
      </c>
      <c r="O180" s="65"/>
      <c r="P180" s="65" t="str">
        <f>G!BC151</f>
        <v/>
      </c>
      <c r="Q180" s="28" t="str">
        <f>G!BB151</f>
        <v>--</v>
      </c>
      <c r="R180" s="23" t="str">
        <f>G!BD151</f>
        <v/>
      </c>
      <c r="S180" s="65"/>
      <c r="T180" s="65" t="str">
        <f>G!BF151</f>
        <v/>
      </c>
      <c r="U180" s="28" t="str">
        <f>G!BE151</f>
        <v>--</v>
      </c>
      <c r="V180" s="23" t="str">
        <f>G!BG151</f>
        <v/>
      </c>
      <c r="W180" s="65"/>
      <c r="X180" s="65" t="str">
        <f>G!BI151</f>
        <v/>
      </c>
      <c r="Y180" s="28" t="str">
        <f>G!BH151</f>
        <v>--</v>
      </c>
      <c r="Z180" s="23" t="str">
        <f>G!BJ151</f>
        <v/>
      </c>
      <c r="AE180" s="40">
        <f t="shared" ref="AE180:AE219" si="8">IF(AND(E180="--",I180="--",M180="--",Q180="--",U180="--",Y180="--"),1,0)</f>
        <v>1</v>
      </c>
    </row>
    <row r="181" spans="1:31" ht="9" hidden="1" customHeight="1" x14ac:dyDescent="0.15">
      <c r="A181" s="161" t="str">
        <f>F!A152</f>
        <v>p,p-DDT</v>
      </c>
      <c r="B181" s="161"/>
      <c r="C181" s="161"/>
      <c r="D181" s="65" t="str">
        <f>G!AT152</f>
        <v/>
      </c>
      <c r="E181" s="28" t="str">
        <f>G!AS152</f>
        <v>--</v>
      </c>
      <c r="F181" s="23" t="str">
        <f>G!AU152</f>
        <v/>
      </c>
      <c r="G181" s="65"/>
      <c r="H181" s="65" t="str">
        <f>G!AW152</f>
        <v/>
      </c>
      <c r="I181" s="28" t="str">
        <f>G!AV152</f>
        <v>--</v>
      </c>
      <c r="J181" s="23" t="str">
        <f>G!AX152</f>
        <v/>
      </c>
      <c r="K181" s="65"/>
      <c r="L181" s="65" t="str">
        <f>G!AZ152</f>
        <v/>
      </c>
      <c r="M181" s="28" t="str">
        <f>G!AY152</f>
        <v>--</v>
      </c>
      <c r="N181" s="23" t="str">
        <f>G!BA152</f>
        <v/>
      </c>
      <c r="O181" s="65"/>
      <c r="P181" s="65" t="str">
        <f>G!BC152</f>
        <v/>
      </c>
      <c r="Q181" s="28" t="str">
        <f>G!BB152</f>
        <v>--</v>
      </c>
      <c r="R181" s="23" t="str">
        <f>G!BD152</f>
        <v/>
      </c>
      <c r="S181" s="65"/>
      <c r="T181" s="65" t="str">
        <f>G!BF152</f>
        <v/>
      </c>
      <c r="U181" s="28" t="str">
        <f>G!BE152</f>
        <v>--</v>
      </c>
      <c r="V181" s="23" t="str">
        <f>G!BG152</f>
        <v/>
      </c>
      <c r="W181" s="65"/>
      <c r="X181" s="65" t="str">
        <f>G!BI152</f>
        <v/>
      </c>
      <c r="Y181" s="28" t="str">
        <f>G!BH152</f>
        <v>--</v>
      </c>
      <c r="Z181" s="23" t="str">
        <f>G!BJ152</f>
        <v/>
      </c>
      <c r="AE181" s="40">
        <f t="shared" si="8"/>
        <v>1</v>
      </c>
    </row>
    <row r="182" spans="1:31" ht="9" hidden="1" customHeight="1" x14ac:dyDescent="0.15">
      <c r="A182" s="161" t="str">
        <f>F!A153</f>
        <v>Som DDT</v>
      </c>
      <c r="B182" s="161"/>
      <c r="C182" s="161"/>
      <c r="D182" s="65" t="str">
        <f>G!AT153</f>
        <v/>
      </c>
      <c r="E182" s="28" t="str">
        <f>G!AS153</f>
        <v>--</v>
      </c>
      <c r="F182" s="23" t="str">
        <f>G!AU153</f>
        <v/>
      </c>
      <c r="G182" s="65"/>
      <c r="H182" s="65" t="str">
        <f>G!AW153</f>
        <v/>
      </c>
      <c r="I182" s="28" t="str">
        <f>G!AV153</f>
        <v>--</v>
      </c>
      <c r="J182" s="23" t="str">
        <f>G!AX153</f>
        <v/>
      </c>
      <c r="K182" s="65"/>
      <c r="L182" s="65" t="str">
        <f>G!AZ153</f>
        <v/>
      </c>
      <c r="M182" s="28" t="str">
        <f>G!AY153</f>
        <v>--</v>
      </c>
      <c r="N182" s="23" t="str">
        <f>G!BA153</f>
        <v/>
      </c>
      <c r="O182" s="65"/>
      <c r="P182" s="65" t="str">
        <f>G!BC153</f>
        <v/>
      </c>
      <c r="Q182" s="28" t="str">
        <f>G!BB153</f>
        <v>--</v>
      </c>
      <c r="R182" s="23" t="str">
        <f>G!BD153</f>
        <v/>
      </c>
      <c r="S182" s="65"/>
      <c r="T182" s="65" t="str">
        <f>G!BF153</f>
        <v/>
      </c>
      <c r="U182" s="28" t="str">
        <f>G!BE153</f>
        <v>--</v>
      </c>
      <c r="V182" s="23" t="str">
        <f>G!BG153</f>
        <v/>
      </c>
      <c r="W182" s="65"/>
      <c r="X182" s="65" t="str">
        <f>G!BI153</f>
        <v/>
      </c>
      <c r="Y182" s="28" t="str">
        <f>G!BH153</f>
        <v>--</v>
      </c>
      <c r="Z182" s="23" t="str">
        <f>G!BJ153</f>
        <v/>
      </c>
      <c r="AE182" s="40">
        <f t="shared" si="8"/>
        <v>1</v>
      </c>
    </row>
    <row r="183" spans="1:31" ht="9" hidden="1" customHeight="1" x14ac:dyDescent="0.15">
      <c r="A183" s="161" t="str">
        <f>F!A154</f>
        <v>o,p-DDD</v>
      </c>
      <c r="B183" s="161"/>
      <c r="C183" s="161"/>
      <c r="D183" s="65" t="str">
        <f>G!AT154</f>
        <v/>
      </c>
      <c r="E183" s="28" t="str">
        <f>G!AS154</f>
        <v>--</v>
      </c>
      <c r="F183" s="23" t="str">
        <f>G!AU154</f>
        <v/>
      </c>
      <c r="G183" s="65"/>
      <c r="H183" s="65" t="str">
        <f>G!AW154</f>
        <v/>
      </c>
      <c r="I183" s="28" t="str">
        <f>G!AV154</f>
        <v>--</v>
      </c>
      <c r="J183" s="23" t="str">
        <f>G!AX154</f>
        <v/>
      </c>
      <c r="K183" s="65"/>
      <c r="L183" s="65" t="str">
        <f>G!AZ154</f>
        <v/>
      </c>
      <c r="M183" s="28" t="str">
        <f>G!AY154</f>
        <v>--</v>
      </c>
      <c r="N183" s="23" t="str">
        <f>G!BA154</f>
        <v/>
      </c>
      <c r="O183" s="65"/>
      <c r="P183" s="65" t="str">
        <f>G!BC154</f>
        <v/>
      </c>
      <c r="Q183" s="28" t="str">
        <f>G!BB154</f>
        <v>--</v>
      </c>
      <c r="R183" s="23" t="str">
        <f>G!BD154</f>
        <v/>
      </c>
      <c r="S183" s="65"/>
      <c r="T183" s="65" t="str">
        <f>G!BF154</f>
        <v/>
      </c>
      <c r="U183" s="28" t="str">
        <f>G!BE154</f>
        <v>--</v>
      </c>
      <c r="V183" s="23" t="str">
        <f>G!BG154</f>
        <v/>
      </c>
      <c r="W183" s="65"/>
      <c r="X183" s="65" t="str">
        <f>G!BI154</f>
        <v/>
      </c>
      <c r="Y183" s="28" t="str">
        <f>G!BH154</f>
        <v>--</v>
      </c>
      <c r="Z183" s="23" t="str">
        <f>G!BJ154</f>
        <v/>
      </c>
      <c r="AE183" s="40">
        <f t="shared" si="8"/>
        <v>1</v>
      </c>
    </row>
    <row r="184" spans="1:31" ht="9" hidden="1" customHeight="1" x14ac:dyDescent="0.15">
      <c r="A184" s="161" t="str">
        <f>F!A155</f>
        <v>p,p-DDD</v>
      </c>
      <c r="B184" s="161"/>
      <c r="C184" s="161"/>
      <c r="D184" s="65" t="str">
        <f>G!AT155</f>
        <v/>
      </c>
      <c r="E184" s="28" t="str">
        <f>G!AS155</f>
        <v>--</v>
      </c>
      <c r="F184" s="23" t="str">
        <f>G!AU155</f>
        <v/>
      </c>
      <c r="G184" s="65"/>
      <c r="H184" s="65" t="str">
        <f>G!AW155</f>
        <v/>
      </c>
      <c r="I184" s="28" t="str">
        <f>G!AV155</f>
        <v>--</v>
      </c>
      <c r="J184" s="23" t="str">
        <f>G!AX155</f>
        <v/>
      </c>
      <c r="K184" s="65"/>
      <c r="L184" s="65" t="str">
        <f>G!AZ155</f>
        <v/>
      </c>
      <c r="M184" s="28" t="str">
        <f>G!AY155</f>
        <v>--</v>
      </c>
      <c r="N184" s="23" t="str">
        <f>G!BA155</f>
        <v/>
      </c>
      <c r="O184" s="65"/>
      <c r="P184" s="65" t="str">
        <f>G!BC155</f>
        <v/>
      </c>
      <c r="Q184" s="28" t="str">
        <f>G!BB155</f>
        <v>--</v>
      </c>
      <c r="R184" s="23" t="str">
        <f>G!BD155</f>
        <v/>
      </c>
      <c r="S184" s="65"/>
      <c r="T184" s="65" t="str">
        <f>G!BF155</f>
        <v/>
      </c>
      <c r="U184" s="28" t="str">
        <f>G!BE155</f>
        <v>--</v>
      </c>
      <c r="V184" s="23" t="str">
        <f>G!BG155</f>
        <v/>
      </c>
      <c r="W184" s="65"/>
      <c r="X184" s="65" t="str">
        <f>G!BI155</f>
        <v/>
      </c>
      <c r="Y184" s="28" t="str">
        <f>G!BH155</f>
        <v>--</v>
      </c>
      <c r="Z184" s="23" t="str">
        <f>G!BJ155</f>
        <v/>
      </c>
      <c r="AE184" s="40">
        <f t="shared" si="8"/>
        <v>1</v>
      </c>
    </row>
    <row r="185" spans="1:31" ht="9" hidden="1" customHeight="1" x14ac:dyDescent="0.15">
      <c r="A185" s="161" t="str">
        <f>F!A156</f>
        <v>Som DDD</v>
      </c>
      <c r="B185" s="161"/>
      <c r="C185" s="161"/>
      <c r="D185" s="65" t="str">
        <f>G!AT156</f>
        <v/>
      </c>
      <c r="E185" s="28" t="str">
        <f>G!AS156</f>
        <v>--</v>
      </c>
      <c r="F185" s="23" t="str">
        <f>G!AU156</f>
        <v/>
      </c>
      <c r="G185" s="65"/>
      <c r="H185" s="65" t="str">
        <f>G!AW156</f>
        <v/>
      </c>
      <c r="I185" s="28" t="str">
        <f>G!AV156</f>
        <v>--</v>
      </c>
      <c r="J185" s="23" t="str">
        <f>G!AX156</f>
        <v/>
      </c>
      <c r="K185" s="65"/>
      <c r="L185" s="65" t="str">
        <f>G!AZ156</f>
        <v/>
      </c>
      <c r="M185" s="28" t="str">
        <f>G!AY156</f>
        <v>--</v>
      </c>
      <c r="N185" s="23" t="str">
        <f>G!BA156</f>
        <v/>
      </c>
      <c r="O185" s="65"/>
      <c r="P185" s="65" t="str">
        <f>G!BC156</f>
        <v/>
      </c>
      <c r="Q185" s="28" t="str">
        <f>G!BB156</f>
        <v>--</v>
      </c>
      <c r="R185" s="23" t="str">
        <f>G!BD156</f>
        <v/>
      </c>
      <c r="S185" s="65"/>
      <c r="T185" s="65" t="str">
        <f>G!BF156</f>
        <v/>
      </c>
      <c r="U185" s="28" t="str">
        <f>G!BE156</f>
        <v>--</v>
      </c>
      <c r="V185" s="23" t="str">
        <f>G!BG156</f>
        <v/>
      </c>
      <c r="W185" s="65"/>
      <c r="X185" s="65" t="str">
        <f>G!BI156</f>
        <v/>
      </c>
      <c r="Y185" s="28" t="str">
        <f>G!BH156</f>
        <v>--</v>
      </c>
      <c r="Z185" s="23" t="str">
        <f>G!BJ156</f>
        <v/>
      </c>
      <c r="AE185" s="40">
        <f t="shared" si="8"/>
        <v>1</v>
      </c>
    </row>
    <row r="186" spans="1:31" ht="9" hidden="1" customHeight="1" x14ac:dyDescent="0.15">
      <c r="A186" s="161" t="str">
        <f>F!A157</f>
        <v>o,p-DDE</v>
      </c>
      <c r="B186" s="161"/>
      <c r="C186" s="161"/>
      <c r="D186" s="65" t="str">
        <f>G!AT157</f>
        <v/>
      </c>
      <c r="E186" s="28" t="str">
        <f>G!AS157</f>
        <v>--</v>
      </c>
      <c r="F186" s="23" t="str">
        <f>G!AU157</f>
        <v/>
      </c>
      <c r="G186" s="65"/>
      <c r="H186" s="65" t="str">
        <f>G!AW157</f>
        <v/>
      </c>
      <c r="I186" s="28" t="str">
        <f>G!AV157</f>
        <v>--</v>
      </c>
      <c r="J186" s="23" t="str">
        <f>G!AX157</f>
        <v/>
      </c>
      <c r="K186" s="65"/>
      <c r="L186" s="65" t="str">
        <f>G!AZ157</f>
        <v/>
      </c>
      <c r="M186" s="28" t="str">
        <f>G!AY157</f>
        <v>--</v>
      </c>
      <c r="N186" s="23" t="str">
        <f>G!BA157</f>
        <v/>
      </c>
      <c r="O186" s="65"/>
      <c r="P186" s="65" t="str">
        <f>G!BC157</f>
        <v/>
      </c>
      <c r="Q186" s="28" t="str">
        <f>G!BB157</f>
        <v>--</v>
      </c>
      <c r="R186" s="23" t="str">
        <f>G!BD157</f>
        <v/>
      </c>
      <c r="S186" s="65"/>
      <c r="T186" s="65" t="str">
        <f>G!BF157</f>
        <v/>
      </c>
      <c r="U186" s="28" t="str">
        <f>G!BE157</f>
        <v>--</v>
      </c>
      <c r="V186" s="23" t="str">
        <f>G!BG157</f>
        <v/>
      </c>
      <c r="W186" s="65"/>
      <c r="X186" s="65" t="str">
        <f>G!BI157</f>
        <v/>
      </c>
      <c r="Y186" s="28" t="str">
        <f>G!BH157</f>
        <v>--</v>
      </c>
      <c r="Z186" s="23" t="str">
        <f>G!BJ157</f>
        <v/>
      </c>
      <c r="AE186" s="40">
        <f t="shared" si="8"/>
        <v>1</v>
      </c>
    </row>
    <row r="187" spans="1:31" ht="9" hidden="1" customHeight="1" x14ac:dyDescent="0.15">
      <c r="A187" s="161" t="str">
        <f>F!A158</f>
        <v>p,p-DDE</v>
      </c>
      <c r="B187" s="161"/>
      <c r="C187" s="161"/>
      <c r="D187" s="65" t="str">
        <f>G!AT158</f>
        <v/>
      </c>
      <c r="E187" s="28" t="str">
        <f>G!AS158</f>
        <v>--</v>
      </c>
      <c r="F187" s="23" t="str">
        <f>G!AU158</f>
        <v/>
      </c>
      <c r="G187" s="65"/>
      <c r="H187" s="65" t="str">
        <f>G!AW158</f>
        <v/>
      </c>
      <c r="I187" s="28" t="str">
        <f>G!AV158</f>
        <v>--</v>
      </c>
      <c r="J187" s="23" t="str">
        <f>G!AX158</f>
        <v/>
      </c>
      <c r="K187" s="65"/>
      <c r="L187" s="65" t="str">
        <f>G!AZ158</f>
        <v/>
      </c>
      <c r="M187" s="28" t="str">
        <f>G!AY158</f>
        <v>--</v>
      </c>
      <c r="N187" s="23" t="str">
        <f>G!BA158</f>
        <v/>
      </c>
      <c r="O187" s="65"/>
      <c r="P187" s="65" t="str">
        <f>G!BC158</f>
        <v/>
      </c>
      <c r="Q187" s="28" t="str">
        <f>G!BB158</f>
        <v>--</v>
      </c>
      <c r="R187" s="23" t="str">
        <f>G!BD158</f>
        <v/>
      </c>
      <c r="S187" s="65"/>
      <c r="T187" s="65" t="str">
        <f>G!BF158</f>
        <v/>
      </c>
      <c r="U187" s="28" t="str">
        <f>G!BE158</f>
        <v>--</v>
      </c>
      <c r="V187" s="23" t="str">
        <f>G!BG158</f>
        <v/>
      </c>
      <c r="W187" s="65"/>
      <c r="X187" s="65" t="str">
        <f>G!BI158</f>
        <v/>
      </c>
      <c r="Y187" s="28" t="str">
        <f>G!BH158</f>
        <v>--</v>
      </c>
      <c r="Z187" s="23" t="str">
        <f>G!BJ158</f>
        <v/>
      </c>
      <c r="AE187" s="40">
        <f t="shared" si="8"/>
        <v>1</v>
      </c>
    </row>
    <row r="188" spans="1:31" ht="9" hidden="1" customHeight="1" x14ac:dyDescent="0.15">
      <c r="A188" s="161" t="str">
        <f>F!A159</f>
        <v>Som DDE</v>
      </c>
      <c r="B188" s="161"/>
      <c r="C188" s="161"/>
      <c r="D188" s="65" t="str">
        <f>G!AT159</f>
        <v/>
      </c>
      <c r="E188" s="28" t="str">
        <f>G!AS159</f>
        <v>--</v>
      </c>
      <c r="F188" s="23" t="str">
        <f>G!AU159</f>
        <v/>
      </c>
      <c r="G188" s="65"/>
      <c r="H188" s="65" t="str">
        <f>G!AW159</f>
        <v/>
      </c>
      <c r="I188" s="28" t="str">
        <f>G!AV159</f>
        <v>--</v>
      </c>
      <c r="J188" s="23" t="str">
        <f>G!AX159</f>
        <v/>
      </c>
      <c r="K188" s="65"/>
      <c r="L188" s="65" t="str">
        <f>G!AZ159</f>
        <v/>
      </c>
      <c r="M188" s="28" t="str">
        <f>G!AY159</f>
        <v>--</v>
      </c>
      <c r="N188" s="23" t="str">
        <f>G!BA159</f>
        <v/>
      </c>
      <c r="O188" s="65"/>
      <c r="P188" s="65" t="str">
        <f>G!BC159</f>
        <v/>
      </c>
      <c r="Q188" s="28" t="str">
        <f>G!BB159</f>
        <v>--</v>
      </c>
      <c r="R188" s="23" t="str">
        <f>G!BD159</f>
        <v/>
      </c>
      <c r="S188" s="65"/>
      <c r="T188" s="65" t="str">
        <f>G!BF159</f>
        <v/>
      </c>
      <c r="U188" s="28" t="str">
        <f>G!BE159</f>
        <v>--</v>
      </c>
      <c r="V188" s="23" t="str">
        <f>G!BG159</f>
        <v/>
      </c>
      <c r="W188" s="65"/>
      <c r="X188" s="65" t="str">
        <f>G!BI159</f>
        <v/>
      </c>
      <c r="Y188" s="28" t="str">
        <f>G!BH159</f>
        <v>--</v>
      </c>
      <c r="Z188" s="23" t="str">
        <f>G!BJ159</f>
        <v/>
      </c>
      <c r="AE188" s="40">
        <f t="shared" si="8"/>
        <v>1</v>
      </c>
    </row>
    <row r="189" spans="1:31" ht="9" hidden="1" customHeight="1" x14ac:dyDescent="0.15">
      <c r="A189" s="161" t="str">
        <f>F!A160</f>
        <v>Som DDT,DDE,DDD</v>
      </c>
      <c r="B189" s="161"/>
      <c r="C189" s="161"/>
      <c r="D189" s="65" t="str">
        <f>G!AT160</f>
        <v/>
      </c>
      <c r="E189" s="28" t="str">
        <f>G!AS160</f>
        <v>--</v>
      </c>
      <c r="F189" s="23" t="str">
        <f>G!AU160</f>
        <v/>
      </c>
      <c r="G189" s="65"/>
      <c r="H189" s="65" t="str">
        <f>G!AW160</f>
        <v/>
      </c>
      <c r="I189" s="28" t="str">
        <f>G!AV160</f>
        <v>--</v>
      </c>
      <c r="J189" s="23" t="str">
        <f>G!AX160</f>
        <v/>
      </c>
      <c r="K189" s="65"/>
      <c r="L189" s="65" t="str">
        <f>G!AZ160</f>
        <v/>
      </c>
      <c r="M189" s="28" t="str">
        <f>G!AY160</f>
        <v>--</v>
      </c>
      <c r="N189" s="23" t="str">
        <f>G!BA160</f>
        <v/>
      </c>
      <c r="O189" s="65"/>
      <c r="P189" s="65" t="str">
        <f>G!BC160</f>
        <v/>
      </c>
      <c r="Q189" s="28" t="str">
        <f>G!BB160</f>
        <v>--</v>
      </c>
      <c r="R189" s="23" t="str">
        <f>G!BD160</f>
        <v/>
      </c>
      <c r="S189" s="65"/>
      <c r="T189" s="65" t="str">
        <f>G!BF160</f>
        <v/>
      </c>
      <c r="U189" s="28" t="str">
        <f>G!BE160</f>
        <v>--</v>
      </c>
      <c r="V189" s="23" t="str">
        <f>G!BG160</f>
        <v/>
      </c>
      <c r="W189" s="65"/>
      <c r="X189" s="65" t="str">
        <f>G!BI160</f>
        <v/>
      </c>
      <c r="Y189" s="28" t="str">
        <f>G!BH160</f>
        <v>--</v>
      </c>
      <c r="Z189" s="23" t="str">
        <f>G!BJ160</f>
        <v/>
      </c>
      <c r="AE189" s="40">
        <f t="shared" si="8"/>
        <v>1</v>
      </c>
    </row>
    <row r="190" spans="1:31" ht="9" hidden="1" customHeight="1" x14ac:dyDescent="0.15">
      <c r="A190" s="161" t="str">
        <f>F!A161</f>
        <v>Aldrin</v>
      </c>
      <c r="B190" s="161"/>
      <c r="C190" s="161"/>
      <c r="D190" s="65" t="str">
        <f>G!AT161</f>
        <v/>
      </c>
      <c r="E190" s="28" t="str">
        <f>G!AS161</f>
        <v>--</v>
      </c>
      <c r="F190" s="23" t="str">
        <f>G!AU161</f>
        <v/>
      </c>
      <c r="G190" s="65"/>
      <c r="H190" s="65" t="str">
        <f>G!AW161</f>
        <v/>
      </c>
      <c r="I190" s="28" t="str">
        <f>G!AV161</f>
        <v>--</v>
      </c>
      <c r="J190" s="23" t="str">
        <f>G!AX161</f>
        <v/>
      </c>
      <c r="K190" s="65"/>
      <c r="L190" s="65" t="str">
        <f>G!AZ161</f>
        <v/>
      </c>
      <c r="M190" s="28" t="str">
        <f>G!AY161</f>
        <v>--</v>
      </c>
      <c r="N190" s="23" t="str">
        <f>G!BA161</f>
        <v/>
      </c>
      <c r="O190" s="65"/>
      <c r="P190" s="65" t="str">
        <f>G!BC161</f>
        <v/>
      </c>
      <c r="Q190" s="28" t="str">
        <f>G!BB161</f>
        <v>--</v>
      </c>
      <c r="R190" s="23" t="str">
        <f>G!BD161</f>
        <v/>
      </c>
      <c r="S190" s="65"/>
      <c r="T190" s="65" t="str">
        <f>G!BF161</f>
        <v/>
      </c>
      <c r="U190" s="28" t="str">
        <f>G!BE161</f>
        <v>--</v>
      </c>
      <c r="V190" s="23" t="str">
        <f>G!BG161</f>
        <v/>
      </c>
      <c r="W190" s="65"/>
      <c r="X190" s="65" t="str">
        <f>G!BI161</f>
        <v/>
      </c>
      <c r="Y190" s="28" t="str">
        <f>G!BH161</f>
        <v>--</v>
      </c>
      <c r="Z190" s="23" t="str">
        <f>G!BJ161</f>
        <v/>
      </c>
      <c r="AE190" s="40">
        <f t="shared" si="8"/>
        <v>1</v>
      </c>
    </row>
    <row r="191" spans="1:31" ht="9" hidden="1" customHeight="1" x14ac:dyDescent="0.15">
      <c r="A191" s="161" t="str">
        <f>F!A162</f>
        <v>Dieldrin</v>
      </c>
      <c r="B191" s="161"/>
      <c r="C191" s="161"/>
      <c r="D191" s="65" t="str">
        <f>G!AT162</f>
        <v/>
      </c>
      <c r="E191" s="28" t="str">
        <f>G!AS162</f>
        <v>--</v>
      </c>
      <c r="F191" s="23" t="str">
        <f>G!AU162</f>
        <v/>
      </c>
      <c r="G191" s="65"/>
      <c r="H191" s="65" t="str">
        <f>G!AW162</f>
        <v/>
      </c>
      <c r="I191" s="28" t="str">
        <f>G!AV162</f>
        <v>--</v>
      </c>
      <c r="J191" s="23" t="str">
        <f>G!AX162</f>
        <v/>
      </c>
      <c r="K191" s="65"/>
      <c r="L191" s="65" t="str">
        <f>G!AZ162</f>
        <v/>
      </c>
      <c r="M191" s="28" t="str">
        <f>G!AY162</f>
        <v>--</v>
      </c>
      <c r="N191" s="23" t="str">
        <f>G!BA162</f>
        <v/>
      </c>
      <c r="O191" s="65"/>
      <c r="P191" s="65" t="str">
        <f>G!BC162</f>
        <v/>
      </c>
      <c r="Q191" s="28" t="str">
        <f>G!BB162</f>
        <v>--</v>
      </c>
      <c r="R191" s="23" t="str">
        <f>G!BD162</f>
        <v/>
      </c>
      <c r="S191" s="65"/>
      <c r="T191" s="65" t="str">
        <f>G!BF162</f>
        <v/>
      </c>
      <c r="U191" s="28" t="str">
        <f>G!BE162</f>
        <v>--</v>
      </c>
      <c r="V191" s="23" t="str">
        <f>G!BG162</f>
        <v/>
      </c>
      <c r="W191" s="65"/>
      <c r="X191" s="65" t="str">
        <f>G!BI162</f>
        <v/>
      </c>
      <c r="Y191" s="28" t="str">
        <f>G!BH162</f>
        <v>--</v>
      </c>
      <c r="Z191" s="23" t="str">
        <f>G!BJ162</f>
        <v/>
      </c>
      <c r="AE191" s="40">
        <f t="shared" si="8"/>
        <v>1</v>
      </c>
    </row>
    <row r="192" spans="1:31" ht="9" hidden="1" customHeight="1" x14ac:dyDescent="0.15">
      <c r="A192" s="161" t="str">
        <f>F!A163</f>
        <v>Endrin</v>
      </c>
      <c r="B192" s="161"/>
      <c r="C192" s="161"/>
      <c r="D192" s="65" t="str">
        <f>G!AT163</f>
        <v/>
      </c>
      <c r="E192" s="28" t="str">
        <f>G!AS163</f>
        <v>--</v>
      </c>
      <c r="F192" s="23" t="str">
        <f>G!AU163</f>
        <v/>
      </c>
      <c r="G192" s="65"/>
      <c r="H192" s="65" t="str">
        <f>G!AW163</f>
        <v/>
      </c>
      <c r="I192" s="28" t="str">
        <f>G!AV163</f>
        <v>--</v>
      </c>
      <c r="J192" s="23" t="str">
        <f>G!AX163</f>
        <v/>
      </c>
      <c r="K192" s="65"/>
      <c r="L192" s="65" t="str">
        <f>G!AZ163</f>
        <v/>
      </c>
      <c r="M192" s="28" t="str">
        <f>G!AY163</f>
        <v>--</v>
      </c>
      <c r="N192" s="23" t="str">
        <f>G!BA163</f>
        <v/>
      </c>
      <c r="O192" s="65"/>
      <c r="P192" s="65" t="str">
        <f>G!BC163</f>
        <v/>
      </c>
      <c r="Q192" s="28" t="str">
        <f>G!BB163</f>
        <v>--</v>
      </c>
      <c r="R192" s="23" t="str">
        <f>G!BD163</f>
        <v/>
      </c>
      <c r="S192" s="65"/>
      <c r="T192" s="65" t="str">
        <f>G!BF163</f>
        <v/>
      </c>
      <c r="U192" s="28" t="str">
        <f>G!BE163</f>
        <v>--</v>
      </c>
      <c r="V192" s="23" t="str">
        <f>G!BG163</f>
        <v/>
      </c>
      <c r="W192" s="65"/>
      <c r="X192" s="65" t="str">
        <f>G!BI163</f>
        <v/>
      </c>
      <c r="Y192" s="28" t="str">
        <f>G!BH163</f>
        <v>--</v>
      </c>
      <c r="Z192" s="23" t="str">
        <f>G!BJ163</f>
        <v/>
      </c>
      <c r="AE192" s="40">
        <f t="shared" si="8"/>
        <v>1</v>
      </c>
    </row>
    <row r="193" spans="1:31" ht="9" hidden="1" customHeight="1" x14ac:dyDescent="0.15">
      <c r="A193" s="161" t="str">
        <f>F!A164</f>
        <v>Som aldrin,dieldrin,endrin</v>
      </c>
      <c r="B193" s="161"/>
      <c r="C193" s="161"/>
      <c r="D193" s="65" t="str">
        <f>G!AT164</f>
        <v/>
      </c>
      <c r="E193" s="28" t="str">
        <f>G!AS164</f>
        <v>--</v>
      </c>
      <c r="F193" s="23" t="str">
        <f>G!AU164</f>
        <v/>
      </c>
      <c r="G193" s="65"/>
      <c r="H193" s="65" t="str">
        <f>G!AW164</f>
        <v/>
      </c>
      <c r="I193" s="28" t="str">
        <f>G!AV164</f>
        <v>--</v>
      </c>
      <c r="J193" s="23" t="str">
        <f>G!AX164</f>
        <v/>
      </c>
      <c r="K193" s="65"/>
      <c r="L193" s="65" t="str">
        <f>G!AZ164</f>
        <v/>
      </c>
      <c r="M193" s="28" t="str">
        <f>G!AY164</f>
        <v>--</v>
      </c>
      <c r="N193" s="23" t="str">
        <f>G!BA164</f>
        <v/>
      </c>
      <c r="O193" s="65"/>
      <c r="P193" s="65" t="str">
        <f>G!BC164</f>
        <v/>
      </c>
      <c r="Q193" s="28" t="str">
        <f>G!BB164</f>
        <v>--</v>
      </c>
      <c r="R193" s="23" t="str">
        <f>G!BD164</f>
        <v/>
      </c>
      <c r="S193" s="65"/>
      <c r="T193" s="65" t="str">
        <f>G!BF164</f>
        <v/>
      </c>
      <c r="U193" s="28" t="str">
        <f>G!BE164</f>
        <v>--</v>
      </c>
      <c r="V193" s="23" t="str">
        <f>G!BG164</f>
        <v/>
      </c>
      <c r="W193" s="65"/>
      <c r="X193" s="65" t="str">
        <f>G!BI164</f>
        <v/>
      </c>
      <c r="Y193" s="28" t="str">
        <f>G!BH164</f>
        <v>--</v>
      </c>
      <c r="Z193" s="23" t="str">
        <f>G!BJ164</f>
        <v/>
      </c>
      <c r="AE193" s="40">
        <f t="shared" si="8"/>
        <v>1</v>
      </c>
    </row>
    <row r="194" spans="1:31" ht="9" hidden="1" customHeight="1" x14ac:dyDescent="0.15">
      <c r="A194" s="161" t="str">
        <f>F!A165</f>
        <v>Isodrin</v>
      </c>
      <c r="B194" s="161"/>
      <c r="C194" s="161"/>
      <c r="D194" s="65" t="str">
        <f>G!AT165</f>
        <v/>
      </c>
      <c r="E194" s="28" t="str">
        <f>G!AS165</f>
        <v>--</v>
      </c>
      <c r="F194" s="23" t="str">
        <f>G!AU165</f>
        <v/>
      </c>
      <c r="G194" s="65"/>
      <c r="H194" s="65" t="str">
        <f>G!AW165</f>
        <v/>
      </c>
      <c r="I194" s="28" t="str">
        <f>G!AV165</f>
        <v>--</v>
      </c>
      <c r="J194" s="23" t="str">
        <f>G!AX165</f>
        <v/>
      </c>
      <c r="K194" s="65"/>
      <c r="L194" s="65" t="str">
        <f>G!AZ165</f>
        <v/>
      </c>
      <c r="M194" s="28" t="str">
        <f>G!AY165</f>
        <v>--</v>
      </c>
      <c r="N194" s="23" t="str">
        <f>G!BA165</f>
        <v/>
      </c>
      <c r="O194" s="65"/>
      <c r="P194" s="65" t="str">
        <f>G!BC165</f>
        <v/>
      </c>
      <c r="Q194" s="28" t="str">
        <f>G!BB165</f>
        <v>--</v>
      </c>
      <c r="R194" s="23" t="str">
        <f>G!BD165</f>
        <v/>
      </c>
      <c r="S194" s="65"/>
      <c r="T194" s="65" t="str">
        <f>G!BF165</f>
        <v/>
      </c>
      <c r="U194" s="28" t="str">
        <f>G!BE165</f>
        <v>--</v>
      </c>
      <c r="V194" s="23" t="str">
        <f>G!BG165</f>
        <v/>
      </c>
      <c r="W194" s="65"/>
      <c r="X194" s="65" t="str">
        <f>G!BI165</f>
        <v/>
      </c>
      <c r="Y194" s="28" t="str">
        <f>G!BH165</f>
        <v>--</v>
      </c>
      <c r="Z194" s="23" t="str">
        <f>G!BJ165</f>
        <v/>
      </c>
      <c r="AE194" s="40">
        <f t="shared" si="8"/>
        <v>1</v>
      </c>
    </row>
    <row r="195" spans="1:31" ht="9" hidden="1" customHeight="1" x14ac:dyDescent="0.15">
      <c r="A195" s="161" t="str">
        <f>F!A166</f>
        <v>Telodrin</v>
      </c>
      <c r="B195" s="161"/>
      <c r="C195" s="161"/>
      <c r="D195" s="65" t="str">
        <f>G!AT166</f>
        <v/>
      </c>
      <c r="E195" s="28" t="str">
        <f>G!AS166</f>
        <v>--</v>
      </c>
      <c r="F195" s="23" t="str">
        <f>G!AU166</f>
        <v/>
      </c>
      <c r="G195" s="65"/>
      <c r="H195" s="65" t="str">
        <f>G!AW166</f>
        <v/>
      </c>
      <c r="I195" s="28" t="str">
        <f>G!AV166</f>
        <v>--</v>
      </c>
      <c r="J195" s="23" t="str">
        <f>G!AX166</f>
        <v/>
      </c>
      <c r="K195" s="65"/>
      <c r="L195" s="65" t="str">
        <f>G!AZ166</f>
        <v/>
      </c>
      <c r="M195" s="28" t="str">
        <f>G!AY166</f>
        <v>--</v>
      </c>
      <c r="N195" s="23" t="str">
        <f>G!BA166</f>
        <v/>
      </c>
      <c r="O195" s="65"/>
      <c r="P195" s="65" t="str">
        <f>G!BC166</f>
        <v/>
      </c>
      <c r="Q195" s="28" t="str">
        <f>G!BB166</f>
        <v>--</v>
      </c>
      <c r="R195" s="23" t="str">
        <f>G!BD166</f>
        <v/>
      </c>
      <c r="S195" s="65"/>
      <c r="T195" s="65" t="str">
        <f>G!BF166</f>
        <v/>
      </c>
      <c r="U195" s="28" t="str">
        <f>G!BE166</f>
        <v>--</v>
      </c>
      <c r="V195" s="23" t="str">
        <f>G!BG166</f>
        <v/>
      </c>
      <c r="W195" s="65"/>
      <c r="X195" s="65" t="str">
        <f>G!BI166</f>
        <v/>
      </c>
      <c r="Y195" s="28" t="str">
        <f>G!BH166</f>
        <v>--</v>
      </c>
      <c r="Z195" s="23" t="str">
        <f>G!BJ166</f>
        <v/>
      </c>
      <c r="AE195" s="40">
        <f t="shared" si="8"/>
        <v>1</v>
      </c>
    </row>
    <row r="196" spans="1:31" ht="9" hidden="1" customHeight="1" x14ac:dyDescent="0.15">
      <c r="A196" s="161" t="str">
        <f>F!A167</f>
        <v>Alpha-HCH</v>
      </c>
      <c r="B196" s="161"/>
      <c r="C196" s="161"/>
      <c r="D196" s="65" t="str">
        <f>G!AT167</f>
        <v/>
      </c>
      <c r="E196" s="28" t="str">
        <f>G!AS167</f>
        <v>--</v>
      </c>
      <c r="F196" s="23" t="str">
        <f>G!AU167</f>
        <v/>
      </c>
      <c r="G196" s="65"/>
      <c r="H196" s="65" t="str">
        <f>G!AW167</f>
        <v/>
      </c>
      <c r="I196" s="28" t="str">
        <f>G!AV167</f>
        <v>--</v>
      </c>
      <c r="J196" s="23" t="str">
        <f>G!AX167</f>
        <v/>
      </c>
      <c r="K196" s="65"/>
      <c r="L196" s="65" t="str">
        <f>G!AZ167</f>
        <v/>
      </c>
      <c r="M196" s="28" t="str">
        <f>G!AY167</f>
        <v>--</v>
      </c>
      <c r="N196" s="23" t="str">
        <f>G!BA167</f>
        <v/>
      </c>
      <c r="O196" s="65"/>
      <c r="P196" s="65" t="str">
        <f>G!BC167</f>
        <v/>
      </c>
      <c r="Q196" s="28" t="str">
        <f>G!BB167</f>
        <v>--</v>
      </c>
      <c r="R196" s="23" t="str">
        <f>G!BD167</f>
        <v/>
      </c>
      <c r="S196" s="65"/>
      <c r="T196" s="65" t="str">
        <f>G!BF167</f>
        <v/>
      </c>
      <c r="U196" s="28" t="str">
        <f>G!BE167</f>
        <v>--</v>
      </c>
      <c r="V196" s="23" t="str">
        <f>G!BG167</f>
        <v/>
      </c>
      <c r="W196" s="65"/>
      <c r="X196" s="65" t="str">
        <f>G!BI167</f>
        <v/>
      </c>
      <c r="Y196" s="28" t="str">
        <f>G!BH167</f>
        <v>--</v>
      </c>
      <c r="Z196" s="23" t="str">
        <f>G!BJ167</f>
        <v/>
      </c>
      <c r="AE196" s="40">
        <f t="shared" si="8"/>
        <v>1</v>
      </c>
    </row>
    <row r="197" spans="1:31" ht="9" hidden="1" customHeight="1" x14ac:dyDescent="0.15">
      <c r="A197" s="161" t="str">
        <f>F!A168</f>
        <v>Beta-HCH</v>
      </c>
      <c r="B197" s="161"/>
      <c r="C197" s="161"/>
      <c r="D197" s="65" t="str">
        <f>G!AT168</f>
        <v/>
      </c>
      <c r="E197" s="28" t="str">
        <f>G!AS168</f>
        <v>--</v>
      </c>
      <c r="F197" s="23" t="str">
        <f>G!AU168</f>
        <v/>
      </c>
      <c r="G197" s="65"/>
      <c r="H197" s="65" t="str">
        <f>G!AW168</f>
        <v/>
      </c>
      <c r="I197" s="28" t="str">
        <f>G!AV168</f>
        <v>--</v>
      </c>
      <c r="J197" s="23" t="str">
        <f>G!AX168</f>
        <v/>
      </c>
      <c r="K197" s="65"/>
      <c r="L197" s="65" t="str">
        <f>G!AZ168</f>
        <v/>
      </c>
      <c r="M197" s="28" t="str">
        <f>G!AY168</f>
        <v>--</v>
      </c>
      <c r="N197" s="23" t="str">
        <f>G!BA168</f>
        <v/>
      </c>
      <c r="O197" s="65"/>
      <c r="P197" s="65" t="str">
        <f>G!BC168</f>
        <v/>
      </c>
      <c r="Q197" s="28" t="str">
        <f>G!BB168</f>
        <v>--</v>
      </c>
      <c r="R197" s="23" t="str">
        <f>G!BD168</f>
        <v/>
      </c>
      <c r="S197" s="65"/>
      <c r="T197" s="65" t="str">
        <f>G!BF168</f>
        <v/>
      </c>
      <c r="U197" s="28" t="str">
        <f>G!BE168</f>
        <v>--</v>
      </c>
      <c r="V197" s="23" t="str">
        <f>G!BG168</f>
        <v/>
      </c>
      <c r="W197" s="65"/>
      <c r="X197" s="65" t="str">
        <f>G!BI168</f>
        <v/>
      </c>
      <c r="Y197" s="28" t="str">
        <f>G!BH168</f>
        <v>--</v>
      </c>
      <c r="Z197" s="23" t="str">
        <f>G!BJ168</f>
        <v/>
      </c>
      <c r="AE197" s="40">
        <f t="shared" si="8"/>
        <v>1</v>
      </c>
    </row>
    <row r="198" spans="1:31" ht="9" hidden="1" customHeight="1" x14ac:dyDescent="0.15">
      <c r="A198" s="161" t="str">
        <f>F!A169</f>
        <v>Gamma-HCH</v>
      </c>
      <c r="B198" s="161"/>
      <c r="C198" s="161"/>
      <c r="D198" s="65" t="str">
        <f>G!AT169</f>
        <v/>
      </c>
      <c r="E198" s="28" t="str">
        <f>G!AS169</f>
        <v>--</v>
      </c>
      <c r="F198" s="23" t="str">
        <f>G!AU169</f>
        <v/>
      </c>
      <c r="G198" s="65"/>
      <c r="H198" s="65" t="str">
        <f>G!AW169</f>
        <v/>
      </c>
      <c r="I198" s="28" t="str">
        <f>G!AV169</f>
        <v>--</v>
      </c>
      <c r="J198" s="23" t="str">
        <f>G!AX169</f>
        <v/>
      </c>
      <c r="K198" s="65"/>
      <c r="L198" s="65" t="str">
        <f>G!AZ169</f>
        <v/>
      </c>
      <c r="M198" s="28" t="str">
        <f>G!AY169</f>
        <v>--</v>
      </c>
      <c r="N198" s="23" t="str">
        <f>G!BA169</f>
        <v/>
      </c>
      <c r="O198" s="65"/>
      <c r="P198" s="65" t="str">
        <f>G!BC169</f>
        <v/>
      </c>
      <c r="Q198" s="28" t="str">
        <f>G!BB169</f>
        <v>--</v>
      </c>
      <c r="R198" s="23" t="str">
        <f>G!BD169</f>
        <v/>
      </c>
      <c r="S198" s="65"/>
      <c r="T198" s="65" t="str">
        <f>G!BF169</f>
        <v/>
      </c>
      <c r="U198" s="28" t="str">
        <f>G!BE169</f>
        <v>--</v>
      </c>
      <c r="V198" s="23" t="str">
        <f>G!BG169</f>
        <v/>
      </c>
      <c r="W198" s="65"/>
      <c r="X198" s="65" t="str">
        <f>G!BI169</f>
        <v/>
      </c>
      <c r="Y198" s="28" t="str">
        <f>G!BH169</f>
        <v>--</v>
      </c>
      <c r="Z198" s="23" t="str">
        <f>G!BJ169</f>
        <v/>
      </c>
      <c r="AE198" s="40">
        <f t="shared" si="8"/>
        <v>1</v>
      </c>
    </row>
    <row r="199" spans="1:31" ht="9" hidden="1" customHeight="1" x14ac:dyDescent="0.15">
      <c r="A199" s="161" t="str">
        <f>F!A170</f>
        <v>Delta-HCH</v>
      </c>
      <c r="B199" s="161"/>
      <c r="C199" s="161"/>
      <c r="D199" s="65" t="str">
        <f>G!AT170</f>
        <v/>
      </c>
      <c r="E199" s="28" t="str">
        <f>G!AS170</f>
        <v>--</v>
      </c>
      <c r="F199" s="23" t="str">
        <f>G!AU170</f>
        <v/>
      </c>
      <c r="G199" s="65"/>
      <c r="H199" s="65" t="str">
        <f>G!AW170</f>
        <v/>
      </c>
      <c r="I199" s="28" t="str">
        <f>G!AV170</f>
        <v>--</v>
      </c>
      <c r="J199" s="23" t="str">
        <f>G!AX170</f>
        <v/>
      </c>
      <c r="K199" s="65"/>
      <c r="L199" s="65" t="str">
        <f>G!AZ170</f>
        <v/>
      </c>
      <c r="M199" s="28" t="str">
        <f>G!AY170</f>
        <v>--</v>
      </c>
      <c r="N199" s="23" t="str">
        <f>G!BA170</f>
        <v/>
      </c>
      <c r="O199" s="65"/>
      <c r="P199" s="65" t="str">
        <f>G!BC170</f>
        <v/>
      </c>
      <c r="Q199" s="28" t="str">
        <f>G!BB170</f>
        <v>--</v>
      </c>
      <c r="R199" s="23" t="str">
        <f>G!BD170</f>
        <v/>
      </c>
      <c r="S199" s="65"/>
      <c r="T199" s="65" t="str">
        <f>G!BF170</f>
        <v/>
      </c>
      <c r="U199" s="28" t="str">
        <f>G!BE170</f>
        <v>--</v>
      </c>
      <c r="V199" s="23" t="str">
        <f>G!BG170</f>
        <v/>
      </c>
      <c r="W199" s="65"/>
      <c r="X199" s="65" t="str">
        <f>G!BI170</f>
        <v/>
      </c>
      <c r="Y199" s="28" t="str">
        <f>G!BH170</f>
        <v>--</v>
      </c>
      <c r="Z199" s="23" t="str">
        <f>G!BJ170</f>
        <v/>
      </c>
      <c r="AE199" s="40">
        <f t="shared" si="8"/>
        <v>1</v>
      </c>
    </row>
    <row r="200" spans="1:31" ht="9" hidden="1" customHeight="1" x14ac:dyDescent="0.15">
      <c r="A200" s="161" t="str">
        <f>F!A171</f>
        <v>Som a-b-c-d HCH</v>
      </c>
      <c r="B200" s="161"/>
      <c r="C200" s="161"/>
      <c r="D200" s="65" t="str">
        <f>G!AT171</f>
        <v/>
      </c>
      <c r="E200" s="28" t="str">
        <f>G!AS171</f>
        <v>--</v>
      </c>
      <c r="F200" s="23" t="str">
        <f>G!AU171</f>
        <v/>
      </c>
      <c r="G200" s="65"/>
      <c r="H200" s="65" t="str">
        <f>G!AW171</f>
        <v/>
      </c>
      <c r="I200" s="28" t="str">
        <f>G!AV171</f>
        <v>--</v>
      </c>
      <c r="J200" s="23" t="str">
        <f>G!AX171</f>
        <v/>
      </c>
      <c r="K200" s="65"/>
      <c r="L200" s="65" t="str">
        <f>G!AZ171</f>
        <v/>
      </c>
      <c r="M200" s="28" t="str">
        <f>G!AY171</f>
        <v>--</v>
      </c>
      <c r="N200" s="23" t="str">
        <f>G!BA171</f>
        <v/>
      </c>
      <c r="O200" s="65"/>
      <c r="P200" s="65" t="str">
        <f>G!BC171</f>
        <v/>
      </c>
      <c r="Q200" s="28" t="str">
        <f>G!BB171</f>
        <v>--</v>
      </c>
      <c r="R200" s="23" t="str">
        <f>G!BD171</f>
        <v/>
      </c>
      <c r="S200" s="65"/>
      <c r="T200" s="65" t="str">
        <f>G!BF171</f>
        <v/>
      </c>
      <c r="U200" s="28" t="str">
        <f>G!BE171</f>
        <v>--</v>
      </c>
      <c r="V200" s="23" t="str">
        <f>G!BG171</f>
        <v/>
      </c>
      <c r="W200" s="65"/>
      <c r="X200" s="65" t="str">
        <f>G!BI171</f>
        <v/>
      </c>
      <c r="Y200" s="28" t="str">
        <f>G!BH171</f>
        <v>--</v>
      </c>
      <c r="Z200" s="23" t="str">
        <f>G!BJ171</f>
        <v/>
      </c>
      <c r="AE200" s="40">
        <f t="shared" si="8"/>
        <v>1</v>
      </c>
    </row>
    <row r="201" spans="1:31" ht="9" hidden="1" customHeight="1" x14ac:dyDescent="0.15">
      <c r="A201" s="161" t="str">
        <f>F!A172</f>
        <v>Heptachloor</v>
      </c>
      <c r="B201" s="161"/>
      <c r="C201" s="161"/>
      <c r="D201" s="65" t="str">
        <f>G!AT172</f>
        <v/>
      </c>
      <c r="E201" s="28" t="str">
        <f>G!AS172</f>
        <v>--</v>
      </c>
      <c r="F201" s="23" t="str">
        <f>G!AU172</f>
        <v/>
      </c>
      <c r="G201" s="65"/>
      <c r="H201" s="65" t="str">
        <f>G!AW172</f>
        <v/>
      </c>
      <c r="I201" s="28" t="str">
        <f>G!AV172</f>
        <v>--</v>
      </c>
      <c r="J201" s="23" t="str">
        <f>G!AX172</f>
        <v/>
      </c>
      <c r="K201" s="65"/>
      <c r="L201" s="65" t="str">
        <f>G!AZ172</f>
        <v/>
      </c>
      <c r="M201" s="28" t="str">
        <f>G!AY172</f>
        <v>--</v>
      </c>
      <c r="N201" s="23" t="str">
        <f>G!BA172</f>
        <v/>
      </c>
      <c r="O201" s="65"/>
      <c r="P201" s="65" t="str">
        <f>G!BC172</f>
        <v/>
      </c>
      <c r="Q201" s="28" t="str">
        <f>G!BB172</f>
        <v>--</v>
      </c>
      <c r="R201" s="23" t="str">
        <f>G!BD172</f>
        <v/>
      </c>
      <c r="S201" s="65"/>
      <c r="T201" s="65" t="str">
        <f>G!BF172</f>
        <v/>
      </c>
      <c r="U201" s="28" t="str">
        <f>G!BE172</f>
        <v>--</v>
      </c>
      <c r="V201" s="23" t="str">
        <f>G!BG172</f>
        <v/>
      </c>
      <c r="W201" s="65"/>
      <c r="X201" s="65" t="str">
        <f>G!BI172</f>
        <v/>
      </c>
      <c r="Y201" s="28" t="str">
        <f>G!BH172</f>
        <v>--</v>
      </c>
      <c r="Z201" s="23" t="str">
        <f>G!BJ172</f>
        <v/>
      </c>
      <c r="AE201" s="40">
        <f t="shared" si="8"/>
        <v>1</v>
      </c>
    </row>
    <row r="202" spans="1:31" ht="9" hidden="1" customHeight="1" x14ac:dyDescent="0.15">
      <c r="A202" s="161" t="str">
        <f>F!A173</f>
        <v>Cis-heptachloorepoxide</v>
      </c>
      <c r="B202" s="161"/>
      <c r="C202" s="161"/>
      <c r="D202" s="65" t="str">
        <f>G!AT173</f>
        <v/>
      </c>
      <c r="E202" s="28" t="str">
        <f>G!AS173</f>
        <v>--</v>
      </c>
      <c r="F202" s="23" t="str">
        <f>G!AU173</f>
        <v/>
      </c>
      <c r="G202" s="65"/>
      <c r="H202" s="65" t="str">
        <f>G!AW173</f>
        <v/>
      </c>
      <c r="I202" s="28" t="str">
        <f>G!AV173</f>
        <v>--</v>
      </c>
      <c r="J202" s="23" t="str">
        <f>G!AX173</f>
        <v/>
      </c>
      <c r="K202" s="65"/>
      <c r="L202" s="65" t="str">
        <f>G!AZ173</f>
        <v/>
      </c>
      <c r="M202" s="28" t="str">
        <f>G!AY173</f>
        <v>--</v>
      </c>
      <c r="N202" s="23" t="str">
        <f>G!BA173</f>
        <v/>
      </c>
      <c r="O202" s="65"/>
      <c r="P202" s="65" t="str">
        <f>G!BC173</f>
        <v/>
      </c>
      <c r="Q202" s="28" t="str">
        <f>G!BB173</f>
        <v>--</v>
      </c>
      <c r="R202" s="23" t="str">
        <f>G!BD173</f>
        <v/>
      </c>
      <c r="S202" s="65"/>
      <c r="T202" s="65" t="str">
        <f>G!BF173</f>
        <v/>
      </c>
      <c r="U202" s="28" t="str">
        <f>G!BE173</f>
        <v>--</v>
      </c>
      <c r="V202" s="23" t="str">
        <f>G!BG173</f>
        <v/>
      </c>
      <c r="W202" s="65"/>
      <c r="X202" s="65" t="str">
        <f>G!BI173</f>
        <v/>
      </c>
      <c r="Y202" s="28" t="str">
        <f>G!BH173</f>
        <v>--</v>
      </c>
      <c r="Z202" s="23" t="str">
        <f>G!BJ173</f>
        <v/>
      </c>
      <c r="AE202" s="40">
        <f t="shared" si="8"/>
        <v>1</v>
      </c>
    </row>
    <row r="203" spans="1:31" ht="9" hidden="1" customHeight="1" x14ac:dyDescent="0.15">
      <c r="A203" s="161" t="str">
        <f>F!A174</f>
        <v>Trans-heptachloorepoxide</v>
      </c>
      <c r="B203" s="161"/>
      <c r="C203" s="161"/>
      <c r="D203" s="65" t="str">
        <f>G!AT174</f>
        <v/>
      </c>
      <c r="E203" s="28" t="str">
        <f>G!AS174</f>
        <v>--</v>
      </c>
      <c r="F203" s="23" t="str">
        <f>G!AU174</f>
        <v/>
      </c>
      <c r="G203" s="65"/>
      <c r="H203" s="65" t="str">
        <f>G!AW174</f>
        <v/>
      </c>
      <c r="I203" s="28" t="str">
        <f>G!AV174</f>
        <v>--</v>
      </c>
      <c r="J203" s="23" t="str">
        <f>G!AX174</f>
        <v/>
      </c>
      <c r="K203" s="65"/>
      <c r="L203" s="65" t="str">
        <f>G!AZ174</f>
        <v/>
      </c>
      <c r="M203" s="28" t="str">
        <f>G!AY174</f>
        <v>--</v>
      </c>
      <c r="N203" s="23" t="str">
        <f>G!BA174</f>
        <v/>
      </c>
      <c r="O203" s="65"/>
      <c r="P203" s="65" t="str">
        <f>G!BC174</f>
        <v/>
      </c>
      <c r="Q203" s="28" t="str">
        <f>G!BB174</f>
        <v>--</v>
      </c>
      <c r="R203" s="23" t="str">
        <f>G!BD174</f>
        <v/>
      </c>
      <c r="S203" s="65"/>
      <c r="T203" s="65" t="str">
        <f>G!BF174</f>
        <v/>
      </c>
      <c r="U203" s="28" t="str">
        <f>G!BE174</f>
        <v>--</v>
      </c>
      <c r="V203" s="23" t="str">
        <f>G!BG174</f>
        <v/>
      </c>
      <c r="W203" s="65"/>
      <c r="X203" s="65" t="str">
        <f>G!BI174</f>
        <v/>
      </c>
      <c r="Y203" s="28" t="str">
        <f>G!BH174</f>
        <v>--</v>
      </c>
      <c r="Z203" s="23" t="str">
        <f>G!BJ174</f>
        <v/>
      </c>
      <c r="AE203" s="40">
        <f t="shared" si="8"/>
        <v>1</v>
      </c>
    </row>
    <row r="204" spans="1:31" ht="9" hidden="1" customHeight="1" x14ac:dyDescent="0.15">
      <c r="A204" s="161" t="str">
        <f>F!A175</f>
        <v>Som heptachloorepoxide</v>
      </c>
      <c r="B204" s="161"/>
      <c r="C204" s="161"/>
      <c r="D204" s="65" t="str">
        <f>G!AT175</f>
        <v/>
      </c>
      <c r="E204" s="28" t="str">
        <f>G!AS175</f>
        <v>--</v>
      </c>
      <c r="F204" s="23" t="str">
        <f>G!AU175</f>
        <v/>
      </c>
      <c r="G204" s="65"/>
      <c r="H204" s="65" t="str">
        <f>G!AW175</f>
        <v/>
      </c>
      <c r="I204" s="28" t="str">
        <f>G!AV175</f>
        <v>--</v>
      </c>
      <c r="J204" s="23" t="str">
        <f>G!AX175</f>
        <v/>
      </c>
      <c r="K204" s="65"/>
      <c r="L204" s="65" t="str">
        <f>G!AZ175</f>
        <v/>
      </c>
      <c r="M204" s="28" t="str">
        <f>G!AY175</f>
        <v>--</v>
      </c>
      <c r="N204" s="23" t="str">
        <f>G!BA175</f>
        <v/>
      </c>
      <c r="O204" s="65"/>
      <c r="P204" s="65" t="str">
        <f>G!BC175</f>
        <v/>
      </c>
      <c r="Q204" s="28" t="str">
        <f>G!BB175</f>
        <v>--</v>
      </c>
      <c r="R204" s="23" t="str">
        <f>G!BD175</f>
        <v/>
      </c>
      <c r="S204" s="65"/>
      <c r="T204" s="65" t="str">
        <f>G!BF175</f>
        <v/>
      </c>
      <c r="U204" s="28" t="str">
        <f>G!BE175</f>
        <v>--</v>
      </c>
      <c r="V204" s="23" t="str">
        <f>G!BG175</f>
        <v/>
      </c>
      <c r="W204" s="65"/>
      <c r="X204" s="65" t="str">
        <f>G!BI175</f>
        <v/>
      </c>
      <c r="Y204" s="28" t="str">
        <f>G!BH175</f>
        <v>--</v>
      </c>
      <c r="Z204" s="23" t="str">
        <f>G!BJ175</f>
        <v/>
      </c>
      <c r="AE204" s="40">
        <f t="shared" si="8"/>
        <v>1</v>
      </c>
    </row>
    <row r="205" spans="1:31" ht="9" hidden="1" customHeight="1" x14ac:dyDescent="0.15">
      <c r="A205" s="161" t="str">
        <f>F!A176</f>
        <v>Alpha-endosulfan</v>
      </c>
      <c r="B205" s="161"/>
      <c r="C205" s="161"/>
      <c r="D205" s="65" t="str">
        <f>G!AT176</f>
        <v/>
      </c>
      <c r="E205" s="28" t="str">
        <f>G!AS176</f>
        <v>--</v>
      </c>
      <c r="F205" s="23" t="str">
        <f>G!AU176</f>
        <v/>
      </c>
      <c r="G205" s="65"/>
      <c r="H205" s="65" t="str">
        <f>G!AW176</f>
        <v/>
      </c>
      <c r="I205" s="28" t="str">
        <f>G!AV176</f>
        <v>--</v>
      </c>
      <c r="J205" s="23" t="str">
        <f>G!AX176</f>
        <v/>
      </c>
      <c r="K205" s="65"/>
      <c r="L205" s="65" t="str">
        <f>G!AZ176</f>
        <v/>
      </c>
      <c r="M205" s="28" t="str">
        <f>G!AY176</f>
        <v>--</v>
      </c>
      <c r="N205" s="23" t="str">
        <f>G!BA176</f>
        <v/>
      </c>
      <c r="O205" s="65"/>
      <c r="P205" s="65" t="str">
        <f>G!BC176</f>
        <v/>
      </c>
      <c r="Q205" s="28" t="str">
        <f>G!BB176</f>
        <v>--</v>
      </c>
      <c r="R205" s="23" t="str">
        <f>G!BD176</f>
        <v/>
      </c>
      <c r="S205" s="65"/>
      <c r="T205" s="65" t="str">
        <f>G!BF176</f>
        <v/>
      </c>
      <c r="U205" s="28" t="str">
        <f>G!BE176</f>
        <v>--</v>
      </c>
      <c r="V205" s="23" t="str">
        <f>G!BG176</f>
        <v/>
      </c>
      <c r="W205" s="65"/>
      <c r="X205" s="65" t="str">
        <f>G!BI176</f>
        <v/>
      </c>
      <c r="Y205" s="28" t="str">
        <f>G!BH176</f>
        <v>--</v>
      </c>
      <c r="Z205" s="23" t="str">
        <f>G!BJ176</f>
        <v/>
      </c>
      <c r="AE205" s="40">
        <f t="shared" si="8"/>
        <v>1</v>
      </c>
    </row>
    <row r="206" spans="1:31" ht="9" hidden="1" customHeight="1" x14ac:dyDescent="0.15">
      <c r="A206" s="161" t="str">
        <f>F!A177</f>
        <v>Hexachloorbutadieen</v>
      </c>
      <c r="B206" s="161"/>
      <c r="C206" s="161"/>
      <c r="D206" s="65" t="str">
        <f>G!AT177</f>
        <v/>
      </c>
      <c r="E206" s="28" t="str">
        <f>G!AS177</f>
        <v>--</v>
      </c>
      <c r="F206" s="23" t="str">
        <f>G!AU177</f>
        <v/>
      </c>
      <c r="G206" s="65"/>
      <c r="H206" s="65" t="str">
        <f>G!AW177</f>
        <v/>
      </c>
      <c r="I206" s="28" t="str">
        <f>G!AV177</f>
        <v>--</v>
      </c>
      <c r="J206" s="23" t="str">
        <f>G!AX177</f>
        <v/>
      </c>
      <c r="K206" s="65"/>
      <c r="L206" s="65" t="str">
        <f>G!AZ177</f>
        <v/>
      </c>
      <c r="M206" s="28" t="str">
        <f>G!AY177</f>
        <v>--</v>
      </c>
      <c r="N206" s="23" t="str">
        <f>G!BA177</f>
        <v/>
      </c>
      <c r="O206" s="65"/>
      <c r="P206" s="65" t="str">
        <f>G!BC177</f>
        <v/>
      </c>
      <c r="Q206" s="28" t="str">
        <f>G!BB177</f>
        <v>--</v>
      </c>
      <c r="R206" s="23" t="str">
        <f>G!BD177</f>
        <v/>
      </c>
      <c r="S206" s="65"/>
      <c r="T206" s="65" t="str">
        <f>G!BF177</f>
        <v/>
      </c>
      <c r="U206" s="28" t="str">
        <f>G!BE177</f>
        <v>--</v>
      </c>
      <c r="V206" s="23" t="str">
        <f>G!BG177</f>
        <v/>
      </c>
      <c r="W206" s="65"/>
      <c r="X206" s="65" t="str">
        <f>G!BI177</f>
        <v/>
      </c>
      <c r="Y206" s="28" t="str">
        <f>G!BH177</f>
        <v>--</v>
      </c>
      <c r="Z206" s="23" t="str">
        <f>G!BJ177</f>
        <v/>
      </c>
      <c r="AE206" s="40">
        <f t="shared" si="8"/>
        <v>1</v>
      </c>
    </row>
    <row r="207" spans="1:31" ht="9" hidden="1" customHeight="1" x14ac:dyDescent="0.15">
      <c r="A207" s="161" t="str">
        <f>F!A178</f>
        <v>Trans-chloordaan</v>
      </c>
      <c r="B207" s="161"/>
      <c r="C207" s="161"/>
      <c r="D207" s="65" t="str">
        <f>G!AT178</f>
        <v/>
      </c>
      <c r="E207" s="28" t="str">
        <f>G!AS178</f>
        <v>--</v>
      </c>
      <c r="F207" s="23" t="str">
        <f>G!AU178</f>
        <v/>
      </c>
      <c r="G207" s="65"/>
      <c r="H207" s="65" t="str">
        <f>G!AW178</f>
        <v/>
      </c>
      <c r="I207" s="28" t="str">
        <f>G!AV178</f>
        <v>--</v>
      </c>
      <c r="J207" s="23" t="str">
        <f>G!AX178</f>
        <v/>
      </c>
      <c r="K207" s="65"/>
      <c r="L207" s="65" t="str">
        <f>G!AZ178</f>
        <v/>
      </c>
      <c r="M207" s="28" t="str">
        <f>G!AY178</f>
        <v>--</v>
      </c>
      <c r="N207" s="23" t="str">
        <f>G!BA178</f>
        <v/>
      </c>
      <c r="O207" s="65"/>
      <c r="P207" s="65" t="str">
        <f>G!BC178</f>
        <v/>
      </c>
      <c r="Q207" s="28" t="str">
        <f>G!BB178</f>
        <v>--</v>
      </c>
      <c r="R207" s="23" t="str">
        <f>G!BD178</f>
        <v/>
      </c>
      <c r="S207" s="65"/>
      <c r="T207" s="65" t="str">
        <f>G!BF178</f>
        <v/>
      </c>
      <c r="U207" s="28" t="str">
        <f>G!BE178</f>
        <v>--</v>
      </c>
      <c r="V207" s="23" t="str">
        <f>G!BG178</f>
        <v/>
      </c>
      <c r="W207" s="65"/>
      <c r="X207" s="65" t="str">
        <f>G!BI178</f>
        <v/>
      </c>
      <c r="Y207" s="28" t="str">
        <f>G!BH178</f>
        <v>--</v>
      </c>
      <c r="Z207" s="23" t="str">
        <f>G!BJ178</f>
        <v/>
      </c>
      <c r="AE207" s="40">
        <f t="shared" si="8"/>
        <v>1</v>
      </c>
    </row>
    <row r="208" spans="1:31" ht="9" hidden="1" customHeight="1" x14ac:dyDescent="0.15">
      <c r="A208" s="161" t="str">
        <f>F!A179</f>
        <v>Cis-chloordaan</v>
      </c>
      <c r="B208" s="161"/>
      <c r="C208" s="161"/>
      <c r="D208" s="65" t="str">
        <f>G!AT179</f>
        <v/>
      </c>
      <c r="E208" s="28" t="str">
        <f>G!AS179</f>
        <v>--</v>
      </c>
      <c r="F208" s="23" t="str">
        <f>G!AU179</f>
        <v/>
      </c>
      <c r="G208" s="65"/>
      <c r="H208" s="65" t="str">
        <f>G!AW179</f>
        <v/>
      </c>
      <c r="I208" s="28" t="str">
        <f>G!AV179</f>
        <v>--</v>
      </c>
      <c r="J208" s="23" t="str">
        <f>G!AX179</f>
        <v/>
      </c>
      <c r="K208" s="65"/>
      <c r="L208" s="65" t="str">
        <f>G!AZ179</f>
        <v/>
      </c>
      <c r="M208" s="28" t="str">
        <f>G!AY179</f>
        <v>--</v>
      </c>
      <c r="N208" s="23" t="str">
        <f>G!BA179</f>
        <v/>
      </c>
      <c r="O208" s="65"/>
      <c r="P208" s="65" t="str">
        <f>G!BC179</f>
        <v/>
      </c>
      <c r="Q208" s="28" t="str">
        <f>G!BB179</f>
        <v>--</v>
      </c>
      <c r="R208" s="23" t="str">
        <f>G!BD179</f>
        <v/>
      </c>
      <c r="S208" s="65"/>
      <c r="T208" s="65" t="str">
        <f>G!BF179</f>
        <v/>
      </c>
      <c r="U208" s="28" t="str">
        <f>G!BE179</f>
        <v>--</v>
      </c>
      <c r="V208" s="23" t="str">
        <f>G!BG179</f>
        <v/>
      </c>
      <c r="W208" s="65"/>
      <c r="X208" s="65" t="str">
        <f>G!BI179</f>
        <v/>
      </c>
      <c r="Y208" s="28" t="str">
        <f>G!BH179</f>
        <v>--</v>
      </c>
      <c r="Z208" s="23" t="str">
        <f>G!BJ179</f>
        <v/>
      </c>
      <c r="AE208" s="40">
        <f t="shared" si="8"/>
        <v>1</v>
      </c>
    </row>
    <row r="209" spans="1:31" ht="9" hidden="1" customHeight="1" x14ac:dyDescent="0.15">
      <c r="A209" s="161" t="str">
        <f>F!A180</f>
        <v>Som chloordaan</v>
      </c>
      <c r="B209" s="161"/>
      <c r="C209" s="161"/>
      <c r="D209" s="65" t="str">
        <f>G!AT180</f>
        <v/>
      </c>
      <c r="E209" s="28" t="str">
        <f>G!AS180</f>
        <v>--</v>
      </c>
      <c r="F209" s="23" t="str">
        <f>G!AU180</f>
        <v/>
      </c>
      <c r="G209" s="65"/>
      <c r="H209" s="65" t="str">
        <f>G!AW180</f>
        <v/>
      </c>
      <c r="I209" s="28" t="str">
        <f>G!AV180</f>
        <v>--</v>
      </c>
      <c r="J209" s="23" t="str">
        <f>G!AX180</f>
        <v/>
      </c>
      <c r="K209" s="65"/>
      <c r="L209" s="65" t="str">
        <f>G!AZ180</f>
        <v/>
      </c>
      <c r="M209" s="28" t="str">
        <f>G!AY180</f>
        <v>--</v>
      </c>
      <c r="N209" s="23" t="str">
        <f>G!BA180</f>
        <v/>
      </c>
      <c r="O209" s="65"/>
      <c r="P209" s="65" t="str">
        <f>G!BC180</f>
        <v/>
      </c>
      <c r="Q209" s="28" t="str">
        <f>G!BB180</f>
        <v>--</v>
      </c>
      <c r="R209" s="23" t="str">
        <f>G!BD180</f>
        <v/>
      </c>
      <c r="S209" s="65"/>
      <c r="T209" s="65" t="str">
        <f>G!BF180</f>
        <v/>
      </c>
      <c r="U209" s="28" t="str">
        <f>G!BE180</f>
        <v>--</v>
      </c>
      <c r="V209" s="23" t="str">
        <f>G!BG180</f>
        <v/>
      </c>
      <c r="W209" s="65"/>
      <c r="X209" s="65" t="str">
        <f>G!BI180</f>
        <v/>
      </c>
      <c r="Y209" s="28" t="str">
        <f>G!BH180</f>
        <v>--</v>
      </c>
      <c r="Z209" s="23" t="str">
        <f>G!BJ180</f>
        <v/>
      </c>
      <c r="AE209" s="40">
        <f t="shared" si="8"/>
        <v>1</v>
      </c>
    </row>
    <row r="210" spans="1:31" ht="9" hidden="1" customHeight="1" x14ac:dyDescent="0.15">
      <c r="A210" s="161" t="str">
        <f>F!A181</f>
        <v>Som OCB landbodem</v>
      </c>
      <c r="B210" s="161"/>
      <c r="C210" s="161"/>
      <c r="D210" s="65" t="str">
        <f>G!AT181</f>
        <v/>
      </c>
      <c r="E210" s="28" t="str">
        <f>G!AS181</f>
        <v>--</v>
      </c>
      <c r="F210" s="23" t="str">
        <f>G!AU181</f>
        <v/>
      </c>
      <c r="G210" s="65"/>
      <c r="H210" s="65" t="str">
        <f>G!AW181</f>
        <v/>
      </c>
      <c r="I210" s="28" t="str">
        <f>G!AV181</f>
        <v>--</v>
      </c>
      <c r="J210" s="23" t="str">
        <f>G!AX181</f>
        <v/>
      </c>
      <c r="K210" s="65"/>
      <c r="L210" s="65" t="str">
        <f>G!AZ181</f>
        <v/>
      </c>
      <c r="M210" s="28" t="str">
        <f>G!AY181</f>
        <v>--</v>
      </c>
      <c r="N210" s="23" t="str">
        <f>G!BA181</f>
        <v/>
      </c>
      <c r="O210" s="65"/>
      <c r="P210" s="65" t="str">
        <f>G!BC181</f>
        <v/>
      </c>
      <c r="Q210" s="28" t="str">
        <f>G!BB181</f>
        <v>--</v>
      </c>
      <c r="R210" s="23" t="str">
        <f>G!BD181</f>
        <v/>
      </c>
      <c r="S210" s="65"/>
      <c r="T210" s="65" t="str">
        <f>G!BF181</f>
        <v/>
      </c>
      <c r="U210" s="28" t="str">
        <f>G!BE181</f>
        <v>--</v>
      </c>
      <c r="V210" s="23" t="str">
        <f>G!BG181</f>
        <v/>
      </c>
      <c r="W210" s="65"/>
      <c r="X210" s="65" t="str">
        <f>G!BI181</f>
        <v/>
      </c>
      <c r="Y210" s="28" t="str">
        <f>G!BH181</f>
        <v>--</v>
      </c>
      <c r="Z210" s="23" t="str">
        <f>G!BJ181</f>
        <v/>
      </c>
      <c r="AE210" s="40">
        <f t="shared" si="8"/>
        <v>1</v>
      </c>
    </row>
    <row r="211" spans="1:31" ht="9" hidden="1" customHeight="1" x14ac:dyDescent="0.15">
      <c r="A211" s="161" t="str">
        <f>F!A182</f>
        <v>Chloorthalonil</v>
      </c>
      <c r="B211" s="161"/>
      <c r="C211" s="161"/>
      <c r="D211" s="65" t="str">
        <f>G!AT182</f>
        <v/>
      </c>
      <c r="E211" s="28" t="str">
        <f>G!AS182</f>
        <v>--</v>
      </c>
      <c r="F211" s="23" t="str">
        <f>G!AU182</f>
        <v/>
      </c>
      <c r="G211" s="65"/>
      <c r="H211" s="65" t="str">
        <f>G!AW182</f>
        <v/>
      </c>
      <c r="I211" s="28" t="str">
        <f>G!AV182</f>
        <v>--</v>
      </c>
      <c r="J211" s="23" t="str">
        <f>G!AX182</f>
        <v/>
      </c>
      <c r="K211" s="65"/>
      <c r="L211" s="65" t="str">
        <f>G!AZ182</f>
        <v/>
      </c>
      <c r="M211" s="28" t="str">
        <f>G!AY182</f>
        <v>--</v>
      </c>
      <c r="N211" s="23" t="str">
        <f>G!BA182</f>
        <v/>
      </c>
      <c r="O211" s="65"/>
      <c r="P211" s="65" t="str">
        <f>G!BC182</f>
        <v/>
      </c>
      <c r="Q211" s="28" t="str">
        <f>G!BB182</f>
        <v>--</v>
      </c>
      <c r="R211" s="23" t="str">
        <f>G!BD182</f>
        <v/>
      </c>
      <c r="S211" s="65"/>
      <c r="T211" s="65" t="str">
        <f>G!BF182</f>
        <v/>
      </c>
      <c r="U211" s="28" t="str">
        <f>G!BE182</f>
        <v>--</v>
      </c>
      <c r="V211" s="23" t="str">
        <f>G!BG182</f>
        <v/>
      </c>
      <c r="W211" s="65"/>
      <c r="X211" s="65" t="str">
        <f>G!BI182</f>
        <v/>
      </c>
      <c r="Y211" s="28" t="str">
        <f>G!BH182</f>
        <v>--</v>
      </c>
      <c r="Z211" s="23" t="str">
        <f>G!BJ182</f>
        <v/>
      </c>
      <c r="AE211" s="40">
        <f t="shared" si="8"/>
        <v>1</v>
      </c>
    </row>
    <row r="212" spans="1:31" ht="9" hidden="1" customHeight="1" x14ac:dyDescent="0.15">
      <c r="A212" s="161" t="str">
        <f>F!A183</f>
        <v>Beta-endolsulfan</v>
      </c>
      <c r="B212" s="161"/>
      <c r="C212" s="161"/>
      <c r="D212" s="65" t="str">
        <f>G!AT183</f>
        <v/>
      </c>
      <c r="E212" s="28" t="str">
        <f>G!AS183</f>
        <v>--</v>
      </c>
      <c r="F212" s="23" t="str">
        <f>G!AU183</f>
        <v/>
      </c>
      <c r="G212" s="65"/>
      <c r="H212" s="65" t="str">
        <f>G!AW183</f>
        <v/>
      </c>
      <c r="I212" s="28" t="str">
        <f>G!AV183</f>
        <v>--</v>
      </c>
      <c r="J212" s="23" t="str">
        <f>G!AX183</f>
        <v/>
      </c>
      <c r="K212" s="65"/>
      <c r="L212" s="65" t="str">
        <f>G!AZ183</f>
        <v/>
      </c>
      <c r="M212" s="28" t="str">
        <f>G!AY183</f>
        <v>--</v>
      </c>
      <c r="N212" s="23" t="str">
        <f>G!BA183</f>
        <v/>
      </c>
      <c r="O212" s="65"/>
      <c r="P212" s="65" t="str">
        <f>G!BC183</f>
        <v/>
      </c>
      <c r="Q212" s="28" t="str">
        <f>G!BB183</f>
        <v>--</v>
      </c>
      <c r="R212" s="23" t="str">
        <f>G!BD183</f>
        <v/>
      </c>
      <c r="S212" s="65"/>
      <c r="T212" s="65" t="str">
        <f>G!BF183</f>
        <v/>
      </c>
      <c r="U212" s="28" t="str">
        <f>G!BE183</f>
        <v>--</v>
      </c>
      <c r="V212" s="23" t="str">
        <f>G!BG183</f>
        <v/>
      </c>
      <c r="W212" s="65"/>
      <c r="X212" s="65" t="str">
        <f>G!BI183</f>
        <v/>
      </c>
      <c r="Y212" s="28" t="str">
        <f>G!BH183</f>
        <v>--</v>
      </c>
      <c r="Z212" s="23" t="str">
        <f>G!BJ183</f>
        <v/>
      </c>
      <c r="AE212" s="40">
        <f t="shared" si="8"/>
        <v>1</v>
      </c>
    </row>
    <row r="213" spans="1:31" ht="9" hidden="1" customHeight="1" x14ac:dyDescent="0.15">
      <c r="A213" s="161" t="str">
        <f>F!A184</f>
        <v>Endosulfansulfaat</v>
      </c>
      <c r="B213" s="161"/>
      <c r="C213" s="161"/>
      <c r="D213" s="65" t="str">
        <f>G!AT184</f>
        <v/>
      </c>
      <c r="E213" s="28" t="str">
        <f>G!AS184</f>
        <v>--</v>
      </c>
      <c r="F213" s="23" t="str">
        <f>G!AU184</f>
        <v/>
      </c>
      <c r="G213" s="65"/>
      <c r="H213" s="65" t="str">
        <f>G!AW184</f>
        <v/>
      </c>
      <c r="I213" s="28" t="str">
        <f>G!AV184</f>
        <v>--</v>
      </c>
      <c r="J213" s="23" t="str">
        <f>G!AX184</f>
        <v/>
      </c>
      <c r="K213" s="65"/>
      <c r="L213" s="65" t="str">
        <f>G!AZ184</f>
        <v/>
      </c>
      <c r="M213" s="28" t="str">
        <f>G!AY184</f>
        <v>--</v>
      </c>
      <c r="N213" s="23" t="str">
        <f>G!BA184</f>
        <v/>
      </c>
      <c r="O213" s="65"/>
      <c r="P213" s="65" t="str">
        <f>G!BC184</f>
        <v/>
      </c>
      <c r="Q213" s="28" t="str">
        <f>G!BB184</f>
        <v>--</v>
      </c>
      <c r="R213" s="23" t="str">
        <f>G!BD184</f>
        <v/>
      </c>
      <c r="S213" s="65"/>
      <c r="T213" s="65" t="str">
        <f>G!BF184</f>
        <v/>
      </c>
      <c r="U213" s="28" t="str">
        <f>G!BE184</f>
        <v>--</v>
      </c>
      <c r="V213" s="23" t="str">
        <f>G!BG184</f>
        <v/>
      </c>
      <c r="W213" s="65"/>
      <c r="X213" s="65" t="str">
        <f>G!BI184</f>
        <v/>
      </c>
      <c r="Y213" s="28" t="str">
        <f>G!BH184</f>
        <v>--</v>
      </c>
      <c r="Z213" s="23" t="str">
        <f>G!BJ184</f>
        <v/>
      </c>
      <c r="AE213" s="40">
        <f t="shared" si="8"/>
        <v>1</v>
      </c>
    </row>
    <row r="214" spans="1:31" ht="9" hidden="1" customHeight="1" x14ac:dyDescent="0.15">
      <c r="A214" s="161" t="str">
        <f>F!A185</f>
        <v>Som endosulfan</v>
      </c>
      <c r="B214" s="161"/>
      <c r="C214" s="161"/>
      <c r="D214" s="65" t="str">
        <f>G!AT185</f>
        <v/>
      </c>
      <c r="E214" s="28" t="str">
        <f>G!AS185</f>
        <v>--</v>
      </c>
      <c r="F214" s="23" t="str">
        <f>G!AU185</f>
        <v/>
      </c>
      <c r="G214" s="65"/>
      <c r="H214" s="65" t="str">
        <f>G!AW185</f>
        <v/>
      </c>
      <c r="I214" s="28" t="str">
        <f>G!AV185</f>
        <v>--</v>
      </c>
      <c r="J214" s="23" t="str">
        <f>G!AX185</f>
        <v/>
      </c>
      <c r="K214" s="65"/>
      <c r="L214" s="65" t="str">
        <f>G!AZ185</f>
        <v/>
      </c>
      <c r="M214" s="28" t="str">
        <f>G!AY185</f>
        <v>--</v>
      </c>
      <c r="N214" s="23" t="str">
        <f>G!BA185</f>
        <v/>
      </c>
      <c r="O214" s="65"/>
      <c r="P214" s="65" t="str">
        <f>G!BC185</f>
        <v/>
      </c>
      <c r="Q214" s="28" t="str">
        <f>G!BB185</f>
        <v>--</v>
      </c>
      <c r="R214" s="23" t="str">
        <f>G!BD185</f>
        <v/>
      </c>
      <c r="S214" s="65"/>
      <c r="T214" s="65" t="str">
        <f>G!BF185</f>
        <v/>
      </c>
      <c r="U214" s="28" t="str">
        <f>G!BE185</f>
        <v>--</v>
      </c>
      <c r="V214" s="23" t="str">
        <f>G!BG185</f>
        <v/>
      </c>
      <c r="W214" s="65"/>
      <c r="X214" s="65" t="str">
        <f>G!BI185</f>
        <v/>
      </c>
      <c r="Y214" s="28" t="str">
        <f>G!BH185</f>
        <v>--</v>
      </c>
      <c r="Z214" s="23" t="str">
        <f>G!BJ185</f>
        <v/>
      </c>
      <c r="AE214" s="40">
        <f t="shared" si="8"/>
        <v>1</v>
      </c>
    </row>
    <row r="215" spans="1:31" ht="9" hidden="1" customHeight="1" x14ac:dyDescent="0.15">
      <c r="A215" s="161" t="str">
        <f>F!A186</f>
        <v>Hexachloorethaan</v>
      </c>
      <c r="B215" s="161"/>
      <c r="C215" s="161"/>
      <c r="D215" s="65" t="str">
        <f>G!AT186</f>
        <v/>
      </c>
      <c r="E215" s="28" t="str">
        <f>G!AS186</f>
        <v>--</v>
      </c>
      <c r="F215" s="23" t="str">
        <f>G!AU186</f>
        <v/>
      </c>
      <c r="G215" s="65"/>
      <c r="H215" s="65" t="str">
        <f>G!AW186</f>
        <v/>
      </c>
      <c r="I215" s="28" t="str">
        <f>G!AV186</f>
        <v>--</v>
      </c>
      <c r="J215" s="23" t="str">
        <f>G!AX186</f>
        <v/>
      </c>
      <c r="K215" s="65"/>
      <c r="L215" s="65" t="str">
        <f>G!AZ186</f>
        <v/>
      </c>
      <c r="M215" s="28" t="str">
        <f>G!AY186</f>
        <v>--</v>
      </c>
      <c r="N215" s="23" t="str">
        <f>G!BA186</f>
        <v/>
      </c>
      <c r="O215" s="65"/>
      <c r="P215" s="65" t="str">
        <f>G!BC186</f>
        <v/>
      </c>
      <c r="Q215" s="28" t="str">
        <f>G!BB186</f>
        <v>--</v>
      </c>
      <c r="R215" s="23" t="str">
        <f>G!BD186</f>
        <v/>
      </c>
      <c r="S215" s="65"/>
      <c r="T215" s="65" t="str">
        <f>G!BF186</f>
        <v/>
      </c>
      <c r="U215" s="28" t="str">
        <f>G!BE186</f>
        <v>--</v>
      </c>
      <c r="V215" s="23" t="str">
        <f>G!BG186</f>
        <v/>
      </c>
      <c r="W215" s="65"/>
      <c r="X215" s="65" t="str">
        <f>G!BI186</f>
        <v/>
      </c>
      <c r="Y215" s="28" t="str">
        <f>G!BH186</f>
        <v>--</v>
      </c>
      <c r="Z215" s="23" t="str">
        <f>G!BJ186</f>
        <v/>
      </c>
      <c r="AE215" s="40">
        <f t="shared" si="8"/>
        <v>1</v>
      </c>
    </row>
    <row r="216" spans="1:31" ht="9" hidden="1" customHeight="1" x14ac:dyDescent="0.15">
      <c r="A216" s="161" t="str">
        <f>F!A187</f>
        <v>Quintozeen</v>
      </c>
      <c r="B216" s="161"/>
      <c r="C216" s="161"/>
      <c r="D216" s="65" t="str">
        <f>G!AT187</f>
        <v/>
      </c>
      <c r="E216" s="28" t="str">
        <f>G!AS187</f>
        <v>--</v>
      </c>
      <c r="F216" s="23" t="str">
        <f>G!AU187</f>
        <v/>
      </c>
      <c r="G216" s="65"/>
      <c r="H216" s="65" t="str">
        <f>G!AW187</f>
        <v/>
      </c>
      <c r="I216" s="28" t="str">
        <f>G!AV187</f>
        <v>--</v>
      </c>
      <c r="J216" s="23" t="str">
        <f>G!AX187</f>
        <v/>
      </c>
      <c r="K216" s="65"/>
      <c r="L216" s="65" t="str">
        <f>G!AZ187</f>
        <v/>
      </c>
      <c r="M216" s="28" t="str">
        <f>G!AY187</f>
        <v>--</v>
      </c>
      <c r="N216" s="23" t="str">
        <f>G!BA187</f>
        <v/>
      </c>
      <c r="O216" s="65"/>
      <c r="P216" s="65" t="str">
        <f>G!BC187</f>
        <v/>
      </c>
      <c r="Q216" s="28" t="str">
        <f>G!BB187</f>
        <v>--</v>
      </c>
      <c r="R216" s="23" t="str">
        <f>G!BD187</f>
        <v/>
      </c>
      <c r="S216" s="65"/>
      <c r="T216" s="65" t="str">
        <f>G!BF187</f>
        <v/>
      </c>
      <c r="U216" s="28" t="str">
        <f>G!BE187</f>
        <v>--</v>
      </c>
      <c r="V216" s="23" t="str">
        <f>G!BG187</f>
        <v/>
      </c>
      <c r="W216" s="65"/>
      <c r="X216" s="65" t="str">
        <f>G!BI187</f>
        <v/>
      </c>
      <c r="Y216" s="28" t="str">
        <f>G!BH187</f>
        <v>--</v>
      </c>
      <c r="Z216" s="23" t="str">
        <f>G!BJ187</f>
        <v/>
      </c>
      <c r="AE216" s="40">
        <f t="shared" si="8"/>
        <v>1</v>
      </c>
    </row>
    <row r="217" spans="1:31" ht="9" hidden="1" customHeight="1" x14ac:dyDescent="0.15">
      <c r="A217" s="161" t="str">
        <f>F!A188</f>
        <v>Tecnazeen</v>
      </c>
      <c r="B217" s="161"/>
      <c r="C217" s="161"/>
      <c r="D217" s="65" t="str">
        <f>G!AT188</f>
        <v/>
      </c>
      <c r="E217" s="28" t="str">
        <f>G!AS188</f>
        <v>--</v>
      </c>
      <c r="F217" s="23" t="str">
        <f>G!AU188</f>
        <v/>
      </c>
      <c r="G217" s="65"/>
      <c r="H217" s="65" t="str">
        <f>G!AW188</f>
        <v/>
      </c>
      <c r="I217" s="28" t="str">
        <f>G!AV188</f>
        <v>--</v>
      </c>
      <c r="J217" s="23" t="str">
        <f>G!AX188</f>
        <v/>
      </c>
      <c r="K217" s="65"/>
      <c r="L217" s="65" t="str">
        <f>G!AZ188</f>
        <v/>
      </c>
      <c r="M217" s="28" t="str">
        <f>G!AY188</f>
        <v>--</v>
      </c>
      <c r="N217" s="23" t="str">
        <f>G!BA188</f>
        <v/>
      </c>
      <c r="O217" s="65"/>
      <c r="P217" s="65" t="str">
        <f>G!BC188</f>
        <v/>
      </c>
      <c r="Q217" s="28" t="str">
        <f>G!BB188</f>
        <v>--</v>
      </c>
      <c r="R217" s="23" t="str">
        <f>G!BD188</f>
        <v/>
      </c>
      <c r="S217" s="65"/>
      <c r="T217" s="65" t="str">
        <f>G!BF188</f>
        <v/>
      </c>
      <c r="U217" s="28" t="str">
        <f>G!BE188</f>
        <v>--</v>
      </c>
      <c r="V217" s="23" t="str">
        <f>G!BG188</f>
        <v/>
      </c>
      <c r="W217" s="65"/>
      <c r="X217" s="65" t="str">
        <f>G!BI188</f>
        <v/>
      </c>
      <c r="Y217" s="28" t="str">
        <f>G!BH188</f>
        <v>--</v>
      </c>
      <c r="Z217" s="23" t="str">
        <f>G!BJ188</f>
        <v/>
      </c>
      <c r="AE217" s="40">
        <f t="shared" si="8"/>
        <v>1</v>
      </c>
    </row>
    <row r="218" spans="1:31" ht="9" hidden="1" customHeight="1" x14ac:dyDescent="0.15">
      <c r="A218" s="161" t="str">
        <f>F!A189</f>
        <v>Triallaat</v>
      </c>
      <c r="B218" s="161"/>
      <c r="C218" s="161"/>
      <c r="D218" s="65" t="str">
        <f>G!AT189</f>
        <v/>
      </c>
      <c r="E218" s="28" t="str">
        <f>G!AS189</f>
        <v>--</v>
      </c>
      <c r="F218" s="23" t="str">
        <f>G!AU189</f>
        <v/>
      </c>
      <c r="G218" s="65"/>
      <c r="H218" s="65" t="str">
        <f>G!AW189</f>
        <v/>
      </c>
      <c r="I218" s="28" t="str">
        <f>G!AV189</f>
        <v>--</v>
      </c>
      <c r="J218" s="23" t="str">
        <f>G!AX189</f>
        <v/>
      </c>
      <c r="K218" s="65"/>
      <c r="L218" s="65" t="str">
        <f>G!AZ189</f>
        <v/>
      </c>
      <c r="M218" s="28" t="str">
        <f>G!AY189</f>
        <v>--</v>
      </c>
      <c r="N218" s="23" t="str">
        <f>G!BA189</f>
        <v/>
      </c>
      <c r="O218" s="65"/>
      <c r="P218" s="65" t="str">
        <f>G!BC189</f>
        <v/>
      </c>
      <c r="Q218" s="28" t="str">
        <f>G!BB189</f>
        <v>--</v>
      </c>
      <c r="R218" s="23" t="str">
        <f>G!BD189</f>
        <v/>
      </c>
      <c r="S218" s="65"/>
      <c r="T218" s="65" t="str">
        <f>G!BF189</f>
        <v/>
      </c>
      <c r="U218" s="28" t="str">
        <f>G!BE189</f>
        <v>--</v>
      </c>
      <c r="V218" s="23" t="str">
        <f>G!BG189</f>
        <v/>
      </c>
      <c r="W218" s="65"/>
      <c r="X218" s="65" t="str">
        <f>G!BI189</f>
        <v/>
      </c>
      <c r="Y218" s="28" t="str">
        <f>G!BH189</f>
        <v>--</v>
      </c>
      <c r="Z218" s="23" t="str">
        <f>G!BJ189</f>
        <v/>
      </c>
      <c r="AE218" s="40">
        <f t="shared" si="8"/>
        <v>1</v>
      </c>
    </row>
    <row r="219" spans="1:31" ht="9" hidden="1" customHeight="1" x14ac:dyDescent="0.15">
      <c r="A219" s="161" t="str">
        <f>F!A190</f>
        <v>p,p-Methoxychloor</v>
      </c>
      <c r="B219" s="161"/>
      <c r="C219" s="161"/>
      <c r="D219" s="65" t="str">
        <f>G!AT190</f>
        <v/>
      </c>
      <c r="E219" s="28" t="str">
        <f>G!AS190</f>
        <v>--</v>
      </c>
      <c r="F219" s="23" t="str">
        <f>G!AU190</f>
        <v/>
      </c>
      <c r="G219" s="65"/>
      <c r="H219" s="65" t="str">
        <f>G!AW190</f>
        <v/>
      </c>
      <c r="I219" s="28" t="str">
        <f>G!AV190</f>
        <v>--</v>
      </c>
      <c r="J219" s="23" t="str">
        <f>G!AX190</f>
        <v/>
      </c>
      <c r="K219" s="65"/>
      <c r="L219" s="65" t="str">
        <f>G!AZ190</f>
        <v/>
      </c>
      <c r="M219" s="28" t="str">
        <f>G!AY190</f>
        <v>--</v>
      </c>
      <c r="N219" s="23" t="str">
        <f>G!BA190</f>
        <v/>
      </c>
      <c r="O219" s="65"/>
      <c r="P219" s="65" t="str">
        <f>G!BC190</f>
        <v/>
      </c>
      <c r="Q219" s="28" t="str">
        <f>G!BB190</f>
        <v>--</v>
      </c>
      <c r="R219" s="23" t="str">
        <f>G!BD190</f>
        <v/>
      </c>
      <c r="S219" s="65"/>
      <c r="T219" s="65" t="str">
        <f>G!BF190</f>
        <v/>
      </c>
      <c r="U219" s="28" t="str">
        <f>G!BE190</f>
        <v>--</v>
      </c>
      <c r="V219" s="23" t="str">
        <f>G!BG190</f>
        <v/>
      </c>
      <c r="W219" s="65"/>
      <c r="X219" s="65" t="str">
        <f>G!BI190</f>
        <v/>
      </c>
      <c r="Y219" s="28" t="str">
        <f>G!BH190</f>
        <v>--</v>
      </c>
      <c r="Z219" s="23" t="str">
        <f>G!BJ190</f>
        <v/>
      </c>
      <c r="AE219" s="40">
        <f t="shared" si="8"/>
        <v>1</v>
      </c>
    </row>
    <row r="220" spans="1:31" ht="3.95" hidden="1" customHeight="1" x14ac:dyDescent="0.15">
      <c r="A220" s="65"/>
      <c r="B220" s="65"/>
      <c r="C220" s="65"/>
      <c r="D220" s="65"/>
      <c r="G220" s="65"/>
      <c r="H220" s="65"/>
      <c r="K220" s="65"/>
      <c r="L220" s="65"/>
      <c r="O220" s="65"/>
      <c r="P220" s="65"/>
      <c r="S220" s="65"/>
      <c r="T220" s="65"/>
      <c r="W220" s="65"/>
      <c r="X220" s="65"/>
      <c r="AE220" s="67">
        <f>AE221</f>
        <v>1</v>
      </c>
    </row>
    <row r="221" spans="1:31" ht="9" hidden="1" customHeight="1" x14ac:dyDescent="0.15">
      <c r="A221" s="66" t="str">
        <f>IF(COUNTIF(F!D189:D212,60)&gt;0,"Fosforbestrijdingsmiddelen (mg/l)","Fosforbestrijdingsmiddelen (µg/l)")</f>
        <v>Fosforbestrijdingsmiddelen (µg/l)</v>
      </c>
      <c r="B221" s="65"/>
      <c r="C221" s="65"/>
      <c r="D221" s="65"/>
      <c r="G221" s="65"/>
      <c r="H221" s="65"/>
      <c r="K221" s="65"/>
      <c r="L221" s="65"/>
      <c r="O221" s="65"/>
      <c r="P221" s="65"/>
      <c r="S221" s="65"/>
      <c r="T221" s="65"/>
      <c r="W221" s="65"/>
      <c r="X221" s="65"/>
      <c r="AE221" s="67">
        <f>IF(COUNTIF(AE222:AE245,1)=COUNT(AE222:AE245),1,0)</f>
        <v>1</v>
      </c>
    </row>
    <row r="222" spans="1:31" ht="9" hidden="1" customHeight="1" x14ac:dyDescent="0.15">
      <c r="A222" s="161" t="str">
        <f>F!A191</f>
        <v>Azinfos-ethyl</v>
      </c>
      <c r="B222" s="161"/>
      <c r="C222" s="161"/>
      <c r="D222" s="65" t="str">
        <f>G!AT191</f>
        <v/>
      </c>
      <c r="E222" s="28" t="str">
        <f>G!AS191</f>
        <v>--</v>
      </c>
      <c r="F222" s="23" t="str">
        <f>G!AU191</f>
        <v/>
      </c>
      <c r="G222" s="65"/>
      <c r="H222" s="65" t="str">
        <f>G!AW191</f>
        <v/>
      </c>
      <c r="I222" s="28" t="str">
        <f>G!AV191</f>
        <v>--</v>
      </c>
      <c r="J222" s="23" t="str">
        <f>G!AX191</f>
        <v/>
      </c>
      <c r="K222" s="65"/>
      <c r="L222" s="65" t="str">
        <f>G!AZ191</f>
        <v/>
      </c>
      <c r="M222" s="28" t="str">
        <f>G!AY191</f>
        <v>--</v>
      </c>
      <c r="N222" s="23" t="str">
        <f>G!BA191</f>
        <v/>
      </c>
      <c r="O222" s="65"/>
      <c r="P222" s="65" t="str">
        <f>G!BC191</f>
        <v/>
      </c>
      <c r="Q222" s="28" t="str">
        <f>G!BB191</f>
        <v>--</v>
      </c>
      <c r="R222" s="23" t="str">
        <f>G!BD191</f>
        <v/>
      </c>
      <c r="S222" s="65"/>
      <c r="T222" s="65" t="str">
        <f>G!BF191</f>
        <v/>
      </c>
      <c r="U222" s="28" t="str">
        <f>G!BE191</f>
        <v>--</v>
      </c>
      <c r="V222" s="23" t="str">
        <f>G!BG191</f>
        <v/>
      </c>
      <c r="W222" s="65"/>
      <c r="X222" s="65" t="str">
        <f>G!BI191</f>
        <v/>
      </c>
      <c r="Y222" s="28" t="str">
        <f>G!BH191</f>
        <v>--</v>
      </c>
      <c r="Z222" s="23" t="str">
        <f>G!BJ191</f>
        <v/>
      </c>
      <c r="AE222" s="40">
        <f t="shared" ref="AE222:AE245" si="9">IF(AND(E222="--",I222="--",M222="--",Q222="--",U222="--",Y222="--"),1,0)</f>
        <v>1</v>
      </c>
    </row>
    <row r="223" spans="1:31" ht="9" hidden="1" customHeight="1" x14ac:dyDescent="0.15">
      <c r="A223" s="161" t="str">
        <f>F!A192</f>
        <v>Azinfos-methyl</v>
      </c>
      <c r="B223" s="161"/>
      <c r="C223" s="161"/>
      <c r="D223" s="65" t="str">
        <f>G!AT192</f>
        <v/>
      </c>
      <c r="E223" s="28" t="str">
        <f>G!AS192</f>
        <v>--</v>
      </c>
      <c r="F223" s="23" t="str">
        <f>G!AU192</f>
        <v/>
      </c>
      <c r="G223" s="65"/>
      <c r="H223" s="65" t="str">
        <f>G!AW192</f>
        <v/>
      </c>
      <c r="I223" s="28" t="str">
        <f>G!AV192</f>
        <v>--</v>
      </c>
      <c r="J223" s="23" t="str">
        <f>G!AX192</f>
        <v/>
      </c>
      <c r="K223" s="65"/>
      <c r="L223" s="65" t="str">
        <f>G!AZ192</f>
        <v/>
      </c>
      <c r="M223" s="28" t="str">
        <f>G!AY192</f>
        <v>--</v>
      </c>
      <c r="N223" s="23" t="str">
        <f>G!BA192</f>
        <v/>
      </c>
      <c r="O223" s="65"/>
      <c r="P223" s="65" t="str">
        <f>G!BC192</f>
        <v/>
      </c>
      <c r="Q223" s="28" t="str">
        <f>G!BB192</f>
        <v>--</v>
      </c>
      <c r="R223" s="23" t="str">
        <f>G!BD192</f>
        <v/>
      </c>
      <c r="S223" s="65"/>
      <c r="T223" s="65" t="str">
        <f>G!BF192</f>
        <v/>
      </c>
      <c r="U223" s="28" t="str">
        <f>G!BE192</f>
        <v>--</v>
      </c>
      <c r="V223" s="23" t="str">
        <f>G!BG192</f>
        <v/>
      </c>
      <c r="W223" s="65"/>
      <c r="X223" s="65" t="str">
        <f>G!BI192</f>
        <v/>
      </c>
      <c r="Y223" s="28" t="str">
        <f>G!BH192</f>
        <v>--</v>
      </c>
      <c r="Z223" s="23" t="str">
        <f>G!BJ192</f>
        <v/>
      </c>
      <c r="AE223" s="40">
        <f t="shared" si="9"/>
        <v>1</v>
      </c>
    </row>
    <row r="224" spans="1:31" ht="9" hidden="1" customHeight="1" x14ac:dyDescent="0.15">
      <c r="A224" s="161" t="str">
        <f>F!A193</f>
        <v>Carbofenothion</v>
      </c>
      <c r="B224" s="161"/>
      <c r="C224" s="161"/>
      <c r="D224" s="65" t="str">
        <f>G!AT193</f>
        <v/>
      </c>
      <c r="E224" s="28" t="str">
        <f>G!AS193</f>
        <v>--</v>
      </c>
      <c r="F224" s="23" t="str">
        <f>G!AU193</f>
        <v/>
      </c>
      <c r="G224" s="65"/>
      <c r="H224" s="65" t="str">
        <f>G!AW193</f>
        <v/>
      </c>
      <c r="I224" s="28" t="str">
        <f>G!AV193</f>
        <v>--</v>
      </c>
      <c r="J224" s="23" t="str">
        <f>G!AX193</f>
        <v/>
      </c>
      <c r="K224" s="65"/>
      <c r="L224" s="65" t="str">
        <f>G!AZ193</f>
        <v/>
      </c>
      <c r="M224" s="28" t="str">
        <f>G!AY193</f>
        <v>--</v>
      </c>
      <c r="N224" s="23" t="str">
        <f>G!BA193</f>
        <v/>
      </c>
      <c r="O224" s="65"/>
      <c r="P224" s="65" t="str">
        <f>G!BC193</f>
        <v/>
      </c>
      <c r="Q224" s="28" t="str">
        <f>G!BB193</f>
        <v>--</v>
      </c>
      <c r="R224" s="23" t="str">
        <f>G!BD193</f>
        <v/>
      </c>
      <c r="S224" s="65"/>
      <c r="T224" s="65" t="str">
        <f>G!BF193</f>
        <v/>
      </c>
      <c r="U224" s="28" t="str">
        <f>G!BE193</f>
        <v>--</v>
      </c>
      <c r="V224" s="23" t="str">
        <f>G!BG193</f>
        <v/>
      </c>
      <c r="W224" s="65"/>
      <c r="X224" s="65" t="str">
        <f>G!BI193</f>
        <v/>
      </c>
      <c r="Y224" s="28" t="str">
        <f>G!BH193</f>
        <v>--</v>
      </c>
      <c r="Z224" s="23" t="str">
        <f>G!BJ193</f>
        <v/>
      </c>
      <c r="AE224" s="40">
        <f t="shared" si="9"/>
        <v>1</v>
      </c>
    </row>
    <row r="225" spans="1:31" ht="9" hidden="1" customHeight="1" x14ac:dyDescent="0.15">
      <c r="A225" s="161" t="str">
        <f>F!A194</f>
        <v>Chloorfenvinfos A</v>
      </c>
      <c r="B225" s="161"/>
      <c r="C225" s="161"/>
      <c r="D225" s="65" t="str">
        <f>G!AT194</f>
        <v/>
      </c>
      <c r="E225" s="28" t="str">
        <f>G!AS194</f>
        <v>--</v>
      </c>
      <c r="F225" s="23" t="str">
        <f>G!AU194</f>
        <v/>
      </c>
      <c r="G225" s="65"/>
      <c r="H225" s="65" t="str">
        <f>G!AW194</f>
        <v/>
      </c>
      <c r="I225" s="28" t="str">
        <f>G!AV194</f>
        <v>--</v>
      </c>
      <c r="J225" s="23" t="str">
        <f>G!AX194</f>
        <v/>
      </c>
      <c r="K225" s="65"/>
      <c r="L225" s="65" t="str">
        <f>G!AZ194</f>
        <v/>
      </c>
      <c r="M225" s="28" t="str">
        <f>G!AY194</f>
        <v>--</v>
      </c>
      <c r="N225" s="23" t="str">
        <f>G!BA194</f>
        <v/>
      </c>
      <c r="O225" s="65"/>
      <c r="P225" s="65" t="str">
        <f>G!BC194</f>
        <v/>
      </c>
      <c r="Q225" s="28" t="str">
        <f>G!BB194</f>
        <v>--</v>
      </c>
      <c r="R225" s="23" t="str">
        <f>G!BD194</f>
        <v/>
      </c>
      <c r="S225" s="65"/>
      <c r="T225" s="65" t="str">
        <f>G!BF194</f>
        <v/>
      </c>
      <c r="U225" s="28" t="str">
        <f>G!BE194</f>
        <v>--</v>
      </c>
      <c r="V225" s="23" t="str">
        <f>G!BG194</f>
        <v/>
      </c>
      <c r="W225" s="65"/>
      <c r="X225" s="65" t="str">
        <f>G!BI194</f>
        <v/>
      </c>
      <c r="Y225" s="28" t="str">
        <f>G!BH194</f>
        <v>--</v>
      </c>
      <c r="Z225" s="23" t="str">
        <f>G!BJ194</f>
        <v/>
      </c>
      <c r="AE225" s="40">
        <f t="shared" si="9"/>
        <v>1</v>
      </c>
    </row>
    <row r="226" spans="1:31" ht="9" hidden="1" customHeight="1" x14ac:dyDescent="0.15">
      <c r="A226" s="161" t="str">
        <f>F!A195</f>
        <v>Chloorfenvinfos B</v>
      </c>
      <c r="B226" s="161"/>
      <c r="C226" s="161"/>
      <c r="D226" s="65" t="str">
        <f>G!AT195</f>
        <v/>
      </c>
      <c r="E226" s="28" t="str">
        <f>G!AS195</f>
        <v>--</v>
      </c>
      <c r="F226" s="23" t="str">
        <f>G!AU195</f>
        <v/>
      </c>
      <c r="G226" s="65"/>
      <c r="H226" s="65" t="str">
        <f>G!AW195</f>
        <v/>
      </c>
      <c r="I226" s="28" t="str">
        <f>G!AV195</f>
        <v>--</v>
      </c>
      <c r="J226" s="23" t="str">
        <f>G!AX195</f>
        <v/>
      </c>
      <c r="K226" s="65"/>
      <c r="L226" s="65" t="str">
        <f>G!AZ195</f>
        <v/>
      </c>
      <c r="M226" s="28" t="str">
        <f>G!AY195</f>
        <v>--</v>
      </c>
      <c r="N226" s="23" t="str">
        <f>G!BA195</f>
        <v/>
      </c>
      <c r="O226" s="65"/>
      <c r="P226" s="65" t="str">
        <f>G!BC195</f>
        <v/>
      </c>
      <c r="Q226" s="28" t="str">
        <f>G!BB195</f>
        <v>--</v>
      </c>
      <c r="R226" s="23" t="str">
        <f>G!BD195</f>
        <v/>
      </c>
      <c r="S226" s="65"/>
      <c r="T226" s="65" t="str">
        <f>G!BF195</f>
        <v/>
      </c>
      <c r="U226" s="28" t="str">
        <f>G!BE195</f>
        <v>--</v>
      </c>
      <c r="V226" s="23" t="str">
        <f>G!BG195</f>
        <v/>
      </c>
      <c r="W226" s="65"/>
      <c r="X226" s="65" t="str">
        <f>G!BI195</f>
        <v/>
      </c>
      <c r="Y226" s="28" t="str">
        <f>G!BH195</f>
        <v>--</v>
      </c>
      <c r="Z226" s="23" t="str">
        <f>G!BJ195</f>
        <v/>
      </c>
      <c r="AE226" s="40">
        <f t="shared" si="9"/>
        <v>1</v>
      </c>
    </row>
    <row r="227" spans="1:31" ht="9" hidden="1" customHeight="1" x14ac:dyDescent="0.15">
      <c r="A227" s="161" t="str">
        <f>F!A196</f>
        <v>Chlorfenvinfos (som)</v>
      </c>
      <c r="B227" s="161"/>
      <c r="C227" s="161"/>
      <c r="D227" s="65" t="str">
        <f>G!AT196</f>
        <v/>
      </c>
      <c r="E227" s="28" t="str">
        <f>G!AS196</f>
        <v>--</v>
      </c>
      <c r="F227" s="23" t="str">
        <f>G!AU196</f>
        <v/>
      </c>
      <c r="G227" s="65"/>
      <c r="H227" s="65" t="str">
        <f>G!AW196</f>
        <v/>
      </c>
      <c r="I227" s="28" t="str">
        <f>G!AV196</f>
        <v>--</v>
      </c>
      <c r="J227" s="23" t="str">
        <f>G!AX196</f>
        <v/>
      </c>
      <c r="K227" s="65"/>
      <c r="L227" s="65" t="str">
        <f>G!AZ196</f>
        <v/>
      </c>
      <c r="M227" s="28" t="str">
        <f>G!AY196</f>
        <v>--</v>
      </c>
      <c r="N227" s="23" t="str">
        <f>G!BA196</f>
        <v/>
      </c>
      <c r="O227" s="65"/>
      <c r="P227" s="65" t="str">
        <f>G!BC196</f>
        <v/>
      </c>
      <c r="Q227" s="28" t="str">
        <f>G!BB196</f>
        <v>--</v>
      </c>
      <c r="R227" s="23" t="str">
        <f>G!BD196</f>
        <v/>
      </c>
      <c r="S227" s="65"/>
      <c r="T227" s="65" t="str">
        <f>G!BF196</f>
        <v/>
      </c>
      <c r="U227" s="28" t="str">
        <f>G!BE196</f>
        <v>--</v>
      </c>
      <c r="V227" s="23" t="str">
        <f>G!BG196</f>
        <v/>
      </c>
      <c r="W227" s="65"/>
      <c r="X227" s="65" t="str">
        <f>G!BI196</f>
        <v/>
      </c>
      <c r="Y227" s="28" t="str">
        <f>G!BH196</f>
        <v>--</v>
      </c>
      <c r="Z227" s="23" t="str">
        <f>G!BJ196</f>
        <v/>
      </c>
      <c r="AE227" s="40">
        <f t="shared" si="9"/>
        <v>1</v>
      </c>
    </row>
    <row r="228" spans="1:31" ht="9" hidden="1" customHeight="1" x14ac:dyDescent="0.15">
      <c r="A228" s="161" t="str">
        <f>F!A197</f>
        <v>Chloorpyrifos-ethyl</v>
      </c>
      <c r="B228" s="161"/>
      <c r="C228" s="161"/>
      <c r="D228" s="65" t="str">
        <f>G!AT197</f>
        <v/>
      </c>
      <c r="E228" s="28" t="str">
        <f>G!AS197</f>
        <v>--</v>
      </c>
      <c r="F228" s="23" t="str">
        <f>G!AU197</f>
        <v/>
      </c>
      <c r="G228" s="65"/>
      <c r="H228" s="65" t="str">
        <f>G!AW197</f>
        <v/>
      </c>
      <c r="I228" s="28" t="str">
        <f>G!AV197</f>
        <v>--</v>
      </c>
      <c r="J228" s="23" t="str">
        <f>G!AX197</f>
        <v/>
      </c>
      <c r="K228" s="65"/>
      <c r="L228" s="65" t="str">
        <f>G!AZ197</f>
        <v/>
      </c>
      <c r="M228" s="28" t="str">
        <f>G!AY197</f>
        <v>--</v>
      </c>
      <c r="N228" s="23" t="str">
        <f>G!BA197</f>
        <v/>
      </c>
      <c r="O228" s="65"/>
      <c r="P228" s="65" t="str">
        <f>G!BC197</f>
        <v/>
      </c>
      <c r="Q228" s="28" t="str">
        <f>G!BB197</f>
        <v>--</v>
      </c>
      <c r="R228" s="23" t="str">
        <f>G!BD197</f>
        <v/>
      </c>
      <c r="S228" s="65"/>
      <c r="T228" s="65" t="str">
        <f>G!BF197</f>
        <v/>
      </c>
      <c r="U228" s="28" t="str">
        <f>G!BE197</f>
        <v>--</v>
      </c>
      <c r="V228" s="23" t="str">
        <f>G!BG197</f>
        <v/>
      </c>
      <c r="W228" s="65"/>
      <c r="X228" s="65" t="str">
        <f>G!BI197</f>
        <v/>
      </c>
      <c r="Y228" s="28" t="str">
        <f>G!BH197</f>
        <v>--</v>
      </c>
      <c r="Z228" s="23" t="str">
        <f>G!BJ197</f>
        <v/>
      </c>
      <c r="AE228" s="40">
        <f t="shared" si="9"/>
        <v>1</v>
      </c>
    </row>
    <row r="229" spans="1:31" ht="9" hidden="1" customHeight="1" x14ac:dyDescent="0.15">
      <c r="A229" s="161" t="str">
        <f>F!A198</f>
        <v>Chloorpyrifos-methyl</v>
      </c>
      <c r="B229" s="161"/>
      <c r="C229" s="161"/>
      <c r="D229" s="65" t="str">
        <f>G!AT198</f>
        <v/>
      </c>
      <c r="E229" s="28" t="str">
        <f>G!AS198</f>
        <v>--</v>
      </c>
      <c r="F229" s="23" t="str">
        <f>G!AU198</f>
        <v/>
      </c>
      <c r="G229" s="65"/>
      <c r="H229" s="65" t="str">
        <f>G!AW198</f>
        <v/>
      </c>
      <c r="I229" s="28" t="str">
        <f>G!AV198</f>
        <v>--</v>
      </c>
      <c r="J229" s="23" t="str">
        <f>G!AX198</f>
        <v/>
      </c>
      <c r="K229" s="65"/>
      <c r="L229" s="65" t="str">
        <f>G!AZ198</f>
        <v/>
      </c>
      <c r="M229" s="28" t="str">
        <f>G!AY198</f>
        <v>--</v>
      </c>
      <c r="N229" s="23" t="str">
        <f>G!BA198</f>
        <v/>
      </c>
      <c r="O229" s="65"/>
      <c r="P229" s="65" t="str">
        <f>G!BC198</f>
        <v/>
      </c>
      <c r="Q229" s="28" t="str">
        <f>G!BB198</f>
        <v>--</v>
      </c>
      <c r="R229" s="23" t="str">
        <f>G!BD198</f>
        <v/>
      </c>
      <c r="S229" s="65"/>
      <c r="T229" s="65" t="str">
        <f>G!BF198</f>
        <v/>
      </c>
      <c r="U229" s="28" t="str">
        <f>G!BE198</f>
        <v>--</v>
      </c>
      <c r="V229" s="23" t="str">
        <f>G!BG198</f>
        <v/>
      </c>
      <c r="W229" s="65"/>
      <c r="X229" s="65" t="str">
        <f>G!BI198</f>
        <v/>
      </c>
      <c r="Y229" s="28" t="str">
        <f>G!BH198</f>
        <v>--</v>
      </c>
      <c r="Z229" s="23" t="str">
        <f>G!BJ198</f>
        <v/>
      </c>
      <c r="AE229" s="40">
        <f t="shared" si="9"/>
        <v>1</v>
      </c>
    </row>
    <row r="230" spans="1:31" ht="9" hidden="1" customHeight="1" x14ac:dyDescent="0.15">
      <c r="A230" s="161" t="str">
        <f>F!A199</f>
        <v>Diazinon</v>
      </c>
      <c r="B230" s="161"/>
      <c r="C230" s="161"/>
      <c r="D230" s="65" t="str">
        <f>G!AT199</f>
        <v/>
      </c>
      <c r="E230" s="28" t="str">
        <f>G!AS199</f>
        <v>--</v>
      </c>
      <c r="F230" s="23" t="str">
        <f>G!AU199</f>
        <v/>
      </c>
      <c r="G230" s="65"/>
      <c r="H230" s="65" t="str">
        <f>G!AW199</f>
        <v/>
      </c>
      <c r="I230" s="28" t="str">
        <f>G!AV199</f>
        <v>--</v>
      </c>
      <c r="J230" s="23" t="str">
        <f>G!AX199</f>
        <v/>
      </c>
      <c r="K230" s="65"/>
      <c r="L230" s="65" t="str">
        <f>G!AZ199</f>
        <v/>
      </c>
      <c r="M230" s="28" t="str">
        <f>G!AY199</f>
        <v>--</v>
      </c>
      <c r="N230" s="23" t="str">
        <f>G!BA199</f>
        <v/>
      </c>
      <c r="O230" s="65"/>
      <c r="P230" s="65" t="str">
        <f>G!BC199</f>
        <v/>
      </c>
      <c r="Q230" s="28" t="str">
        <f>G!BB199</f>
        <v>--</v>
      </c>
      <c r="R230" s="23" t="str">
        <f>G!BD199</f>
        <v/>
      </c>
      <c r="S230" s="65"/>
      <c r="T230" s="65" t="str">
        <f>G!BF199</f>
        <v/>
      </c>
      <c r="U230" s="28" t="str">
        <f>G!BE199</f>
        <v>--</v>
      </c>
      <c r="V230" s="23" t="str">
        <f>G!BG199</f>
        <v/>
      </c>
      <c r="W230" s="65"/>
      <c r="X230" s="65" t="str">
        <f>G!BI199</f>
        <v/>
      </c>
      <c r="Y230" s="28" t="str">
        <f>G!BH199</f>
        <v>--</v>
      </c>
      <c r="Z230" s="23" t="str">
        <f>G!BJ199</f>
        <v/>
      </c>
      <c r="AE230" s="40">
        <f t="shared" si="9"/>
        <v>1</v>
      </c>
    </row>
    <row r="231" spans="1:31" ht="9" hidden="1" customHeight="1" x14ac:dyDescent="0.15">
      <c r="A231" s="161" t="str">
        <f>F!A200</f>
        <v>Dichloorvos</v>
      </c>
      <c r="B231" s="161"/>
      <c r="C231" s="161"/>
      <c r="D231" s="65" t="str">
        <f>G!AT200</f>
        <v/>
      </c>
      <c r="E231" s="28" t="str">
        <f>G!AS200</f>
        <v>--</v>
      </c>
      <c r="F231" s="23" t="str">
        <f>G!AU200</f>
        <v/>
      </c>
      <c r="G231" s="65"/>
      <c r="H231" s="65" t="str">
        <f>G!AW200</f>
        <v/>
      </c>
      <c r="I231" s="28" t="str">
        <f>G!AV200</f>
        <v>--</v>
      </c>
      <c r="J231" s="23" t="str">
        <f>G!AX200</f>
        <v/>
      </c>
      <c r="K231" s="65"/>
      <c r="L231" s="65" t="str">
        <f>G!AZ200</f>
        <v/>
      </c>
      <c r="M231" s="28" t="str">
        <f>G!AY200</f>
        <v>--</v>
      </c>
      <c r="N231" s="23" t="str">
        <f>G!BA200</f>
        <v/>
      </c>
      <c r="O231" s="65"/>
      <c r="P231" s="65" t="str">
        <f>G!BC200</f>
        <v/>
      </c>
      <c r="Q231" s="28" t="str">
        <f>G!BB200</f>
        <v>--</v>
      </c>
      <c r="R231" s="23" t="str">
        <f>G!BD200</f>
        <v/>
      </c>
      <c r="S231" s="65"/>
      <c r="T231" s="65" t="str">
        <f>G!BF200</f>
        <v/>
      </c>
      <c r="U231" s="28" t="str">
        <f>G!BE200</f>
        <v>--</v>
      </c>
      <c r="V231" s="23" t="str">
        <f>G!BG200</f>
        <v/>
      </c>
      <c r="W231" s="65"/>
      <c r="X231" s="65" t="str">
        <f>G!BI200</f>
        <v/>
      </c>
      <c r="Y231" s="28" t="str">
        <f>G!BH200</f>
        <v>--</v>
      </c>
      <c r="Z231" s="23" t="str">
        <f>G!BJ200</f>
        <v/>
      </c>
      <c r="AE231" s="40">
        <f t="shared" si="9"/>
        <v>1</v>
      </c>
    </row>
    <row r="232" spans="1:31" ht="9" hidden="1" customHeight="1" x14ac:dyDescent="0.15">
      <c r="A232" s="161" t="str">
        <f>F!A201</f>
        <v>Dimethoaat</v>
      </c>
      <c r="B232" s="161"/>
      <c r="C232" s="161"/>
      <c r="D232" s="65" t="str">
        <f>G!AT201</f>
        <v/>
      </c>
      <c r="E232" s="28" t="str">
        <f>G!AS201</f>
        <v>--</v>
      </c>
      <c r="F232" s="23" t="str">
        <f>G!AU201</f>
        <v/>
      </c>
      <c r="G232" s="65"/>
      <c r="H232" s="65" t="str">
        <f>G!AW201</f>
        <v/>
      </c>
      <c r="I232" s="28" t="str">
        <f>G!AV201</f>
        <v>--</v>
      </c>
      <c r="J232" s="23" t="str">
        <f>G!AX201</f>
        <v/>
      </c>
      <c r="K232" s="65"/>
      <c r="L232" s="65" t="str">
        <f>G!AZ201</f>
        <v/>
      </c>
      <c r="M232" s="28" t="str">
        <f>G!AY201</f>
        <v>--</v>
      </c>
      <c r="N232" s="23" t="str">
        <f>G!BA201</f>
        <v/>
      </c>
      <c r="O232" s="65"/>
      <c r="P232" s="65" t="str">
        <f>G!BC201</f>
        <v/>
      </c>
      <c r="Q232" s="28" t="str">
        <f>G!BB201</f>
        <v>--</v>
      </c>
      <c r="R232" s="23" t="str">
        <f>G!BD201</f>
        <v/>
      </c>
      <c r="S232" s="65"/>
      <c r="T232" s="65" t="str">
        <f>G!BF201</f>
        <v/>
      </c>
      <c r="U232" s="28" t="str">
        <f>G!BE201</f>
        <v>--</v>
      </c>
      <c r="V232" s="23" t="str">
        <f>G!BG201</f>
        <v/>
      </c>
      <c r="W232" s="65"/>
      <c r="X232" s="65" t="str">
        <f>G!BI201</f>
        <v/>
      </c>
      <c r="Y232" s="28" t="str">
        <f>G!BH201</f>
        <v>--</v>
      </c>
      <c r="Z232" s="23" t="str">
        <f>G!BJ201</f>
        <v/>
      </c>
      <c r="AE232" s="40">
        <f t="shared" si="9"/>
        <v>1</v>
      </c>
    </row>
    <row r="233" spans="1:31" ht="9" hidden="1" customHeight="1" x14ac:dyDescent="0.15">
      <c r="A233" s="161" t="str">
        <f>F!A202</f>
        <v>Disulfoton</v>
      </c>
      <c r="B233" s="161"/>
      <c r="C233" s="161"/>
      <c r="D233" s="65" t="str">
        <f>G!AT202</f>
        <v/>
      </c>
      <c r="E233" s="28" t="str">
        <f>G!AS202</f>
        <v>--</v>
      </c>
      <c r="F233" s="23" t="str">
        <f>G!AU202</f>
        <v/>
      </c>
      <c r="G233" s="65"/>
      <c r="H233" s="65" t="str">
        <f>G!AW202</f>
        <v/>
      </c>
      <c r="I233" s="28" t="str">
        <f>G!AV202</f>
        <v>--</v>
      </c>
      <c r="J233" s="23" t="str">
        <f>G!AX202</f>
        <v/>
      </c>
      <c r="K233" s="65"/>
      <c r="L233" s="65" t="str">
        <f>G!AZ202</f>
        <v/>
      </c>
      <c r="M233" s="28" t="str">
        <f>G!AY202</f>
        <v>--</v>
      </c>
      <c r="N233" s="23" t="str">
        <f>G!BA202</f>
        <v/>
      </c>
      <c r="O233" s="65"/>
      <c r="P233" s="65" t="str">
        <f>G!BC202</f>
        <v/>
      </c>
      <c r="Q233" s="28" t="str">
        <f>G!BB202</f>
        <v>--</v>
      </c>
      <c r="R233" s="23" t="str">
        <f>G!BD202</f>
        <v/>
      </c>
      <c r="S233" s="65"/>
      <c r="T233" s="65" t="str">
        <f>G!BF202</f>
        <v/>
      </c>
      <c r="U233" s="28" t="str">
        <f>G!BE202</f>
        <v>--</v>
      </c>
      <c r="V233" s="23" t="str">
        <f>G!BG202</f>
        <v/>
      </c>
      <c r="W233" s="65"/>
      <c r="X233" s="65" t="str">
        <f>G!BI202</f>
        <v/>
      </c>
      <c r="Y233" s="28" t="str">
        <f>G!BH202</f>
        <v>--</v>
      </c>
      <c r="Z233" s="23" t="str">
        <f>G!BJ202</f>
        <v/>
      </c>
      <c r="AE233" s="40">
        <f t="shared" si="9"/>
        <v>1</v>
      </c>
    </row>
    <row r="234" spans="1:31" ht="9" hidden="1" customHeight="1" x14ac:dyDescent="0.15">
      <c r="A234" s="161" t="str">
        <f>F!A203</f>
        <v>Ethion</v>
      </c>
      <c r="B234" s="161"/>
      <c r="C234" s="161"/>
      <c r="D234" s="65" t="str">
        <f>G!AT203</f>
        <v/>
      </c>
      <c r="E234" s="28" t="str">
        <f>G!AS203</f>
        <v>--</v>
      </c>
      <c r="F234" s="23" t="str">
        <f>G!AU203</f>
        <v/>
      </c>
      <c r="G234" s="65"/>
      <c r="H234" s="65" t="str">
        <f>G!AW203</f>
        <v/>
      </c>
      <c r="I234" s="28" t="str">
        <f>G!AV203</f>
        <v>--</v>
      </c>
      <c r="J234" s="23" t="str">
        <f>G!AX203</f>
        <v/>
      </c>
      <c r="K234" s="65"/>
      <c r="L234" s="65" t="str">
        <f>G!AZ203</f>
        <v/>
      </c>
      <c r="M234" s="28" t="str">
        <f>G!AY203</f>
        <v>--</v>
      </c>
      <c r="N234" s="23" t="str">
        <f>G!BA203</f>
        <v/>
      </c>
      <c r="O234" s="65"/>
      <c r="P234" s="65" t="str">
        <f>G!BC203</f>
        <v/>
      </c>
      <c r="Q234" s="28" t="str">
        <f>G!BB203</f>
        <v>--</v>
      </c>
      <c r="R234" s="23" t="str">
        <f>G!BD203</f>
        <v/>
      </c>
      <c r="S234" s="65"/>
      <c r="T234" s="65" t="str">
        <f>G!BF203</f>
        <v/>
      </c>
      <c r="U234" s="28" t="str">
        <f>G!BE203</f>
        <v>--</v>
      </c>
      <c r="V234" s="23" t="str">
        <f>G!BG203</f>
        <v/>
      </c>
      <c r="W234" s="65"/>
      <c r="X234" s="65" t="str">
        <f>G!BI203</f>
        <v/>
      </c>
      <c r="Y234" s="28" t="str">
        <f>G!BH203</f>
        <v>--</v>
      </c>
      <c r="Z234" s="23" t="str">
        <f>G!BJ203</f>
        <v/>
      </c>
      <c r="AE234" s="40">
        <f t="shared" si="9"/>
        <v>1</v>
      </c>
    </row>
    <row r="235" spans="1:31" ht="9" hidden="1" customHeight="1" x14ac:dyDescent="0.15">
      <c r="A235" s="161" t="str">
        <f>F!A204</f>
        <v>Etrimfos</v>
      </c>
      <c r="B235" s="161"/>
      <c r="C235" s="161"/>
      <c r="D235" s="65" t="str">
        <f>G!AT204</f>
        <v/>
      </c>
      <c r="E235" s="28" t="str">
        <f>G!AS204</f>
        <v>--</v>
      </c>
      <c r="F235" s="23" t="str">
        <f>G!AU204</f>
        <v/>
      </c>
      <c r="G235" s="65"/>
      <c r="H235" s="65" t="str">
        <f>G!AW204</f>
        <v/>
      </c>
      <c r="I235" s="28" t="str">
        <f>G!AV204</f>
        <v>--</v>
      </c>
      <c r="J235" s="23" t="str">
        <f>G!AX204</f>
        <v/>
      </c>
      <c r="K235" s="65"/>
      <c r="L235" s="65" t="str">
        <f>G!AZ204</f>
        <v/>
      </c>
      <c r="M235" s="28" t="str">
        <f>G!AY204</f>
        <v>--</v>
      </c>
      <c r="N235" s="23" t="str">
        <f>G!BA204</f>
        <v/>
      </c>
      <c r="O235" s="65"/>
      <c r="P235" s="65" t="str">
        <f>G!BC204</f>
        <v/>
      </c>
      <c r="Q235" s="28" t="str">
        <f>G!BB204</f>
        <v>--</v>
      </c>
      <c r="R235" s="23" t="str">
        <f>G!BD204</f>
        <v/>
      </c>
      <c r="S235" s="65"/>
      <c r="T235" s="65" t="str">
        <f>G!BF204</f>
        <v/>
      </c>
      <c r="U235" s="28" t="str">
        <f>G!BE204</f>
        <v>--</v>
      </c>
      <c r="V235" s="23" t="str">
        <f>G!BG204</f>
        <v/>
      </c>
      <c r="W235" s="65"/>
      <c r="X235" s="65" t="str">
        <f>G!BI204</f>
        <v/>
      </c>
      <c r="Y235" s="28" t="str">
        <f>G!BH204</f>
        <v>--</v>
      </c>
      <c r="Z235" s="23" t="str">
        <f>G!BJ204</f>
        <v/>
      </c>
      <c r="AE235" s="40">
        <f t="shared" si="9"/>
        <v>1</v>
      </c>
    </row>
    <row r="236" spans="1:31" ht="9" hidden="1" customHeight="1" x14ac:dyDescent="0.15">
      <c r="A236" s="161" t="str">
        <f>F!A205</f>
        <v>Fenitrothion</v>
      </c>
      <c r="B236" s="161"/>
      <c r="C236" s="161"/>
      <c r="D236" s="65" t="str">
        <f>G!AT205</f>
        <v/>
      </c>
      <c r="E236" s="28" t="str">
        <f>G!AS205</f>
        <v>--</v>
      </c>
      <c r="F236" s="23" t="str">
        <f>G!AU205</f>
        <v/>
      </c>
      <c r="G236" s="65"/>
      <c r="H236" s="65" t="str">
        <f>G!AW205</f>
        <v/>
      </c>
      <c r="I236" s="28" t="str">
        <f>G!AV205</f>
        <v>--</v>
      </c>
      <c r="J236" s="23" t="str">
        <f>G!AX205</f>
        <v/>
      </c>
      <c r="K236" s="65"/>
      <c r="L236" s="65" t="str">
        <f>G!AZ205</f>
        <v/>
      </c>
      <c r="M236" s="28" t="str">
        <f>G!AY205</f>
        <v>--</v>
      </c>
      <c r="N236" s="23" t="str">
        <f>G!BA205</f>
        <v/>
      </c>
      <c r="O236" s="65"/>
      <c r="P236" s="65" t="str">
        <f>G!BC205</f>
        <v/>
      </c>
      <c r="Q236" s="28" t="str">
        <f>G!BB205</f>
        <v>--</v>
      </c>
      <c r="R236" s="23" t="str">
        <f>G!BD205</f>
        <v/>
      </c>
      <c r="S236" s="65"/>
      <c r="T236" s="65" t="str">
        <f>G!BF205</f>
        <v/>
      </c>
      <c r="U236" s="28" t="str">
        <f>G!BE205</f>
        <v>--</v>
      </c>
      <c r="V236" s="23" t="str">
        <f>G!BG205</f>
        <v/>
      </c>
      <c r="W236" s="65"/>
      <c r="X236" s="65" t="str">
        <f>G!BI205</f>
        <v/>
      </c>
      <c r="Y236" s="28" t="str">
        <f>G!BH205</f>
        <v>--</v>
      </c>
      <c r="Z236" s="23" t="str">
        <f>G!BJ205</f>
        <v/>
      </c>
      <c r="AE236" s="40">
        <f t="shared" si="9"/>
        <v>1</v>
      </c>
    </row>
    <row r="237" spans="1:31" ht="9" hidden="1" customHeight="1" x14ac:dyDescent="0.15">
      <c r="A237" s="161" t="str">
        <f>F!A206</f>
        <v>Fenthion</v>
      </c>
      <c r="B237" s="161"/>
      <c r="C237" s="161"/>
      <c r="D237" s="65" t="str">
        <f>G!AT206</f>
        <v/>
      </c>
      <c r="E237" s="28" t="str">
        <f>G!AS206</f>
        <v>--</v>
      </c>
      <c r="F237" s="23" t="str">
        <f>G!AU206</f>
        <v/>
      </c>
      <c r="G237" s="65"/>
      <c r="H237" s="65" t="str">
        <f>G!AW206</f>
        <v/>
      </c>
      <c r="I237" s="28" t="str">
        <f>G!AV206</f>
        <v>--</v>
      </c>
      <c r="J237" s="23" t="str">
        <f>G!AX206</f>
        <v/>
      </c>
      <c r="K237" s="65"/>
      <c r="L237" s="65" t="str">
        <f>G!AZ206</f>
        <v/>
      </c>
      <c r="M237" s="28" t="str">
        <f>G!AY206</f>
        <v>--</v>
      </c>
      <c r="N237" s="23" t="str">
        <f>G!BA206</f>
        <v/>
      </c>
      <c r="O237" s="65"/>
      <c r="P237" s="65" t="str">
        <f>G!BC206</f>
        <v/>
      </c>
      <c r="Q237" s="28" t="str">
        <f>G!BB206</f>
        <v>--</v>
      </c>
      <c r="R237" s="23" t="str">
        <f>G!BD206</f>
        <v/>
      </c>
      <c r="S237" s="65"/>
      <c r="T237" s="65" t="str">
        <f>G!BF206</f>
        <v/>
      </c>
      <c r="U237" s="28" t="str">
        <f>G!BE206</f>
        <v>--</v>
      </c>
      <c r="V237" s="23" t="str">
        <f>G!BG206</f>
        <v/>
      </c>
      <c r="W237" s="65"/>
      <c r="X237" s="65" t="str">
        <f>G!BI206</f>
        <v/>
      </c>
      <c r="Y237" s="28" t="str">
        <f>G!BH206</f>
        <v>--</v>
      </c>
      <c r="Z237" s="23" t="str">
        <f>G!BJ206</f>
        <v/>
      </c>
      <c r="AE237" s="40">
        <f t="shared" si="9"/>
        <v>1</v>
      </c>
    </row>
    <row r="238" spans="1:31" ht="9" hidden="1" customHeight="1" x14ac:dyDescent="0.15">
      <c r="A238" s="161" t="str">
        <f>F!A207</f>
        <v>Fosalon</v>
      </c>
      <c r="B238" s="161"/>
      <c r="C238" s="161"/>
      <c r="D238" s="65" t="str">
        <f>G!AT207</f>
        <v/>
      </c>
      <c r="E238" s="28" t="str">
        <f>G!AS207</f>
        <v>--</v>
      </c>
      <c r="F238" s="23" t="str">
        <f>G!AU207</f>
        <v/>
      </c>
      <c r="G238" s="65"/>
      <c r="H238" s="65" t="str">
        <f>G!AW207</f>
        <v/>
      </c>
      <c r="I238" s="28" t="str">
        <f>G!AV207</f>
        <v>--</v>
      </c>
      <c r="J238" s="23" t="str">
        <f>G!AX207</f>
        <v/>
      </c>
      <c r="K238" s="65"/>
      <c r="L238" s="65" t="str">
        <f>G!AZ207</f>
        <v/>
      </c>
      <c r="M238" s="28" t="str">
        <f>G!AY207</f>
        <v>--</v>
      </c>
      <c r="N238" s="23" t="str">
        <f>G!BA207</f>
        <v/>
      </c>
      <c r="O238" s="65"/>
      <c r="P238" s="65" t="str">
        <f>G!BC207</f>
        <v/>
      </c>
      <c r="Q238" s="28" t="str">
        <f>G!BB207</f>
        <v>--</v>
      </c>
      <c r="R238" s="23" t="str">
        <f>G!BD207</f>
        <v/>
      </c>
      <c r="S238" s="65"/>
      <c r="T238" s="65" t="str">
        <f>G!BF207</f>
        <v/>
      </c>
      <c r="U238" s="28" t="str">
        <f>G!BE207</f>
        <v>--</v>
      </c>
      <c r="V238" s="23" t="str">
        <f>G!BG207</f>
        <v/>
      </c>
      <c r="W238" s="65"/>
      <c r="X238" s="65" t="str">
        <f>G!BI207</f>
        <v/>
      </c>
      <c r="Y238" s="28" t="str">
        <f>G!BH207</f>
        <v>--</v>
      </c>
      <c r="Z238" s="23" t="str">
        <f>G!BJ207</f>
        <v/>
      </c>
      <c r="AE238" s="40">
        <f t="shared" si="9"/>
        <v>1</v>
      </c>
    </row>
    <row r="239" spans="1:31" ht="9" hidden="1" customHeight="1" x14ac:dyDescent="0.15">
      <c r="A239" s="161" t="str">
        <f>F!A208</f>
        <v>Malathion</v>
      </c>
      <c r="B239" s="161"/>
      <c r="C239" s="161"/>
      <c r="D239" s="65" t="str">
        <f>G!AT208</f>
        <v/>
      </c>
      <c r="E239" s="28" t="str">
        <f>G!AS208</f>
        <v>--</v>
      </c>
      <c r="F239" s="23" t="str">
        <f>G!AU208</f>
        <v/>
      </c>
      <c r="G239" s="65"/>
      <c r="H239" s="65" t="str">
        <f>G!AW208</f>
        <v/>
      </c>
      <c r="I239" s="28" t="str">
        <f>G!AV208</f>
        <v>--</v>
      </c>
      <c r="J239" s="23" t="str">
        <f>G!AX208</f>
        <v/>
      </c>
      <c r="K239" s="65"/>
      <c r="L239" s="65" t="str">
        <f>G!AZ208</f>
        <v/>
      </c>
      <c r="M239" s="28" t="str">
        <f>G!AY208</f>
        <v>--</v>
      </c>
      <c r="N239" s="23" t="str">
        <f>G!BA208</f>
        <v/>
      </c>
      <c r="O239" s="65"/>
      <c r="P239" s="65" t="str">
        <f>G!BC208</f>
        <v/>
      </c>
      <c r="Q239" s="28" t="str">
        <f>G!BB208</f>
        <v>--</v>
      </c>
      <c r="R239" s="23" t="str">
        <f>G!BD208</f>
        <v/>
      </c>
      <c r="S239" s="65"/>
      <c r="T239" s="65" t="str">
        <f>G!BF208</f>
        <v/>
      </c>
      <c r="U239" s="28" t="str">
        <f>G!BE208</f>
        <v>--</v>
      </c>
      <c r="V239" s="23" t="str">
        <f>G!BG208</f>
        <v/>
      </c>
      <c r="W239" s="65"/>
      <c r="X239" s="65" t="str">
        <f>G!BI208</f>
        <v/>
      </c>
      <c r="Y239" s="28" t="str">
        <f>G!BH208</f>
        <v>--</v>
      </c>
      <c r="Z239" s="23" t="str">
        <f>G!BJ208</f>
        <v/>
      </c>
      <c r="AE239" s="40">
        <f t="shared" si="9"/>
        <v>1</v>
      </c>
    </row>
    <row r="240" spans="1:31" ht="9" hidden="1" customHeight="1" x14ac:dyDescent="0.15">
      <c r="A240" s="161" t="str">
        <f>F!A209</f>
        <v>Mevinfos (som)</v>
      </c>
      <c r="B240" s="161"/>
      <c r="C240" s="161"/>
      <c r="D240" s="65" t="str">
        <f>G!AT209</f>
        <v/>
      </c>
      <c r="E240" s="28" t="str">
        <f>G!AS209</f>
        <v>--</v>
      </c>
      <c r="F240" s="23" t="str">
        <f>G!AU209</f>
        <v/>
      </c>
      <c r="G240" s="65"/>
      <c r="H240" s="65" t="str">
        <f>G!AW209</f>
        <v/>
      </c>
      <c r="I240" s="28" t="str">
        <f>G!AV209</f>
        <v>--</v>
      </c>
      <c r="J240" s="23" t="str">
        <f>G!AX209</f>
        <v/>
      </c>
      <c r="K240" s="65"/>
      <c r="L240" s="65" t="str">
        <f>G!AZ209</f>
        <v/>
      </c>
      <c r="M240" s="28" t="str">
        <f>G!AY209</f>
        <v>--</v>
      </c>
      <c r="N240" s="23" t="str">
        <f>G!BA209</f>
        <v/>
      </c>
      <c r="O240" s="65"/>
      <c r="P240" s="65" t="str">
        <f>G!BC209</f>
        <v/>
      </c>
      <c r="Q240" s="28" t="str">
        <f>G!BB209</f>
        <v>--</v>
      </c>
      <c r="R240" s="23" t="str">
        <f>G!BD209</f>
        <v/>
      </c>
      <c r="S240" s="65"/>
      <c r="T240" s="65" t="str">
        <f>G!BF209</f>
        <v/>
      </c>
      <c r="U240" s="28" t="str">
        <f>G!BE209</f>
        <v>--</v>
      </c>
      <c r="V240" s="23" t="str">
        <f>G!BG209</f>
        <v/>
      </c>
      <c r="W240" s="65"/>
      <c r="X240" s="65" t="str">
        <f>G!BI209</f>
        <v/>
      </c>
      <c r="Y240" s="28" t="str">
        <f>G!BH209</f>
        <v>--</v>
      </c>
      <c r="Z240" s="23" t="str">
        <f>G!BJ209</f>
        <v/>
      </c>
      <c r="AE240" s="40">
        <f t="shared" si="9"/>
        <v>1</v>
      </c>
    </row>
    <row r="241" spans="1:31" ht="9" hidden="1" customHeight="1" x14ac:dyDescent="0.15">
      <c r="A241" s="161" t="str">
        <f>F!A210</f>
        <v>Parathion-ethyl</v>
      </c>
      <c r="B241" s="161"/>
      <c r="C241" s="161"/>
      <c r="D241" s="65" t="str">
        <f>G!AT210</f>
        <v/>
      </c>
      <c r="E241" s="28" t="str">
        <f>G!AS210</f>
        <v>--</v>
      </c>
      <c r="F241" s="23" t="str">
        <f>G!AU210</f>
        <v/>
      </c>
      <c r="G241" s="65"/>
      <c r="H241" s="65" t="str">
        <f>G!AW210</f>
        <v/>
      </c>
      <c r="I241" s="28" t="str">
        <f>G!AV210</f>
        <v>--</v>
      </c>
      <c r="J241" s="23" t="str">
        <f>G!AX210</f>
        <v/>
      </c>
      <c r="K241" s="65"/>
      <c r="L241" s="65" t="str">
        <f>G!AZ210</f>
        <v/>
      </c>
      <c r="M241" s="28" t="str">
        <f>G!AY210</f>
        <v>--</v>
      </c>
      <c r="N241" s="23" t="str">
        <f>G!BA210</f>
        <v/>
      </c>
      <c r="O241" s="65"/>
      <c r="P241" s="65" t="str">
        <f>G!BC210</f>
        <v/>
      </c>
      <c r="Q241" s="28" t="str">
        <f>G!BB210</f>
        <v>--</v>
      </c>
      <c r="R241" s="23" t="str">
        <f>G!BD210</f>
        <v/>
      </c>
      <c r="S241" s="65"/>
      <c r="T241" s="65" t="str">
        <f>G!BF210</f>
        <v/>
      </c>
      <c r="U241" s="28" t="str">
        <f>G!BE210</f>
        <v>--</v>
      </c>
      <c r="V241" s="23" t="str">
        <f>G!BG210</f>
        <v/>
      </c>
      <c r="W241" s="65"/>
      <c r="X241" s="65" t="str">
        <f>G!BI210</f>
        <v/>
      </c>
      <c r="Y241" s="28" t="str">
        <f>G!BH210</f>
        <v>--</v>
      </c>
      <c r="Z241" s="23" t="str">
        <f>G!BJ210</f>
        <v/>
      </c>
      <c r="AE241" s="40">
        <f t="shared" si="9"/>
        <v>1</v>
      </c>
    </row>
    <row r="242" spans="1:31" ht="9" hidden="1" customHeight="1" x14ac:dyDescent="0.15">
      <c r="A242" s="161" t="str">
        <f>F!A211</f>
        <v>Parathion-methyl</v>
      </c>
      <c r="B242" s="161"/>
      <c r="C242" s="161"/>
      <c r="D242" s="65" t="str">
        <f>G!AT211</f>
        <v/>
      </c>
      <c r="E242" s="28" t="str">
        <f>G!AS211</f>
        <v>--</v>
      </c>
      <c r="F242" s="23" t="str">
        <f>G!AU211</f>
        <v/>
      </c>
      <c r="G242" s="65"/>
      <c r="H242" s="65" t="str">
        <f>G!AW211</f>
        <v/>
      </c>
      <c r="I242" s="28" t="str">
        <f>G!AV211</f>
        <v>--</v>
      </c>
      <c r="J242" s="23" t="str">
        <f>G!AX211</f>
        <v/>
      </c>
      <c r="K242" s="65"/>
      <c r="L242" s="65" t="str">
        <f>G!AZ211</f>
        <v/>
      </c>
      <c r="M242" s="28" t="str">
        <f>G!AY211</f>
        <v>--</v>
      </c>
      <c r="N242" s="23" t="str">
        <f>G!BA211</f>
        <v/>
      </c>
      <c r="O242" s="65"/>
      <c r="P242" s="65" t="str">
        <f>G!BC211</f>
        <v/>
      </c>
      <c r="Q242" s="28" t="str">
        <f>G!BB211</f>
        <v>--</v>
      </c>
      <c r="R242" s="23" t="str">
        <f>G!BD211</f>
        <v/>
      </c>
      <c r="S242" s="65"/>
      <c r="T242" s="65" t="str">
        <f>G!BF211</f>
        <v/>
      </c>
      <c r="U242" s="28" t="str">
        <f>G!BE211</f>
        <v>--</v>
      </c>
      <c r="V242" s="23" t="str">
        <f>G!BG211</f>
        <v/>
      </c>
      <c r="W242" s="65"/>
      <c r="X242" s="65" t="str">
        <f>G!BI211</f>
        <v/>
      </c>
      <c r="Y242" s="28" t="str">
        <f>G!BH211</f>
        <v>--</v>
      </c>
      <c r="Z242" s="23" t="str">
        <f>G!BJ211</f>
        <v/>
      </c>
      <c r="AE242" s="40">
        <f t="shared" si="9"/>
        <v>1</v>
      </c>
    </row>
    <row r="243" spans="1:31" ht="9" hidden="1" customHeight="1" x14ac:dyDescent="0.15">
      <c r="A243" s="161" t="str">
        <f>F!A212</f>
        <v>Pirimifos-methyl</v>
      </c>
      <c r="B243" s="161"/>
      <c r="C243" s="161"/>
      <c r="D243" s="65" t="str">
        <f>G!AT212</f>
        <v/>
      </c>
      <c r="E243" s="28" t="str">
        <f>G!AS212</f>
        <v>--</v>
      </c>
      <c r="F243" s="23" t="str">
        <f>G!AU212</f>
        <v/>
      </c>
      <c r="G243" s="65"/>
      <c r="H243" s="65" t="str">
        <f>G!AW212</f>
        <v/>
      </c>
      <c r="I243" s="28" t="str">
        <f>G!AV212</f>
        <v>--</v>
      </c>
      <c r="J243" s="23" t="str">
        <f>G!AX212</f>
        <v/>
      </c>
      <c r="K243" s="65"/>
      <c r="L243" s="65" t="str">
        <f>G!AZ212</f>
        <v/>
      </c>
      <c r="M243" s="28" t="str">
        <f>G!AY212</f>
        <v>--</v>
      </c>
      <c r="N243" s="23" t="str">
        <f>G!BA212</f>
        <v/>
      </c>
      <c r="O243" s="65"/>
      <c r="P243" s="65" t="str">
        <f>G!BC212</f>
        <v/>
      </c>
      <c r="Q243" s="28" t="str">
        <f>G!BB212</f>
        <v>--</v>
      </c>
      <c r="R243" s="23" t="str">
        <f>G!BD212</f>
        <v/>
      </c>
      <c r="S243" s="65"/>
      <c r="T243" s="65" t="str">
        <f>G!BF212</f>
        <v/>
      </c>
      <c r="U243" s="28" t="str">
        <f>G!BE212</f>
        <v>--</v>
      </c>
      <c r="V243" s="23" t="str">
        <f>G!BG212</f>
        <v/>
      </c>
      <c r="W243" s="65"/>
      <c r="X243" s="65" t="str">
        <f>G!BI212</f>
        <v/>
      </c>
      <c r="Y243" s="28" t="str">
        <f>G!BH212</f>
        <v>--</v>
      </c>
      <c r="Z243" s="23" t="str">
        <f>G!BJ212</f>
        <v/>
      </c>
      <c r="AE243" s="40">
        <f t="shared" si="9"/>
        <v>1</v>
      </c>
    </row>
    <row r="244" spans="1:31" ht="9" hidden="1" customHeight="1" x14ac:dyDescent="0.15">
      <c r="A244" s="161" t="str">
        <f>F!A213</f>
        <v>Propetamfos</v>
      </c>
      <c r="B244" s="161"/>
      <c r="C244" s="161"/>
      <c r="D244" s="65" t="str">
        <f>G!AT213</f>
        <v/>
      </c>
      <c r="E244" s="28" t="str">
        <f>G!AS213</f>
        <v>--</v>
      </c>
      <c r="F244" s="23" t="str">
        <f>G!AU213</f>
        <v/>
      </c>
      <c r="G244" s="65"/>
      <c r="H244" s="65" t="str">
        <f>G!AW213</f>
        <v/>
      </c>
      <c r="I244" s="28" t="str">
        <f>G!AV213</f>
        <v>--</v>
      </c>
      <c r="J244" s="23" t="str">
        <f>G!AX213</f>
        <v/>
      </c>
      <c r="K244" s="65"/>
      <c r="L244" s="65" t="str">
        <f>G!AZ213</f>
        <v/>
      </c>
      <c r="M244" s="28" t="str">
        <f>G!AY213</f>
        <v>--</v>
      </c>
      <c r="N244" s="23" t="str">
        <f>G!BA213</f>
        <v/>
      </c>
      <c r="O244" s="65"/>
      <c r="P244" s="65" t="str">
        <f>G!BC213</f>
        <v/>
      </c>
      <c r="Q244" s="28" t="str">
        <f>G!BB213</f>
        <v>--</v>
      </c>
      <c r="R244" s="23" t="str">
        <f>G!BD213</f>
        <v/>
      </c>
      <c r="S244" s="65"/>
      <c r="T244" s="65" t="str">
        <f>G!BF213</f>
        <v/>
      </c>
      <c r="U244" s="28" t="str">
        <f>G!BE213</f>
        <v>--</v>
      </c>
      <c r="V244" s="23" t="str">
        <f>G!BG213</f>
        <v/>
      </c>
      <c r="W244" s="65"/>
      <c r="X244" s="65" t="str">
        <f>G!BI213</f>
        <v/>
      </c>
      <c r="Y244" s="28" t="str">
        <f>G!BH213</f>
        <v>--</v>
      </c>
      <c r="Z244" s="23" t="str">
        <f>G!BJ213</f>
        <v/>
      </c>
      <c r="AE244" s="40">
        <f t="shared" si="9"/>
        <v>1</v>
      </c>
    </row>
    <row r="245" spans="1:31" ht="9" hidden="1" customHeight="1" x14ac:dyDescent="0.15">
      <c r="A245" s="161" t="str">
        <f>F!A214</f>
        <v>Triazofos</v>
      </c>
      <c r="B245" s="161"/>
      <c r="C245" s="161"/>
      <c r="D245" s="65" t="str">
        <f>G!AT214</f>
        <v/>
      </c>
      <c r="E245" s="28" t="str">
        <f>G!AS214</f>
        <v>--</v>
      </c>
      <c r="F245" s="23" t="str">
        <f>G!AU214</f>
        <v/>
      </c>
      <c r="G245" s="65"/>
      <c r="H245" s="65" t="str">
        <f>G!AW214</f>
        <v/>
      </c>
      <c r="I245" s="28" t="str">
        <f>G!AV214</f>
        <v>--</v>
      </c>
      <c r="J245" s="23" t="str">
        <f>G!AX214</f>
        <v/>
      </c>
      <c r="K245" s="65"/>
      <c r="L245" s="65" t="str">
        <f>G!AZ214</f>
        <v/>
      </c>
      <c r="M245" s="28" t="str">
        <f>G!AY214</f>
        <v>--</v>
      </c>
      <c r="N245" s="23" t="str">
        <f>G!BA214</f>
        <v/>
      </c>
      <c r="O245" s="65"/>
      <c r="P245" s="65" t="str">
        <f>G!BC214</f>
        <v/>
      </c>
      <c r="Q245" s="28" t="str">
        <f>G!BB214</f>
        <v>--</v>
      </c>
      <c r="R245" s="23" t="str">
        <f>G!BD214</f>
        <v/>
      </c>
      <c r="S245" s="65"/>
      <c r="T245" s="65" t="str">
        <f>G!BF214</f>
        <v/>
      </c>
      <c r="U245" s="28" t="str">
        <f>G!BE214</f>
        <v>--</v>
      </c>
      <c r="V245" s="23" t="str">
        <f>G!BG214</f>
        <v/>
      </c>
      <c r="W245" s="65"/>
      <c r="X245" s="65" t="str">
        <f>G!BI214</f>
        <v/>
      </c>
      <c r="Y245" s="28" t="str">
        <f>G!BH214</f>
        <v>--</v>
      </c>
      <c r="Z245" s="23" t="str">
        <f>G!BJ214</f>
        <v/>
      </c>
      <c r="AE245" s="40">
        <f t="shared" si="9"/>
        <v>1</v>
      </c>
    </row>
    <row r="246" spans="1:31" ht="3.95" hidden="1" customHeight="1" x14ac:dyDescent="0.15">
      <c r="A246" s="65"/>
      <c r="B246" s="65"/>
      <c r="C246" s="65"/>
      <c r="D246" s="65"/>
      <c r="G246" s="65"/>
      <c r="H246" s="65"/>
      <c r="K246" s="65"/>
      <c r="L246" s="65"/>
      <c r="O246" s="65"/>
      <c r="P246" s="65"/>
      <c r="S246" s="65"/>
      <c r="T246" s="65"/>
      <c r="W246" s="65"/>
      <c r="X246" s="65"/>
      <c r="AE246" s="67">
        <f>AE247</f>
        <v>1</v>
      </c>
    </row>
    <row r="247" spans="1:31" ht="9" hidden="1" customHeight="1" x14ac:dyDescent="0.15">
      <c r="A247" s="66" t="str">
        <f>IF(COUNTIF(F!D213:D231,60)&gt;0,"Stikstofbestrijdingsmiddelen (mg/l)","Stikstofbestrijdingsmiddelen (µg/l)")</f>
        <v>Stikstofbestrijdingsmiddelen (µg/l)</v>
      </c>
      <c r="B247" s="65"/>
      <c r="C247" s="65"/>
      <c r="D247" s="65"/>
      <c r="G247" s="65"/>
      <c r="H247" s="65"/>
      <c r="K247" s="65"/>
      <c r="L247" s="65"/>
      <c r="O247" s="65"/>
      <c r="P247" s="65"/>
      <c r="S247" s="65"/>
      <c r="T247" s="65"/>
      <c r="W247" s="65"/>
      <c r="X247" s="65"/>
      <c r="AE247" s="67">
        <f>IF(COUNTIF(AE248:AE266,1)=COUNT(AE248:AE266),1,0)</f>
        <v>1</v>
      </c>
    </row>
    <row r="248" spans="1:31" ht="9" hidden="1" customHeight="1" x14ac:dyDescent="0.15">
      <c r="A248" s="161" t="str">
        <f>F!A215</f>
        <v>Ametryn</v>
      </c>
      <c r="B248" s="161"/>
      <c r="C248" s="161"/>
      <c r="D248" s="65" t="str">
        <f>G!AT215</f>
        <v/>
      </c>
      <c r="E248" s="28" t="str">
        <f>G!AS215</f>
        <v>--</v>
      </c>
      <c r="F248" s="23" t="str">
        <f>G!AU215</f>
        <v/>
      </c>
      <c r="G248" s="65"/>
      <c r="H248" s="65" t="str">
        <f>G!AW215</f>
        <v/>
      </c>
      <c r="I248" s="28" t="str">
        <f>G!AV215</f>
        <v>--</v>
      </c>
      <c r="J248" s="23" t="str">
        <f>G!AX215</f>
        <v/>
      </c>
      <c r="K248" s="65"/>
      <c r="L248" s="65" t="str">
        <f>G!AZ215</f>
        <v/>
      </c>
      <c r="M248" s="28" t="str">
        <f>G!AY215</f>
        <v>--</v>
      </c>
      <c r="N248" s="23" t="str">
        <f>G!BA215</f>
        <v/>
      </c>
      <c r="O248" s="65"/>
      <c r="P248" s="65" t="str">
        <f>G!BC215</f>
        <v/>
      </c>
      <c r="Q248" s="28" t="str">
        <f>G!BB215</f>
        <v>--</v>
      </c>
      <c r="R248" s="23" t="str">
        <f>G!BD215</f>
        <v/>
      </c>
      <c r="S248" s="65"/>
      <c r="T248" s="65" t="str">
        <f>G!BF215</f>
        <v/>
      </c>
      <c r="U248" s="28" t="str">
        <f>G!BE215</f>
        <v>--</v>
      </c>
      <c r="V248" s="23" t="str">
        <f>G!BG215</f>
        <v/>
      </c>
      <c r="W248" s="65"/>
      <c r="X248" s="65" t="str">
        <f>G!BI215</f>
        <v/>
      </c>
      <c r="Y248" s="28" t="str">
        <f>G!BH215</f>
        <v>--</v>
      </c>
      <c r="Z248" s="23" t="str">
        <f>G!BJ215</f>
        <v/>
      </c>
      <c r="AE248" s="40">
        <f t="shared" ref="AE248:AE266" si="10">IF(AND(E248="--",I248="--",M248="--",Q248="--",U248="--",Y248="--"),1,0)</f>
        <v>1</v>
      </c>
    </row>
    <row r="249" spans="1:31" ht="9" hidden="1" customHeight="1" x14ac:dyDescent="0.15">
      <c r="A249" s="161" t="str">
        <f>F!A216</f>
        <v>Atraton</v>
      </c>
      <c r="B249" s="161"/>
      <c r="C249" s="161"/>
      <c r="D249" s="65" t="str">
        <f>G!AT216</f>
        <v/>
      </c>
      <c r="E249" s="28" t="str">
        <f>G!AS216</f>
        <v>--</v>
      </c>
      <c r="F249" s="23" t="str">
        <f>G!AU216</f>
        <v/>
      </c>
      <c r="G249" s="65"/>
      <c r="H249" s="65" t="str">
        <f>G!AW216</f>
        <v/>
      </c>
      <c r="I249" s="28" t="str">
        <f>G!AV216</f>
        <v>--</v>
      </c>
      <c r="J249" s="23" t="str">
        <f>G!AX216</f>
        <v/>
      </c>
      <c r="K249" s="65"/>
      <c r="L249" s="65" t="str">
        <f>G!AZ216</f>
        <v/>
      </c>
      <c r="M249" s="28" t="str">
        <f>G!AY216</f>
        <v>--</v>
      </c>
      <c r="N249" s="23" t="str">
        <f>G!BA216</f>
        <v/>
      </c>
      <c r="O249" s="65"/>
      <c r="P249" s="65" t="str">
        <f>G!BC216</f>
        <v/>
      </c>
      <c r="Q249" s="28" t="str">
        <f>G!BB216</f>
        <v>--</v>
      </c>
      <c r="R249" s="23" t="str">
        <f>G!BD216</f>
        <v/>
      </c>
      <c r="S249" s="65"/>
      <c r="T249" s="65" t="str">
        <f>G!BF216</f>
        <v/>
      </c>
      <c r="U249" s="28" t="str">
        <f>G!BE216</f>
        <v>--</v>
      </c>
      <c r="V249" s="23" t="str">
        <f>G!BG216</f>
        <v/>
      </c>
      <c r="W249" s="65"/>
      <c r="X249" s="65" t="str">
        <f>G!BI216</f>
        <v/>
      </c>
      <c r="Y249" s="28" t="str">
        <f>G!BH216</f>
        <v>--</v>
      </c>
      <c r="Z249" s="23" t="str">
        <f>G!BJ216</f>
        <v/>
      </c>
      <c r="AE249" s="40">
        <f t="shared" si="10"/>
        <v>1</v>
      </c>
    </row>
    <row r="250" spans="1:31" ht="9" hidden="1" customHeight="1" x14ac:dyDescent="0.15">
      <c r="A250" s="161" t="str">
        <f>F!A217</f>
        <v>Atrazine</v>
      </c>
      <c r="B250" s="161"/>
      <c r="C250" s="161"/>
      <c r="D250" s="65" t="str">
        <f>G!AT217</f>
        <v/>
      </c>
      <c r="E250" s="28" t="str">
        <f>G!AS217</f>
        <v>--</v>
      </c>
      <c r="F250" s="23" t="str">
        <f>G!AU217</f>
        <v/>
      </c>
      <c r="G250" s="65"/>
      <c r="H250" s="65" t="str">
        <f>G!AW217</f>
        <v/>
      </c>
      <c r="I250" s="28" t="str">
        <f>G!AV217</f>
        <v>--</v>
      </c>
      <c r="J250" s="23" t="str">
        <f>G!AX217</f>
        <v/>
      </c>
      <c r="K250" s="65"/>
      <c r="L250" s="65" t="str">
        <f>G!AZ217</f>
        <v/>
      </c>
      <c r="M250" s="28" t="str">
        <f>G!AY217</f>
        <v>--</v>
      </c>
      <c r="N250" s="23" t="str">
        <f>G!BA217</f>
        <v/>
      </c>
      <c r="O250" s="65"/>
      <c r="P250" s="65" t="str">
        <f>G!BC217</f>
        <v/>
      </c>
      <c r="Q250" s="28" t="str">
        <f>G!BB217</f>
        <v>--</v>
      </c>
      <c r="R250" s="23" t="str">
        <f>G!BD217</f>
        <v/>
      </c>
      <c r="S250" s="65"/>
      <c r="T250" s="65" t="str">
        <f>G!BF217</f>
        <v/>
      </c>
      <c r="U250" s="28" t="str">
        <f>G!BE217</f>
        <v>--</v>
      </c>
      <c r="V250" s="23" t="str">
        <f>G!BG217</f>
        <v/>
      </c>
      <c r="W250" s="65"/>
      <c r="X250" s="65" t="str">
        <f>G!BI217</f>
        <v/>
      </c>
      <c r="Y250" s="28" t="str">
        <f>G!BH217</f>
        <v>--</v>
      </c>
      <c r="Z250" s="23" t="str">
        <f>G!BJ217</f>
        <v/>
      </c>
      <c r="AE250" s="40">
        <f t="shared" si="10"/>
        <v>1</v>
      </c>
    </row>
    <row r="251" spans="1:31" ht="9" hidden="1" customHeight="1" x14ac:dyDescent="0.15">
      <c r="A251" s="161" t="str">
        <f>F!A218</f>
        <v>Carbaryl</v>
      </c>
      <c r="B251" s="161"/>
      <c r="C251" s="161"/>
      <c r="D251" s="65" t="str">
        <f>G!AT218</f>
        <v/>
      </c>
      <c r="E251" s="28" t="str">
        <f>G!AS218</f>
        <v>--</v>
      </c>
      <c r="F251" s="23" t="str">
        <f>G!AU218</f>
        <v/>
      </c>
      <c r="G251" s="65"/>
      <c r="H251" s="65" t="str">
        <f>G!AW218</f>
        <v/>
      </c>
      <c r="I251" s="28" t="str">
        <f>G!AV218</f>
        <v>--</v>
      </c>
      <c r="J251" s="23" t="str">
        <f>G!AX218</f>
        <v/>
      </c>
      <c r="K251" s="65"/>
      <c r="L251" s="65" t="str">
        <f>G!AZ218</f>
        <v/>
      </c>
      <c r="M251" s="28" t="str">
        <f>G!AY218</f>
        <v>--</v>
      </c>
      <c r="N251" s="23" t="str">
        <f>G!BA218</f>
        <v/>
      </c>
      <c r="O251" s="65"/>
      <c r="P251" s="65" t="str">
        <f>G!BC218</f>
        <v/>
      </c>
      <c r="Q251" s="28" t="str">
        <f>G!BB218</f>
        <v>--</v>
      </c>
      <c r="R251" s="23" t="str">
        <f>G!BD218</f>
        <v/>
      </c>
      <c r="S251" s="65"/>
      <c r="T251" s="65" t="str">
        <f>G!BF218</f>
        <v/>
      </c>
      <c r="U251" s="28" t="str">
        <f>G!BE218</f>
        <v>--</v>
      </c>
      <c r="V251" s="23" t="str">
        <f>G!BG218</f>
        <v/>
      </c>
      <c r="W251" s="65"/>
      <c r="X251" s="65" t="str">
        <f>G!BI218</f>
        <v/>
      </c>
      <c r="Y251" s="28" t="str">
        <f>G!BH218</f>
        <v>--</v>
      </c>
      <c r="Z251" s="23" t="str">
        <f>G!BJ218</f>
        <v/>
      </c>
      <c r="AE251" s="40">
        <f t="shared" si="10"/>
        <v>1</v>
      </c>
    </row>
    <row r="252" spans="1:31" ht="9" hidden="1" customHeight="1" x14ac:dyDescent="0.15">
      <c r="A252" s="161" t="str">
        <f>F!A219</f>
        <v>Carbofuran</v>
      </c>
      <c r="B252" s="161"/>
      <c r="C252" s="161"/>
      <c r="D252" s="65" t="str">
        <f>G!AT219</f>
        <v/>
      </c>
      <c r="E252" s="28" t="str">
        <f>G!AS219</f>
        <v>--</v>
      </c>
      <c r="F252" s="23" t="str">
        <f>G!AU219</f>
        <v/>
      </c>
      <c r="G252" s="65"/>
      <c r="H252" s="65" t="str">
        <f>G!AW219</f>
        <v/>
      </c>
      <c r="I252" s="28" t="str">
        <f>G!AV219</f>
        <v>--</v>
      </c>
      <c r="J252" s="23" t="str">
        <f>G!AX219</f>
        <v/>
      </c>
      <c r="K252" s="65"/>
      <c r="L252" s="65" t="str">
        <f>G!AZ219</f>
        <v/>
      </c>
      <c r="M252" s="28" t="str">
        <f>G!AY219</f>
        <v>--</v>
      </c>
      <c r="N252" s="23" t="str">
        <f>G!BA219</f>
        <v/>
      </c>
      <c r="O252" s="65"/>
      <c r="P252" s="65" t="str">
        <f>G!BC219</f>
        <v/>
      </c>
      <c r="Q252" s="28" t="str">
        <f>G!BB219</f>
        <v>--</v>
      </c>
      <c r="R252" s="23" t="str">
        <f>G!BD219</f>
        <v/>
      </c>
      <c r="S252" s="65"/>
      <c r="T252" s="65" t="str">
        <f>G!BF219</f>
        <v/>
      </c>
      <c r="U252" s="28" t="str">
        <f>G!BE219</f>
        <v>--</v>
      </c>
      <c r="V252" s="23" t="str">
        <f>G!BG219</f>
        <v/>
      </c>
      <c r="W252" s="65"/>
      <c r="X252" s="65" t="str">
        <f>G!BI219</f>
        <v/>
      </c>
      <c r="Y252" s="28" t="str">
        <f>G!BH219</f>
        <v>--</v>
      </c>
      <c r="Z252" s="23" t="str">
        <f>G!BJ219</f>
        <v/>
      </c>
      <c r="AE252" s="40">
        <f t="shared" si="10"/>
        <v>1</v>
      </c>
    </row>
    <row r="253" spans="1:31" ht="9" hidden="1" customHeight="1" x14ac:dyDescent="0.15">
      <c r="A253" s="161" t="str">
        <f>F!A220</f>
        <v>4-Chloormethylfenolen (som)</v>
      </c>
      <c r="B253" s="161"/>
      <c r="C253" s="161"/>
      <c r="D253" s="65" t="str">
        <f>G!AT220</f>
        <v/>
      </c>
      <c r="E253" s="28" t="str">
        <f>G!AS220</f>
        <v>--</v>
      </c>
      <c r="F253" s="23" t="str">
        <f>G!AU220</f>
        <v/>
      </c>
      <c r="G253" s="65"/>
      <c r="H253" s="65" t="str">
        <f>G!AW220</f>
        <v/>
      </c>
      <c r="I253" s="28" t="str">
        <f>G!AV220</f>
        <v>--</v>
      </c>
      <c r="J253" s="23" t="str">
        <f>G!AX220</f>
        <v/>
      </c>
      <c r="K253" s="65"/>
      <c r="L253" s="65" t="str">
        <f>G!AZ220</f>
        <v/>
      </c>
      <c r="M253" s="28" t="str">
        <f>G!AY220</f>
        <v>--</v>
      </c>
      <c r="N253" s="23" t="str">
        <f>G!BA220</f>
        <v/>
      </c>
      <c r="O253" s="65"/>
      <c r="P253" s="65" t="str">
        <f>G!BC220</f>
        <v/>
      </c>
      <c r="Q253" s="28" t="str">
        <f>G!BB220</f>
        <v>--</v>
      </c>
      <c r="R253" s="23" t="str">
        <f>G!BD220</f>
        <v/>
      </c>
      <c r="S253" s="65"/>
      <c r="T253" s="65" t="str">
        <f>G!BF220</f>
        <v/>
      </c>
      <c r="U253" s="28" t="str">
        <f>G!BE220</f>
        <v>--</v>
      </c>
      <c r="V253" s="23" t="str">
        <f>G!BG220</f>
        <v/>
      </c>
      <c r="W253" s="65"/>
      <c r="X253" s="65" t="str">
        <f>G!BI220</f>
        <v/>
      </c>
      <c r="Y253" s="28" t="str">
        <f>G!BH220</f>
        <v>--</v>
      </c>
      <c r="Z253" s="23" t="str">
        <f>G!BJ220</f>
        <v/>
      </c>
      <c r="AE253" s="40">
        <f t="shared" si="10"/>
        <v>1</v>
      </c>
    </row>
    <row r="254" spans="1:31" ht="9" hidden="1" customHeight="1" x14ac:dyDescent="0.15">
      <c r="A254" s="162" t="str">
        <f>F!A221</f>
        <v>Organostikstof- en organofosforbestrijdingsmiddelen (som)</v>
      </c>
      <c r="B254" s="162"/>
      <c r="C254" s="162"/>
      <c r="D254" s="65" t="str">
        <f>G!AT221</f>
        <v/>
      </c>
      <c r="E254" s="28" t="str">
        <f>G!AS221</f>
        <v>--</v>
      </c>
      <c r="F254" s="23" t="str">
        <f>G!AU221</f>
        <v/>
      </c>
      <c r="G254" s="65"/>
      <c r="H254" s="65" t="str">
        <f>G!AW221</f>
        <v/>
      </c>
      <c r="I254" s="28" t="str">
        <f>G!AV221</f>
        <v>--</v>
      </c>
      <c r="J254" s="23" t="str">
        <f>G!AX221</f>
        <v/>
      </c>
      <c r="K254" s="65"/>
      <c r="L254" s="65" t="str">
        <f>G!AZ221</f>
        <v/>
      </c>
      <c r="M254" s="28" t="str">
        <f>G!AY221</f>
        <v>--</v>
      </c>
      <c r="N254" s="23" t="str">
        <f>G!BA221</f>
        <v/>
      </c>
      <c r="O254" s="65"/>
      <c r="P254" s="65" t="str">
        <f>G!BC221</f>
        <v/>
      </c>
      <c r="Q254" s="28" t="str">
        <f>G!BB221</f>
        <v>--</v>
      </c>
      <c r="R254" s="23" t="str">
        <f>G!BD221</f>
        <v/>
      </c>
      <c r="S254" s="65"/>
      <c r="T254" s="65" t="str">
        <f>G!BF221</f>
        <v/>
      </c>
      <c r="U254" s="28" t="str">
        <f>G!BE221</f>
        <v>--</v>
      </c>
      <c r="V254" s="23" t="str">
        <f>G!BG221</f>
        <v/>
      </c>
      <c r="W254" s="65"/>
      <c r="X254" s="65" t="str">
        <f>G!BI221</f>
        <v/>
      </c>
      <c r="Y254" s="28" t="str">
        <f>G!BH221</f>
        <v>--</v>
      </c>
      <c r="Z254" s="23" t="str">
        <f>G!BJ221</f>
        <v/>
      </c>
      <c r="AE254" s="40">
        <f t="shared" si="10"/>
        <v>1</v>
      </c>
    </row>
    <row r="255" spans="1:31" ht="9" hidden="1" customHeight="1" x14ac:dyDescent="0.15">
      <c r="A255" s="161" t="str">
        <f>F!A222</f>
        <v>Organotinverbindingen (som)</v>
      </c>
      <c r="B255" s="161"/>
      <c r="C255" s="161"/>
      <c r="D255" s="65" t="str">
        <f>G!AT222</f>
        <v/>
      </c>
      <c r="E255" s="28" t="str">
        <f>G!AS222</f>
        <v>--</v>
      </c>
      <c r="F255" s="23" t="str">
        <f>G!AU222</f>
        <v/>
      </c>
      <c r="G255" s="65"/>
      <c r="H255" s="65" t="str">
        <f>G!AW222</f>
        <v/>
      </c>
      <c r="I255" s="28" t="str">
        <f>G!AV222</f>
        <v>--</v>
      </c>
      <c r="J255" s="23" t="str">
        <f>G!AX222</f>
        <v/>
      </c>
      <c r="K255" s="65"/>
      <c r="L255" s="65" t="str">
        <f>G!AZ222</f>
        <v/>
      </c>
      <c r="M255" s="28" t="str">
        <f>G!AY222</f>
        <v>--</v>
      </c>
      <c r="N255" s="23" t="str">
        <f>G!BA222</f>
        <v/>
      </c>
      <c r="O255" s="65"/>
      <c r="P255" s="65" t="str">
        <f>G!BC222</f>
        <v/>
      </c>
      <c r="Q255" s="28" t="str">
        <f>G!BB222</f>
        <v>--</v>
      </c>
      <c r="R255" s="23" t="str">
        <f>G!BD222</f>
        <v/>
      </c>
      <c r="S255" s="65"/>
      <c r="T255" s="65" t="str">
        <f>G!BF222</f>
        <v/>
      </c>
      <c r="U255" s="28" t="str">
        <f>G!BE222</f>
        <v>--</v>
      </c>
      <c r="V255" s="23" t="str">
        <f>G!BG222</f>
        <v/>
      </c>
      <c r="W255" s="65"/>
      <c r="X255" s="65" t="str">
        <f>G!BI222</f>
        <v/>
      </c>
      <c r="Y255" s="28" t="str">
        <f>G!BH222</f>
        <v>--</v>
      </c>
      <c r="Z255" s="23" t="str">
        <f>G!BJ222</f>
        <v/>
      </c>
      <c r="AE255" s="40">
        <f t="shared" si="10"/>
        <v>1</v>
      </c>
    </row>
    <row r="256" spans="1:31" ht="9" hidden="1" customHeight="1" x14ac:dyDescent="0.15">
      <c r="A256" s="161" t="str">
        <f>F!A223</f>
        <v>Tributyltin (TBT)</v>
      </c>
      <c r="B256" s="161"/>
      <c r="C256" s="161"/>
      <c r="D256" s="65" t="str">
        <f>G!AT223</f>
        <v/>
      </c>
      <c r="E256" s="28" t="str">
        <f>G!AS223</f>
        <v>--</v>
      </c>
      <c r="F256" s="23" t="str">
        <f>G!AU223</f>
        <v/>
      </c>
      <c r="G256" s="65"/>
      <c r="H256" s="65" t="str">
        <f>G!AW223</f>
        <v/>
      </c>
      <c r="I256" s="28" t="str">
        <f>G!AV223</f>
        <v>--</v>
      </c>
      <c r="J256" s="23" t="str">
        <f>G!AX223</f>
        <v/>
      </c>
      <c r="K256" s="65"/>
      <c r="L256" s="65" t="str">
        <f>G!AZ223</f>
        <v/>
      </c>
      <c r="M256" s="28" t="str">
        <f>G!AY223</f>
        <v>--</v>
      </c>
      <c r="N256" s="23" t="str">
        <f>G!BA223</f>
        <v/>
      </c>
      <c r="O256" s="65"/>
      <c r="P256" s="65" t="str">
        <f>G!BC223</f>
        <v/>
      </c>
      <c r="Q256" s="28" t="str">
        <f>G!BB223</f>
        <v>--</v>
      </c>
      <c r="R256" s="23" t="str">
        <f>G!BD223</f>
        <v/>
      </c>
      <c r="S256" s="65"/>
      <c r="T256" s="65" t="str">
        <f>G!BF223</f>
        <v/>
      </c>
      <c r="U256" s="28" t="str">
        <f>G!BE223</f>
        <v>--</v>
      </c>
      <c r="V256" s="23" t="str">
        <f>G!BG223</f>
        <v/>
      </c>
      <c r="W256" s="65"/>
      <c r="X256" s="65" t="str">
        <f>G!BI223</f>
        <v/>
      </c>
      <c r="Y256" s="28" t="str">
        <f>G!BH223</f>
        <v>--</v>
      </c>
      <c r="Z256" s="23" t="str">
        <f>G!BJ223</f>
        <v/>
      </c>
      <c r="AE256" s="40">
        <f t="shared" si="10"/>
        <v>1</v>
      </c>
    </row>
    <row r="257" spans="1:31" ht="9" hidden="1" customHeight="1" x14ac:dyDescent="0.15">
      <c r="A257" s="161" t="str">
        <f>F!A224</f>
        <v>MCPA</v>
      </c>
      <c r="B257" s="161"/>
      <c r="C257" s="161"/>
      <c r="D257" s="65" t="str">
        <f>G!AT224</f>
        <v/>
      </c>
      <c r="E257" s="28" t="str">
        <f>G!AS224</f>
        <v>--</v>
      </c>
      <c r="F257" s="23" t="str">
        <f>G!AU224</f>
        <v/>
      </c>
      <c r="G257" s="65"/>
      <c r="H257" s="65" t="str">
        <f>G!AW224</f>
        <v/>
      </c>
      <c r="I257" s="28" t="str">
        <f>G!AV224</f>
        <v>--</v>
      </c>
      <c r="J257" s="23" t="str">
        <f>G!AX224</f>
        <v/>
      </c>
      <c r="K257" s="65"/>
      <c r="L257" s="65" t="str">
        <f>G!AZ224</f>
        <v/>
      </c>
      <c r="M257" s="28" t="str">
        <f>G!AY224</f>
        <v>--</v>
      </c>
      <c r="N257" s="23" t="str">
        <f>G!BA224</f>
        <v/>
      </c>
      <c r="O257" s="65"/>
      <c r="P257" s="65" t="str">
        <f>G!BC224</f>
        <v/>
      </c>
      <c r="Q257" s="28" t="str">
        <f>G!BB224</f>
        <v>--</v>
      </c>
      <c r="R257" s="23" t="str">
        <f>G!BD224</f>
        <v/>
      </c>
      <c r="S257" s="65"/>
      <c r="T257" s="65" t="str">
        <f>G!BF224</f>
        <v/>
      </c>
      <c r="U257" s="28" t="str">
        <f>G!BE224</f>
        <v>--</v>
      </c>
      <c r="V257" s="23" t="str">
        <f>G!BG224</f>
        <v/>
      </c>
      <c r="W257" s="65"/>
      <c r="X257" s="65" t="str">
        <f>G!BI224</f>
        <v/>
      </c>
      <c r="Y257" s="28" t="str">
        <f>G!BH224</f>
        <v>--</v>
      </c>
      <c r="Z257" s="23" t="str">
        <f>G!BJ224</f>
        <v/>
      </c>
      <c r="AE257" s="40">
        <f t="shared" si="10"/>
        <v>1</v>
      </c>
    </row>
    <row r="258" spans="1:31" ht="9" hidden="1" customHeight="1" x14ac:dyDescent="0.15">
      <c r="A258" s="161" t="str">
        <f>F!A225</f>
        <v>Prometryn</v>
      </c>
      <c r="B258" s="161"/>
      <c r="C258" s="161"/>
      <c r="D258" s="65" t="str">
        <f>G!AT225</f>
        <v/>
      </c>
      <c r="E258" s="28" t="str">
        <f>G!AS225</f>
        <v>--</v>
      </c>
      <c r="F258" s="23" t="str">
        <f>G!AU225</f>
        <v/>
      </c>
      <c r="G258" s="65"/>
      <c r="H258" s="65" t="str">
        <f>G!AW225</f>
        <v/>
      </c>
      <c r="I258" s="28" t="str">
        <f>G!AV225</f>
        <v>--</v>
      </c>
      <c r="J258" s="23" t="str">
        <f>G!AX225</f>
        <v/>
      </c>
      <c r="K258" s="65"/>
      <c r="L258" s="65" t="str">
        <f>G!AZ225</f>
        <v/>
      </c>
      <c r="M258" s="28" t="str">
        <f>G!AY225</f>
        <v>--</v>
      </c>
      <c r="N258" s="23" t="str">
        <f>G!BA225</f>
        <v/>
      </c>
      <c r="O258" s="65"/>
      <c r="P258" s="65" t="str">
        <f>G!BC225</f>
        <v/>
      </c>
      <c r="Q258" s="28" t="str">
        <f>G!BB225</f>
        <v>--</v>
      </c>
      <c r="R258" s="23" t="str">
        <f>G!BD225</f>
        <v/>
      </c>
      <c r="S258" s="65"/>
      <c r="T258" s="65" t="str">
        <f>G!BF225</f>
        <v/>
      </c>
      <c r="U258" s="28" t="str">
        <f>G!BE225</f>
        <v>--</v>
      </c>
      <c r="V258" s="23" t="str">
        <f>G!BG225</f>
        <v/>
      </c>
      <c r="W258" s="65"/>
      <c r="X258" s="65" t="str">
        <f>G!BI225</f>
        <v/>
      </c>
      <c r="Y258" s="28" t="str">
        <f>G!BH225</f>
        <v>--</v>
      </c>
      <c r="Z258" s="23" t="str">
        <f>G!BJ225</f>
        <v/>
      </c>
      <c r="AE258" s="40">
        <f t="shared" si="10"/>
        <v>1</v>
      </c>
    </row>
    <row r="259" spans="1:31" ht="9" hidden="1" customHeight="1" x14ac:dyDescent="0.15">
      <c r="A259" s="161" t="str">
        <f>F!A226</f>
        <v>Prometon</v>
      </c>
      <c r="B259" s="161"/>
      <c r="C259" s="161"/>
      <c r="D259" s="65" t="str">
        <f>G!AT226</f>
        <v/>
      </c>
      <c r="E259" s="28" t="str">
        <f>G!AS226</f>
        <v>--</v>
      </c>
      <c r="F259" s="23" t="str">
        <f>G!AU226</f>
        <v/>
      </c>
      <c r="G259" s="65"/>
      <c r="H259" s="65" t="str">
        <f>G!AW226</f>
        <v/>
      </c>
      <c r="I259" s="28" t="str">
        <f>G!AV226</f>
        <v>--</v>
      </c>
      <c r="J259" s="23" t="str">
        <f>G!AX226</f>
        <v/>
      </c>
      <c r="K259" s="65"/>
      <c r="L259" s="65" t="str">
        <f>G!AZ226</f>
        <v/>
      </c>
      <c r="M259" s="28" t="str">
        <f>G!AY226</f>
        <v>--</v>
      </c>
      <c r="N259" s="23" t="str">
        <f>G!BA226</f>
        <v/>
      </c>
      <c r="O259" s="65"/>
      <c r="P259" s="65" t="str">
        <f>G!BC226</f>
        <v/>
      </c>
      <c r="Q259" s="28" t="str">
        <f>G!BB226</f>
        <v>--</v>
      </c>
      <c r="R259" s="23" t="str">
        <f>G!BD226</f>
        <v/>
      </c>
      <c r="S259" s="65"/>
      <c r="T259" s="65" t="str">
        <f>G!BF226</f>
        <v/>
      </c>
      <c r="U259" s="28" t="str">
        <f>G!BE226</f>
        <v>--</v>
      </c>
      <c r="V259" s="23" t="str">
        <f>G!BG226</f>
        <v/>
      </c>
      <c r="W259" s="65"/>
      <c r="X259" s="65" t="str">
        <f>G!BI226</f>
        <v/>
      </c>
      <c r="Y259" s="28" t="str">
        <f>G!BH226</f>
        <v>--</v>
      </c>
      <c r="Z259" s="23" t="str">
        <f>G!BJ226</f>
        <v/>
      </c>
      <c r="AE259" s="40">
        <f t="shared" si="10"/>
        <v>1</v>
      </c>
    </row>
    <row r="260" spans="1:31" ht="9" hidden="1" customHeight="1" x14ac:dyDescent="0.15">
      <c r="A260" s="161" t="str">
        <f>F!A227</f>
        <v>Propazine</v>
      </c>
      <c r="B260" s="161"/>
      <c r="C260" s="161"/>
      <c r="D260" s="65" t="str">
        <f>G!AT227</f>
        <v/>
      </c>
      <c r="E260" s="28" t="str">
        <f>G!AS227</f>
        <v>--</v>
      </c>
      <c r="F260" s="23" t="str">
        <f>G!AU227</f>
        <v/>
      </c>
      <c r="G260" s="65"/>
      <c r="H260" s="65" t="str">
        <f>G!AW227</f>
        <v/>
      </c>
      <c r="I260" s="28" t="str">
        <f>G!AV227</f>
        <v>--</v>
      </c>
      <c r="J260" s="23" t="str">
        <f>G!AX227</f>
        <v/>
      </c>
      <c r="K260" s="65"/>
      <c r="L260" s="65" t="str">
        <f>G!AZ227</f>
        <v/>
      </c>
      <c r="M260" s="28" t="str">
        <f>G!AY227</f>
        <v>--</v>
      </c>
      <c r="N260" s="23" t="str">
        <f>G!BA227</f>
        <v/>
      </c>
      <c r="O260" s="65"/>
      <c r="P260" s="65" t="str">
        <f>G!BC227</f>
        <v/>
      </c>
      <c r="Q260" s="28" t="str">
        <f>G!BB227</f>
        <v>--</v>
      </c>
      <c r="R260" s="23" t="str">
        <f>G!BD227</f>
        <v/>
      </c>
      <c r="S260" s="65"/>
      <c r="T260" s="65" t="str">
        <f>G!BF227</f>
        <v/>
      </c>
      <c r="U260" s="28" t="str">
        <f>G!BE227</f>
        <v>--</v>
      </c>
      <c r="V260" s="23" t="str">
        <f>G!BG227</f>
        <v/>
      </c>
      <c r="W260" s="65"/>
      <c r="X260" s="65" t="str">
        <f>G!BI227</f>
        <v/>
      </c>
      <c r="Y260" s="28" t="str">
        <f>G!BH227</f>
        <v>--</v>
      </c>
      <c r="Z260" s="23" t="str">
        <f>G!BJ227</f>
        <v/>
      </c>
      <c r="AE260" s="40">
        <f t="shared" si="10"/>
        <v>1</v>
      </c>
    </row>
    <row r="261" spans="1:31" ht="9" hidden="1" customHeight="1" x14ac:dyDescent="0.15">
      <c r="A261" s="161" t="str">
        <f>F!A228</f>
        <v>Simazine</v>
      </c>
      <c r="B261" s="161"/>
      <c r="C261" s="161"/>
      <c r="D261" s="65" t="str">
        <f>G!AT228</f>
        <v/>
      </c>
      <c r="E261" s="28" t="str">
        <f>G!AS228</f>
        <v>--</v>
      </c>
      <c r="F261" s="23" t="str">
        <f>G!AU228</f>
        <v/>
      </c>
      <c r="G261" s="65"/>
      <c r="H261" s="65" t="str">
        <f>G!AW228</f>
        <v/>
      </c>
      <c r="I261" s="28" t="str">
        <f>G!AV228</f>
        <v>--</v>
      </c>
      <c r="J261" s="23" t="str">
        <f>G!AX228</f>
        <v/>
      </c>
      <c r="K261" s="65"/>
      <c r="L261" s="65" t="str">
        <f>G!AZ228</f>
        <v/>
      </c>
      <c r="M261" s="28" t="str">
        <f>G!AY228</f>
        <v>--</v>
      </c>
      <c r="N261" s="23" t="str">
        <f>G!BA228</f>
        <v/>
      </c>
      <c r="O261" s="65"/>
      <c r="P261" s="65" t="str">
        <f>G!BC228</f>
        <v/>
      </c>
      <c r="Q261" s="28" t="str">
        <f>G!BB228</f>
        <v>--</v>
      </c>
      <c r="R261" s="23" t="str">
        <f>G!BD228</f>
        <v/>
      </c>
      <c r="S261" s="65"/>
      <c r="T261" s="65" t="str">
        <f>G!BF228</f>
        <v/>
      </c>
      <c r="U261" s="28" t="str">
        <f>G!BE228</f>
        <v>--</v>
      </c>
      <c r="V261" s="23" t="str">
        <f>G!BG228</f>
        <v/>
      </c>
      <c r="W261" s="65"/>
      <c r="X261" s="65" t="str">
        <f>G!BI228</f>
        <v/>
      </c>
      <c r="Y261" s="28" t="str">
        <f>G!BH228</f>
        <v>--</v>
      </c>
      <c r="Z261" s="23" t="str">
        <f>G!BJ228</f>
        <v/>
      </c>
      <c r="AE261" s="40">
        <f t="shared" si="10"/>
        <v>1</v>
      </c>
    </row>
    <row r="262" spans="1:31" ht="9" hidden="1" customHeight="1" x14ac:dyDescent="0.15">
      <c r="A262" s="161" t="str">
        <f>F!A229</f>
        <v>Simetryn</v>
      </c>
      <c r="B262" s="161"/>
      <c r="C262" s="161"/>
      <c r="D262" s="65" t="str">
        <f>G!AT229</f>
        <v/>
      </c>
      <c r="E262" s="28" t="str">
        <f>G!AS229</f>
        <v>--</v>
      </c>
      <c r="F262" s="23" t="str">
        <f>G!AU229</f>
        <v/>
      </c>
      <c r="G262" s="65"/>
      <c r="H262" s="65" t="str">
        <f>G!AW229</f>
        <v/>
      </c>
      <c r="I262" s="28" t="str">
        <f>G!AV229</f>
        <v>--</v>
      </c>
      <c r="J262" s="23" t="str">
        <f>G!AX229</f>
        <v/>
      </c>
      <c r="K262" s="65"/>
      <c r="L262" s="65" t="str">
        <f>G!AZ229</f>
        <v/>
      </c>
      <c r="M262" s="28" t="str">
        <f>G!AY229</f>
        <v>--</v>
      </c>
      <c r="N262" s="23" t="str">
        <f>G!BA229</f>
        <v/>
      </c>
      <c r="O262" s="65"/>
      <c r="P262" s="65" t="str">
        <f>G!BC229</f>
        <v/>
      </c>
      <c r="Q262" s="28" t="str">
        <f>G!BB229</f>
        <v>--</v>
      </c>
      <c r="R262" s="23" t="str">
        <f>G!BD229</f>
        <v/>
      </c>
      <c r="S262" s="65"/>
      <c r="T262" s="65" t="str">
        <f>G!BF229</f>
        <v/>
      </c>
      <c r="U262" s="28" t="str">
        <f>G!BE229</f>
        <v>--</v>
      </c>
      <c r="V262" s="23" t="str">
        <f>G!BG229</f>
        <v/>
      </c>
      <c r="W262" s="65"/>
      <c r="X262" s="65" t="str">
        <f>G!BI229</f>
        <v/>
      </c>
      <c r="Y262" s="28" t="str">
        <f>G!BH229</f>
        <v>--</v>
      </c>
      <c r="Z262" s="23" t="str">
        <f>G!BJ229</f>
        <v/>
      </c>
      <c r="AE262" s="40">
        <f t="shared" si="10"/>
        <v>1</v>
      </c>
    </row>
    <row r="263" spans="1:31" ht="9" hidden="1" customHeight="1" x14ac:dyDescent="0.15">
      <c r="A263" s="161" t="str">
        <f>F!A230</f>
        <v>Terbutryn</v>
      </c>
      <c r="B263" s="161"/>
      <c r="C263" s="161"/>
      <c r="D263" s="65" t="str">
        <f>G!AT230</f>
        <v/>
      </c>
      <c r="E263" s="28" t="str">
        <f>G!AS230</f>
        <v>--</v>
      </c>
      <c r="F263" s="23" t="str">
        <f>G!AU230</f>
        <v/>
      </c>
      <c r="G263" s="65"/>
      <c r="H263" s="65" t="str">
        <f>G!AW230</f>
        <v/>
      </c>
      <c r="I263" s="28" t="str">
        <f>G!AV230</f>
        <v>--</v>
      </c>
      <c r="J263" s="23" t="str">
        <f>G!AX230</f>
        <v/>
      </c>
      <c r="K263" s="65"/>
      <c r="L263" s="65" t="str">
        <f>G!AZ230</f>
        <v/>
      </c>
      <c r="M263" s="28" t="str">
        <f>G!AY230</f>
        <v>--</v>
      </c>
      <c r="N263" s="23" t="str">
        <f>G!BA230</f>
        <v/>
      </c>
      <c r="O263" s="65"/>
      <c r="P263" s="65" t="str">
        <f>G!BC230</f>
        <v/>
      </c>
      <c r="Q263" s="28" t="str">
        <f>G!BB230</f>
        <v>--</v>
      </c>
      <c r="R263" s="23" t="str">
        <f>G!BD230</f>
        <v/>
      </c>
      <c r="S263" s="65"/>
      <c r="T263" s="65" t="str">
        <f>G!BF230</f>
        <v/>
      </c>
      <c r="U263" s="28" t="str">
        <f>G!BE230</f>
        <v>--</v>
      </c>
      <c r="V263" s="23" t="str">
        <f>G!BG230</f>
        <v/>
      </c>
      <c r="W263" s="65"/>
      <c r="X263" s="65" t="str">
        <f>G!BI230</f>
        <v/>
      </c>
      <c r="Y263" s="28" t="str">
        <f>G!BH230</f>
        <v>--</v>
      </c>
      <c r="Z263" s="23" t="str">
        <f>G!BJ230</f>
        <v/>
      </c>
      <c r="AE263" s="40">
        <f t="shared" si="10"/>
        <v>1</v>
      </c>
    </row>
    <row r="264" spans="1:31" ht="9" hidden="1" customHeight="1" x14ac:dyDescent="0.15">
      <c r="A264" s="161" t="str">
        <f>F!A231</f>
        <v>Terbuthylazine</v>
      </c>
      <c r="B264" s="161"/>
      <c r="C264" s="161"/>
      <c r="D264" s="65" t="str">
        <f>G!AT231</f>
        <v/>
      </c>
      <c r="E264" s="28" t="str">
        <f>G!AS231</f>
        <v>--</v>
      </c>
      <c r="F264" s="23" t="str">
        <f>G!AU231</f>
        <v/>
      </c>
      <c r="G264" s="65"/>
      <c r="H264" s="65" t="str">
        <f>G!AW231</f>
        <v/>
      </c>
      <c r="I264" s="28" t="str">
        <f>G!AV231</f>
        <v>--</v>
      </c>
      <c r="J264" s="23" t="str">
        <f>G!AX231</f>
        <v/>
      </c>
      <c r="K264" s="65"/>
      <c r="L264" s="65" t="str">
        <f>G!AZ231</f>
        <v/>
      </c>
      <c r="M264" s="28" t="str">
        <f>G!AY231</f>
        <v>--</v>
      </c>
      <c r="N264" s="23" t="str">
        <f>G!BA231</f>
        <v/>
      </c>
      <c r="O264" s="65"/>
      <c r="P264" s="65" t="str">
        <f>G!BC231</f>
        <v/>
      </c>
      <c r="Q264" s="28" t="str">
        <f>G!BB231</f>
        <v>--</v>
      </c>
      <c r="R264" s="23" t="str">
        <f>G!BD231</f>
        <v/>
      </c>
      <c r="S264" s="65"/>
      <c r="T264" s="65" t="str">
        <f>G!BF231</f>
        <v/>
      </c>
      <c r="U264" s="28" t="str">
        <f>G!BE231</f>
        <v>--</v>
      </c>
      <c r="V264" s="23" t="str">
        <f>G!BG231</f>
        <v/>
      </c>
      <c r="W264" s="65"/>
      <c r="X264" s="65" t="str">
        <f>G!BI231</f>
        <v/>
      </c>
      <c r="Y264" s="28" t="str">
        <f>G!BH231</f>
        <v>--</v>
      </c>
      <c r="Z264" s="23" t="str">
        <f>G!BJ231</f>
        <v/>
      </c>
      <c r="AE264" s="40">
        <f t="shared" si="10"/>
        <v>1</v>
      </c>
    </row>
    <row r="265" spans="1:31" ht="9" hidden="1" customHeight="1" x14ac:dyDescent="0.15">
      <c r="A265" s="161" t="str">
        <f>F!A232</f>
        <v>Triadimefon</v>
      </c>
      <c r="B265" s="161"/>
      <c r="C265" s="161"/>
      <c r="D265" s="65" t="str">
        <f>G!AT232</f>
        <v/>
      </c>
      <c r="E265" s="28" t="str">
        <f>G!AS232</f>
        <v>--</v>
      </c>
      <c r="F265" s="23" t="str">
        <f>G!AU232</f>
        <v/>
      </c>
      <c r="G265" s="65"/>
      <c r="H265" s="65" t="str">
        <f>G!AW232</f>
        <v/>
      </c>
      <c r="I265" s="28" t="str">
        <f>G!AV232</f>
        <v>--</v>
      </c>
      <c r="J265" s="23" t="str">
        <f>G!AX232</f>
        <v/>
      </c>
      <c r="K265" s="65"/>
      <c r="L265" s="65" t="str">
        <f>G!AZ232</f>
        <v/>
      </c>
      <c r="M265" s="28" t="str">
        <f>G!AY232</f>
        <v>--</v>
      </c>
      <c r="N265" s="23" t="str">
        <f>G!BA232</f>
        <v/>
      </c>
      <c r="O265" s="65"/>
      <c r="P265" s="65" t="str">
        <f>G!BC232</f>
        <v/>
      </c>
      <c r="Q265" s="28" t="str">
        <f>G!BB232</f>
        <v>--</v>
      </c>
      <c r="R265" s="23" t="str">
        <f>G!BD232</f>
        <v/>
      </c>
      <c r="S265" s="65"/>
      <c r="T265" s="65" t="str">
        <f>G!BF232</f>
        <v/>
      </c>
      <c r="U265" s="28" t="str">
        <f>G!BE232</f>
        <v>--</v>
      </c>
      <c r="V265" s="23" t="str">
        <f>G!BG232</f>
        <v/>
      </c>
      <c r="W265" s="65"/>
      <c r="X265" s="65" t="str">
        <f>G!BI232</f>
        <v/>
      </c>
      <c r="Y265" s="28" t="str">
        <f>G!BH232</f>
        <v>--</v>
      </c>
      <c r="Z265" s="23" t="str">
        <f>G!BJ232</f>
        <v/>
      </c>
      <c r="AE265" s="40">
        <f t="shared" si="10"/>
        <v>1</v>
      </c>
    </row>
    <row r="266" spans="1:31" ht="9" hidden="1" customHeight="1" x14ac:dyDescent="0.15">
      <c r="A266" s="161" t="str">
        <f>F!A233</f>
        <v>Trifluralin</v>
      </c>
      <c r="B266" s="161"/>
      <c r="C266" s="161"/>
      <c r="D266" s="65" t="str">
        <f>G!AT233</f>
        <v/>
      </c>
      <c r="E266" s="28" t="str">
        <f>G!AS233</f>
        <v>--</v>
      </c>
      <c r="F266" s="23" t="str">
        <f>G!AU233</f>
        <v/>
      </c>
      <c r="G266" s="65"/>
      <c r="H266" s="65" t="str">
        <f>G!AW233</f>
        <v/>
      </c>
      <c r="I266" s="28" t="str">
        <f>G!AV233</f>
        <v>--</v>
      </c>
      <c r="J266" s="23" t="str">
        <f>G!AX233</f>
        <v/>
      </c>
      <c r="K266" s="65"/>
      <c r="L266" s="65" t="str">
        <f>G!AZ233</f>
        <v/>
      </c>
      <c r="M266" s="28" t="str">
        <f>G!AY233</f>
        <v>--</v>
      </c>
      <c r="N266" s="23" t="str">
        <f>G!BA233</f>
        <v/>
      </c>
      <c r="O266" s="65"/>
      <c r="P266" s="65" t="str">
        <f>G!BC233</f>
        <v/>
      </c>
      <c r="Q266" s="28" t="str">
        <f>G!BB233</f>
        <v>--</v>
      </c>
      <c r="R266" s="23" t="str">
        <f>G!BD233</f>
        <v/>
      </c>
      <c r="S266" s="65"/>
      <c r="T266" s="65" t="str">
        <f>G!BF233</f>
        <v/>
      </c>
      <c r="U266" s="28" t="str">
        <f>G!BE233</f>
        <v>--</v>
      </c>
      <c r="V266" s="23" t="str">
        <f>G!BG233</f>
        <v/>
      </c>
      <c r="W266" s="65"/>
      <c r="X266" s="65" t="str">
        <f>G!BI233</f>
        <v/>
      </c>
      <c r="Y266" s="28" t="str">
        <f>G!BH233</f>
        <v>--</v>
      </c>
      <c r="Z266" s="23" t="str">
        <f>G!BJ233</f>
        <v/>
      </c>
      <c r="AE266" s="40">
        <f t="shared" si="10"/>
        <v>1</v>
      </c>
    </row>
    <row r="267" spans="1:31" ht="3.95" hidden="1" customHeight="1" x14ac:dyDescent="0.15">
      <c r="A267" s="65"/>
      <c r="B267" s="65"/>
      <c r="C267" s="65"/>
      <c r="D267" s="65"/>
      <c r="G267" s="65"/>
      <c r="H267" s="65"/>
      <c r="K267" s="65"/>
      <c r="L267" s="65"/>
      <c r="O267" s="65"/>
      <c r="P267" s="65"/>
      <c r="S267" s="65"/>
      <c r="T267" s="65"/>
      <c r="W267" s="65"/>
      <c r="X267" s="65"/>
      <c r="AE267" s="67">
        <f>AE268</f>
        <v>1</v>
      </c>
    </row>
    <row r="268" spans="1:31" ht="9" hidden="1" customHeight="1" x14ac:dyDescent="0.15">
      <c r="A268" s="66" t="str">
        <f>IF(COUNTIF(F!D232:D239,60)&gt;0,"Ftalaten (mg/l)","Ftalaten (µg/l)")</f>
        <v>Ftalaten (µg/l)</v>
      </c>
      <c r="B268" s="65"/>
      <c r="C268" s="65"/>
      <c r="D268" s="65"/>
      <c r="G268" s="65"/>
      <c r="H268" s="65"/>
      <c r="K268" s="65"/>
      <c r="L268" s="65"/>
      <c r="O268" s="65"/>
      <c r="P268" s="65"/>
      <c r="S268" s="65"/>
      <c r="T268" s="65"/>
      <c r="W268" s="65"/>
      <c r="X268" s="65"/>
      <c r="AE268" s="67">
        <f>IF(COUNTIF(AE269:AE276,1)=COUNT(AE269:AE276),1,0)</f>
        <v>1</v>
      </c>
    </row>
    <row r="269" spans="1:31" ht="9" hidden="1" customHeight="1" x14ac:dyDescent="0.15">
      <c r="A269" s="161" t="str">
        <f>F!A234</f>
        <v>Butylbenzylftalaat</v>
      </c>
      <c r="B269" s="161"/>
      <c r="C269" s="161"/>
      <c r="D269" s="65" t="str">
        <f>G!AT234</f>
        <v/>
      </c>
      <c r="E269" s="28" t="str">
        <f>G!AS234</f>
        <v>--</v>
      </c>
      <c r="F269" s="23" t="str">
        <f>G!AU234</f>
        <v/>
      </c>
      <c r="G269" s="65"/>
      <c r="H269" s="65" t="str">
        <f>G!AW234</f>
        <v/>
      </c>
      <c r="I269" s="28" t="str">
        <f>G!AV234</f>
        <v>--</v>
      </c>
      <c r="J269" s="23" t="str">
        <f>G!AX234</f>
        <v/>
      </c>
      <c r="K269" s="65"/>
      <c r="L269" s="65" t="str">
        <f>G!AZ234</f>
        <v/>
      </c>
      <c r="M269" s="28" t="str">
        <f>G!AY234</f>
        <v>--</v>
      </c>
      <c r="N269" s="23" t="str">
        <f>G!BA234</f>
        <v/>
      </c>
      <c r="O269" s="65"/>
      <c r="P269" s="65" t="str">
        <f>G!BC234</f>
        <v/>
      </c>
      <c r="Q269" s="28" t="str">
        <f>G!BB234</f>
        <v>--</v>
      </c>
      <c r="R269" s="23" t="str">
        <f>G!BD234</f>
        <v/>
      </c>
      <c r="S269" s="65"/>
      <c r="T269" s="65" t="str">
        <f>G!BF234</f>
        <v/>
      </c>
      <c r="U269" s="28" t="str">
        <f>G!BE234</f>
        <v>--</v>
      </c>
      <c r="V269" s="23" t="str">
        <f>G!BG234</f>
        <v/>
      </c>
      <c r="W269" s="65"/>
      <c r="X269" s="65" t="str">
        <f>G!BI234</f>
        <v/>
      </c>
      <c r="Y269" s="28" t="str">
        <f>G!BH234</f>
        <v>--</v>
      </c>
      <c r="Z269" s="23" t="str">
        <f>G!BJ234</f>
        <v/>
      </c>
      <c r="AE269" s="40">
        <f t="shared" ref="AE269:AE276" si="11">IF(AND(E269="--",I269="--",M269="--",Q269="--",U269="--",Y269="--"),1,0)</f>
        <v>1</v>
      </c>
    </row>
    <row r="270" spans="1:31" ht="9" hidden="1" customHeight="1" x14ac:dyDescent="0.15">
      <c r="A270" s="161" t="str">
        <f>F!A235</f>
        <v>Di-2-ethylhexylftalaat</v>
      </c>
      <c r="B270" s="161"/>
      <c r="C270" s="161"/>
      <c r="D270" s="65" t="str">
        <f>G!AT235</f>
        <v/>
      </c>
      <c r="E270" s="28" t="str">
        <f>G!AS235</f>
        <v>--</v>
      </c>
      <c r="F270" s="23" t="str">
        <f>G!AU235</f>
        <v/>
      </c>
      <c r="G270" s="65"/>
      <c r="H270" s="65" t="str">
        <f>G!AW235</f>
        <v/>
      </c>
      <c r="I270" s="28" t="str">
        <f>G!AV235</f>
        <v>--</v>
      </c>
      <c r="J270" s="23" t="str">
        <f>G!AX235</f>
        <v/>
      </c>
      <c r="K270" s="65"/>
      <c r="L270" s="65" t="str">
        <f>G!AZ235</f>
        <v/>
      </c>
      <c r="M270" s="28" t="str">
        <f>G!AY235</f>
        <v>--</v>
      </c>
      <c r="N270" s="23" t="str">
        <f>G!BA235</f>
        <v/>
      </c>
      <c r="O270" s="65"/>
      <c r="P270" s="65" t="str">
        <f>G!BC235</f>
        <v/>
      </c>
      <c r="Q270" s="28" t="str">
        <f>G!BB235</f>
        <v>--</v>
      </c>
      <c r="R270" s="23" t="str">
        <f>G!BD235</f>
        <v/>
      </c>
      <c r="S270" s="65"/>
      <c r="T270" s="65" t="str">
        <f>G!BF235</f>
        <v/>
      </c>
      <c r="U270" s="28" t="str">
        <f>G!BE235</f>
        <v>--</v>
      </c>
      <c r="V270" s="23" t="str">
        <f>G!BG235</f>
        <v/>
      </c>
      <c r="W270" s="65"/>
      <c r="X270" s="65" t="str">
        <f>G!BI235</f>
        <v/>
      </c>
      <c r="Y270" s="28" t="str">
        <f>G!BH235</f>
        <v>--</v>
      </c>
      <c r="Z270" s="23" t="str">
        <f>G!BJ235</f>
        <v/>
      </c>
      <c r="AE270" s="40">
        <f t="shared" si="11"/>
        <v>1</v>
      </c>
    </row>
    <row r="271" spans="1:31" ht="9" hidden="1" customHeight="1" x14ac:dyDescent="0.15">
      <c r="A271" s="161" t="str">
        <f>F!A236</f>
        <v>Diethylftalaat</v>
      </c>
      <c r="B271" s="161"/>
      <c r="C271" s="161"/>
      <c r="D271" s="65" t="str">
        <f>G!AT236</f>
        <v/>
      </c>
      <c r="E271" s="28" t="str">
        <f>G!AS236</f>
        <v>--</v>
      </c>
      <c r="F271" s="23" t="str">
        <f>G!AU236</f>
        <v/>
      </c>
      <c r="G271" s="65"/>
      <c r="H271" s="65" t="str">
        <f>G!AW236</f>
        <v/>
      </c>
      <c r="I271" s="28" t="str">
        <f>G!AV236</f>
        <v>--</v>
      </c>
      <c r="J271" s="23" t="str">
        <f>G!AX236</f>
        <v/>
      </c>
      <c r="K271" s="65"/>
      <c r="L271" s="65" t="str">
        <f>G!AZ236</f>
        <v/>
      </c>
      <c r="M271" s="28" t="str">
        <f>G!AY236</f>
        <v>--</v>
      </c>
      <c r="N271" s="23" t="str">
        <f>G!BA236</f>
        <v/>
      </c>
      <c r="O271" s="65"/>
      <c r="P271" s="65" t="str">
        <f>G!BC236</f>
        <v/>
      </c>
      <c r="Q271" s="28" t="str">
        <f>G!BB236</f>
        <v>--</v>
      </c>
      <c r="R271" s="23" t="str">
        <f>G!BD236</f>
        <v/>
      </c>
      <c r="S271" s="65"/>
      <c r="T271" s="65" t="str">
        <f>G!BF236</f>
        <v/>
      </c>
      <c r="U271" s="28" t="str">
        <f>G!BE236</f>
        <v>--</v>
      </c>
      <c r="V271" s="23" t="str">
        <f>G!BG236</f>
        <v/>
      </c>
      <c r="W271" s="65"/>
      <c r="X271" s="65" t="str">
        <f>G!BI236</f>
        <v/>
      </c>
      <c r="Y271" s="28" t="str">
        <f>G!BH236</f>
        <v>--</v>
      </c>
      <c r="Z271" s="23" t="str">
        <f>G!BJ236</f>
        <v/>
      </c>
      <c r="AE271" s="40">
        <f t="shared" si="11"/>
        <v>1</v>
      </c>
    </row>
    <row r="272" spans="1:31" ht="9" hidden="1" customHeight="1" x14ac:dyDescent="0.15">
      <c r="A272" s="161" t="str">
        <f>F!A237</f>
        <v>Dimethylftalaat</v>
      </c>
      <c r="B272" s="161"/>
      <c r="C272" s="161"/>
      <c r="D272" s="65" t="str">
        <f>G!AT237</f>
        <v/>
      </c>
      <c r="E272" s="28" t="str">
        <f>G!AS237</f>
        <v>--</v>
      </c>
      <c r="F272" s="23" t="str">
        <f>G!AU237</f>
        <v/>
      </c>
      <c r="G272" s="65"/>
      <c r="H272" s="65" t="str">
        <f>G!AW237</f>
        <v/>
      </c>
      <c r="I272" s="28" t="str">
        <f>G!AV237</f>
        <v>--</v>
      </c>
      <c r="J272" s="23" t="str">
        <f>G!AX237</f>
        <v/>
      </c>
      <c r="K272" s="65"/>
      <c r="L272" s="65" t="str">
        <f>G!AZ237</f>
        <v/>
      </c>
      <c r="M272" s="28" t="str">
        <f>G!AY237</f>
        <v>--</v>
      </c>
      <c r="N272" s="23" t="str">
        <f>G!BA237</f>
        <v/>
      </c>
      <c r="O272" s="65"/>
      <c r="P272" s="65" t="str">
        <f>G!BC237</f>
        <v/>
      </c>
      <c r="Q272" s="28" t="str">
        <f>G!BB237</f>
        <v>--</v>
      </c>
      <c r="R272" s="23" t="str">
        <f>G!BD237</f>
        <v/>
      </c>
      <c r="S272" s="65"/>
      <c r="T272" s="65" t="str">
        <f>G!BF237</f>
        <v/>
      </c>
      <c r="U272" s="28" t="str">
        <f>G!BE237</f>
        <v>--</v>
      </c>
      <c r="V272" s="23" t="str">
        <f>G!BG237</f>
        <v/>
      </c>
      <c r="W272" s="65"/>
      <c r="X272" s="65" t="str">
        <f>G!BI237</f>
        <v/>
      </c>
      <c r="Y272" s="28" t="str">
        <f>G!BH237</f>
        <v>--</v>
      </c>
      <c r="Z272" s="23" t="str">
        <f>G!BJ237</f>
        <v/>
      </c>
      <c r="AE272" s="40">
        <f t="shared" si="11"/>
        <v>1</v>
      </c>
    </row>
    <row r="273" spans="1:31" ht="9" hidden="1" customHeight="1" x14ac:dyDescent="0.15">
      <c r="A273" s="161" t="str">
        <f>F!A238</f>
        <v>Di-isobutylftalaat</v>
      </c>
      <c r="B273" s="161"/>
      <c r="C273" s="161"/>
      <c r="D273" s="65" t="str">
        <f>G!AT238</f>
        <v/>
      </c>
      <c r="E273" s="28" t="str">
        <f>G!AS238</f>
        <v>--</v>
      </c>
      <c r="F273" s="23" t="str">
        <f>G!AU238</f>
        <v/>
      </c>
      <c r="G273" s="65"/>
      <c r="H273" s="65" t="str">
        <f>G!AW238</f>
        <v/>
      </c>
      <c r="I273" s="28" t="str">
        <f>G!AV238</f>
        <v>--</v>
      </c>
      <c r="J273" s="23" t="str">
        <f>G!AX238</f>
        <v/>
      </c>
      <c r="K273" s="65"/>
      <c r="L273" s="65" t="str">
        <f>G!AZ238</f>
        <v/>
      </c>
      <c r="M273" s="28" t="str">
        <f>G!AY238</f>
        <v>--</v>
      </c>
      <c r="N273" s="23" t="str">
        <f>G!BA238</f>
        <v/>
      </c>
      <c r="O273" s="65"/>
      <c r="P273" s="65" t="str">
        <f>G!BC238</f>
        <v/>
      </c>
      <c r="Q273" s="28" t="str">
        <f>G!BB238</f>
        <v>--</v>
      </c>
      <c r="R273" s="23" t="str">
        <f>G!BD238</f>
        <v/>
      </c>
      <c r="S273" s="65"/>
      <c r="T273" s="65" t="str">
        <f>G!BF238</f>
        <v/>
      </c>
      <c r="U273" s="28" t="str">
        <f>G!BE238</f>
        <v>--</v>
      </c>
      <c r="V273" s="23" t="str">
        <f>G!BG238</f>
        <v/>
      </c>
      <c r="W273" s="65"/>
      <c r="X273" s="65" t="str">
        <f>G!BI238</f>
        <v/>
      </c>
      <c r="Y273" s="28" t="str">
        <f>G!BH238</f>
        <v>--</v>
      </c>
      <c r="Z273" s="23" t="str">
        <f>G!BJ238</f>
        <v/>
      </c>
      <c r="AE273" s="40">
        <f t="shared" si="11"/>
        <v>1</v>
      </c>
    </row>
    <row r="274" spans="1:31" ht="9" hidden="1" customHeight="1" x14ac:dyDescent="0.15">
      <c r="A274" s="161" t="str">
        <f>F!A239</f>
        <v>Di-n-butylftalaat</v>
      </c>
      <c r="B274" s="161"/>
      <c r="C274" s="161"/>
      <c r="D274" s="65" t="str">
        <f>G!AT239</f>
        <v/>
      </c>
      <c r="E274" s="28" t="str">
        <f>G!AS239</f>
        <v>--</v>
      </c>
      <c r="F274" s="23" t="str">
        <f>G!AU239</f>
        <v/>
      </c>
      <c r="G274" s="65"/>
      <c r="H274" s="65" t="str">
        <f>G!AW239</f>
        <v/>
      </c>
      <c r="I274" s="28" t="str">
        <f>G!AV239</f>
        <v>--</v>
      </c>
      <c r="J274" s="23" t="str">
        <f>G!AX239</f>
        <v/>
      </c>
      <c r="K274" s="65"/>
      <c r="L274" s="65" t="str">
        <f>G!AZ239</f>
        <v/>
      </c>
      <c r="M274" s="28" t="str">
        <f>G!AY239</f>
        <v>--</v>
      </c>
      <c r="N274" s="23" t="str">
        <f>G!BA239</f>
        <v/>
      </c>
      <c r="O274" s="65"/>
      <c r="P274" s="65" t="str">
        <f>G!BC239</f>
        <v/>
      </c>
      <c r="Q274" s="28" t="str">
        <f>G!BB239</f>
        <v>--</v>
      </c>
      <c r="R274" s="23" t="str">
        <f>G!BD239</f>
        <v/>
      </c>
      <c r="S274" s="65"/>
      <c r="T274" s="65" t="str">
        <f>G!BF239</f>
        <v/>
      </c>
      <c r="U274" s="28" t="str">
        <f>G!BE239</f>
        <v>--</v>
      </c>
      <c r="V274" s="23" t="str">
        <f>G!BG239</f>
        <v/>
      </c>
      <c r="W274" s="65"/>
      <c r="X274" s="65" t="str">
        <f>G!BI239</f>
        <v/>
      </c>
      <c r="Y274" s="28" t="str">
        <f>G!BH239</f>
        <v>--</v>
      </c>
      <c r="Z274" s="23" t="str">
        <f>G!BJ239</f>
        <v/>
      </c>
      <c r="AE274" s="40">
        <f t="shared" si="11"/>
        <v>1</v>
      </c>
    </row>
    <row r="275" spans="1:31" ht="9" hidden="1" customHeight="1" x14ac:dyDescent="0.15">
      <c r="A275" s="161" t="str">
        <f>F!A240</f>
        <v>Di-n-octylftalaat</v>
      </c>
      <c r="B275" s="161"/>
      <c r="C275" s="161"/>
      <c r="D275" s="65" t="str">
        <f>G!AT240</f>
        <v/>
      </c>
      <c r="E275" s="28" t="str">
        <f>G!AS240</f>
        <v>--</v>
      </c>
      <c r="F275" s="23" t="str">
        <f>G!AU240</f>
        <v/>
      </c>
      <c r="G275" s="65"/>
      <c r="H275" s="65" t="str">
        <f>G!AW240</f>
        <v/>
      </c>
      <c r="I275" s="28" t="str">
        <f>G!AV240</f>
        <v>--</v>
      </c>
      <c r="J275" s="23" t="str">
        <f>G!AX240</f>
        <v/>
      </c>
      <c r="K275" s="65"/>
      <c r="L275" s="65" t="str">
        <f>G!AZ240</f>
        <v/>
      </c>
      <c r="M275" s="28" t="str">
        <f>G!AY240</f>
        <v>--</v>
      </c>
      <c r="N275" s="23" t="str">
        <f>G!BA240</f>
        <v/>
      </c>
      <c r="O275" s="65"/>
      <c r="P275" s="65" t="str">
        <f>G!BC240</f>
        <v/>
      </c>
      <c r="Q275" s="28" t="str">
        <f>G!BB240</f>
        <v>--</v>
      </c>
      <c r="R275" s="23" t="str">
        <f>G!BD240</f>
        <v/>
      </c>
      <c r="S275" s="65"/>
      <c r="T275" s="65" t="str">
        <f>G!BF240</f>
        <v/>
      </c>
      <c r="U275" s="28" t="str">
        <f>G!BE240</f>
        <v>--</v>
      </c>
      <c r="V275" s="23" t="str">
        <f>G!BG240</f>
        <v/>
      </c>
      <c r="W275" s="65"/>
      <c r="X275" s="65" t="str">
        <f>G!BI240</f>
        <v/>
      </c>
      <c r="Y275" s="28" t="str">
        <f>G!BH240</f>
        <v>--</v>
      </c>
      <c r="Z275" s="23" t="str">
        <f>G!BJ240</f>
        <v/>
      </c>
      <c r="AE275" s="40">
        <f t="shared" si="11"/>
        <v>1</v>
      </c>
    </row>
    <row r="276" spans="1:31" ht="9" hidden="1" customHeight="1" x14ac:dyDescent="0.15">
      <c r="A276" s="161" t="str">
        <f>F!A241</f>
        <v>Ftalaten (som)</v>
      </c>
      <c r="B276" s="161"/>
      <c r="C276" s="161"/>
      <c r="D276" s="65" t="str">
        <f>G!AT241</f>
        <v/>
      </c>
      <c r="E276" s="28" t="str">
        <f>G!AS241</f>
        <v>--</v>
      </c>
      <c r="F276" s="23" t="str">
        <f>G!AU241</f>
        <v/>
      </c>
      <c r="G276" s="65"/>
      <c r="H276" s="65" t="str">
        <f>G!AW241</f>
        <v/>
      </c>
      <c r="I276" s="28" t="str">
        <f>G!AV241</f>
        <v>--</v>
      </c>
      <c r="J276" s="23" t="str">
        <f>G!AX241</f>
        <v/>
      </c>
      <c r="K276" s="65"/>
      <c r="L276" s="65" t="str">
        <f>G!AZ241</f>
        <v/>
      </c>
      <c r="M276" s="28" t="str">
        <f>G!AY241</f>
        <v>--</v>
      </c>
      <c r="N276" s="23" t="str">
        <f>G!BA241</f>
        <v/>
      </c>
      <c r="O276" s="65"/>
      <c r="P276" s="65" t="str">
        <f>G!BC241</f>
        <v/>
      </c>
      <c r="Q276" s="28" t="str">
        <f>G!BB241</f>
        <v>--</v>
      </c>
      <c r="R276" s="23" t="str">
        <f>G!BD241</f>
        <v/>
      </c>
      <c r="S276" s="65"/>
      <c r="T276" s="65" t="str">
        <f>G!BF241</f>
        <v/>
      </c>
      <c r="U276" s="28" t="str">
        <f>G!BE241</f>
        <v>--</v>
      </c>
      <c r="V276" s="23" t="str">
        <f>G!BG241</f>
        <v/>
      </c>
      <c r="W276" s="65"/>
      <c r="X276" s="65" t="str">
        <f>G!BI241</f>
        <v/>
      </c>
      <c r="Y276" s="28" t="str">
        <f>G!BH241</f>
        <v>--</v>
      </c>
      <c r="Z276" s="23" t="str">
        <f>G!BJ241</f>
        <v/>
      </c>
      <c r="AE276" s="40">
        <f t="shared" si="11"/>
        <v>1</v>
      </c>
    </row>
    <row r="277" spans="1:31" ht="3.95" customHeight="1" x14ac:dyDescent="0.15">
      <c r="A277" s="65"/>
      <c r="B277" s="65"/>
      <c r="C277" s="65"/>
      <c r="D277" s="65"/>
      <c r="G277" s="65"/>
      <c r="H277" s="65"/>
      <c r="K277" s="65"/>
      <c r="L277" s="65"/>
      <c r="O277" s="65"/>
      <c r="P277" s="65"/>
      <c r="S277" s="65"/>
      <c r="T277" s="65"/>
      <c r="W277" s="65"/>
      <c r="X277" s="65"/>
      <c r="AE277" s="67">
        <f>AE278</f>
        <v>0</v>
      </c>
    </row>
    <row r="278" spans="1:31" ht="9" customHeight="1" x14ac:dyDescent="0.15">
      <c r="A278" s="66" t="str">
        <f>IF(COUNTIF(F!D240:D249,60)&gt;0,"Minerale olie (mg/l)","Minerale olie (µg/l)")</f>
        <v>Minerale olie (µg/l)</v>
      </c>
      <c r="B278" s="65"/>
      <c r="C278" s="65"/>
      <c r="D278" s="65"/>
      <c r="G278" s="65"/>
      <c r="H278" s="65"/>
      <c r="K278" s="65"/>
      <c r="L278" s="65"/>
      <c r="O278" s="65"/>
      <c r="P278" s="65"/>
      <c r="S278" s="65"/>
      <c r="T278" s="65"/>
      <c r="W278" s="65"/>
      <c r="X278" s="65"/>
      <c r="AE278" s="67">
        <f>IF(COUNTIF(AE279:AE289,1)=COUNT(AE279:AE289),1,0)</f>
        <v>0</v>
      </c>
    </row>
    <row r="279" spans="1:31" ht="9" hidden="1" customHeight="1" x14ac:dyDescent="0.15">
      <c r="A279" s="161" t="str">
        <f>F!A242</f>
        <v>Fractie C5-C10</v>
      </c>
      <c r="B279" s="161"/>
      <c r="C279" s="161"/>
      <c r="D279" s="65" t="str">
        <f>G!AT242</f>
        <v/>
      </c>
      <c r="E279" s="28" t="str">
        <f>G!AS242</f>
        <v>--</v>
      </c>
      <c r="F279" s="23" t="str">
        <f>G!AU242</f>
        <v/>
      </c>
      <c r="G279" s="65"/>
      <c r="H279" s="65" t="str">
        <f>G!AW242</f>
        <v/>
      </c>
      <c r="I279" s="28" t="str">
        <f>G!AV242</f>
        <v>--</v>
      </c>
      <c r="J279" s="23" t="str">
        <f>G!AX242</f>
        <v/>
      </c>
      <c r="K279" s="65"/>
      <c r="L279" s="65" t="str">
        <f>G!AZ242</f>
        <v/>
      </c>
      <c r="M279" s="28" t="str">
        <f>G!AY242</f>
        <v>--</v>
      </c>
      <c r="N279" s="23" t="str">
        <f>G!BA242</f>
        <v/>
      </c>
      <c r="O279" s="65"/>
      <c r="P279" s="65" t="str">
        <f>G!BC242</f>
        <v/>
      </c>
      <c r="Q279" s="28" t="str">
        <f>G!BB242</f>
        <v>--</v>
      </c>
      <c r="R279" s="23" t="str">
        <f>G!BD242</f>
        <v/>
      </c>
      <c r="S279" s="65"/>
      <c r="T279" s="65" t="str">
        <f>G!BF242</f>
        <v/>
      </c>
      <c r="U279" s="28" t="str">
        <f>G!BE242</f>
        <v>--</v>
      </c>
      <c r="V279" s="23" t="str">
        <f>G!BG242</f>
        <v/>
      </c>
      <c r="W279" s="65"/>
      <c r="X279" s="65" t="str">
        <f>G!BI242</f>
        <v/>
      </c>
      <c r="Y279" s="28" t="str">
        <f>G!BH242</f>
        <v>--</v>
      </c>
      <c r="Z279" s="23" t="str">
        <f>G!BJ242</f>
        <v/>
      </c>
      <c r="AE279" s="40">
        <f t="shared" ref="AE279:AE289" si="12">IF(AND(E279="--",I279="--",M279="--",Q279="--",U279="--",Y279="--"),1,0)</f>
        <v>1</v>
      </c>
    </row>
    <row r="280" spans="1:31" ht="9" hidden="1" customHeight="1" x14ac:dyDescent="0.15">
      <c r="A280" s="161" t="str">
        <f>F!A243</f>
        <v>Fractie C6 - C10</v>
      </c>
      <c r="B280" s="161"/>
      <c r="C280" s="161"/>
      <c r="D280" s="65" t="str">
        <f>G!AT243</f>
        <v/>
      </c>
      <c r="E280" s="28" t="str">
        <f>G!AS243</f>
        <v>--</v>
      </c>
      <c r="F280" s="23" t="str">
        <f>G!AU243</f>
        <v/>
      </c>
      <c r="G280" s="65"/>
      <c r="H280" s="65" t="str">
        <f>G!AW243</f>
        <v/>
      </c>
      <c r="I280" s="28" t="str">
        <f>G!AV243</f>
        <v>--</v>
      </c>
      <c r="J280" s="23" t="str">
        <f>G!AX243</f>
        <v/>
      </c>
      <c r="K280" s="65"/>
      <c r="L280" s="65" t="str">
        <f>G!AZ243</f>
        <v/>
      </c>
      <c r="M280" s="28" t="str">
        <f>G!AY243</f>
        <v>--</v>
      </c>
      <c r="N280" s="23" t="str">
        <f>G!BA243</f>
        <v/>
      </c>
      <c r="O280" s="65"/>
      <c r="P280" s="65" t="str">
        <f>G!BC243</f>
        <v/>
      </c>
      <c r="Q280" s="28" t="str">
        <f>G!BB243</f>
        <v>--</v>
      </c>
      <c r="R280" s="23" t="str">
        <f>G!BD243</f>
        <v/>
      </c>
      <c r="S280" s="65"/>
      <c r="T280" s="65" t="str">
        <f>G!BF243</f>
        <v/>
      </c>
      <c r="U280" s="28" t="str">
        <f>G!BE243</f>
        <v>--</v>
      </c>
      <c r="V280" s="23" t="str">
        <f>G!BG243</f>
        <v/>
      </c>
      <c r="W280" s="65"/>
      <c r="X280" s="65" t="str">
        <f>G!BI243</f>
        <v/>
      </c>
      <c r="Y280" s="28" t="str">
        <f>G!BH243</f>
        <v>--</v>
      </c>
      <c r="Z280" s="23" t="str">
        <f>G!BJ243</f>
        <v/>
      </c>
      <c r="AE280" s="40">
        <f t="shared" si="12"/>
        <v>1</v>
      </c>
    </row>
    <row r="281" spans="1:31" ht="9" customHeight="1" x14ac:dyDescent="0.15">
      <c r="A281" s="161" t="str">
        <f>F!A244</f>
        <v>Fractie C10 - C12</v>
      </c>
      <c r="B281" s="161"/>
      <c r="C281" s="161"/>
      <c r="D281" s="65" t="str">
        <f>G!AT244</f>
        <v>&lt;</v>
      </c>
      <c r="E281" s="28" t="str">
        <f>G!AS244</f>
        <v>25</v>
      </c>
      <c r="F281" s="23" t="str">
        <f>G!AU244</f>
        <v/>
      </c>
      <c r="G281" s="65"/>
      <c r="H281" s="65" t="str">
        <f>G!AW244</f>
        <v>&lt;</v>
      </c>
      <c r="I281" s="28" t="str">
        <f>G!AV244</f>
        <v>25</v>
      </c>
      <c r="J281" s="23" t="str">
        <f>G!AX244</f>
        <v/>
      </c>
      <c r="K281" s="65"/>
      <c r="L281" s="65" t="str">
        <f>G!AZ244</f>
        <v>&lt;</v>
      </c>
      <c r="M281" s="28" t="str">
        <f>G!AY244</f>
        <v>25</v>
      </c>
      <c r="N281" s="23" t="str">
        <f>G!BA244</f>
        <v/>
      </c>
      <c r="O281" s="65"/>
      <c r="P281" s="65" t="str">
        <f>G!BC244</f>
        <v>&lt;</v>
      </c>
      <c r="Q281" s="28" t="str">
        <f>G!BB244</f>
        <v>25</v>
      </c>
      <c r="R281" s="23" t="str">
        <f>G!BD244</f>
        <v/>
      </c>
      <c r="S281" s="65"/>
      <c r="T281" s="65" t="str">
        <f>G!BF244</f>
        <v/>
      </c>
      <c r="U281" s="28" t="str">
        <f>G!BE244</f>
        <v>--</v>
      </c>
      <c r="V281" s="23" t="str">
        <f>G!BG244</f>
        <v/>
      </c>
      <c r="W281" s="65"/>
      <c r="X281" s="65" t="str">
        <f>G!BI244</f>
        <v/>
      </c>
      <c r="Y281" s="28" t="str">
        <f>G!BH244</f>
        <v>--</v>
      </c>
      <c r="Z281" s="23" t="str">
        <f>G!BJ244</f>
        <v/>
      </c>
      <c r="AE281" s="40">
        <f t="shared" si="12"/>
        <v>0</v>
      </c>
    </row>
    <row r="282" spans="1:31" ht="9" hidden="1" customHeight="1" x14ac:dyDescent="0.15">
      <c r="A282" s="161" t="str">
        <f>F!A245</f>
        <v>Fractie C12 - C16</v>
      </c>
      <c r="B282" s="161"/>
      <c r="C282" s="161"/>
      <c r="D282" s="65" t="str">
        <f>G!AT245</f>
        <v/>
      </c>
      <c r="E282" s="28" t="str">
        <f>G!AS245</f>
        <v>--</v>
      </c>
      <c r="F282" s="23" t="str">
        <f>G!AU245</f>
        <v/>
      </c>
      <c r="G282" s="65"/>
      <c r="H282" s="65" t="str">
        <f>G!AW245</f>
        <v/>
      </c>
      <c r="I282" s="28" t="str">
        <f>G!AV245</f>
        <v>--</v>
      </c>
      <c r="J282" s="23" t="str">
        <f>G!AX245</f>
        <v/>
      </c>
      <c r="K282" s="65"/>
      <c r="L282" s="65" t="str">
        <f>G!AZ245</f>
        <v/>
      </c>
      <c r="M282" s="28" t="str">
        <f>G!AY245</f>
        <v>--</v>
      </c>
      <c r="N282" s="23" t="str">
        <f>G!BA245</f>
        <v/>
      </c>
      <c r="O282" s="65"/>
      <c r="P282" s="65" t="str">
        <f>G!BC245</f>
        <v/>
      </c>
      <c r="Q282" s="28" t="str">
        <f>G!BB245</f>
        <v>--</v>
      </c>
      <c r="R282" s="23" t="str">
        <f>G!BD245</f>
        <v/>
      </c>
      <c r="S282" s="65"/>
      <c r="T282" s="65" t="str">
        <f>G!BF245</f>
        <v/>
      </c>
      <c r="U282" s="28" t="str">
        <f>G!BE245</f>
        <v>--</v>
      </c>
      <c r="V282" s="23" t="str">
        <f>G!BG245</f>
        <v/>
      </c>
      <c r="W282" s="65"/>
      <c r="X282" s="65" t="str">
        <f>G!BI245</f>
        <v/>
      </c>
      <c r="Y282" s="28" t="str">
        <f>G!BH245</f>
        <v>--</v>
      </c>
      <c r="Z282" s="23" t="str">
        <f>G!BJ245</f>
        <v/>
      </c>
      <c r="AE282" s="40">
        <f t="shared" si="12"/>
        <v>1</v>
      </c>
    </row>
    <row r="283" spans="1:31" ht="9" customHeight="1" x14ac:dyDescent="0.15">
      <c r="A283" s="161" t="str">
        <f>F!A246</f>
        <v>Fractie C12 - C22</v>
      </c>
      <c r="B283" s="161"/>
      <c r="C283" s="161"/>
      <c r="D283" s="65" t="str">
        <f>G!AT246</f>
        <v>&lt;</v>
      </c>
      <c r="E283" s="28" t="str">
        <f>G!AS246</f>
        <v>25</v>
      </c>
      <c r="F283" s="23" t="str">
        <f>G!AU246</f>
        <v/>
      </c>
      <c r="G283" s="65"/>
      <c r="H283" s="65" t="str">
        <f>G!AW246</f>
        <v>&lt;</v>
      </c>
      <c r="I283" s="28" t="str">
        <f>G!AV246</f>
        <v>25</v>
      </c>
      <c r="J283" s="23" t="str">
        <f>G!AX246</f>
        <v/>
      </c>
      <c r="K283" s="65"/>
      <c r="L283" s="65" t="str">
        <f>G!AZ246</f>
        <v/>
      </c>
      <c r="M283" s="28" t="str">
        <f>G!AY246</f>
        <v>80</v>
      </c>
      <c r="N283" s="23" t="str">
        <f>G!BA246</f>
        <v/>
      </c>
      <c r="O283" s="65"/>
      <c r="P283" s="65" t="str">
        <f>G!BC246</f>
        <v>&lt;</v>
      </c>
      <c r="Q283" s="28" t="str">
        <f>G!BB246</f>
        <v>25</v>
      </c>
      <c r="R283" s="23" t="str">
        <f>G!BD246</f>
        <v/>
      </c>
      <c r="S283" s="65"/>
      <c r="T283" s="65" t="str">
        <f>G!BF246</f>
        <v/>
      </c>
      <c r="U283" s="28" t="str">
        <f>G!BE246</f>
        <v>--</v>
      </c>
      <c r="V283" s="23" t="str">
        <f>G!BG246</f>
        <v/>
      </c>
      <c r="W283" s="65"/>
      <c r="X283" s="65" t="str">
        <f>G!BI246</f>
        <v/>
      </c>
      <c r="Y283" s="28" t="str">
        <f>G!BH246</f>
        <v>--</v>
      </c>
      <c r="Z283" s="23" t="str">
        <f>G!BJ246</f>
        <v/>
      </c>
      <c r="AE283" s="40">
        <f t="shared" si="12"/>
        <v>0</v>
      </c>
    </row>
    <row r="284" spans="1:31" ht="9" hidden="1" customHeight="1" x14ac:dyDescent="0.15">
      <c r="A284" s="161" t="str">
        <f>F!A247</f>
        <v>Fractie C16 - C21</v>
      </c>
      <c r="B284" s="161"/>
      <c r="C284" s="161"/>
      <c r="D284" s="65" t="str">
        <f>G!AT247</f>
        <v/>
      </c>
      <c r="E284" s="28" t="str">
        <f>G!AS247</f>
        <v>--</v>
      </c>
      <c r="F284" s="23" t="str">
        <f>G!AU247</f>
        <v/>
      </c>
      <c r="G284" s="65"/>
      <c r="H284" s="65" t="str">
        <f>G!AW247</f>
        <v/>
      </c>
      <c r="I284" s="28" t="str">
        <f>G!AV247</f>
        <v>--</v>
      </c>
      <c r="J284" s="23" t="str">
        <f>G!AX247</f>
        <v/>
      </c>
      <c r="K284" s="65"/>
      <c r="L284" s="65" t="str">
        <f>G!AZ247</f>
        <v/>
      </c>
      <c r="M284" s="28" t="str">
        <f>G!AY247</f>
        <v>--</v>
      </c>
      <c r="N284" s="23" t="str">
        <f>G!BA247</f>
        <v/>
      </c>
      <c r="O284" s="65"/>
      <c r="P284" s="65" t="str">
        <f>G!BC247</f>
        <v/>
      </c>
      <c r="Q284" s="28" t="str">
        <f>G!BB247</f>
        <v>--</v>
      </c>
      <c r="R284" s="23" t="str">
        <f>G!BD247</f>
        <v/>
      </c>
      <c r="S284" s="65"/>
      <c r="T284" s="65" t="str">
        <f>G!BF247</f>
        <v/>
      </c>
      <c r="U284" s="28" t="str">
        <f>G!BE247</f>
        <v>--</v>
      </c>
      <c r="V284" s="23" t="str">
        <f>G!BG247</f>
        <v/>
      </c>
      <c r="W284" s="65"/>
      <c r="X284" s="65" t="str">
        <f>G!BI247</f>
        <v/>
      </c>
      <c r="Y284" s="28" t="str">
        <f>G!BH247</f>
        <v>--</v>
      </c>
      <c r="Z284" s="23" t="str">
        <f>G!BJ247</f>
        <v/>
      </c>
      <c r="AE284" s="40">
        <f t="shared" si="12"/>
        <v>1</v>
      </c>
    </row>
    <row r="285" spans="1:31" ht="9" hidden="1" customHeight="1" x14ac:dyDescent="0.15">
      <c r="A285" s="161" t="str">
        <f>F!A248</f>
        <v>Fractie C21 - C40</v>
      </c>
      <c r="B285" s="161"/>
      <c r="C285" s="161"/>
      <c r="D285" s="65" t="str">
        <f>G!AT248</f>
        <v/>
      </c>
      <c r="E285" s="28" t="str">
        <f>G!AS248</f>
        <v>--</v>
      </c>
      <c r="F285" s="23" t="str">
        <f>G!AU248</f>
        <v/>
      </c>
      <c r="G285" s="65"/>
      <c r="H285" s="65" t="str">
        <f>G!AW248</f>
        <v/>
      </c>
      <c r="I285" s="28" t="str">
        <f>G!AV248</f>
        <v>--</v>
      </c>
      <c r="J285" s="23" t="str">
        <f>G!AX248</f>
        <v/>
      </c>
      <c r="K285" s="65"/>
      <c r="L285" s="65" t="str">
        <f>G!AZ248</f>
        <v/>
      </c>
      <c r="M285" s="28" t="str">
        <f>G!AY248</f>
        <v>--</v>
      </c>
      <c r="N285" s="23" t="str">
        <f>G!BA248</f>
        <v/>
      </c>
      <c r="O285" s="65"/>
      <c r="P285" s="65" t="str">
        <f>G!BC248</f>
        <v/>
      </c>
      <c r="Q285" s="28" t="str">
        <f>G!BB248</f>
        <v>--</v>
      </c>
      <c r="R285" s="23" t="str">
        <f>G!BD248</f>
        <v/>
      </c>
      <c r="S285" s="65"/>
      <c r="T285" s="65" t="str">
        <f>G!BF248</f>
        <v/>
      </c>
      <c r="U285" s="28" t="str">
        <f>G!BE248</f>
        <v>--</v>
      </c>
      <c r="V285" s="23" t="str">
        <f>G!BG248</f>
        <v/>
      </c>
      <c r="W285" s="65"/>
      <c r="X285" s="65" t="str">
        <f>G!BI248</f>
        <v/>
      </c>
      <c r="Y285" s="28" t="str">
        <f>G!BH248</f>
        <v>--</v>
      </c>
      <c r="Z285" s="23" t="str">
        <f>G!BJ248</f>
        <v/>
      </c>
      <c r="AE285" s="40">
        <f t="shared" si="12"/>
        <v>1</v>
      </c>
    </row>
    <row r="286" spans="1:31" ht="9" customHeight="1" x14ac:dyDescent="0.15">
      <c r="A286" s="161" t="str">
        <f>F!A249</f>
        <v>Fractie C22 - C30</v>
      </c>
      <c r="B286" s="161"/>
      <c r="C286" s="161"/>
      <c r="D286" s="65" t="str">
        <f>G!AT249</f>
        <v>&lt;</v>
      </c>
      <c r="E286" s="28" t="str">
        <f>G!AS249</f>
        <v>25</v>
      </c>
      <c r="F286" s="23" t="str">
        <f>G!AU249</f>
        <v/>
      </c>
      <c r="G286" s="65"/>
      <c r="H286" s="65" t="str">
        <f>G!AW249</f>
        <v>&lt;</v>
      </c>
      <c r="I286" s="28" t="str">
        <f>G!AV249</f>
        <v>25</v>
      </c>
      <c r="J286" s="23" t="str">
        <f>G!AX249</f>
        <v/>
      </c>
      <c r="K286" s="65"/>
      <c r="L286" s="65" t="str">
        <f>G!AZ249</f>
        <v>&lt;</v>
      </c>
      <c r="M286" s="28" t="str">
        <f>G!AY249</f>
        <v>25</v>
      </c>
      <c r="N286" s="23" t="str">
        <f>G!BA249</f>
        <v/>
      </c>
      <c r="O286" s="65"/>
      <c r="P286" s="65" t="str">
        <f>G!BC249</f>
        <v>&lt;</v>
      </c>
      <c r="Q286" s="28" t="str">
        <f>G!BB249</f>
        <v>25</v>
      </c>
      <c r="R286" s="23" t="str">
        <f>G!BD249</f>
        <v/>
      </c>
      <c r="S286" s="65"/>
      <c r="T286" s="65" t="str">
        <f>G!BF249</f>
        <v/>
      </c>
      <c r="U286" s="28" t="str">
        <f>G!BE249</f>
        <v>--</v>
      </c>
      <c r="V286" s="23" t="str">
        <f>G!BG249</f>
        <v/>
      </c>
      <c r="W286" s="65"/>
      <c r="X286" s="65" t="str">
        <f>G!BI249</f>
        <v/>
      </c>
      <c r="Y286" s="28" t="str">
        <f>G!BH249</f>
        <v>--</v>
      </c>
      <c r="Z286" s="23" t="str">
        <f>G!BJ249</f>
        <v/>
      </c>
      <c r="AE286" s="40">
        <f t="shared" si="12"/>
        <v>0</v>
      </c>
    </row>
    <row r="287" spans="1:31" ht="9" customHeight="1" x14ac:dyDescent="0.15">
      <c r="A287" s="161" t="str">
        <f>F!A250</f>
        <v>Fractie C30 - C40</v>
      </c>
      <c r="B287" s="161"/>
      <c r="C287" s="161"/>
      <c r="D287" s="65" t="str">
        <f>G!AT250</f>
        <v>&lt;</v>
      </c>
      <c r="E287" s="28" t="str">
        <f>G!AS250</f>
        <v>25</v>
      </c>
      <c r="F287" s="23" t="str">
        <f>G!AU250</f>
        <v/>
      </c>
      <c r="G287" s="65"/>
      <c r="H287" s="65" t="str">
        <f>G!AW250</f>
        <v>&lt;</v>
      </c>
      <c r="I287" s="28" t="str">
        <f>G!AV250</f>
        <v>25</v>
      </c>
      <c r="J287" s="23" t="str">
        <f>G!AX250</f>
        <v/>
      </c>
      <c r="K287" s="65"/>
      <c r="L287" s="65" t="str">
        <f>G!AZ250</f>
        <v>&lt;</v>
      </c>
      <c r="M287" s="28" t="str">
        <f>G!AY250</f>
        <v>25</v>
      </c>
      <c r="N287" s="23" t="str">
        <f>G!BA250</f>
        <v/>
      </c>
      <c r="O287" s="65"/>
      <c r="P287" s="65" t="str">
        <f>G!BC250</f>
        <v>&lt;</v>
      </c>
      <c r="Q287" s="28" t="str">
        <f>G!BB250</f>
        <v>25</v>
      </c>
      <c r="R287" s="23" t="str">
        <f>G!BD250</f>
        <v/>
      </c>
      <c r="S287" s="65"/>
      <c r="T287" s="65" t="str">
        <f>G!BF250</f>
        <v/>
      </c>
      <c r="U287" s="28" t="str">
        <f>G!BE250</f>
        <v>--</v>
      </c>
      <c r="V287" s="23" t="str">
        <f>G!BG250</f>
        <v/>
      </c>
      <c r="W287" s="65"/>
      <c r="X287" s="65" t="str">
        <f>G!BI250</f>
        <v/>
      </c>
      <c r="Y287" s="28" t="str">
        <f>G!BH250</f>
        <v>--</v>
      </c>
      <c r="Z287" s="23" t="str">
        <f>G!BJ250</f>
        <v/>
      </c>
      <c r="AE287" s="40">
        <f t="shared" si="12"/>
        <v>0</v>
      </c>
    </row>
    <row r="288" spans="1:31" ht="9" customHeight="1" x14ac:dyDescent="0.15">
      <c r="A288" s="161" t="str">
        <f>F!A251</f>
        <v>Totaal olie C10 - C40</v>
      </c>
      <c r="B288" s="161"/>
      <c r="C288" s="161"/>
      <c r="D288" s="65" t="str">
        <f>G!AT251</f>
        <v>&lt;</v>
      </c>
      <c r="E288" s="28" t="str">
        <f>G!AS251</f>
        <v>50</v>
      </c>
      <c r="F288" s="23" t="str">
        <f>G!AU251</f>
        <v>-</v>
      </c>
      <c r="G288" s="65"/>
      <c r="H288" s="65" t="str">
        <f>G!AW251</f>
        <v>&lt;</v>
      </c>
      <c r="I288" s="28" t="str">
        <f>G!AV251</f>
        <v>50</v>
      </c>
      <c r="J288" s="23" t="str">
        <f>G!AX251</f>
        <v>-</v>
      </c>
      <c r="K288" s="65"/>
      <c r="L288" s="65" t="str">
        <f>G!AZ251</f>
        <v/>
      </c>
      <c r="M288" s="28">
        <f>G!AY251</f>
        <v>100</v>
      </c>
      <c r="N288" s="23" t="str">
        <f>G!BA251</f>
        <v>-</v>
      </c>
      <c r="O288" s="65"/>
      <c r="P288" s="65" t="str">
        <f>G!BC251</f>
        <v>&lt;</v>
      </c>
      <c r="Q288" s="28" t="str">
        <f>G!BB251</f>
        <v>50</v>
      </c>
      <c r="R288" s="23" t="str">
        <f>G!BD251</f>
        <v>-</v>
      </c>
      <c r="S288" s="65"/>
      <c r="T288" s="65" t="str">
        <f>G!BF251</f>
        <v/>
      </c>
      <c r="U288" s="28" t="str">
        <f>G!BE251</f>
        <v>--</v>
      </c>
      <c r="V288" s="23" t="str">
        <f>G!BG251</f>
        <v/>
      </c>
      <c r="W288" s="65"/>
      <c r="X288" s="65" t="str">
        <f>G!BI251</f>
        <v/>
      </c>
      <c r="Y288" s="28" t="str">
        <f>G!BH251</f>
        <v>--</v>
      </c>
      <c r="Z288" s="23" t="str">
        <f>G!BJ251</f>
        <v/>
      </c>
      <c r="AE288" s="40">
        <f t="shared" si="12"/>
        <v>0</v>
      </c>
    </row>
    <row r="289" spans="1:31" ht="9" hidden="1" customHeight="1" x14ac:dyDescent="0.15">
      <c r="A289" s="161" t="str">
        <f>F!A252</f>
        <v>Totaal olie C6 - C40</v>
      </c>
      <c r="B289" s="161"/>
      <c r="C289" s="161"/>
      <c r="D289" s="65" t="str">
        <f>G!AT252</f>
        <v/>
      </c>
      <c r="E289" s="28" t="str">
        <f>G!AS252</f>
        <v>--</v>
      </c>
      <c r="F289" s="23" t="str">
        <f>G!AU252</f>
        <v/>
      </c>
      <c r="G289" s="65"/>
      <c r="H289" s="65" t="str">
        <f>G!AW252</f>
        <v/>
      </c>
      <c r="I289" s="28" t="str">
        <f>G!AV252</f>
        <v>--</v>
      </c>
      <c r="J289" s="23" t="str">
        <f>G!AX252</f>
        <v/>
      </c>
      <c r="K289" s="65"/>
      <c r="L289" s="65" t="str">
        <f>G!AZ252</f>
        <v/>
      </c>
      <c r="M289" s="28" t="str">
        <f>G!AY252</f>
        <v>--</v>
      </c>
      <c r="N289" s="23" t="str">
        <f>G!BA252</f>
        <v/>
      </c>
      <c r="O289" s="65"/>
      <c r="P289" s="65" t="str">
        <f>G!BC252</f>
        <v/>
      </c>
      <c r="Q289" s="28" t="str">
        <f>G!BB252</f>
        <v>--</v>
      </c>
      <c r="R289" s="23" t="str">
        <f>G!BD252</f>
        <v/>
      </c>
      <c r="S289" s="65"/>
      <c r="T289" s="65" t="str">
        <f>G!BF252</f>
        <v/>
      </c>
      <c r="U289" s="28" t="str">
        <f>G!BE252</f>
        <v>--</v>
      </c>
      <c r="V289" s="23" t="str">
        <f>G!BG252</f>
        <v/>
      </c>
      <c r="W289" s="65"/>
      <c r="X289" s="65" t="str">
        <f>G!BI252</f>
        <v/>
      </c>
      <c r="Y289" s="28" t="str">
        <f>G!BH252</f>
        <v>--</v>
      </c>
      <c r="Z289" s="23" t="str">
        <f>G!BJ252</f>
        <v/>
      </c>
      <c r="AE289" s="40">
        <f t="shared" si="12"/>
        <v>1</v>
      </c>
    </row>
    <row r="290" spans="1:31" ht="3.95" hidden="1" customHeight="1" x14ac:dyDescent="0.15">
      <c r="A290" s="65"/>
      <c r="B290" s="65"/>
      <c r="C290" s="65"/>
      <c r="D290" s="65"/>
      <c r="G290" s="65"/>
      <c r="H290" s="65"/>
      <c r="K290" s="65"/>
      <c r="L290" s="65"/>
      <c r="O290" s="65"/>
      <c r="P290" s="65"/>
      <c r="S290" s="65"/>
      <c r="T290" s="65"/>
      <c r="W290" s="65"/>
      <c r="X290" s="65"/>
      <c r="AE290" s="67">
        <f>AE291</f>
        <v>1</v>
      </c>
    </row>
    <row r="291" spans="1:31" ht="9" hidden="1" customHeight="1" x14ac:dyDescent="0.15">
      <c r="A291" s="66" t="str">
        <f>IF(COUNTIF(F!D250:D258,60)&gt;0,"Glycolen (mg/l)","Glycolen (µg/l)")</f>
        <v>Glycolen (µg/l)</v>
      </c>
      <c r="B291" s="65"/>
      <c r="C291" s="65"/>
      <c r="D291" s="65"/>
      <c r="G291" s="65"/>
      <c r="H291" s="65"/>
      <c r="K291" s="65"/>
      <c r="L291" s="65"/>
      <c r="O291" s="65"/>
      <c r="P291" s="65"/>
      <c r="S291" s="65"/>
      <c r="T291" s="65"/>
      <c r="W291" s="65"/>
      <c r="X291" s="65"/>
      <c r="AE291" s="67">
        <f>IF(COUNTIF(AE292:AE300,1)=COUNT(AE292:AE300),1,0)</f>
        <v>1</v>
      </c>
    </row>
    <row r="292" spans="1:31" ht="9" hidden="1" customHeight="1" x14ac:dyDescent="0.15">
      <c r="A292" s="161" t="str">
        <f>F!A253</f>
        <v>Propyleenglycol</v>
      </c>
      <c r="B292" s="161"/>
      <c r="C292" s="161"/>
      <c r="D292" s="65" t="str">
        <f>G!AT253</f>
        <v/>
      </c>
      <c r="E292" s="28" t="str">
        <f>G!AS253</f>
        <v>--</v>
      </c>
      <c r="F292" s="23" t="str">
        <f>G!AU253</f>
        <v/>
      </c>
      <c r="G292" s="65"/>
      <c r="H292" s="65" t="str">
        <f>G!AW253</f>
        <v/>
      </c>
      <c r="I292" s="28" t="str">
        <f>G!AV253</f>
        <v>--</v>
      </c>
      <c r="J292" s="23" t="str">
        <f>G!AX253</f>
        <v/>
      </c>
      <c r="K292" s="65"/>
      <c r="L292" s="65" t="str">
        <f>G!AZ253</f>
        <v/>
      </c>
      <c r="M292" s="28" t="str">
        <f>G!AY253</f>
        <v>--</v>
      </c>
      <c r="N292" s="23" t="str">
        <f>G!BA253</f>
        <v/>
      </c>
      <c r="O292" s="65"/>
      <c r="P292" s="65" t="str">
        <f>G!BC253</f>
        <v/>
      </c>
      <c r="Q292" s="28" t="str">
        <f>G!BB253</f>
        <v>--</v>
      </c>
      <c r="R292" s="23" t="str">
        <f>G!BD253</f>
        <v/>
      </c>
      <c r="S292" s="65"/>
      <c r="T292" s="65" t="str">
        <f>G!BF253</f>
        <v/>
      </c>
      <c r="U292" s="28" t="str">
        <f>G!BE253</f>
        <v>--</v>
      </c>
      <c r="V292" s="23" t="str">
        <f>G!BG253</f>
        <v/>
      </c>
      <c r="W292" s="65"/>
      <c r="X292" s="65" t="str">
        <f>G!BI253</f>
        <v/>
      </c>
      <c r="Y292" s="28" t="str">
        <f>G!BH253</f>
        <v>--</v>
      </c>
      <c r="Z292" s="23" t="str">
        <f>G!BJ253</f>
        <v/>
      </c>
      <c r="AE292" s="40">
        <f t="shared" ref="AE292:AE300" si="13">IF(AND(E292="--",I292="--",M292="--",Q292="--",U292="--",Y292="--"),1,0)</f>
        <v>1</v>
      </c>
    </row>
    <row r="293" spans="1:31" ht="9" hidden="1" customHeight="1" x14ac:dyDescent="0.15">
      <c r="A293" s="161" t="str">
        <f>F!A254</f>
        <v>Methylglycol</v>
      </c>
      <c r="B293" s="161"/>
      <c r="C293" s="161"/>
      <c r="D293" s="65" t="str">
        <f>G!AT254</f>
        <v/>
      </c>
      <c r="E293" s="28" t="str">
        <f>G!AS254</f>
        <v>--</v>
      </c>
      <c r="F293" s="23" t="str">
        <f>G!AU254</f>
        <v/>
      </c>
      <c r="G293" s="65"/>
      <c r="H293" s="65" t="str">
        <f>G!AW254</f>
        <v/>
      </c>
      <c r="I293" s="28" t="str">
        <f>G!AV254</f>
        <v>--</v>
      </c>
      <c r="J293" s="23" t="str">
        <f>G!AX254</f>
        <v/>
      </c>
      <c r="K293" s="65"/>
      <c r="L293" s="65" t="str">
        <f>G!AZ254</f>
        <v/>
      </c>
      <c r="M293" s="28" t="str">
        <f>G!AY254</f>
        <v>--</v>
      </c>
      <c r="N293" s="23" t="str">
        <f>G!BA254</f>
        <v/>
      </c>
      <c r="O293" s="65"/>
      <c r="P293" s="65" t="str">
        <f>G!BC254</f>
        <v/>
      </c>
      <c r="Q293" s="28" t="str">
        <f>G!BB254</f>
        <v>--</v>
      </c>
      <c r="R293" s="23" t="str">
        <f>G!BD254</f>
        <v/>
      </c>
      <c r="S293" s="65"/>
      <c r="T293" s="65" t="str">
        <f>G!BF254</f>
        <v/>
      </c>
      <c r="U293" s="28" t="str">
        <f>G!BE254</f>
        <v>--</v>
      </c>
      <c r="V293" s="23" t="str">
        <f>G!BG254</f>
        <v/>
      </c>
      <c r="W293" s="65"/>
      <c r="X293" s="65" t="str">
        <f>G!BI254</f>
        <v/>
      </c>
      <c r="Y293" s="28" t="str">
        <f>G!BH254</f>
        <v>--</v>
      </c>
      <c r="Z293" s="23" t="str">
        <f>G!BJ254</f>
        <v/>
      </c>
      <c r="AE293" s="40">
        <f t="shared" si="13"/>
        <v>1</v>
      </c>
    </row>
    <row r="294" spans="1:31" ht="9" hidden="1" customHeight="1" x14ac:dyDescent="0.15">
      <c r="A294" s="161" t="str">
        <f>F!A255</f>
        <v>Dimethylglycol</v>
      </c>
      <c r="B294" s="161"/>
      <c r="C294" s="161"/>
      <c r="D294" s="65" t="str">
        <f>G!AT255</f>
        <v/>
      </c>
      <c r="E294" s="28" t="str">
        <f>G!AS255</f>
        <v>--</v>
      </c>
      <c r="F294" s="23" t="str">
        <f>G!AU255</f>
        <v/>
      </c>
      <c r="G294" s="65"/>
      <c r="H294" s="65" t="str">
        <f>G!AW255</f>
        <v/>
      </c>
      <c r="I294" s="28" t="str">
        <f>G!AV255</f>
        <v>--</v>
      </c>
      <c r="J294" s="23" t="str">
        <f>G!AX255</f>
        <v/>
      </c>
      <c r="K294" s="65"/>
      <c r="L294" s="65" t="str">
        <f>G!AZ255</f>
        <v/>
      </c>
      <c r="M294" s="28" t="str">
        <f>G!AY255</f>
        <v>--</v>
      </c>
      <c r="N294" s="23" t="str">
        <f>G!BA255</f>
        <v/>
      </c>
      <c r="O294" s="65"/>
      <c r="P294" s="65" t="str">
        <f>G!BC255</f>
        <v/>
      </c>
      <c r="Q294" s="28" t="str">
        <f>G!BB255</f>
        <v>--</v>
      </c>
      <c r="R294" s="23" t="str">
        <f>G!BD255</f>
        <v/>
      </c>
      <c r="S294" s="65"/>
      <c r="T294" s="65" t="str">
        <f>G!BF255</f>
        <v/>
      </c>
      <c r="U294" s="28" t="str">
        <f>G!BE255</f>
        <v>--</v>
      </c>
      <c r="V294" s="23" t="str">
        <f>G!BG255</f>
        <v/>
      </c>
      <c r="W294" s="65"/>
      <c r="X294" s="65" t="str">
        <f>G!BI255</f>
        <v/>
      </c>
      <c r="Y294" s="28" t="str">
        <f>G!BH255</f>
        <v>--</v>
      </c>
      <c r="Z294" s="23" t="str">
        <f>G!BJ255</f>
        <v/>
      </c>
      <c r="AE294" s="40">
        <f t="shared" si="13"/>
        <v>1</v>
      </c>
    </row>
    <row r="295" spans="1:31" ht="9" hidden="1" customHeight="1" x14ac:dyDescent="0.15">
      <c r="A295" s="161" t="str">
        <f>F!A256</f>
        <v>Ethylglycol</v>
      </c>
      <c r="B295" s="161"/>
      <c r="C295" s="161"/>
      <c r="D295" s="65" t="str">
        <f>G!AT256</f>
        <v/>
      </c>
      <c r="E295" s="28" t="str">
        <f>G!AS256</f>
        <v>--</v>
      </c>
      <c r="F295" s="23" t="str">
        <f>G!AU256</f>
        <v/>
      </c>
      <c r="G295" s="65"/>
      <c r="H295" s="65" t="str">
        <f>G!AW256</f>
        <v/>
      </c>
      <c r="I295" s="28" t="str">
        <f>G!AV256</f>
        <v>--</v>
      </c>
      <c r="J295" s="23" t="str">
        <f>G!AX256</f>
        <v/>
      </c>
      <c r="K295" s="65"/>
      <c r="L295" s="65" t="str">
        <f>G!AZ256</f>
        <v/>
      </c>
      <c r="M295" s="28" t="str">
        <f>G!AY256</f>
        <v>--</v>
      </c>
      <c r="N295" s="23" t="str">
        <f>G!BA256</f>
        <v/>
      </c>
      <c r="O295" s="65"/>
      <c r="P295" s="65" t="str">
        <f>G!BC256</f>
        <v/>
      </c>
      <c r="Q295" s="28" t="str">
        <f>G!BB256</f>
        <v>--</v>
      </c>
      <c r="R295" s="23" t="str">
        <f>G!BD256</f>
        <v/>
      </c>
      <c r="S295" s="65"/>
      <c r="T295" s="65" t="str">
        <f>G!BF256</f>
        <v/>
      </c>
      <c r="U295" s="28" t="str">
        <f>G!BE256</f>
        <v>--</v>
      </c>
      <c r="V295" s="23" t="str">
        <f>G!BG256</f>
        <v/>
      </c>
      <c r="W295" s="65"/>
      <c r="X295" s="65" t="str">
        <f>G!BI256</f>
        <v/>
      </c>
      <c r="Y295" s="28" t="str">
        <f>G!BH256</f>
        <v>--</v>
      </c>
      <c r="Z295" s="23" t="str">
        <f>G!BJ256</f>
        <v/>
      </c>
      <c r="AE295" s="40">
        <f t="shared" si="13"/>
        <v>1</v>
      </c>
    </row>
    <row r="296" spans="1:31" ht="9" hidden="1" customHeight="1" x14ac:dyDescent="0.15">
      <c r="A296" s="161" t="str">
        <f>F!A257</f>
        <v>Diethylglycol</v>
      </c>
      <c r="B296" s="161"/>
      <c r="C296" s="161"/>
      <c r="D296" s="65" t="str">
        <f>G!AT257</f>
        <v/>
      </c>
      <c r="E296" s="28" t="str">
        <f>G!AS257</f>
        <v>--</v>
      </c>
      <c r="F296" s="23" t="str">
        <f>G!AU257</f>
        <v/>
      </c>
      <c r="G296" s="65"/>
      <c r="H296" s="65" t="str">
        <f>G!AW257</f>
        <v/>
      </c>
      <c r="I296" s="28" t="str">
        <f>G!AV257</f>
        <v>--</v>
      </c>
      <c r="J296" s="23" t="str">
        <f>G!AX257</f>
        <v/>
      </c>
      <c r="K296" s="65"/>
      <c r="L296" s="65" t="str">
        <f>G!AZ257</f>
        <v/>
      </c>
      <c r="M296" s="28" t="str">
        <f>G!AY257</f>
        <v>--</v>
      </c>
      <c r="N296" s="23" t="str">
        <f>G!BA257</f>
        <v/>
      </c>
      <c r="O296" s="65"/>
      <c r="P296" s="65" t="str">
        <f>G!BC257</f>
        <v/>
      </c>
      <c r="Q296" s="28" t="str">
        <f>G!BB257</f>
        <v>--</v>
      </c>
      <c r="R296" s="23" t="str">
        <f>G!BD257</f>
        <v/>
      </c>
      <c r="S296" s="65"/>
      <c r="T296" s="65" t="str">
        <f>G!BF257</f>
        <v/>
      </c>
      <c r="U296" s="28" t="str">
        <f>G!BE257</f>
        <v>--</v>
      </c>
      <c r="V296" s="23" t="str">
        <f>G!BG257</f>
        <v/>
      </c>
      <c r="W296" s="65"/>
      <c r="X296" s="65" t="str">
        <f>G!BI257</f>
        <v/>
      </c>
      <c r="Y296" s="28" t="str">
        <f>G!BH257</f>
        <v>--</v>
      </c>
      <c r="Z296" s="23" t="str">
        <f>G!BJ257</f>
        <v/>
      </c>
      <c r="AE296" s="40">
        <f t="shared" si="13"/>
        <v>1</v>
      </c>
    </row>
    <row r="297" spans="1:31" ht="9" hidden="1" customHeight="1" x14ac:dyDescent="0.15">
      <c r="A297" s="161" t="str">
        <f>F!A258</f>
        <v>Isopropylglycol</v>
      </c>
      <c r="B297" s="161"/>
      <c r="C297" s="161"/>
      <c r="D297" s="65" t="str">
        <f>G!AT258</f>
        <v/>
      </c>
      <c r="E297" s="28" t="str">
        <f>G!AS258</f>
        <v>--</v>
      </c>
      <c r="F297" s="23" t="str">
        <f>G!AU258</f>
        <v/>
      </c>
      <c r="G297" s="65"/>
      <c r="H297" s="65" t="str">
        <f>G!AW258</f>
        <v/>
      </c>
      <c r="I297" s="28" t="str">
        <f>G!AV258</f>
        <v>--</v>
      </c>
      <c r="J297" s="23" t="str">
        <f>G!AX258</f>
        <v/>
      </c>
      <c r="K297" s="65"/>
      <c r="L297" s="65" t="str">
        <f>G!AZ258</f>
        <v/>
      </c>
      <c r="M297" s="28" t="str">
        <f>G!AY258</f>
        <v>--</v>
      </c>
      <c r="N297" s="23" t="str">
        <f>G!BA258</f>
        <v/>
      </c>
      <c r="O297" s="65"/>
      <c r="P297" s="65" t="str">
        <f>G!BC258</f>
        <v/>
      </c>
      <c r="Q297" s="28" t="str">
        <f>G!BB258</f>
        <v>--</v>
      </c>
      <c r="R297" s="23" t="str">
        <f>G!BD258</f>
        <v/>
      </c>
      <c r="S297" s="65"/>
      <c r="T297" s="65" t="str">
        <f>G!BF258</f>
        <v/>
      </c>
      <c r="U297" s="28" t="str">
        <f>G!BE258</f>
        <v>--</v>
      </c>
      <c r="V297" s="23" t="str">
        <f>G!BG258</f>
        <v/>
      </c>
      <c r="W297" s="65"/>
      <c r="X297" s="65" t="str">
        <f>G!BI258</f>
        <v/>
      </c>
      <c r="Y297" s="28" t="str">
        <f>G!BH258</f>
        <v>--</v>
      </c>
      <c r="Z297" s="23" t="str">
        <f>G!BJ258</f>
        <v/>
      </c>
      <c r="AE297" s="40">
        <f t="shared" si="13"/>
        <v>1</v>
      </c>
    </row>
    <row r="298" spans="1:31" ht="9" hidden="1" customHeight="1" x14ac:dyDescent="0.15">
      <c r="A298" s="161" t="str">
        <f>F!A259</f>
        <v>Butylglycol</v>
      </c>
      <c r="B298" s="161"/>
      <c r="C298" s="161"/>
      <c r="D298" s="65" t="str">
        <f>G!AT259</f>
        <v/>
      </c>
      <c r="E298" s="28" t="str">
        <f>G!AS259</f>
        <v>--</v>
      </c>
      <c r="F298" s="23" t="str">
        <f>G!AU259</f>
        <v/>
      </c>
      <c r="G298" s="65"/>
      <c r="H298" s="65" t="str">
        <f>G!AW259</f>
        <v/>
      </c>
      <c r="I298" s="28" t="str">
        <f>G!AV259</f>
        <v>--</v>
      </c>
      <c r="J298" s="23" t="str">
        <f>G!AX259</f>
        <v/>
      </c>
      <c r="K298" s="65"/>
      <c r="L298" s="65" t="str">
        <f>G!AZ259</f>
        <v/>
      </c>
      <c r="M298" s="28" t="str">
        <f>G!AY259</f>
        <v>--</v>
      </c>
      <c r="N298" s="23" t="str">
        <f>G!BA259</f>
        <v/>
      </c>
      <c r="O298" s="65"/>
      <c r="P298" s="65" t="str">
        <f>G!BC259</f>
        <v/>
      </c>
      <c r="Q298" s="28" t="str">
        <f>G!BB259</f>
        <v>--</v>
      </c>
      <c r="R298" s="23" t="str">
        <f>G!BD259</f>
        <v/>
      </c>
      <c r="S298" s="65"/>
      <c r="T298" s="65" t="str">
        <f>G!BF259</f>
        <v/>
      </c>
      <c r="U298" s="28" t="str">
        <f>G!BE259</f>
        <v>--</v>
      </c>
      <c r="V298" s="23" t="str">
        <f>G!BG259</f>
        <v/>
      </c>
      <c r="W298" s="65"/>
      <c r="X298" s="65" t="str">
        <f>G!BI259</f>
        <v/>
      </c>
      <c r="Y298" s="28" t="str">
        <f>G!BH259</f>
        <v>--</v>
      </c>
      <c r="Z298" s="23" t="str">
        <f>G!BJ259</f>
        <v/>
      </c>
      <c r="AE298" s="40">
        <f t="shared" si="13"/>
        <v>1</v>
      </c>
    </row>
    <row r="299" spans="1:31" ht="9" hidden="1" customHeight="1" x14ac:dyDescent="0.15">
      <c r="A299" s="161" t="str">
        <f>F!A260</f>
        <v>Ethyleenglycol</v>
      </c>
      <c r="B299" s="161"/>
      <c r="C299" s="161"/>
      <c r="D299" s="65" t="str">
        <f>G!AT260</f>
        <v/>
      </c>
      <c r="E299" s="28" t="str">
        <f>G!AS260</f>
        <v>--</v>
      </c>
      <c r="F299" s="23" t="str">
        <f>G!AU260</f>
        <v/>
      </c>
      <c r="G299" s="65"/>
      <c r="H299" s="65" t="str">
        <f>G!AW260</f>
        <v/>
      </c>
      <c r="I299" s="28" t="str">
        <f>G!AV260</f>
        <v>--</v>
      </c>
      <c r="J299" s="23" t="str">
        <f>G!AX260</f>
        <v/>
      </c>
      <c r="K299" s="65"/>
      <c r="L299" s="65" t="str">
        <f>G!AZ260</f>
        <v/>
      </c>
      <c r="M299" s="28" t="str">
        <f>G!AY260</f>
        <v>--</v>
      </c>
      <c r="N299" s="23" t="str">
        <f>G!BA260</f>
        <v/>
      </c>
      <c r="O299" s="65"/>
      <c r="P299" s="65" t="str">
        <f>G!BC260</f>
        <v/>
      </c>
      <c r="Q299" s="28" t="str">
        <f>G!BB260</f>
        <v>--</v>
      </c>
      <c r="R299" s="23" t="str">
        <f>G!BD260</f>
        <v/>
      </c>
      <c r="S299" s="65"/>
      <c r="T299" s="65" t="str">
        <f>G!BF260</f>
        <v/>
      </c>
      <c r="U299" s="28" t="str">
        <f>G!BE260</f>
        <v>--</v>
      </c>
      <c r="V299" s="23" t="str">
        <f>G!BG260</f>
        <v/>
      </c>
      <c r="W299" s="65"/>
      <c r="X299" s="65" t="str">
        <f>G!BI260</f>
        <v/>
      </c>
      <c r="Y299" s="28" t="str">
        <f>G!BH260</f>
        <v>--</v>
      </c>
      <c r="Z299" s="23" t="str">
        <f>G!BJ260</f>
        <v/>
      </c>
      <c r="AE299" s="40">
        <f t="shared" si="13"/>
        <v>1</v>
      </c>
    </row>
    <row r="300" spans="1:31" ht="9" hidden="1" customHeight="1" x14ac:dyDescent="0.15">
      <c r="A300" s="161" t="str">
        <f>F!A261</f>
        <v>Diethyleenglycol</v>
      </c>
      <c r="B300" s="161"/>
      <c r="C300" s="161"/>
      <c r="D300" s="65" t="str">
        <f>G!AT261</f>
        <v/>
      </c>
      <c r="E300" s="28" t="str">
        <f>G!AS261</f>
        <v>--</v>
      </c>
      <c r="F300" s="23" t="str">
        <f>G!AU261</f>
        <v/>
      </c>
      <c r="G300" s="65"/>
      <c r="H300" s="65" t="str">
        <f>G!AW261</f>
        <v/>
      </c>
      <c r="I300" s="28" t="str">
        <f>G!AV261</f>
        <v>--</v>
      </c>
      <c r="J300" s="23" t="str">
        <f>G!AX261</f>
        <v/>
      </c>
      <c r="K300" s="65"/>
      <c r="L300" s="65" t="str">
        <f>G!AZ261</f>
        <v/>
      </c>
      <c r="M300" s="28" t="str">
        <f>G!AY261</f>
        <v>--</v>
      </c>
      <c r="N300" s="23" t="str">
        <f>G!BA261</f>
        <v/>
      </c>
      <c r="O300" s="65"/>
      <c r="P300" s="65" t="str">
        <f>G!BC261</f>
        <v/>
      </c>
      <c r="Q300" s="28" t="str">
        <f>G!BB261</f>
        <v>--</v>
      </c>
      <c r="R300" s="23" t="str">
        <f>G!BD261</f>
        <v/>
      </c>
      <c r="S300" s="65"/>
      <c r="T300" s="65" t="str">
        <f>G!BF261</f>
        <v/>
      </c>
      <c r="U300" s="28" t="str">
        <f>G!BE261</f>
        <v>--</v>
      </c>
      <c r="V300" s="23" t="str">
        <f>G!BG261</f>
        <v/>
      </c>
      <c r="W300" s="65"/>
      <c r="X300" s="65" t="str">
        <f>G!BI261</f>
        <v/>
      </c>
      <c r="Y300" s="28" t="str">
        <f>G!BH261</f>
        <v>--</v>
      </c>
      <c r="Z300" s="23" t="str">
        <f>G!BJ261</f>
        <v/>
      </c>
      <c r="AE300" s="40">
        <f t="shared" si="13"/>
        <v>1</v>
      </c>
    </row>
    <row r="301" spans="1:31" ht="3.95" hidden="1" customHeight="1" x14ac:dyDescent="0.15">
      <c r="A301" s="65"/>
      <c r="B301" s="65"/>
      <c r="C301" s="65"/>
      <c r="D301" s="65"/>
      <c r="G301" s="65"/>
      <c r="H301" s="65"/>
      <c r="J301" s="23" t="str">
        <f>G!AX286</f>
        <v/>
      </c>
      <c r="K301" s="65"/>
      <c r="L301" s="65"/>
      <c r="O301" s="65"/>
      <c r="P301" s="65"/>
      <c r="S301" s="65"/>
      <c r="T301" s="65"/>
      <c r="W301" s="65"/>
      <c r="X301" s="65"/>
      <c r="AE301" s="67">
        <f>AE302</f>
        <v>1</v>
      </c>
    </row>
    <row r="302" spans="1:31" ht="9" hidden="1" customHeight="1" x14ac:dyDescent="0.15">
      <c r="A302" s="66" t="str">
        <f>IF(COUNTIF(F!D259:D266,60)&gt;0,"Alkylbenzenen (mg/l)","Alkylbenzenen (µg/l)")</f>
        <v>Alkylbenzenen (µg/l)</v>
      </c>
      <c r="B302" s="65"/>
      <c r="C302" s="65"/>
      <c r="D302" s="65"/>
      <c r="G302" s="65"/>
      <c r="H302" s="65"/>
      <c r="J302" s="23" t="str">
        <f>G!AX287</f>
        <v/>
      </c>
      <c r="K302" s="65"/>
      <c r="L302" s="65"/>
      <c r="O302" s="65"/>
      <c r="P302" s="65"/>
      <c r="S302" s="65"/>
      <c r="T302" s="65"/>
      <c r="W302" s="65"/>
      <c r="X302" s="65"/>
      <c r="AE302" s="67">
        <f>IF(COUNTIF(AE303:AE310,1)=COUNT(AE303:AE310),1,0)</f>
        <v>1</v>
      </c>
    </row>
    <row r="303" spans="1:31" ht="9" hidden="1" customHeight="1" x14ac:dyDescent="0.15">
      <c r="A303" s="161" t="str">
        <f>F!A262</f>
        <v>n-Propylbenzeen</v>
      </c>
      <c r="B303" s="161"/>
      <c r="C303" s="161"/>
      <c r="D303" s="65" t="str">
        <f>G!AT262</f>
        <v/>
      </c>
      <c r="E303" s="28" t="str">
        <f>G!AS262</f>
        <v>--</v>
      </c>
      <c r="F303" s="23" t="str">
        <f>G!AU262</f>
        <v/>
      </c>
      <c r="G303" s="65"/>
      <c r="H303" s="65" t="str">
        <f>G!AW262</f>
        <v/>
      </c>
      <c r="I303" s="28" t="str">
        <f>G!AV262</f>
        <v>--</v>
      </c>
      <c r="J303" s="23" t="str">
        <f>G!AX262</f>
        <v/>
      </c>
      <c r="K303" s="65"/>
      <c r="L303" s="65" t="str">
        <f>G!AZ262</f>
        <v/>
      </c>
      <c r="M303" s="28" t="str">
        <f>G!AY262</f>
        <v>--</v>
      </c>
      <c r="N303" s="23" t="str">
        <f>G!BA262</f>
        <v/>
      </c>
      <c r="O303" s="65"/>
      <c r="P303" s="65" t="str">
        <f>G!BC262</f>
        <v/>
      </c>
      <c r="Q303" s="28" t="str">
        <f>G!BB262</f>
        <v>--</v>
      </c>
      <c r="R303" s="23" t="str">
        <f>G!BD262</f>
        <v/>
      </c>
      <c r="S303" s="65"/>
      <c r="T303" s="65" t="str">
        <f>G!BF262</f>
        <v/>
      </c>
      <c r="U303" s="28" t="str">
        <f>G!BE262</f>
        <v>--</v>
      </c>
      <c r="V303" s="23" t="str">
        <f>G!BG262</f>
        <v/>
      </c>
      <c r="W303" s="65"/>
      <c r="X303" s="65" t="str">
        <f>G!BI262</f>
        <v/>
      </c>
      <c r="Y303" s="28" t="str">
        <f>G!BH262</f>
        <v>--</v>
      </c>
      <c r="Z303" s="23" t="str">
        <f>G!BJ262</f>
        <v/>
      </c>
      <c r="AE303" s="40">
        <f t="shared" ref="AE303:AE310" si="14">IF(AND(E303="--",I303="--",M303="--",Q303="--",U303="--",Y303="--"),1,0)</f>
        <v>1</v>
      </c>
    </row>
    <row r="304" spans="1:31" ht="9" hidden="1" customHeight="1" x14ac:dyDescent="0.15">
      <c r="A304" s="161" t="str">
        <f>F!A263</f>
        <v>Isopropylbenzeen / cumeen</v>
      </c>
      <c r="B304" s="161"/>
      <c r="C304" s="161"/>
      <c r="D304" s="65" t="str">
        <f>G!AT263</f>
        <v/>
      </c>
      <c r="E304" s="28" t="str">
        <f>G!AS263</f>
        <v>--</v>
      </c>
      <c r="F304" s="23" t="str">
        <f>G!AU263</f>
        <v/>
      </c>
      <c r="G304" s="65"/>
      <c r="H304" s="65" t="str">
        <f>G!AW263</f>
        <v/>
      </c>
      <c r="I304" s="28" t="str">
        <f>G!AV263</f>
        <v>--</v>
      </c>
      <c r="J304" s="23" t="str">
        <f>G!AX263</f>
        <v/>
      </c>
      <c r="K304" s="65"/>
      <c r="L304" s="65" t="str">
        <f>G!AZ263</f>
        <v/>
      </c>
      <c r="M304" s="28" t="str">
        <f>G!AY263</f>
        <v>--</v>
      </c>
      <c r="N304" s="23" t="str">
        <f>G!BA263</f>
        <v/>
      </c>
      <c r="O304" s="65"/>
      <c r="P304" s="65" t="str">
        <f>G!BC263</f>
        <v/>
      </c>
      <c r="Q304" s="28" t="str">
        <f>G!BB263</f>
        <v>--</v>
      </c>
      <c r="R304" s="23" t="str">
        <f>G!BD263</f>
        <v/>
      </c>
      <c r="S304" s="65"/>
      <c r="T304" s="65" t="str">
        <f>G!BF263</f>
        <v/>
      </c>
      <c r="U304" s="28" t="str">
        <f>G!BE263</f>
        <v>--</v>
      </c>
      <c r="V304" s="23" t="str">
        <f>G!BG263</f>
        <v/>
      </c>
      <c r="W304" s="65"/>
      <c r="X304" s="65" t="str">
        <f>G!BI263</f>
        <v/>
      </c>
      <c r="Y304" s="28" t="str">
        <f>G!BH263</f>
        <v>--</v>
      </c>
      <c r="Z304" s="23" t="str">
        <f>G!BJ263</f>
        <v/>
      </c>
      <c r="AE304" s="40">
        <f t="shared" si="14"/>
        <v>1</v>
      </c>
    </row>
    <row r="305" spans="1:31" ht="9" hidden="1" customHeight="1" x14ac:dyDescent="0.15">
      <c r="A305" s="161" t="str">
        <f>F!A264</f>
        <v>1,3,5-Trimethylbenzeen</v>
      </c>
      <c r="B305" s="161"/>
      <c r="C305" s="161"/>
      <c r="D305" s="65" t="str">
        <f>G!AT264</f>
        <v/>
      </c>
      <c r="E305" s="28" t="str">
        <f>G!AS264</f>
        <v>--</v>
      </c>
      <c r="F305" s="23" t="str">
        <f>G!AU264</f>
        <v/>
      </c>
      <c r="G305" s="65"/>
      <c r="H305" s="65" t="str">
        <f>G!AW264</f>
        <v/>
      </c>
      <c r="I305" s="28" t="str">
        <f>G!AV264</f>
        <v>--</v>
      </c>
      <c r="J305" s="23" t="str">
        <f>G!AX264</f>
        <v/>
      </c>
      <c r="K305" s="65"/>
      <c r="L305" s="65" t="str">
        <f>G!AZ264</f>
        <v/>
      </c>
      <c r="M305" s="28" t="str">
        <f>G!AY264</f>
        <v>--</v>
      </c>
      <c r="N305" s="23" t="str">
        <f>G!BA264</f>
        <v/>
      </c>
      <c r="O305" s="65"/>
      <c r="P305" s="65" t="str">
        <f>G!BC264</f>
        <v/>
      </c>
      <c r="Q305" s="28" t="str">
        <f>G!BB264</f>
        <v>--</v>
      </c>
      <c r="R305" s="23" t="str">
        <f>G!BD264</f>
        <v/>
      </c>
      <c r="S305" s="65"/>
      <c r="T305" s="65" t="str">
        <f>G!BF264</f>
        <v/>
      </c>
      <c r="U305" s="28" t="str">
        <f>G!BE264</f>
        <v>--</v>
      </c>
      <c r="V305" s="23" t="str">
        <f>G!BG264</f>
        <v/>
      </c>
      <c r="W305" s="65"/>
      <c r="X305" s="65" t="str">
        <f>G!BI264</f>
        <v/>
      </c>
      <c r="Y305" s="28" t="str">
        <f>G!BH264</f>
        <v>--</v>
      </c>
      <c r="Z305" s="23" t="str">
        <f>G!BJ264</f>
        <v/>
      </c>
      <c r="AE305" s="40">
        <f t="shared" si="14"/>
        <v>1</v>
      </c>
    </row>
    <row r="306" spans="1:31" ht="9" hidden="1" customHeight="1" x14ac:dyDescent="0.15">
      <c r="A306" s="161" t="str">
        <f>F!A265</f>
        <v>1,2,4-Trimethylbenzeen</v>
      </c>
      <c r="B306" s="161"/>
      <c r="C306" s="161"/>
      <c r="D306" s="65" t="str">
        <f>G!AT265</f>
        <v/>
      </c>
      <c r="E306" s="28" t="str">
        <f>G!AS265</f>
        <v>--</v>
      </c>
      <c r="F306" s="23" t="str">
        <f>G!AU265</f>
        <v/>
      </c>
      <c r="G306" s="65"/>
      <c r="H306" s="65" t="str">
        <f>G!AW265</f>
        <v/>
      </c>
      <c r="I306" s="28" t="str">
        <f>G!AV265</f>
        <v>--</v>
      </c>
      <c r="J306" s="23" t="str">
        <f>G!AX265</f>
        <v/>
      </c>
      <c r="K306" s="65"/>
      <c r="L306" s="65" t="str">
        <f>G!AZ265</f>
        <v/>
      </c>
      <c r="M306" s="28" t="str">
        <f>G!AY265</f>
        <v>--</v>
      </c>
      <c r="N306" s="23" t="str">
        <f>G!BA265</f>
        <v/>
      </c>
      <c r="O306" s="65"/>
      <c r="P306" s="65" t="str">
        <f>G!BC265</f>
        <v/>
      </c>
      <c r="Q306" s="28" t="str">
        <f>G!BB265</f>
        <v>--</v>
      </c>
      <c r="R306" s="23" t="str">
        <f>G!BD265</f>
        <v/>
      </c>
      <c r="S306" s="65"/>
      <c r="T306" s="65" t="str">
        <f>G!BF265</f>
        <v/>
      </c>
      <c r="U306" s="28" t="str">
        <f>G!BE265</f>
        <v>--</v>
      </c>
      <c r="V306" s="23" t="str">
        <f>G!BG265</f>
        <v/>
      </c>
      <c r="W306" s="65"/>
      <c r="X306" s="65" t="str">
        <f>G!BI265</f>
        <v/>
      </c>
      <c r="Y306" s="28" t="str">
        <f>G!BH265</f>
        <v>--</v>
      </c>
      <c r="Z306" s="23" t="str">
        <f>G!BJ265</f>
        <v/>
      </c>
      <c r="AE306" s="40">
        <f t="shared" si="14"/>
        <v>1</v>
      </c>
    </row>
    <row r="307" spans="1:31" ht="9" hidden="1" customHeight="1" x14ac:dyDescent="0.15">
      <c r="A307" s="161" t="str">
        <f>F!A266</f>
        <v>Tert-butylbenzeen</v>
      </c>
      <c r="B307" s="161"/>
      <c r="C307" s="161"/>
      <c r="D307" s="65" t="str">
        <f>G!AT266</f>
        <v/>
      </c>
      <c r="E307" s="28" t="str">
        <f>G!AS266</f>
        <v>--</v>
      </c>
      <c r="F307" s="23" t="str">
        <f>G!AU266</f>
        <v/>
      </c>
      <c r="G307" s="65"/>
      <c r="H307" s="65" t="str">
        <f>G!AW266</f>
        <v/>
      </c>
      <c r="I307" s="28" t="str">
        <f>G!AV266</f>
        <v>--</v>
      </c>
      <c r="J307" s="23" t="str">
        <f>G!AX266</f>
        <v/>
      </c>
      <c r="K307" s="65"/>
      <c r="L307" s="65" t="str">
        <f>G!AZ266</f>
        <v/>
      </c>
      <c r="M307" s="28" t="str">
        <f>G!AY266</f>
        <v>--</v>
      </c>
      <c r="N307" s="23" t="str">
        <f>G!BA266</f>
        <v/>
      </c>
      <c r="O307" s="65"/>
      <c r="P307" s="65" t="str">
        <f>G!BC266</f>
        <v/>
      </c>
      <c r="Q307" s="28" t="str">
        <f>G!BB266</f>
        <v>--</v>
      </c>
      <c r="R307" s="23" t="str">
        <f>G!BD266</f>
        <v/>
      </c>
      <c r="S307" s="65"/>
      <c r="T307" s="65" t="str">
        <f>G!BF266</f>
        <v/>
      </c>
      <c r="U307" s="28" t="str">
        <f>G!BE266</f>
        <v>--</v>
      </c>
      <c r="V307" s="23" t="str">
        <f>G!BG266</f>
        <v/>
      </c>
      <c r="W307" s="65"/>
      <c r="X307" s="65" t="str">
        <f>G!BI266</f>
        <v/>
      </c>
      <c r="Y307" s="28" t="str">
        <f>G!BH266</f>
        <v>--</v>
      </c>
      <c r="Z307" s="23" t="str">
        <f>G!BJ266</f>
        <v/>
      </c>
      <c r="AE307" s="40">
        <f t="shared" si="14"/>
        <v>1</v>
      </c>
    </row>
    <row r="308" spans="1:31" ht="9" hidden="1" customHeight="1" x14ac:dyDescent="0.15">
      <c r="A308" s="161" t="str">
        <f>F!A267</f>
        <v>Sec-butylbenzeen</v>
      </c>
      <c r="B308" s="161"/>
      <c r="C308" s="161"/>
      <c r="D308" s="65" t="str">
        <f>G!AT267</f>
        <v/>
      </c>
      <c r="E308" s="28" t="str">
        <f>G!AS267</f>
        <v>--</v>
      </c>
      <c r="F308" s="23" t="str">
        <f>G!AU267</f>
        <v/>
      </c>
      <c r="G308" s="65"/>
      <c r="H308" s="65" t="str">
        <f>G!AW267</f>
        <v/>
      </c>
      <c r="I308" s="28" t="str">
        <f>G!AV267</f>
        <v>--</v>
      </c>
      <c r="J308" s="23" t="str">
        <f>G!AX267</f>
        <v/>
      </c>
      <c r="K308" s="65"/>
      <c r="L308" s="65" t="str">
        <f>G!AZ267</f>
        <v/>
      </c>
      <c r="M308" s="28" t="str">
        <f>G!AY267</f>
        <v>--</v>
      </c>
      <c r="N308" s="23" t="str">
        <f>G!BA267</f>
        <v/>
      </c>
      <c r="O308" s="65"/>
      <c r="P308" s="65" t="str">
        <f>G!BC267</f>
        <v/>
      </c>
      <c r="Q308" s="28" t="str">
        <f>G!BB267</f>
        <v>--</v>
      </c>
      <c r="R308" s="23" t="str">
        <f>G!BD267</f>
        <v/>
      </c>
      <c r="S308" s="65"/>
      <c r="T308" s="65" t="str">
        <f>G!BF267</f>
        <v/>
      </c>
      <c r="U308" s="28" t="str">
        <f>G!BE267</f>
        <v>--</v>
      </c>
      <c r="V308" s="23" t="str">
        <f>G!BG267</f>
        <v/>
      </c>
      <c r="W308" s="65"/>
      <c r="X308" s="65" t="str">
        <f>G!BI267</f>
        <v/>
      </c>
      <c r="Y308" s="28" t="str">
        <f>G!BH267</f>
        <v>--</v>
      </c>
      <c r="Z308" s="23" t="str">
        <f>G!BJ267</f>
        <v/>
      </c>
      <c r="AE308" s="40">
        <f t="shared" si="14"/>
        <v>1</v>
      </c>
    </row>
    <row r="309" spans="1:31" ht="9" hidden="1" customHeight="1" x14ac:dyDescent="0.15">
      <c r="A309" s="161" t="str">
        <f>F!A268</f>
        <v>n-Butylbenzeen</v>
      </c>
      <c r="B309" s="161"/>
      <c r="C309" s="161"/>
      <c r="D309" s="65" t="str">
        <f>G!AT268</f>
        <v/>
      </c>
      <c r="E309" s="28" t="str">
        <f>G!AS268</f>
        <v>--</v>
      </c>
      <c r="F309" s="23" t="str">
        <f>G!AU268</f>
        <v/>
      </c>
      <c r="G309" s="65"/>
      <c r="H309" s="65" t="str">
        <f>G!AW268</f>
        <v/>
      </c>
      <c r="I309" s="28" t="str">
        <f>G!AV268</f>
        <v>--</v>
      </c>
      <c r="J309" s="23" t="str">
        <f>G!AX268</f>
        <v/>
      </c>
      <c r="K309" s="65"/>
      <c r="L309" s="65" t="str">
        <f>G!AZ268</f>
        <v/>
      </c>
      <c r="M309" s="28" t="str">
        <f>G!AY268</f>
        <v>--</v>
      </c>
      <c r="N309" s="23" t="str">
        <f>G!BA268</f>
        <v/>
      </c>
      <c r="O309" s="65"/>
      <c r="P309" s="65" t="str">
        <f>G!BC268</f>
        <v/>
      </c>
      <c r="Q309" s="28" t="str">
        <f>G!BB268</f>
        <v>--</v>
      </c>
      <c r="R309" s="23" t="str">
        <f>G!BD268</f>
        <v/>
      </c>
      <c r="S309" s="65"/>
      <c r="T309" s="65" t="str">
        <f>G!BF268</f>
        <v/>
      </c>
      <c r="U309" s="28" t="str">
        <f>G!BE268</f>
        <v>--</v>
      </c>
      <c r="V309" s="23" t="str">
        <f>G!BG268</f>
        <v/>
      </c>
      <c r="W309" s="65"/>
      <c r="X309" s="65" t="str">
        <f>G!BI268</f>
        <v/>
      </c>
      <c r="Y309" s="28" t="str">
        <f>G!BH268</f>
        <v>--</v>
      </c>
      <c r="Z309" s="23" t="str">
        <f>G!BJ268</f>
        <v/>
      </c>
      <c r="AE309" s="40">
        <f t="shared" si="14"/>
        <v>1</v>
      </c>
    </row>
    <row r="310" spans="1:31" ht="9" hidden="1" customHeight="1" x14ac:dyDescent="0.15">
      <c r="A310" s="161" t="str">
        <f>F!A269</f>
        <v>4-Isopropyltolueen</v>
      </c>
      <c r="B310" s="161"/>
      <c r="C310" s="161"/>
      <c r="D310" s="65" t="str">
        <f>G!AT269</f>
        <v/>
      </c>
      <c r="E310" s="28" t="str">
        <f>G!AS269</f>
        <v>--</v>
      </c>
      <c r="F310" s="23" t="str">
        <f>G!AU269</f>
        <v/>
      </c>
      <c r="G310" s="65"/>
      <c r="H310" s="65" t="str">
        <f>G!AW269</f>
        <v/>
      </c>
      <c r="I310" s="28" t="str">
        <f>G!AV269</f>
        <v>--</v>
      </c>
      <c r="J310" s="23" t="str">
        <f>G!AX269</f>
        <v/>
      </c>
      <c r="K310" s="65"/>
      <c r="L310" s="65" t="str">
        <f>G!AZ269</f>
        <v/>
      </c>
      <c r="M310" s="28" t="str">
        <f>G!AY269</f>
        <v>--</v>
      </c>
      <c r="N310" s="23" t="str">
        <f>G!BA269</f>
        <v/>
      </c>
      <c r="O310" s="65"/>
      <c r="P310" s="65" t="str">
        <f>G!BC269</f>
        <v/>
      </c>
      <c r="Q310" s="28" t="str">
        <f>G!BB269</f>
        <v>--</v>
      </c>
      <c r="R310" s="23" t="str">
        <f>G!BD269</f>
        <v/>
      </c>
      <c r="S310" s="65"/>
      <c r="T310" s="65" t="str">
        <f>G!BF269</f>
        <v/>
      </c>
      <c r="U310" s="28" t="str">
        <f>G!BE269</f>
        <v>--</v>
      </c>
      <c r="V310" s="23" t="str">
        <f>G!BG269</f>
        <v/>
      </c>
      <c r="W310" s="65"/>
      <c r="X310" s="65" t="str">
        <f>G!BI269</f>
        <v/>
      </c>
      <c r="Y310" s="28" t="str">
        <f>G!BH269</f>
        <v>--</v>
      </c>
      <c r="Z310" s="23" t="str">
        <f>G!BJ269</f>
        <v/>
      </c>
      <c r="AE310" s="40">
        <f t="shared" si="14"/>
        <v>1</v>
      </c>
    </row>
    <row r="311" spans="1:31" ht="3.95" hidden="1" customHeight="1" x14ac:dyDescent="0.15">
      <c r="A311" s="65"/>
      <c r="B311" s="65"/>
      <c r="C311" s="65"/>
      <c r="D311" s="65"/>
      <c r="G311" s="65"/>
      <c r="H311" s="65"/>
      <c r="K311" s="65"/>
      <c r="L311" s="65"/>
      <c r="O311" s="65"/>
      <c r="P311" s="65"/>
      <c r="S311" s="65"/>
      <c r="T311" s="65"/>
      <c r="W311" s="65"/>
      <c r="X311" s="65"/>
      <c r="AE311" s="67">
        <f>AE312</f>
        <v>1</v>
      </c>
    </row>
    <row r="312" spans="1:31" ht="9" hidden="1" customHeight="1" x14ac:dyDescent="0.15">
      <c r="A312" s="66" t="str">
        <f>IF(COUNTIF(F!D267:D269,60)&gt;0,"Overige aromatische stoffen (mg/l)","Overige aromatische stoffen (µg/l)")</f>
        <v>Overige aromatische stoffen (µg/l)</v>
      </c>
      <c r="B312" s="65"/>
      <c r="C312" s="65"/>
      <c r="D312" s="65"/>
      <c r="G312" s="65"/>
      <c r="H312" s="65"/>
      <c r="K312" s="65"/>
      <c r="L312" s="65"/>
      <c r="O312" s="65"/>
      <c r="P312" s="65"/>
      <c r="S312" s="65"/>
      <c r="T312" s="65"/>
      <c r="W312" s="65"/>
      <c r="X312" s="65"/>
      <c r="AE312" s="67">
        <f>IF(COUNTIF(AE313:AE315,1)=COUNT(AE313:AE315),1,0)</f>
        <v>1</v>
      </c>
    </row>
    <row r="313" spans="1:31" ht="9" hidden="1" customHeight="1" x14ac:dyDescent="0.15">
      <c r="A313" s="161" t="str">
        <f>F!A270</f>
        <v>2-Ethyltolueen</v>
      </c>
      <c r="B313" s="161"/>
      <c r="C313" s="161"/>
      <c r="D313" s="65" t="str">
        <f>G!AT270</f>
        <v/>
      </c>
      <c r="E313" s="28" t="str">
        <f>G!AS270</f>
        <v>--</v>
      </c>
      <c r="F313" s="23" t="str">
        <f>G!AU270</f>
        <v/>
      </c>
      <c r="G313" s="65"/>
      <c r="H313" s="65" t="str">
        <f>G!AW270</f>
        <v/>
      </c>
      <c r="I313" s="28" t="str">
        <f>G!AV270</f>
        <v>--</v>
      </c>
      <c r="J313" s="23" t="str">
        <f>G!AX270</f>
        <v/>
      </c>
      <c r="K313" s="65"/>
      <c r="L313" s="65" t="str">
        <f>G!AZ270</f>
        <v/>
      </c>
      <c r="M313" s="28" t="str">
        <f>G!AY270</f>
        <v>--</v>
      </c>
      <c r="N313" s="23" t="str">
        <f>G!BA270</f>
        <v/>
      </c>
      <c r="O313" s="65"/>
      <c r="P313" s="65" t="str">
        <f>G!BC270</f>
        <v/>
      </c>
      <c r="Q313" s="28" t="str">
        <f>G!BB270</f>
        <v>--</v>
      </c>
      <c r="R313" s="23" t="str">
        <f>G!BD270</f>
        <v/>
      </c>
      <c r="S313" s="65"/>
      <c r="T313" s="65" t="str">
        <f>G!BF270</f>
        <v/>
      </c>
      <c r="U313" s="28" t="str">
        <f>G!BE270</f>
        <v>--</v>
      </c>
      <c r="V313" s="23" t="str">
        <f>G!BG270</f>
        <v/>
      </c>
      <c r="W313" s="65"/>
      <c r="X313" s="65" t="str">
        <f>G!BI270</f>
        <v/>
      </c>
      <c r="Y313" s="28" t="str">
        <f>G!BH270</f>
        <v>--</v>
      </c>
      <c r="Z313" s="23" t="str">
        <f>G!BJ270</f>
        <v/>
      </c>
      <c r="AE313" s="40">
        <f t="shared" ref="AE313:AE315" si="15">IF(AND(E313="--",I313="--",M313="--",Q313="--",U313="--",Y313="--"),1,0)</f>
        <v>1</v>
      </c>
    </row>
    <row r="314" spans="1:31" ht="9" hidden="1" customHeight="1" x14ac:dyDescent="0.15">
      <c r="A314" s="161" t="str">
        <f>F!A271</f>
        <v>3-Ethyltolueen</v>
      </c>
      <c r="B314" s="161"/>
      <c r="C314" s="161"/>
      <c r="D314" s="65" t="str">
        <f>G!AT271</f>
        <v/>
      </c>
      <c r="E314" s="28" t="str">
        <f>G!AS271</f>
        <v>--</v>
      </c>
      <c r="F314" s="23" t="str">
        <f>G!AU271</f>
        <v/>
      </c>
      <c r="G314" s="65"/>
      <c r="H314" s="65" t="str">
        <f>G!AW271</f>
        <v/>
      </c>
      <c r="I314" s="28" t="str">
        <f>G!AV271</f>
        <v>--</v>
      </c>
      <c r="J314" s="23" t="str">
        <f>G!AX271</f>
        <v/>
      </c>
      <c r="K314" s="65"/>
      <c r="L314" s="65" t="str">
        <f>G!AZ271</f>
        <v/>
      </c>
      <c r="M314" s="28" t="str">
        <f>G!AY271</f>
        <v>--</v>
      </c>
      <c r="N314" s="23" t="str">
        <f>G!BA271</f>
        <v/>
      </c>
      <c r="O314" s="65"/>
      <c r="P314" s="65" t="str">
        <f>G!BC271</f>
        <v/>
      </c>
      <c r="Q314" s="28" t="str">
        <f>G!BB271</f>
        <v>--</v>
      </c>
      <c r="R314" s="23" t="str">
        <f>G!BD271</f>
        <v/>
      </c>
      <c r="S314" s="65"/>
      <c r="T314" s="65" t="str">
        <f>G!BF271</f>
        <v/>
      </c>
      <c r="U314" s="28" t="str">
        <f>G!BE271</f>
        <v>--</v>
      </c>
      <c r="V314" s="23" t="str">
        <f>G!BG271</f>
        <v/>
      </c>
      <c r="W314" s="65"/>
      <c r="X314" s="65" t="str">
        <f>G!BI271</f>
        <v/>
      </c>
      <c r="Y314" s="28" t="str">
        <f>G!BH271</f>
        <v>--</v>
      </c>
      <c r="Z314" s="23" t="str">
        <f>G!BJ271</f>
        <v/>
      </c>
      <c r="AE314" s="40">
        <f t="shared" si="15"/>
        <v>1</v>
      </c>
    </row>
    <row r="315" spans="1:31" ht="9" hidden="1" customHeight="1" x14ac:dyDescent="0.15">
      <c r="A315" s="161" t="str">
        <f>F!A272</f>
        <v>4-Ethyltolueen</v>
      </c>
      <c r="B315" s="161"/>
      <c r="C315" s="161"/>
      <c r="D315" s="65" t="str">
        <f>G!AT272</f>
        <v/>
      </c>
      <c r="E315" s="28" t="str">
        <f>G!AS272</f>
        <v>--</v>
      </c>
      <c r="F315" s="23" t="str">
        <f>G!AU272</f>
        <v/>
      </c>
      <c r="G315" s="65"/>
      <c r="H315" s="65" t="str">
        <f>G!AW272</f>
        <v/>
      </c>
      <c r="I315" s="28" t="str">
        <f>G!AV272</f>
        <v>--</v>
      </c>
      <c r="J315" s="23" t="str">
        <f>G!AX272</f>
        <v/>
      </c>
      <c r="K315" s="65"/>
      <c r="L315" s="65" t="str">
        <f>G!AZ272</f>
        <v/>
      </c>
      <c r="M315" s="28" t="str">
        <f>G!AY272</f>
        <v>--</v>
      </c>
      <c r="N315" s="23" t="str">
        <f>G!BA272</f>
        <v/>
      </c>
      <c r="O315" s="65"/>
      <c r="P315" s="65" t="str">
        <f>G!BC272</f>
        <v/>
      </c>
      <c r="Q315" s="28" t="str">
        <f>G!BB272</f>
        <v>--</v>
      </c>
      <c r="R315" s="23" t="str">
        <f>G!BD272</f>
        <v/>
      </c>
      <c r="S315" s="65"/>
      <c r="T315" s="65" t="str">
        <f>G!BF272</f>
        <v/>
      </c>
      <c r="U315" s="28" t="str">
        <f>G!BE272</f>
        <v>--</v>
      </c>
      <c r="V315" s="23" t="str">
        <f>G!BG272</f>
        <v/>
      </c>
      <c r="W315" s="65"/>
      <c r="X315" s="65" t="str">
        <f>G!BI272</f>
        <v/>
      </c>
      <c r="Y315" s="28" t="str">
        <f>G!BH272</f>
        <v>--</v>
      </c>
      <c r="Z315" s="23" t="str">
        <f>G!BJ272</f>
        <v/>
      </c>
      <c r="AE315" s="40">
        <f t="shared" si="15"/>
        <v>1</v>
      </c>
    </row>
    <row r="316" spans="1:31" ht="3.95" hidden="1" customHeight="1" x14ac:dyDescent="0.15">
      <c r="A316" s="65"/>
      <c r="B316" s="65"/>
      <c r="C316" s="65"/>
      <c r="D316" s="65"/>
      <c r="G316" s="65"/>
      <c r="H316" s="65"/>
      <c r="K316" s="65"/>
      <c r="L316" s="65"/>
      <c r="O316" s="65"/>
      <c r="P316" s="65"/>
      <c r="S316" s="65"/>
      <c r="T316" s="65"/>
      <c r="W316" s="65"/>
      <c r="X316" s="65"/>
      <c r="AE316" s="67">
        <f>AE317</f>
        <v>1</v>
      </c>
    </row>
    <row r="317" spans="1:31" ht="9" hidden="1" customHeight="1" x14ac:dyDescent="0.15">
      <c r="A317" s="66" t="str">
        <f>IF(COUNTIF(F!D270:D274,60)&gt;0,"Fenolen (mg/l)","Fenolen (µg/l)")</f>
        <v>Fenolen (µg/l)</v>
      </c>
      <c r="B317" s="65"/>
      <c r="C317" s="65"/>
      <c r="D317" s="65"/>
      <c r="G317" s="65"/>
      <c r="H317" s="65"/>
      <c r="K317" s="65"/>
      <c r="L317" s="65"/>
      <c r="O317" s="65"/>
      <c r="P317" s="65"/>
      <c r="S317" s="65"/>
      <c r="T317" s="65"/>
      <c r="W317" s="65"/>
      <c r="X317" s="65"/>
      <c r="AE317" s="67">
        <f>IF(COUNTIF(AE318:AE322,1)=COUNT(AE318:AE322),1,0)</f>
        <v>1</v>
      </c>
    </row>
    <row r="318" spans="1:31" ht="9" hidden="1" customHeight="1" x14ac:dyDescent="0.15">
      <c r="A318" s="161" t="str">
        <f>F!A273</f>
        <v>2,4+2,5-Dimethylfenol</v>
      </c>
      <c r="B318" s="161"/>
      <c r="C318" s="161"/>
      <c r="D318" s="65" t="str">
        <f>G!AT273</f>
        <v/>
      </c>
      <c r="E318" s="28" t="str">
        <f>G!AS273</f>
        <v>--</v>
      </c>
      <c r="F318" s="23" t="str">
        <f>G!AU273</f>
        <v/>
      </c>
      <c r="G318" s="65"/>
      <c r="H318" s="65" t="str">
        <f>G!AW273</f>
        <v/>
      </c>
      <c r="I318" s="28" t="str">
        <f>G!AV273</f>
        <v>--</v>
      </c>
      <c r="J318" s="23" t="str">
        <f>G!AX273</f>
        <v/>
      </c>
      <c r="K318" s="65"/>
      <c r="L318" s="65" t="str">
        <f>G!AZ273</f>
        <v/>
      </c>
      <c r="M318" s="28" t="str">
        <f>G!AY273</f>
        <v>--</v>
      </c>
      <c r="N318" s="23" t="str">
        <f>G!BA273</f>
        <v/>
      </c>
      <c r="O318" s="65"/>
      <c r="P318" s="65" t="str">
        <f>G!BC273</f>
        <v/>
      </c>
      <c r="Q318" s="28" t="str">
        <f>G!BB273</f>
        <v>--</v>
      </c>
      <c r="R318" s="23" t="str">
        <f>G!BD273</f>
        <v/>
      </c>
      <c r="S318" s="65"/>
      <c r="T318" s="65" t="str">
        <f>G!BC273</f>
        <v/>
      </c>
      <c r="U318" s="28" t="str">
        <f>G!BE273</f>
        <v>--</v>
      </c>
      <c r="V318" s="23" t="str">
        <f>G!BG273</f>
        <v/>
      </c>
      <c r="W318" s="65"/>
      <c r="X318" s="65" t="str">
        <f>G!BI273</f>
        <v/>
      </c>
      <c r="Y318" s="28" t="str">
        <f>G!BH273</f>
        <v>--</v>
      </c>
      <c r="Z318" s="23" t="str">
        <f>G!BJ273</f>
        <v/>
      </c>
      <c r="AE318" s="40">
        <f t="shared" ref="AE318:AE322" si="16">IF(AND(E318="--",I318="--",M318="--",Q318="--",U318="--",Y318="--"),1,0)</f>
        <v>1</v>
      </c>
    </row>
    <row r="319" spans="1:31" ht="9" hidden="1" customHeight="1" x14ac:dyDescent="0.15">
      <c r="A319" s="161" t="str">
        <f>F!A274</f>
        <v>o-Cresol</v>
      </c>
      <c r="B319" s="161"/>
      <c r="C319" s="161"/>
      <c r="D319" s="65" t="str">
        <f>G!AT274</f>
        <v/>
      </c>
      <c r="E319" s="28" t="str">
        <f>G!AS274</f>
        <v>--</v>
      </c>
      <c r="F319" s="23" t="str">
        <f>G!AU274</f>
        <v/>
      </c>
      <c r="G319" s="65"/>
      <c r="H319" s="65" t="str">
        <f>G!AW274</f>
        <v/>
      </c>
      <c r="I319" s="28" t="str">
        <f>G!AV274</f>
        <v>--</v>
      </c>
      <c r="J319" s="23" t="str">
        <f>G!AX274</f>
        <v/>
      </c>
      <c r="K319" s="65"/>
      <c r="L319" s="65" t="str">
        <f>G!AZ274</f>
        <v/>
      </c>
      <c r="M319" s="28" t="str">
        <f>G!AY274</f>
        <v>--</v>
      </c>
      <c r="N319" s="23" t="str">
        <f>G!BA274</f>
        <v/>
      </c>
      <c r="O319" s="65"/>
      <c r="P319" s="65" t="str">
        <f>G!BC274</f>
        <v/>
      </c>
      <c r="Q319" s="28" t="str">
        <f>G!BB274</f>
        <v>--</v>
      </c>
      <c r="R319" s="23" t="str">
        <f>G!BD274</f>
        <v/>
      </c>
      <c r="S319" s="65"/>
      <c r="T319" s="65" t="str">
        <f>G!BC274</f>
        <v/>
      </c>
      <c r="U319" s="28" t="str">
        <f>G!BE274</f>
        <v>--</v>
      </c>
      <c r="V319" s="23" t="str">
        <f>G!BG274</f>
        <v/>
      </c>
      <c r="W319" s="65"/>
      <c r="X319" s="65" t="str">
        <f>G!BI274</f>
        <v/>
      </c>
      <c r="Y319" s="28" t="str">
        <f>G!BH274</f>
        <v>--</v>
      </c>
      <c r="Z319" s="23" t="str">
        <f>G!BJ274</f>
        <v/>
      </c>
      <c r="AE319" s="40">
        <f t="shared" si="16"/>
        <v>1</v>
      </c>
    </row>
    <row r="320" spans="1:31" ht="9" hidden="1" customHeight="1" x14ac:dyDescent="0.15">
      <c r="A320" s="161" t="str">
        <f>F!A275</f>
        <v>m- en p-Cresol</v>
      </c>
      <c r="B320" s="161"/>
      <c r="C320" s="161"/>
      <c r="D320" s="65" t="str">
        <f>G!AT275</f>
        <v/>
      </c>
      <c r="E320" s="28" t="str">
        <f>G!AS275</f>
        <v>--</v>
      </c>
      <c r="F320" s="23" t="str">
        <f>G!AU275</f>
        <v/>
      </c>
      <c r="G320" s="65"/>
      <c r="H320" s="65" t="str">
        <f>G!AW275</f>
        <v/>
      </c>
      <c r="I320" s="28" t="str">
        <f>G!AV275</f>
        <v>--</v>
      </c>
      <c r="J320" s="23" t="str">
        <f>G!AX275</f>
        <v/>
      </c>
      <c r="K320" s="65"/>
      <c r="L320" s="65" t="str">
        <f>G!AZ275</f>
        <v/>
      </c>
      <c r="M320" s="28" t="str">
        <f>G!AY275</f>
        <v>--</v>
      </c>
      <c r="N320" s="23" t="str">
        <f>G!BA275</f>
        <v/>
      </c>
      <c r="O320" s="65"/>
      <c r="P320" s="65" t="str">
        <f>G!BC275</f>
        <v/>
      </c>
      <c r="Q320" s="28" t="str">
        <f>G!BB275</f>
        <v>--</v>
      </c>
      <c r="R320" s="23" t="str">
        <f>G!BD275</f>
        <v/>
      </c>
      <c r="S320" s="65"/>
      <c r="T320" s="65" t="str">
        <f>G!BC275</f>
        <v/>
      </c>
      <c r="U320" s="28" t="str">
        <f>G!BE275</f>
        <v>--</v>
      </c>
      <c r="V320" s="23" t="str">
        <f>G!BG275</f>
        <v/>
      </c>
      <c r="W320" s="65"/>
      <c r="X320" s="65" t="str">
        <f>G!BI275</f>
        <v/>
      </c>
      <c r="Y320" s="28" t="str">
        <f>G!BH275</f>
        <v>--</v>
      </c>
      <c r="Z320" s="23" t="str">
        <f>G!BJ275</f>
        <v/>
      </c>
      <c r="AE320" s="40">
        <f t="shared" si="16"/>
        <v>1</v>
      </c>
    </row>
    <row r="321" spans="1:31" ht="9" hidden="1" customHeight="1" x14ac:dyDescent="0.15">
      <c r="A321" s="161" t="str">
        <f>F!A276</f>
        <v>Som cresolen</v>
      </c>
      <c r="B321" s="161"/>
      <c r="C321" s="161"/>
      <c r="D321" s="65" t="str">
        <f>G!AT276</f>
        <v/>
      </c>
      <c r="E321" s="28" t="str">
        <f>G!AS276</f>
        <v>--</v>
      </c>
      <c r="F321" s="23" t="str">
        <f>G!AU276</f>
        <v/>
      </c>
      <c r="G321" s="65"/>
      <c r="H321" s="65" t="str">
        <f>G!AW276</f>
        <v/>
      </c>
      <c r="I321" s="28" t="str">
        <f>G!AV276</f>
        <v>--</v>
      </c>
      <c r="J321" s="23" t="str">
        <f>G!AX276</f>
        <v/>
      </c>
      <c r="K321" s="65"/>
      <c r="L321" s="65" t="str">
        <f>G!AZ276</f>
        <v/>
      </c>
      <c r="M321" s="28" t="str">
        <f>G!AY276</f>
        <v>--</v>
      </c>
      <c r="N321" s="23" t="str">
        <f>G!BA276</f>
        <v/>
      </c>
      <c r="O321" s="65"/>
      <c r="P321" s="65" t="str">
        <f>G!BC276</f>
        <v/>
      </c>
      <c r="Q321" s="28" t="str">
        <f>G!BB276</f>
        <v>--</v>
      </c>
      <c r="R321" s="23" t="str">
        <f>G!BD276</f>
        <v/>
      </c>
      <c r="S321" s="65"/>
      <c r="T321" s="65" t="str">
        <f>G!BC276</f>
        <v/>
      </c>
      <c r="U321" s="28" t="str">
        <f>G!BE276</f>
        <v>--</v>
      </c>
      <c r="V321" s="23" t="str">
        <f>G!BG276</f>
        <v/>
      </c>
      <c r="W321" s="65"/>
      <c r="X321" s="65" t="str">
        <f>G!BI276</f>
        <v/>
      </c>
      <c r="Y321" s="28" t="str">
        <f>G!BH276</f>
        <v>--</v>
      </c>
      <c r="Z321" s="23" t="str">
        <f>G!BJ276</f>
        <v/>
      </c>
      <c r="AE321" s="40">
        <f t="shared" si="16"/>
        <v>1</v>
      </c>
    </row>
    <row r="322" spans="1:31" ht="9" hidden="1" customHeight="1" x14ac:dyDescent="0.15">
      <c r="A322" s="161" t="str">
        <f>F!A277</f>
        <v>Fenol</v>
      </c>
      <c r="B322" s="161"/>
      <c r="C322" s="161"/>
      <c r="D322" s="65" t="str">
        <f>G!AT277</f>
        <v/>
      </c>
      <c r="E322" s="28" t="str">
        <f>G!AS277</f>
        <v>--</v>
      </c>
      <c r="F322" s="23" t="str">
        <f>G!AU277</f>
        <v/>
      </c>
      <c r="G322" s="65"/>
      <c r="H322" s="65" t="str">
        <f>G!AW277</f>
        <v/>
      </c>
      <c r="I322" s="28" t="str">
        <f>G!AV277</f>
        <v>--</v>
      </c>
      <c r="J322" s="23" t="str">
        <f>G!AX277</f>
        <v/>
      </c>
      <c r="K322" s="65"/>
      <c r="L322" s="65" t="str">
        <f>G!AZ277</f>
        <v/>
      </c>
      <c r="M322" s="28" t="str">
        <f>G!AY277</f>
        <v>--</v>
      </c>
      <c r="N322" s="23" t="str">
        <f>G!BA277</f>
        <v/>
      </c>
      <c r="O322" s="65"/>
      <c r="P322" s="65" t="str">
        <f>G!BC277</f>
        <v/>
      </c>
      <c r="Q322" s="28" t="str">
        <f>G!BB277</f>
        <v>--</v>
      </c>
      <c r="R322" s="23" t="str">
        <f>G!BD277</f>
        <v/>
      </c>
      <c r="S322" s="65"/>
      <c r="T322" s="65" t="str">
        <f>G!BC277</f>
        <v/>
      </c>
      <c r="U322" s="28" t="str">
        <f>G!BE277</f>
        <v>--</v>
      </c>
      <c r="V322" s="23" t="str">
        <f>G!BG277</f>
        <v/>
      </c>
      <c r="W322" s="65"/>
      <c r="X322" s="65" t="str">
        <f>G!BI277</f>
        <v/>
      </c>
      <c r="Y322" s="28" t="str">
        <f>G!BH277</f>
        <v>--</v>
      </c>
      <c r="Z322" s="23" t="str">
        <f>G!BJ277</f>
        <v/>
      </c>
      <c r="AE322" s="40">
        <f t="shared" si="16"/>
        <v>1</v>
      </c>
    </row>
    <row r="323" spans="1:31" ht="3.95" hidden="1" customHeight="1" x14ac:dyDescent="0.15">
      <c r="A323" s="65"/>
      <c r="B323" s="65"/>
      <c r="C323" s="65"/>
      <c r="D323" s="65"/>
      <c r="G323" s="65"/>
      <c r="H323" s="65"/>
      <c r="K323" s="65"/>
      <c r="L323" s="65"/>
      <c r="O323" s="65"/>
      <c r="P323" s="65"/>
      <c r="S323" s="65"/>
      <c r="T323" s="65"/>
      <c r="W323" s="65"/>
      <c r="X323" s="65"/>
      <c r="AE323" s="67">
        <f>AE324</f>
        <v>1</v>
      </c>
    </row>
    <row r="324" spans="1:31" ht="9" hidden="1" customHeight="1" x14ac:dyDescent="0.15">
      <c r="A324" s="66" t="str">
        <f>IF(COUNTIF(F!D275:D276,60)&gt;0,"Nitrofenolen (mg/l)","Nitrofenolen (µg/l)")</f>
        <v>Nitrofenolen (µg/l)</v>
      </c>
      <c r="B324" s="65"/>
      <c r="C324" s="65"/>
      <c r="D324" s="65"/>
      <c r="G324" s="65"/>
      <c r="H324" s="65"/>
      <c r="K324" s="65"/>
      <c r="L324" s="65"/>
      <c r="O324" s="65"/>
      <c r="P324" s="65"/>
      <c r="S324" s="65"/>
      <c r="T324" s="65"/>
      <c r="W324" s="65"/>
      <c r="X324" s="65"/>
      <c r="AE324" s="67">
        <f>IF(COUNTIF(AE325:AE326,1)=COUNT(AE325:AE326),1,0)</f>
        <v>1</v>
      </c>
    </row>
    <row r="325" spans="1:31" ht="9" hidden="1" customHeight="1" x14ac:dyDescent="0.15">
      <c r="A325" s="161" t="str">
        <f>F!A278</f>
        <v>2-Nitrofenol</v>
      </c>
      <c r="B325" s="161"/>
      <c r="C325" s="161"/>
      <c r="D325" s="65" t="str">
        <f>G!AT278</f>
        <v/>
      </c>
      <c r="E325" s="28" t="str">
        <f>G!AS278</f>
        <v>--</v>
      </c>
      <c r="F325" s="23" t="str">
        <f>G!AU278</f>
        <v/>
      </c>
      <c r="G325" s="65"/>
      <c r="H325" s="65" t="str">
        <f>G!AW278</f>
        <v/>
      </c>
      <c r="I325" s="28" t="str">
        <f>G!AV278</f>
        <v>--</v>
      </c>
      <c r="J325" s="23" t="str">
        <f>G!AX278</f>
        <v/>
      </c>
      <c r="K325" s="65"/>
      <c r="L325" s="65" t="str">
        <f>G!AZ278</f>
        <v/>
      </c>
      <c r="M325" s="28" t="str">
        <f>G!AY278</f>
        <v>--</v>
      </c>
      <c r="N325" s="23" t="str">
        <f>G!BA278</f>
        <v/>
      </c>
      <c r="O325" s="65"/>
      <c r="P325" s="65" t="str">
        <f>G!BC278</f>
        <v/>
      </c>
      <c r="Q325" s="28" t="str">
        <f>G!BB278</f>
        <v>--</v>
      </c>
      <c r="R325" s="23" t="str">
        <f>G!BD278</f>
        <v/>
      </c>
      <c r="S325" s="65"/>
      <c r="T325" s="65" t="str">
        <f>G!BF278</f>
        <v/>
      </c>
      <c r="U325" s="28" t="str">
        <f>G!BE278</f>
        <v>--</v>
      </c>
      <c r="V325" s="23" t="str">
        <f>G!BG278</f>
        <v/>
      </c>
      <c r="W325" s="65"/>
      <c r="X325" s="65" t="str">
        <f>G!BI278</f>
        <v/>
      </c>
      <c r="Y325" s="28" t="str">
        <f>G!BH278</f>
        <v>--</v>
      </c>
      <c r="Z325" s="23" t="str">
        <f>G!BJ278</f>
        <v/>
      </c>
      <c r="AE325" s="40">
        <f t="shared" ref="AE325:AE326" si="17">IF(AND(E325="--",I325="--",M325="--",Q325="--",U325="--",Y325="--"),1,0)</f>
        <v>1</v>
      </c>
    </row>
    <row r="326" spans="1:31" ht="9" hidden="1" customHeight="1" x14ac:dyDescent="0.15">
      <c r="A326" s="161" t="str">
        <f>F!A279</f>
        <v>4-Nitrofenol</v>
      </c>
      <c r="B326" s="161"/>
      <c r="C326" s="161"/>
      <c r="D326" s="65" t="str">
        <f>G!AT279</f>
        <v/>
      </c>
      <c r="E326" s="28" t="str">
        <f>G!AS279</f>
        <v>--</v>
      </c>
      <c r="F326" s="23" t="str">
        <f>G!AU279</f>
        <v/>
      </c>
      <c r="G326" s="65"/>
      <c r="H326" s="65" t="str">
        <f>G!AW279</f>
        <v/>
      </c>
      <c r="I326" s="28" t="str">
        <f>G!AV279</f>
        <v>--</v>
      </c>
      <c r="J326" s="23" t="str">
        <f>G!AX279</f>
        <v/>
      </c>
      <c r="K326" s="65"/>
      <c r="L326" s="65" t="str">
        <f>G!AZ279</f>
        <v/>
      </c>
      <c r="M326" s="28" t="str">
        <f>G!AY279</f>
        <v>--</v>
      </c>
      <c r="N326" s="23" t="str">
        <f>G!BA279</f>
        <v/>
      </c>
      <c r="O326" s="65"/>
      <c r="P326" s="65" t="str">
        <f>G!BC279</f>
        <v/>
      </c>
      <c r="Q326" s="28" t="str">
        <f>G!BB279</f>
        <v>--</v>
      </c>
      <c r="R326" s="23" t="str">
        <f>G!BD279</f>
        <v/>
      </c>
      <c r="S326" s="65"/>
      <c r="T326" s="65" t="str">
        <f>G!BF279</f>
        <v/>
      </c>
      <c r="U326" s="28" t="str">
        <f>G!BE279</f>
        <v>--</v>
      </c>
      <c r="V326" s="23" t="str">
        <f>G!BG279</f>
        <v/>
      </c>
      <c r="W326" s="65"/>
      <c r="X326" s="65" t="str">
        <f>G!BI279</f>
        <v/>
      </c>
      <c r="Y326" s="28" t="str">
        <f>G!BH279</f>
        <v>--</v>
      </c>
      <c r="Z326" s="23" t="str">
        <f>G!BJ279</f>
        <v/>
      </c>
      <c r="AE326" s="40">
        <f t="shared" si="17"/>
        <v>1</v>
      </c>
    </row>
    <row r="327" spans="1:31" ht="3.95" hidden="1" customHeight="1" x14ac:dyDescent="0.15">
      <c r="A327" s="65"/>
      <c r="B327" s="65"/>
      <c r="C327" s="65"/>
      <c r="D327" s="65"/>
      <c r="G327" s="65"/>
      <c r="H327" s="65"/>
      <c r="K327" s="65"/>
      <c r="L327" s="65"/>
      <c r="O327" s="65"/>
      <c r="P327" s="65"/>
      <c r="S327" s="65"/>
      <c r="T327" s="65"/>
      <c r="W327" s="65"/>
      <c r="X327" s="65"/>
      <c r="AE327" s="67">
        <f>AE328</f>
        <v>1</v>
      </c>
    </row>
    <row r="328" spans="1:31" ht="9" hidden="1" customHeight="1" x14ac:dyDescent="0.15">
      <c r="A328" s="66" t="str">
        <f>IF(COUNTIF(F!D277:D306,60)&gt;0,"Diverse organische verbindingen (mg/l)","Diverse organische verbindingen (µg/l)")</f>
        <v>Diverse organische verbindingen (µg/l)</v>
      </c>
      <c r="B328" s="65"/>
      <c r="C328" s="65"/>
      <c r="D328" s="65"/>
      <c r="G328" s="65"/>
      <c r="H328" s="65"/>
      <c r="K328" s="65"/>
      <c r="L328" s="65"/>
      <c r="O328" s="65"/>
      <c r="P328" s="65"/>
      <c r="S328" s="65"/>
      <c r="T328" s="65"/>
      <c r="W328" s="65"/>
      <c r="X328" s="65"/>
      <c r="AE328" s="67">
        <f>IF(COUNTIF(AE329:AE358,1)=COUNT(AE329:AE358),1,0)</f>
        <v>1</v>
      </c>
    </row>
    <row r="329" spans="1:31" ht="9" hidden="1" customHeight="1" x14ac:dyDescent="0.15">
      <c r="A329" s="161" t="str">
        <f>F!A280</f>
        <v>cis(1)-Permethrin</v>
      </c>
      <c r="B329" s="161"/>
      <c r="C329" s="161"/>
      <c r="D329" s="65" t="str">
        <f>G!AT280</f>
        <v/>
      </c>
      <c r="E329" s="28" t="str">
        <f>G!AS280</f>
        <v>--</v>
      </c>
      <c r="F329" s="23" t="str">
        <f>G!AU280</f>
        <v/>
      </c>
      <c r="G329" s="65"/>
      <c r="H329" s="65" t="str">
        <f>G!AW280</f>
        <v/>
      </c>
      <c r="I329" s="28" t="str">
        <f>G!AV280</f>
        <v>--</v>
      </c>
      <c r="J329" s="23" t="str">
        <f>G!AX280</f>
        <v/>
      </c>
      <c r="K329" s="65"/>
      <c r="L329" s="65" t="str">
        <f>G!AZ280</f>
        <v/>
      </c>
      <c r="M329" s="28" t="str">
        <f>G!AY280</f>
        <v>--</v>
      </c>
      <c r="N329" s="23" t="str">
        <f>G!BA280</f>
        <v/>
      </c>
      <c r="O329" s="65"/>
      <c r="P329" s="65" t="str">
        <f>G!BC280</f>
        <v/>
      </c>
      <c r="Q329" s="28" t="str">
        <f>G!BB280</f>
        <v>--</v>
      </c>
      <c r="R329" s="23" t="str">
        <f>G!BD280</f>
        <v/>
      </c>
      <c r="S329" s="65"/>
      <c r="T329" s="65" t="str">
        <f>G!BF280</f>
        <v/>
      </c>
      <c r="U329" s="28" t="str">
        <f>G!BE280</f>
        <v>--</v>
      </c>
      <c r="V329" s="23" t="str">
        <f>G!BG280</f>
        <v/>
      </c>
      <c r="W329" s="65"/>
      <c r="X329" s="65" t="str">
        <f>G!BI280</f>
        <v/>
      </c>
      <c r="Y329" s="28" t="str">
        <f>G!BH280</f>
        <v>--</v>
      </c>
      <c r="Z329" s="23" t="str">
        <f>G!BJ280</f>
        <v/>
      </c>
      <c r="AE329" s="40">
        <f t="shared" ref="AE329:AE358" si="18">IF(AND(E329="--",I329="--",M329="--",Q329="--",U329="--",Y329="--"),1,0)</f>
        <v>1</v>
      </c>
    </row>
    <row r="330" spans="1:31" ht="9" hidden="1" customHeight="1" x14ac:dyDescent="0.15">
      <c r="A330" s="161" t="str">
        <f>F!A281</f>
        <v>trans(2)-Permethrin</v>
      </c>
      <c r="B330" s="161"/>
      <c r="C330" s="161"/>
      <c r="D330" s="65" t="str">
        <f>G!AT281</f>
        <v/>
      </c>
      <c r="E330" s="28" t="str">
        <f>G!AS281</f>
        <v>--</v>
      </c>
      <c r="F330" s="23" t="str">
        <f>G!AU281</f>
        <v/>
      </c>
      <c r="G330" s="65"/>
      <c r="H330" s="65" t="str">
        <f>G!AW281</f>
        <v/>
      </c>
      <c r="I330" s="28" t="str">
        <f>G!AV281</f>
        <v>--</v>
      </c>
      <c r="J330" s="23" t="str">
        <f>G!AX281</f>
        <v/>
      </c>
      <c r="K330" s="65"/>
      <c r="L330" s="65" t="str">
        <f>G!AZ281</f>
        <v/>
      </c>
      <c r="M330" s="28" t="str">
        <f>G!AY281</f>
        <v>--</v>
      </c>
      <c r="N330" s="23" t="str">
        <f>G!BA281</f>
        <v/>
      </c>
      <c r="O330" s="65"/>
      <c r="P330" s="65" t="str">
        <f>G!BC281</f>
        <v/>
      </c>
      <c r="Q330" s="28" t="str">
        <f>G!BB281</f>
        <v>--</v>
      </c>
      <c r="R330" s="23" t="str">
        <f>G!BD281</f>
        <v/>
      </c>
      <c r="S330" s="65"/>
      <c r="T330" s="65" t="str">
        <f>G!BF281</f>
        <v/>
      </c>
      <c r="U330" s="28" t="str">
        <f>G!BE281</f>
        <v>--</v>
      </c>
      <c r="V330" s="23" t="str">
        <f>G!BG281</f>
        <v/>
      </c>
      <c r="W330" s="65"/>
      <c r="X330" s="65" t="str">
        <f>G!BI281</f>
        <v/>
      </c>
      <c r="Y330" s="28" t="str">
        <f>G!BH281</f>
        <v>--</v>
      </c>
      <c r="Z330" s="23" t="str">
        <f>G!BJ281</f>
        <v/>
      </c>
      <c r="AE330" s="40">
        <f t="shared" si="18"/>
        <v>1</v>
      </c>
    </row>
    <row r="331" spans="1:31" ht="9" hidden="1" customHeight="1" x14ac:dyDescent="0.15">
      <c r="A331" s="161" t="str">
        <f>F!A282</f>
        <v>2,4-Dinitrotolueen</v>
      </c>
      <c r="B331" s="161"/>
      <c r="C331" s="161"/>
      <c r="D331" s="65" t="str">
        <f>G!AT282</f>
        <v/>
      </c>
      <c r="E331" s="28" t="str">
        <f>G!AS282</f>
        <v>--</v>
      </c>
      <c r="F331" s="23" t="str">
        <f>G!AU282</f>
        <v/>
      </c>
      <c r="G331" s="65"/>
      <c r="H331" s="65" t="str">
        <f>G!AW282</f>
        <v/>
      </c>
      <c r="I331" s="28" t="str">
        <f>G!AV282</f>
        <v>--</v>
      </c>
      <c r="J331" s="23" t="str">
        <f>G!AX282</f>
        <v/>
      </c>
      <c r="K331" s="65"/>
      <c r="L331" s="65" t="str">
        <f>G!AZ282</f>
        <v/>
      </c>
      <c r="M331" s="28" t="str">
        <f>G!AY282</f>
        <v>--</v>
      </c>
      <c r="N331" s="23" t="str">
        <f>G!BA282</f>
        <v/>
      </c>
      <c r="O331" s="65"/>
      <c r="P331" s="65" t="str">
        <f>G!BC282</f>
        <v/>
      </c>
      <c r="Q331" s="28" t="str">
        <f>G!BB282</f>
        <v>--</v>
      </c>
      <c r="R331" s="23" t="str">
        <f>G!BD282</f>
        <v/>
      </c>
      <c r="S331" s="65"/>
      <c r="T331" s="65" t="str">
        <f>G!BF282</f>
        <v/>
      </c>
      <c r="U331" s="28" t="str">
        <f>G!BE282</f>
        <v>--</v>
      </c>
      <c r="V331" s="23" t="str">
        <f>G!BG282</f>
        <v/>
      </c>
      <c r="W331" s="65"/>
      <c r="X331" s="65" t="str">
        <f>G!BI282</f>
        <v/>
      </c>
      <c r="Y331" s="28" t="str">
        <f>G!BH282</f>
        <v>--</v>
      </c>
      <c r="Z331" s="23" t="str">
        <f>G!BJ282</f>
        <v/>
      </c>
      <c r="AE331" s="40">
        <f t="shared" si="18"/>
        <v>1</v>
      </c>
    </row>
    <row r="332" spans="1:31" ht="9" hidden="1" customHeight="1" x14ac:dyDescent="0.15">
      <c r="A332" s="161" t="str">
        <f>F!A283</f>
        <v>2,6-Dinitrotolueen</v>
      </c>
      <c r="B332" s="161"/>
      <c r="C332" s="161"/>
      <c r="D332" s="65" t="str">
        <f>G!AT283</f>
        <v/>
      </c>
      <c r="E332" s="28" t="str">
        <f>G!AS283</f>
        <v>--</v>
      </c>
      <c r="F332" s="23" t="str">
        <f>G!AU283</f>
        <v/>
      </c>
      <c r="G332" s="65"/>
      <c r="H332" s="65" t="str">
        <f>G!AW283</f>
        <v/>
      </c>
      <c r="I332" s="28" t="str">
        <f>G!AV283</f>
        <v>--</v>
      </c>
      <c r="J332" s="23" t="str">
        <f>G!AX283</f>
        <v/>
      </c>
      <c r="K332" s="65"/>
      <c r="L332" s="65" t="str">
        <f>G!AZ283</f>
        <v/>
      </c>
      <c r="M332" s="28" t="str">
        <f>G!AY283</f>
        <v>--</v>
      </c>
      <c r="N332" s="23" t="str">
        <f>G!BA283</f>
        <v/>
      </c>
      <c r="O332" s="65"/>
      <c r="P332" s="65" t="str">
        <f>G!BC283</f>
        <v/>
      </c>
      <c r="Q332" s="28" t="str">
        <f>G!BB283</f>
        <v>--</v>
      </c>
      <c r="R332" s="23" t="str">
        <f>G!BD283</f>
        <v/>
      </c>
      <c r="S332" s="65"/>
      <c r="T332" s="65" t="str">
        <f>G!BF283</f>
        <v/>
      </c>
      <c r="U332" s="28" t="str">
        <f>G!BE283</f>
        <v>--</v>
      </c>
      <c r="V332" s="23" t="str">
        <f>G!BG283</f>
        <v/>
      </c>
      <c r="W332" s="65"/>
      <c r="X332" s="65" t="str">
        <f>G!BI283</f>
        <v/>
      </c>
      <c r="Y332" s="28" t="str">
        <f>G!BH283</f>
        <v>--</v>
      </c>
      <c r="Z332" s="23" t="str">
        <f>G!BJ283</f>
        <v/>
      </c>
      <c r="AE332" s="40">
        <f t="shared" si="18"/>
        <v>1</v>
      </c>
    </row>
    <row r="333" spans="1:31" ht="9" hidden="1" customHeight="1" x14ac:dyDescent="0.15">
      <c r="A333" s="161" t="str">
        <f>F!A284</f>
        <v>2-Chloornaftaleen</v>
      </c>
      <c r="B333" s="161"/>
      <c r="C333" s="161"/>
      <c r="D333" s="65" t="str">
        <f>G!AT284</f>
        <v/>
      </c>
      <c r="E333" s="28" t="str">
        <f>G!AS284</f>
        <v>--</v>
      </c>
      <c r="F333" s="23" t="str">
        <f>G!AU284</f>
        <v/>
      </c>
      <c r="G333" s="65"/>
      <c r="H333" s="65" t="str">
        <f>G!AW284</f>
        <v/>
      </c>
      <c r="I333" s="28" t="str">
        <f>G!AV284</f>
        <v>--</v>
      </c>
      <c r="J333" s="23" t="str">
        <f>G!AX284</f>
        <v/>
      </c>
      <c r="K333" s="65"/>
      <c r="L333" s="65" t="str">
        <f>G!AZ284</f>
        <v/>
      </c>
      <c r="M333" s="28" t="str">
        <f>G!AY284</f>
        <v>--</v>
      </c>
      <c r="N333" s="23" t="str">
        <f>G!BA284</f>
        <v/>
      </c>
      <c r="O333" s="65"/>
      <c r="P333" s="65" t="str">
        <f>G!BC284</f>
        <v/>
      </c>
      <c r="Q333" s="28" t="str">
        <f>G!BB284</f>
        <v>--</v>
      </c>
      <c r="R333" s="23" t="str">
        <f>G!BD284</f>
        <v/>
      </c>
      <c r="S333" s="65"/>
      <c r="T333" s="65" t="str">
        <f>G!BF284</f>
        <v/>
      </c>
      <c r="U333" s="28" t="str">
        <f>G!BE284</f>
        <v>--</v>
      </c>
      <c r="V333" s="23" t="str">
        <f>G!BG284</f>
        <v/>
      </c>
      <c r="W333" s="65"/>
      <c r="X333" s="65" t="str">
        <f>G!BI284</f>
        <v/>
      </c>
      <c r="Y333" s="28" t="str">
        <f>G!BH284</f>
        <v>--</v>
      </c>
      <c r="Z333" s="23" t="str">
        <f>G!BJ284</f>
        <v/>
      </c>
      <c r="AE333" s="40">
        <f t="shared" si="18"/>
        <v>1</v>
      </c>
    </row>
    <row r="334" spans="1:31" ht="9" hidden="1" customHeight="1" x14ac:dyDescent="0.15">
      <c r="A334" s="161" t="str">
        <f>F!A285</f>
        <v>2-Methylnaftaleen</v>
      </c>
      <c r="B334" s="161"/>
      <c r="C334" s="161"/>
      <c r="D334" s="65" t="str">
        <f>G!AT285</f>
        <v/>
      </c>
      <c r="E334" s="28" t="str">
        <f>G!AS285</f>
        <v>--</v>
      </c>
      <c r="F334" s="23" t="str">
        <f>G!AU285</f>
        <v/>
      </c>
      <c r="G334" s="65"/>
      <c r="H334" s="65" t="str">
        <f>G!AW285</f>
        <v/>
      </c>
      <c r="I334" s="28" t="str">
        <f>G!AV285</f>
        <v>--</v>
      </c>
      <c r="J334" s="23" t="str">
        <f>G!AX285</f>
        <v/>
      </c>
      <c r="K334" s="65"/>
      <c r="L334" s="65" t="str">
        <f>G!AZ285</f>
        <v/>
      </c>
      <c r="M334" s="28" t="str">
        <f>G!AY285</f>
        <v>--</v>
      </c>
      <c r="N334" s="23" t="str">
        <f>G!BA285</f>
        <v/>
      </c>
      <c r="O334" s="65"/>
      <c r="P334" s="65" t="str">
        <f>G!BC285</f>
        <v/>
      </c>
      <c r="Q334" s="28" t="str">
        <f>G!BB285</f>
        <v>--</v>
      </c>
      <c r="R334" s="23" t="str">
        <f>G!BD285</f>
        <v/>
      </c>
      <c r="S334" s="65"/>
      <c r="T334" s="65" t="str">
        <f>G!BF285</f>
        <v/>
      </c>
      <c r="U334" s="28" t="str">
        <f>G!BE285</f>
        <v>--</v>
      </c>
      <c r="V334" s="23" t="str">
        <f>G!BG285</f>
        <v/>
      </c>
      <c r="W334" s="65"/>
      <c r="X334" s="65" t="str">
        <f>G!BI285</f>
        <v/>
      </c>
      <c r="Y334" s="28" t="str">
        <f>G!BH285</f>
        <v>--</v>
      </c>
      <c r="Z334" s="23" t="str">
        <f>G!BJ285</f>
        <v/>
      </c>
      <c r="AE334" s="40">
        <f t="shared" si="18"/>
        <v>1</v>
      </c>
    </row>
    <row r="335" spans="1:31" ht="9" hidden="1" customHeight="1" x14ac:dyDescent="0.15">
      <c r="A335" s="161" t="str">
        <f>F!A286</f>
        <v>4-Broomfenylfenylether</v>
      </c>
      <c r="B335" s="161"/>
      <c r="C335" s="161"/>
      <c r="D335" s="65" t="str">
        <f>G!AT286</f>
        <v/>
      </c>
      <c r="E335" s="28" t="str">
        <f>G!AS286</f>
        <v>--</v>
      </c>
      <c r="F335" s="23" t="str">
        <f>G!AU286</f>
        <v/>
      </c>
      <c r="G335" s="65"/>
      <c r="H335" s="65" t="str">
        <f>G!AW286</f>
        <v/>
      </c>
      <c r="I335" s="28" t="str">
        <f>G!AV286</f>
        <v>--</v>
      </c>
      <c r="J335" s="23" t="str">
        <f>G!AX286</f>
        <v/>
      </c>
      <c r="K335" s="65"/>
      <c r="L335" s="65" t="str">
        <f>G!AZ286</f>
        <v/>
      </c>
      <c r="M335" s="28" t="str">
        <f>G!AY286</f>
        <v>--</v>
      </c>
      <c r="N335" s="23" t="str">
        <f>G!BA286</f>
        <v/>
      </c>
      <c r="O335" s="65"/>
      <c r="P335" s="65" t="str">
        <f>G!BC286</f>
        <v/>
      </c>
      <c r="Q335" s="28" t="str">
        <f>G!BB286</f>
        <v>--</v>
      </c>
      <c r="R335" s="23" t="str">
        <f>G!BD286</f>
        <v/>
      </c>
      <c r="S335" s="65"/>
      <c r="T335" s="65" t="str">
        <f>G!BF286</f>
        <v/>
      </c>
      <c r="U335" s="28" t="str">
        <f>G!BE286</f>
        <v>--</v>
      </c>
      <c r="V335" s="23" t="str">
        <f>G!BG286</f>
        <v/>
      </c>
      <c r="W335" s="65"/>
      <c r="X335" s="65" t="str">
        <f>G!BI286</f>
        <v/>
      </c>
      <c r="Y335" s="28" t="str">
        <f>G!BH286</f>
        <v>--</v>
      </c>
      <c r="Z335" s="23" t="str">
        <f>G!BJ286</f>
        <v/>
      </c>
      <c r="AE335" s="40">
        <f t="shared" si="18"/>
        <v>1</v>
      </c>
    </row>
    <row r="336" spans="1:31" ht="9" hidden="1" customHeight="1" x14ac:dyDescent="0.15">
      <c r="A336" s="161" t="str">
        <f>F!A287</f>
        <v>4-Chloorfenylfenylether</v>
      </c>
      <c r="B336" s="161"/>
      <c r="C336" s="161"/>
      <c r="D336" s="65" t="str">
        <f>G!AT287</f>
        <v/>
      </c>
      <c r="E336" s="28" t="str">
        <f>G!AS287</f>
        <v>--</v>
      </c>
      <c r="F336" s="23" t="str">
        <f>G!AU287</f>
        <v/>
      </c>
      <c r="G336" s="65"/>
      <c r="H336" s="65" t="str">
        <f>G!AW287</f>
        <v/>
      </c>
      <c r="I336" s="28" t="str">
        <f>G!AV287</f>
        <v>--</v>
      </c>
      <c r="J336" s="23" t="str">
        <f>G!AX287</f>
        <v/>
      </c>
      <c r="K336" s="65"/>
      <c r="L336" s="65" t="str">
        <f>G!AZ287</f>
        <v/>
      </c>
      <c r="M336" s="28" t="str">
        <f>G!AY287</f>
        <v>--</v>
      </c>
      <c r="N336" s="23" t="str">
        <f>G!BA287</f>
        <v/>
      </c>
      <c r="O336" s="65"/>
      <c r="P336" s="65" t="str">
        <f>G!BC287</f>
        <v/>
      </c>
      <c r="Q336" s="28" t="str">
        <f>G!BB287</f>
        <v>--</v>
      </c>
      <c r="R336" s="23" t="str">
        <f>G!BD287</f>
        <v/>
      </c>
      <c r="S336" s="65"/>
      <c r="T336" s="65" t="str">
        <f>G!BF287</f>
        <v/>
      </c>
      <c r="U336" s="28" t="str">
        <f>G!BE287</f>
        <v>--</v>
      </c>
      <c r="V336" s="23" t="str">
        <f>G!BG287</f>
        <v/>
      </c>
      <c r="W336" s="65"/>
      <c r="X336" s="65" t="str">
        <f>G!BI287</f>
        <v/>
      </c>
      <c r="Y336" s="28" t="str">
        <f>G!BH287</f>
        <v>--</v>
      </c>
      <c r="Z336" s="23" t="str">
        <f>G!BJ287</f>
        <v/>
      </c>
      <c r="AE336" s="40">
        <f t="shared" si="18"/>
        <v>1</v>
      </c>
    </row>
    <row r="337" spans="1:31" ht="9" hidden="1" customHeight="1" x14ac:dyDescent="0.15">
      <c r="A337" s="161" t="str">
        <f>F!A288</f>
        <v>Azobenzeen</v>
      </c>
      <c r="B337" s="161"/>
      <c r="C337" s="161"/>
      <c r="D337" s="65" t="str">
        <f>G!AT288</f>
        <v/>
      </c>
      <c r="E337" s="28" t="str">
        <f>G!AS288</f>
        <v>--</v>
      </c>
      <c r="F337" s="23" t="str">
        <f>G!AU288</f>
        <v/>
      </c>
      <c r="G337" s="65"/>
      <c r="H337" s="65" t="str">
        <f>G!AW288</f>
        <v/>
      </c>
      <c r="I337" s="28" t="str">
        <f>G!AV288</f>
        <v>--</v>
      </c>
      <c r="J337" s="23" t="str">
        <f>G!AX288</f>
        <v/>
      </c>
      <c r="K337" s="65"/>
      <c r="L337" s="65" t="str">
        <f>G!AZ288</f>
        <v/>
      </c>
      <c r="M337" s="28" t="str">
        <f>G!AY288</f>
        <v>--</v>
      </c>
      <c r="N337" s="23" t="str">
        <f>G!BA288</f>
        <v/>
      </c>
      <c r="O337" s="65"/>
      <c r="P337" s="65" t="str">
        <f>G!BC288</f>
        <v/>
      </c>
      <c r="Q337" s="28" t="str">
        <f>G!BB288</f>
        <v>--</v>
      </c>
      <c r="R337" s="23" t="str">
        <f>G!BD288</f>
        <v/>
      </c>
      <c r="S337" s="65"/>
      <c r="T337" s="65" t="str">
        <f>G!BF288</f>
        <v/>
      </c>
      <c r="U337" s="28" t="str">
        <f>G!BE288</f>
        <v>--</v>
      </c>
      <c r="V337" s="23" t="str">
        <f>G!BG288</f>
        <v/>
      </c>
      <c r="W337" s="65"/>
      <c r="X337" s="65" t="str">
        <f>G!BI288</f>
        <v/>
      </c>
      <c r="Y337" s="28" t="str">
        <f>G!BH288</f>
        <v>--</v>
      </c>
      <c r="Z337" s="23" t="str">
        <f>G!BJ288</f>
        <v/>
      </c>
      <c r="AE337" s="40">
        <f t="shared" si="18"/>
        <v>1</v>
      </c>
    </row>
    <row r="338" spans="1:31" ht="9" hidden="1" customHeight="1" x14ac:dyDescent="0.15">
      <c r="A338" s="161" t="str">
        <f>F!A289</f>
        <v>bis(2-Chloorethoxy) methaan</v>
      </c>
      <c r="B338" s="161"/>
      <c r="C338" s="161"/>
      <c r="D338" s="65" t="str">
        <f>G!AT289</f>
        <v/>
      </c>
      <c r="E338" s="28" t="str">
        <f>G!AS289</f>
        <v>--</v>
      </c>
      <c r="F338" s="23" t="str">
        <f>G!AU289</f>
        <v/>
      </c>
      <c r="G338" s="65"/>
      <c r="H338" s="65" t="str">
        <f>G!AW289</f>
        <v/>
      </c>
      <c r="I338" s="28" t="str">
        <f>G!AV289</f>
        <v>--</v>
      </c>
      <c r="J338" s="23" t="str">
        <f>G!AX289</f>
        <v/>
      </c>
      <c r="K338" s="65"/>
      <c r="L338" s="65" t="str">
        <f>G!AZ289</f>
        <v/>
      </c>
      <c r="M338" s="28" t="str">
        <f>G!AY289</f>
        <v>--</v>
      </c>
      <c r="N338" s="23" t="str">
        <f>G!BA289</f>
        <v/>
      </c>
      <c r="O338" s="65"/>
      <c r="P338" s="65" t="str">
        <f>G!BC289</f>
        <v/>
      </c>
      <c r="Q338" s="28" t="str">
        <f>G!BB289</f>
        <v>--</v>
      </c>
      <c r="R338" s="23" t="str">
        <f>G!BD289</f>
        <v/>
      </c>
      <c r="S338" s="65"/>
      <c r="T338" s="65" t="str">
        <f>G!BF289</f>
        <v/>
      </c>
      <c r="U338" s="28" t="str">
        <f>G!BE289</f>
        <v>--</v>
      </c>
      <c r="V338" s="23" t="str">
        <f>G!BG289</f>
        <v/>
      </c>
      <c r="W338" s="65"/>
      <c r="X338" s="65" t="str">
        <f>G!BI289</f>
        <v/>
      </c>
      <c r="Y338" s="28" t="str">
        <f>G!BH289</f>
        <v>--</v>
      </c>
      <c r="Z338" s="23" t="str">
        <f>G!BJ289</f>
        <v/>
      </c>
      <c r="AE338" s="40">
        <f t="shared" si="18"/>
        <v>1</v>
      </c>
    </row>
    <row r="339" spans="1:31" ht="9" hidden="1" customHeight="1" x14ac:dyDescent="0.15">
      <c r="A339" s="161" t="str">
        <f>F!A290</f>
        <v>bis(2-Chloorethyl)ether</v>
      </c>
      <c r="B339" s="161"/>
      <c r="C339" s="161"/>
      <c r="D339" s="65" t="str">
        <f>G!AT290</f>
        <v/>
      </c>
      <c r="E339" s="28" t="str">
        <f>G!AS290</f>
        <v>--</v>
      </c>
      <c r="F339" s="23" t="str">
        <f>G!AU290</f>
        <v/>
      </c>
      <c r="G339" s="65"/>
      <c r="H339" s="65" t="str">
        <f>G!AW290</f>
        <v/>
      </c>
      <c r="I339" s="28" t="str">
        <f>G!AV290</f>
        <v>--</v>
      </c>
      <c r="J339" s="23" t="str">
        <f>G!AX290</f>
        <v/>
      </c>
      <c r="K339" s="65"/>
      <c r="L339" s="65" t="str">
        <f>G!AZ290</f>
        <v/>
      </c>
      <c r="M339" s="28" t="str">
        <f>G!AY290</f>
        <v>--</v>
      </c>
      <c r="N339" s="23" t="str">
        <f>G!BA290</f>
        <v/>
      </c>
      <c r="O339" s="65"/>
      <c r="P339" s="65" t="str">
        <f>G!BC290</f>
        <v/>
      </c>
      <c r="Q339" s="28" t="str">
        <f>G!BB290</f>
        <v>--</v>
      </c>
      <c r="R339" s="23" t="str">
        <f>G!BD290</f>
        <v/>
      </c>
      <c r="S339" s="65"/>
      <c r="T339" s="65" t="str">
        <f>G!BF290</f>
        <v/>
      </c>
      <c r="U339" s="28" t="str">
        <f>G!BE290</f>
        <v>--</v>
      </c>
      <c r="V339" s="23" t="str">
        <f>G!BG290</f>
        <v/>
      </c>
      <c r="W339" s="65"/>
      <c r="X339" s="65" t="str">
        <f>G!BI290</f>
        <v/>
      </c>
      <c r="Y339" s="28" t="str">
        <f>G!BH290</f>
        <v>--</v>
      </c>
      <c r="Z339" s="23" t="str">
        <f>G!BJ290</f>
        <v/>
      </c>
      <c r="AE339" s="40">
        <f t="shared" si="18"/>
        <v>1</v>
      </c>
    </row>
    <row r="340" spans="1:31" ht="9" hidden="1" customHeight="1" x14ac:dyDescent="0.15">
      <c r="A340" s="161" t="str">
        <f>F!A291</f>
        <v>Carbazole</v>
      </c>
      <c r="B340" s="161"/>
      <c r="C340" s="161"/>
      <c r="D340" s="65" t="str">
        <f>G!AT291</f>
        <v/>
      </c>
      <c r="E340" s="28" t="str">
        <f>G!AS291</f>
        <v>--</v>
      </c>
      <c r="F340" s="23" t="str">
        <f>G!AU291</f>
        <v/>
      </c>
      <c r="G340" s="65"/>
      <c r="H340" s="65" t="str">
        <f>G!AW291</f>
        <v/>
      </c>
      <c r="I340" s="28" t="str">
        <f>G!AV291</f>
        <v>--</v>
      </c>
      <c r="J340" s="23" t="str">
        <f>G!AX291</f>
        <v/>
      </c>
      <c r="K340" s="65"/>
      <c r="L340" s="65" t="str">
        <f>G!AZ291</f>
        <v/>
      </c>
      <c r="M340" s="28" t="str">
        <f>G!AY291</f>
        <v>--</v>
      </c>
      <c r="N340" s="23" t="str">
        <f>G!BA291</f>
        <v/>
      </c>
      <c r="O340" s="65"/>
      <c r="P340" s="65" t="str">
        <f>G!BC291</f>
        <v/>
      </c>
      <c r="Q340" s="28" t="str">
        <f>G!BB291</f>
        <v>--</v>
      </c>
      <c r="R340" s="23" t="str">
        <f>G!BD291</f>
        <v/>
      </c>
      <c r="S340" s="65"/>
      <c r="T340" s="65" t="str">
        <f>G!BF291</f>
        <v/>
      </c>
      <c r="U340" s="28" t="str">
        <f>G!BE291</f>
        <v>--</v>
      </c>
      <c r="V340" s="23" t="str">
        <f>G!BG291</f>
        <v/>
      </c>
      <c r="W340" s="65"/>
      <c r="X340" s="65" t="str">
        <f>G!BI291</f>
        <v/>
      </c>
      <c r="Y340" s="28" t="str">
        <f>G!BH291</f>
        <v>--</v>
      </c>
      <c r="Z340" s="23" t="str">
        <f>G!BJ291</f>
        <v/>
      </c>
      <c r="AE340" s="40">
        <f t="shared" si="18"/>
        <v>1</v>
      </c>
    </row>
    <row r="341" spans="1:31" ht="9" hidden="1" customHeight="1" x14ac:dyDescent="0.15">
      <c r="A341" s="161" t="str">
        <f>F!A292</f>
        <v>Dibenzofuraan</v>
      </c>
      <c r="B341" s="161"/>
      <c r="C341" s="161"/>
      <c r="D341" s="65" t="str">
        <f>G!AT292</f>
        <v/>
      </c>
      <c r="E341" s="28" t="str">
        <f>G!AS292</f>
        <v>--</v>
      </c>
      <c r="F341" s="23" t="str">
        <f>G!AU292</f>
        <v/>
      </c>
      <c r="G341" s="65"/>
      <c r="H341" s="65" t="str">
        <f>G!AW292</f>
        <v/>
      </c>
      <c r="I341" s="28" t="str">
        <f>G!AV292</f>
        <v>--</v>
      </c>
      <c r="J341" s="23" t="str">
        <f>G!AX292</f>
        <v/>
      </c>
      <c r="K341" s="65"/>
      <c r="L341" s="65" t="str">
        <f>G!AZ292</f>
        <v/>
      </c>
      <c r="M341" s="28" t="str">
        <f>G!AY292</f>
        <v>--</v>
      </c>
      <c r="N341" s="23" t="str">
        <f>G!BA292</f>
        <v/>
      </c>
      <c r="O341" s="65"/>
      <c r="P341" s="65" t="str">
        <f>G!BC292</f>
        <v/>
      </c>
      <c r="Q341" s="28" t="str">
        <f>G!BB292</f>
        <v>--</v>
      </c>
      <c r="R341" s="23" t="str">
        <f>G!BD292</f>
        <v/>
      </c>
      <c r="S341" s="65"/>
      <c r="T341" s="65" t="str">
        <f>G!BF292</f>
        <v/>
      </c>
      <c r="U341" s="28" t="str">
        <f>G!BE292</f>
        <v>--</v>
      </c>
      <c r="V341" s="23" t="str">
        <f>G!BG292</f>
        <v/>
      </c>
      <c r="W341" s="65"/>
      <c r="X341" s="65" t="str">
        <f>G!BI292</f>
        <v/>
      </c>
      <c r="Y341" s="28" t="str">
        <f>G!BH292</f>
        <v>--</v>
      </c>
      <c r="Z341" s="23" t="str">
        <f>G!BJ292</f>
        <v/>
      </c>
      <c r="AE341" s="40">
        <f t="shared" si="18"/>
        <v>1</v>
      </c>
    </row>
    <row r="342" spans="1:31" ht="9" hidden="1" customHeight="1" x14ac:dyDescent="0.15">
      <c r="A342" s="161" t="str">
        <f>F!A293</f>
        <v>Hexachloorcylcopentadieen</v>
      </c>
      <c r="B342" s="161"/>
      <c r="C342" s="161"/>
      <c r="D342" s="65" t="str">
        <f>G!AT293</f>
        <v/>
      </c>
      <c r="E342" s="28" t="str">
        <f>G!AS293</f>
        <v>--</v>
      </c>
      <c r="F342" s="23" t="str">
        <f>G!AU293</f>
        <v/>
      </c>
      <c r="G342" s="65"/>
      <c r="H342" s="65" t="str">
        <f>G!AW293</f>
        <v/>
      </c>
      <c r="I342" s="28" t="str">
        <f>G!AV293</f>
        <v>--</v>
      </c>
      <c r="J342" s="23" t="str">
        <f>G!AX293</f>
        <v/>
      </c>
      <c r="K342" s="65"/>
      <c r="L342" s="65" t="str">
        <f>G!AZ293</f>
        <v/>
      </c>
      <c r="M342" s="28" t="str">
        <f>G!AY293</f>
        <v>--</v>
      </c>
      <c r="N342" s="23" t="str">
        <f>G!BA293</f>
        <v/>
      </c>
      <c r="O342" s="65"/>
      <c r="P342" s="65" t="str">
        <f>G!BC293</f>
        <v/>
      </c>
      <c r="Q342" s="28" t="str">
        <f>G!BB293</f>
        <v>--</v>
      </c>
      <c r="R342" s="23" t="str">
        <f>G!BD293</f>
        <v/>
      </c>
      <c r="S342" s="65"/>
      <c r="T342" s="65" t="str">
        <f>G!BF293</f>
        <v/>
      </c>
      <c r="U342" s="28" t="str">
        <f>G!BE293</f>
        <v>--</v>
      </c>
      <c r="V342" s="23" t="str">
        <f>G!BG293</f>
        <v/>
      </c>
      <c r="W342" s="65"/>
      <c r="X342" s="65" t="str">
        <f>G!BI293</f>
        <v/>
      </c>
      <c r="Y342" s="28" t="str">
        <f>G!BH293</f>
        <v>--</v>
      </c>
      <c r="Z342" s="23" t="str">
        <f>G!BJ293</f>
        <v/>
      </c>
      <c r="AE342" s="40">
        <f t="shared" si="18"/>
        <v>1</v>
      </c>
    </row>
    <row r="343" spans="1:31" ht="9" hidden="1" customHeight="1" x14ac:dyDescent="0.15">
      <c r="A343" s="161" t="str">
        <f>F!A294</f>
        <v>Isoforon</v>
      </c>
      <c r="B343" s="161"/>
      <c r="C343" s="161"/>
      <c r="D343" s="65" t="str">
        <f>G!AT294</f>
        <v/>
      </c>
      <c r="E343" s="28" t="str">
        <f>G!AS294</f>
        <v>--</v>
      </c>
      <c r="F343" s="23" t="str">
        <f>G!AU294</f>
        <v/>
      </c>
      <c r="G343" s="65"/>
      <c r="H343" s="65" t="str">
        <f>G!AW294</f>
        <v/>
      </c>
      <c r="I343" s="28" t="str">
        <f>G!AV294</f>
        <v>--</v>
      </c>
      <c r="J343" s="23" t="str">
        <f>G!AX294</f>
        <v/>
      </c>
      <c r="K343" s="65"/>
      <c r="L343" s="65" t="str">
        <f>G!AZ294</f>
        <v/>
      </c>
      <c r="M343" s="28" t="str">
        <f>G!AY294</f>
        <v>--</v>
      </c>
      <c r="N343" s="23" t="str">
        <f>G!BA294</f>
        <v/>
      </c>
      <c r="O343" s="65"/>
      <c r="P343" s="65" t="str">
        <f>G!BC294</f>
        <v/>
      </c>
      <c r="Q343" s="28" t="str">
        <f>G!BB294</f>
        <v>--</v>
      </c>
      <c r="R343" s="23" t="str">
        <f>G!BD294</f>
        <v/>
      </c>
      <c r="S343" s="65"/>
      <c r="T343" s="65" t="str">
        <f>G!BF294</f>
        <v/>
      </c>
      <c r="U343" s="28" t="str">
        <f>G!BE294</f>
        <v>--</v>
      </c>
      <c r="V343" s="23" t="str">
        <f>G!BG294</f>
        <v/>
      </c>
      <c r="W343" s="65"/>
      <c r="X343" s="65" t="str">
        <f>G!BI294</f>
        <v/>
      </c>
      <c r="Y343" s="28" t="str">
        <f>G!BH294</f>
        <v>--</v>
      </c>
      <c r="Z343" s="23" t="str">
        <f>G!BJ294</f>
        <v/>
      </c>
      <c r="AE343" s="40">
        <f t="shared" si="18"/>
        <v>1</v>
      </c>
    </row>
    <row r="344" spans="1:31" ht="9" hidden="1" customHeight="1" x14ac:dyDescent="0.15">
      <c r="A344" s="161" t="str">
        <f>F!A295</f>
        <v>Nitrobenzeen</v>
      </c>
      <c r="B344" s="161"/>
      <c r="C344" s="161"/>
      <c r="D344" s="65" t="str">
        <f>G!AT295</f>
        <v/>
      </c>
      <c r="E344" s="28" t="str">
        <f>G!AS295</f>
        <v>--</v>
      </c>
      <c r="F344" s="23" t="str">
        <f>G!AU295</f>
        <v/>
      </c>
      <c r="G344" s="65"/>
      <c r="H344" s="65" t="str">
        <f>G!AW295</f>
        <v/>
      </c>
      <c r="I344" s="28" t="str">
        <f>G!AV295</f>
        <v>--</v>
      </c>
      <c r="J344" s="23" t="str">
        <f>G!AX295</f>
        <v/>
      </c>
      <c r="K344" s="65"/>
      <c r="L344" s="65" t="str">
        <f>G!AZ295</f>
        <v/>
      </c>
      <c r="M344" s="28" t="str">
        <f>G!AY295</f>
        <v>--</v>
      </c>
      <c r="N344" s="23" t="str">
        <f>G!BA295</f>
        <v/>
      </c>
      <c r="O344" s="65"/>
      <c r="P344" s="65" t="str">
        <f>G!BC295</f>
        <v/>
      </c>
      <c r="Q344" s="28" t="str">
        <f>G!BB295</f>
        <v>--</v>
      </c>
      <c r="R344" s="23" t="str">
        <f>G!BD295</f>
        <v/>
      </c>
      <c r="S344" s="65"/>
      <c r="T344" s="65" t="str">
        <f>G!BF295</f>
        <v/>
      </c>
      <c r="U344" s="28" t="str">
        <f>G!BE295</f>
        <v>--</v>
      </c>
      <c r="V344" s="23" t="str">
        <f>G!BG295</f>
        <v/>
      </c>
      <c r="W344" s="65"/>
      <c r="X344" s="65" t="str">
        <f>G!BI295</f>
        <v/>
      </c>
      <c r="Y344" s="28" t="str">
        <f>G!BH295</f>
        <v>--</v>
      </c>
      <c r="Z344" s="23" t="str">
        <f>G!BJ295</f>
        <v/>
      </c>
      <c r="AE344" s="40">
        <f t="shared" si="18"/>
        <v>1</v>
      </c>
    </row>
    <row r="345" spans="1:31" ht="9" hidden="1" customHeight="1" x14ac:dyDescent="0.15">
      <c r="A345" s="161" t="str">
        <f>F!A296</f>
        <v>Dedecylbenzeen</v>
      </c>
      <c r="B345" s="161"/>
      <c r="C345" s="161"/>
      <c r="D345" s="65" t="str">
        <f>G!AT296</f>
        <v/>
      </c>
      <c r="E345" s="28" t="str">
        <f>G!AS296</f>
        <v>--</v>
      </c>
      <c r="F345" s="23" t="str">
        <f>G!AU296</f>
        <v/>
      </c>
      <c r="G345" s="65"/>
      <c r="H345" s="65" t="str">
        <f>G!AW296</f>
        <v/>
      </c>
      <c r="I345" s="28" t="str">
        <f>G!AV296</f>
        <v>--</v>
      </c>
      <c r="J345" s="23" t="str">
        <f>G!AX296</f>
        <v/>
      </c>
      <c r="K345" s="65"/>
      <c r="L345" s="65" t="str">
        <f>G!AZ296</f>
        <v/>
      </c>
      <c r="M345" s="28" t="str">
        <f>G!AY296</f>
        <v>--</v>
      </c>
      <c r="N345" s="23" t="str">
        <f>G!BA296</f>
        <v/>
      </c>
      <c r="O345" s="65"/>
      <c r="P345" s="65" t="str">
        <f>G!BC296</f>
        <v/>
      </c>
      <c r="Q345" s="28" t="str">
        <f>G!BB296</f>
        <v>--</v>
      </c>
      <c r="R345" s="23" t="str">
        <f>G!BD296</f>
        <v/>
      </c>
      <c r="S345" s="65"/>
      <c r="T345" s="65" t="str">
        <f>G!BF296</f>
        <v/>
      </c>
      <c r="U345" s="28" t="str">
        <f>G!BE296</f>
        <v>--</v>
      </c>
      <c r="V345" s="23" t="str">
        <f>G!BG296</f>
        <v/>
      </c>
      <c r="W345" s="65"/>
      <c r="X345" s="65" t="str">
        <f>G!BI296</f>
        <v/>
      </c>
      <c r="Y345" s="28" t="str">
        <f>G!BH296</f>
        <v>--</v>
      </c>
      <c r="Z345" s="23" t="str">
        <f>G!BJ296</f>
        <v/>
      </c>
      <c r="AE345" s="40">
        <f t="shared" si="18"/>
        <v>1</v>
      </c>
    </row>
    <row r="346" spans="1:31" ht="9" hidden="1" customHeight="1" x14ac:dyDescent="0.15">
      <c r="A346" s="161" t="str">
        <f>F!A297</f>
        <v>Aromatische oplosmiddelen</v>
      </c>
      <c r="B346" s="161"/>
      <c r="C346" s="161"/>
      <c r="D346" s="65" t="str">
        <f>G!AT297</f>
        <v/>
      </c>
      <c r="E346" s="28" t="str">
        <f>G!AS297</f>
        <v>--</v>
      </c>
      <c r="F346" s="23" t="str">
        <f>G!AU297</f>
        <v/>
      </c>
      <c r="G346" s="65"/>
      <c r="H346" s="65" t="str">
        <f>G!AW297</f>
        <v/>
      </c>
      <c r="I346" s="28" t="str">
        <f>G!AV297</f>
        <v>--</v>
      </c>
      <c r="J346" s="23" t="str">
        <f>G!AX297</f>
        <v/>
      </c>
      <c r="K346" s="65"/>
      <c r="L346" s="65" t="str">
        <f>G!AZ297</f>
        <v/>
      </c>
      <c r="M346" s="28" t="str">
        <f>G!AY297</f>
        <v>--</v>
      </c>
      <c r="N346" s="23" t="str">
        <f>G!BA297</f>
        <v/>
      </c>
      <c r="O346" s="65"/>
      <c r="P346" s="65" t="str">
        <f>G!BC297</f>
        <v/>
      </c>
      <c r="Q346" s="28" t="str">
        <f>G!BB297</f>
        <v>--</v>
      </c>
      <c r="R346" s="23" t="str">
        <f>G!BD297</f>
        <v/>
      </c>
      <c r="S346" s="65"/>
      <c r="T346" s="65" t="str">
        <f>G!BF297</f>
        <v/>
      </c>
      <c r="U346" s="28" t="str">
        <f>G!BE297</f>
        <v>--</v>
      </c>
      <c r="V346" s="23" t="str">
        <f>G!BG297</f>
        <v/>
      </c>
      <c r="W346" s="65"/>
      <c r="X346" s="65" t="str">
        <f>G!BI297</f>
        <v/>
      </c>
      <c r="Y346" s="28" t="str">
        <f>G!BH297</f>
        <v>--</v>
      </c>
      <c r="Z346" s="23" t="str">
        <f>G!BJ297</f>
        <v/>
      </c>
      <c r="AE346" s="40">
        <f t="shared" si="18"/>
        <v>1</v>
      </c>
    </row>
    <row r="347" spans="1:31" ht="9" hidden="1" customHeight="1" x14ac:dyDescent="0.15">
      <c r="A347" s="161" t="str">
        <f>F!A298</f>
        <v>Chloornaftaleen (som)</v>
      </c>
      <c r="B347" s="161"/>
      <c r="C347" s="161"/>
      <c r="D347" s="65" t="str">
        <f>G!AT298</f>
        <v/>
      </c>
      <c r="E347" s="28" t="str">
        <f>G!AS298</f>
        <v>--</v>
      </c>
      <c r="F347" s="23" t="str">
        <f>G!AU298</f>
        <v/>
      </c>
      <c r="G347" s="65"/>
      <c r="H347" s="65" t="str">
        <f>G!AW298</f>
        <v/>
      </c>
      <c r="I347" s="28" t="str">
        <f>G!AV298</f>
        <v>--</v>
      </c>
      <c r="J347" s="23" t="str">
        <f>G!AX298</f>
        <v/>
      </c>
      <c r="K347" s="65"/>
      <c r="L347" s="65" t="str">
        <f>G!AZ298</f>
        <v/>
      </c>
      <c r="M347" s="28" t="str">
        <f>G!AY298</f>
        <v>--</v>
      </c>
      <c r="N347" s="23" t="str">
        <f>G!BA298</f>
        <v/>
      </c>
      <c r="O347" s="65"/>
      <c r="P347" s="65" t="str">
        <f>G!BC298</f>
        <v/>
      </c>
      <c r="Q347" s="28" t="str">
        <f>G!BB298</f>
        <v>--</v>
      </c>
      <c r="R347" s="23" t="str">
        <f>G!BD298</f>
        <v/>
      </c>
      <c r="S347" s="65"/>
      <c r="T347" s="65" t="str">
        <f>G!BF298</f>
        <v/>
      </c>
      <c r="U347" s="28" t="str">
        <f>G!BE298</f>
        <v>--</v>
      </c>
      <c r="V347" s="23" t="str">
        <f>G!BG298</f>
        <v/>
      </c>
      <c r="W347" s="65"/>
      <c r="X347" s="65" t="str">
        <f>G!BI298</f>
        <v/>
      </c>
      <c r="Y347" s="28" t="str">
        <f>G!BH298</f>
        <v>--</v>
      </c>
      <c r="Z347" s="23" t="str">
        <f>G!BJ298</f>
        <v/>
      </c>
      <c r="AE347" s="40">
        <f t="shared" si="18"/>
        <v>1</v>
      </c>
    </row>
    <row r="348" spans="1:31" ht="9" hidden="1" customHeight="1" x14ac:dyDescent="0.15">
      <c r="A348" s="161" t="str">
        <f>F!A299</f>
        <v>Ethyl(tert)butylether (ETBE)</v>
      </c>
      <c r="B348" s="161"/>
      <c r="C348" s="161"/>
      <c r="D348" s="65" t="str">
        <f>G!AT299</f>
        <v/>
      </c>
      <c r="E348" s="28" t="str">
        <f>G!AS299</f>
        <v>--</v>
      </c>
      <c r="F348" s="23" t="str">
        <f>G!AU299</f>
        <v/>
      </c>
      <c r="G348" s="65"/>
      <c r="H348" s="65" t="str">
        <f>G!AW299</f>
        <v/>
      </c>
      <c r="I348" s="28" t="str">
        <f>G!AV299</f>
        <v>--</v>
      </c>
      <c r="J348" s="23" t="str">
        <f>G!AX299</f>
        <v/>
      </c>
      <c r="K348" s="65"/>
      <c r="L348" s="65" t="str">
        <f>G!AZ299</f>
        <v/>
      </c>
      <c r="M348" s="28" t="str">
        <f>G!AY299</f>
        <v>--</v>
      </c>
      <c r="N348" s="23" t="str">
        <f>G!BA299</f>
        <v/>
      </c>
      <c r="O348" s="65"/>
      <c r="P348" s="65" t="str">
        <f>G!BC299</f>
        <v/>
      </c>
      <c r="Q348" s="28" t="str">
        <f>G!BB299</f>
        <v>--</v>
      </c>
      <c r="R348" s="23" t="str">
        <f>G!BD299</f>
        <v/>
      </c>
      <c r="S348" s="65"/>
      <c r="T348" s="65" t="str">
        <f>G!BF299</f>
        <v/>
      </c>
      <c r="U348" s="28" t="str">
        <f>G!BE299</f>
        <v>--</v>
      </c>
      <c r="V348" s="23" t="str">
        <f>G!BG299</f>
        <v/>
      </c>
      <c r="W348" s="65"/>
      <c r="X348" s="65" t="str">
        <f>G!BI299</f>
        <v/>
      </c>
      <c r="Y348" s="28" t="str">
        <f>G!BH299</f>
        <v>--</v>
      </c>
      <c r="Z348" s="23" t="str">
        <f>G!BJ299</f>
        <v/>
      </c>
      <c r="AE348" s="40">
        <f t="shared" si="18"/>
        <v>1</v>
      </c>
    </row>
    <row r="349" spans="1:31" ht="9" hidden="1" customHeight="1" x14ac:dyDescent="0.15">
      <c r="A349" s="161" t="str">
        <f>F!A300</f>
        <v>Methyl(tert)butylether (MTBE)</v>
      </c>
      <c r="B349" s="161"/>
      <c r="C349" s="161"/>
      <c r="D349" s="65" t="str">
        <f>G!AT300</f>
        <v/>
      </c>
      <c r="E349" s="28" t="str">
        <f>G!AS300</f>
        <v>--</v>
      </c>
      <c r="F349" s="23" t="str">
        <f>G!AU300</f>
        <v/>
      </c>
      <c r="G349" s="65"/>
      <c r="H349" s="65" t="str">
        <f>G!AW300</f>
        <v/>
      </c>
      <c r="I349" s="28" t="str">
        <f>G!AV300</f>
        <v>--</v>
      </c>
      <c r="J349" s="23" t="str">
        <f>G!AX300</f>
        <v/>
      </c>
      <c r="K349" s="65"/>
      <c r="L349" s="65" t="str">
        <f>G!AZ300</f>
        <v/>
      </c>
      <c r="M349" s="28" t="str">
        <f>G!AY300</f>
        <v>--</v>
      </c>
      <c r="N349" s="23" t="str">
        <f>G!BA300</f>
        <v/>
      </c>
      <c r="O349" s="65"/>
      <c r="P349" s="65" t="str">
        <f>G!BC300</f>
        <v/>
      </c>
      <c r="Q349" s="28" t="str">
        <f>G!BB300</f>
        <v>--</v>
      </c>
      <c r="R349" s="23" t="str">
        <f>G!BD300</f>
        <v/>
      </c>
      <c r="S349" s="65"/>
      <c r="T349" s="65" t="str">
        <f>G!BF300</f>
        <v/>
      </c>
      <c r="U349" s="28" t="str">
        <f>G!BE300</f>
        <v>--</v>
      </c>
      <c r="V349" s="23" t="str">
        <f>G!BG300</f>
        <v/>
      </c>
      <c r="W349" s="65"/>
      <c r="X349" s="65" t="str">
        <f>G!BI300</f>
        <v/>
      </c>
      <c r="Y349" s="28" t="str">
        <f>G!BH300</f>
        <v>--</v>
      </c>
      <c r="Z349" s="23" t="str">
        <f>G!BJ300</f>
        <v/>
      </c>
      <c r="AE349" s="40">
        <f t="shared" si="18"/>
        <v>1</v>
      </c>
    </row>
    <row r="350" spans="1:31" ht="9" hidden="1" customHeight="1" x14ac:dyDescent="0.15">
      <c r="A350" s="161" t="str">
        <f>F!A301</f>
        <v>Monochlooranilinen (som)</v>
      </c>
      <c r="B350" s="161"/>
      <c r="C350" s="161"/>
      <c r="D350" s="65" t="str">
        <f>G!AT301</f>
        <v/>
      </c>
      <c r="E350" s="28" t="str">
        <f>G!AS301</f>
        <v>--</v>
      </c>
      <c r="F350" s="23" t="str">
        <f>G!AU301</f>
        <v/>
      </c>
      <c r="G350" s="65"/>
      <c r="H350" s="65" t="str">
        <f>G!AW301</f>
        <v/>
      </c>
      <c r="I350" s="28" t="str">
        <f>G!AV301</f>
        <v>--</v>
      </c>
      <c r="J350" s="23" t="str">
        <f>G!AX301</f>
        <v/>
      </c>
      <c r="K350" s="65"/>
      <c r="L350" s="65" t="str">
        <f>G!AZ301</f>
        <v/>
      </c>
      <c r="M350" s="28" t="str">
        <f>G!AY301</f>
        <v>--</v>
      </c>
      <c r="N350" s="23" t="str">
        <f>G!BA301</f>
        <v/>
      </c>
      <c r="O350" s="65"/>
      <c r="P350" s="65" t="str">
        <f>G!BC301</f>
        <v/>
      </c>
      <c r="Q350" s="28" t="str">
        <f>G!BB301</f>
        <v>--</v>
      </c>
      <c r="R350" s="23" t="str">
        <f>G!BD301</f>
        <v/>
      </c>
      <c r="S350" s="65"/>
      <c r="T350" s="65" t="str">
        <f>G!BF301</f>
        <v/>
      </c>
      <c r="U350" s="28" t="str">
        <f>G!BE301</f>
        <v>--</v>
      </c>
      <c r="V350" s="23" t="str">
        <f>G!BG301</f>
        <v/>
      </c>
      <c r="W350" s="65"/>
      <c r="X350" s="65" t="str">
        <f>G!BI301</f>
        <v/>
      </c>
      <c r="Y350" s="28" t="str">
        <f>G!BH301</f>
        <v>--</v>
      </c>
      <c r="Z350" s="23" t="str">
        <f>G!BJ301</f>
        <v/>
      </c>
      <c r="AE350" s="40">
        <f t="shared" si="18"/>
        <v>1</v>
      </c>
    </row>
    <row r="351" spans="1:31" ht="9" hidden="1" customHeight="1" x14ac:dyDescent="0.15">
      <c r="A351" s="161" t="str">
        <f>F!A302</f>
        <v>Pentachlooranlinine (som)</v>
      </c>
      <c r="B351" s="161"/>
      <c r="C351" s="161"/>
      <c r="D351" s="65" t="str">
        <f>G!AT302</f>
        <v/>
      </c>
      <c r="E351" s="28" t="str">
        <f>G!AS302</f>
        <v>--</v>
      </c>
      <c r="F351" s="23" t="str">
        <f>G!AU302</f>
        <v/>
      </c>
      <c r="G351" s="65"/>
      <c r="H351" s="65" t="str">
        <f>G!AW302</f>
        <v/>
      </c>
      <c r="I351" s="28" t="str">
        <f>G!AV302</f>
        <v>--</v>
      </c>
      <c r="J351" s="23" t="str">
        <f>G!AX302</f>
        <v/>
      </c>
      <c r="K351" s="65"/>
      <c r="L351" s="65" t="str">
        <f>G!AZ302</f>
        <v/>
      </c>
      <c r="M351" s="28" t="str">
        <f>G!AY302</f>
        <v>--</v>
      </c>
      <c r="N351" s="23" t="str">
        <f>G!BA302</f>
        <v/>
      </c>
      <c r="O351" s="65"/>
      <c r="P351" s="65" t="str">
        <f>G!BC302</f>
        <v/>
      </c>
      <c r="Q351" s="28" t="str">
        <f>G!BB302</f>
        <v>--</v>
      </c>
      <c r="R351" s="23" t="str">
        <f>G!BD302</f>
        <v/>
      </c>
      <c r="S351" s="65"/>
      <c r="T351" s="65" t="str">
        <f>G!BF302</f>
        <v/>
      </c>
      <c r="U351" s="28" t="str">
        <f>G!BE302</f>
        <v>--</v>
      </c>
      <c r="V351" s="23" t="str">
        <f>G!BG302</f>
        <v/>
      </c>
      <c r="W351" s="65"/>
      <c r="X351" s="65" t="str">
        <f>G!BI302</f>
        <v/>
      </c>
      <c r="Y351" s="28" t="str">
        <f>G!BH302</f>
        <v>--</v>
      </c>
      <c r="Z351" s="23" t="str">
        <f>G!BJ302</f>
        <v/>
      </c>
      <c r="AE351" s="40">
        <f t="shared" si="18"/>
        <v>1</v>
      </c>
    </row>
    <row r="352" spans="1:31" ht="9" hidden="1" customHeight="1" x14ac:dyDescent="0.15">
      <c r="A352" s="161" t="str">
        <f>F!A303</f>
        <v>Dioxine (som I-TEQ)</v>
      </c>
      <c r="B352" s="161"/>
      <c r="C352" s="161"/>
      <c r="D352" s="65" t="str">
        <f>G!AT303</f>
        <v/>
      </c>
      <c r="E352" s="28" t="str">
        <f>G!AS303</f>
        <v>--</v>
      </c>
      <c r="F352" s="23" t="str">
        <f>G!AU303</f>
        <v/>
      </c>
      <c r="G352" s="65"/>
      <c r="H352" s="65" t="str">
        <f>G!AW303</f>
        <v/>
      </c>
      <c r="I352" s="28" t="str">
        <f>G!AV303</f>
        <v>--</v>
      </c>
      <c r="J352" s="23" t="str">
        <f>G!AX303</f>
        <v/>
      </c>
      <c r="K352" s="65"/>
      <c r="L352" s="65" t="str">
        <f>G!AZ303</f>
        <v/>
      </c>
      <c r="M352" s="28" t="str">
        <f>G!AY303</f>
        <v>--</v>
      </c>
      <c r="N352" s="23" t="str">
        <f>G!BA303</f>
        <v/>
      </c>
      <c r="O352" s="65"/>
      <c r="P352" s="65" t="str">
        <f>G!BC303</f>
        <v/>
      </c>
      <c r="Q352" s="28" t="str">
        <f>G!BB303</f>
        <v>--</v>
      </c>
      <c r="R352" s="23" t="str">
        <f>G!BD303</f>
        <v/>
      </c>
      <c r="S352" s="65"/>
      <c r="T352" s="65" t="str">
        <f>G!BF303</f>
        <v/>
      </c>
      <c r="U352" s="28" t="str">
        <f>G!BE303</f>
        <v>--</v>
      </c>
      <c r="V352" s="23" t="str">
        <f>G!BG303</f>
        <v/>
      </c>
      <c r="W352" s="65"/>
      <c r="X352" s="65" t="str">
        <f>G!BI303</f>
        <v/>
      </c>
      <c r="Y352" s="28" t="str">
        <f>G!BH303</f>
        <v>--</v>
      </c>
      <c r="Z352" s="23" t="str">
        <f>G!BJ303</f>
        <v/>
      </c>
      <c r="AE352" s="40">
        <f t="shared" si="18"/>
        <v>1</v>
      </c>
    </row>
    <row r="353" spans="1:31" ht="9" hidden="1" customHeight="1" x14ac:dyDescent="0.15">
      <c r="A353" s="161" t="str">
        <f>F!A304</f>
        <v>Zwavelkoolstof</v>
      </c>
      <c r="B353" s="161"/>
      <c r="C353" s="161"/>
      <c r="D353" s="65" t="str">
        <f>G!AT304</f>
        <v/>
      </c>
      <c r="E353" s="28" t="str">
        <f>G!AS304</f>
        <v>--</v>
      </c>
      <c r="F353" s="23" t="str">
        <f>G!AU304</f>
        <v/>
      </c>
      <c r="G353" s="65"/>
      <c r="H353" s="65" t="str">
        <f>G!AW304</f>
        <v/>
      </c>
      <c r="I353" s="28" t="str">
        <f>G!AV304</f>
        <v>--</v>
      </c>
      <c r="J353" s="23" t="str">
        <f>G!AX304</f>
        <v/>
      </c>
      <c r="K353" s="65"/>
      <c r="L353" s="65" t="str">
        <f>G!AZ304</f>
        <v/>
      </c>
      <c r="M353" s="28" t="str">
        <f>G!AY304</f>
        <v>--</v>
      </c>
      <c r="N353" s="23" t="str">
        <f>G!BA304</f>
        <v/>
      </c>
      <c r="O353" s="65"/>
      <c r="P353" s="65" t="str">
        <f>G!BC304</f>
        <v/>
      </c>
      <c r="Q353" s="28" t="str">
        <f>G!BB304</f>
        <v>--</v>
      </c>
      <c r="R353" s="23" t="str">
        <f>G!BD304</f>
        <v/>
      </c>
      <c r="S353" s="65"/>
      <c r="T353" s="65" t="str">
        <f>G!BF304</f>
        <v/>
      </c>
      <c r="U353" s="28" t="str">
        <f>G!BE304</f>
        <v>--</v>
      </c>
      <c r="V353" s="23" t="str">
        <f>G!BG304</f>
        <v/>
      </c>
      <c r="W353" s="65"/>
      <c r="X353" s="65" t="str">
        <f>G!BI304</f>
        <v/>
      </c>
      <c r="Y353" s="28" t="str">
        <f>G!BH304</f>
        <v>--</v>
      </c>
      <c r="Z353" s="23" t="str">
        <f>G!BJ304</f>
        <v/>
      </c>
      <c r="AE353" s="40">
        <f t="shared" si="18"/>
        <v>1</v>
      </c>
    </row>
    <row r="354" spans="1:31" ht="9" hidden="1" customHeight="1" x14ac:dyDescent="0.15">
      <c r="A354" s="161" t="str">
        <f>F!A305</f>
        <v>Aceton</v>
      </c>
      <c r="B354" s="161"/>
      <c r="C354" s="161"/>
      <c r="D354" s="65" t="str">
        <f>G!AT305</f>
        <v/>
      </c>
      <c r="E354" s="28" t="str">
        <f>G!AS305</f>
        <v>--</v>
      </c>
      <c r="F354" s="23" t="str">
        <f>G!AU305</f>
        <v/>
      </c>
      <c r="G354" s="65"/>
      <c r="H354" s="65" t="str">
        <f>G!AW305</f>
        <v/>
      </c>
      <c r="I354" s="28" t="str">
        <f>G!AV305</f>
        <v>--</v>
      </c>
      <c r="J354" s="23" t="str">
        <f>G!AX305</f>
        <v/>
      </c>
      <c r="K354" s="65"/>
      <c r="L354" s="65" t="str">
        <f>G!AZ305</f>
        <v/>
      </c>
      <c r="M354" s="28" t="str">
        <f>G!AY305</f>
        <v>--</v>
      </c>
      <c r="N354" s="23" t="str">
        <f>G!BA305</f>
        <v/>
      </c>
      <c r="O354" s="65"/>
      <c r="P354" s="65" t="str">
        <f>G!BC305</f>
        <v/>
      </c>
      <c r="Q354" s="28" t="str">
        <f>G!BB305</f>
        <v>--</v>
      </c>
      <c r="R354" s="23" t="str">
        <f>G!BD305</f>
        <v/>
      </c>
      <c r="S354" s="65"/>
      <c r="T354" s="65" t="str">
        <f>G!BF305</f>
        <v/>
      </c>
      <c r="U354" s="28" t="str">
        <f>G!BE305</f>
        <v>--</v>
      </c>
      <c r="V354" s="23" t="str">
        <f>G!BG305</f>
        <v/>
      </c>
      <c r="W354" s="65"/>
      <c r="X354" s="65" t="str">
        <f>G!BI305</f>
        <v/>
      </c>
      <c r="Y354" s="28" t="str">
        <f>G!BH305</f>
        <v>--</v>
      </c>
      <c r="Z354" s="23" t="str">
        <f>G!BJ305</f>
        <v/>
      </c>
      <c r="AE354" s="40">
        <f t="shared" si="18"/>
        <v>1</v>
      </c>
    </row>
    <row r="355" spans="1:31" ht="9" hidden="1" customHeight="1" x14ac:dyDescent="0.15">
      <c r="A355" s="161" t="str">
        <f>F!A306</f>
        <v>Diethylether</v>
      </c>
      <c r="B355" s="161"/>
      <c r="C355" s="161"/>
      <c r="D355" s="65" t="str">
        <f>G!AT306</f>
        <v/>
      </c>
      <c r="E355" s="28" t="str">
        <f>G!AS306</f>
        <v>--</v>
      </c>
      <c r="F355" s="23" t="str">
        <f>G!AU306</f>
        <v/>
      </c>
      <c r="G355" s="65"/>
      <c r="H355" s="65" t="str">
        <f>G!AW306</f>
        <v/>
      </c>
      <c r="I355" s="28" t="str">
        <f>G!AV306</f>
        <v>--</v>
      </c>
      <c r="J355" s="23" t="str">
        <f>G!AX306</f>
        <v/>
      </c>
      <c r="K355" s="65"/>
      <c r="L355" s="65" t="str">
        <f>G!AZ306</f>
        <v/>
      </c>
      <c r="M355" s="28" t="str">
        <f>G!AY306</f>
        <v>--</v>
      </c>
      <c r="N355" s="23" t="str">
        <f>G!BA306</f>
        <v/>
      </c>
      <c r="O355" s="65"/>
      <c r="P355" s="65" t="str">
        <f>G!BC306</f>
        <v/>
      </c>
      <c r="Q355" s="28" t="str">
        <f>G!BB306</f>
        <v>--</v>
      </c>
      <c r="R355" s="23" t="str">
        <f>G!BD306</f>
        <v/>
      </c>
      <c r="S355" s="65"/>
      <c r="T355" s="65" t="str">
        <f>G!BF306</f>
        <v/>
      </c>
      <c r="U355" s="28" t="str">
        <f>G!BE306</f>
        <v>--</v>
      </c>
      <c r="V355" s="23" t="str">
        <f>G!BG306</f>
        <v/>
      </c>
      <c r="W355" s="65"/>
      <c r="X355" s="65" t="str">
        <f>G!BI306</f>
        <v/>
      </c>
      <c r="Y355" s="28" t="str">
        <f>G!BH306</f>
        <v>--</v>
      </c>
      <c r="Z355" s="23" t="str">
        <f>G!BJ306</f>
        <v/>
      </c>
      <c r="AE355" s="40">
        <f t="shared" si="18"/>
        <v>1</v>
      </c>
    </row>
    <row r="356" spans="1:31" ht="9" hidden="1" customHeight="1" x14ac:dyDescent="0.15">
      <c r="A356" s="161" t="str">
        <f>F!A307</f>
        <v>Methylisobutylketon (MIBK)</v>
      </c>
      <c r="B356" s="161"/>
      <c r="C356" s="161"/>
      <c r="D356" s="65" t="str">
        <f>G!AT307</f>
        <v/>
      </c>
      <c r="E356" s="28" t="str">
        <f>G!AS307</f>
        <v>--</v>
      </c>
      <c r="F356" s="23" t="str">
        <f>G!AU307</f>
        <v/>
      </c>
      <c r="G356" s="65"/>
      <c r="H356" s="65" t="str">
        <f>G!AW307</f>
        <v/>
      </c>
      <c r="I356" s="28" t="str">
        <f>G!AV307</f>
        <v>--</v>
      </c>
      <c r="J356" s="23" t="str">
        <f>G!AX307</f>
        <v/>
      </c>
      <c r="K356" s="65"/>
      <c r="L356" s="65" t="str">
        <f>G!AZ307</f>
        <v/>
      </c>
      <c r="M356" s="28" t="str">
        <f>G!AY307</f>
        <v>--</v>
      </c>
      <c r="N356" s="23" t="str">
        <f>G!BA307</f>
        <v/>
      </c>
      <c r="O356" s="65"/>
      <c r="P356" s="65" t="str">
        <f>G!BC307</f>
        <v/>
      </c>
      <c r="Q356" s="28" t="str">
        <f>G!BB307</f>
        <v>--</v>
      </c>
      <c r="R356" s="23" t="str">
        <f>G!BD307</f>
        <v/>
      </c>
      <c r="S356" s="65"/>
      <c r="T356" s="65" t="str">
        <f>G!BF307</f>
        <v/>
      </c>
      <c r="U356" s="28" t="str">
        <f>G!BE307</f>
        <v>--</v>
      </c>
      <c r="V356" s="23" t="str">
        <f>G!BG307</f>
        <v/>
      </c>
      <c r="W356" s="65"/>
      <c r="X356" s="65" t="str">
        <f>G!BI307</f>
        <v/>
      </c>
      <c r="Y356" s="28" t="str">
        <f>G!BH307</f>
        <v>--</v>
      </c>
      <c r="Z356" s="23" t="str">
        <f>G!BJ307</f>
        <v/>
      </c>
      <c r="AE356" s="40">
        <f t="shared" si="18"/>
        <v>1</v>
      </c>
    </row>
    <row r="357" spans="1:31" ht="9" hidden="1" customHeight="1" x14ac:dyDescent="0.15">
      <c r="A357" s="161" t="str">
        <f>F!A308</f>
        <v>Methylethylketon (MEK)</v>
      </c>
      <c r="B357" s="161"/>
      <c r="C357" s="161"/>
      <c r="D357" s="65" t="str">
        <f>G!AT308</f>
        <v/>
      </c>
      <c r="E357" s="28" t="str">
        <f>G!AS308</f>
        <v>--</v>
      </c>
      <c r="F357" s="23" t="str">
        <f>G!AU308</f>
        <v/>
      </c>
      <c r="G357" s="65"/>
      <c r="H357" s="65" t="str">
        <f>G!AW308</f>
        <v/>
      </c>
      <c r="I357" s="28" t="str">
        <f>G!AV308</f>
        <v>--</v>
      </c>
      <c r="J357" s="23" t="str">
        <f>G!AX308</f>
        <v/>
      </c>
      <c r="K357" s="65"/>
      <c r="L357" s="65" t="str">
        <f>G!AZ308</f>
        <v/>
      </c>
      <c r="M357" s="28" t="str">
        <f>G!AY308</f>
        <v>--</v>
      </c>
      <c r="N357" s="23" t="str">
        <f>G!BA308</f>
        <v/>
      </c>
      <c r="O357" s="65"/>
      <c r="P357" s="65" t="str">
        <f>G!BC308</f>
        <v/>
      </c>
      <c r="Q357" s="28" t="str">
        <f>G!BB308</f>
        <v>--</v>
      </c>
      <c r="R357" s="23" t="str">
        <f>G!BD308</f>
        <v/>
      </c>
      <c r="S357" s="65"/>
      <c r="T357" s="65" t="str">
        <f>G!BF308</f>
        <v/>
      </c>
      <c r="U357" s="28" t="str">
        <f>G!BE308</f>
        <v>--</v>
      </c>
      <c r="V357" s="23" t="str">
        <f>G!BG308</f>
        <v/>
      </c>
      <c r="W357" s="65"/>
      <c r="X357" s="65" t="str">
        <f>G!BI308</f>
        <v/>
      </c>
      <c r="Y357" s="28" t="str">
        <f>G!BH308</f>
        <v>--</v>
      </c>
      <c r="Z357" s="23" t="str">
        <f>G!BJ308</f>
        <v/>
      </c>
      <c r="AE357" s="40">
        <f t="shared" si="18"/>
        <v>1</v>
      </c>
    </row>
    <row r="358" spans="1:31" ht="9" hidden="1" customHeight="1" x14ac:dyDescent="0.15">
      <c r="A358" s="161" t="str">
        <f>F!A309</f>
        <v>Acetonitrile</v>
      </c>
      <c r="B358" s="161"/>
      <c r="C358" s="161"/>
      <c r="D358" s="65" t="str">
        <f>G!AT309</f>
        <v/>
      </c>
      <c r="E358" s="28" t="str">
        <f>G!AS309</f>
        <v>--</v>
      </c>
      <c r="F358" s="23" t="str">
        <f>G!AU309</f>
        <v/>
      </c>
      <c r="G358" s="65"/>
      <c r="H358" s="65" t="str">
        <f>G!AW309</f>
        <v/>
      </c>
      <c r="I358" s="28" t="str">
        <f>G!AV309</f>
        <v>--</v>
      </c>
      <c r="J358" s="23" t="str">
        <f>G!AX309</f>
        <v/>
      </c>
      <c r="K358" s="65"/>
      <c r="L358" s="65" t="str">
        <f>G!AZ309</f>
        <v/>
      </c>
      <c r="M358" s="28" t="str">
        <f>G!AY309</f>
        <v>--</v>
      </c>
      <c r="N358" s="23" t="str">
        <f>G!BA309</f>
        <v/>
      </c>
      <c r="O358" s="65"/>
      <c r="P358" s="65" t="str">
        <f>G!BC309</f>
        <v/>
      </c>
      <c r="Q358" s="28" t="str">
        <f>G!BB309</f>
        <v>--</v>
      </c>
      <c r="R358" s="23" t="str">
        <f>G!BD309</f>
        <v/>
      </c>
      <c r="S358" s="65"/>
      <c r="T358" s="65" t="str">
        <f>G!BF309</f>
        <v/>
      </c>
      <c r="U358" s="28" t="str">
        <f>G!BE309</f>
        <v>--</v>
      </c>
      <c r="V358" s="23" t="str">
        <f>G!BG309</f>
        <v/>
      </c>
      <c r="W358" s="65"/>
      <c r="X358" s="65" t="str">
        <f>G!BI309</f>
        <v/>
      </c>
      <c r="Y358" s="28" t="str">
        <f>G!BH309</f>
        <v>--</v>
      </c>
      <c r="Z358" s="23" t="str">
        <f>G!BJ309</f>
        <v/>
      </c>
      <c r="AE358" s="40">
        <f t="shared" si="18"/>
        <v>1</v>
      </c>
    </row>
    <row r="359" spans="1:31" ht="3.95" hidden="1" customHeight="1" x14ac:dyDescent="0.15">
      <c r="A359" s="65"/>
      <c r="B359" s="65"/>
      <c r="C359" s="65"/>
      <c r="D359" s="65"/>
      <c r="G359" s="65"/>
      <c r="H359" s="65"/>
      <c r="K359" s="65"/>
      <c r="L359" s="65"/>
      <c r="O359" s="65"/>
      <c r="P359" s="65"/>
      <c r="S359" s="65"/>
      <c r="T359" s="65"/>
      <c r="W359" s="65"/>
      <c r="X359" s="65"/>
      <c r="AE359" s="67">
        <f>AE360</f>
        <v>1</v>
      </c>
    </row>
    <row r="360" spans="1:31" ht="9" hidden="1" customHeight="1" x14ac:dyDescent="0.15">
      <c r="A360" s="66" t="str">
        <f>IF(COUNTIF(F!D306:D311,60)&gt;0,"Aminoachtige verbindingen (mg/l)","Aminoachtige verbindingen (µg/l)")</f>
        <v>Aminoachtige verbindingen (µg/l)</v>
      </c>
      <c r="B360" s="65"/>
      <c r="C360" s="65"/>
      <c r="D360" s="65"/>
      <c r="G360" s="65"/>
      <c r="H360" s="65"/>
      <c r="K360" s="65"/>
      <c r="L360" s="65"/>
      <c r="O360" s="65"/>
      <c r="P360" s="65"/>
      <c r="S360" s="65"/>
      <c r="T360" s="65"/>
      <c r="W360" s="65"/>
      <c r="X360" s="65"/>
      <c r="AE360" s="67">
        <f>IF(COUNTIF(AE361:AE365,1)=COUNT(AE361:AE365),1,0)</f>
        <v>1</v>
      </c>
    </row>
    <row r="361" spans="1:31" ht="9" hidden="1" customHeight="1" x14ac:dyDescent="0.15">
      <c r="A361" s="161" t="str">
        <f>F!A310</f>
        <v>3+4-Chlooraniline</v>
      </c>
      <c r="B361" s="161"/>
      <c r="C361" s="161"/>
      <c r="D361" s="65" t="str">
        <f>G!AT310</f>
        <v/>
      </c>
      <c r="E361" s="28" t="str">
        <f>G!AS310</f>
        <v>--</v>
      </c>
      <c r="F361" s="23" t="str">
        <f>G!AU310</f>
        <v/>
      </c>
      <c r="G361" s="65"/>
      <c r="H361" s="65" t="str">
        <f>G!AW310</f>
        <v/>
      </c>
      <c r="I361" s="28" t="str">
        <f>G!AV310</f>
        <v>--</v>
      </c>
      <c r="J361" s="23" t="str">
        <f>G!AX310</f>
        <v/>
      </c>
      <c r="K361" s="65"/>
      <c r="L361" s="65" t="str">
        <f>G!AZ310</f>
        <v/>
      </c>
      <c r="M361" s="28" t="str">
        <f>G!AY310</f>
        <v>--</v>
      </c>
      <c r="N361" s="23" t="str">
        <f>G!BA310</f>
        <v/>
      </c>
      <c r="O361" s="65"/>
      <c r="P361" s="65" t="str">
        <f>G!BC310</f>
        <v/>
      </c>
      <c r="Q361" s="28" t="str">
        <f>G!BB310</f>
        <v>--</v>
      </c>
      <c r="R361" s="23" t="str">
        <f>G!BD310</f>
        <v/>
      </c>
      <c r="S361" s="65"/>
      <c r="T361" s="65" t="str">
        <f>G!BF310</f>
        <v/>
      </c>
      <c r="U361" s="28" t="str">
        <f>G!BE310</f>
        <v>--</v>
      </c>
      <c r="V361" s="23" t="str">
        <f>G!BG310</f>
        <v/>
      </c>
      <c r="W361" s="65"/>
      <c r="X361" s="65" t="str">
        <f>G!BI310</f>
        <v/>
      </c>
      <c r="Y361" s="28" t="str">
        <f>G!BH310</f>
        <v>--</v>
      </c>
      <c r="Z361" s="23" t="str">
        <f>G!BJ310</f>
        <v/>
      </c>
      <c r="AE361" s="40">
        <f t="shared" ref="AE361:AE365" si="19">IF(AND(E361="--",I361="--",M361="--",Q361="--",U361="--",Y361="--"),1,0)</f>
        <v>1</v>
      </c>
    </row>
    <row r="362" spans="1:31" ht="9" hidden="1" customHeight="1" x14ac:dyDescent="0.15">
      <c r="A362" s="161" t="str">
        <f>F!A311</f>
        <v>2-Nitroaniline</v>
      </c>
      <c r="B362" s="161"/>
      <c r="C362" s="161"/>
      <c r="D362" s="65" t="str">
        <f>G!AT311</f>
        <v/>
      </c>
      <c r="E362" s="28" t="str">
        <f>G!AS311</f>
        <v>--</v>
      </c>
      <c r="F362" s="23" t="str">
        <f>G!AU311</f>
        <v/>
      </c>
      <c r="G362" s="65"/>
      <c r="H362" s="65" t="str">
        <f>G!AW311</f>
        <v/>
      </c>
      <c r="I362" s="28" t="str">
        <f>G!AV311</f>
        <v>--</v>
      </c>
      <c r="J362" s="23" t="str">
        <f>G!AX311</f>
        <v/>
      </c>
      <c r="K362" s="65"/>
      <c r="L362" s="65" t="str">
        <f>G!AZ311</f>
        <v/>
      </c>
      <c r="M362" s="28" t="str">
        <f>G!AY311</f>
        <v>--</v>
      </c>
      <c r="N362" s="23" t="str">
        <f>G!BA311</f>
        <v/>
      </c>
      <c r="O362" s="65"/>
      <c r="P362" s="65" t="str">
        <f>G!BC311</f>
        <v/>
      </c>
      <c r="Q362" s="28" t="str">
        <f>G!BB311</f>
        <v>--</v>
      </c>
      <c r="R362" s="23" t="str">
        <f>G!BD311</f>
        <v/>
      </c>
      <c r="S362" s="65"/>
      <c r="T362" s="65" t="str">
        <f>G!BF311</f>
        <v/>
      </c>
      <c r="U362" s="28" t="str">
        <f>G!BE311</f>
        <v>--</v>
      </c>
      <c r="V362" s="23" t="str">
        <f>G!BG311</f>
        <v/>
      </c>
      <c r="W362" s="65"/>
      <c r="X362" s="65" t="str">
        <f>G!BI311</f>
        <v/>
      </c>
      <c r="Y362" s="28" t="str">
        <f>G!BH311</f>
        <v>--</v>
      </c>
      <c r="Z362" s="23" t="str">
        <f>G!BJ311</f>
        <v/>
      </c>
      <c r="AE362" s="40">
        <f t="shared" si="19"/>
        <v>1</v>
      </c>
    </row>
    <row r="363" spans="1:31" ht="9" hidden="1" customHeight="1" x14ac:dyDescent="0.15">
      <c r="A363" s="161" t="str">
        <f>F!A312</f>
        <v>3-Nitroaniline</v>
      </c>
      <c r="B363" s="161"/>
      <c r="C363" s="161"/>
      <c r="D363" s="65" t="str">
        <f>G!AT312</f>
        <v/>
      </c>
      <c r="E363" s="28" t="str">
        <f>G!AS312</f>
        <v>--</v>
      </c>
      <c r="F363" s="23" t="str">
        <f>G!AU312</f>
        <v/>
      </c>
      <c r="G363" s="65"/>
      <c r="H363" s="65" t="str">
        <f>G!AW312</f>
        <v/>
      </c>
      <c r="I363" s="28" t="str">
        <f>G!AV312</f>
        <v>--</v>
      </c>
      <c r="J363" s="23" t="str">
        <f>G!AX312</f>
        <v/>
      </c>
      <c r="K363" s="65"/>
      <c r="L363" s="65" t="str">
        <f>G!AZ312</f>
        <v/>
      </c>
      <c r="M363" s="28" t="str">
        <f>G!AY312</f>
        <v>--</v>
      </c>
      <c r="N363" s="23" t="str">
        <f>G!BA312</f>
        <v/>
      </c>
      <c r="O363" s="65"/>
      <c r="P363" s="65" t="str">
        <f>G!BC312</f>
        <v/>
      </c>
      <c r="Q363" s="28" t="str">
        <f>G!BB312</f>
        <v>--</v>
      </c>
      <c r="R363" s="23" t="str">
        <f>G!BD312</f>
        <v/>
      </c>
      <c r="S363" s="65"/>
      <c r="T363" s="65" t="str">
        <f>G!BF312</f>
        <v/>
      </c>
      <c r="U363" s="28" t="str">
        <f>G!BE312</f>
        <v>--</v>
      </c>
      <c r="V363" s="23" t="str">
        <f>G!BG312</f>
        <v/>
      </c>
      <c r="W363" s="65"/>
      <c r="X363" s="65" t="str">
        <f>G!BI312</f>
        <v/>
      </c>
      <c r="Y363" s="28" t="str">
        <f>G!BH312</f>
        <v>--</v>
      </c>
      <c r="Z363" s="23" t="str">
        <f>G!BJ312</f>
        <v/>
      </c>
      <c r="AE363" s="40">
        <f t="shared" si="19"/>
        <v>1</v>
      </c>
    </row>
    <row r="364" spans="1:31" ht="9" hidden="1" customHeight="1" x14ac:dyDescent="0.15">
      <c r="A364" s="161" t="str">
        <f>F!A313</f>
        <v>4-Nitroaniline</v>
      </c>
      <c r="B364" s="161"/>
      <c r="C364" s="161"/>
      <c r="D364" s="65" t="str">
        <f>G!AT313</f>
        <v/>
      </c>
      <c r="E364" s="28" t="str">
        <f>G!AS313</f>
        <v>--</v>
      </c>
      <c r="F364" s="23" t="str">
        <f>G!AU313</f>
        <v/>
      </c>
      <c r="G364" s="65"/>
      <c r="H364" s="65" t="str">
        <f>G!AW313</f>
        <v/>
      </c>
      <c r="I364" s="28" t="str">
        <f>G!AV313</f>
        <v>--</v>
      </c>
      <c r="J364" s="23" t="str">
        <f>G!AX313</f>
        <v/>
      </c>
      <c r="K364" s="65"/>
      <c r="L364" s="65" t="str">
        <f>G!AZ313</f>
        <v/>
      </c>
      <c r="M364" s="28" t="str">
        <f>G!AY313</f>
        <v>--</v>
      </c>
      <c r="N364" s="23" t="str">
        <f>G!BA313</f>
        <v/>
      </c>
      <c r="O364" s="65"/>
      <c r="P364" s="65" t="str">
        <f>G!BC313</f>
        <v/>
      </c>
      <c r="Q364" s="28" t="str">
        <f>G!BB313</f>
        <v>--</v>
      </c>
      <c r="R364" s="23" t="str">
        <f>G!BD313</f>
        <v/>
      </c>
      <c r="S364" s="65"/>
      <c r="T364" s="65" t="str">
        <f>G!BF313</f>
        <v/>
      </c>
      <c r="U364" s="28" t="str">
        <f>G!BE313</f>
        <v>--</v>
      </c>
      <c r="V364" s="23" t="str">
        <f>G!BG313</f>
        <v/>
      </c>
      <c r="W364" s="65"/>
      <c r="X364" s="65" t="str">
        <f>G!BI313</f>
        <v/>
      </c>
      <c r="Y364" s="28" t="str">
        <f>G!BH313</f>
        <v>--</v>
      </c>
      <c r="Z364" s="23" t="str">
        <f>G!BJ313</f>
        <v/>
      </c>
      <c r="AE364" s="40">
        <f t="shared" si="19"/>
        <v>1</v>
      </c>
    </row>
    <row r="365" spans="1:31" ht="9" hidden="1" customHeight="1" x14ac:dyDescent="0.15">
      <c r="A365" s="161" t="str">
        <f>F!A314</f>
        <v>n-Nitrosodi-n-propylamine</v>
      </c>
      <c r="B365" s="161"/>
      <c r="C365" s="161"/>
      <c r="D365" s="65" t="str">
        <f>G!AT314</f>
        <v/>
      </c>
      <c r="E365" s="28" t="str">
        <f>G!AS314</f>
        <v>--</v>
      </c>
      <c r="F365" s="23" t="str">
        <f>G!AU314</f>
        <v/>
      </c>
      <c r="G365" s="65"/>
      <c r="H365" s="65" t="str">
        <f>G!AW314</f>
        <v/>
      </c>
      <c r="I365" s="28" t="str">
        <f>G!AV314</f>
        <v>--</v>
      </c>
      <c r="J365" s="23" t="str">
        <f>G!AX314</f>
        <v/>
      </c>
      <c r="K365" s="65"/>
      <c r="L365" s="65" t="str">
        <f>G!AZ314</f>
        <v/>
      </c>
      <c r="M365" s="28" t="str">
        <f>G!AY314</f>
        <v>--</v>
      </c>
      <c r="N365" s="23" t="str">
        <f>G!BA314</f>
        <v/>
      </c>
      <c r="O365" s="65"/>
      <c r="P365" s="65" t="str">
        <f>G!BC314</f>
        <v/>
      </c>
      <c r="Q365" s="28" t="str">
        <f>G!BB314</f>
        <v>--</v>
      </c>
      <c r="R365" s="23" t="str">
        <f>G!BD314</f>
        <v/>
      </c>
      <c r="S365" s="65"/>
      <c r="T365" s="65" t="str">
        <f>G!BF314</f>
        <v/>
      </c>
      <c r="U365" s="28" t="str">
        <f>G!BE314</f>
        <v>--</v>
      </c>
      <c r="V365" s="23" t="str">
        <f>G!BG314</f>
        <v/>
      </c>
      <c r="W365" s="65"/>
      <c r="X365" s="65" t="str">
        <f>G!BI314</f>
        <v/>
      </c>
      <c r="Y365" s="28" t="str">
        <f>G!BH314</f>
        <v>--</v>
      </c>
      <c r="Z365" s="23" t="str">
        <f>G!BJ314</f>
        <v/>
      </c>
      <c r="AE365" s="40">
        <f t="shared" si="19"/>
        <v>1</v>
      </c>
    </row>
    <row r="366" spans="1:31" ht="3.95" hidden="1" customHeight="1" x14ac:dyDescent="0.15">
      <c r="A366" s="65"/>
      <c r="B366" s="65"/>
      <c r="C366" s="65"/>
      <c r="D366" s="65"/>
      <c r="G366" s="65"/>
      <c r="H366" s="65"/>
      <c r="K366" s="65"/>
      <c r="L366" s="65"/>
      <c r="O366" s="65"/>
      <c r="P366" s="65"/>
      <c r="S366" s="65"/>
      <c r="T366" s="65"/>
      <c r="W366" s="65"/>
      <c r="X366" s="65"/>
      <c r="AE366" s="67">
        <f>AE367</f>
        <v>1</v>
      </c>
    </row>
    <row r="367" spans="1:31" ht="9" hidden="1" customHeight="1" x14ac:dyDescent="0.15">
      <c r="A367" s="66" t="str">
        <f>IF(COUNTIF(F!D312:D318,60)&gt;0,"Alcoholen (mg/l)","Alcoholen (µg/l)")</f>
        <v>Alcoholen (µg/l)</v>
      </c>
      <c r="B367" s="65"/>
      <c r="C367" s="65"/>
      <c r="D367" s="65"/>
      <c r="G367" s="65"/>
      <c r="H367" s="65"/>
      <c r="K367" s="65"/>
      <c r="L367" s="65"/>
      <c r="O367" s="65"/>
      <c r="P367" s="65"/>
      <c r="S367" s="65"/>
      <c r="T367" s="65"/>
      <c r="W367" s="65"/>
      <c r="X367" s="65"/>
      <c r="AE367" s="67">
        <f>IF(COUNTIF(AE368:AE374,1)=COUNT(AE368:AE374),1,0)</f>
        <v>1</v>
      </c>
    </row>
    <row r="368" spans="1:31" ht="9" hidden="1" customHeight="1" x14ac:dyDescent="0.15">
      <c r="A368" s="161" t="str">
        <f>F!A315</f>
        <v>Methanol</v>
      </c>
      <c r="B368" s="161"/>
      <c r="C368" s="161"/>
      <c r="D368" s="65" t="str">
        <f>G!AT315</f>
        <v/>
      </c>
      <c r="E368" s="28" t="str">
        <f>G!AS315</f>
        <v>--</v>
      </c>
      <c r="F368" s="23" t="str">
        <f>G!AU315</f>
        <v/>
      </c>
      <c r="G368" s="65"/>
      <c r="H368" s="65" t="str">
        <f>G!AW315</f>
        <v/>
      </c>
      <c r="I368" s="28" t="str">
        <f>G!AV315</f>
        <v>--</v>
      </c>
      <c r="J368" s="23" t="str">
        <f>G!AX315</f>
        <v/>
      </c>
      <c r="K368" s="65"/>
      <c r="L368" s="65" t="str">
        <f>G!AZ315</f>
        <v/>
      </c>
      <c r="M368" s="28" t="str">
        <f>G!AY315</f>
        <v>--</v>
      </c>
      <c r="N368" s="23" t="str">
        <f>G!BA315</f>
        <v/>
      </c>
      <c r="O368" s="65"/>
      <c r="P368" s="65" t="str">
        <f>G!BC315</f>
        <v/>
      </c>
      <c r="Q368" s="28" t="str">
        <f>G!BB315</f>
        <v>--</v>
      </c>
      <c r="R368" s="23" t="str">
        <f>G!BD315</f>
        <v/>
      </c>
      <c r="S368" s="65"/>
      <c r="T368" s="65" t="str">
        <f>G!BF315</f>
        <v/>
      </c>
      <c r="U368" s="28" t="str">
        <f>G!BE315</f>
        <v>--</v>
      </c>
      <c r="V368" s="23" t="str">
        <f>G!BG315</f>
        <v/>
      </c>
      <c r="W368" s="65"/>
      <c r="X368" s="65" t="str">
        <f>G!BI315</f>
        <v/>
      </c>
      <c r="Y368" s="28" t="str">
        <f>G!BH315</f>
        <v>--</v>
      </c>
      <c r="Z368" s="23" t="str">
        <f>G!BJ315</f>
        <v/>
      </c>
      <c r="AE368" s="40">
        <f t="shared" ref="AE368:AE374" si="20">IF(AND(E368="--",I368="--",M368="--",Q368="--",U368="--",Y368="--"),1,0)</f>
        <v>1</v>
      </c>
    </row>
    <row r="369" spans="1:31" ht="9" hidden="1" customHeight="1" x14ac:dyDescent="0.15">
      <c r="A369" s="161" t="str">
        <f>F!A316</f>
        <v>Ethanol</v>
      </c>
      <c r="B369" s="161"/>
      <c r="C369" s="161"/>
      <c r="D369" s="65" t="str">
        <f>G!AT316</f>
        <v/>
      </c>
      <c r="E369" s="28" t="str">
        <f>G!AS316</f>
        <v>--</v>
      </c>
      <c r="F369" s="23" t="str">
        <f>G!AU316</f>
        <v/>
      </c>
      <c r="G369" s="65"/>
      <c r="H369" s="65" t="str">
        <f>G!AW316</f>
        <v/>
      </c>
      <c r="I369" s="28" t="str">
        <f>G!AV316</f>
        <v>--</v>
      </c>
      <c r="J369" s="23" t="str">
        <f>G!AX316</f>
        <v/>
      </c>
      <c r="K369" s="65"/>
      <c r="L369" s="65" t="str">
        <f>G!AZ316</f>
        <v/>
      </c>
      <c r="M369" s="28" t="str">
        <f>G!AY316</f>
        <v>--</v>
      </c>
      <c r="N369" s="23" t="str">
        <f>G!BA316</f>
        <v/>
      </c>
      <c r="O369" s="65"/>
      <c r="P369" s="65" t="str">
        <f>G!BC316</f>
        <v/>
      </c>
      <c r="Q369" s="28" t="str">
        <f>G!BB316</f>
        <v>--</v>
      </c>
      <c r="R369" s="23" t="str">
        <f>G!BD316</f>
        <v/>
      </c>
      <c r="S369" s="65"/>
      <c r="T369" s="65" t="str">
        <f>G!BF316</f>
        <v/>
      </c>
      <c r="U369" s="28" t="str">
        <f>G!BE316</f>
        <v>--</v>
      </c>
      <c r="V369" s="23" t="str">
        <f>G!BG316</f>
        <v/>
      </c>
      <c r="W369" s="65"/>
      <c r="X369" s="65" t="str">
        <f>G!BI316</f>
        <v/>
      </c>
      <c r="Y369" s="28" t="str">
        <f>G!BH316</f>
        <v>--</v>
      </c>
      <c r="Z369" s="23" t="str">
        <f>G!BJ316</f>
        <v/>
      </c>
      <c r="AE369" s="40">
        <f t="shared" si="20"/>
        <v>1</v>
      </c>
    </row>
    <row r="370" spans="1:31" ht="9" hidden="1" customHeight="1" x14ac:dyDescent="0.15">
      <c r="A370" s="161" t="str">
        <f>F!A317</f>
        <v>1-Propanol</v>
      </c>
      <c r="B370" s="161"/>
      <c r="C370" s="161"/>
      <c r="D370" s="65" t="str">
        <f>G!AT317</f>
        <v/>
      </c>
      <c r="E370" s="28" t="str">
        <f>G!AS317</f>
        <v>--</v>
      </c>
      <c r="F370" s="23" t="str">
        <f>G!AU317</f>
        <v/>
      </c>
      <c r="G370" s="65"/>
      <c r="H370" s="65" t="str">
        <f>G!AW317</f>
        <v/>
      </c>
      <c r="I370" s="28" t="str">
        <f>G!AV317</f>
        <v>--</v>
      </c>
      <c r="J370" s="23" t="str">
        <f>G!AX317</f>
        <v/>
      </c>
      <c r="K370" s="65"/>
      <c r="L370" s="65" t="str">
        <f>G!AZ317</f>
        <v/>
      </c>
      <c r="M370" s="28" t="str">
        <f>G!AY317</f>
        <v>--</v>
      </c>
      <c r="N370" s="23" t="str">
        <f>G!BA317</f>
        <v/>
      </c>
      <c r="O370" s="65"/>
      <c r="P370" s="65" t="str">
        <f>G!BC317</f>
        <v/>
      </c>
      <c r="Q370" s="28" t="str">
        <f>G!BB317</f>
        <v>--</v>
      </c>
      <c r="R370" s="23" t="str">
        <f>G!BD317</f>
        <v/>
      </c>
      <c r="S370" s="65"/>
      <c r="T370" s="65" t="str">
        <f>G!BF317</f>
        <v/>
      </c>
      <c r="U370" s="28" t="str">
        <f>G!BE317</f>
        <v>--</v>
      </c>
      <c r="V370" s="23" t="str">
        <f>G!BG317</f>
        <v/>
      </c>
      <c r="W370" s="65"/>
      <c r="X370" s="65" t="str">
        <f>G!BI317</f>
        <v/>
      </c>
      <c r="Y370" s="28" t="str">
        <f>G!BH317</f>
        <v>--</v>
      </c>
      <c r="Z370" s="23" t="str">
        <f>G!BJ317</f>
        <v/>
      </c>
      <c r="AE370" s="40">
        <f t="shared" si="20"/>
        <v>1</v>
      </c>
    </row>
    <row r="371" spans="1:31" ht="9" hidden="1" customHeight="1" x14ac:dyDescent="0.15">
      <c r="A371" s="161" t="str">
        <f>F!A318</f>
        <v>2-Propanol (IPA)</v>
      </c>
      <c r="B371" s="161"/>
      <c r="C371" s="161"/>
      <c r="D371" s="65" t="str">
        <f>G!AT318</f>
        <v/>
      </c>
      <c r="E371" s="28" t="str">
        <f>G!AS318</f>
        <v>--</v>
      </c>
      <c r="F371" s="23" t="str">
        <f>G!AU318</f>
        <v/>
      </c>
      <c r="G371" s="65"/>
      <c r="H371" s="65" t="str">
        <f>G!AW318</f>
        <v/>
      </c>
      <c r="I371" s="28" t="str">
        <f>G!AV318</f>
        <v>--</v>
      </c>
      <c r="J371" s="23" t="str">
        <f>G!AX318</f>
        <v/>
      </c>
      <c r="K371" s="65"/>
      <c r="L371" s="65" t="str">
        <f>G!AZ318</f>
        <v/>
      </c>
      <c r="M371" s="28" t="str">
        <f>G!AY318</f>
        <v>--</v>
      </c>
      <c r="N371" s="23" t="str">
        <f>G!BA318</f>
        <v/>
      </c>
      <c r="O371" s="65"/>
      <c r="P371" s="65" t="str">
        <f>G!BC318</f>
        <v/>
      </c>
      <c r="Q371" s="28" t="str">
        <f>G!BB318</f>
        <v>--</v>
      </c>
      <c r="R371" s="23" t="str">
        <f>G!BD318</f>
        <v/>
      </c>
      <c r="S371" s="65"/>
      <c r="T371" s="65" t="str">
        <f>G!BF318</f>
        <v/>
      </c>
      <c r="U371" s="28" t="str">
        <f>G!BE318</f>
        <v>--</v>
      </c>
      <c r="V371" s="23" t="str">
        <f>G!BG318</f>
        <v/>
      </c>
      <c r="W371" s="65"/>
      <c r="X371" s="65" t="str">
        <f>G!BI318</f>
        <v/>
      </c>
      <c r="Y371" s="28" t="str">
        <f>G!BH318</f>
        <v>--</v>
      </c>
      <c r="Z371" s="23" t="str">
        <f>G!BJ318</f>
        <v/>
      </c>
      <c r="AE371" s="40">
        <f t="shared" si="20"/>
        <v>1</v>
      </c>
    </row>
    <row r="372" spans="1:31" ht="9" hidden="1" customHeight="1" x14ac:dyDescent="0.15">
      <c r="A372" s="161" t="str">
        <f>F!A319</f>
        <v>1-Butanol</v>
      </c>
      <c r="B372" s="161"/>
      <c r="C372" s="161"/>
      <c r="D372" s="65" t="str">
        <f>G!AT319</f>
        <v/>
      </c>
      <c r="E372" s="28" t="str">
        <f>G!AS319</f>
        <v>--</v>
      </c>
      <c r="F372" s="23" t="str">
        <f>G!AU319</f>
        <v/>
      </c>
      <c r="G372" s="65"/>
      <c r="H372" s="65" t="str">
        <f>G!AW319</f>
        <v/>
      </c>
      <c r="I372" s="28" t="str">
        <f>G!AV319</f>
        <v>--</v>
      </c>
      <c r="J372" s="23" t="str">
        <f>G!AX319</f>
        <v/>
      </c>
      <c r="K372" s="65"/>
      <c r="L372" s="65" t="str">
        <f>G!AZ319</f>
        <v/>
      </c>
      <c r="M372" s="28" t="str">
        <f>G!AY319</f>
        <v>--</v>
      </c>
      <c r="N372" s="23" t="str">
        <f>G!BA319</f>
        <v/>
      </c>
      <c r="O372" s="65"/>
      <c r="P372" s="65" t="str">
        <f>G!BC319</f>
        <v/>
      </c>
      <c r="Q372" s="28" t="str">
        <f>G!BB319</f>
        <v>--</v>
      </c>
      <c r="R372" s="23" t="str">
        <f>G!BD319</f>
        <v/>
      </c>
      <c r="S372" s="65"/>
      <c r="T372" s="65" t="str">
        <f>G!BF319</f>
        <v/>
      </c>
      <c r="U372" s="28" t="str">
        <f>G!BE319</f>
        <v>--</v>
      </c>
      <c r="V372" s="23" t="str">
        <f>G!BG319</f>
        <v/>
      </c>
      <c r="W372" s="65"/>
      <c r="X372" s="65" t="str">
        <f>G!BI319</f>
        <v/>
      </c>
      <c r="Y372" s="28" t="str">
        <f>G!BH319</f>
        <v>--</v>
      </c>
      <c r="Z372" s="23" t="str">
        <f>G!BJ319</f>
        <v/>
      </c>
      <c r="AE372" s="40">
        <f t="shared" si="20"/>
        <v>1</v>
      </c>
    </row>
    <row r="373" spans="1:31" ht="9" hidden="1" customHeight="1" x14ac:dyDescent="0.15">
      <c r="A373" s="161" t="str">
        <f>F!A320</f>
        <v>Iso-butanol</v>
      </c>
      <c r="B373" s="161"/>
      <c r="C373" s="161"/>
      <c r="D373" s="65" t="str">
        <f>G!AT320</f>
        <v/>
      </c>
      <c r="E373" s="28" t="str">
        <f>G!AS320</f>
        <v>--</v>
      </c>
      <c r="F373" s="23" t="str">
        <f>G!AU320</f>
        <v/>
      </c>
      <c r="G373" s="65"/>
      <c r="H373" s="65" t="str">
        <f>G!AW320</f>
        <v/>
      </c>
      <c r="I373" s="28" t="str">
        <f>G!AV320</f>
        <v>--</v>
      </c>
      <c r="J373" s="23" t="str">
        <f>G!AX320</f>
        <v/>
      </c>
      <c r="K373" s="65"/>
      <c r="L373" s="65" t="str">
        <f>G!AZ320</f>
        <v/>
      </c>
      <c r="M373" s="28" t="str">
        <f>G!AY320</f>
        <v>--</v>
      </c>
      <c r="N373" s="23" t="str">
        <f>G!BA320</f>
        <v/>
      </c>
      <c r="O373" s="65"/>
      <c r="P373" s="65" t="str">
        <f>G!BC320</f>
        <v/>
      </c>
      <c r="Q373" s="28" t="str">
        <f>G!BB320</f>
        <v>--</v>
      </c>
      <c r="R373" s="23" t="str">
        <f>G!BD320</f>
        <v/>
      </c>
      <c r="S373" s="65"/>
      <c r="T373" s="65" t="str">
        <f>G!BF320</f>
        <v/>
      </c>
      <c r="U373" s="28" t="str">
        <f>G!BE320</f>
        <v>--</v>
      </c>
      <c r="V373" s="23" t="str">
        <f>G!BG320</f>
        <v/>
      </c>
      <c r="W373" s="65"/>
      <c r="X373" s="65" t="str">
        <f>G!BI320</f>
        <v/>
      </c>
      <c r="Y373" s="28" t="str">
        <f>G!BH320</f>
        <v>--</v>
      </c>
      <c r="Z373" s="23" t="str">
        <f>G!BJ320</f>
        <v/>
      </c>
      <c r="AE373" s="40">
        <f t="shared" si="20"/>
        <v>1</v>
      </c>
    </row>
    <row r="374" spans="1:31" ht="9" hidden="1" customHeight="1" x14ac:dyDescent="0.15">
      <c r="A374" s="161" t="str">
        <f>F!A321</f>
        <v>Tert-butanol</v>
      </c>
      <c r="B374" s="161"/>
      <c r="C374" s="161"/>
      <c r="D374" s="65" t="str">
        <f>G!AT321</f>
        <v/>
      </c>
      <c r="E374" s="28" t="str">
        <f>G!AS321</f>
        <v>--</v>
      </c>
      <c r="F374" s="23" t="str">
        <f>G!AU321</f>
        <v/>
      </c>
      <c r="G374" s="65"/>
      <c r="H374" s="65" t="str">
        <f>G!AW321</f>
        <v/>
      </c>
      <c r="I374" s="28" t="str">
        <f>G!AV321</f>
        <v>--</v>
      </c>
      <c r="J374" s="23" t="str">
        <f>G!AX321</f>
        <v/>
      </c>
      <c r="K374" s="65"/>
      <c r="L374" s="65" t="str">
        <f>G!AZ321</f>
        <v/>
      </c>
      <c r="M374" s="28" t="str">
        <f>G!AY321</f>
        <v>--</v>
      </c>
      <c r="N374" s="23" t="str">
        <f>G!BA321</f>
        <v/>
      </c>
      <c r="O374" s="65"/>
      <c r="P374" s="65" t="str">
        <f>G!BC321</f>
        <v/>
      </c>
      <c r="Q374" s="28" t="str">
        <f>G!BB321</f>
        <v>--</v>
      </c>
      <c r="R374" s="23" t="str">
        <f>G!BD321</f>
        <v/>
      </c>
      <c r="S374" s="65"/>
      <c r="T374" s="65" t="str">
        <f>G!BF321</f>
        <v/>
      </c>
      <c r="U374" s="28" t="str">
        <f>G!BE321</f>
        <v>--</v>
      </c>
      <c r="V374" s="23" t="str">
        <f>G!BG321</f>
        <v/>
      </c>
      <c r="W374" s="65"/>
      <c r="X374" s="65" t="str">
        <f>G!BI321</f>
        <v/>
      </c>
      <c r="Y374" s="28" t="str">
        <f>G!BH321</f>
        <v>--</v>
      </c>
      <c r="Z374" s="23" t="str">
        <f>G!BJ321</f>
        <v/>
      </c>
      <c r="AE374" s="40">
        <f t="shared" si="20"/>
        <v>1</v>
      </c>
    </row>
    <row r="375" spans="1:31" ht="3.95" hidden="1" customHeight="1" x14ac:dyDescent="0.15">
      <c r="A375" s="65"/>
      <c r="B375" s="65"/>
      <c r="C375" s="65"/>
      <c r="D375" s="65"/>
      <c r="G375" s="65"/>
      <c r="H375" s="65"/>
      <c r="K375" s="65"/>
      <c r="L375" s="65"/>
      <c r="O375" s="65"/>
      <c r="P375" s="65"/>
      <c r="S375" s="65"/>
      <c r="T375" s="65"/>
      <c r="W375" s="65"/>
      <c r="X375" s="65"/>
      <c r="AE375" s="67">
        <f>AE376</f>
        <v>1</v>
      </c>
    </row>
    <row r="376" spans="1:31" ht="9" hidden="1" customHeight="1" x14ac:dyDescent="0.15">
      <c r="A376" s="66" t="str">
        <f>IF(COUNTIF(F!D319:D321,60)&gt;0,"Acetaten (mg/l)","Acetaten (µg/l)")</f>
        <v>Acetaten (µg/l)</v>
      </c>
      <c r="B376" s="65"/>
      <c r="C376" s="65"/>
      <c r="D376" s="65"/>
      <c r="G376" s="65"/>
      <c r="H376" s="65"/>
      <c r="K376" s="65"/>
      <c r="L376" s="65"/>
      <c r="O376" s="65"/>
      <c r="P376" s="65"/>
      <c r="S376" s="65"/>
      <c r="T376" s="65"/>
      <c r="W376" s="65"/>
      <c r="X376" s="65"/>
      <c r="AE376" s="67">
        <f>IF(COUNTIF(AE377:AE379,1)=COUNT(AE377:AE379),1,0)</f>
        <v>1</v>
      </c>
    </row>
    <row r="377" spans="1:31" ht="9" hidden="1" customHeight="1" x14ac:dyDescent="0.15">
      <c r="A377" s="161" t="str">
        <f>F!A322</f>
        <v>Methylacetaat</v>
      </c>
      <c r="B377" s="161"/>
      <c r="C377" s="161"/>
      <c r="D377" s="65" t="str">
        <f>G!AT322</f>
        <v/>
      </c>
      <c r="E377" s="28" t="str">
        <f>G!AS322</f>
        <v>--</v>
      </c>
      <c r="F377" s="23" t="str">
        <f>G!AU322</f>
        <v/>
      </c>
      <c r="G377" s="65"/>
      <c r="H377" s="65" t="str">
        <f>G!AW322</f>
        <v/>
      </c>
      <c r="I377" s="28" t="str">
        <f>G!AV322</f>
        <v>--</v>
      </c>
      <c r="J377" s="23" t="str">
        <f>G!AX322</f>
        <v/>
      </c>
      <c r="K377" s="65"/>
      <c r="L377" s="65" t="str">
        <f>G!AZ322</f>
        <v/>
      </c>
      <c r="M377" s="28" t="str">
        <f>G!AY322</f>
        <v>--</v>
      </c>
      <c r="N377" s="23" t="str">
        <f>G!BA322</f>
        <v/>
      </c>
      <c r="O377" s="65"/>
      <c r="P377" s="65" t="str">
        <f>G!BC322</f>
        <v/>
      </c>
      <c r="Q377" s="28" t="str">
        <f>G!BB322</f>
        <v>--</v>
      </c>
      <c r="R377" s="23" t="str">
        <f>G!BD322</f>
        <v/>
      </c>
      <c r="S377" s="65"/>
      <c r="T377" s="65" t="str">
        <f>G!BF322</f>
        <v/>
      </c>
      <c r="U377" s="28" t="str">
        <f>G!BE322</f>
        <v>--</v>
      </c>
      <c r="V377" s="23" t="str">
        <f>G!BG322</f>
        <v/>
      </c>
      <c r="W377" s="65"/>
      <c r="X377" s="65" t="str">
        <f>G!BI322</f>
        <v/>
      </c>
      <c r="Y377" s="28" t="str">
        <f>G!BH322</f>
        <v>--</v>
      </c>
      <c r="Z377" s="23" t="str">
        <f>G!BJ322</f>
        <v/>
      </c>
      <c r="AE377" s="40">
        <f t="shared" ref="AE377:AE379" si="21">IF(AND(E377="--",I377="--",M377="--",Q377="--",U377="--",Y377="--"),1,0)</f>
        <v>1</v>
      </c>
    </row>
    <row r="378" spans="1:31" ht="9" hidden="1" customHeight="1" x14ac:dyDescent="0.15">
      <c r="A378" s="161" t="str">
        <f>F!A323</f>
        <v>Ethylacetaat</v>
      </c>
      <c r="B378" s="161"/>
      <c r="C378" s="161"/>
      <c r="D378" s="65" t="str">
        <f>G!AT323</f>
        <v/>
      </c>
      <c r="E378" s="28" t="str">
        <f>G!AS323</f>
        <v>--</v>
      </c>
      <c r="F378" s="23" t="str">
        <f>G!AU323</f>
        <v/>
      </c>
      <c r="G378" s="65"/>
      <c r="H378" s="65" t="str">
        <f>G!AW323</f>
        <v/>
      </c>
      <c r="I378" s="28" t="str">
        <f>G!AV323</f>
        <v>--</v>
      </c>
      <c r="J378" s="23" t="str">
        <f>G!AX323</f>
        <v/>
      </c>
      <c r="K378" s="65"/>
      <c r="L378" s="65" t="str">
        <f>G!AZ323</f>
        <v/>
      </c>
      <c r="M378" s="28" t="str">
        <f>G!AY323</f>
        <v>--</v>
      </c>
      <c r="N378" s="23" t="str">
        <f>G!BA323</f>
        <v/>
      </c>
      <c r="O378" s="65"/>
      <c r="P378" s="65" t="str">
        <f>G!BC323</f>
        <v/>
      </c>
      <c r="Q378" s="28" t="str">
        <f>G!BB323</f>
        <v>--</v>
      </c>
      <c r="R378" s="23" t="str">
        <f>G!BD323</f>
        <v/>
      </c>
      <c r="S378" s="65"/>
      <c r="T378" s="65" t="str">
        <f>G!BF323</f>
        <v/>
      </c>
      <c r="U378" s="28" t="str">
        <f>G!BE323</f>
        <v>--</v>
      </c>
      <c r="V378" s="23" t="str">
        <f>G!BG323</f>
        <v/>
      </c>
      <c r="W378" s="65"/>
      <c r="X378" s="65" t="str">
        <f>G!BI323</f>
        <v/>
      </c>
      <c r="Y378" s="28" t="str">
        <f>G!BH323</f>
        <v>--</v>
      </c>
      <c r="Z378" s="23" t="str">
        <f>G!BJ323</f>
        <v/>
      </c>
      <c r="AE378" s="40">
        <f t="shared" si="21"/>
        <v>1</v>
      </c>
    </row>
    <row r="379" spans="1:31" ht="9" hidden="1" customHeight="1" x14ac:dyDescent="0.15">
      <c r="A379" s="161" t="str">
        <f>F!A324</f>
        <v>Butylacetaat</v>
      </c>
      <c r="B379" s="161"/>
      <c r="C379" s="161"/>
      <c r="D379" s="65" t="str">
        <f>G!AT324</f>
        <v/>
      </c>
      <c r="E379" s="28" t="str">
        <f>G!AS324</f>
        <v>--</v>
      </c>
      <c r="F379" s="23" t="str">
        <f>G!AU324</f>
        <v/>
      </c>
      <c r="G379" s="65"/>
      <c r="H379" s="65" t="str">
        <f>G!AW324</f>
        <v/>
      </c>
      <c r="I379" s="28" t="str">
        <f>G!AV324</f>
        <v>--</v>
      </c>
      <c r="J379" s="23" t="str">
        <f>G!AX324</f>
        <v/>
      </c>
      <c r="K379" s="65"/>
      <c r="L379" s="65" t="str">
        <f>G!AZ324</f>
        <v/>
      </c>
      <c r="M379" s="28" t="str">
        <f>G!AY324</f>
        <v>--</v>
      </c>
      <c r="N379" s="23" t="str">
        <f>G!BA324</f>
        <v/>
      </c>
      <c r="O379" s="65"/>
      <c r="P379" s="65" t="str">
        <f>G!BC324</f>
        <v/>
      </c>
      <c r="Q379" s="28" t="str">
        <f>G!BB324</f>
        <v>--</v>
      </c>
      <c r="R379" s="23" t="str">
        <f>G!BD324</f>
        <v/>
      </c>
      <c r="S379" s="65"/>
      <c r="T379" s="65" t="str">
        <f>G!BF324</f>
        <v/>
      </c>
      <c r="U379" s="28" t="str">
        <f>G!BE324</f>
        <v>--</v>
      </c>
      <c r="V379" s="23" t="str">
        <f>G!BG324</f>
        <v/>
      </c>
      <c r="W379" s="65"/>
      <c r="X379" s="65" t="str">
        <f>G!BI324</f>
        <v/>
      </c>
      <c r="Y379" s="28" t="str">
        <f>G!BH324</f>
        <v>--</v>
      </c>
      <c r="Z379" s="23" t="str">
        <f>G!BJ324</f>
        <v/>
      </c>
      <c r="AE379" s="40">
        <f t="shared" si="21"/>
        <v>1</v>
      </c>
    </row>
    <row r="380" spans="1:31" ht="3.95" hidden="1" customHeight="1" x14ac:dyDescent="0.15">
      <c r="A380" s="65"/>
      <c r="B380" s="65"/>
      <c r="C380" s="65"/>
      <c r="D380" s="65"/>
      <c r="G380" s="65"/>
      <c r="H380" s="65"/>
      <c r="K380" s="65"/>
      <c r="L380" s="65"/>
      <c r="O380" s="65"/>
      <c r="P380" s="65"/>
      <c r="S380" s="65"/>
      <c r="T380" s="65"/>
      <c r="W380" s="65"/>
      <c r="X380" s="65"/>
      <c r="AE380" s="67">
        <f>AE381</f>
        <v>1</v>
      </c>
    </row>
    <row r="381" spans="1:31" ht="9" hidden="1" customHeight="1" x14ac:dyDescent="0.15">
      <c r="A381" s="66" t="str">
        <f>IF(COUNTIF(F!D322:D326,60)&gt;0,"Anorganische verbindingen (mg/l)","Anorganische verbindingen (µg/l)")</f>
        <v>Anorganische verbindingen (µg/l)</v>
      </c>
      <c r="B381" s="65"/>
      <c r="C381" s="65"/>
      <c r="D381" s="65"/>
      <c r="G381" s="65"/>
      <c r="H381" s="65"/>
      <c r="K381" s="65"/>
      <c r="L381" s="65"/>
      <c r="O381" s="65"/>
      <c r="P381" s="65"/>
      <c r="S381" s="65"/>
      <c r="T381" s="65"/>
      <c r="W381" s="65"/>
      <c r="X381" s="65"/>
      <c r="AE381" s="67">
        <f>IF(COUNTIF(AE382:AE387,1)=COUNT(AE382:AE387),1,0)</f>
        <v>1</v>
      </c>
    </row>
    <row r="382" spans="1:31" ht="9" hidden="1" customHeight="1" x14ac:dyDescent="0.15">
      <c r="A382" s="161" t="str">
        <f>F!A325</f>
        <v>Ammonium</v>
      </c>
      <c r="B382" s="161"/>
      <c r="C382" s="161"/>
      <c r="D382" s="65" t="str">
        <f>G!AT325</f>
        <v/>
      </c>
      <c r="E382" s="28" t="str">
        <f>G!AS325</f>
        <v>--</v>
      </c>
      <c r="F382" s="23" t="str">
        <f>G!AU325</f>
        <v/>
      </c>
      <c r="G382" s="65"/>
      <c r="H382" s="65" t="str">
        <f>G!AW325</f>
        <v/>
      </c>
      <c r="I382" s="28" t="str">
        <f>G!AV325</f>
        <v>--</v>
      </c>
      <c r="J382" s="23" t="str">
        <f>G!AX325</f>
        <v/>
      </c>
      <c r="K382" s="65"/>
      <c r="L382" s="65" t="str">
        <f>G!AZ325</f>
        <v/>
      </c>
      <c r="M382" s="28" t="str">
        <f>G!AY325</f>
        <v>--</v>
      </c>
      <c r="N382" s="23" t="str">
        <f>G!BA325</f>
        <v/>
      </c>
      <c r="O382" s="65"/>
      <c r="P382" s="65" t="str">
        <f>G!BC325</f>
        <v/>
      </c>
      <c r="Q382" s="28" t="str">
        <f>G!BB325</f>
        <v>--</v>
      </c>
      <c r="R382" s="23" t="str">
        <f>G!BD325</f>
        <v/>
      </c>
      <c r="S382" s="65"/>
      <c r="T382" s="65" t="str">
        <f>G!BF325</f>
        <v/>
      </c>
      <c r="U382" s="28" t="str">
        <f>G!BE325</f>
        <v>--</v>
      </c>
      <c r="V382" s="23" t="str">
        <f>G!BG325</f>
        <v/>
      </c>
      <c r="W382" s="65"/>
      <c r="X382" s="65" t="str">
        <f>G!BI325</f>
        <v/>
      </c>
      <c r="Y382" s="28" t="str">
        <f>G!BH325</f>
        <v>--</v>
      </c>
      <c r="Z382" s="23" t="str">
        <f>G!BJ325</f>
        <v/>
      </c>
      <c r="AE382" s="40">
        <f t="shared" ref="AE382:AE387" si="22">IF(AND(E382="--",I382="--",M382="--",Q382="--",U382="--",Y382="--"),1,0)</f>
        <v>1</v>
      </c>
    </row>
    <row r="383" spans="1:31" ht="9" hidden="1" customHeight="1" x14ac:dyDescent="0.15">
      <c r="A383" s="161" t="str">
        <f>F!A326</f>
        <v>Ammonium (mgN/l)</v>
      </c>
      <c r="B383" s="161"/>
      <c r="C383" s="161"/>
      <c r="D383" s="65" t="str">
        <f>G!AT326</f>
        <v/>
      </c>
      <c r="E383" s="28" t="str">
        <f>G!AS326</f>
        <v>--</v>
      </c>
      <c r="F383" s="23" t="str">
        <f>G!AU326</f>
        <v/>
      </c>
      <c r="G383" s="65"/>
      <c r="H383" s="65" t="str">
        <f>G!AW326</f>
        <v/>
      </c>
      <c r="I383" s="28" t="str">
        <f>G!AV326</f>
        <v>--</v>
      </c>
      <c r="J383" s="23" t="str">
        <f>G!AX326</f>
        <v/>
      </c>
      <c r="K383" s="65"/>
      <c r="L383" s="65" t="str">
        <f>G!AZ326</f>
        <v/>
      </c>
      <c r="M383" s="28" t="str">
        <f>G!AY326</f>
        <v>--</v>
      </c>
      <c r="N383" s="23" t="str">
        <f>G!BA326</f>
        <v/>
      </c>
      <c r="O383" s="65"/>
      <c r="P383" s="65" t="str">
        <f>G!BC326</f>
        <v/>
      </c>
      <c r="Q383" s="28" t="str">
        <f>G!BB326</f>
        <v>--</v>
      </c>
      <c r="R383" s="23" t="str">
        <f>G!BD326</f>
        <v/>
      </c>
      <c r="S383" s="65"/>
      <c r="T383" s="65" t="str">
        <f>G!BF326</f>
        <v/>
      </c>
      <c r="U383" s="28" t="str">
        <f>G!BE326</f>
        <v>--</v>
      </c>
      <c r="V383" s="23" t="str">
        <f>G!BG326</f>
        <v/>
      </c>
      <c r="W383" s="65"/>
      <c r="X383" s="65" t="str">
        <f>G!BI326</f>
        <v/>
      </c>
      <c r="Y383" s="28" t="str">
        <f>G!BH326</f>
        <v>--</v>
      </c>
      <c r="Z383" s="23" t="str">
        <f>G!BJ326</f>
        <v/>
      </c>
      <c r="AE383" s="40">
        <f t="shared" si="22"/>
        <v>1</v>
      </c>
    </row>
    <row r="384" spans="1:31" ht="9" hidden="1" customHeight="1" x14ac:dyDescent="0.15">
      <c r="A384" s="161" t="str">
        <f>F!A327</f>
        <v>Chloride</v>
      </c>
      <c r="B384" s="161"/>
      <c r="C384" s="161"/>
      <c r="D384" s="65" t="str">
        <f>G!AT327</f>
        <v/>
      </c>
      <c r="E384" s="28" t="str">
        <f>G!AS327</f>
        <v>--</v>
      </c>
      <c r="F384" s="23" t="str">
        <f>G!AU327</f>
        <v/>
      </c>
      <c r="G384" s="65"/>
      <c r="H384" s="65" t="str">
        <f>G!AW327</f>
        <v/>
      </c>
      <c r="I384" s="28" t="str">
        <f>G!AV327</f>
        <v>--</v>
      </c>
      <c r="J384" s="23" t="str">
        <f>G!AX327</f>
        <v/>
      </c>
      <c r="K384" s="65"/>
      <c r="L384" s="65" t="str">
        <f>G!AZ327</f>
        <v/>
      </c>
      <c r="M384" s="28" t="str">
        <f>G!AY327</f>
        <v>--</v>
      </c>
      <c r="N384" s="23" t="str">
        <f>G!BA327</f>
        <v/>
      </c>
      <c r="O384" s="65"/>
      <c r="P384" s="65" t="str">
        <f>G!BC327</f>
        <v/>
      </c>
      <c r="Q384" s="28" t="str">
        <f>G!BB327</f>
        <v>--</v>
      </c>
      <c r="R384" s="23" t="str">
        <f>G!BD327</f>
        <v/>
      </c>
      <c r="S384" s="65"/>
      <c r="T384" s="65" t="str">
        <f>G!BF327</f>
        <v/>
      </c>
      <c r="U384" s="28" t="str">
        <f>G!BE327</f>
        <v>--</v>
      </c>
      <c r="V384" s="23" t="str">
        <f>G!BG327</f>
        <v/>
      </c>
      <c r="W384" s="65"/>
      <c r="X384" s="65" t="str">
        <f>G!BI327</f>
        <v/>
      </c>
      <c r="Y384" s="28" t="str">
        <f>G!BH327</f>
        <v>--</v>
      </c>
      <c r="Z384" s="23" t="str">
        <f>G!BJ327</f>
        <v/>
      </c>
      <c r="AE384" s="40">
        <f t="shared" si="22"/>
        <v>1</v>
      </c>
    </row>
    <row r="385" spans="1:31" ht="9" hidden="1" customHeight="1" x14ac:dyDescent="0.15">
      <c r="A385" s="161" t="str">
        <f>F!A328</f>
        <v>Cyanide (vrij)</v>
      </c>
      <c r="B385" s="161"/>
      <c r="C385" s="161"/>
      <c r="D385" s="65" t="str">
        <f>G!AT328</f>
        <v/>
      </c>
      <c r="E385" s="28" t="str">
        <f>G!AS328</f>
        <v>--</v>
      </c>
      <c r="F385" s="23" t="str">
        <f>G!AU328</f>
        <v/>
      </c>
      <c r="G385" s="65"/>
      <c r="H385" s="65" t="str">
        <f>G!AW328</f>
        <v/>
      </c>
      <c r="I385" s="28" t="str">
        <f>G!AV328</f>
        <v>--</v>
      </c>
      <c r="J385" s="23" t="str">
        <f>G!AX328</f>
        <v/>
      </c>
      <c r="K385" s="65"/>
      <c r="L385" s="65" t="str">
        <f>G!AZ328</f>
        <v/>
      </c>
      <c r="M385" s="28" t="str">
        <f>G!AY328</f>
        <v>--</v>
      </c>
      <c r="N385" s="23" t="str">
        <f>G!BA328</f>
        <v/>
      </c>
      <c r="O385" s="65"/>
      <c r="P385" s="65" t="str">
        <f>G!BC328</f>
        <v/>
      </c>
      <c r="Q385" s="28" t="str">
        <f>G!BB328</f>
        <v>--</v>
      </c>
      <c r="R385" s="23" t="str">
        <f>G!BD328</f>
        <v/>
      </c>
      <c r="S385" s="65"/>
      <c r="T385" s="65" t="str">
        <f>G!BF328</f>
        <v/>
      </c>
      <c r="U385" s="28" t="str">
        <f>G!BE328</f>
        <v>--</v>
      </c>
      <c r="V385" s="23" t="str">
        <f>G!BG328</f>
        <v/>
      </c>
      <c r="W385" s="65"/>
      <c r="X385" s="65" t="str">
        <f>G!BI328</f>
        <v/>
      </c>
      <c r="Y385" s="28" t="str">
        <f>G!BH328</f>
        <v>--</v>
      </c>
      <c r="Z385" s="23" t="str">
        <f>G!BJ328</f>
        <v/>
      </c>
      <c r="AE385" s="40">
        <f t="shared" si="22"/>
        <v>1</v>
      </c>
    </row>
    <row r="386" spans="1:31" ht="9" hidden="1" customHeight="1" x14ac:dyDescent="0.15">
      <c r="A386" s="161" t="str">
        <f>F!A329</f>
        <v>Cyanide (complex)</v>
      </c>
      <c r="B386" s="161"/>
      <c r="C386" s="161"/>
      <c r="D386" s="65" t="str">
        <f>G!AT329</f>
        <v/>
      </c>
      <c r="E386" s="28" t="str">
        <f>G!AS329</f>
        <v>--</v>
      </c>
      <c r="F386" s="23" t="str">
        <f>G!AU329</f>
        <v/>
      </c>
      <c r="G386" s="65"/>
      <c r="H386" s="65" t="str">
        <f>G!AW329</f>
        <v/>
      </c>
      <c r="I386" s="28" t="str">
        <f>G!AV329</f>
        <v>--</v>
      </c>
      <c r="J386" s="23" t="str">
        <f>G!AX329</f>
        <v/>
      </c>
      <c r="K386" s="65"/>
      <c r="L386" s="65" t="str">
        <f>G!AZ329</f>
        <v/>
      </c>
      <c r="M386" s="28" t="str">
        <f>G!AY329</f>
        <v>--</v>
      </c>
      <c r="N386" s="23" t="str">
        <f>G!BA329</f>
        <v/>
      </c>
      <c r="O386" s="65"/>
      <c r="P386" s="65" t="str">
        <f>G!BC329</f>
        <v/>
      </c>
      <c r="Q386" s="28" t="str">
        <f>G!BB329</f>
        <v>--</v>
      </c>
      <c r="R386" s="23" t="str">
        <f>G!BD329</f>
        <v/>
      </c>
      <c r="S386" s="65"/>
      <c r="T386" s="65" t="str">
        <f>G!BF329</f>
        <v/>
      </c>
      <c r="U386" s="28" t="str">
        <f>G!BE329</f>
        <v>--</v>
      </c>
      <c r="V386" s="23" t="str">
        <f>G!BG329</f>
        <v/>
      </c>
      <c r="W386" s="65"/>
      <c r="X386" s="65" t="str">
        <f>G!BI329</f>
        <v/>
      </c>
      <c r="Y386" s="28" t="str">
        <f>G!BH329</f>
        <v>--</v>
      </c>
      <c r="Z386" s="23" t="str">
        <f>G!BJ329</f>
        <v/>
      </c>
      <c r="AE386" s="40">
        <f t="shared" si="22"/>
        <v>1</v>
      </c>
    </row>
    <row r="387" spans="1:31" ht="9" hidden="1" customHeight="1" x14ac:dyDescent="0.15">
      <c r="A387" s="161" t="str">
        <f>F!A330</f>
        <v>Thiocyanaten</v>
      </c>
      <c r="B387" s="161"/>
      <c r="C387" s="161"/>
      <c r="D387" s="65" t="str">
        <f>G!AT330</f>
        <v/>
      </c>
      <c r="E387" s="28" t="str">
        <f>G!AS330</f>
        <v>--</v>
      </c>
      <c r="F387" s="23" t="str">
        <f>G!AU330</f>
        <v/>
      </c>
      <c r="G387" s="65"/>
      <c r="H387" s="65" t="str">
        <f>G!AW330</f>
        <v/>
      </c>
      <c r="I387" s="28" t="str">
        <f>G!AV330</f>
        <v>--</v>
      </c>
      <c r="J387" s="23" t="str">
        <f>G!AX330</f>
        <v/>
      </c>
      <c r="K387" s="65"/>
      <c r="L387" s="65" t="str">
        <f>G!AZ330</f>
        <v/>
      </c>
      <c r="M387" s="28" t="str">
        <f>G!AY330</f>
        <v>--</v>
      </c>
      <c r="N387" s="23" t="str">
        <f>G!BA330</f>
        <v/>
      </c>
      <c r="O387" s="65"/>
      <c r="P387" s="65" t="str">
        <f>G!BC330</f>
        <v/>
      </c>
      <c r="Q387" s="28" t="str">
        <f>G!BB330</f>
        <v>--</v>
      </c>
      <c r="R387" s="23" t="str">
        <f>G!BD330</f>
        <v/>
      </c>
      <c r="S387" s="65"/>
      <c r="T387" s="65" t="str">
        <f>G!BF330</f>
        <v/>
      </c>
      <c r="U387" s="28" t="str">
        <f>G!BE330</f>
        <v>--</v>
      </c>
      <c r="V387" s="23" t="str">
        <f>G!BG330</f>
        <v/>
      </c>
      <c r="W387" s="65"/>
      <c r="X387" s="65" t="str">
        <f>G!BI330</f>
        <v/>
      </c>
      <c r="Y387" s="28" t="str">
        <f>G!BH330</f>
        <v>--</v>
      </c>
      <c r="Z387" s="23" t="str">
        <f>G!BJ330</f>
        <v/>
      </c>
      <c r="AE387" s="40">
        <f t="shared" si="22"/>
        <v>1</v>
      </c>
    </row>
    <row r="388" spans="1:31" ht="3.95" customHeight="1" x14ac:dyDescent="0.15">
      <c r="A388" s="65"/>
      <c r="B388" s="65"/>
      <c r="C388" s="65"/>
      <c r="D388" s="65"/>
      <c r="G388" s="65"/>
      <c r="H388" s="65"/>
      <c r="K388" s="65"/>
      <c r="L388" s="65"/>
      <c r="O388" s="65"/>
      <c r="P388" s="65"/>
      <c r="S388" s="65"/>
      <c r="T388" s="65"/>
      <c r="W388" s="65"/>
      <c r="X388" s="65"/>
      <c r="AE388" s="67">
        <f>AE389</f>
        <v>0</v>
      </c>
    </row>
    <row r="389" spans="1:31" ht="9" customHeight="1" x14ac:dyDescent="0.15">
      <c r="A389" s="66" t="str">
        <f>IF(COUNTIF(F!D327:D361,60)&gt;0,"PFAS (mg/l)","PFAS (ng/l)")</f>
        <v>PFAS (ng/l)</v>
      </c>
      <c r="B389" s="65"/>
      <c r="C389" s="65"/>
      <c r="D389" s="65"/>
      <c r="G389" s="65"/>
      <c r="H389" s="65"/>
      <c r="K389" s="65"/>
      <c r="L389" s="65"/>
      <c r="O389" s="65"/>
      <c r="P389" s="65"/>
      <c r="S389" s="65"/>
      <c r="T389" s="65"/>
      <c r="W389" s="65"/>
      <c r="X389" s="65"/>
      <c r="AE389" s="67">
        <f>IF(COUNTIF(AE390:AE424,1)=COUNT(AE390:AE424),1,0)</f>
        <v>0</v>
      </c>
    </row>
    <row r="390" spans="1:31" ht="9" customHeight="1" x14ac:dyDescent="0.15">
      <c r="A390" s="161" t="str">
        <f>F!A331</f>
        <v>PFBA</v>
      </c>
      <c r="B390" s="161"/>
      <c r="C390" s="161"/>
      <c r="D390" s="65" t="str">
        <f>G!AT331</f>
        <v>&lt;</v>
      </c>
      <c r="E390" s="28" t="str">
        <f>G!AS331</f>
        <v>15</v>
      </c>
      <c r="F390" s="23" t="str">
        <f>G!AU331</f>
        <v/>
      </c>
      <c r="G390" s="65"/>
      <c r="H390" s="65" t="str">
        <f>G!AW331</f>
        <v/>
      </c>
      <c r="I390" s="28" t="str">
        <f>G!AV331</f>
        <v>3,6</v>
      </c>
      <c r="J390" s="23" t="str">
        <f>G!AX331</f>
        <v/>
      </c>
      <c r="K390" s="65"/>
      <c r="L390" s="65" t="str">
        <f>G!AZ331</f>
        <v/>
      </c>
      <c r="M390" s="28" t="str">
        <f>G!AY331</f>
        <v>--</v>
      </c>
      <c r="N390" s="23" t="str">
        <f>G!BA331</f>
        <v/>
      </c>
      <c r="O390" s="65"/>
      <c r="P390" s="65" t="str">
        <f>G!BC331</f>
        <v/>
      </c>
      <c r="Q390" s="28" t="str">
        <f>G!BB331</f>
        <v>--</v>
      </c>
      <c r="R390" s="23" t="str">
        <f>G!BD331</f>
        <v/>
      </c>
      <c r="S390" s="65"/>
      <c r="T390" s="65" t="str">
        <f>G!BF331</f>
        <v/>
      </c>
      <c r="U390" s="28" t="str">
        <f>G!BE331</f>
        <v>--</v>
      </c>
      <c r="V390" s="23" t="str">
        <f>G!BG331</f>
        <v/>
      </c>
      <c r="W390" s="65"/>
      <c r="X390" s="65" t="str">
        <f>G!BI331</f>
        <v/>
      </c>
      <c r="Y390" s="28" t="str">
        <f>G!BH331</f>
        <v>--</v>
      </c>
      <c r="Z390" s="23" t="str">
        <f>G!BJ331</f>
        <v/>
      </c>
      <c r="AE390" s="40">
        <f t="shared" ref="AE390:AE424" si="23">IF(AND(E390="--",I390="--",M390="--",Q390="--",U390="--",Y390="--"),1,0)</f>
        <v>0</v>
      </c>
    </row>
    <row r="391" spans="1:31" ht="9" customHeight="1" x14ac:dyDescent="0.15">
      <c r="A391" s="161" t="str">
        <f>F!A332</f>
        <v>PFPeA</v>
      </c>
      <c r="B391" s="161"/>
      <c r="C391" s="161"/>
      <c r="D391" s="65" t="str">
        <f>G!AT332</f>
        <v/>
      </c>
      <c r="E391" s="28" t="str">
        <f>G!AS332</f>
        <v>36</v>
      </c>
      <c r="F391" s="23" t="str">
        <f>G!AU332</f>
        <v/>
      </c>
      <c r="G391" s="65"/>
      <c r="H391" s="65" t="str">
        <f>G!AW332</f>
        <v>&lt;</v>
      </c>
      <c r="I391" s="28" t="str">
        <f>G!AV332</f>
        <v>5,0</v>
      </c>
      <c r="J391" s="23" t="str">
        <f>G!AX332</f>
        <v/>
      </c>
      <c r="K391" s="65"/>
      <c r="L391" s="65" t="str">
        <f>G!AZ332</f>
        <v/>
      </c>
      <c r="M391" s="28" t="str">
        <f>G!AY332</f>
        <v>--</v>
      </c>
      <c r="N391" s="23" t="str">
        <f>G!BA332</f>
        <v/>
      </c>
      <c r="O391" s="65"/>
      <c r="P391" s="65" t="str">
        <f>G!BC332</f>
        <v/>
      </c>
      <c r="Q391" s="28" t="str">
        <f>G!BB332</f>
        <v>--</v>
      </c>
      <c r="R391" s="23" t="str">
        <f>G!BD332</f>
        <v/>
      </c>
      <c r="S391" s="65"/>
      <c r="T391" s="65" t="str">
        <f>G!BF332</f>
        <v/>
      </c>
      <c r="U391" s="28" t="str">
        <f>G!BE332</f>
        <v>--</v>
      </c>
      <c r="V391" s="23" t="str">
        <f>G!BG332</f>
        <v/>
      </c>
      <c r="W391" s="65"/>
      <c r="X391" s="65" t="str">
        <f>G!BI332</f>
        <v/>
      </c>
      <c r="Y391" s="28" t="str">
        <f>G!BH332</f>
        <v>--</v>
      </c>
      <c r="Z391" s="23" t="str">
        <f>G!BJ332</f>
        <v/>
      </c>
      <c r="AE391" s="40">
        <f t="shared" si="23"/>
        <v>0</v>
      </c>
    </row>
    <row r="392" spans="1:31" ht="9" customHeight="1" x14ac:dyDescent="0.15">
      <c r="A392" s="161" t="str">
        <f>F!A333</f>
        <v>PFHxA</v>
      </c>
      <c r="B392" s="161"/>
      <c r="C392" s="161"/>
      <c r="D392" s="65" t="str">
        <f>G!AT333</f>
        <v/>
      </c>
      <c r="E392" s="28" t="str">
        <f>G!AS333</f>
        <v>22</v>
      </c>
      <c r="F392" s="23" t="str">
        <f>G!AU333</f>
        <v/>
      </c>
      <c r="G392" s="65"/>
      <c r="H392" s="65" t="str">
        <f>G!AW333</f>
        <v/>
      </c>
      <c r="I392" s="28" t="str">
        <f>G!AV333</f>
        <v>4,4</v>
      </c>
      <c r="J392" s="23" t="str">
        <f>G!AX333</f>
        <v/>
      </c>
      <c r="K392" s="65"/>
      <c r="L392" s="65" t="str">
        <f>G!AZ333</f>
        <v/>
      </c>
      <c r="M392" s="28" t="str">
        <f>G!AY333</f>
        <v>--</v>
      </c>
      <c r="N392" s="23" t="str">
        <f>G!BA333</f>
        <v/>
      </c>
      <c r="O392" s="65"/>
      <c r="P392" s="65" t="str">
        <f>G!BC333</f>
        <v/>
      </c>
      <c r="Q392" s="28" t="str">
        <f>G!BB333</f>
        <v>--</v>
      </c>
      <c r="R392" s="23" t="str">
        <f>G!BD333</f>
        <v/>
      </c>
      <c r="S392" s="65"/>
      <c r="T392" s="65" t="str">
        <f>G!BF333</f>
        <v/>
      </c>
      <c r="U392" s="28" t="str">
        <f>G!BE333</f>
        <v>--</v>
      </c>
      <c r="V392" s="23" t="str">
        <f>G!BG333</f>
        <v/>
      </c>
      <c r="W392" s="65"/>
      <c r="X392" s="65" t="str">
        <f>G!BI333</f>
        <v/>
      </c>
      <c r="Y392" s="28" t="str">
        <f>G!BH333</f>
        <v>--</v>
      </c>
      <c r="Z392" s="23" t="str">
        <f>G!BJ333</f>
        <v/>
      </c>
      <c r="AE392" s="40">
        <f t="shared" si="23"/>
        <v>0</v>
      </c>
    </row>
    <row r="393" spans="1:31" ht="9" customHeight="1" x14ac:dyDescent="0.15">
      <c r="A393" s="161" t="str">
        <f>F!A334</f>
        <v>PFHpA</v>
      </c>
      <c r="B393" s="161"/>
      <c r="C393" s="161"/>
      <c r="D393" s="65" t="str">
        <f>G!AT334</f>
        <v/>
      </c>
      <c r="E393" s="28" t="str">
        <f>G!AS334</f>
        <v>6,2</v>
      </c>
      <c r="F393" s="23" t="str">
        <f>G!AU334</f>
        <v/>
      </c>
      <c r="G393" s="65"/>
      <c r="H393" s="65" t="str">
        <f>G!AW334</f>
        <v/>
      </c>
      <c r="I393" s="28" t="str">
        <f>G!AV334</f>
        <v>2,9</v>
      </c>
      <c r="J393" s="23" t="str">
        <f>G!AX334</f>
        <v/>
      </c>
      <c r="K393" s="65"/>
      <c r="L393" s="65" t="str">
        <f>G!AZ334</f>
        <v/>
      </c>
      <c r="M393" s="28" t="str">
        <f>G!AY334</f>
        <v>--</v>
      </c>
      <c r="N393" s="23" t="str">
        <f>G!BA334</f>
        <v/>
      </c>
      <c r="O393" s="65"/>
      <c r="P393" s="65" t="str">
        <f>G!BC334</f>
        <v/>
      </c>
      <c r="Q393" s="28" t="str">
        <f>G!BB334</f>
        <v>--</v>
      </c>
      <c r="R393" s="23" t="str">
        <f>G!BD334</f>
        <v/>
      </c>
      <c r="S393" s="65"/>
      <c r="T393" s="65" t="str">
        <f>G!BF334</f>
        <v/>
      </c>
      <c r="U393" s="28" t="str">
        <f>G!BE334</f>
        <v>--</v>
      </c>
      <c r="V393" s="23" t="str">
        <f>G!BG334</f>
        <v/>
      </c>
      <c r="W393" s="65"/>
      <c r="X393" s="65" t="str">
        <f>G!BI334</f>
        <v/>
      </c>
      <c r="Y393" s="28" t="str">
        <f>G!BH334</f>
        <v>--</v>
      </c>
      <c r="Z393" s="23" t="str">
        <f>G!BJ334</f>
        <v/>
      </c>
      <c r="AE393" s="40">
        <f t="shared" si="23"/>
        <v>0</v>
      </c>
    </row>
    <row r="394" spans="1:31" ht="9" customHeight="1" x14ac:dyDescent="0.15">
      <c r="A394" s="161" t="str">
        <f>F!A335</f>
        <v>PFOA lineair</v>
      </c>
      <c r="B394" s="161"/>
      <c r="C394" s="161"/>
      <c r="D394" s="65" t="str">
        <f>G!AT335</f>
        <v/>
      </c>
      <c r="E394" s="28" t="str">
        <f>G!AS335</f>
        <v>5,0</v>
      </c>
      <c r="F394" s="23" t="str">
        <f>G!AU335</f>
        <v/>
      </c>
      <c r="G394" s="65"/>
      <c r="H394" s="65" t="str">
        <f>G!AW335</f>
        <v/>
      </c>
      <c r="I394" s="28" t="str">
        <f>G!AV335</f>
        <v>13</v>
      </c>
      <c r="J394" s="23" t="str">
        <f>G!AX335</f>
        <v/>
      </c>
      <c r="K394" s="65"/>
      <c r="L394" s="65" t="str">
        <f>G!AZ335</f>
        <v/>
      </c>
      <c r="M394" s="28" t="str">
        <f>G!AY335</f>
        <v>--</v>
      </c>
      <c r="N394" s="23" t="str">
        <f>G!BA335</f>
        <v/>
      </c>
      <c r="O394" s="65"/>
      <c r="P394" s="65" t="str">
        <f>G!BC335</f>
        <v/>
      </c>
      <c r="Q394" s="28" t="str">
        <f>G!BB335</f>
        <v>--</v>
      </c>
      <c r="R394" s="23" t="str">
        <f>G!BD335</f>
        <v/>
      </c>
      <c r="S394" s="65"/>
      <c r="T394" s="65" t="str">
        <f>G!BF335</f>
        <v/>
      </c>
      <c r="U394" s="28" t="str">
        <f>G!BE335</f>
        <v>--</v>
      </c>
      <c r="V394" s="23" t="str">
        <f>G!BG335</f>
        <v/>
      </c>
      <c r="W394" s="65"/>
      <c r="X394" s="65" t="str">
        <f>G!BI335</f>
        <v/>
      </c>
      <c r="Y394" s="28" t="str">
        <f>G!BH335</f>
        <v>--</v>
      </c>
      <c r="Z394" s="23" t="str">
        <f>G!BJ335</f>
        <v/>
      </c>
      <c r="AE394" s="40">
        <f t="shared" si="23"/>
        <v>0</v>
      </c>
    </row>
    <row r="395" spans="1:31" ht="9" customHeight="1" x14ac:dyDescent="0.15">
      <c r="A395" s="161" t="str">
        <f>F!A336</f>
        <v>PFOA vertakt</v>
      </c>
      <c r="B395" s="161"/>
      <c r="C395" s="161"/>
      <c r="D395" s="65" t="str">
        <f>G!AT336</f>
        <v/>
      </c>
      <c r="E395" s="28" t="str">
        <f>G!AS336</f>
        <v>1,5</v>
      </c>
      <c r="F395" s="23" t="str">
        <f>G!AU336</f>
        <v/>
      </c>
      <c r="G395" s="65"/>
      <c r="H395" s="65" t="str">
        <f>G!AW336</f>
        <v/>
      </c>
      <c r="I395" s="28" t="str">
        <f>G!AV336</f>
        <v>1,2</v>
      </c>
      <c r="J395" s="23" t="str">
        <f>G!AX336</f>
        <v/>
      </c>
      <c r="K395" s="65"/>
      <c r="L395" s="65" t="str">
        <f>G!AZ336</f>
        <v/>
      </c>
      <c r="M395" s="28" t="str">
        <f>G!AY336</f>
        <v>--</v>
      </c>
      <c r="N395" s="23" t="str">
        <f>G!BA336</f>
        <v/>
      </c>
      <c r="O395" s="65"/>
      <c r="P395" s="65" t="str">
        <f>G!BC336</f>
        <v/>
      </c>
      <c r="Q395" s="28" t="str">
        <f>G!BB336</f>
        <v>--</v>
      </c>
      <c r="R395" s="23" t="str">
        <f>G!BD336</f>
        <v/>
      </c>
      <c r="S395" s="65"/>
      <c r="T395" s="65" t="str">
        <f>G!BF336</f>
        <v/>
      </c>
      <c r="U395" s="28" t="str">
        <f>G!BE336</f>
        <v>--</v>
      </c>
      <c r="V395" s="23" t="str">
        <f>G!BG336</f>
        <v/>
      </c>
      <c r="W395" s="65"/>
      <c r="X395" s="65" t="str">
        <f>G!BI336</f>
        <v/>
      </c>
      <c r="Y395" s="28" t="str">
        <f>G!BH336</f>
        <v>--</v>
      </c>
      <c r="Z395" s="23" t="str">
        <f>G!BJ336</f>
        <v/>
      </c>
      <c r="AE395" s="40">
        <f t="shared" si="23"/>
        <v>0</v>
      </c>
    </row>
    <row r="396" spans="1:31" ht="9" customHeight="1" x14ac:dyDescent="0.15">
      <c r="A396" s="161" t="str">
        <f>F!A337</f>
        <v>PFOA totaal</v>
      </c>
      <c r="B396" s="161"/>
      <c r="C396" s="161"/>
      <c r="D396" s="65" t="str">
        <f>G!AT337</f>
        <v/>
      </c>
      <c r="E396" s="28" t="str">
        <f>G!AS337</f>
        <v>6,5</v>
      </c>
      <c r="F396" s="23" t="str">
        <f>G!AU337</f>
        <v>-</v>
      </c>
      <c r="G396" s="65"/>
      <c r="H396" s="65" t="str">
        <f>G!AW337</f>
        <v/>
      </c>
      <c r="I396" s="28" t="str">
        <f>G!AV337</f>
        <v>14</v>
      </c>
      <c r="J396" s="23" t="str">
        <f>G!AX337</f>
        <v>-</v>
      </c>
      <c r="K396" s="65"/>
      <c r="L396" s="65" t="str">
        <f>G!AZ337</f>
        <v/>
      </c>
      <c r="M396" s="28" t="str">
        <f>G!AY337</f>
        <v>--</v>
      </c>
      <c r="N396" s="23" t="str">
        <f>G!BA337</f>
        <v/>
      </c>
      <c r="O396" s="65"/>
      <c r="P396" s="65" t="str">
        <f>G!BC337</f>
        <v/>
      </c>
      <c r="Q396" s="28" t="str">
        <f>G!BB337</f>
        <v>--</v>
      </c>
      <c r="R396" s="23" t="str">
        <f>G!BD337</f>
        <v/>
      </c>
      <c r="S396" s="65"/>
      <c r="T396" s="65" t="str">
        <f>G!BF337</f>
        <v/>
      </c>
      <c r="U396" s="28" t="str">
        <f>G!BE337</f>
        <v>--</v>
      </c>
      <c r="V396" s="23" t="str">
        <f>G!BG337</f>
        <v/>
      </c>
      <c r="W396" s="65"/>
      <c r="X396" s="65" t="str">
        <f>G!BI337</f>
        <v/>
      </c>
      <c r="Y396" s="28" t="str">
        <f>G!BH337</f>
        <v>--</v>
      </c>
      <c r="Z396" s="23" t="str">
        <f>G!BJ337</f>
        <v/>
      </c>
      <c r="AE396" s="40">
        <f t="shared" si="23"/>
        <v>0</v>
      </c>
    </row>
    <row r="397" spans="1:31" ht="9" customHeight="1" x14ac:dyDescent="0.15">
      <c r="A397" s="161" t="str">
        <f>F!A338</f>
        <v>PFNA</v>
      </c>
      <c r="B397" s="161"/>
      <c r="C397" s="161"/>
      <c r="D397" s="65" t="str">
        <f>G!AT338</f>
        <v>&lt;</v>
      </c>
      <c r="E397" s="28" t="str">
        <f>G!AS338</f>
        <v>1,0</v>
      </c>
      <c r="F397" s="23" t="str">
        <f>G!AU338</f>
        <v/>
      </c>
      <c r="G397" s="65"/>
      <c r="H397" s="65" t="str">
        <f>G!AW338</f>
        <v>&lt;</v>
      </c>
      <c r="I397" s="28" t="str">
        <f>G!AV338</f>
        <v>1,0</v>
      </c>
      <c r="J397" s="23" t="str">
        <f>G!AX338</f>
        <v/>
      </c>
      <c r="K397" s="65"/>
      <c r="L397" s="65" t="str">
        <f>G!AZ338</f>
        <v/>
      </c>
      <c r="M397" s="28" t="str">
        <f>G!AY338</f>
        <v>--</v>
      </c>
      <c r="N397" s="23" t="str">
        <f>G!BA338</f>
        <v/>
      </c>
      <c r="O397" s="65"/>
      <c r="P397" s="65" t="str">
        <f>G!BC338</f>
        <v/>
      </c>
      <c r="Q397" s="28" t="str">
        <f>G!BB338</f>
        <v>--</v>
      </c>
      <c r="R397" s="23" t="str">
        <f>G!BD338</f>
        <v/>
      </c>
      <c r="S397" s="65"/>
      <c r="T397" s="65" t="str">
        <f>G!BF338</f>
        <v/>
      </c>
      <c r="U397" s="28" t="str">
        <f>G!BE338</f>
        <v>--</v>
      </c>
      <c r="V397" s="23" t="str">
        <f>G!BG338</f>
        <v/>
      </c>
      <c r="W397" s="65"/>
      <c r="X397" s="65" t="str">
        <f>G!BI338</f>
        <v/>
      </c>
      <c r="Y397" s="28" t="str">
        <f>G!BH338</f>
        <v>--</v>
      </c>
      <c r="Z397" s="23" t="str">
        <f>G!BJ338</f>
        <v/>
      </c>
      <c r="AE397" s="40">
        <f t="shared" si="23"/>
        <v>0</v>
      </c>
    </row>
    <row r="398" spans="1:31" ht="9" customHeight="1" x14ac:dyDescent="0.15">
      <c r="A398" s="161" t="str">
        <f>F!A339</f>
        <v>PFDA</v>
      </c>
      <c r="B398" s="161"/>
      <c r="C398" s="161"/>
      <c r="D398" s="65" t="str">
        <f>G!AT339</f>
        <v>&lt;</v>
      </c>
      <c r="E398" s="28" t="str">
        <f>G!AS339</f>
        <v>1,0</v>
      </c>
      <c r="F398" s="23" t="str">
        <f>G!AU339</f>
        <v/>
      </c>
      <c r="G398" s="65"/>
      <c r="H398" s="65" t="str">
        <f>G!AW339</f>
        <v>&lt;</v>
      </c>
      <c r="I398" s="28" t="str">
        <f>G!AV339</f>
        <v>1,0</v>
      </c>
      <c r="J398" s="23" t="str">
        <f>G!AX339</f>
        <v/>
      </c>
      <c r="K398" s="65"/>
      <c r="L398" s="65" t="str">
        <f>G!AZ339</f>
        <v/>
      </c>
      <c r="M398" s="28" t="str">
        <f>G!AY339</f>
        <v>--</v>
      </c>
      <c r="N398" s="23" t="str">
        <f>G!BA339</f>
        <v/>
      </c>
      <c r="O398" s="65"/>
      <c r="P398" s="65" t="str">
        <f>G!BC339</f>
        <v/>
      </c>
      <c r="Q398" s="28" t="str">
        <f>G!BB339</f>
        <v>--</v>
      </c>
      <c r="R398" s="23" t="str">
        <f>G!BD339</f>
        <v/>
      </c>
      <c r="S398" s="65"/>
      <c r="T398" s="65" t="str">
        <f>G!BF339</f>
        <v/>
      </c>
      <c r="U398" s="28" t="str">
        <f>G!BE339</f>
        <v>--</v>
      </c>
      <c r="V398" s="23" t="str">
        <f>G!BG339</f>
        <v/>
      </c>
      <c r="W398" s="65"/>
      <c r="X398" s="65" t="str">
        <f>G!BI339</f>
        <v/>
      </c>
      <c r="Y398" s="28" t="str">
        <f>G!BH339</f>
        <v>--</v>
      </c>
      <c r="Z398" s="23" t="str">
        <f>G!BJ339</f>
        <v/>
      </c>
      <c r="AE398" s="40">
        <f t="shared" si="23"/>
        <v>0</v>
      </c>
    </row>
    <row r="399" spans="1:31" ht="9" customHeight="1" x14ac:dyDescent="0.15">
      <c r="A399" s="161" t="str">
        <f>F!A340</f>
        <v>PFUnDA</v>
      </c>
      <c r="B399" s="161"/>
      <c r="C399" s="161"/>
      <c r="D399" s="65" t="str">
        <f>G!AT340</f>
        <v>&lt;</v>
      </c>
      <c r="E399" s="28" t="str">
        <f>G!AS340</f>
        <v>1,0</v>
      </c>
      <c r="F399" s="23" t="str">
        <f>G!AU340</f>
        <v/>
      </c>
      <c r="G399" s="65"/>
      <c r="H399" s="65" t="str">
        <f>G!AW340</f>
        <v>&lt;</v>
      </c>
      <c r="I399" s="28" t="str">
        <f>G!AV340</f>
        <v>1,0</v>
      </c>
      <c r="J399" s="23" t="str">
        <f>G!AX340</f>
        <v/>
      </c>
      <c r="K399" s="65"/>
      <c r="L399" s="65" t="str">
        <f>G!AZ340</f>
        <v/>
      </c>
      <c r="M399" s="28" t="str">
        <f>G!AY340</f>
        <v>--</v>
      </c>
      <c r="N399" s="23" t="str">
        <f>G!BA340</f>
        <v/>
      </c>
      <c r="O399" s="65"/>
      <c r="P399" s="65" t="str">
        <f>G!BC340</f>
        <v/>
      </c>
      <c r="Q399" s="28" t="str">
        <f>G!BB340</f>
        <v>--</v>
      </c>
      <c r="R399" s="23" t="str">
        <f>G!BD340</f>
        <v/>
      </c>
      <c r="S399" s="65"/>
      <c r="T399" s="65" t="str">
        <f>G!BF340</f>
        <v/>
      </c>
      <c r="U399" s="28" t="str">
        <f>G!BE340</f>
        <v>--</v>
      </c>
      <c r="V399" s="23" t="str">
        <f>G!BG340</f>
        <v/>
      </c>
      <c r="W399" s="65"/>
      <c r="X399" s="65" t="str">
        <f>G!BI340</f>
        <v/>
      </c>
      <c r="Y399" s="28" t="str">
        <f>G!BH340</f>
        <v>--</v>
      </c>
      <c r="Z399" s="23" t="str">
        <f>G!BJ340</f>
        <v/>
      </c>
      <c r="AE399" s="40">
        <f t="shared" si="23"/>
        <v>0</v>
      </c>
    </row>
    <row r="400" spans="1:31" ht="9" customHeight="1" x14ac:dyDescent="0.15">
      <c r="A400" s="161" t="str">
        <f>F!A341</f>
        <v>PFDoDA</v>
      </c>
      <c r="B400" s="161"/>
      <c r="C400" s="161"/>
      <c r="D400" s="65" t="str">
        <f>G!AT341</f>
        <v>&lt;</v>
      </c>
      <c r="E400" s="28" t="str">
        <f>G!AS341</f>
        <v>2,0</v>
      </c>
      <c r="F400" s="23" t="str">
        <f>G!AU341</f>
        <v/>
      </c>
      <c r="G400" s="65"/>
      <c r="H400" s="65" t="str">
        <f>G!AW341</f>
        <v>&lt;</v>
      </c>
      <c r="I400" s="28" t="str">
        <f>G!AV341</f>
        <v>2,0</v>
      </c>
      <c r="J400" s="23" t="str">
        <f>G!AX341</f>
        <v/>
      </c>
      <c r="K400" s="65"/>
      <c r="L400" s="65" t="str">
        <f>G!AZ341</f>
        <v/>
      </c>
      <c r="M400" s="28" t="str">
        <f>G!AY341</f>
        <v>--</v>
      </c>
      <c r="N400" s="23" t="str">
        <f>G!BA341</f>
        <v/>
      </c>
      <c r="O400" s="65"/>
      <c r="P400" s="65" t="str">
        <f>G!BC341</f>
        <v/>
      </c>
      <c r="Q400" s="28" t="str">
        <f>G!BB341</f>
        <v>--</v>
      </c>
      <c r="R400" s="23" t="str">
        <f>G!BD341</f>
        <v/>
      </c>
      <c r="S400" s="65"/>
      <c r="T400" s="65" t="str">
        <f>G!BF341</f>
        <v/>
      </c>
      <c r="U400" s="28" t="str">
        <f>G!BE341</f>
        <v>--</v>
      </c>
      <c r="V400" s="23" t="str">
        <f>G!BG341</f>
        <v/>
      </c>
      <c r="W400" s="65"/>
      <c r="X400" s="65" t="str">
        <f>G!BI341</f>
        <v/>
      </c>
      <c r="Y400" s="28" t="str">
        <f>G!BH341</f>
        <v>--</v>
      </c>
      <c r="Z400" s="23" t="str">
        <f>G!BJ341</f>
        <v/>
      </c>
      <c r="AE400" s="40">
        <f t="shared" si="23"/>
        <v>0</v>
      </c>
    </row>
    <row r="401" spans="1:31" ht="9" hidden="1" customHeight="1" x14ac:dyDescent="0.15">
      <c r="A401" s="161" t="str">
        <f>F!A342</f>
        <v>PFTrDA</v>
      </c>
      <c r="B401" s="161"/>
      <c r="C401" s="161"/>
      <c r="D401" s="65" t="str">
        <f>G!AT342</f>
        <v/>
      </c>
      <c r="E401" s="28" t="str">
        <f>G!AS342</f>
        <v>--</v>
      </c>
      <c r="F401" s="23" t="str">
        <f>G!AU342</f>
        <v/>
      </c>
      <c r="G401" s="65"/>
      <c r="H401" s="65" t="str">
        <f>G!AW342</f>
        <v/>
      </c>
      <c r="I401" s="28" t="str">
        <f>G!AV342</f>
        <v>--</v>
      </c>
      <c r="J401" s="23" t="str">
        <f>G!AX342</f>
        <v/>
      </c>
      <c r="K401" s="65"/>
      <c r="L401" s="65" t="str">
        <f>G!AZ342</f>
        <v/>
      </c>
      <c r="M401" s="28" t="str">
        <f>G!AY342</f>
        <v>--</v>
      </c>
      <c r="N401" s="23" t="str">
        <f>G!BA342</f>
        <v/>
      </c>
      <c r="O401" s="65"/>
      <c r="P401" s="65" t="str">
        <f>G!BC342</f>
        <v/>
      </c>
      <c r="Q401" s="28" t="str">
        <f>G!BB342</f>
        <v>--</v>
      </c>
      <c r="R401" s="23" t="str">
        <f>G!BD342</f>
        <v/>
      </c>
      <c r="S401" s="65"/>
      <c r="T401" s="65" t="str">
        <f>G!BF342</f>
        <v/>
      </c>
      <c r="U401" s="28" t="str">
        <f>G!BE342</f>
        <v>--</v>
      </c>
      <c r="V401" s="23" t="str">
        <f>G!BG342</f>
        <v/>
      </c>
      <c r="W401" s="65"/>
      <c r="X401" s="65" t="str">
        <f>G!BI342</f>
        <v/>
      </c>
      <c r="Y401" s="28" t="str">
        <f>G!BH342</f>
        <v>--</v>
      </c>
      <c r="Z401" s="23" t="str">
        <f>G!BJ342</f>
        <v/>
      </c>
      <c r="AE401" s="40">
        <f t="shared" si="23"/>
        <v>1</v>
      </c>
    </row>
    <row r="402" spans="1:31" ht="9" hidden="1" customHeight="1" x14ac:dyDescent="0.15">
      <c r="A402" s="161" t="str">
        <f>F!A343</f>
        <v>PFTeDA</v>
      </c>
      <c r="B402" s="161"/>
      <c r="C402" s="161"/>
      <c r="D402" s="65" t="str">
        <f>G!AT343</f>
        <v/>
      </c>
      <c r="E402" s="28" t="str">
        <f>G!AS343</f>
        <v>--</v>
      </c>
      <c r="F402" s="23" t="str">
        <f>G!AU343</f>
        <v/>
      </c>
      <c r="G402" s="65"/>
      <c r="H402" s="65" t="str">
        <f>G!AW343</f>
        <v/>
      </c>
      <c r="I402" s="28" t="str">
        <f>G!AV343</f>
        <v>--</v>
      </c>
      <c r="J402" s="23" t="str">
        <f>G!AX343</f>
        <v/>
      </c>
      <c r="K402" s="65"/>
      <c r="L402" s="65" t="str">
        <f>G!AZ343</f>
        <v/>
      </c>
      <c r="M402" s="28" t="str">
        <f>G!AY343</f>
        <v>--</v>
      </c>
      <c r="N402" s="23" t="str">
        <f>G!BA343</f>
        <v/>
      </c>
      <c r="O402" s="65"/>
      <c r="P402" s="65" t="str">
        <f>G!BC343</f>
        <v/>
      </c>
      <c r="Q402" s="28" t="str">
        <f>G!BB343</f>
        <v>--</v>
      </c>
      <c r="R402" s="23" t="str">
        <f>G!BD343</f>
        <v/>
      </c>
      <c r="S402" s="65"/>
      <c r="T402" s="65" t="str">
        <f>G!BF343</f>
        <v/>
      </c>
      <c r="U402" s="28" t="str">
        <f>G!BE343</f>
        <v>--</v>
      </c>
      <c r="V402" s="23" t="str">
        <f>G!BG343</f>
        <v/>
      </c>
      <c r="W402" s="65"/>
      <c r="X402" s="65" t="str">
        <f>G!BI343</f>
        <v/>
      </c>
      <c r="Y402" s="28" t="str">
        <f>G!BH343</f>
        <v>--</v>
      </c>
      <c r="Z402" s="23" t="str">
        <f>G!BJ343</f>
        <v/>
      </c>
      <c r="AE402" s="40">
        <f t="shared" si="23"/>
        <v>1</v>
      </c>
    </row>
    <row r="403" spans="1:31" ht="9" hidden="1" customHeight="1" x14ac:dyDescent="0.15">
      <c r="A403" s="161" t="str">
        <f>F!A344</f>
        <v>PFHxDA</v>
      </c>
      <c r="B403" s="161"/>
      <c r="C403" s="161"/>
      <c r="D403" s="65" t="str">
        <f>G!AT344</f>
        <v/>
      </c>
      <c r="E403" s="28" t="str">
        <f>G!AS344</f>
        <v>--</v>
      </c>
      <c r="F403" s="23" t="str">
        <f>G!AU344</f>
        <v/>
      </c>
      <c r="G403" s="65"/>
      <c r="H403" s="65" t="str">
        <f>G!AW344</f>
        <v/>
      </c>
      <c r="I403" s="28" t="str">
        <f>G!AV344</f>
        <v>--</v>
      </c>
      <c r="J403" s="23" t="str">
        <f>G!AX344</f>
        <v/>
      </c>
      <c r="K403" s="65"/>
      <c r="L403" s="65" t="str">
        <f>G!AZ344</f>
        <v/>
      </c>
      <c r="M403" s="28" t="str">
        <f>G!AY344</f>
        <v>--</v>
      </c>
      <c r="N403" s="23" t="str">
        <f>G!BA344</f>
        <v/>
      </c>
      <c r="O403" s="65"/>
      <c r="P403" s="65" t="str">
        <f>G!BC344</f>
        <v/>
      </c>
      <c r="Q403" s="28" t="str">
        <f>G!BB344</f>
        <v>--</v>
      </c>
      <c r="R403" s="23" t="str">
        <f>G!BD344</f>
        <v/>
      </c>
      <c r="S403" s="65"/>
      <c r="T403" s="65" t="str">
        <f>G!BF344</f>
        <v/>
      </c>
      <c r="U403" s="28" t="str">
        <f>G!BE344</f>
        <v>--</v>
      </c>
      <c r="V403" s="23" t="str">
        <f>G!BG344</f>
        <v/>
      </c>
      <c r="W403" s="65"/>
      <c r="X403" s="65" t="str">
        <f>G!BI344</f>
        <v/>
      </c>
      <c r="Y403" s="28" t="str">
        <f>G!BH344</f>
        <v>--</v>
      </c>
      <c r="Z403" s="23" t="str">
        <f>G!BJ344</f>
        <v/>
      </c>
      <c r="AE403" s="40">
        <f t="shared" si="23"/>
        <v>1</v>
      </c>
    </row>
    <row r="404" spans="1:31" ht="9" hidden="1" customHeight="1" x14ac:dyDescent="0.15">
      <c r="A404" s="161" t="str">
        <f>F!A345</f>
        <v>PFODA</v>
      </c>
      <c r="B404" s="161"/>
      <c r="C404" s="161"/>
      <c r="D404" s="65" t="str">
        <f>G!AT345</f>
        <v/>
      </c>
      <c r="E404" s="28" t="str">
        <f>G!AS345</f>
        <v>--</v>
      </c>
      <c r="F404" s="23" t="str">
        <f>G!AU345</f>
        <v/>
      </c>
      <c r="G404" s="65"/>
      <c r="H404" s="65" t="str">
        <f>G!AW345</f>
        <v/>
      </c>
      <c r="I404" s="28" t="str">
        <f>G!AV345</f>
        <v>--</v>
      </c>
      <c r="J404" s="23" t="str">
        <f>G!AX345</f>
        <v/>
      </c>
      <c r="K404" s="65"/>
      <c r="L404" s="65" t="str">
        <f>G!AZ345</f>
        <v/>
      </c>
      <c r="M404" s="28" t="str">
        <f>G!AY345</f>
        <v>--</v>
      </c>
      <c r="N404" s="23" t="str">
        <f>G!BA345</f>
        <v/>
      </c>
      <c r="O404" s="65"/>
      <c r="P404" s="65" t="str">
        <f>G!BC345</f>
        <v/>
      </c>
      <c r="Q404" s="28" t="str">
        <f>G!BB345</f>
        <v>--</v>
      </c>
      <c r="R404" s="23" t="str">
        <f>G!BD345</f>
        <v/>
      </c>
      <c r="S404" s="65"/>
      <c r="T404" s="65" t="str">
        <f>G!BF345</f>
        <v/>
      </c>
      <c r="U404" s="28" t="str">
        <f>G!BE345</f>
        <v>--</v>
      </c>
      <c r="V404" s="23" t="str">
        <f>G!BG345</f>
        <v/>
      </c>
      <c r="W404" s="65"/>
      <c r="X404" s="65" t="str">
        <f>G!BI345</f>
        <v/>
      </c>
      <c r="Y404" s="28" t="str">
        <f>G!BH345</f>
        <v>--</v>
      </c>
      <c r="Z404" s="23" t="str">
        <f>G!BJ345</f>
        <v/>
      </c>
      <c r="AE404" s="40">
        <f t="shared" si="23"/>
        <v>1</v>
      </c>
    </row>
    <row r="405" spans="1:31" ht="9" customHeight="1" x14ac:dyDescent="0.15">
      <c r="A405" s="161" t="str">
        <f>F!A346</f>
        <v>PFBS</v>
      </c>
      <c r="B405" s="161"/>
      <c r="C405" s="161"/>
      <c r="D405" s="65" t="str">
        <f>G!AT346</f>
        <v>&lt;</v>
      </c>
      <c r="E405" s="28" t="str">
        <f>G!AS346</f>
        <v>78</v>
      </c>
      <c r="F405" s="23" t="str">
        <f>G!AU346</f>
        <v/>
      </c>
      <c r="G405" s="65"/>
      <c r="H405" s="65" t="str">
        <f>G!AW346</f>
        <v>&lt;</v>
      </c>
      <c r="I405" s="28" t="str">
        <f>G!AV346</f>
        <v>1,5</v>
      </c>
      <c r="J405" s="23" t="str">
        <f>G!AX346</f>
        <v/>
      </c>
      <c r="K405" s="65"/>
      <c r="L405" s="65" t="str">
        <f>G!AZ346</f>
        <v/>
      </c>
      <c r="M405" s="28" t="str">
        <f>G!AY346</f>
        <v>--</v>
      </c>
      <c r="N405" s="23" t="str">
        <f>G!BA346</f>
        <v/>
      </c>
      <c r="O405" s="65"/>
      <c r="P405" s="65" t="str">
        <f>G!BC346</f>
        <v/>
      </c>
      <c r="Q405" s="28" t="str">
        <f>G!BB346</f>
        <v>--</v>
      </c>
      <c r="R405" s="23" t="str">
        <f>G!BD346</f>
        <v/>
      </c>
      <c r="S405" s="65"/>
      <c r="T405" s="65" t="str">
        <f>G!BF346</f>
        <v/>
      </c>
      <c r="U405" s="28" t="str">
        <f>G!BE346</f>
        <v>--</v>
      </c>
      <c r="V405" s="23" t="str">
        <f>G!BG346</f>
        <v/>
      </c>
      <c r="W405" s="65"/>
      <c r="X405" s="65" t="str">
        <f>G!BI346</f>
        <v/>
      </c>
      <c r="Y405" s="28" t="str">
        <f>G!BH346</f>
        <v>--</v>
      </c>
      <c r="Z405" s="23" t="str">
        <f>G!BJ346</f>
        <v/>
      </c>
      <c r="AE405" s="40">
        <f t="shared" si="23"/>
        <v>0</v>
      </c>
    </row>
    <row r="406" spans="1:31" ht="9" customHeight="1" x14ac:dyDescent="0.15">
      <c r="A406" s="161" t="str">
        <f>F!A347</f>
        <v>PFPeS</v>
      </c>
      <c r="B406" s="161"/>
      <c r="C406" s="161"/>
      <c r="D406" s="65" t="str">
        <f>G!AT347</f>
        <v>&lt;</v>
      </c>
      <c r="E406" s="28" t="str">
        <f>G!AS347</f>
        <v>1,0</v>
      </c>
      <c r="F406" s="23" t="str">
        <f>G!AU347</f>
        <v/>
      </c>
      <c r="G406" s="65"/>
      <c r="H406" s="65" t="str">
        <f>G!AW347</f>
        <v>&lt;</v>
      </c>
      <c r="I406" s="28" t="str">
        <f>G!AV347</f>
        <v>1,0</v>
      </c>
      <c r="J406" s="23" t="str">
        <f>G!AX347</f>
        <v/>
      </c>
      <c r="K406" s="65"/>
      <c r="L406" s="65" t="str">
        <f>G!AZ347</f>
        <v/>
      </c>
      <c r="M406" s="28" t="str">
        <f>G!AY347</f>
        <v>--</v>
      </c>
      <c r="N406" s="23" t="str">
        <f>G!BA347</f>
        <v/>
      </c>
      <c r="O406" s="65"/>
      <c r="P406" s="65" t="str">
        <f>G!BC347</f>
        <v/>
      </c>
      <c r="Q406" s="28" t="str">
        <f>G!BB347</f>
        <v>--</v>
      </c>
      <c r="R406" s="23" t="str">
        <f>G!BD347</f>
        <v/>
      </c>
      <c r="S406" s="65"/>
      <c r="T406" s="65" t="str">
        <f>G!BF347</f>
        <v/>
      </c>
      <c r="U406" s="28" t="str">
        <f>G!BE347</f>
        <v>--</v>
      </c>
      <c r="V406" s="23" t="str">
        <f>G!BG347</f>
        <v/>
      </c>
      <c r="W406" s="65"/>
      <c r="X406" s="65" t="str">
        <f>G!BI347</f>
        <v/>
      </c>
      <c r="Y406" s="28" t="str">
        <f>G!BH347</f>
        <v>--</v>
      </c>
      <c r="Z406" s="23" t="str">
        <f>G!BJ347</f>
        <v/>
      </c>
      <c r="AE406" s="40">
        <f t="shared" si="23"/>
        <v>0</v>
      </c>
    </row>
    <row r="407" spans="1:31" ht="9" customHeight="1" x14ac:dyDescent="0.15">
      <c r="A407" s="161" t="str">
        <f>F!A348</f>
        <v>PFHxS</v>
      </c>
      <c r="B407" s="161"/>
      <c r="C407" s="161"/>
      <c r="D407" s="65" t="str">
        <f>G!AT348</f>
        <v>&lt;</v>
      </c>
      <c r="E407" s="28" t="str">
        <f>G!AS348</f>
        <v>1,0</v>
      </c>
      <c r="F407" s="23" t="str">
        <f>G!AU348</f>
        <v/>
      </c>
      <c r="G407" s="65"/>
      <c r="H407" s="65" t="str">
        <f>G!AW348</f>
        <v>&lt;</v>
      </c>
      <c r="I407" s="28" t="str">
        <f>G!AV348</f>
        <v>1,0</v>
      </c>
      <c r="J407" s="23" t="str">
        <f>G!AX348</f>
        <v/>
      </c>
      <c r="K407" s="65"/>
      <c r="L407" s="65" t="str">
        <f>G!AZ348</f>
        <v/>
      </c>
      <c r="M407" s="28" t="str">
        <f>G!AY348</f>
        <v>--</v>
      </c>
      <c r="N407" s="23" t="str">
        <f>G!BA348</f>
        <v/>
      </c>
      <c r="O407" s="65"/>
      <c r="P407" s="65" t="str">
        <f>G!BC348</f>
        <v/>
      </c>
      <c r="Q407" s="28" t="str">
        <f>G!BB348</f>
        <v>--</v>
      </c>
      <c r="R407" s="23" t="str">
        <f>G!BD348</f>
        <v/>
      </c>
      <c r="S407" s="65"/>
      <c r="T407" s="65" t="str">
        <f>G!BF348</f>
        <v/>
      </c>
      <c r="U407" s="28" t="str">
        <f>G!BE348</f>
        <v>--</v>
      </c>
      <c r="V407" s="23" t="str">
        <f>G!BG348</f>
        <v/>
      </c>
      <c r="W407" s="65"/>
      <c r="X407" s="65" t="str">
        <f>G!BI348</f>
        <v/>
      </c>
      <c r="Y407" s="28" t="str">
        <f>G!BH348</f>
        <v>--</v>
      </c>
      <c r="Z407" s="23" t="str">
        <f>G!BJ348</f>
        <v/>
      </c>
      <c r="AE407" s="40">
        <f t="shared" si="23"/>
        <v>0</v>
      </c>
    </row>
    <row r="408" spans="1:31" ht="9" customHeight="1" x14ac:dyDescent="0.15">
      <c r="A408" s="161" t="str">
        <f>F!A349</f>
        <v>PFHpS</v>
      </c>
      <c r="B408" s="161"/>
      <c r="C408" s="161"/>
      <c r="D408" s="65" t="str">
        <f>G!AT349</f>
        <v>&lt;</v>
      </c>
      <c r="E408" s="28" t="str">
        <f>G!AS349</f>
        <v>1,0</v>
      </c>
      <c r="F408" s="23" t="str">
        <f>G!AU349</f>
        <v/>
      </c>
      <c r="G408" s="65"/>
      <c r="H408" s="65" t="str">
        <f>G!AW349</f>
        <v>&lt;</v>
      </c>
      <c r="I408" s="28" t="str">
        <f>G!AV349</f>
        <v>1,0</v>
      </c>
      <c r="J408" s="23" t="str">
        <f>G!AX349</f>
        <v/>
      </c>
      <c r="K408" s="65"/>
      <c r="L408" s="65" t="str">
        <f>G!AZ349</f>
        <v/>
      </c>
      <c r="M408" s="28" t="str">
        <f>G!AY349</f>
        <v>--</v>
      </c>
      <c r="N408" s="23" t="str">
        <f>G!BA349</f>
        <v/>
      </c>
      <c r="O408" s="65"/>
      <c r="P408" s="65" t="str">
        <f>G!BC349</f>
        <v/>
      </c>
      <c r="Q408" s="28" t="str">
        <f>G!BB349</f>
        <v>--</v>
      </c>
      <c r="R408" s="23" t="str">
        <f>G!BD349</f>
        <v/>
      </c>
      <c r="S408" s="65"/>
      <c r="T408" s="65" t="str">
        <f>G!BF349</f>
        <v/>
      </c>
      <c r="U408" s="28" t="str">
        <f>G!BE349</f>
        <v>--</v>
      </c>
      <c r="V408" s="23" t="str">
        <f>G!BG349</f>
        <v/>
      </c>
      <c r="W408" s="65"/>
      <c r="X408" s="65" t="str">
        <f>G!BI349</f>
        <v/>
      </c>
      <c r="Y408" s="28" t="str">
        <f>G!BH349</f>
        <v>--</v>
      </c>
      <c r="Z408" s="23" t="str">
        <f>G!BJ349</f>
        <v/>
      </c>
      <c r="AE408" s="40">
        <f t="shared" si="23"/>
        <v>0</v>
      </c>
    </row>
    <row r="409" spans="1:31" ht="9" customHeight="1" x14ac:dyDescent="0.15">
      <c r="A409" s="161" t="str">
        <f>F!A350</f>
        <v>PFOS lineair</v>
      </c>
      <c r="B409" s="161"/>
      <c r="C409" s="161"/>
      <c r="D409" s="65" t="str">
        <f>G!AT350</f>
        <v>&lt;</v>
      </c>
      <c r="E409" s="28" t="str">
        <f>G!AS350</f>
        <v>1,0</v>
      </c>
      <c r="F409" s="23" t="str">
        <f>G!AU350</f>
        <v/>
      </c>
      <c r="G409" s="65"/>
      <c r="H409" s="65" t="str">
        <f>G!AW350</f>
        <v>&lt;</v>
      </c>
      <c r="I409" s="28" t="str">
        <f>G!AV350</f>
        <v>1,0</v>
      </c>
      <c r="J409" s="23" t="str">
        <f>G!AX350</f>
        <v/>
      </c>
      <c r="K409" s="65"/>
      <c r="L409" s="65" t="str">
        <f>G!AZ350</f>
        <v/>
      </c>
      <c r="M409" s="28" t="str">
        <f>G!AY350</f>
        <v>--</v>
      </c>
      <c r="N409" s="23" t="str">
        <f>G!BA350</f>
        <v/>
      </c>
      <c r="O409" s="65"/>
      <c r="P409" s="65" t="str">
        <f>G!BC350</f>
        <v/>
      </c>
      <c r="Q409" s="28" t="str">
        <f>G!BB350</f>
        <v>--</v>
      </c>
      <c r="R409" s="23" t="str">
        <f>G!BD350</f>
        <v/>
      </c>
      <c r="S409" s="65"/>
      <c r="T409" s="65" t="str">
        <f>G!BF350</f>
        <v/>
      </c>
      <c r="U409" s="28" t="str">
        <f>G!BE350</f>
        <v>--</v>
      </c>
      <c r="V409" s="23" t="str">
        <f>G!BG350</f>
        <v/>
      </c>
      <c r="W409" s="65"/>
      <c r="X409" s="65" t="str">
        <f>G!BI350</f>
        <v/>
      </c>
      <c r="Y409" s="28" t="str">
        <f>G!BH350</f>
        <v>--</v>
      </c>
      <c r="Z409" s="23" t="str">
        <f>G!BJ350</f>
        <v/>
      </c>
      <c r="AE409" s="40">
        <f t="shared" si="23"/>
        <v>0</v>
      </c>
    </row>
    <row r="410" spans="1:31" ht="9" customHeight="1" x14ac:dyDescent="0.15">
      <c r="A410" s="161" t="str">
        <f>F!A351</f>
        <v>PFOS vertakt</v>
      </c>
      <c r="B410" s="161"/>
      <c r="C410" s="161"/>
      <c r="D410" s="65" t="str">
        <f>G!AT351</f>
        <v>&lt;</v>
      </c>
      <c r="E410" s="28" t="str">
        <f>G!AS351</f>
        <v>1,0</v>
      </c>
      <c r="F410" s="23" t="str">
        <f>G!AU351</f>
        <v/>
      </c>
      <c r="G410" s="65"/>
      <c r="H410" s="65" t="str">
        <f>G!AW351</f>
        <v/>
      </c>
      <c r="I410" s="28" t="str">
        <f>G!AV351</f>
        <v>1,2</v>
      </c>
      <c r="J410" s="23" t="str">
        <f>G!AX351</f>
        <v/>
      </c>
      <c r="K410" s="65"/>
      <c r="L410" s="65" t="str">
        <f>G!AZ351</f>
        <v/>
      </c>
      <c r="M410" s="28" t="str">
        <f>G!AY351</f>
        <v>--</v>
      </c>
      <c r="N410" s="23" t="str">
        <f>G!BA351</f>
        <v/>
      </c>
      <c r="O410" s="65"/>
      <c r="P410" s="65" t="str">
        <f>G!BC351</f>
        <v/>
      </c>
      <c r="Q410" s="28" t="str">
        <f>G!BB351</f>
        <v>--</v>
      </c>
      <c r="R410" s="23" t="str">
        <f>G!BD351</f>
        <v/>
      </c>
      <c r="S410" s="65"/>
      <c r="T410" s="65" t="str">
        <f>G!BF351</f>
        <v/>
      </c>
      <c r="U410" s="28" t="str">
        <f>G!BE351</f>
        <v>--</v>
      </c>
      <c r="V410" s="23" t="str">
        <f>G!BG351</f>
        <v/>
      </c>
      <c r="W410" s="65"/>
      <c r="X410" s="65" t="str">
        <f>G!BI351</f>
        <v/>
      </c>
      <c r="Y410" s="28" t="str">
        <f>G!BH351</f>
        <v>--</v>
      </c>
      <c r="Z410" s="23" t="str">
        <f>G!BJ351</f>
        <v/>
      </c>
      <c r="AE410" s="40">
        <f t="shared" si="23"/>
        <v>0</v>
      </c>
    </row>
    <row r="411" spans="1:31" ht="9" customHeight="1" x14ac:dyDescent="0.15">
      <c r="A411" s="161" t="str">
        <f>F!A352</f>
        <v>PFOS totaal</v>
      </c>
      <c r="B411" s="161"/>
      <c r="C411" s="161"/>
      <c r="D411" s="65" t="str">
        <f>G!AT352</f>
        <v>&lt;</v>
      </c>
      <c r="E411" s="28" t="str">
        <f>G!AS352</f>
        <v>2,0</v>
      </c>
      <c r="F411" s="23" t="str">
        <f>G!AU352</f>
        <v>-</v>
      </c>
      <c r="G411" s="65"/>
      <c r="H411" s="65" t="str">
        <f>G!AW352</f>
        <v/>
      </c>
      <c r="I411" s="28" t="str">
        <f>G!AV352</f>
        <v>1,9</v>
      </c>
      <c r="J411" s="23" t="str">
        <f>G!AX352</f>
        <v>-</v>
      </c>
      <c r="K411" s="65"/>
      <c r="L411" s="65" t="str">
        <f>G!AZ352</f>
        <v/>
      </c>
      <c r="M411" s="28" t="str">
        <f>G!AY352</f>
        <v>--</v>
      </c>
      <c r="N411" s="23" t="str">
        <f>G!BA352</f>
        <v/>
      </c>
      <c r="O411" s="65"/>
      <c r="P411" s="65" t="str">
        <f>G!BC352</f>
        <v/>
      </c>
      <c r="Q411" s="28" t="str">
        <f>G!BB352</f>
        <v>--</v>
      </c>
      <c r="R411" s="23" t="str">
        <f>G!BD352</f>
        <v/>
      </c>
      <c r="S411" s="65"/>
      <c r="T411" s="65" t="str">
        <f>G!BF352</f>
        <v/>
      </c>
      <c r="U411" s="28" t="str">
        <f>G!BE352</f>
        <v>--</v>
      </c>
      <c r="V411" s="23" t="str">
        <f>G!BG352</f>
        <v/>
      </c>
      <c r="W411" s="65"/>
      <c r="X411" s="65" t="str">
        <f>G!BI352</f>
        <v/>
      </c>
      <c r="Y411" s="28" t="str">
        <f>G!BH352</f>
        <v>--</v>
      </c>
      <c r="Z411" s="23" t="str">
        <f>G!BJ352</f>
        <v/>
      </c>
      <c r="AE411" s="40">
        <f t="shared" si="23"/>
        <v>0</v>
      </c>
    </row>
    <row r="412" spans="1:31" ht="9" customHeight="1" x14ac:dyDescent="0.15">
      <c r="A412" s="161" t="str">
        <f>F!A353</f>
        <v>PFDS</v>
      </c>
      <c r="B412" s="161"/>
      <c r="C412" s="161"/>
      <c r="D412" s="65" t="str">
        <f>G!AT353</f>
        <v>&lt;</v>
      </c>
      <c r="E412" s="28" t="str">
        <f>G!AS353</f>
        <v>1,1</v>
      </c>
      <c r="F412" s="23" t="str">
        <f>G!AU353</f>
        <v/>
      </c>
      <c r="G412" s="65"/>
      <c r="H412" s="65" t="str">
        <f>G!AW353</f>
        <v>&lt;</v>
      </c>
      <c r="I412" s="28" t="str">
        <f>G!AV353</f>
        <v>1,0</v>
      </c>
      <c r="J412" s="23" t="str">
        <f>G!AX353</f>
        <v/>
      </c>
      <c r="K412" s="65"/>
      <c r="L412" s="65" t="str">
        <f>G!AZ353</f>
        <v/>
      </c>
      <c r="M412" s="28" t="str">
        <f>G!AY353</f>
        <v>--</v>
      </c>
      <c r="N412" s="23" t="str">
        <f>G!BA353</f>
        <v/>
      </c>
      <c r="O412" s="65"/>
      <c r="P412" s="65" t="str">
        <f>G!BC353</f>
        <v/>
      </c>
      <c r="Q412" s="28" t="str">
        <f>G!BB353</f>
        <v>--</v>
      </c>
      <c r="R412" s="23" t="str">
        <f>G!BD353</f>
        <v/>
      </c>
      <c r="S412" s="65"/>
      <c r="T412" s="65" t="str">
        <f>G!BF353</f>
        <v/>
      </c>
      <c r="U412" s="28" t="str">
        <f>G!BE353</f>
        <v>--</v>
      </c>
      <c r="V412" s="23" t="str">
        <f>G!BG353</f>
        <v/>
      </c>
      <c r="W412" s="65"/>
      <c r="X412" s="65" t="str">
        <f>G!BI353</f>
        <v/>
      </c>
      <c r="Y412" s="28" t="str">
        <f>G!BH353</f>
        <v>--</v>
      </c>
      <c r="Z412" s="23" t="str">
        <f>G!BJ353</f>
        <v/>
      </c>
      <c r="AE412" s="40">
        <f t="shared" si="23"/>
        <v>0</v>
      </c>
    </row>
    <row r="413" spans="1:31" ht="9" customHeight="1" x14ac:dyDescent="0.15">
      <c r="A413" s="161" t="str">
        <f>F!A354</f>
        <v>4:2 FTS</v>
      </c>
      <c r="B413" s="161"/>
      <c r="C413" s="161"/>
      <c r="D413" s="65" t="str">
        <f>G!AT354</f>
        <v/>
      </c>
      <c r="E413" s="28" t="str">
        <f>G!AS354</f>
        <v>1,1</v>
      </c>
      <c r="F413" s="23" t="str">
        <f>G!AU354</f>
        <v/>
      </c>
      <c r="G413" s="65"/>
      <c r="H413" s="65" t="str">
        <f>G!AW354</f>
        <v>&lt;</v>
      </c>
      <c r="I413" s="28" t="str">
        <f>G!AV354</f>
        <v>1,0</v>
      </c>
      <c r="J413" s="23" t="str">
        <f>G!AX354</f>
        <v/>
      </c>
      <c r="K413" s="65"/>
      <c r="L413" s="65" t="str">
        <f>G!AZ354</f>
        <v/>
      </c>
      <c r="M413" s="28" t="str">
        <f>G!AY354</f>
        <v>--</v>
      </c>
      <c r="N413" s="23" t="str">
        <f>G!BA354</f>
        <v/>
      </c>
      <c r="O413" s="65"/>
      <c r="P413" s="65" t="str">
        <f>G!BC354</f>
        <v/>
      </c>
      <c r="Q413" s="28" t="str">
        <f>G!BB354</f>
        <v>--</v>
      </c>
      <c r="R413" s="23" t="str">
        <f>G!BD354</f>
        <v/>
      </c>
      <c r="S413" s="65"/>
      <c r="T413" s="65" t="str">
        <f>G!BF354</f>
        <v/>
      </c>
      <c r="U413" s="28" t="str">
        <f>G!BE354</f>
        <v>--</v>
      </c>
      <c r="V413" s="23" t="str">
        <f>G!BG354</f>
        <v/>
      </c>
      <c r="W413" s="65"/>
      <c r="X413" s="65" t="str">
        <f>G!BI354</f>
        <v/>
      </c>
      <c r="Y413" s="28" t="str">
        <f>G!BH354</f>
        <v>--</v>
      </c>
      <c r="Z413" s="23" t="str">
        <f>G!BJ354</f>
        <v/>
      </c>
      <c r="AE413" s="40">
        <f t="shared" si="23"/>
        <v>0</v>
      </c>
    </row>
    <row r="414" spans="1:31" ht="9" customHeight="1" x14ac:dyDescent="0.15">
      <c r="A414" s="161" t="str">
        <f>F!A355</f>
        <v>6:2 FTS</v>
      </c>
      <c r="B414" s="161"/>
      <c r="C414" s="161"/>
      <c r="D414" s="65" t="str">
        <f>G!AT355</f>
        <v>&lt;</v>
      </c>
      <c r="E414" s="28" t="str">
        <f>G!AS355</f>
        <v>4,9</v>
      </c>
      <c r="F414" s="23" t="str">
        <f>G!AU355</f>
        <v/>
      </c>
      <c r="G414" s="65"/>
      <c r="H414" s="65" t="str">
        <f>G!AW355</f>
        <v>&lt;</v>
      </c>
      <c r="I414" s="28" t="str">
        <f>G!AV355</f>
        <v>1,0</v>
      </c>
      <c r="J414" s="23" t="str">
        <f>G!AX355</f>
        <v/>
      </c>
      <c r="K414" s="65"/>
      <c r="L414" s="65" t="str">
        <f>G!AZ355</f>
        <v/>
      </c>
      <c r="M414" s="28" t="str">
        <f>G!AY355</f>
        <v>--</v>
      </c>
      <c r="N414" s="23" t="str">
        <f>G!BA355</f>
        <v/>
      </c>
      <c r="O414" s="65"/>
      <c r="P414" s="65" t="str">
        <f>G!BC355</f>
        <v/>
      </c>
      <c r="Q414" s="28" t="str">
        <f>G!BB355</f>
        <v>--</v>
      </c>
      <c r="R414" s="23" t="str">
        <f>G!BD355</f>
        <v/>
      </c>
      <c r="S414" s="65"/>
      <c r="T414" s="65" t="str">
        <f>G!BF355</f>
        <v/>
      </c>
      <c r="U414" s="28" t="str">
        <f>G!BE355</f>
        <v>--</v>
      </c>
      <c r="V414" s="23" t="str">
        <f>G!BG355</f>
        <v/>
      </c>
      <c r="W414" s="65"/>
      <c r="X414" s="65" t="str">
        <f>G!BI355</f>
        <v/>
      </c>
      <c r="Y414" s="28" t="str">
        <f>G!BH355</f>
        <v>--</v>
      </c>
      <c r="Z414" s="23" t="str">
        <f>G!BJ355</f>
        <v/>
      </c>
      <c r="AE414" s="40">
        <f t="shared" si="23"/>
        <v>0</v>
      </c>
    </row>
    <row r="415" spans="1:31" ht="9" customHeight="1" x14ac:dyDescent="0.15">
      <c r="A415" s="161" t="str">
        <f>F!A356</f>
        <v>8:2 FTS</v>
      </c>
      <c r="B415" s="161"/>
      <c r="C415" s="161"/>
      <c r="D415" s="65" t="str">
        <f>G!AT356</f>
        <v>&lt;</v>
      </c>
      <c r="E415" s="28" t="str">
        <f>G!AS356</f>
        <v>1,0</v>
      </c>
      <c r="F415" s="23" t="str">
        <f>G!AU356</f>
        <v/>
      </c>
      <c r="G415" s="65"/>
      <c r="H415" s="65" t="str">
        <f>G!AW356</f>
        <v>&lt;</v>
      </c>
      <c r="I415" s="28" t="str">
        <f>G!AV356</f>
        <v>1,0</v>
      </c>
      <c r="J415" s="23" t="str">
        <f>G!AX356</f>
        <v/>
      </c>
      <c r="K415" s="65"/>
      <c r="L415" s="65" t="str">
        <f>G!AZ356</f>
        <v/>
      </c>
      <c r="M415" s="28" t="str">
        <f>G!AY356</f>
        <v>--</v>
      </c>
      <c r="N415" s="23" t="str">
        <f>G!BA356</f>
        <v/>
      </c>
      <c r="O415" s="65"/>
      <c r="P415" s="65" t="str">
        <f>G!BC356</f>
        <v/>
      </c>
      <c r="Q415" s="28" t="str">
        <f>G!BB356</f>
        <v>--</v>
      </c>
      <c r="R415" s="23" t="str">
        <f>G!BD356</f>
        <v/>
      </c>
      <c r="S415" s="65"/>
      <c r="T415" s="65" t="str">
        <f>G!BF356</f>
        <v/>
      </c>
      <c r="U415" s="28" t="str">
        <f>G!BE356</f>
        <v>--</v>
      </c>
      <c r="V415" s="23" t="str">
        <f>G!BG356</f>
        <v/>
      </c>
      <c r="W415" s="65"/>
      <c r="X415" s="65" t="str">
        <f>G!BI356</f>
        <v/>
      </c>
      <c r="Y415" s="28" t="str">
        <f>G!BH356</f>
        <v>--</v>
      </c>
      <c r="Z415" s="23" t="str">
        <f>G!BJ356</f>
        <v/>
      </c>
      <c r="AE415" s="40">
        <f t="shared" si="23"/>
        <v>0</v>
      </c>
    </row>
    <row r="416" spans="1:31" ht="9" hidden="1" customHeight="1" x14ac:dyDescent="0.15">
      <c r="A416" s="161" t="str">
        <f>F!A357</f>
        <v>10:2 FTS</v>
      </c>
      <c r="B416" s="161"/>
      <c r="C416" s="161"/>
      <c r="D416" s="65" t="str">
        <f>G!AT357</f>
        <v/>
      </c>
      <c r="E416" s="28" t="str">
        <f>G!AS357</f>
        <v>--</v>
      </c>
      <c r="F416" s="23" t="str">
        <f>G!AU357</f>
        <v/>
      </c>
      <c r="G416" s="65"/>
      <c r="H416" s="65" t="str">
        <f>G!AW357</f>
        <v/>
      </c>
      <c r="I416" s="28" t="str">
        <f>G!AV357</f>
        <v>--</v>
      </c>
      <c r="J416" s="23" t="str">
        <f>G!AX357</f>
        <v/>
      </c>
      <c r="K416" s="65"/>
      <c r="L416" s="65" t="str">
        <f>G!AZ357</f>
        <v/>
      </c>
      <c r="M416" s="28" t="str">
        <f>G!AY357</f>
        <v>--</v>
      </c>
      <c r="N416" s="23" t="str">
        <f>G!BA357</f>
        <v/>
      </c>
      <c r="O416" s="65"/>
      <c r="P416" s="65" t="str">
        <f>G!BC357</f>
        <v/>
      </c>
      <c r="Q416" s="28" t="str">
        <f>G!BB357</f>
        <v>--</v>
      </c>
      <c r="R416" s="23" t="str">
        <f>G!BD357</f>
        <v/>
      </c>
      <c r="S416" s="65"/>
      <c r="T416" s="65" t="str">
        <f>G!BF357</f>
        <v/>
      </c>
      <c r="U416" s="28" t="str">
        <f>G!BE357</f>
        <v>--</v>
      </c>
      <c r="V416" s="23" t="str">
        <f>G!BG357</f>
        <v/>
      </c>
      <c r="W416" s="65"/>
      <c r="X416" s="65" t="str">
        <f>G!BI357</f>
        <v/>
      </c>
      <c r="Y416" s="28" t="str">
        <f>G!BH357</f>
        <v>--</v>
      </c>
      <c r="Z416" s="23" t="str">
        <f>G!BJ357</f>
        <v/>
      </c>
      <c r="AE416" s="40">
        <f t="shared" si="23"/>
        <v>1</v>
      </c>
    </row>
    <row r="417" spans="1:31" ht="9" hidden="1" customHeight="1" x14ac:dyDescent="0.15">
      <c r="A417" s="161" t="str">
        <f>F!A358</f>
        <v>N-MeFOSAA</v>
      </c>
      <c r="B417" s="161"/>
      <c r="C417" s="161"/>
      <c r="D417" s="65" t="str">
        <f>G!AT358</f>
        <v/>
      </c>
      <c r="E417" s="28" t="str">
        <f>G!AS358</f>
        <v>--</v>
      </c>
      <c r="F417" s="23" t="str">
        <f>G!AU358</f>
        <v/>
      </c>
      <c r="G417" s="65"/>
      <c r="H417" s="65" t="str">
        <f>G!AW358</f>
        <v/>
      </c>
      <c r="I417" s="28" t="str">
        <f>G!AV358</f>
        <v>--</v>
      </c>
      <c r="J417" s="23" t="str">
        <f>G!AX358</f>
        <v/>
      </c>
      <c r="K417" s="65"/>
      <c r="L417" s="65" t="str">
        <f>G!AZ358</f>
        <v/>
      </c>
      <c r="M417" s="28" t="str">
        <f>G!AY358</f>
        <v>--</v>
      </c>
      <c r="N417" s="23" t="str">
        <f>G!BA358</f>
        <v/>
      </c>
      <c r="O417" s="65"/>
      <c r="P417" s="65" t="str">
        <f>G!BC358</f>
        <v/>
      </c>
      <c r="Q417" s="28" t="str">
        <f>G!BB358</f>
        <v>--</v>
      </c>
      <c r="R417" s="23" t="str">
        <f>G!BD358</f>
        <v/>
      </c>
      <c r="S417" s="65"/>
      <c r="T417" s="65" t="str">
        <f>G!BF358</f>
        <v/>
      </c>
      <c r="U417" s="28" t="str">
        <f>G!BE358</f>
        <v>--</v>
      </c>
      <c r="V417" s="23" t="str">
        <f>G!BG358</f>
        <v/>
      </c>
      <c r="W417" s="65"/>
      <c r="X417" s="65" t="str">
        <f>G!BI358</f>
        <v/>
      </c>
      <c r="Y417" s="28" t="str">
        <f>G!BH358</f>
        <v>--</v>
      </c>
      <c r="Z417" s="23" t="str">
        <f>G!BJ358</f>
        <v/>
      </c>
      <c r="AE417" s="40">
        <f t="shared" si="23"/>
        <v>1</v>
      </c>
    </row>
    <row r="418" spans="1:31" ht="9" hidden="1" customHeight="1" x14ac:dyDescent="0.15">
      <c r="A418" s="161" t="str">
        <f>F!A359</f>
        <v>N-EtFOSAA</v>
      </c>
      <c r="B418" s="161"/>
      <c r="C418" s="161"/>
      <c r="D418" s="65" t="str">
        <f>G!AT359</f>
        <v/>
      </c>
      <c r="E418" s="28" t="str">
        <f>G!AS359</f>
        <v>--</v>
      </c>
      <c r="F418" s="23" t="str">
        <f>G!AU359</f>
        <v/>
      </c>
      <c r="G418" s="65"/>
      <c r="H418" s="65" t="str">
        <f>G!AW359</f>
        <v/>
      </c>
      <c r="I418" s="28" t="str">
        <f>G!AV359</f>
        <v>--</v>
      </c>
      <c r="J418" s="23" t="str">
        <f>G!AX359</f>
        <v/>
      </c>
      <c r="K418" s="65"/>
      <c r="L418" s="65" t="str">
        <f>G!AZ359</f>
        <v/>
      </c>
      <c r="M418" s="28" t="str">
        <f>G!AY359</f>
        <v>--</v>
      </c>
      <c r="N418" s="23" t="str">
        <f>G!BA359</f>
        <v/>
      </c>
      <c r="O418" s="65"/>
      <c r="P418" s="65" t="str">
        <f>G!BC359</f>
        <v/>
      </c>
      <c r="Q418" s="28" t="str">
        <f>G!BB359</f>
        <v>--</v>
      </c>
      <c r="R418" s="23" t="str">
        <f>G!BD359</f>
        <v/>
      </c>
      <c r="S418" s="65"/>
      <c r="T418" s="65" t="str">
        <f>G!BF359</f>
        <v/>
      </c>
      <c r="U418" s="28" t="str">
        <f>G!BE359</f>
        <v>--</v>
      </c>
      <c r="V418" s="23" t="str">
        <f>G!BG359</f>
        <v/>
      </c>
      <c r="W418" s="65"/>
      <c r="X418" s="65" t="str">
        <f>G!BI359</f>
        <v/>
      </c>
      <c r="Y418" s="28" t="str">
        <f>G!BH359</f>
        <v>--</v>
      </c>
      <c r="Z418" s="23" t="str">
        <f>G!BJ359</f>
        <v/>
      </c>
      <c r="AE418" s="40">
        <f t="shared" si="23"/>
        <v>1</v>
      </c>
    </row>
    <row r="419" spans="1:31" ht="9" customHeight="1" x14ac:dyDescent="0.15">
      <c r="A419" s="161" t="str">
        <f>F!A360</f>
        <v>PFOSA</v>
      </c>
      <c r="B419" s="161"/>
      <c r="C419" s="161"/>
      <c r="D419" s="65" t="str">
        <f>G!AT360</f>
        <v>&lt;</v>
      </c>
      <c r="E419" s="28" t="str">
        <f>G!AS360</f>
        <v>2,0</v>
      </c>
      <c r="F419" s="23" t="str">
        <f>G!AU360</f>
        <v/>
      </c>
      <c r="G419" s="65"/>
      <c r="H419" s="65" t="str">
        <f>G!AW360</f>
        <v>&lt;</v>
      </c>
      <c r="I419" s="28" t="str">
        <f>G!AV360</f>
        <v>2,0</v>
      </c>
      <c r="J419" s="23" t="str">
        <f>G!AX360</f>
        <v/>
      </c>
      <c r="K419" s="65"/>
      <c r="L419" s="65" t="str">
        <f>G!AZ360</f>
        <v/>
      </c>
      <c r="M419" s="28" t="str">
        <f>G!AY360</f>
        <v>--</v>
      </c>
      <c r="N419" s="23" t="str">
        <f>G!BA360</f>
        <v/>
      </c>
      <c r="O419" s="65"/>
      <c r="P419" s="65" t="str">
        <f>G!BC360</f>
        <v/>
      </c>
      <c r="Q419" s="28" t="str">
        <f>G!BB360</f>
        <v>--</v>
      </c>
      <c r="R419" s="23" t="str">
        <f>G!BD360</f>
        <v/>
      </c>
      <c r="S419" s="65"/>
      <c r="T419" s="65" t="str">
        <f>G!BF360</f>
        <v/>
      </c>
      <c r="U419" s="28" t="str">
        <f>G!BE360</f>
        <v>--</v>
      </c>
      <c r="V419" s="23" t="str">
        <f>G!BG360</f>
        <v/>
      </c>
      <c r="W419" s="65"/>
      <c r="X419" s="65" t="str">
        <f>G!BI360</f>
        <v/>
      </c>
      <c r="Y419" s="28" t="str">
        <f>G!BH360</f>
        <v>--</v>
      </c>
      <c r="Z419" s="23" t="str">
        <f>G!BJ360</f>
        <v/>
      </c>
      <c r="AE419" s="40">
        <f t="shared" si="23"/>
        <v>0</v>
      </c>
    </row>
    <row r="420" spans="1:31" ht="9" hidden="1" customHeight="1" x14ac:dyDescent="0.15">
      <c r="A420" s="161" t="str">
        <f>F!A361</f>
        <v>N-MeFOSA</v>
      </c>
      <c r="B420" s="161"/>
      <c r="C420" s="161"/>
      <c r="D420" s="65" t="str">
        <f>G!AT361</f>
        <v/>
      </c>
      <c r="E420" s="28" t="str">
        <f>G!AS361</f>
        <v>--</v>
      </c>
      <c r="F420" s="23" t="str">
        <f>G!AU361</f>
        <v/>
      </c>
      <c r="G420" s="65"/>
      <c r="H420" s="65" t="str">
        <f>G!AW361</f>
        <v/>
      </c>
      <c r="I420" s="28" t="str">
        <f>G!AV361</f>
        <v>--</v>
      </c>
      <c r="J420" s="23" t="str">
        <f>G!AX361</f>
        <v/>
      </c>
      <c r="K420" s="65"/>
      <c r="L420" s="65" t="str">
        <f>G!AZ361</f>
        <v/>
      </c>
      <c r="M420" s="28" t="str">
        <f>G!AY361</f>
        <v>--</v>
      </c>
      <c r="N420" s="23" t="str">
        <f>G!BA361</f>
        <v/>
      </c>
      <c r="O420" s="65"/>
      <c r="P420" s="65" t="str">
        <f>G!BC361</f>
        <v/>
      </c>
      <c r="Q420" s="28" t="str">
        <f>G!BB361</f>
        <v>--</v>
      </c>
      <c r="R420" s="23" t="str">
        <f>G!BD361</f>
        <v/>
      </c>
      <c r="S420" s="65"/>
      <c r="T420" s="65" t="str">
        <f>G!BF361</f>
        <v/>
      </c>
      <c r="U420" s="28" t="str">
        <f>G!BE361</f>
        <v>--</v>
      </c>
      <c r="V420" s="23" t="str">
        <f>G!BG361</f>
        <v/>
      </c>
      <c r="W420" s="65"/>
      <c r="X420" s="65" t="str">
        <f>G!BI361</f>
        <v/>
      </c>
      <c r="Y420" s="28" t="str">
        <f>G!BH361</f>
        <v>--</v>
      </c>
      <c r="Z420" s="23" t="str">
        <f>G!BJ361</f>
        <v/>
      </c>
      <c r="AE420" s="40">
        <f t="shared" si="23"/>
        <v>1</v>
      </c>
    </row>
    <row r="421" spans="1:31" ht="9" hidden="1" customHeight="1" x14ac:dyDescent="0.15">
      <c r="A421" s="161" t="str">
        <f>F!A362</f>
        <v>8:2 diPAP</v>
      </c>
      <c r="B421" s="161"/>
      <c r="C421" s="161"/>
      <c r="D421" s="65" t="str">
        <f>G!AT362</f>
        <v/>
      </c>
      <c r="E421" s="28" t="str">
        <f>G!AS362</f>
        <v>--</v>
      </c>
      <c r="F421" s="23" t="str">
        <f>G!AU362</f>
        <v/>
      </c>
      <c r="G421" s="65"/>
      <c r="H421" s="65" t="str">
        <f>G!AW362</f>
        <v/>
      </c>
      <c r="I421" s="28" t="str">
        <f>G!AV362</f>
        <v>--</v>
      </c>
      <c r="J421" s="23" t="str">
        <f>G!AX362</f>
        <v/>
      </c>
      <c r="K421" s="65"/>
      <c r="L421" s="65" t="str">
        <f>G!AZ362</f>
        <v/>
      </c>
      <c r="M421" s="28" t="str">
        <f>G!AY362</f>
        <v>--</v>
      </c>
      <c r="N421" s="23" t="str">
        <f>G!BA362</f>
        <v/>
      </c>
      <c r="O421" s="65"/>
      <c r="P421" s="65" t="str">
        <f>G!BC362</f>
        <v/>
      </c>
      <c r="Q421" s="28" t="str">
        <f>G!BB362</f>
        <v>--</v>
      </c>
      <c r="R421" s="23" t="str">
        <f>G!BD362</f>
        <v/>
      </c>
      <c r="S421" s="65"/>
      <c r="T421" s="65" t="str">
        <f>G!BF362</f>
        <v/>
      </c>
      <c r="U421" s="28" t="str">
        <f>G!BE362</f>
        <v>--</v>
      </c>
      <c r="V421" s="23" t="str">
        <f>G!BG362</f>
        <v/>
      </c>
      <c r="W421" s="65"/>
      <c r="X421" s="65" t="str">
        <f>G!BI362</f>
        <v/>
      </c>
      <c r="Y421" s="28" t="str">
        <f>G!BH362</f>
        <v>--</v>
      </c>
      <c r="Z421" s="23" t="str">
        <f>G!BJ362</f>
        <v/>
      </c>
      <c r="AE421" s="40">
        <f t="shared" si="23"/>
        <v>1</v>
      </c>
    </row>
    <row r="422" spans="1:31" ht="9" hidden="1" customHeight="1" x14ac:dyDescent="0.15">
      <c r="A422" s="161" t="str">
        <f>F!A363</f>
        <v>HFPO-DA / FRD-903 (GenX)</v>
      </c>
      <c r="B422" s="161"/>
      <c r="C422" s="161"/>
      <c r="D422" s="65" t="str">
        <f>G!AT363</f>
        <v/>
      </c>
      <c r="E422" s="28" t="str">
        <f>G!AS363</f>
        <v>--</v>
      </c>
      <c r="F422" s="23" t="str">
        <f>G!AU363</f>
        <v/>
      </c>
      <c r="G422" s="65"/>
      <c r="H422" s="65" t="str">
        <f>G!AW363</f>
        <v/>
      </c>
      <c r="I422" s="28" t="str">
        <f>G!AV363</f>
        <v>--</v>
      </c>
      <c r="J422" s="23" t="str">
        <f>G!AX363</f>
        <v/>
      </c>
      <c r="K422" s="65"/>
      <c r="L422" s="65" t="str">
        <f>G!AZ363</f>
        <v/>
      </c>
      <c r="M422" s="28" t="str">
        <f>G!AY363</f>
        <v>--</v>
      </c>
      <c r="N422" s="23" t="str">
        <f>G!BA363</f>
        <v/>
      </c>
      <c r="O422" s="65"/>
      <c r="P422" s="65" t="str">
        <f>G!BC363</f>
        <v/>
      </c>
      <c r="Q422" s="28" t="str">
        <f>G!BB363</f>
        <v>--</v>
      </c>
      <c r="R422" s="23" t="str">
        <f>G!BD363</f>
        <v/>
      </c>
      <c r="S422" s="65"/>
      <c r="T422" s="65" t="str">
        <f>G!BF363</f>
        <v/>
      </c>
      <c r="U422" s="28" t="str">
        <f>G!BE363</f>
        <v>--</v>
      </c>
      <c r="V422" s="23" t="str">
        <f>G!BG363</f>
        <v/>
      </c>
      <c r="W422" s="65"/>
      <c r="X422" s="65" t="str">
        <f>G!BI363</f>
        <v/>
      </c>
      <c r="Y422" s="28" t="str">
        <f>G!BH363</f>
        <v>--</v>
      </c>
      <c r="Z422" s="23" t="str">
        <f>G!BJ363</f>
        <v/>
      </c>
      <c r="AE422" s="40">
        <f t="shared" si="23"/>
        <v>1</v>
      </c>
    </row>
    <row r="423" spans="1:31" ht="9" hidden="1" customHeight="1" x14ac:dyDescent="0.15">
      <c r="A423" s="161" t="str">
        <f>F!A364</f>
        <v>HPFHpA</v>
      </c>
      <c r="B423" s="161"/>
      <c r="C423" s="161"/>
      <c r="D423" s="65" t="str">
        <f>G!AT364</f>
        <v/>
      </c>
      <c r="E423" s="28" t="str">
        <f>G!AS364</f>
        <v>--</v>
      </c>
      <c r="F423" s="23" t="str">
        <f>G!AU364</f>
        <v/>
      </c>
      <c r="G423" s="65"/>
      <c r="H423" s="65" t="str">
        <f>G!AW364</f>
        <v/>
      </c>
      <c r="I423" s="28" t="str">
        <f>G!AV364</f>
        <v>--</v>
      </c>
      <c r="J423" s="23" t="str">
        <f>G!AX364</f>
        <v/>
      </c>
      <c r="K423" s="65"/>
      <c r="L423" s="65" t="str">
        <f>G!AZ364</f>
        <v/>
      </c>
      <c r="M423" s="28" t="str">
        <f>G!AY364</f>
        <v>--</v>
      </c>
      <c r="N423" s="23" t="str">
        <f>G!BA364</f>
        <v/>
      </c>
      <c r="O423" s="65"/>
      <c r="P423" s="65" t="str">
        <f>G!BC364</f>
        <v/>
      </c>
      <c r="Q423" s="28" t="str">
        <f>G!BB364</f>
        <v>--</v>
      </c>
      <c r="R423" s="23" t="str">
        <f>G!BD364</f>
        <v/>
      </c>
      <c r="S423" s="65"/>
      <c r="T423" s="65" t="str">
        <f>G!BF364</f>
        <v/>
      </c>
      <c r="U423" s="28" t="str">
        <f>G!BE364</f>
        <v>--</v>
      </c>
      <c r="V423" s="23" t="str">
        <f>G!BG364</f>
        <v/>
      </c>
      <c r="W423" s="65"/>
      <c r="X423" s="65" t="str">
        <f>G!BI364</f>
        <v/>
      </c>
      <c r="Y423" s="28" t="str">
        <f>G!BH364</f>
        <v>--</v>
      </c>
      <c r="Z423" s="23" t="str">
        <f>G!BJ364</f>
        <v/>
      </c>
      <c r="AE423" s="40">
        <f t="shared" si="23"/>
        <v>1</v>
      </c>
    </row>
    <row r="424" spans="1:31" ht="9" hidden="1" customHeight="1" x14ac:dyDescent="0.15">
      <c r="A424" s="161" t="str">
        <f>F!A365</f>
        <v>Som PFAS</v>
      </c>
      <c r="B424" s="161"/>
      <c r="C424" s="161"/>
      <c r="D424" s="65" t="str">
        <f>G!AT365</f>
        <v/>
      </c>
      <c r="E424" s="28" t="str">
        <f>G!AS365</f>
        <v>--</v>
      </c>
      <c r="F424" s="23" t="str">
        <f>G!AU365</f>
        <v/>
      </c>
      <c r="G424" s="65"/>
      <c r="H424" s="65" t="str">
        <f>G!AW365</f>
        <v/>
      </c>
      <c r="I424" s="28" t="str">
        <f>G!AV365</f>
        <v>--</v>
      </c>
      <c r="J424" s="23" t="str">
        <f>G!AX365</f>
        <v/>
      </c>
      <c r="K424" s="65"/>
      <c r="L424" s="65" t="str">
        <f>G!AZ365</f>
        <v/>
      </c>
      <c r="M424" s="28" t="str">
        <f>G!AY365</f>
        <v>--</v>
      </c>
      <c r="N424" s="23" t="str">
        <f>G!BA365</f>
        <v/>
      </c>
      <c r="O424" s="65"/>
      <c r="P424" s="65" t="str">
        <f>G!BC365</f>
        <v/>
      </c>
      <c r="Q424" s="28" t="str">
        <f>G!BB365</f>
        <v>--</v>
      </c>
      <c r="R424" s="23" t="str">
        <f>G!BD365</f>
        <v/>
      </c>
      <c r="S424" s="65"/>
      <c r="T424" s="65" t="str">
        <f>G!BF365</f>
        <v/>
      </c>
      <c r="U424" s="28" t="str">
        <f>G!BE365</f>
        <v>--</v>
      </c>
      <c r="V424" s="23" t="str">
        <f>G!BG365</f>
        <v/>
      </c>
      <c r="W424" s="65"/>
      <c r="X424" s="65" t="str">
        <f>G!BI365</f>
        <v/>
      </c>
      <c r="Y424" s="28" t="str">
        <f>G!BH365</f>
        <v>--</v>
      </c>
      <c r="Z424" s="23" t="str">
        <f>G!BJ365</f>
        <v/>
      </c>
      <c r="AE424" s="40">
        <f t="shared" si="23"/>
        <v>1</v>
      </c>
    </row>
    <row r="425" spans="1:31" ht="3.95" hidden="1" customHeight="1" x14ac:dyDescent="0.15">
      <c r="A425" s="65"/>
      <c r="B425" s="65"/>
      <c r="C425" s="65"/>
      <c r="D425" s="65"/>
      <c r="G425" s="65"/>
      <c r="H425" s="65"/>
      <c r="K425" s="65"/>
      <c r="L425" s="65"/>
      <c r="O425" s="65"/>
      <c r="P425" s="65"/>
      <c r="S425" s="65"/>
      <c r="T425" s="65"/>
      <c r="W425" s="65"/>
      <c r="X425" s="65"/>
      <c r="AE425" s="67">
        <f>AE426</f>
        <v>1</v>
      </c>
    </row>
    <row r="426" spans="1:31" ht="9" hidden="1" customHeight="1" x14ac:dyDescent="0.15">
      <c r="A426" s="66" t="str">
        <f>IF(COUNTIF(F!D362:D368,60)&gt;0,"Overige stoffen (mg/l)","Overige stoffen (µg/l)")</f>
        <v>Overige stoffen (µg/l)</v>
      </c>
      <c r="B426" s="65"/>
      <c r="C426" s="65"/>
      <c r="D426" s="65"/>
      <c r="G426" s="65"/>
      <c r="H426" s="65"/>
      <c r="K426" s="65"/>
      <c r="L426" s="65"/>
      <c r="O426" s="65"/>
      <c r="P426" s="65"/>
      <c r="S426" s="65"/>
      <c r="T426" s="65"/>
      <c r="W426" s="65"/>
      <c r="X426" s="65"/>
      <c r="AE426" s="67">
        <f>IF(COUNTIF(AE427:AE433,1)=COUNT(AE427:AE433),1,0)</f>
        <v>1</v>
      </c>
    </row>
    <row r="427" spans="1:31" ht="9" hidden="1" customHeight="1" x14ac:dyDescent="0.15">
      <c r="A427" s="161" t="str">
        <f>F!A368</f>
        <v>Asbest</v>
      </c>
      <c r="B427" s="161"/>
      <c r="C427" s="161"/>
      <c r="D427" s="65" t="str">
        <f>G!AT367</f>
        <v/>
      </c>
      <c r="E427" s="28" t="str">
        <f>G!AS367</f>
        <v>--</v>
      </c>
      <c r="F427" s="23" t="str">
        <f>G!AU367</f>
        <v/>
      </c>
      <c r="G427" s="65"/>
      <c r="H427" s="65" t="str">
        <f>G!AW367</f>
        <v/>
      </c>
      <c r="I427" s="28" t="str">
        <f>G!AV367</f>
        <v>--</v>
      </c>
      <c r="J427" s="23" t="str">
        <f>G!AX367</f>
        <v/>
      </c>
      <c r="K427" s="65"/>
      <c r="L427" s="65" t="str">
        <f>G!AZ367</f>
        <v/>
      </c>
      <c r="M427" s="28" t="str">
        <f>G!AY367</f>
        <v>--</v>
      </c>
      <c r="N427" s="23" t="str">
        <f>G!BA367</f>
        <v/>
      </c>
      <c r="O427" s="65"/>
      <c r="P427" s="65" t="str">
        <f>G!BC367</f>
        <v/>
      </c>
      <c r="Q427" s="28" t="str">
        <f>G!BB367</f>
        <v>--</v>
      </c>
      <c r="R427" s="23" t="str">
        <f>G!BD367</f>
        <v/>
      </c>
      <c r="S427" s="65"/>
      <c r="T427" s="65" t="str">
        <f>G!BF367</f>
        <v/>
      </c>
      <c r="U427" s="28" t="str">
        <f>G!BE367</f>
        <v>--</v>
      </c>
      <c r="V427" s="23" t="str">
        <f>G!BG367</f>
        <v/>
      </c>
      <c r="W427" s="65"/>
      <c r="X427" s="65" t="str">
        <f>G!BI367</f>
        <v/>
      </c>
      <c r="Y427" s="28" t="str">
        <f>G!BH367</f>
        <v>--</v>
      </c>
      <c r="Z427" s="23" t="str">
        <f>G!BJ367</f>
        <v/>
      </c>
      <c r="AE427" s="40">
        <f t="shared" ref="AE427:AE433" si="24">IF(AND(E427="--",I427="--",M427="--",Q427="--",U427="--",Y427="--"),1,0)</f>
        <v>1</v>
      </c>
    </row>
    <row r="428" spans="1:31" ht="9" hidden="1" customHeight="1" x14ac:dyDescent="0.15">
      <c r="A428" s="161" t="str">
        <f>F!A369</f>
        <v>Cycolhexanon</v>
      </c>
      <c r="B428" s="161"/>
      <c r="C428" s="161"/>
      <c r="D428" s="65" t="str">
        <f>G!AT368</f>
        <v/>
      </c>
      <c r="E428" s="28" t="str">
        <f>G!AS368</f>
        <v>--</v>
      </c>
      <c r="F428" s="23" t="str">
        <f>G!AU368</f>
        <v/>
      </c>
      <c r="G428" s="65"/>
      <c r="H428" s="65" t="str">
        <f>G!AW368</f>
        <v/>
      </c>
      <c r="I428" s="28" t="str">
        <f>G!AV368</f>
        <v>--</v>
      </c>
      <c r="J428" s="23" t="str">
        <f>G!AX368</f>
        <v/>
      </c>
      <c r="K428" s="65"/>
      <c r="L428" s="65" t="str">
        <f>G!AZ368</f>
        <v/>
      </c>
      <c r="M428" s="28" t="str">
        <f>G!AY368</f>
        <v>--</v>
      </c>
      <c r="N428" s="23" t="str">
        <f>G!BA368</f>
        <v/>
      </c>
      <c r="O428" s="65"/>
      <c r="P428" s="65" t="str">
        <f>G!BC368</f>
        <v/>
      </c>
      <c r="Q428" s="28" t="str">
        <f>G!BB368</f>
        <v>--</v>
      </c>
      <c r="R428" s="23" t="str">
        <f>G!BD368</f>
        <v/>
      </c>
      <c r="S428" s="65"/>
      <c r="T428" s="65" t="str">
        <f>G!BF368</f>
        <v/>
      </c>
      <c r="U428" s="28" t="str">
        <f>G!BE368</f>
        <v>--</v>
      </c>
      <c r="V428" s="23" t="str">
        <f>G!BG368</f>
        <v/>
      </c>
      <c r="W428" s="65"/>
      <c r="X428" s="65" t="str">
        <f>G!BI368</f>
        <v/>
      </c>
      <c r="Y428" s="28" t="str">
        <f>G!BH368</f>
        <v>--</v>
      </c>
      <c r="Z428" s="23" t="str">
        <f>G!BJ368</f>
        <v/>
      </c>
      <c r="AE428" s="40">
        <f t="shared" si="24"/>
        <v>1</v>
      </c>
    </row>
    <row r="429" spans="1:31" ht="9" hidden="1" customHeight="1" x14ac:dyDescent="0.15">
      <c r="A429" s="161" t="str">
        <f>F!A370</f>
        <v>Pyridine</v>
      </c>
      <c r="B429" s="161"/>
      <c r="C429" s="161"/>
      <c r="D429" s="65" t="str">
        <f>G!AT369</f>
        <v/>
      </c>
      <c r="E429" s="28" t="str">
        <f>G!AS369</f>
        <v>--</v>
      </c>
      <c r="F429" s="23" t="str">
        <f>G!AU369</f>
        <v/>
      </c>
      <c r="G429" s="65"/>
      <c r="H429" s="65" t="str">
        <f>G!AW369</f>
        <v/>
      </c>
      <c r="I429" s="28" t="str">
        <f>G!AV369</f>
        <v>--</v>
      </c>
      <c r="J429" s="23" t="str">
        <f>G!AX369</f>
        <v/>
      </c>
      <c r="K429" s="65"/>
      <c r="L429" s="65" t="str">
        <f>G!AZ369</f>
        <v/>
      </c>
      <c r="M429" s="28" t="str">
        <f>G!AY369</f>
        <v>--</v>
      </c>
      <c r="N429" s="23" t="str">
        <f>G!BA369</f>
        <v/>
      </c>
      <c r="O429" s="65"/>
      <c r="P429" s="65" t="str">
        <f>G!BC369</f>
        <v/>
      </c>
      <c r="Q429" s="28" t="str">
        <f>G!BB369</f>
        <v>--</v>
      </c>
      <c r="R429" s="23" t="str">
        <f>G!BD369</f>
        <v/>
      </c>
      <c r="S429" s="65"/>
      <c r="T429" s="65" t="str">
        <f>G!BF369</f>
        <v/>
      </c>
      <c r="U429" s="28" t="str">
        <f>G!BE369</f>
        <v>--</v>
      </c>
      <c r="V429" s="23" t="str">
        <f>G!BG369</f>
        <v/>
      </c>
      <c r="W429" s="65"/>
      <c r="X429" s="65" t="str">
        <f>G!BI369</f>
        <v/>
      </c>
      <c r="Y429" s="28" t="str">
        <f>G!BH369</f>
        <v>--</v>
      </c>
      <c r="Z429" s="23" t="str">
        <f>G!BJ369</f>
        <v/>
      </c>
      <c r="AE429" s="40">
        <f t="shared" si="24"/>
        <v>1</v>
      </c>
    </row>
    <row r="430" spans="1:31" ht="9" hidden="1" customHeight="1" x14ac:dyDescent="0.15">
      <c r="A430" s="161" t="str">
        <f>F!A371</f>
        <v>Tetrahydrofuran</v>
      </c>
      <c r="B430" s="161"/>
      <c r="C430" s="161"/>
      <c r="D430" s="65" t="str">
        <f>G!AT370</f>
        <v/>
      </c>
      <c r="E430" s="28" t="str">
        <f>G!AS370</f>
        <v>--</v>
      </c>
      <c r="F430" s="23" t="str">
        <f>G!AU370</f>
        <v/>
      </c>
      <c r="G430" s="65"/>
      <c r="H430" s="65" t="str">
        <f>G!AW370</f>
        <v/>
      </c>
      <c r="I430" s="28" t="str">
        <f>G!AV370</f>
        <v>--</v>
      </c>
      <c r="J430" s="23" t="str">
        <f>G!AX370</f>
        <v/>
      </c>
      <c r="K430" s="65"/>
      <c r="L430" s="65" t="str">
        <f>G!AZ370</f>
        <v/>
      </c>
      <c r="M430" s="28" t="str">
        <f>G!AY370</f>
        <v>--</v>
      </c>
      <c r="N430" s="23" t="str">
        <f>G!BA370</f>
        <v/>
      </c>
      <c r="O430" s="65"/>
      <c r="P430" s="65" t="str">
        <f>G!BC370</f>
        <v/>
      </c>
      <c r="Q430" s="28" t="str">
        <f>G!BB370</f>
        <v>--</v>
      </c>
      <c r="R430" s="23" t="str">
        <f>G!BD370</f>
        <v/>
      </c>
      <c r="S430" s="65"/>
      <c r="T430" s="65" t="str">
        <f>G!BF370</f>
        <v/>
      </c>
      <c r="U430" s="28" t="str">
        <f>G!BE370</f>
        <v>--</v>
      </c>
      <c r="V430" s="23" t="str">
        <f>G!BG370</f>
        <v/>
      </c>
      <c r="W430" s="65"/>
      <c r="X430" s="65" t="str">
        <f>G!BI370</f>
        <v/>
      </c>
      <c r="Y430" s="28" t="str">
        <f>G!BH370</f>
        <v>--</v>
      </c>
      <c r="Z430" s="23" t="str">
        <f>G!BJ370</f>
        <v/>
      </c>
      <c r="AE430" s="40">
        <f t="shared" si="24"/>
        <v>1</v>
      </c>
    </row>
    <row r="431" spans="1:31" ht="9" hidden="1" customHeight="1" x14ac:dyDescent="0.15">
      <c r="A431" s="161" t="str">
        <f>F!A372</f>
        <v>Tetrahydrothiofeen</v>
      </c>
      <c r="B431" s="161"/>
      <c r="C431" s="161"/>
      <c r="D431" s="65" t="str">
        <f>G!AT371</f>
        <v/>
      </c>
      <c r="E431" s="28" t="str">
        <f>G!AS371</f>
        <v>--</v>
      </c>
      <c r="F431" s="23" t="str">
        <f>G!AU371</f>
        <v/>
      </c>
      <c r="G431" s="65"/>
      <c r="H431" s="65" t="str">
        <f>G!AW371</f>
        <v/>
      </c>
      <c r="I431" s="28" t="str">
        <f>G!AV371</f>
        <v>--</v>
      </c>
      <c r="J431" s="23" t="str">
        <f>G!AX371</f>
        <v/>
      </c>
      <c r="K431" s="65"/>
      <c r="L431" s="65" t="str">
        <f>G!AZ371</f>
        <v/>
      </c>
      <c r="M431" s="28" t="str">
        <f>G!AY371</f>
        <v>--</v>
      </c>
      <c r="N431" s="23" t="str">
        <f>G!BA371</f>
        <v/>
      </c>
      <c r="O431" s="65"/>
      <c r="P431" s="65" t="str">
        <f>G!BC371</f>
        <v/>
      </c>
      <c r="Q431" s="28" t="str">
        <f>G!BB371</f>
        <v>--</v>
      </c>
      <c r="R431" s="23" t="str">
        <f>G!BD371</f>
        <v/>
      </c>
      <c r="S431" s="65"/>
      <c r="T431" s="65" t="str">
        <f>G!BF371</f>
        <v/>
      </c>
      <c r="U431" s="28" t="str">
        <f>G!BE371</f>
        <v>--</v>
      </c>
      <c r="V431" s="23" t="str">
        <f>G!BG371</f>
        <v/>
      </c>
      <c r="W431" s="65"/>
      <c r="X431" s="65" t="str">
        <f>G!BI371</f>
        <v/>
      </c>
      <c r="Y431" s="28" t="str">
        <f>G!BH371</f>
        <v>--</v>
      </c>
      <c r="Z431" s="23" t="str">
        <f>G!BJ371</f>
        <v/>
      </c>
      <c r="AE431" s="40">
        <f t="shared" si="24"/>
        <v>1</v>
      </c>
    </row>
    <row r="432" spans="1:31" ht="9" hidden="1" customHeight="1" x14ac:dyDescent="0.15">
      <c r="A432" s="161" t="str">
        <f>F!A373</f>
        <v>Acrylonitril</v>
      </c>
      <c r="B432" s="161"/>
      <c r="C432" s="161"/>
      <c r="D432" s="65" t="str">
        <f>G!AT372</f>
        <v/>
      </c>
      <c r="E432" s="28" t="str">
        <f>G!AS372</f>
        <v>--</v>
      </c>
      <c r="F432" s="23" t="str">
        <f>G!AU372</f>
        <v/>
      </c>
      <c r="G432" s="65"/>
      <c r="H432" s="65" t="str">
        <f>G!AW372</f>
        <v/>
      </c>
      <c r="I432" s="28" t="str">
        <f>G!AV372</f>
        <v>--</v>
      </c>
      <c r="J432" s="23" t="str">
        <f>G!AX372</f>
        <v/>
      </c>
      <c r="K432" s="65"/>
      <c r="L432" s="65" t="str">
        <f>G!AZ372</f>
        <v/>
      </c>
      <c r="M432" s="28" t="str">
        <f>G!AY372</f>
        <v>--</v>
      </c>
      <c r="N432" s="23" t="str">
        <f>G!BA372</f>
        <v/>
      </c>
      <c r="O432" s="65"/>
      <c r="P432" s="65" t="str">
        <f>G!BC372</f>
        <v/>
      </c>
      <c r="Q432" s="28" t="str">
        <f>G!BB372</f>
        <v>--</v>
      </c>
      <c r="R432" s="23" t="str">
        <f>G!BD372</f>
        <v/>
      </c>
      <c r="S432" s="65"/>
      <c r="T432" s="65" t="str">
        <f>G!BF372</f>
        <v/>
      </c>
      <c r="U432" s="28" t="str">
        <f>G!BE372</f>
        <v>--</v>
      </c>
      <c r="V432" s="23" t="str">
        <f>G!BG372</f>
        <v/>
      </c>
      <c r="W432" s="65"/>
      <c r="X432" s="65" t="str">
        <f>G!BI372</f>
        <v/>
      </c>
      <c r="Y432" s="28" t="str">
        <f>G!BH372</f>
        <v>--</v>
      </c>
      <c r="Z432" s="23" t="str">
        <f>G!BJ372</f>
        <v/>
      </c>
      <c r="AE432" s="40">
        <f t="shared" si="24"/>
        <v>1</v>
      </c>
    </row>
    <row r="433" spans="1:32" ht="9" hidden="1" customHeight="1" x14ac:dyDescent="0.15">
      <c r="A433" s="161" t="str">
        <f>F!A374</f>
        <v>Formaldehyde</v>
      </c>
      <c r="B433" s="161"/>
      <c r="C433" s="161"/>
      <c r="D433" s="65" t="str">
        <f>G!AT373</f>
        <v/>
      </c>
      <c r="E433" s="28" t="str">
        <f>G!AS373</f>
        <v>--</v>
      </c>
      <c r="F433" s="23" t="str">
        <f>G!AU373</f>
        <v/>
      </c>
      <c r="G433" s="65"/>
      <c r="H433" s="65" t="str">
        <f>G!AW373</f>
        <v/>
      </c>
      <c r="I433" s="28" t="str">
        <f>G!AV373</f>
        <v>--</v>
      </c>
      <c r="J433" s="23" t="str">
        <f>G!AX373</f>
        <v/>
      </c>
      <c r="K433" s="65"/>
      <c r="L433" s="65" t="str">
        <f>G!AZ373</f>
        <v/>
      </c>
      <c r="M433" s="28" t="str">
        <f>G!AY373</f>
        <v>--</v>
      </c>
      <c r="N433" s="23" t="str">
        <f>G!BA373</f>
        <v/>
      </c>
      <c r="O433" s="65"/>
      <c r="P433" s="65" t="str">
        <f>G!BC373</f>
        <v/>
      </c>
      <c r="Q433" s="28" t="str">
        <f>G!BB373</f>
        <v>--</v>
      </c>
      <c r="R433" s="23" t="str">
        <f>G!BD373</f>
        <v/>
      </c>
      <c r="S433" s="65"/>
      <c r="T433" s="65" t="str">
        <f>G!BF373</f>
        <v/>
      </c>
      <c r="U433" s="28" t="str">
        <f>G!BE373</f>
        <v>--</v>
      </c>
      <c r="V433" s="23" t="str">
        <f>G!BG373</f>
        <v/>
      </c>
      <c r="W433" s="65"/>
      <c r="X433" s="65" t="str">
        <f>G!BI373</f>
        <v/>
      </c>
      <c r="Y433" s="28" t="str">
        <f>G!BH373</f>
        <v>--</v>
      </c>
      <c r="Z433" s="23" t="str">
        <f>G!BJ373</f>
        <v/>
      </c>
      <c r="AE433" s="40">
        <f t="shared" si="24"/>
        <v>1</v>
      </c>
    </row>
    <row r="434" spans="1:32" ht="5.0999999999999996" customHeight="1" x14ac:dyDescent="0.15">
      <c r="A434" s="171"/>
      <c r="B434" s="171"/>
      <c r="C434" s="171"/>
      <c r="D434" s="26"/>
      <c r="E434" s="84"/>
      <c r="F434" s="27"/>
      <c r="G434" s="26"/>
      <c r="H434" s="26"/>
      <c r="I434" s="84"/>
      <c r="J434" s="27"/>
      <c r="K434" s="26"/>
      <c r="L434" s="26"/>
      <c r="M434" s="84"/>
      <c r="N434" s="27"/>
      <c r="O434" s="26"/>
      <c r="P434" s="26"/>
      <c r="Q434" s="84"/>
      <c r="R434" s="27"/>
      <c r="S434" s="26"/>
      <c r="T434" s="26"/>
      <c r="U434" s="84"/>
      <c r="V434" s="27"/>
      <c r="W434" s="26"/>
      <c r="X434" s="26"/>
      <c r="Y434" s="84"/>
      <c r="Z434" s="27"/>
      <c r="AA434" s="26"/>
      <c r="AE434" s="40">
        <v>0</v>
      </c>
    </row>
    <row r="435" spans="1:32" ht="5.0999999999999996" customHeight="1" x14ac:dyDescent="0.15">
      <c r="A435" s="29"/>
      <c r="B435" s="29"/>
      <c r="C435" s="29"/>
      <c r="D435" s="29"/>
      <c r="E435" s="86"/>
      <c r="F435" s="30"/>
      <c r="G435" s="29"/>
      <c r="H435" s="29"/>
      <c r="I435" s="86"/>
      <c r="J435" s="30"/>
      <c r="K435" s="29"/>
      <c r="L435" s="29"/>
      <c r="M435" s="86"/>
      <c r="N435" s="30"/>
      <c r="O435" s="29"/>
      <c r="P435" s="29"/>
      <c r="Q435" s="86"/>
      <c r="R435" s="30"/>
      <c r="S435" s="29"/>
      <c r="T435" s="29"/>
      <c r="U435" s="86"/>
      <c r="V435" s="30"/>
      <c r="W435" s="29"/>
      <c r="X435" s="29"/>
      <c r="Y435" s="86"/>
      <c r="Z435" s="30"/>
      <c r="AE435" s="40">
        <v>0</v>
      </c>
    </row>
    <row r="436" spans="1:32" s="29" customFormat="1" ht="8.1" customHeight="1" x14ac:dyDescent="0.15">
      <c r="A436" s="29" t="s">
        <v>19</v>
      </c>
      <c r="E436" s="86"/>
      <c r="F436" s="30"/>
      <c r="I436" s="86"/>
      <c r="J436" s="30"/>
      <c r="M436" s="86"/>
      <c r="N436" s="30"/>
      <c r="Q436" s="86"/>
      <c r="U436" s="86"/>
      <c r="Y436" s="86"/>
      <c r="AD436" s="41"/>
      <c r="AE436" s="40">
        <f>IF(A436="",1,0)</f>
        <v>0</v>
      </c>
      <c r="AF436" s="41"/>
    </row>
    <row r="437" spans="1:32" s="29" customFormat="1" ht="4.3499999999999996" customHeight="1" x14ac:dyDescent="0.15">
      <c r="E437" s="86"/>
      <c r="F437" s="30"/>
      <c r="I437" s="86"/>
      <c r="J437" s="30"/>
      <c r="M437" s="86"/>
      <c r="N437" s="30"/>
      <c r="Q437" s="86"/>
      <c r="U437" s="86"/>
      <c r="Y437" s="86"/>
      <c r="AD437" s="41"/>
      <c r="AE437" s="40">
        <v>0</v>
      </c>
      <c r="AF437" s="41"/>
    </row>
    <row r="438" spans="1:32" s="29" customFormat="1" ht="8.1" customHeight="1" x14ac:dyDescent="0.15">
      <c r="A438" s="31" t="str">
        <f>H!N4</f>
        <v>-</v>
      </c>
      <c r="C438" s="160" t="str">
        <f>H!O4</f>
        <v>Kleiner dan of gelijk aan signaleringsparameter</v>
      </c>
      <c r="D438" s="160"/>
      <c r="E438" s="160"/>
      <c r="F438" s="160"/>
      <c r="G438" s="160"/>
      <c r="H438" s="160"/>
      <c r="I438" s="160"/>
      <c r="J438" s="160"/>
      <c r="K438" s="160"/>
      <c r="L438" s="160"/>
      <c r="M438" s="160"/>
      <c r="N438" s="160"/>
      <c r="O438" s="160"/>
      <c r="P438" s="160"/>
      <c r="Q438" s="160"/>
      <c r="R438" s="160"/>
      <c r="S438" s="160"/>
      <c r="T438" s="160"/>
      <c r="U438" s="160"/>
      <c r="V438" s="160"/>
      <c r="W438" s="160"/>
      <c r="X438" s="160"/>
      <c r="Y438" s="160"/>
      <c r="Z438" s="160"/>
      <c r="AD438" s="41"/>
      <c r="AE438" s="40">
        <f t="shared" ref="AE438:AE502" si="25">IF(A438="",1,0)</f>
        <v>0</v>
      </c>
      <c r="AF438" s="41"/>
    </row>
    <row r="439" spans="1:32" s="29" customFormat="1" ht="8.1" hidden="1" customHeight="1" x14ac:dyDescent="0.15">
      <c r="A439" s="31" t="str">
        <f>H!N5</f>
        <v/>
      </c>
      <c r="C439" s="160" t="str">
        <f>H!O5</f>
        <v/>
      </c>
      <c r="D439" s="160"/>
      <c r="E439" s="160"/>
      <c r="F439" s="160"/>
      <c r="G439" s="160"/>
      <c r="H439" s="160"/>
      <c r="I439" s="160"/>
      <c r="J439" s="160"/>
      <c r="K439" s="160"/>
      <c r="L439" s="160"/>
      <c r="M439" s="160"/>
      <c r="N439" s="160"/>
      <c r="O439" s="160"/>
      <c r="P439" s="160"/>
      <c r="Q439" s="160"/>
      <c r="R439" s="160"/>
      <c r="S439" s="160"/>
      <c r="T439" s="160"/>
      <c r="U439" s="160"/>
      <c r="V439" s="160"/>
      <c r="W439" s="160"/>
      <c r="X439" s="160"/>
      <c r="Y439" s="160"/>
      <c r="Z439" s="160"/>
      <c r="AD439" s="41"/>
      <c r="AE439" s="40">
        <f t="shared" si="25"/>
        <v>1</v>
      </c>
      <c r="AF439" s="41"/>
    </row>
    <row r="440" spans="1:32" s="29" customFormat="1" ht="8.1" customHeight="1" x14ac:dyDescent="0.15">
      <c r="A440" s="31" t="str">
        <f>H!N6</f>
        <v>●●</v>
      </c>
      <c r="C440" s="160" t="str">
        <f>H!O6</f>
        <v>Groter dan signaleringsparameter.</v>
      </c>
      <c r="D440" s="160"/>
      <c r="E440" s="160"/>
      <c r="F440" s="160"/>
      <c r="G440" s="160"/>
      <c r="H440" s="160"/>
      <c r="I440" s="160"/>
      <c r="J440" s="160"/>
      <c r="K440" s="160"/>
      <c r="L440" s="160"/>
      <c r="M440" s="160"/>
      <c r="N440" s="160"/>
      <c r="O440" s="160"/>
      <c r="P440" s="160"/>
      <c r="Q440" s="160"/>
      <c r="R440" s="160"/>
      <c r="S440" s="160"/>
      <c r="T440" s="160"/>
      <c r="U440" s="160"/>
      <c r="V440" s="160"/>
      <c r="W440" s="160"/>
      <c r="X440" s="160"/>
      <c r="Y440" s="160"/>
      <c r="Z440" s="160"/>
      <c r="AD440" s="41"/>
      <c r="AE440" s="40">
        <f t="shared" si="25"/>
        <v>0</v>
      </c>
      <c r="AF440" s="41"/>
    </row>
    <row r="441" spans="1:32" s="29" customFormat="1" ht="8.1" hidden="1" customHeight="1" x14ac:dyDescent="0.15">
      <c r="A441" s="31"/>
      <c r="E441" s="86"/>
      <c r="I441" s="86"/>
      <c r="M441" s="86"/>
      <c r="N441" s="30"/>
      <c r="O441" s="30"/>
      <c r="Q441" s="86"/>
      <c r="U441" s="86"/>
      <c r="V441" s="30"/>
      <c r="Y441" s="86"/>
      <c r="Z441" s="30"/>
      <c r="AD441" s="41"/>
      <c r="AE441" s="40">
        <f t="shared" si="25"/>
        <v>1</v>
      </c>
      <c r="AF441" s="41"/>
    </row>
    <row r="442" spans="1:32" s="29" customFormat="1" ht="8.1" hidden="1" customHeight="1" x14ac:dyDescent="0.15">
      <c r="C442" s="160"/>
      <c r="D442" s="160"/>
      <c r="E442" s="160"/>
      <c r="F442" s="160"/>
      <c r="G442" s="160"/>
      <c r="H442" s="160"/>
      <c r="I442" s="160"/>
      <c r="J442" s="160"/>
      <c r="K442" s="160"/>
      <c r="L442" s="160"/>
      <c r="M442" s="160"/>
      <c r="N442" s="160"/>
      <c r="O442" s="160"/>
      <c r="P442" s="160"/>
      <c r="Q442" s="160"/>
      <c r="R442" s="160"/>
      <c r="S442" s="160"/>
      <c r="T442" s="160"/>
      <c r="U442" s="160"/>
      <c r="V442" s="160"/>
      <c r="W442" s="160"/>
      <c r="X442" s="160"/>
      <c r="Y442" s="160"/>
      <c r="Z442" s="30"/>
      <c r="AD442" s="41"/>
      <c r="AE442" s="40">
        <f t="shared" si="25"/>
        <v>1</v>
      </c>
      <c r="AF442" s="41"/>
    </row>
    <row r="443" spans="1:32" s="29" customFormat="1" ht="8.1" hidden="1" customHeight="1" x14ac:dyDescent="0.15">
      <c r="C443" s="32"/>
      <c r="D443" s="32"/>
      <c r="E443" s="86"/>
      <c r="F443" s="32"/>
      <c r="G443" s="32"/>
      <c r="H443" s="32"/>
      <c r="I443" s="86"/>
      <c r="J443" s="32"/>
      <c r="K443" s="32"/>
      <c r="L443" s="32"/>
      <c r="M443" s="86"/>
      <c r="N443" s="32"/>
      <c r="O443" s="32"/>
      <c r="P443" s="32"/>
      <c r="Q443" s="86"/>
      <c r="R443" s="32"/>
      <c r="S443" s="32"/>
      <c r="T443" s="32"/>
      <c r="U443" s="86"/>
      <c r="V443" s="32"/>
      <c r="W443" s="32"/>
      <c r="X443" s="32"/>
      <c r="Y443" s="86"/>
      <c r="Z443" s="30"/>
      <c r="AD443" s="41"/>
      <c r="AE443" s="40">
        <f t="shared" si="25"/>
        <v>1</v>
      </c>
      <c r="AF443" s="41"/>
    </row>
    <row r="444" spans="1:32" s="29" customFormat="1" ht="8.1" hidden="1" customHeight="1" x14ac:dyDescent="0.15">
      <c r="E444" s="86"/>
      <c r="F444" s="30"/>
      <c r="I444" s="86"/>
      <c r="J444" s="30"/>
      <c r="M444" s="86"/>
      <c r="N444" s="30"/>
      <c r="Q444" s="86"/>
      <c r="R444" s="30"/>
      <c r="U444" s="86"/>
      <c r="V444" s="30"/>
      <c r="Y444" s="86"/>
      <c r="Z444" s="30"/>
      <c r="AD444" s="41"/>
      <c r="AE444" s="40">
        <f t="shared" si="25"/>
        <v>1</v>
      </c>
      <c r="AF444" s="41"/>
    </row>
    <row r="445" spans="1:32" ht="8.1" hidden="1" customHeight="1" x14ac:dyDescent="0.15">
      <c r="AE445" s="40">
        <f t="shared" si="25"/>
        <v>1</v>
      </c>
    </row>
    <row r="446" spans="1:32" ht="8.1" hidden="1" customHeight="1" x14ac:dyDescent="0.15">
      <c r="AE446" s="40">
        <f t="shared" si="25"/>
        <v>1</v>
      </c>
    </row>
    <row r="447" spans="1:32" ht="8.1" hidden="1" customHeight="1" x14ac:dyDescent="0.15">
      <c r="AE447" s="40">
        <f t="shared" si="25"/>
        <v>1</v>
      </c>
    </row>
    <row r="448" spans="1:32" ht="8.1" hidden="1" customHeight="1" x14ac:dyDescent="0.15">
      <c r="AE448" s="40">
        <f t="shared" si="25"/>
        <v>1</v>
      </c>
    </row>
    <row r="449" spans="31:31" ht="8.1" hidden="1" customHeight="1" x14ac:dyDescent="0.15">
      <c r="AE449" s="40">
        <f t="shared" si="25"/>
        <v>1</v>
      </c>
    </row>
    <row r="450" spans="31:31" ht="8.1" hidden="1" customHeight="1" x14ac:dyDescent="0.15">
      <c r="AE450" s="40">
        <f t="shared" si="25"/>
        <v>1</v>
      </c>
    </row>
    <row r="451" spans="31:31" ht="8.1" hidden="1" customHeight="1" x14ac:dyDescent="0.15">
      <c r="AE451" s="40">
        <f t="shared" si="25"/>
        <v>1</v>
      </c>
    </row>
    <row r="452" spans="31:31" ht="8.1" hidden="1" customHeight="1" x14ac:dyDescent="0.15">
      <c r="AE452" s="40">
        <f t="shared" si="25"/>
        <v>1</v>
      </c>
    </row>
    <row r="453" spans="31:31" ht="8.1" hidden="1" customHeight="1" x14ac:dyDescent="0.15">
      <c r="AE453" s="40">
        <f t="shared" si="25"/>
        <v>1</v>
      </c>
    </row>
    <row r="454" spans="31:31" ht="8.1" hidden="1" customHeight="1" x14ac:dyDescent="0.15">
      <c r="AE454" s="40">
        <f t="shared" si="25"/>
        <v>1</v>
      </c>
    </row>
    <row r="455" spans="31:31" ht="8.1" hidden="1" customHeight="1" x14ac:dyDescent="0.15">
      <c r="AE455" s="40">
        <f t="shared" si="25"/>
        <v>1</v>
      </c>
    </row>
    <row r="456" spans="31:31" ht="8.1" hidden="1" customHeight="1" x14ac:dyDescent="0.15">
      <c r="AE456" s="40">
        <f t="shared" si="25"/>
        <v>1</v>
      </c>
    </row>
    <row r="457" spans="31:31" ht="8.1" hidden="1" customHeight="1" x14ac:dyDescent="0.15">
      <c r="AE457" s="40">
        <f t="shared" si="25"/>
        <v>1</v>
      </c>
    </row>
    <row r="458" spans="31:31" ht="8.1" hidden="1" customHeight="1" x14ac:dyDescent="0.15">
      <c r="AE458" s="40">
        <f t="shared" si="25"/>
        <v>1</v>
      </c>
    </row>
    <row r="459" spans="31:31" ht="8.1" hidden="1" customHeight="1" x14ac:dyDescent="0.15">
      <c r="AE459" s="40">
        <f t="shared" si="25"/>
        <v>1</v>
      </c>
    </row>
    <row r="460" spans="31:31" ht="8.1" hidden="1" customHeight="1" x14ac:dyDescent="0.15">
      <c r="AE460" s="40">
        <f t="shared" si="25"/>
        <v>1</v>
      </c>
    </row>
    <row r="461" spans="31:31" ht="8.1" hidden="1" customHeight="1" x14ac:dyDescent="0.15">
      <c r="AE461" s="40">
        <f t="shared" si="25"/>
        <v>1</v>
      </c>
    </row>
    <row r="462" spans="31:31" ht="8.1" hidden="1" customHeight="1" x14ac:dyDescent="0.15">
      <c r="AE462" s="40">
        <f t="shared" si="25"/>
        <v>1</v>
      </c>
    </row>
    <row r="463" spans="31:31" ht="8.1" hidden="1" customHeight="1" x14ac:dyDescent="0.15">
      <c r="AE463" s="40">
        <f t="shared" si="25"/>
        <v>1</v>
      </c>
    </row>
    <row r="464" spans="31:31" ht="8.1" hidden="1" customHeight="1" x14ac:dyDescent="0.15">
      <c r="AE464" s="40">
        <f t="shared" si="25"/>
        <v>1</v>
      </c>
    </row>
    <row r="465" spans="31:31" ht="8.1" hidden="1" customHeight="1" x14ac:dyDescent="0.15">
      <c r="AE465" s="40">
        <f t="shared" si="25"/>
        <v>1</v>
      </c>
    </row>
    <row r="466" spans="31:31" ht="8.1" hidden="1" customHeight="1" x14ac:dyDescent="0.15">
      <c r="AE466" s="40">
        <f t="shared" si="25"/>
        <v>1</v>
      </c>
    </row>
    <row r="467" spans="31:31" ht="8.1" hidden="1" customHeight="1" x14ac:dyDescent="0.15">
      <c r="AE467" s="40">
        <f t="shared" si="25"/>
        <v>1</v>
      </c>
    </row>
    <row r="468" spans="31:31" ht="8.1" hidden="1" customHeight="1" x14ac:dyDescent="0.15">
      <c r="AE468" s="40">
        <f t="shared" si="25"/>
        <v>1</v>
      </c>
    </row>
    <row r="469" spans="31:31" ht="8.1" hidden="1" customHeight="1" x14ac:dyDescent="0.15">
      <c r="AE469" s="40">
        <f t="shared" si="25"/>
        <v>1</v>
      </c>
    </row>
    <row r="470" spans="31:31" ht="8.1" hidden="1" customHeight="1" x14ac:dyDescent="0.15">
      <c r="AE470" s="40">
        <f t="shared" si="25"/>
        <v>1</v>
      </c>
    </row>
    <row r="471" spans="31:31" ht="8.1" hidden="1" customHeight="1" x14ac:dyDescent="0.15">
      <c r="AE471" s="40">
        <f t="shared" si="25"/>
        <v>1</v>
      </c>
    </row>
    <row r="472" spans="31:31" ht="8.1" hidden="1" customHeight="1" x14ac:dyDescent="0.15">
      <c r="AE472" s="40">
        <f t="shared" si="25"/>
        <v>1</v>
      </c>
    </row>
    <row r="473" spans="31:31" ht="8.1" hidden="1" customHeight="1" x14ac:dyDescent="0.15">
      <c r="AE473" s="40">
        <f t="shared" si="25"/>
        <v>1</v>
      </c>
    </row>
    <row r="474" spans="31:31" ht="8.1" hidden="1" customHeight="1" x14ac:dyDescent="0.15">
      <c r="AE474" s="40">
        <f t="shared" si="25"/>
        <v>1</v>
      </c>
    </row>
    <row r="475" spans="31:31" ht="8.1" hidden="1" customHeight="1" x14ac:dyDescent="0.15">
      <c r="AE475" s="40">
        <f t="shared" si="25"/>
        <v>1</v>
      </c>
    </row>
    <row r="476" spans="31:31" ht="8.1" hidden="1" customHeight="1" x14ac:dyDescent="0.15">
      <c r="AE476" s="40">
        <f t="shared" si="25"/>
        <v>1</v>
      </c>
    </row>
    <row r="477" spans="31:31" ht="8.1" hidden="1" customHeight="1" x14ac:dyDescent="0.15">
      <c r="AE477" s="40">
        <f t="shared" si="25"/>
        <v>1</v>
      </c>
    </row>
    <row r="478" spans="31:31" ht="8.1" hidden="1" customHeight="1" x14ac:dyDescent="0.15">
      <c r="AE478" s="40">
        <f t="shared" si="25"/>
        <v>1</v>
      </c>
    </row>
    <row r="479" spans="31:31" ht="8.1" hidden="1" customHeight="1" x14ac:dyDescent="0.15">
      <c r="AE479" s="40">
        <f t="shared" si="25"/>
        <v>1</v>
      </c>
    </row>
    <row r="480" spans="31:31" ht="8.1" hidden="1" customHeight="1" x14ac:dyDescent="0.15">
      <c r="AE480" s="40">
        <f t="shared" si="25"/>
        <v>1</v>
      </c>
    </row>
    <row r="481" spans="31:31" ht="8.1" hidden="1" customHeight="1" x14ac:dyDescent="0.15">
      <c r="AE481" s="40">
        <f t="shared" si="25"/>
        <v>1</v>
      </c>
    </row>
    <row r="482" spans="31:31" ht="8.1" hidden="1" customHeight="1" x14ac:dyDescent="0.15">
      <c r="AE482" s="40">
        <f t="shared" si="25"/>
        <v>1</v>
      </c>
    </row>
    <row r="483" spans="31:31" ht="8.1" hidden="1" customHeight="1" x14ac:dyDescent="0.15">
      <c r="AE483" s="40">
        <f t="shared" si="25"/>
        <v>1</v>
      </c>
    </row>
    <row r="484" spans="31:31" ht="8.1" hidden="1" customHeight="1" x14ac:dyDescent="0.15">
      <c r="AE484" s="40">
        <f t="shared" si="25"/>
        <v>1</v>
      </c>
    </row>
    <row r="485" spans="31:31" ht="8.1" hidden="1" customHeight="1" x14ac:dyDescent="0.15">
      <c r="AE485" s="40">
        <f t="shared" si="25"/>
        <v>1</v>
      </c>
    </row>
    <row r="486" spans="31:31" ht="8.1" hidden="1" customHeight="1" x14ac:dyDescent="0.15">
      <c r="AE486" s="40">
        <f t="shared" si="25"/>
        <v>1</v>
      </c>
    </row>
    <row r="487" spans="31:31" ht="8.1" hidden="1" customHeight="1" x14ac:dyDescent="0.15">
      <c r="AE487" s="40">
        <f t="shared" si="25"/>
        <v>1</v>
      </c>
    </row>
    <row r="488" spans="31:31" ht="8.1" hidden="1" customHeight="1" x14ac:dyDescent="0.15">
      <c r="AE488" s="40">
        <f t="shared" si="25"/>
        <v>1</v>
      </c>
    </row>
    <row r="489" spans="31:31" ht="8.1" hidden="1" customHeight="1" x14ac:dyDescent="0.15">
      <c r="AE489" s="40">
        <f t="shared" si="25"/>
        <v>1</v>
      </c>
    </row>
    <row r="490" spans="31:31" ht="8.1" hidden="1" customHeight="1" x14ac:dyDescent="0.15">
      <c r="AE490" s="40">
        <f t="shared" si="25"/>
        <v>1</v>
      </c>
    </row>
    <row r="491" spans="31:31" ht="8.1" hidden="1" customHeight="1" x14ac:dyDescent="0.15">
      <c r="AE491" s="40">
        <f t="shared" si="25"/>
        <v>1</v>
      </c>
    </row>
    <row r="492" spans="31:31" ht="8.1" hidden="1" customHeight="1" x14ac:dyDescent="0.15">
      <c r="AE492" s="40">
        <f t="shared" si="25"/>
        <v>1</v>
      </c>
    </row>
    <row r="493" spans="31:31" ht="8.1" hidden="1" customHeight="1" x14ac:dyDescent="0.15">
      <c r="AE493" s="40">
        <f t="shared" si="25"/>
        <v>1</v>
      </c>
    </row>
    <row r="494" spans="31:31" ht="8.1" hidden="1" customHeight="1" x14ac:dyDescent="0.15">
      <c r="AE494" s="40">
        <f t="shared" si="25"/>
        <v>1</v>
      </c>
    </row>
    <row r="495" spans="31:31" ht="8.1" hidden="1" customHeight="1" x14ac:dyDescent="0.15">
      <c r="AE495" s="40">
        <f t="shared" si="25"/>
        <v>1</v>
      </c>
    </row>
    <row r="496" spans="31:31" ht="8.1" hidden="1" customHeight="1" x14ac:dyDescent="0.15">
      <c r="AE496" s="40">
        <f t="shared" si="25"/>
        <v>1</v>
      </c>
    </row>
    <row r="497" spans="31:31" ht="8.1" hidden="1" customHeight="1" x14ac:dyDescent="0.15">
      <c r="AE497" s="40">
        <f t="shared" si="25"/>
        <v>1</v>
      </c>
    </row>
    <row r="498" spans="31:31" ht="8.1" hidden="1" customHeight="1" x14ac:dyDescent="0.15">
      <c r="AE498" s="40">
        <f t="shared" si="25"/>
        <v>1</v>
      </c>
    </row>
    <row r="499" spans="31:31" ht="8.1" hidden="1" customHeight="1" x14ac:dyDescent="0.15">
      <c r="AE499" s="40">
        <f t="shared" si="25"/>
        <v>1</v>
      </c>
    </row>
    <row r="500" spans="31:31" ht="8.1" hidden="1" customHeight="1" x14ac:dyDescent="0.15">
      <c r="AE500" s="40">
        <f t="shared" si="25"/>
        <v>1</v>
      </c>
    </row>
    <row r="501" spans="31:31" ht="8.1" hidden="1" customHeight="1" x14ac:dyDescent="0.15">
      <c r="AE501" s="40">
        <f t="shared" si="25"/>
        <v>1</v>
      </c>
    </row>
    <row r="502" spans="31:31" ht="8.1" hidden="1" customHeight="1" x14ac:dyDescent="0.15">
      <c r="AE502" s="40">
        <f t="shared" si="25"/>
        <v>1</v>
      </c>
    </row>
    <row r="503" spans="31:31" ht="8.1" hidden="1" customHeight="1" x14ac:dyDescent="0.15">
      <c r="AE503" s="40">
        <f t="shared" ref="AE503:AE545" si="26">IF(A503="",1,0)</f>
        <v>1</v>
      </c>
    </row>
    <row r="504" spans="31:31" ht="8.1" hidden="1" customHeight="1" x14ac:dyDescent="0.15">
      <c r="AE504" s="40">
        <f t="shared" si="26"/>
        <v>1</v>
      </c>
    </row>
    <row r="505" spans="31:31" ht="8.1" hidden="1" customHeight="1" x14ac:dyDescent="0.15">
      <c r="AE505" s="40">
        <f t="shared" si="26"/>
        <v>1</v>
      </c>
    </row>
    <row r="506" spans="31:31" ht="8.1" hidden="1" customHeight="1" x14ac:dyDescent="0.15">
      <c r="AE506" s="40">
        <f t="shared" si="26"/>
        <v>1</v>
      </c>
    </row>
    <row r="507" spans="31:31" ht="8.1" hidden="1" customHeight="1" x14ac:dyDescent="0.15">
      <c r="AE507" s="40">
        <f t="shared" si="26"/>
        <v>1</v>
      </c>
    </row>
    <row r="508" spans="31:31" ht="8.1" hidden="1" customHeight="1" x14ac:dyDescent="0.15">
      <c r="AE508" s="40">
        <f t="shared" si="26"/>
        <v>1</v>
      </c>
    </row>
    <row r="509" spans="31:31" ht="8.1" hidden="1" customHeight="1" x14ac:dyDescent="0.15">
      <c r="AE509" s="40">
        <f t="shared" si="26"/>
        <v>1</v>
      </c>
    </row>
    <row r="510" spans="31:31" ht="8.1" hidden="1" customHeight="1" x14ac:dyDescent="0.15">
      <c r="AE510" s="40">
        <f t="shared" si="26"/>
        <v>1</v>
      </c>
    </row>
    <row r="511" spans="31:31" ht="8.1" hidden="1" customHeight="1" x14ac:dyDescent="0.15">
      <c r="AE511" s="40">
        <f t="shared" si="26"/>
        <v>1</v>
      </c>
    </row>
    <row r="512" spans="31:31" ht="8.1" hidden="1" customHeight="1" x14ac:dyDescent="0.15">
      <c r="AE512" s="40">
        <f t="shared" si="26"/>
        <v>1</v>
      </c>
    </row>
    <row r="513" spans="31:31" ht="8.1" hidden="1" customHeight="1" x14ac:dyDescent="0.15">
      <c r="AE513" s="40">
        <f t="shared" si="26"/>
        <v>1</v>
      </c>
    </row>
    <row r="514" spans="31:31" ht="8.1" hidden="1" customHeight="1" x14ac:dyDescent="0.15">
      <c r="AE514" s="40">
        <f t="shared" si="26"/>
        <v>1</v>
      </c>
    </row>
    <row r="515" spans="31:31" ht="8.1" hidden="1" customHeight="1" x14ac:dyDescent="0.15">
      <c r="AE515" s="40">
        <f t="shared" si="26"/>
        <v>1</v>
      </c>
    </row>
    <row r="516" spans="31:31" ht="8.1" hidden="1" customHeight="1" x14ac:dyDescent="0.15">
      <c r="AE516" s="40">
        <f t="shared" si="26"/>
        <v>1</v>
      </c>
    </row>
    <row r="517" spans="31:31" ht="8.1" hidden="1" customHeight="1" x14ac:dyDescent="0.15">
      <c r="AE517" s="40">
        <f t="shared" si="26"/>
        <v>1</v>
      </c>
    </row>
    <row r="518" spans="31:31" ht="8.1" hidden="1" customHeight="1" x14ac:dyDescent="0.15">
      <c r="AE518" s="40">
        <f t="shared" si="26"/>
        <v>1</v>
      </c>
    </row>
    <row r="519" spans="31:31" ht="8.1" hidden="1" customHeight="1" x14ac:dyDescent="0.15">
      <c r="AE519" s="40">
        <f t="shared" si="26"/>
        <v>1</v>
      </c>
    </row>
    <row r="520" spans="31:31" ht="8.1" hidden="1" customHeight="1" x14ac:dyDescent="0.15">
      <c r="AE520" s="40">
        <f t="shared" si="26"/>
        <v>1</v>
      </c>
    </row>
    <row r="521" spans="31:31" ht="8.1" hidden="1" customHeight="1" x14ac:dyDescent="0.15">
      <c r="AE521" s="40">
        <f t="shared" si="26"/>
        <v>1</v>
      </c>
    </row>
    <row r="522" spans="31:31" ht="8.1" hidden="1" customHeight="1" x14ac:dyDescent="0.15">
      <c r="AE522" s="40">
        <f t="shared" si="26"/>
        <v>1</v>
      </c>
    </row>
    <row r="523" spans="31:31" ht="8.1" hidden="1" customHeight="1" x14ac:dyDescent="0.15">
      <c r="AE523" s="40">
        <f t="shared" si="26"/>
        <v>1</v>
      </c>
    </row>
    <row r="524" spans="31:31" ht="8.1" hidden="1" customHeight="1" x14ac:dyDescent="0.15">
      <c r="AE524" s="40">
        <f t="shared" si="26"/>
        <v>1</v>
      </c>
    </row>
    <row r="525" spans="31:31" ht="8.1" hidden="1" customHeight="1" x14ac:dyDescent="0.15">
      <c r="AE525" s="40">
        <f t="shared" si="26"/>
        <v>1</v>
      </c>
    </row>
    <row r="526" spans="31:31" ht="8.1" hidden="1" customHeight="1" x14ac:dyDescent="0.15">
      <c r="AE526" s="40">
        <f t="shared" si="26"/>
        <v>1</v>
      </c>
    </row>
    <row r="527" spans="31:31" ht="8.1" hidden="1" customHeight="1" x14ac:dyDescent="0.15">
      <c r="AE527" s="40">
        <f t="shared" si="26"/>
        <v>1</v>
      </c>
    </row>
    <row r="528" spans="31:31" ht="8.1" hidden="1" customHeight="1" x14ac:dyDescent="0.15">
      <c r="AE528" s="40">
        <f t="shared" si="26"/>
        <v>1</v>
      </c>
    </row>
    <row r="529" spans="31:31" ht="8.1" hidden="1" customHeight="1" x14ac:dyDescent="0.15">
      <c r="AE529" s="40">
        <f t="shared" si="26"/>
        <v>1</v>
      </c>
    </row>
    <row r="530" spans="31:31" ht="8.1" hidden="1" customHeight="1" x14ac:dyDescent="0.15">
      <c r="AE530" s="40">
        <f t="shared" si="26"/>
        <v>1</v>
      </c>
    </row>
    <row r="531" spans="31:31" ht="8.1" hidden="1" customHeight="1" x14ac:dyDescent="0.15">
      <c r="AE531" s="40">
        <f t="shared" si="26"/>
        <v>1</v>
      </c>
    </row>
    <row r="532" spans="31:31" ht="8.1" hidden="1" customHeight="1" x14ac:dyDescent="0.15">
      <c r="AE532" s="40">
        <f t="shared" si="26"/>
        <v>1</v>
      </c>
    </row>
    <row r="533" spans="31:31" ht="8.1" hidden="1" customHeight="1" x14ac:dyDescent="0.15">
      <c r="AE533" s="40">
        <f t="shared" si="26"/>
        <v>1</v>
      </c>
    </row>
    <row r="534" spans="31:31" ht="8.1" hidden="1" customHeight="1" x14ac:dyDescent="0.15">
      <c r="AE534" s="40">
        <f t="shared" si="26"/>
        <v>1</v>
      </c>
    </row>
    <row r="535" spans="31:31" ht="8.1" hidden="1" customHeight="1" x14ac:dyDescent="0.15">
      <c r="AE535" s="40">
        <f t="shared" si="26"/>
        <v>1</v>
      </c>
    </row>
    <row r="536" spans="31:31" ht="8.1" hidden="1" customHeight="1" x14ac:dyDescent="0.15">
      <c r="AE536" s="40">
        <f t="shared" si="26"/>
        <v>1</v>
      </c>
    </row>
    <row r="537" spans="31:31" ht="8.1" hidden="1" customHeight="1" x14ac:dyDescent="0.15">
      <c r="AE537" s="40">
        <f t="shared" si="26"/>
        <v>1</v>
      </c>
    </row>
    <row r="538" spans="31:31" ht="8.1" hidden="1" customHeight="1" x14ac:dyDescent="0.15">
      <c r="AE538" s="40">
        <f t="shared" si="26"/>
        <v>1</v>
      </c>
    </row>
    <row r="539" spans="31:31" ht="8.1" hidden="1" customHeight="1" x14ac:dyDescent="0.15">
      <c r="AE539" s="40">
        <f t="shared" si="26"/>
        <v>1</v>
      </c>
    </row>
    <row r="540" spans="31:31" ht="8.1" hidden="1" customHeight="1" x14ac:dyDescent="0.15">
      <c r="AE540" s="40">
        <f t="shared" si="26"/>
        <v>1</v>
      </c>
    </row>
    <row r="541" spans="31:31" ht="8.1" hidden="1" customHeight="1" x14ac:dyDescent="0.15">
      <c r="AE541" s="40">
        <f t="shared" si="26"/>
        <v>1</v>
      </c>
    </row>
    <row r="542" spans="31:31" ht="8.1" hidden="1" customHeight="1" x14ac:dyDescent="0.15">
      <c r="AE542" s="40">
        <f t="shared" si="26"/>
        <v>1</v>
      </c>
    </row>
    <row r="543" spans="31:31" ht="8.1" hidden="1" customHeight="1" x14ac:dyDescent="0.15">
      <c r="AE543" s="40">
        <f t="shared" si="26"/>
        <v>1</v>
      </c>
    </row>
    <row r="544" spans="31:31" ht="8.1" hidden="1" customHeight="1" x14ac:dyDescent="0.15">
      <c r="AE544" s="40">
        <f t="shared" si="26"/>
        <v>1</v>
      </c>
    </row>
    <row r="545" spans="31:31" ht="8.1" hidden="1" customHeight="1" x14ac:dyDescent="0.15">
      <c r="AE545" s="40">
        <f t="shared" si="26"/>
        <v>1</v>
      </c>
    </row>
    <row r="546" spans="31:31" ht="8.1" customHeight="1" x14ac:dyDescent="0.15"/>
    <row r="547" spans="31:31" ht="8.1" customHeight="1" x14ac:dyDescent="0.15"/>
    <row r="548" spans="31:31" ht="8.1" customHeight="1" x14ac:dyDescent="0.15"/>
    <row r="549" spans="31:31" ht="8.1" customHeight="1" x14ac:dyDescent="0.15"/>
    <row r="550" spans="31:31" ht="8.1" customHeight="1" x14ac:dyDescent="0.15"/>
    <row r="551" spans="31:31" ht="8.1" customHeight="1" x14ac:dyDescent="0.15"/>
    <row r="552" spans="31:31" ht="8.1" customHeight="1" x14ac:dyDescent="0.15"/>
    <row r="553" spans="31:31" ht="8.1" customHeight="1" x14ac:dyDescent="0.15"/>
    <row r="554" spans="31:31" ht="8.1" customHeight="1" x14ac:dyDescent="0.15"/>
    <row r="555" spans="31:31" ht="8.1" customHeight="1" x14ac:dyDescent="0.15"/>
    <row r="556" spans="31:31" ht="8.1" customHeight="1" x14ac:dyDescent="0.15"/>
    <row r="557" spans="31:31" ht="8.1" customHeight="1" x14ac:dyDescent="0.15"/>
    <row r="558" spans="31:31" ht="8.1" customHeight="1" x14ac:dyDescent="0.15"/>
    <row r="559" spans="31:31" ht="8.1" customHeight="1" x14ac:dyDescent="0.15"/>
    <row r="560" spans="31:31" ht="8.1" customHeight="1" x14ac:dyDescent="0.15"/>
    <row r="561" ht="8.1" customHeight="1" x14ac:dyDescent="0.15"/>
    <row r="562" ht="8.1" customHeight="1" x14ac:dyDescent="0.15"/>
    <row r="563" ht="8.1" customHeight="1" x14ac:dyDescent="0.15"/>
    <row r="564" ht="8.1" customHeight="1" x14ac:dyDescent="0.15"/>
    <row r="565" ht="8.1" customHeight="1" x14ac:dyDescent="0.15"/>
    <row r="566" ht="8.1" customHeight="1" x14ac:dyDescent="0.15"/>
    <row r="567" ht="8.1" customHeight="1" x14ac:dyDescent="0.15"/>
    <row r="568" ht="8.1" customHeight="1" x14ac:dyDescent="0.15"/>
    <row r="569" ht="8.1" customHeight="1" x14ac:dyDescent="0.15"/>
    <row r="570" ht="8.1" customHeight="1" x14ac:dyDescent="0.15"/>
    <row r="571" ht="8.1" customHeight="1" x14ac:dyDescent="0.15"/>
    <row r="572" ht="8.1" customHeight="1" x14ac:dyDescent="0.15"/>
    <row r="573" ht="8.1" customHeight="1" x14ac:dyDescent="0.15"/>
    <row r="574" ht="8.1" customHeight="1" x14ac:dyDescent="0.15"/>
    <row r="575" ht="8.1" customHeight="1" x14ac:dyDescent="0.15"/>
    <row r="576"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sheetData>
  <autoFilter ref="AE1:AE545" xr:uid="{566238F9-5E61-4904-A4CF-B581827014AF}">
    <filterColumn colId="0">
      <filters blank="1">
        <filter val="0"/>
      </filters>
    </filterColumn>
  </autoFilter>
  <mergeCells count="452">
    <mergeCell ref="C438:Z438"/>
    <mergeCell ref="C440:Z440"/>
    <mergeCell ref="C442:Y442"/>
    <mergeCell ref="A434:C434"/>
    <mergeCell ref="A18:C18"/>
    <mergeCell ref="A19:C19"/>
    <mergeCell ref="A20:C20"/>
    <mergeCell ref="D20:F20"/>
    <mergeCell ref="P18:R18"/>
    <mergeCell ref="D18:F18"/>
    <mergeCell ref="D19:F19"/>
    <mergeCell ref="A264:C264"/>
    <mergeCell ref="A26:C26"/>
    <mergeCell ref="T18:V18"/>
    <mergeCell ref="L18:N18"/>
    <mergeCell ref="X18:Z18"/>
    <mergeCell ref="A242:C242"/>
    <mergeCell ref="A243:C243"/>
    <mergeCell ref="H18:J18"/>
    <mergeCell ref="A46:C46"/>
    <mergeCell ref="A49:C49"/>
    <mergeCell ref="A50:C50"/>
    <mergeCell ref="A51:C51"/>
    <mergeCell ref="A52:C52"/>
    <mergeCell ref="A1:C1"/>
    <mergeCell ref="A2:C2"/>
    <mergeCell ref="A3:Z3"/>
    <mergeCell ref="A13:C13"/>
    <mergeCell ref="D13:F13"/>
    <mergeCell ref="H13:J13"/>
    <mergeCell ref="L13:N13"/>
    <mergeCell ref="D14:F14"/>
    <mergeCell ref="A15:C15"/>
    <mergeCell ref="A8:C8"/>
    <mergeCell ref="P15:R15"/>
    <mergeCell ref="L8:N8"/>
    <mergeCell ref="X8:Z8"/>
    <mergeCell ref="X9:Z9"/>
    <mergeCell ref="X11:Z11"/>
    <mergeCell ref="H11:J11"/>
    <mergeCell ref="D8:F8"/>
    <mergeCell ref="D9:F9"/>
    <mergeCell ref="D11:F11"/>
    <mergeCell ref="T13:V13"/>
    <mergeCell ref="X13:Z13"/>
    <mergeCell ref="P9:R9"/>
    <mergeCell ref="P11:R11"/>
    <mergeCell ref="L14:N14"/>
    <mergeCell ref="A4:C4"/>
    <mergeCell ref="A16:C16"/>
    <mergeCell ref="A17:C17"/>
    <mergeCell ref="T8:V8"/>
    <mergeCell ref="T9:V9"/>
    <mergeCell ref="T11:V11"/>
    <mergeCell ref="T14:V14"/>
    <mergeCell ref="H8:J8"/>
    <mergeCell ref="A6:C6"/>
    <mergeCell ref="A7:C7"/>
    <mergeCell ref="A5:O5"/>
    <mergeCell ref="P5:Z5"/>
    <mergeCell ref="L15:N15"/>
    <mergeCell ref="P14:R14"/>
    <mergeCell ref="P8:R8"/>
    <mergeCell ref="A9:C9"/>
    <mergeCell ref="A10:C10"/>
    <mergeCell ref="A11:C11"/>
    <mergeCell ref="L9:N9"/>
    <mergeCell ref="L11:N11"/>
    <mergeCell ref="H9:J9"/>
    <mergeCell ref="A12:C12"/>
    <mergeCell ref="P13:R13"/>
    <mergeCell ref="A53:C53"/>
    <mergeCell ref="A54:C54"/>
    <mergeCell ref="A55:C55"/>
    <mergeCell ref="A56:C56"/>
    <mergeCell ref="A57:C57"/>
    <mergeCell ref="A58:C58"/>
    <mergeCell ref="X14:Z14"/>
    <mergeCell ref="X15:Z15"/>
    <mergeCell ref="T15:V15"/>
    <mergeCell ref="A14:C14"/>
    <mergeCell ref="H14:J14"/>
    <mergeCell ref="H15:J15"/>
    <mergeCell ref="D15:F15"/>
    <mergeCell ref="X19:Z19"/>
    <mergeCell ref="L19:N19"/>
    <mergeCell ref="A24:C24"/>
    <mergeCell ref="T19:V19"/>
    <mergeCell ref="P20:R20"/>
    <mergeCell ref="T20:V20"/>
    <mergeCell ref="A23:C23"/>
    <mergeCell ref="A22:C22"/>
    <mergeCell ref="H20:J20"/>
    <mergeCell ref="L20:N20"/>
    <mergeCell ref="P19:R19"/>
    <mergeCell ref="H19:J19"/>
    <mergeCell ref="X20:Z20"/>
    <mergeCell ref="X21:Z21"/>
    <mergeCell ref="A21:C21"/>
    <mergeCell ref="D21:F21"/>
    <mergeCell ref="H21:J21"/>
    <mergeCell ref="L21:N21"/>
    <mergeCell ref="P21:R21"/>
    <mergeCell ref="T21:V21"/>
    <mergeCell ref="A244:C244"/>
    <mergeCell ref="A245:C245"/>
    <mergeCell ref="A248:C248"/>
    <mergeCell ref="A249:C249"/>
    <mergeCell ref="A250:C250"/>
    <mergeCell ref="A251:C251"/>
    <mergeCell ref="A252:C252"/>
    <mergeCell ref="A253:C253"/>
    <mergeCell ref="A254:C254"/>
    <mergeCell ref="A255:C255"/>
    <mergeCell ref="A256:C256"/>
    <mergeCell ref="A257:C257"/>
    <mergeCell ref="A258:C258"/>
    <mergeCell ref="A259:C259"/>
    <mergeCell ref="A260:C260"/>
    <mergeCell ref="A261:C261"/>
    <mergeCell ref="A262:C262"/>
    <mergeCell ref="A263:C263"/>
    <mergeCell ref="A265:C265"/>
    <mergeCell ref="A266:C266"/>
    <mergeCell ref="A269:C269"/>
    <mergeCell ref="A270:C270"/>
    <mergeCell ref="A271:C271"/>
    <mergeCell ref="A272:C272"/>
    <mergeCell ref="A273:C273"/>
    <mergeCell ref="A274:C274"/>
    <mergeCell ref="A275:C275"/>
    <mergeCell ref="A276:C276"/>
    <mergeCell ref="A279:C279"/>
    <mergeCell ref="A280:C280"/>
    <mergeCell ref="A281:C281"/>
    <mergeCell ref="A282:C282"/>
    <mergeCell ref="A283:C283"/>
    <mergeCell ref="A284:C284"/>
    <mergeCell ref="A285:C285"/>
    <mergeCell ref="A286:C286"/>
    <mergeCell ref="A287:C287"/>
    <mergeCell ref="A288:C288"/>
    <mergeCell ref="A289:C289"/>
    <mergeCell ref="A292:C292"/>
    <mergeCell ref="A293:C293"/>
    <mergeCell ref="A294:C294"/>
    <mergeCell ref="A295:C295"/>
    <mergeCell ref="A296:C296"/>
    <mergeCell ref="A297:C297"/>
    <mergeCell ref="A298:C298"/>
    <mergeCell ref="A299:C299"/>
    <mergeCell ref="A300:C300"/>
    <mergeCell ref="A303:C303"/>
    <mergeCell ref="A304:C304"/>
    <mergeCell ref="A305:C305"/>
    <mergeCell ref="A306:C306"/>
    <mergeCell ref="A307:C307"/>
    <mergeCell ref="A308:C308"/>
    <mergeCell ref="A309:C309"/>
    <mergeCell ref="A310:C310"/>
    <mergeCell ref="A313:C313"/>
    <mergeCell ref="A314:C314"/>
    <mergeCell ref="A315:C315"/>
    <mergeCell ref="A318:C318"/>
    <mergeCell ref="A319:C319"/>
    <mergeCell ref="A320:C320"/>
    <mergeCell ref="A321:C321"/>
    <mergeCell ref="A322:C322"/>
    <mergeCell ref="A325:C325"/>
    <mergeCell ref="A326:C326"/>
    <mergeCell ref="A329:C329"/>
    <mergeCell ref="A330:C330"/>
    <mergeCell ref="A331:C331"/>
    <mergeCell ref="A332:C332"/>
    <mergeCell ref="A333:C333"/>
    <mergeCell ref="A334:C334"/>
    <mergeCell ref="A335:C335"/>
    <mergeCell ref="A336:C336"/>
    <mergeCell ref="A337:C337"/>
    <mergeCell ref="A338:C338"/>
    <mergeCell ref="A339:C339"/>
    <mergeCell ref="A340:C340"/>
    <mergeCell ref="A341:C341"/>
    <mergeCell ref="A342:C342"/>
    <mergeCell ref="A343:C343"/>
    <mergeCell ref="A344:C344"/>
    <mergeCell ref="A345:C345"/>
    <mergeCell ref="A346:C346"/>
    <mergeCell ref="A347:C347"/>
    <mergeCell ref="A348:C348"/>
    <mergeCell ref="A349:C349"/>
    <mergeCell ref="A350:C350"/>
    <mergeCell ref="A351:C351"/>
    <mergeCell ref="A352:C352"/>
    <mergeCell ref="A353:C353"/>
    <mergeCell ref="A354:C354"/>
    <mergeCell ref="A355:C355"/>
    <mergeCell ref="A356:C356"/>
    <mergeCell ref="A357:C357"/>
    <mergeCell ref="A358:C358"/>
    <mergeCell ref="A361:C361"/>
    <mergeCell ref="A362:C362"/>
    <mergeCell ref="A363:C363"/>
    <mergeCell ref="A364:C364"/>
    <mergeCell ref="A365:C365"/>
    <mergeCell ref="A368:C368"/>
    <mergeCell ref="A369:C369"/>
    <mergeCell ref="A370:C370"/>
    <mergeCell ref="A371:C371"/>
    <mergeCell ref="A372:C372"/>
    <mergeCell ref="A373:C373"/>
    <mergeCell ref="A374:C374"/>
    <mergeCell ref="A377:C377"/>
    <mergeCell ref="A378:C378"/>
    <mergeCell ref="A379:C379"/>
    <mergeCell ref="A382:C382"/>
    <mergeCell ref="A383:C383"/>
    <mergeCell ref="A384:C384"/>
    <mergeCell ref="A385:C385"/>
    <mergeCell ref="A386:C386"/>
    <mergeCell ref="A387:C387"/>
    <mergeCell ref="A405:C405"/>
    <mergeCell ref="A406:C406"/>
    <mergeCell ref="A407:C407"/>
    <mergeCell ref="A390:C390"/>
    <mergeCell ref="A391:C391"/>
    <mergeCell ref="A392:C392"/>
    <mergeCell ref="A393:C393"/>
    <mergeCell ref="A394:C394"/>
    <mergeCell ref="A395:C395"/>
    <mergeCell ref="A396:C396"/>
    <mergeCell ref="A397:C397"/>
    <mergeCell ref="A398:C398"/>
    <mergeCell ref="A45:C45"/>
    <mergeCell ref="A430:C430"/>
    <mergeCell ref="A431:C431"/>
    <mergeCell ref="A432:C432"/>
    <mergeCell ref="A415:C415"/>
    <mergeCell ref="A416:C416"/>
    <mergeCell ref="A417:C417"/>
    <mergeCell ref="A418:C418"/>
    <mergeCell ref="A419:C419"/>
    <mergeCell ref="A420:C420"/>
    <mergeCell ref="A421:C421"/>
    <mergeCell ref="A422:C422"/>
    <mergeCell ref="A423:C423"/>
    <mergeCell ref="A408:C408"/>
    <mergeCell ref="A409:C409"/>
    <mergeCell ref="A410:C410"/>
    <mergeCell ref="A411:C411"/>
    <mergeCell ref="A412:C412"/>
    <mergeCell ref="A413:C413"/>
    <mergeCell ref="A414:C414"/>
    <mergeCell ref="A59:C59"/>
    <mergeCell ref="A428:C428"/>
    <mergeCell ref="A429:C429"/>
    <mergeCell ref="A399:C399"/>
    <mergeCell ref="A36:C36"/>
    <mergeCell ref="A37:C37"/>
    <mergeCell ref="A38:C38"/>
    <mergeCell ref="A39:C39"/>
    <mergeCell ref="A40:C40"/>
    <mergeCell ref="A41:C41"/>
    <mergeCell ref="A42:C42"/>
    <mergeCell ref="A43:C43"/>
    <mergeCell ref="A44:C44"/>
    <mergeCell ref="A27:C27"/>
    <mergeCell ref="A28:C28"/>
    <mergeCell ref="A29:C29"/>
    <mergeCell ref="A30:C30"/>
    <mergeCell ref="A31:C31"/>
    <mergeCell ref="A32:C32"/>
    <mergeCell ref="A33:C33"/>
    <mergeCell ref="A34:C34"/>
    <mergeCell ref="A35:C35"/>
    <mergeCell ref="A60:C60"/>
    <mergeCell ref="A61:C61"/>
    <mergeCell ref="A62:C62"/>
    <mergeCell ref="A63:C63"/>
    <mergeCell ref="A64:C64"/>
    <mergeCell ref="A65:C65"/>
    <mergeCell ref="A68:C68"/>
    <mergeCell ref="A69:C69"/>
    <mergeCell ref="A70:C70"/>
    <mergeCell ref="A71:C71"/>
    <mergeCell ref="A72:C72"/>
    <mergeCell ref="A73:C73"/>
    <mergeCell ref="A74:C74"/>
    <mergeCell ref="A75:C75"/>
    <mergeCell ref="A78:C78"/>
    <mergeCell ref="A79:C79"/>
    <mergeCell ref="A80:C80"/>
    <mergeCell ref="A81:C81"/>
    <mergeCell ref="A82:C82"/>
    <mergeCell ref="A83:C83"/>
    <mergeCell ref="A84:C84"/>
    <mergeCell ref="A85:C85"/>
    <mergeCell ref="A86:C86"/>
    <mergeCell ref="A89:C89"/>
    <mergeCell ref="A90:C90"/>
    <mergeCell ref="A91:C91"/>
    <mergeCell ref="A92:C92"/>
    <mergeCell ref="A93:C93"/>
    <mergeCell ref="A94:C94"/>
    <mergeCell ref="A95:C95"/>
    <mergeCell ref="A96:C96"/>
    <mergeCell ref="A97:C97"/>
    <mergeCell ref="A98:C98"/>
    <mergeCell ref="A99:C99"/>
    <mergeCell ref="A100:C100"/>
    <mergeCell ref="A101:C101"/>
    <mergeCell ref="A102:C102"/>
    <mergeCell ref="A103:C103"/>
    <mergeCell ref="A104:C104"/>
    <mergeCell ref="A105:C105"/>
    <mergeCell ref="A106:C106"/>
    <mergeCell ref="A107:C107"/>
    <mergeCell ref="A108:C108"/>
    <mergeCell ref="A109:C109"/>
    <mergeCell ref="A110:C110"/>
    <mergeCell ref="A111:C111"/>
    <mergeCell ref="A112:C112"/>
    <mergeCell ref="A113:C113"/>
    <mergeCell ref="A114:C114"/>
    <mergeCell ref="A115:C115"/>
    <mergeCell ref="A116:C116"/>
    <mergeCell ref="A117:C117"/>
    <mergeCell ref="A118:C118"/>
    <mergeCell ref="A119:C119"/>
    <mergeCell ref="A120:C120"/>
    <mergeCell ref="A121:C121"/>
    <mergeCell ref="A122:C122"/>
    <mergeCell ref="A123:C123"/>
    <mergeCell ref="A124:C124"/>
    <mergeCell ref="A125:C125"/>
    <mergeCell ref="A126:C126"/>
    <mergeCell ref="A127:C127"/>
    <mergeCell ref="A128:C128"/>
    <mergeCell ref="A129:C129"/>
    <mergeCell ref="A130:C130"/>
    <mergeCell ref="A131:C131"/>
    <mergeCell ref="A134:C134"/>
    <mergeCell ref="A135:C135"/>
    <mergeCell ref="A136:C136"/>
    <mergeCell ref="A137:C137"/>
    <mergeCell ref="A138:C138"/>
    <mergeCell ref="A139:C139"/>
    <mergeCell ref="A140:C140"/>
    <mergeCell ref="A141:C141"/>
    <mergeCell ref="A142:C142"/>
    <mergeCell ref="A143:C143"/>
    <mergeCell ref="A144:C144"/>
    <mergeCell ref="A145:C145"/>
    <mergeCell ref="A146:C146"/>
    <mergeCell ref="A147:C147"/>
    <mergeCell ref="A148:C148"/>
    <mergeCell ref="A149:C149"/>
    <mergeCell ref="A152:C152"/>
    <mergeCell ref="A153:C153"/>
    <mergeCell ref="A154:C154"/>
    <mergeCell ref="A155:C155"/>
    <mergeCell ref="A156:C156"/>
    <mergeCell ref="A157:C157"/>
    <mergeCell ref="A158:C158"/>
    <mergeCell ref="A159:C159"/>
    <mergeCell ref="A160:C160"/>
    <mergeCell ref="A161:C161"/>
    <mergeCell ref="A162:C162"/>
    <mergeCell ref="A163:C163"/>
    <mergeCell ref="A164:C164"/>
    <mergeCell ref="A165:C165"/>
    <mergeCell ref="A166:C166"/>
    <mergeCell ref="A167:C167"/>
    <mergeCell ref="A168:C168"/>
    <mergeCell ref="A169:C169"/>
    <mergeCell ref="A170:C170"/>
    <mergeCell ref="A171:C171"/>
    <mergeCell ref="A172:C172"/>
    <mergeCell ref="A173:C173"/>
    <mergeCell ref="A174:C174"/>
    <mergeCell ref="A175:C175"/>
    <mergeCell ref="A176:C176"/>
    <mergeCell ref="A177:C177"/>
    <mergeCell ref="A180:C180"/>
    <mergeCell ref="A181:C181"/>
    <mergeCell ref="A182:C182"/>
    <mergeCell ref="A183:C183"/>
    <mergeCell ref="A184:C184"/>
    <mergeCell ref="A185:C185"/>
    <mergeCell ref="A186:C186"/>
    <mergeCell ref="A187:C187"/>
    <mergeCell ref="A188:C188"/>
    <mergeCell ref="A189:C189"/>
    <mergeCell ref="A190:C190"/>
    <mergeCell ref="A191:C191"/>
    <mergeCell ref="A192:C192"/>
    <mergeCell ref="A193:C193"/>
    <mergeCell ref="A194:C194"/>
    <mergeCell ref="A195:C195"/>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214:C214"/>
    <mergeCell ref="A215:C215"/>
    <mergeCell ref="A216:C216"/>
    <mergeCell ref="A217:C217"/>
    <mergeCell ref="A218:C218"/>
    <mergeCell ref="A219:C219"/>
    <mergeCell ref="A222:C222"/>
    <mergeCell ref="A223:C223"/>
    <mergeCell ref="A224:C224"/>
    <mergeCell ref="A225:C225"/>
    <mergeCell ref="A226:C226"/>
    <mergeCell ref="C439:Z439"/>
    <mergeCell ref="A227:C227"/>
    <mergeCell ref="A228:C228"/>
    <mergeCell ref="A229:C229"/>
    <mergeCell ref="A230:C230"/>
    <mergeCell ref="A231:C231"/>
    <mergeCell ref="A241:C241"/>
    <mergeCell ref="A232:C232"/>
    <mergeCell ref="A233:C233"/>
    <mergeCell ref="A234:C234"/>
    <mergeCell ref="A235:C235"/>
    <mergeCell ref="A236:C236"/>
    <mergeCell ref="A237:C237"/>
    <mergeCell ref="A238:C238"/>
    <mergeCell ref="A239:C239"/>
    <mergeCell ref="A240:C240"/>
    <mergeCell ref="A433:C433"/>
    <mergeCell ref="A424:C424"/>
    <mergeCell ref="A427:C427"/>
    <mergeCell ref="A400:C400"/>
    <mergeCell ref="A401:C401"/>
    <mergeCell ref="A402:C402"/>
    <mergeCell ref="A403:C403"/>
    <mergeCell ref="A404:C404"/>
  </mergeCells>
  <phoneticPr fontId="2" type="noConversion"/>
  <conditionalFormatting sqref="D8:G15 D18:G433">
    <cfRule type="expression" dxfId="296" priority="867">
      <formula>$D$11=0</formula>
    </cfRule>
  </conditionalFormatting>
  <conditionalFormatting sqref="D8:F9 D13:F14 D18:F19 H8:J9 L8:N9 P8:R9 T8:V9 X8:Z9 H13:J14 L13:N14 P13:R14 T13:V14 X13:Z14 H18:J19 L18:N19 P18:R19 T18:V19 X18:Z19 L21:N21 P21:R21 T21:V21 X21:Z21 H21:J23 D21:F23">
    <cfRule type="cellIs" dxfId="295" priority="855" operator="equal">
      <formula>0</formula>
    </cfRule>
  </conditionalFormatting>
  <conditionalFormatting sqref="D8:F15 D18:G433">
    <cfRule type="expression" dxfId="294" priority="866">
      <formula>$D$11=""</formula>
    </cfRule>
  </conditionalFormatting>
  <conditionalFormatting sqref="L8:N15 L18:O433">
    <cfRule type="expression" dxfId="293" priority="862">
      <formula>$L$11=""</formula>
    </cfRule>
  </conditionalFormatting>
  <conditionalFormatting sqref="L22:N23">
    <cfRule type="expression" dxfId="292" priority="117">
      <formula>$L$11=""</formula>
    </cfRule>
    <cfRule type="expression" dxfId="291" priority="118">
      <formula>$L$11=0</formula>
    </cfRule>
  </conditionalFormatting>
  <conditionalFormatting sqref="P18:S433">
    <cfRule type="expression" dxfId="290" priority="115">
      <formula>$P$11=""</formula>
    </cfRule>
    <cfRule type="expression" dxfId="289" priority="116">
      <formula>$P$11=0</formula>
    </cfRule>
  </conditionalFormatting>
  <conditionalFormatting sqref="T18:W433">
    <cfRule type="expression" dxfId="288" priority="113">
      <formula>$T$11=""</formula>
    </cfRule>
    <cfRule type="expression" dxfId="287" priority="114">
      <formula>$T$11=0</formula>
    </cfRule>
  </conditionalFormatting>
  <conditionalFormatting sqref="X18:AA433">
    <cfRule type="expression" dxfId="286" priority="111">
      <formula>$X$11=""</formula>
    </cfRule>
    <cfRule type="expression" dxfId="285" priority="112">
      <formula>$X$11=0</formula>
    </cfRule>
  </conditionalFormatting>
  <conditionalFormatting sqref="H8:J15 H18:K433">
    <cfRule type="expression" dxfId="284" priority="864">
      <formula>$H$11=""</formula>
    </cfRule>
    <cfRule type="expression" dxfId="283" priority="865">
      <formula>$H$11=0</formula>
    </cfRule>
  </conditionalFormatting>
  <conditionalFormatting sqref="L8:N15 L18:O21">
    <cfRule type="expression" dxfId="282" priority="863">
      <formula>$L$11=0</formula>
    </cfRule>
  </conditionalFormatting>
  <conditionalFormatting sqref="P8:R15">
    <cfRule type="expression" dxfId="281" priority="860">
      <formula>$P$11=""</formula>
    </cfRule>
    <cfRule type="expression" dxfId="280" priority="861">
      <formula>$P$11=0</formula>
    </cfRule>
  </conditionalFormatting>
  <conditionalFormatting sqref="T8:V15">
    <cfRule type="expression" dxfId="279" priority="858">
      <formula>$T$11=""</formula>
    </cfRule>
    <cfRule type="expression" dxfId="278" priority="859">
      <formula>$T$11=0</formula>
    </cfRule>
  </conditionalFormatting>
  <conditionalFormatting sqref="X8:Z15">
    <cfRule type="expression" dxfId="277" priority="856">
      <formula>$X$11=""</formula>
    </cfRule>
    <cfRule type="expression" dxfId="276" priority="857">
      <formula>$X$11=0</formula>
    </cfRule>
  </conditionalFormatting>
  <pageMargins left="0.74803149606299213" right="0.74803149606299213"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&amp;L&amp;10&amp;KC0BC00________________________________________________________________________________________&amp;6&amp;K01+000TT 813 Toetsing grondwater R48 06-03-2025</oddFooter>
  </headerFooter>
  <drawing r:id="rId2"/>
  <legacyDrawing r:id="rId3"/>
  <oleObjects>
    <mc:AlternateContent xmlns:mc="http://schemas.openxmlformats.org/markup-compatibility/2006">
      <mc:Choice Requires="x14">
        <oleObject progId="Visio.Drawing.11" shapeId="1031" r:id="rId4">
          <objectPr defaultSize="0" autoPict="0" r:id="rId5">
            <anchor moveWithCells="1">
              <from>
                <xdr:col>0</xdr:col>
                <xdr:colOff>0</xdr:colOff>
                <xdr:row>0</xdr:row>
                <xdr:rowOff>0</xdr:rowOff>
              </from>
              <to>
                <xdr:col>25</xdr:col>
                <xdr:colOff>200025</xdr:colOff>
                <xdr:row>2</xdr:row>
                <xdr:rowOff>19050</xdr:rowOff>
              </to>
            </anchor>
          </objectPr>
        </oleObject>
      </mc:Choice>
      <mc:Fallback>
        <oleObject progId="Visio.Drawing.11"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lege_regels_verbergen">
                <anchor>
                  <from>
                    <xdr:col>27</xdr:col>
                    <xdr:colOff>314325</xdr:colOff>
                    <xdr:row>1</xdr:row>
                    <xdr:rowOff>28575</xdr:rowOff>
                  </from>
                  <to>
                    <xdr:col>29</xdr:col>
                    <xdr:colOff>409575</xdr:colOff>
                    <xdr:row>4</xdr:row>
                    <xdr:rowOff>66675</xdr:rowOff>
                  </to>
                </anchor>
              </controlPr>
            </control>
          </mc:Choice>
        </mc:AlternateContent>
        <mc:AlternateContent xmlns:mc="http://schemas.openxmlformats.org/markup-compatibility/2006">
          <mc:Choice Requires="x14">
            <control shapeId="1027" r:id="rId7" name="Button 3">
              <controlPr defaultSize="0" print="0" autoFill="0" autoPict="0" macro="[0]!lege_regels_verbergen_undo">
                <anchor>
                  <from>
                    <xdr:col>27</xdr:col>
                    <xdr:colOff>314325</xdr:colOff>
                    <xdr:row>5</xdr:row>
                    <xdr:rowOff>38100</xdr:rowOff>
                  </from>
                  <to>
                    <xdr:col>29</xdr:col>
                    <xdr:colOff>409575</xdr:colOff>
                    <xdr:row>10</xdr:row>
                    <xdr:rowOff>47625</xdr:rowOff>
                  </to>
                </anchor>
              </controlPr>
            </control>
          </mc:Choice>
        </mc:AlternateContent>
        <mc:AlternateContent xmlns:mc="http://schemas.openxmlformats.org/markup-compatibility/2006">
          <mc:Choice Requires="x14">
            <control shapeId="1028" r:id="rId8" name="Button 4">
              <controlPr defaultSize="0" print="0" autoFill="0" autoPict="0" macro="[0]!opslaan_xlsm">
                <anchor>
                  <from>
                    <xdr:col>27</xdr:col>
                    <xdr:colOff>314325</xdr:colOff>
                    <xdr:row>12</xdr:row>
                    <xdr:rowOff>9525</xdr:rowOff>
                  </from>
                  <to>
                    <xdr:col>29</xdr:col>
                    <xdr:colOff>409575</xdr:colOff>
                    <xdr:row>15</xdr:row>
                    <xdr:rowOff>28575</xdr:rowOff>
                  </to>
                </anchor>
              </controlPr>
            </control>
          </mc:Choice>
        </mc:AlternateContent>
        <mc:AlternateContent xmlns:mc="http://schemas.openxmlformats.org/markup-compatibility/2006">
          <mc:Choice Requires="x14">
            <control shapeId="1029" r:id="rId9" name="Button 5">
              <controlPr defaultSize="0" print="0" autoFill="0" autoPict="0" macro="[0]!opslaan_pdf">
                <anchor>
                  <from>
                    <xdr:col>27</xdr:col>
                    <xdr:colOff>314325</xdr:colOff>
                    <xdr:row>17</xdr:row>
                    <xdr:rowOff>28575</xdr:rowOff>
                  </from>
                  <to>
                    <xdr:col>29</xdr:col>
                    <xdr:colOff>409575</xdr:colOff>
                    <xdr:row>20</xdr:row>
                    <xdr:rowOff>38100</xdr:rowOff>
                  </to>
                </anchor>
              </controlPr>
            </control>
          </mc:Choice>
        </mc:AlternateContent>
        <mc:AlternateContent xmlns:mc="http://schemas.openxmlformats.org/markup-compatibility/2006">
          <mc:Choice Requires="x14">
            <control shapeId="1030" r:id="rId10" name="Button 6">
              <controlPr defaultSize="0" print="0" autoFill="0" autoPict="0" macro="[0]!opslaan_toetsingswaarden_pdf">
                <anchor>
                  <from>
                    <xdr:col>27</xdr:col>
                    <xdr:colOff>314325</xdr:colOff>
                    <xdr:row>24</xdr:row>
                    <xdr:rowOff>9525</xdr:rowOff>
                  </from>
                  <to>
                    <xdr:col>29</xdr:col>
                    <xdr:colOff>409575</xdr:colOff>
                    <xdr:row>34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D632-30BC-48D0-84F1-7251D2085E39}">
  <sheetPr codeName="Blad16">
    <tabColor theme="7" tint="0.59999389629810485"/>
    <pageSetUpPr fitToPage="1"/>
  </sheetPr>
  <dimension ref="A1:AF602"/>
  <sheetViews>
    <sheetView showGridLines="0" topLeftCell="A16" zoomScaleNormal="100" workbookViewId="0">
      <selection activeCell="A3" sqref="A3:Z3"/>
    </sheetView>
  </sheetViews>
  <sheetFormatPr defaultColWidth="9.140625" defaultRowHeight="9" customHeight="1" x14ac:dyDescent="0.15"/>
  <cols>
    <col min="1" max="1" width="4.7109375" style="22" customWidth="1"/>
    <col min="2" max="2" width="1.42578125" style="22" customWidth="1"/>
    <col min="3" max="3" width="16.140625" style="22" customWidth="1"/>
    <col min="4" max="4" width="1.42578125" style="22" customWidth="1"/>
    <col min="5" max="5" width="3.42578125" style="28" customWidth="1"/>
    <col min="6" max="6" width="3" style="23" customWidth="1"/>
    <col min="7" max="7" width="3.28515625" style="65" customWidth="1"/>
    <col min="8" max="8" width="1.42578125" style="22" customWidth="1"/>
    <col min="9" max="9" width="3.42578125" style="28" customWidth="1"/>
    <col min="10" max="10" width="3" style="23" customWidth="1"/>
    <col min="11" max="11" width="3.28515625" style="65" customWidth="1"/>
    <col min="12" max="12" width="1.42578125" style="22" customWidth="1"/>
    <col min="13" max="13" width="3.42578125" style="28" customWidth="1"/>
    <col min="14" max="14" width="3" style="23" customWidth="1"/>
    <col min="15" max="15" width="3.28515625" style="65" customWidth="1"/>
    <col min="16" max="16" width="1.42578125" style="22" customWidth="1"/>
    <col min="17" max="17" width="3.42578125" style="28" customWidth="1"/>
    <col min="18" max="18" width="3" style="23" customWidth="1"/>
    <col min="19" max="19" width="3.28515625" style="65" customWidth="1"/>
    <col min="20" max="20" width="1.42578125" style="22" customWidth="1"/>
    <col min="21" max="21" width="3.42578125" style="28" customWidth="1"/>
    <col min="22" max="22" width="3" style="23" customWidth="1"/>
    <col min="23" max="23" width="3.28515625" style="65" customWidth="1"/>
    <col min="24" max="24" width="1.42578125" style="22" customWidth="1"/>
    <col min="25" max="25" width="3.42578125" style="28" customWidth="1"/>
    <col min="26" max="26" width="3.28515625" style="23" customWidth="1"/>
    <col min="27" max="27" width="3.28515625" style="65" customWidth="1"/>
    <col min="28" max="29" width="9.140625" style="22"/>
    <col min="30" max="30" width="9.140625" style="40"/>
    <col min="31" max="31" width="9.140625" style="40" hidden="1" customWidth="1"/>
    <col min="32" max="32" width="9.140625" style="40"/>
    <col min="33" max="16384" width="9.140625" style="22"/>
  </cols>
  <sheetData>
    <row r="1" spans="1:31" ht="9" hidden="1" customHeight="1" x14ac:dyDescent="0.15">
      <c r="A1" s="163"/>
      <c r="B1" s="163"/>
      <c r="C1" s="163"/>
      <c r="AE1" s="40" t="s">
        <v>438</v>
      </c>
    </row>
    <row r="2" spans="1:31" ht="9" hidden="1" customHeight="1" x14ac:dyDescent="0.15">
      <c r="A2" s="163"/>
      <c r="B2" s="163"/>
      <c r="C2" s="163"/>
    </row>
    <row r="3" spans="1:31" ht="12" customHeight="1" x14ac:dyDescent="0.2">
      <c r="A3" s="168" t="s">
        <v>2223</v>
      </c>
      <c r="B3" s="168"/>
      <c r="C3" s="168"/>
      <c r="D3" s="168"/>
      <c r="E3" s="168"/>
      <c r="F3" s="168"/>
      <c r="G3" s="168"/>
      <c r="H3" s="168"/>
      <c r="I3" s="168"/>
      <c r="J3" s="168"/>
      <c r="K3" s="168"/>
      <c r="L3" s="168"/>
      <c r="M3" s="168"/>
      <c r="N3" s="168"/>
      <c r="O3" s="168"/>
      <c r="P3" s="168"/>
      <c r="Q3" s="168"/>
      <c r="R3" s="168"/>
      <c r="S3" s="168"/>
      <c r="T3" s="168"/>
      <c r="U3" s="168"/>
      <c r="V3" s="168"/>
      <c r="W3" s="168"/>
      <c r="X3" s="168"/>
      <c r="Y3" s="168"/>
      <c r="Z3" s="168"/>
    </row>
    <row r="4" spans="1:31" ht="5.0999999999999996" customHeight="1" x14ac:dyDescent="0.15">
      <c r="A4" s="161"/>
      <c r="B4" s="161"/>
      <c r="C4" s="161"/>
      <c r="D4" s="24"/>
      <c r="E4" s="83"/>
      <c r="F4" s="25"/>
      <c r="G4" s="143"/>
      <c r="H4" s="24"/>
      <c r="I4" s="83"/>
      <c r="J4" s="25"/>
      <c r="K4" s="143"/>
      <c r="L4" s="24"/>
      <c r="M4" s="83"/>
      <c r="N4" s="25"/>
      <c r="O4" s="143"/>
      <c r="P4" s="24"/>
      <c r="Q4" s="83"/>
      <c r="R4" s="25"/>
      <c r="S4" s="143"/>
      <c r="T4" s="24"/>
      <c r="U4" s="83"/>
      <c r="V4" s="25"/>
      <c r="W4" s="143"/>
      <c r="X4" s="24"/>
      <c r="Y4" s="83"/>
      <c r="Z4" s="25"/>
    </row>
    <row r="5" spans="1:31" ht="12" customHeight="1" x14ac:dyDescent="0.2">
      <c r="A5" s="168" t="str">
        <f ca="1">Invoer!A14</f>
        <v>T.25.13676 Groenstrook nabij P50</v>
      </c>
      <c r="B5" s="168"/>
      <c r="C5" s="168"/>
      <c r="D5" s="168"/>
      <c r="E5" s="168"/>
      <c r="F5" s="168"/>
      <c r="G5" s="168"/>
      <c r="H5" s="168"/>
      <c r="I5" s="168"/>
      <c r="J5" s="168"/>
      <c r="K5" s="168"/>
      <c r="L5" s="168"/>
      <c r="M5" s="168"/>
      <c r="N5" s="168"/>
      <c r="O5" s="168"/>
      <c r="P5" s="169" t="str">
        <f>H!B3</f>
        <v>Toetsing: gemeente Haarlemmermeer</v>
      </c>
      <c r="Q5" s="169"/>
      <c r="R5" s="169"/>
      <c r="S5" s="169"/>
      <c r="T5" s="169"/>
      <c r="U5" s="169"/>
      <c r="V5" s="169"/>
      <c r="W5" s="169"/>
      <c r="X5" s="169"/>
      <c r="Y5" s="169"/>
      <c r="Z5" s="169"/>
    </row>
    <row r="6" spans="1:31" ht="9" customHeight="1" x14ac:dyDescent="0.15">
      <c r="A6" s="166"/>
      <c r="B6" s="166"/>
      <c r="C6" s="166"/>
      <c r="D6" s="26"/>
      <c r="E6" s="84"/>
      <c r="F6" s="27"/>
      <c r="G6" s="142"/>
      <c r="H6" s="26"/>
      <c r="I6" s="84"/>
      <c r="J6" s="27"/>
      <c r="K6" s="142"/>
      <c r="L6" s="26"/>
      <c r="M6" s="84"/>
      <c r="N6" s="27"/>
      <c r="O6" s="142"/>
      <c r="P6" s="26"/>
      <c r="Q6" s="84"/>
      <c r="R6" s="27"/>
      <c r="S6" s="142"/>
      <c r="T6" s="26"/>
      <c r="U6" s="84"/>
      <c r="V6" s="27"/>
      <c r="W6" s="142"/>
      <c r="X6" s="26"/>
      <c r="Y6" s="84"/>
      <c r="Z6" s="27"/>
      <c r="AA6" s="142"/>
    </row>
    <row r="7" spans="1:31" ht="5.0999999999999996" customHeight="1" x14ac:dyDescent="0.15">
      <c r="A7" s="161"/>
      <c r="B7" s="161"/>
      <c r="C7" s="161"/>
    </row>
    <row r="8" spans="1:31" ht="9" customHeight="1" x14ac:dyDescent="0.15">
      <c r="A8" s="161" t="s">
        <v>16</v>
      </c>
      <c r="B8" s="161"/>
      <c r="C8" s="161"/>
      <c r="D8" s="163" t="str">
        <f>HLOOKUP(SMALL(Invoer!$C$17:$M$17,1),Invoer!$C$17:$M$27,4,FALSE)</f>
        <v>A</v>
      </c>
      <c r="E8" s="163"/>
      <c r="F8" s="163"/>
      <c r="H8" s="163" t="str">
        <f>HLOOKUP(SMALL(Invoer!$C$17:$M$17,2),Invoer!$C$17:$M$27,4,FALSE)</f>
        <v>B</v>
      </c>
      <c r="I8" s="163"/>
      <c r="J8" s="163"/>
      <c r="L8" s="163" t="str">
        <f>HLOOKUP(SMALL(Invoer!$C$17:$M$17,3),Invoer!$C$17:$M$27,4,FALSE)</f>
        <v>D</v>
      </c>
      <c r="M8" s="163"/>
      <c r="N8" s="163"/>
      <c r="P8" s="163" t="str">
        <f>HLOOKUP(SMALL(Invoer!$C$17:$M$17,4),Invoer!$C$17:$M$27,4,FALSE)</f>
        <v>D</v>
      </c>
      <c r="Q8" s="163"/>
      <c r="R8" s="163"/>
      <c r="T8" s="163">
        <f>HLOOKUP(SMALL(Invoer!$C$17:$M$17,5),Invoer!$C$17:$M$27,4,FALSE)</f>
        <v>0</v>
      </c>
      <c r="U8" s="163"/>
      <c r="V8" s="163"/>
      <c r="X8" s="163">
        <f>HLOOKUP(SMALL(Invoer!$C$17:$M$17,6),Invoer!$C$17:$M$27,4,FALSE)</f>
        <v>0</v>
      </c>
      <c r="Y8" s="163"/>
      <c r="Z8" s="163"/>
      <c r="AE8" s="40">
        <f>IF(AND(OR(D8="",D8=0),OR(H8="",H8=0),OR(L8="",L8=0),OR(P8="",P8=0),OR(T8="",T8=0),OR(X8="",X8=0)),1,0)</f>
        <v>0</v>
      </c>
    </row>
    <row r="9" spans="1:31" ht="9" customHeight="1" x14ac:dyDescent="0.15">
      <c r="A9" s="161"/>
      <c r="B9" s="161"/>
      <c r="C9" s="161"/>
      <c r="D9" s="163">
        <f>HLOOKUP(SMALL(Invoer!$C$17:$M$17,1),Invoer!$C$17:$M$27,5,FALSE)</f>
        <v>0</v>
      </c>
      <c r="E9" s="163"/>
      <c r="F9" s="163"/>
      <c r="H9" s="163">
        <f>HLOOKUP(SMALL(Invoer!$C$17:$M$17,2),Invoer!$C$17:$M$27,5,FALSE)</f>
        <v>0</v>
      </c>
      <c r="I9" s="163"/>
      <c r="J9" s="163"/>
      <c r="L9" s="163">
        <f>HLOOKUP(SMALL(Invoer!$C$17:$M$17,3),Invoer!$C$17:$M$27,5,FALSE)</f>
        <v>0</v>
      </c>
      <c r="M9" s="163"/>
      <c r="N9" s="163"/>
      <c r="P9" s="163">
        <f>HLOOKUP(SMALL(Invoer!$C$17:$M$17,4),Invoer!$C$17:$M$27,5,FALSE)</f>
        <v>0</v>
      </c>
      <c r="Q9" s="163"/>
      <c r="R9" s="163"/>
      <c r="T9" s="163">
        <f>HLOOKUP(SMALL(Invoer!$C$17:$M$17,5),Invoer!$C$17:$M$27,5,FALSE)</f>
        <v>0</v>
      </c>
      <c r="U9" s="163"/>
      <c r="V9" s="163"/>
      <c r="X9" s="163">
        <f>HLOOKUP(SMALL(Invoer!$C$17:$M$17,6),Invoer!$C$17:$M$27,5,FALSE)</f>
        <v>0</v>
      </c>
      <c r="Y9" s="163"/>
      <c r="Z9" s="163"/>
      <c r="AE9" s="40">
        <f>IF(AND(OR(D9="",D9=0),OR(H9="",H9=0),OR(L9="",L9=0),OR(P9="",P9=0),OR(T9="",T9=0),OR(X9="",X9=0)),1,0)</f>
        <v>1</v>
      </c>
    </row>
    <row r="10" spans="1:31" ht="5.0999999999999996" customHeight="1" x14ac:dyDescent="0.15">
      <c r="A10" s="161"/>
      <c r="B10" s="161"/>
      <c r="C10" s="161"/>
      <c r="AE10" s="40">
        <f>IF(COUNTIF(AE8:AE9,1)=COUNT(AE8:AE9),1,0)</f>
        <v>0</v>
      </c>
    </row>
    <row r="11" spans="1:31" ht="9" customHeight="1" x14ac:dyDescent="0.15">
      <c r="A11" s="161" t="s">
        <v>48</v>
      </c>
      <c r="B11" s="161"/>
      <c r="C11" s="161"/>
      <c r="D11" s="167" t="str">
        <f>IFERROR(G!AS7,"")</f>
        <v>A04</v>
      </c>
      <c r="E11" s="167"/>
      <c r="F11" s="167"/>
      <c r="H11" s="167" t="str">
        <f>IFERROR(G!AV7,"")</f>
        <v>B09</v>
      </c>
      <c r="I11" s="167"/>
      <c r="J11" s="167"/>
      <c r="L11" s="167" t="str">
        <f>IFERROR(G!AY7,"")</f>
        <v>D02</v>
      </c>
      <c r="M11" s="167"/>
      <c r="N11" s="167"/>
      <c r="P11" s="167" t="str">
        <f>IFERROR(G!BB7,"")</f>
        <v>D06</v>
      </c>
      <c r="Q11" s="167"/>
      <c r="R11" s="167"/>
      <c r="T11" s="167" t="str">
        <f>IFERROR(G!BE7,"")</f>
        <v/>
      </c>
      <c r="U11" s="167"/>
      <c r="V11" s="167"/>
      <c r="X11" s="167" t="str">
        <f>IFERROR(G!BH7,"")</f>
        <v/>
      </c>
      <c r="Y11" s="167"/>
      <c r="Z11" s="167"/>
    </row>
    <row r="12" spans="1:31" ht="5.0999999999999996" customHeight="1" x14ac:dyDescent="0.15">
      <c r="A12" s="161"/>
      <c r="B12" s="161"/>
      <c r="C12" s="161"/>
      <c r="D12" s="24"/>
      <c r="E12" s="83"/>
      <c r="F12" s="25"/>
      <c r="G12" s="143"/>
      <c r="H12" s="24"/>
      <c r="I12" s="83"/>
      <c r="J12" s="25"/>
      <c r="K12" s="143"/>
      <c r="L12" s="24"/>
      <c r="M12" s="83"/>
      <c r="N12" s="25"/>
      <c r="O12" s="143"/>
      <c r="P12" s="24"/>
      <c r="Q12" s="83"/>
      <c r="R12" s="25"/>
      <c r="S12" s="143"/>
      <c r="T12" s="24"/>
      <c r="U12" s="83"/>
      <c r="V12" s="25"/>
      <c r="W12" s="143"/>
      <c r="X12" s="24"/>
      <c r="Y12" s="83"/>
      <c r="Z12" s="25"/>
      <c r="AE12" s="40">
        <f>IF(COUNTIF(AE13:AE15,1)=COUNT(AE13:AE15),1,0)</f>
        <v>0</v>
      </c>
    </row>
    <row r="13" spans="1:31" ht="9" customHeight="1" x14ac:dyDescent="0.15">
      <c r="A13" s="161" t="s">
        <v>128</v>
      </c>
      <c r="B13" s="161"/>
      <c r="C13" s="161"/>
      <c r="D13" s="170">
        <f>HLOOKUP(SMALL(Invoer!$C$17:$M$17,1),Invoer!$C$17:$M$29,7,FALSE)</f>
        <v>45890</v>
      </c>
      <c r="E13" s="170"/>
      <c r="F13" s="170"/>
      <c r="H13" s="170">
        <f>HLOOKUP(SMALL(Invoer!$C$17:$M$17,2),Invoer!$C$17:$M$29,7,FALSE)</f>
        <v>45890</v>
      </c>
      <c r="I13" s="170"/>
      <c r="J13" s="170"/>
      <c r="L13" s="170">
        <f>HLOOKUP(SMALL(Invoer!$C$17:$M$17,3),Invoer!$C$17:$M$29,7,FALSE)</f>
        <v>45890</v>
      </c>
      <c r="M13" s="170"/>
      <c r="N13" s="170"/>
      <c r="P13" s="170">
        <f>HLOOKUP(SMALL(Invoer!$C$17:$M$17,4),Invoer!$C$17:$M$29,7,FALSE)</f>
        <v>45890</v>
      </c>
      <c r="Q13" s="170"/>
      <c r="R13" s="170"/>
      <c r="T13" s="170">
        <f>HLOOKUP(SMALL(Invoer!$C$17:$M$17,5),Invoer!$C$17:$M$29,7,FALSE)</f>
        <v>0</v>
      </c>
      <c r="U13" s="170"/>
      <c r="V13" s="170"/>
      <c r="X13" s="170">
        <f>HLOOKUP(SMALL(Invoer!$C$17:$M$17,6),Invoer!$C$17:$M$29,7,FALSE)</f>
        <v>0</v>
      </c>
      <c r="Y13" s="170"/>
      <c r="Z13" s="170"/>
      <c r="AE13" s="40">
        <f>IF(AND(OR(D13="",D13=0),OR(H13="",H13=0),OR(L13="",L13=0),OR(P13="",P13=0),OR(T13="",T13=0),OR(X13="",X13=0)),1,0)</f>
        <v>0</v>
      </c>
    </row>
    <row r="14" spans="1:31" ht="9" customHeight="1" x14ac:dyDescent="0.15">
      <c r="A14" s="161" t="s">
        <v>49</v>
      </c>
      <c r="B14" s="161"/>
      <c r="C14" s="161"/>
      <c r="D14" s="163" t="str">
        <f>HLOOKUP(SMALL(Invoer!$C$17:$M$17,1),Invoer!$C$17:$M$29,8,FALSE)</f>
        <v>4,00-5,00</v>
      </c>
      <c r="E14" s="163"/>
      <c r="F14" s="163"/>
      <c r="H14" s="163" t="str">
        <f>HLOOKUP(SMALL(Invoer!$C$17:$M$17,2),Invoer!$C$17:$M$29,8,FALSE)</f>
        <v>2,50-3,50</v>
      </c>
      <c r="I14" s="163"/>
      <c r="J14" s="163"/>
      <c r="L14" s="163" t="str">
        <f>HLOOKUP(SMALL(Invoer!$C$17:$M$17,3),Invoer!$C$17:$M$29,8,FALSE)</f>
        <v>2,50-3,50</v>
      </c>
      <c r="M14" s="163"/>
      <c r="N14" s="163"/>
      <c r="P14" s="163" t="str">
        <f>HLOOKUP(SMALL(Invoer!$C$17:$M$17,4),Invoer!$C$17:$M$29,8,FALSE)</f>
        <v>2,50-3,50</v>
      </c>
      <c r="Q14" s="163"/>
      <c r="R14" s="163"/>
      <c r="T14" s="163">
        <f>HLOOKUP(SMALL(Invoer!$C$17:$M$17,5),Invoer!$C$17:$M$29,8,FALSE)</f>
        <v>0</v>
      </c>
      <c r="U14" s="163"/>
      <c r="V14" s="163"/>
      <c r="X14" s="163">
        <f>HLOOKUP(SMALL(Invoer!$C$17:$M$17,6),Invoer!$C$17:$M$29,8,FALSE)</f>
        <v>0</v>
      </c>
      <c r="Y14" s="163"/>
      <c r="Z14" s="163"/>
      <c r="AE14" s="40">
        <f>IF(AND(OR(D14="",D14=0),OR(H14="",H14=0),OR(L14="",L14=0),OR(P14="",P14=0),OR(T14="",T14=0),OR(X14="",X14=0)),1,0)</f>
        <v>0</v>
      </c>
    </row>
    <row r="15" spans="1:31" ht="9" customHeight="1" x14ac:dyDescent="0.15">
      <c r="A15" s="161" t="s">
        <v>50</v>
      </c>
      <c r="B15" s="161"/>
      <c r="C15" s="161"/>
      <c r="D15" s="165">
        <f>HLOOKUP(SMALL(Invoer!$C$17:$M$17,1),Invoer!$C$17:$M$29,9,FALSE)</f>
        <v>1.7</v>
      </c>
      <c r="E15" s="165"/>
      <c r="F15" s="165"/>
      <c r="H15" s="165">
        <f>HLOOKUP(SMALL(Invoer!$C$17:$M$17,2),Invoer!$C$17:$M$29,9,FALSE)</f>
        <v>1.5</v>
      </c>
      <c r="I15" s="165"/>
      <c r="J15" s="165"/>
      <c r="L15" s="165">
        <f>HLOOKUP(SMALL(Invoer!$C$17:$M$17,3),Invoer!$C$17:$M$29,9,FALSE)</f>
        <v>1.7</v>
      </c>
      <c r="M15" s="165"/>
      <c r="N15" s="165"/>
      <c r="P15" s="165">
        <f>HLOOKUP(SMALL(Invoer!$C$17:$M$17,4),Invoer!$C$17:$M$29,9,FALSE)</f>
        <v>1.4</v>
      </c>
      <c r="Q15" s="165"/>
      <c r="R15" s="165"/>
      <c r="T15" s="165">
        <f>HLOOKUP(SMALL(Invoer!$C$17:$M$17,5),Invoer!$C$17:$M$29,9,FALSE)</f>
        <v>0</v>
      </c>
      <c r="U15" s="165"/>
      <c r="V15" s="165"/>
      <c r="X15" s="165">
        <f>HLOOKUP(SMALL(Invoer!$C$17:$M$17,6),Invoer!$C$17:$M$29,9,FALSE)</f>
        <v>0</v>
      </c>
      <c r="Y15" s="165"/>
      <c r="Z15" s="165"/>
      <c r="AE15" s="40">
        <f>IF(AND(OR(D15="",D15=0),OR(H15="",H15=0),OR(L15="",L15=0),OR(P15="",P15=0),OR(T15="",T15=0),OR(X15="",X15=0)),1,0)</f>
        <v>0</v>
      </c>
    </row>
    <row r="16" spans="1:31" ht="5.0999999999999996" customHeight="1" x14ac:dyDescent="0.15">
      <c r="A16" s="166"/>
      <c r="B16" s="166"/>
      <c r="C16" s="166"/>
      <c r="D16" s="26"/>
      <c r="E16" s="84"/>
      <c r="F16" s="27"/>
      <c r="G16" s="142"/>
      <c r="H16" s="26"/>
      <c r="I16" s="84"/>
      <c r="J16" s="27"/>
      <c r="K16" s="142"/>
      <c r="L16" s="26"/>
      <c r="M16" s="84"/>
      <c r="N16" s="27"/>
      <c r="O16" s="142"/>
      <c r="P16" s="26"/>
      <c r="Q16" s="84"/>
      <c r="R16" s="27"/>
      <c r="S16" s="142"/>
      <c r="T16" s="26"/>
      <c r="U16" s="84"/>
      <c r="V16" s="27"/>
      <c r="W16" s="142"/>
      <c r="X16" s="26"/>
      <c r="Y16" s="84"/>
      <c r="Z16" s="27"/>
      <c r="AA16" s="142"/>
    </row>
    <row r="17" spans="1:31" ht="5.0999999999999996" customHeight="1" x14ac:dyDescent="0.15">
      <c r="A17" s="161"/>
      <c r="B17" s="161"/>
      <c r="C17" s="161"/>
      <c r="AE17" s="40">
        <f>IF(COUNTIF(AE18:AE23,1)=COUNT(AE18:AE23),1,0)</f>
        <v>0</v>
      </c>
    </row>
    <row r="18" spans="1:31" ht="9" customHeight="1" x14ac:dyDescent="0.15">
      <c r="A18" s="161" t="s">
        <v>51</v>
      </c>
      <c r="B18" s="161"/>
      <c r="C18" s="161"/>
      <c r="D18" s="164">
        <f>HLOOKUP(SMALL(Invoer!$C$17:$M$17,1),Invoer!$C$17:$M$29,10,FALSE)</f>
        <v>7.5</v>
      </c>
      <c r="E18" s="164"/>
      <c r="F18" s="164"/>
      <c r="H18" s="164">
        <f>HLOOKUP(SMALL(Invoer!$C$17:$M$17,2),Invoer!$C$17:$M$29,10,FALSE)</f>
        <v>8.4</v>
      </c>
      <c r="I18" s="164"/>
      <c r="J18" s="164"/>
      <c r="L18" s="164">
        <f>HLOOKUP(SMALL(Invoer!$C$17:$M$17,3),Invoer!$C$17:$M$29,10,FALSE)</f>
        <v>7.6</v>
      </c>
      <c r="M18" s="164"/>
      <c r="N18" s="164"/>
      <c r="P18" s="164">
        <f>HLOOKUP(SMALL(Invoer!$C$17:$M$17,4),Invoer!$C$17:$M$29,10,FALSE)</f>
        <v>7.7</v>
      </c>
      <c r="Q18" s="164"/>
      <c r="R18" s="164"/>
      <c r="T18" s="164">
        <f>HLOOKUP(SMALL(Invoer!$C$17:$M$17,5),Invoer!$C$17:$M$29,10,FALSE)</f>
        <v>0</v>
      </c>
      <c r="U18" s="164"/>
      <c r="V18" s="164"/>
      <c r="X18" s="164">
        <f>HLOOKUP(SMALL(Invoer!$C$17:$M$17,6),Invoer!$C$17:$M$29,10,FALSE)</f>
        <v>0</v>
      </c>
      <c r="Y18" s="164"/>
      <c r="Z18" s="164"/>
      <c r="AE18" s="40">
        <f>IF(AND(OR(D18="",D18=0),OR(H18="",H18=0),OR(L18="",L18=0),OR(P18="",P18=0),OR(T18="",T18=0),OR(X18="",X18=0)),1,0)</f>
        <v>0</v>
      </c>
    </row>
    <row r="19" spans="1:31" ht="9" customHeight="1" x14ac:dyDescent="0.15">
      <c r="A19" s="161" t="s">
        <v>52</v>
      </c>
      <c r="B19" s="161"/>
      <c r="C19" s="161"/>
      <c r="D19" s="163">
        <f>HLOOKUP(SMALL(Invoer!$C$17:$M$17,1),Invoer!$C$17:$M$29,11,FALSE)</f>
        <v>1500</v>
      </c>
      <c r="E19" s="163"/>
      <c r="F19" s="163"/>
      <c r="H19" s="163">
        <f>HLOOKUP(SMALL(Invoer!$C$17:$M$17,2),Invoer!$C$17:$M$29,11,FALSE)</f>
        <v>480</v>
      </c>
      <c r="I19" s="163"/>
      <c r="J19" s="163"/>
      <c r="L19" s="163">
        <f>HLOOKUP(SMALL(Invoer!$C$17:$M$17,3),Invoer!$C$17:$M$29,11,FALSE)</f>
        <v>1400</v>
      </c>
      <c r="M19" s="163"/>
      <c r="N19" s="163"/>
      <c r="P19" s="163">
        <f>HLOOKUP(SMALL(Invoer!$C$17:$M$17,4),Invoer!$C$17:$M$29,11,FALSE)</f>
        <v>1100</v>
      </c>
      <c r="Q19" s="163"/>
      <c r="R19" s="163"/>
      <c r="T19" s="163">
        <f>HLOOKUP(SMALL(Invoer!$C$17:$M$17,5),Invoer!$C$17:$M$29,11,FALSE)</f>
        <v>0</v>
      </c>
      <c r="U19" s="163"/>
      <c r="V19" s="163"/>
      <c r="X19" s="163">
        <f>HLOOKUP(SMALL(Invoer!$C$17:$M$17,6),Invoer!$C$17:$M$29,11,FALSE)</f>
        <v>0</v>
      </c>
      <c r="Y19" s="163"/>
      <c r="Z19" s="163"/>
      <c r="AE19" s="40">
        <f t="shared" ref="AE19:AE22" si="0">IF(AND(OR(D19="",D19=0),OR(H19="",H19=0),OR(L19="",L19=0),OR(P19="",P19=0),OR(T19="",T19=0),OR(X19="",X19=0)),1,0)</f>
        <v>0</v>
      </c>
    </row>
    <row r="20" spans="1:31" ht="9" customHeight="1" x14ac:dyDescent="0.15">
      <c r="A20" s="161" t="s">
        <v>1713</v>
      </c>
      <c r="B20" s="161"/>
      <c r="C20" s="161"/>
      <c r="D20" s="164">
        <f>HLOOKUP(SMALL(Invoer!$C$17:$M$17,1),Invoer!$C$17:$M$29,12,FALSE)</f>
        <v>15.3</v>
      </c>
      <c r="E20" s="164"/>
      <c r="F20" s="164"/>
      <c r="H20" s="164">
        <f>HLOOKUP(SMALL(Invoer!$C$17:$M$17,2),Invoer!$C$17:$M$29,12,FALSE)</f>
        <v>16.7</v>
      </c>
      <c r="I20" s="164"/>
      <c r="J20" s="164"/>
      <c r="L20" s="164">
        <f>HLOOKUP(SMALL(Invoer!$C$17:$M$17,3),Invoer!$C$17:$M$29,12,FALSE)</f>
        <v>16.399999999999999</v>
      </c>
      <c r="M20" s="164"/>
      <c r="N20" s="164"/>
      <c r="P20" s="164">
        <f>HLOOKUP(SMALL(Invoer!$C$17:$M$17,4),Invoer!$C$17:$M$29,12,FALSE)</f>
        <v>17.899999999999999</v>
      </c>
      <c r="Q20" s="164"/>
      <c r="R20" s="164"/>
      <c r="T20" s="164">
        <f>HLOOKUP(SMALL(Invoer!$C$17:$M$17,5),Invoer!$C$17:$M$29,12,FALSE)</f>
        <v>0</v>
      </c>
      <c r="U20" s="164"/>
      <c r="V20" s="164"/>
      <c r="X20" s="164">
        <f>HLOOKUP(SMALL(Invoer!$C$17:$M$17,6),Invoer!$C$17:$M$29,12,FALSE)</f>
        <v>0</v>
      </c>
      <c r="Y20" s="164"/>
      <c r="Z20" s="164"/>
      <c r="AE20" s="40">
        <f t="shared" si="0"/>
        <v>0</v>
      </c>
    </row>
    <row r="21" spans="1:31" ht="9" customHeight="1" x14ac:dyDescent="0.15">
      <c r="A21" s="161" t="s">
        <v>129</v>
      </c>
      <c r="B21" s="161"/>
      <c r="C21" s="161"/>
      <c r="D21" s="163">
        <f>HLOOKUP(SMALL(Invoer!$C$17:$M$17,1),Invoer!$C$17:$M$29,13,FALSE)</f>
        <v>9.8000000000000007</v>
      </c>
      <c r="E21" s="163"/>
      <c r="F21" s="163"/>
      <c r="H21" s="163">
        <f>HLOOKUP(SMALL(Invoer!$C$17:$M$17,2),Invoer!$C$17:$M$29,13,FALSE)</f>
        <v>18</v>
      </c>
      <c r="I21" s="163"/>
      <c r="J21" s="163"/>
      <c r="L21" s="163">
        <f>HLOOKUP(SMALL(Invoer!$C$17:$M$17,3),Invoer!$C$17:$M$29,13,FALSE)</f>
        <v>8.6999999999999993</v>
      </c>
      <c r="M21" s="163"/>
      <c r="N21" s="163"/>
      <c r="P21" s="163">
        <f>HLOOKUP(SMALL(Invoer!$C$17:$M$17,4),Invoer!$C$17:$M$29,13,FALSE)</f>
        <v>74</v>
      </c>
      <c r="Q21" s="163"/>
      <c r="R21" s="163"/>
      <c r="T21" s="163">
        <f>HLOOKUP(SMALL(Invoer!$C$17:$M$17,5),Invoer!$C$17:$M$29,13,FALSE)</f>
        <v>0</v>
      </c>
      <c r="U21" s="163"/>
      <c r="V21" s="163"/>
      <c r="X21" s="163">
        <f>HLOOKUP(SMALL(Invoer!$C$17:$M$17,6),Invoer!$C$17:$M$29,13,FALSE)</f>
        <v>0</v>
      </c>
      <c r="Y21" s="163"/>
      <c r="Z21" s="163"/>
      <c r="AE21" s="40">
        <f t="shared" si="0"/>
        <v>0</v>
      </c>
    </row>
    <row r="22" spans="1:31" ht="9" customHeight="1" x14ac:dyDescent="0.15">
      <c r="A22" s="161" t="str">
        <f>F!A9</f>
        <v>pH (-)</v>
      </c>
      <c r="B22" s="161"/>
      <c r="C22" s="161"/>
      <c r="D22" s="28" t="str">
        <f>G!AT9</f>
        <v/>
      </c>
      <c r="E22" s="28" t="str">
        <f>G!AS9</f>
        <v>--</v>
      </c>
      <c r="H22" s="28" t="str">
        <f>G!AW9</f>
        <v/>
      </c>
      <c r="I22" s="28" t="str">
        <f>G!AV9</f>
        <v>--</v>
      </c>
      <c r="L22" s="28" t="str">
        <f>G!AZ9</f>
        <v/>
      </c>
      <c r="M22" s="28" t="str">
        <f>G!AY9</f>
        <v>--</v>
      </c>
      <c r="P22" s="28" t="str">
        <f>G!BC9</f>
        <v/>
      </c>
      <c r="Q22" s="28" t="str">
        <f>G!BB9</f>
        <v>--</v>
      </c>
      <c r="T22" s="28" t="str">
        <f>G!BF9</f>
        <v/>
      </c>
      <c r="U22" s="28" t="str">
        <f>G!BE9</f>
        <v>--</v>
      </c>
      <c r="X22" s="28" t="str">
        <f>G!BI9</f>
        <v/>
      </c>
      <c r="Y22" s="28" t="str">
        <f>G!BH9</f>
        <v>--</v>
      </c>
      <c r="AE22" s="40">
        <f t="shared" si="0"/>
        <v>1</v>
      </c>
    </row>
    <row r="23" spans="1:31" ht="9" customHeight="1" x14ac:dyDescent="0.15">
      <c r="A23" s="161" t="str">
        <f>F!A10</f>
        <v>Temperatuur t.b.v. pH (°C)</v>
      </c>
      <c r="B23" s="161"/>
      <c r="C23" s="161"/>
      <c r="D23" s="28" t="str">
        <f>G!AT10</f>
        <v/>
      </c>
      <c r="E23" s="28" t="str">
        <f>G!AS10</f>
        <v>--</v>
      </c>
      <c r="H23" s="28" t="str">
        <f>G!AW10</f>
        <v/>
      </c>
      <c r="I23" s="28" t="str">
        <f>G!AV10</f>
        <v>--</v>
      </c>
      <c r="L23" s="28" t="str">
        <f>G!AZ10</f>
        <v/>
      </c>
      <c r="M23" s="28" t="str">
        <f>G!AY10</f>
        <v>--</v>
      </c>
      <c r="P23" s="28" t="str">
        <f>G!BC10</f>
        <v/>
      </c>
      <c r="Q23" s="28" t="str">
        <f>G!BB10</f>
        <v>--</v>
      </c>
      <c r="T23" s="28" t="str">
        <f>G!BF10</f>
        <v/>
      </c>
      <c r="U23" s="28" t="str">
        <f>G!BE10</f>
        <v>--</v>
      </c>
      <c r="X23" s="28" t="str">
        <f>G!BI10</f>
        <v/>
      </c>
      <c r="Y23" s="28" t="str">
        <f>G!BH10</f>
        <v>--</v>
      </c>
      <c r="AE23" s="40">
        <f>IF(AND(OR(D23="",D23=0),OR(H23="",H23=0),OR(L23="",L23=0),OR(P23="",P23=0),OR(T23="",T23=0),OR(X23="",X23=0)),1,0)</f>
        <v>1</v>
      </c>
    </row>
    <row r="24" spans="1:31" ht="5.0999999999999996" customHeight="1" x14ac:dyDescent="0.15">
      <c r="A24" s="161"/>
      <c r="B24" s="161"/>
      <c r="C24" s="161"/>
      <c r="D24" s="28"/>
      <c r="H24" s="28"/>
      <c r="L24" s="28"/>
      <c r="P24" s="28"/>
      <c r="T24" s="28"/>
      <c r="X24" s="28"/>
      <c r="AE24" s="67">
        <f>AE25</f>
        <v>0</v>
      </c>
    </row>
    <row r="25" spans="1:31" ht="9" customHeight="1" x14ac:dyDescent="0.15">
      <c r="A25" s="82" t="str">
        <f>IF(COUNTIF(F!D12:D32,60)&gt;0,"Metalen (mg/l)","Metalen (µg/l)")</f>
        <v>Metalen (µg/l)</v>
      </c>
      <c r="B25" s="82"/>
      <c r="C25" s="82"/>
      <c r="D25" s="82"/>
      <c r="E25" s="85"/>
      <c r="F25" s="82"/>
      <c r="G25" s="66"/>
      <c r="H25" s="82"/>
      <c r="I25" s="85"/>
      <c r="J25" s="82"/>
      <c r="K25" s="66"/>
      <c r="L25" s="82"/>
      <c r="M25" s="85"/>
      <c r="N25" s="82"/>
      <c r="O25" s="66"/>
      <c r="P25" s="82"/>
      <c r="Q25" s="85"/>
      <c r="R25" s="82"/>
      <c r="S25" s="66"/>
      <c r="T25" s="82"/>
      <c r="U25" s="85"/>
      <c r="V25" s="82"/>
      <c r="W25" s="66"/>
      <c r="X25" s="82"/>
      <c r="Y25" s="85"/>
      <c r="Z25" s="82"/>
      <c r="AE25" s="67">
        <f>IF(COUNTIF(AE26:AE46,1)=COUNT(AE26:AE46),1,0)</f>
        <v>0</v>
      </c>
    </row>
    <row r="26" spans="1:31" ht="9" customHeight="1" x14ac:dyDescent="0.15">
      <c r="A26" s="161" t="str">
        <f>F!A11</f>
        <v>Antimoon</v>
      </c>
      <c r="B26" s="161"/>
      <c r="C26" s="161"/>
      <c r="D26" s="65" t="str">
        <f>G!AT11</f>
        <v/>
      </c>
      <c r="E26" s="28" t="str">
        <f>G!AS11</f>
        <v>--</v>
      </c>
      <c r="F26" s="23" t="str">
        <f>G!AU11</f>
        <v/>
      </c>
      <c r="G26" s="65" t="str">
        <f>IFERROR(IF(OR(E26="--",E26="rg",VLOOKUP(F!$B11,E!$B$1:'E'!$AK$300,17,FALSE)=1000000000,F26="-",F26=""),"",(HLOOKUP(SMALL(G!$R$5:'G'!$AC$5,1),G!$R$5:'G'!$AC$500,ROW(G!R11)-4,FALSE))/VLOOKUP(F!$B11,E!$B$1:'E'!$AK$300,17,FALSE)*100),"")</f>
        <v/>
      </c>
      <c r="H26" s="65" t="str">
        <f>G!AW11</f>
        <v/>
      </c>
      <c r="I26" s="28" t="str">
        <f>G!AV11</f>
        <v>--</v>
      </c>
      <c r="J26" s="23" t="str">
        <f>G!AX11</f>
        <v/>
      </c>
      <c r="K26" s="65" t="str">
        <f>IFERROR(IF(OR(I26="--",I26="rg",VLOOKUP(F!$B11,E!$B$1:'E'!$AK$300,17,FALSE)=1000000000,J26="-",J26=""),"",(HLOOKUP(SMALL(G!$R$5:'G'!$AC$5,3),G!$R$5:'G'!$AC$500,ROW(G!T11)-4,FALSE))/VLOOKUP(F!$B11,E!$B$1:'E'!$AK$300,17,FALSE)*100),"")</f>
        <v/>
      </c>
      <c r="L26" s="65" t="str">
        <f>G!AZ11</f>
        <v/>
      </c>
      <c r="M26" s="28" t="str">
        <f>G!AY11</f>
        <v>--</v>
      </c>
      <c r="N26" s="23" t="str">
        <f>G!BA11</f>
        <v/>
      </c>
      <c r="O26" s="65" t="str">
        <f>IFERROR(IF(OR(M26="--",M26="rg",VLOOKUP(F!$B11,E!$B$1:'E'!$AK$300,17,FALSE)=1000000000,N26="-",N26=""),"",(HLOOKUP(SMALL(G!$R$5:'G'!$AC$5,5),G!$R$5:'G'!$AC$500,ROW(G!V11)-4,FALSE))/VLOOKUP(F!$B11,E!$B$1:'E'!$AK$300,17,FALSE)*100),"")</f>
        <v/>
      </c>
      <c r="P26" s="65" t="str">
        <f>G!BC11</f>
        <v/>
      </c>
      <c r="Q26" s="28" t="str">
        <f>G!BB11</f>
        <v>--</v>
      </c>
      <c r="R26" s="23" t="str">
        <f>G!BD11</f>
        <v/>
      </c>
      <c r="S26" s="65" t="str">
        <f>IFERROR(IF(OR(Q26="--",Q26="rg",VLOOKUP(F!$B11,E!$B$1:'E'!$AK$300,17,FALSE)=1000000000,R26="-",R26=""),"",(HLOOKUP(SMALL(G!$R$5:'G'!$AC$5,7),G!$R$5:'G'!$AC$500,ROW(G!X11)-4,FALSE))/VLOOKUP(F!$B11,E!$B$1:'E'!$AK$300,17,FALSE)*100),"")</f>
        <v/>
      </c>
      <c r="T26" s="65" t="str">
        <f>G!BF11</f>
        <v/>
      </c>
      <c r="U26" s="28" t="str">
        <f>G!BE11</f>
        <v>--</v>
      </c>
      <c r="V26" s="23" t="str">
        <f>G!BG11</f>
        <v/>
      </c>
      <c r="W26" s="65" t="str">
        <f>IFERROR(IF(OR(U26="--",U26="rg",VLOOKUP(F!$B11,E!$B$1:'E'!$AK$300,17,FALSE)=1000000000,V26="-",V26=""),"",(HLOOKUP(SMALL(G!$R$5:'G'!$AC$5,9),G!$R$5:'G'!$AC$500,ROW(G!Z11)-4,FALSE))/VLOOKUP(F!$B11,E!$B$1:'E'!$AK$300,17,FALSE)*100),"")</f>
        <v/>
      </c>
      <c r="X26" s="65" t="str">
        <f>G!BI11</f>
        <v/>
      </c>
      <c r="Y26" s="28" t="str">
        <f>G!BH11</f>
        <v>--</v>
      </c>
      <c r="Z26" s="23" t="str">
        <f>G!BJ11</f>
        <v/>
      </c>
      <c r="AA26" s="65" t="str">
        <f>IFERROR(IF(OR(Y26="--",Y26="rg",VLOOKUP(F!$B11,E!$B$1:'E'!$AK$300,17,FALSE)=1000000000,Z26="-",Z26=""),"",(HLOOKUP(SMALL(G!$R$5:'G'!$AC$5,11),G!$R$5:'G'!$AC$500,ROW(G!AB11)-4,FALSE))/VLOOKUP(F!$B11,E!$B$1:'E'!$AK$300,17,FALSE)*100),"")</f>
        <v/>
      </c>
      <c r="AE26" s="40">
        <f>IF(AND(E26="--",I26="--",M26="--",Q26="--",U26="--",Y26="--"),1,0)</f>
        <v>1</v>
      </c>
    </row>
    <row r="27" spans="1:31" ht="9" customHeight="1" x14ac:dyDescent="0.15">
      <c r="A27" s="161" t="str">
        <f>F!A12</f>
        <v>Arseen</v>
      </c>
      <c r="B27" s="161"/>
      <c r="C27" s="161"/>
      <c r="D27" s="65" t="str">
        <f>G!AT12</f>
        <v>&lt;</v>
      </c>
      <c r="E27" s="28" t="str">
        <f>G!AS12</f>
        <v>5,0</v>
      </c>
      <c r="F27" s="23" t="str">
        <f>G!AU12</f>
        <v>-</v>
      </c>
      <c r="G27" s="65" t="str">
        <f>IFERROR(IF(OR(E27="--",E27="rg",VLOOKUP(F!$B12,E!$B$1:'E'!$AK$300,17,FALSE)=1000000000,F27="-",F27=""),"",(HLOOKUP(SMALL(G!$R$5:'G'!$AC$5,1),G!$R$5:'G'!$AC$500,ROW(G!R12)-4,FALSE))/VLOOKUP(F!$B12,E!$B$1:'E'!$AK$300,17,FALSE)*100),"")</f>
        <v/>
      </c>
      <c r="H27" s="65" t="str">
        <f>G!AW12</f>
        <v/>
      </c>
      <c r="I27" s="28" t="str">
        <f>G!AV12</f>
        <v>8,9</v>
      </c>
      <c r="J27" s="23" t="str">
        <f>G!AX12</f>
        <v>-</v>
      </c>
      <c r="K27" s="65" t="str">
        <f>IFERROR(IF(OR(I27="--",I27="rg",VLOOKUP(F!$B12,E!$B$1:'E'!$AK$300,17,FALSE)=1000000000,J27="-",J27=""),"",(HLOOKUP(SMALL(G!$R$5:'G'!$AC$5,3),G!$R$5:'G'!$AC$500,ROW(G!T12)-4,FALSE))/VLOOKUP(F!$B12,E!$B$1:'E'!$AK$300,17,FALSE)*100),"")</f>
        <v/>
      </c>
      <c r="L27" s="65" t="str">
        <f>G!AZ12</f>
        <v/>
      </c>
      <c r="M27" s="28" t="str">
        <f>G!AY12</f>
        <v>--</v>
      </c>
      <c r="N27" s="23" t="str">
        <f>G!BA12</f>
        <v/>
      </c>
      <c r="O27" s="65" t="str">
        <f>IFERROR(IF(OR(M27="--",M27="rg",VLOOKUP(F!$B12,E!$B$1:'E'!$AK$300,17,FALSE)=1000000000,N27="-",N27=""),"",(HLOOKUP(SMALL(G!$R$5:'G'!$AC$5,5),G!$R$5:'G'!$AC$500,ROW(G!V12)-4,FALSE))/VLOOKUP(F!$B12,E!$B$1:'E'!$AK$300,17,FALSE)*100),"")</f>
        <v/>
      </c>
      <c r="P27" s="65" t="str">
        <f>G!BC12</f>
        <v/>
      </c>
      <c r="Q27" s="28" t="str">
        <f>G!BB12</f>
        <v>--</v>
      </c>
      <c r="R27" s="23" t="str">
        <f>G!BD12</f>
        <v/>
      </c>
      <c r="S27" s="65" t="str">
        <f>IFERROR(IF(OR(Q27="--",Q27="rg",VLOOKUP(F!$B12,E!$B$1:'E'!$AK$300,17,FALSE)=1000000000,R27="-",R27=""),"",(HLOOKUP(SMALL(G!$R$5:'G'!$AC$5,7),G!$R$5:'G'!$AC$500,ROW(G!X12)-4,FALSE))/VLOOKUP(F!$B12,E!$B$1:'E'!$AK$300,17,FALSE)*100),"")</f>
        <v/>
      </c>
      <c r="T27" s="65" t="str">
        <f>G!BF12</f>
        <v/>
      </c>
      <c r="U27" s="28" t="str">
        <f>G!BE12</f>
        <v>--</v>
      </c>
      <c r="V27" s="23" t="str">
        <f>G!BG12</f>
        <v/>
      </c>
      <c r="W27" s="65" t="str">
        <f>IFERROR(IF(OR(U27="--",U27="rg",VLOOKUP(F!$B12,E!$B$1:'E'!$AK$300,17,FALSE)=1000000000,V27="-",V27=""),"",(HLOOKUP(SMALL(G!$R$5:'G'!$AC$5,9),G!$R$5:'G'!$AC$500,ROW(G!Z12)-4,FALSE))/VLOOKUP(F!$B12,E!$B$1:'E'!$AK$300,17,FALSE)*100),"")</f>
        <v/>
      </c>
      <c r="X27" s="65" t="str">
        <f>G!BI12</f>
        <v/>
      </c>
      <c r="Y27" s="28" t="str">
        <f>G!BH12</f>
        <v>--</v>
      </c>
      <c r="Z27" s="23" t="str">
        <f>G!BJ12</f>
        <v/>
      </c>
      <c r="AA27" s="65" t="str">
        <f>IFERROR(IF(OR(Y27="--",Y27="rg",VLOOKUP(F!$B12,E!$B$1:'E'!$AK$300,17,FALSE)=1000000000,Z27="-",Z27=""),"",(HLOOKUP(SMALL(G!$R$5:'G'!$AC$5,11),G!$R$5:'G'!$AC$500,ROW(G!AB12)-4,FALSE))/VLOOKUP(F!$B12,E!$B$1:'E'!$AK$300,17,FALSE)*100),"")</f>
        <v/>
      </c>
      <c r="AE27" s="40">
        <f t="shared" ref="AE27:AE46" si="1">IF(AND(E27="--",I27="--",M27="--",Q27="--",U27="--",Y27="--"),1,0)</f>
        <v>0</v>
      </c>
    </row>
    <row r="28" spans="1:31" ht="9" customHeight="1" x14ac:dyDescent="0.15">
      <c r="A28" s="161" t="str">
        <f>F!A13</f>
        <v>Barium</v>
      </c>
      <c r="B28" s="161"/>
      <c r="C28" s="161"/>
      <c r="D28" s="65" t="str">
        <f>G!AT13</f>
        <v/>
      </c>
      <c r="E28" s="28" t="str">
        <f>G!AS13</f>
        <v>39</v>
      </c>
      <c r="F28" s="23" t="str">
        <f>G!AU13</f>
        <v>-</v>
      </c>
      <c r="G28" s="65" t="str">
        <f>IFERROR(IF(OR(E28="--",E28="rg",VLOOKUP(F!$B13,E!$B$1:'E'!$AK$300,17,FALSE)=1000000000,F28="-",F28=""),"",(HLOOKUP(SMALL(G!$R$5:'G'!$AC$5,1),G!$R$5:'G'!$AC$500,ROW(G!R13)-4,FALSE))/VLOOKUP(F!$B13,E!$B$1:'E'!$AK$300,17,FALSE)*100),"")</f>
        <v/>
      </c>
      <c r="H28" s="65" t="str">
        <f>G!AW13</f>
        <v/>
      </c>
      <c r="I28" s="28" t="str">
        <f>G!AV13</f>
        <v>23</v>
      </c>
      <c r="J28" s="23" t="str">
        <f>G!AX13</f>
        <v>-</v>
      </c>
      <c r="K28" s="65" t="str">
        <f>IFERROR(IF(OR(I28="--",I28="rg",VLOOKUP(F!$B13,E!$B$1:'E'!$AK$300,17,FALSE)=1000000000,J28="-",J28=""),"",(HLOOKUP(SMALL(G!$R$5:'G'!$AC$5,3),G!$R$5:'G'!$AC$500,ROW(G!T13)-4,FALSE))/VLOOKUP(F!$B13,E!$B$1:'E'!$AK$300,17,FALSE)*100),"")</f>
        <v/>
      </c>
      <c r="L28" s="65" t="str">
        <f>G!AZ13</f>
        <v/>
      </c>
      <c r="M28" s="28" t="str">
        <f>G!AY13</f>
        <v>--</v>
      </c>
      <c r="N28" s="23" t="str">
        <f>G!BA13</f>
        <v/>
      </c>
      <c r="O28" s="65" t="str">
        <f>IFERROR(IF(OR(M28="--",M28="rg",VLOOKUP(F!$B13,E!$B$1:'E'!$AK$300,17,FALSE)=1000000000,N28="-",N28=""),"",(HLOOKUP(SMALL(G!$R$5:'G'!$AC$5,5),G!$R$5:'G'!$AC$500,ROW(G!V13)-4,FALSE))/VLOOKUP(F!$B13,E!$B$1:'E'!$AK$300,17,FALSE)*100),"")</f>
        <v/>
      </c>
      <c r="P28" s="65" t="str">
        <f>G!BC13</f>
        <v/>
      </c>
      <c r="Q28" s="28" t="str">
        <f>G!BB13</f>
        <v>--</v>
      </c>
      <c r="R28" s="23" t="str">
        <f>G!BD13</f>
        <v/>
      </c>
      <c r="S28" s="65" t="str">
        <f>IFERROR(IF(OR(Q28="--",Q28="rg",VLOOKUP(F!$B13,E!$B$1:'E'!$AK$300,17,FALSE)=1000000000,R28="-",R28=""),"",(HLOOKUP(SMALL(G!$R$5:'G'!$AC$5,7),G!$R$5:'G'!$AC$500,ROW(G!X13)-4,FALSE))/VLOOKUP(F!$B13,E!$B$1:'E'!$AK$300,17,FALSE)*100),"")</f>
        <v/>
      </c>
      <c r="T28" s="65" t="str">
        <f>G!BF13</f>
        <v/>
      </c>
      <c r="U28" s="28" t="str">
        <f>G!BE13</f>
        <v>--</v>
      </c>
      <c r="V28" s="23" t="str">
        <f>G!BG13</f>
        <v/>
      </c>
      <c r="W28" s="65" t="str">
        <f>IFERROR(IF(OR(U28="--",U28="rg",VLOOKUP(F!$B13,E!$B$1:'E'!$AK$300,17,FALSE)=1000000000,V28="-",V28=""),"",(HLOOKUP(SMALL(G!$R$5:'G'!$AC$5,9),G!$R$5:'G'!$AC$500,ROW(G!Z13)-4,FALSE))/VLOOKUP(F!$B13,E!$B$1:'E'!$AK$300,17,FALSE)*100),"")</f>
        <v/>
      </c>
      <c r="X28" s="65" t="str">
        <f>G!BI13</f>
        <v/>
      </c>
      <c r="Y28" s="28" t="str">
        <f>G!BH13</f>
        <v>--</v>
      </c>
      <c r="Z28" s="23" t="str">
        <f>G!BJ13</f>
        <v/>
      </c>
      <c r="AA28" s="65" t="str">
        <f>IFERROR(IF(OR(Y28="--",Y28="rg",VLOOKUP(F!$B13,E!$B$1:'E'!$AK$300,17,FALSE)=1000000000,Z28="-",Z28=""),"",(HLOOKUP(SMALL(G!$R$5:'G'!$AC$5,11),G!$R$5:'G'!$AC$500,ROW(G!AB13)-4,FALSE))/VLOOKUP(F!$B13,E!$B$1:'E'!$AK$300,17,FALSE)*100),"")</f>
        <v/>
      </c>
      <c r="AE28" s="40">
        <f t="shared" si="1"/>
        <v>0</v>
      </c>
    </row>
    <row r="29" spans="1:31" ht="9" customHeight="1" x14ac:dyDescent="0.15">
      <c r="A29" s="161" t="str">
        <f>F!A14</f>
        <v>Beryllium</v>
      </c>
      <c r="B29" s="161"/>
      <c r="C29" s="161"/>
      <c r="D29" s="65" t="str">
        <f>G!AT14</f>
        <v/>
      </c>
      <c r="E29" s="28" t="str">
        <f>G!AS14</f>
        <v>--</v>
      </c>
      <c r="F29" s="23" t="str">
        <f>G!AU14</f>
        <v/>
      </c>
      <c r="G29" s="65" t="str">
        <f>IFERROR(IF(OR(E29="--",E29="rg",VLOOKUP(F!$B14,E!$B$1:'E'!$AK$300,17,FALSE)=1000000000,F29="-",F29=""),"",(HLOOKUP(SMALL(G!$R$5:'G'!$AC$5,1),G!$R$5:'G'!$AC$500,ROW(G!R14)-4,FALSE))/VLOOKUP(F!$B14,E!$B$1:'E'!$AK$300,17,FALSE)*100),"")</f>
        <v/>
      </c>
      <c r="H29" s="65" t="str">
        <f>G!AW14</f>
        <v/>
      </c>
      <c r="I29" s="28" t="str">
        <f>G!AV14</f>
        <v>--</v>
      </c>
      <c r="J29" s="23" t="str">
        <f>G!AX14</f>
        <v/>
      </c>
      <c r="K29" s="65" t="str">
        <f>IFERROR(IF(OR(I29="--",I29="rg",VLOOKUP(F!$B14,E!$B$1:'E'!$AK$300,17,FALSE)=1000000000,J29="-",J29=""),"",(HLOOKUP(SMALL(G!$R$5:'G'!$AC$5,3),G!$R$5:'G'!$AC$500,ROW(G!T14)-4,FALSE))/VLOOKUP(F!$B14,E!$B$1:'E'!$AK$300,17,FALSE)*100),"")</f>
        <v/>
      </c>
      <c r="L29" s="65" t="str">
        <f>G!AZ14</f>
        <v/>
      </c>
      <c r="M29" s="28" t="str">
        <f>G!AY14</f>
        <v>--</v>
      </c>
      <c r="N29" s="23" t="str">
        <f>G!BA14</f>
        <v/>
      </c>
      <c r="O29" s="65" t="str">
        <f>IFERROR(IF(OR(M29="--",M29="rg",VLOOKUP(F!$B14,E!$B$1:'E'!$AK$300,17,FALSE)=1000000000,N29="-",N29=""),"",(HLOOKUP(SMALL(G!$R$5:'G'!$AC$5,5),G!$R$5:'G'!$AC$500,ROW(G!V14)-4,FALSE))/VLOOKUP(F!$B14,E!$B$1:'E'!$AK$300,17,FALSE)*100),"")</f>
        <v/>
      </c>
      <c r="P29" s="65" t="str">
        <f>G!BC14</f>
        <v/>
      </c>
      <c r="Q29" s="28" t="str">
        <f>G!BB14</f>
        <v>--</v>
      </c>
      <c r="R29" s="23" t="str">
        <f>G!BD14</f>
        <v/>
      </c>
      <c r="S29" s="65" t="str">
        <f>IFERROR(IF(OR(Q29="--",Q29="rg",VLOOKUP(F!$B14,E!$B$1:'E'!$AK$300,17,FALSE)=1000000000,R29="-",R29=""),"",(HLOOKUP(SMALL(G!$R$5:'G'!$AC$5,7),G!$R$5:'G'!$AC$500,ROW(G!X14)-4,FALSE))/VLOOKUP(F!$B14,E!$B$1:'E'!$AK$300,17,FALSE)*100),"")</f>
        <v/>
      </c>
      <c r="T29" s="65" t="str">
        <f>G!BF14</f>
        <v/>
      </c>
      <c r="U29" s="28" t="str">
        <f>G!BE14</f>
        <v>--</v>
      </c>
      <c r="V29" s="23" t="str">
        <f>G!BG14</f>
        <v/>
      </c>
      <c r="W29" s="65" t="str">
        <f>IFERROR(IF(OR(U29="--",U29="rg",VLOOKUP(F!$B14,E!$B$1:'E'!$AK$300,17,FALSE)=1000000000,V29="-",V29=""),"",(HLOOKUP(SMALL(G!$R$5:'G'!$AC$5,9),G!$R$5:'G'!$AC$500,ROW(G!Z14)-4,FALSE))/VLOOKUP(F!$B14,E!$B$1:'E'!$AK$300,17,FALSE)*100),"")</f>
        <v/>
      </c>
      <c r="X29" s="65" t="str">
        <f>G!BI14</f>
        <v/>
      </c>
      <c r="Y29" s="28" t="str">
        <f>G!BH14</f>
        <v>--</v>
      </c>
      <c r="Z29" s="23" t="str">
        <f>G!BJ14</f>
        <v/>
      </c>
      <c r="AA29" s="65" t="str">
        <f>IFERROR(IF(OR(Y29="--",Y29="rg",VLOOKUP(F!$B14,E!$B$1:'E'!$AK$300,17,FALSE)=1000000000,Z29="-",Z29=""),"",(HLOOKUP(SMALL(G!$R$5:'G'!$AC$5,11),G!$R$5:'G'!$AC$500,ROW(G!AB14)-4,FALSE))/VLOOKUP(F!$B14,E!$B$1:'E'!$AK$300,17,FALSE)*100),"")</f>
        <v/>
      </c>
      <c r="AE29" s="40">
        <f t="shared" si="1"/>
        <v>1</v>
      </c>
    </row>
    <row r="30" spans="1:31" ht="9" customHeight="1" x14ac:dyDescent="0.15">
      <c r="A30" s="161" t="str">
        <f>F!A15</f>
        <v>Cadmium</v>
      </c>
      <c r="B30" s="161"/>
      <c r="C30" s="161"/>
      <c r="D30" s="65" t="str">
        <f>G!AT15</f>
        <v>&lt;</v>
      </c>
      <c r="E30" s="28" t="str">
        <f>G!AS15</f>
        <v>0,20</v>
      </c>
      <c r="F30" s="23" t="str">
        <f>G!AU15</f>
        <v>-</v>
      </c>
      <c r="G30" s="65" t="str">
        <f>IFERROR(IF(OR(E30="--",E30="rg",VLOOKUP(F!$B15,E!$B$1:'E'!$AK$300,17,FALSE)=1000000000,F30="-",F30=""),"",(HLOOKUP(SMALL(G!$R$5:'G'!$AC$5,1),G!$R$5:'G'!$AC$500,ROW(G!R15)-4,FALSE))/VLOOKUP(F!$B15,E!$B$1:'E'!$AK$300,17,FALSE)*100),"")</f>
        <v/>
      </c>
      <c r="H30" s="65" t="str">
        <f>G!AW15</f>
        <v>&lt;</v>
      </c>
      <c r="I30" s="28" t="str">
        <f>G!AV15</f>
        <v>0,20</v>
      </c>
      <c r="J30" s="23" t="str">
        <f>G!AX15</f>
        <v>-</v>
      </c>
      <c r="K30" s="65" t="str">
        <f>IFERROR(IF(OR(I30="--",I30="rg",VLOOKUP(F!$B15,E!$B$1:'E'!$AK$300,17,FALSE)=1000000000,J30="-",J30=""),"",(HLOOKUP(SMALL(G!$R$5:'G'!$AC$5,3),G!$R$5:'G'!$AC$500,ROW(G!T15)-4,FALSE))/VLOOKUP(F!$B15,E!$B$1:'E'!$AK$300,17,FALSE)*100),"")</f>
        <v/>
      </c>
      <c r="L30" s="65" t="str">
        <f>G!AZ15</f>
        <v/>
      </c>
      <c r="M30" s="28" t="str">
        <f>G!AY15</f>
        <v>--</v>
      </c>
      <c r="N30" s="23" t="str">
        <f>G!BA15</f>
        <v/>
      </c>
      <c r="O30" s="65" t="str">
        <f>IFERROR(IF(OR(M30="--",M30="rg",VLOOKUP(F!$B15,E!$B$1:'E'!$AK$300,17,FALSE)=1000000000,N30="-",N30=""),"",(HLOOKUP(SMALL(G!$R$5:'G'!$AC$5,5),G!$R$5:'G'!$AC$500,ROW(G!V15)-4,FALSE))/VLOOKUP(F!$B15,E!$B$1:'E'!$AK$300,17,FALSE)*100),"")</f>
        <v/>
      </c>
      <c r="P30" s="65" t="str">
        <f>G!BC15</f>
        <v/>
      </c>
      <c r="Q30" s="28" t="str">
        <f>G!BB15</f>
        <v>--</v>
      </c>
      <c r="R30" s="23" t="str">
        <f>G!BD15</f>
        <v/>
      </c>
      <c r="S30" s="65" t="str">
        <f>IFERROR(IF(OR(Q30="--",Q30="rg",VLOOKUP(F!$B15,E!$B$1:'E'!$AK$300,17,FALSE)=1000000000,R30="-",R30=""),"",(HLOOKUP(SMALL(G!$R$5:'G'!$AC$5,7),G!$R$5:'G'!$AC$500,ROW(G!X15)-4,FALSE))/VLOOKUP(F!$B15,E!$B$1:'E'!$AK$300,17,FALSE)*100),"")</f>
        <v/>
      </c>
      <c r="T30" s="65" t="str">
        <f>G!BF15</f>
        <v/>
      </c>
      <c r="U30" s="28" t="str">
        <f>G!BE15</f>
        <v>--</v>
      </c>
      <c r="V30" s="23" t="str">
        <f>G!BG15</f>
        <v/>
      </c>
      <c r="W30" s="65" t="str">
        <f>IFERROR(IF(OR(U30="--",U30="rg",VLOOKUP(F!$B15,E!$B$1:'E'!$AK$300,17,FALSE)=1000000000,V30="-",V30=""),"",(HLOOKUP(SMALL(G!$R$5:'G'!$AC$5,9),G!$R$5:'G'!$AC$500,ROW(G!Z15)-4,FALSE))/VLOOKUP(F!$B15,E!$B$1:'E'!$AK$300,17,FALSE)*100),"")</f>
        <v/>
      </c>
      <c r="X30" s="65" t="str">
        <f>G!BI15</f>
        <v/>
      </c>
      <c r="Y30" s="28" t="str">
        <f>G!BH15</f>
        <v>--</v>
      </c>
      <c r="Z30" s="23" t="str">
        <f>G!BJ15</f>
        <v/>
      </c>
      <c r="AA30" s="65" t="str">
        <f>IFERROR(IF(OR(Y30="--",Y30="rg",VLOOKUP(F!$B15,E!$B$1:'E'!$AK$300,17,FALSE)=1000000000,Z30="-",Z30=""),"",(HLOOKUP(SMALL(G!$R$5:'G'!$AC$5,11),G!$R$5:'G'!$AC$500,ROW(G!AB15)-4,FALSE))/VLOOKUP(F!$B15,E!$B$1:'E'!$AK$300,17,FALSE)*100),"")</f>
        <v/>
      </c>
      <c r="AE30" s="40">
        <f t="shared" si="1"/>
        <v>0</v>
      </c>
    </row>
    <row r="31" spans="1:31" ht="9" customHeight="1" x14ac:dyDescent="0.15">
      <c r="A31" s="161" t="str">
        <f>F!A16</f>
        <v>Chroom</v>
      </c>
      <c r="B31" s="161"/>
      <c r="C31" s="161"/>
      <c r="D31" s="65" t="str">
        <f>G!AT16</f>
        <v/>
      </c>
      <c r="E31" s="28" t="str">
        <f>G!AS16</f>
        <v>--</v>
      </c>
      <c r="F31" s="23" t="str">
        <f>G!AU16</f>
        <v/>
      </c>
      <c r="G31" s="65" t="str">
        <f>IFERROR(IF(OR(E31="--",E31="rg",VLOOKUP(F!$B16,E!$B$1:'E'!$AK$300,17,FALSE)=1000000000,F31="-",F31=""),"",(HLOOKUP(SMALL(G!$R$5:'G'!$AC$5,1),G!$R$5:'G'!$AC$500,ROW(G!R16)-4,FALSE))/VLOOKUP(F!$B16,E!$B$1:'E'!$AK$300,17,FALSE)*100),"")</f>
        <v/>
      </c>
      <c r="H31" s="65" t="str">
        <f>G!AW16</f>
        <v/>
      </c>
      <c r="I31" s="28" t="str">
        <f>G!AV16</f>
        <v>--</v>
      </c>
      <c r="J31" s="23" t="str">
        <f>G!AX16</f>
        <v/>
      </c>
      <c r="K31" s="65" t="str">
        <f>IFERROR(IF(OR(I31="--",I31="rg",VLOOKUP(F!$B16,E!$B$1:'E'!$AK$300,17,FALSE)=1000000000,J31="-",J31=""),"",(HLOOKUP(SMALL(G!$R$5:'G'!$AC$5,3),G!$R$5:'G'!$AC$500,ROW(G!T16)-4,FALSE))/VLOOKUP(F!$B16,E!$B$1:'E'!$AK$300,17,FALSE)*100),"")</f>
        <v/>
      </c>
      <c r="L31" s="65" t="str">
        <f>G!AZ16</f>
        <v/>
      </c>
      <c r="M31" s="28" t="str">
        <f>G!AY16</f>
        <v>--</v>
      </c>
      <c r="N31" s="23" t="str">
        <f>G!BA16</f>
        <v/>
      </c>
      <c r="O31" s="65" t="str">
        <f>IFERROR(IF(OR(M31="--",M31="rg",VLOOKUP(F!$B16,E!$B$1:'E'!$AK$300,17,FALSE)=1000000000,N31="-",N31=""),"",(HLOOKUP(SMALL(G!$R$5:'G'!$AC$5,5),G!$R$5:'G'!$AC$500,ROW(G!V16)-4,FALSE))/VLOOKUP(F!$B16,E!$B$1:'E'!$AK$300,17,FALSE)*100),"")</f>
        <v/>
      </c>
      <c r="P31" s="65" t="str">
        <f>G!BC16</f>
        <v/>
      </c>
      <c r="Q31" s="28" t="str">
        <f>G!BB16</f>
        <v>--</v>
      </c>
      <c r="R31" s="23" t="str">
        <f>G!BD16</f>
        <v/>
      </c>
      <c r="S31" s="65" t="str">
        <f>IFERROR(IF(OR(Q31="--",Q31="rg",VLOOKUP(F!$B16,E!$B$1:'E'!$AK$300,17,FALSE)=1000000000,R31="-",R31=""),"",(HLOOKUP(SMALL(G!$R$5:'G'!$AC$5,7),G!$R$5:'G'!$AC$500,ROW(G!X16)-4,FALSE))/VLOOKUP(F!$B16,E!$B$1:'E'!$AK$300,17,FALSE)*100),"")</f>
        <v/>
      </c>
      <c r="T31" s="65" t="str">
        <f>G!BF16</f>
        <v/>
      </c>
      <c r="U31" s="28" t="str">
        <f>G!BE16</f>
        <v>--</v>
      </c>
      <c r="V31" s="23" t="str">
        <f>G!BG16</f>
        <v/>
      </c>
      <c r="W31" s="65" t="str">
        <f>IFERROR(IF(OR(U31="--",U31="rg",VLOOKUP(F!$B16,E!$B$1:'E'!$AK$300,17,FALSE)=1000000000,V31="-",V31=""),"",(HLOOKUP(SMALL(G!$R$5:'G'!$AC$5,9),G!$R$5:'G'!$AC$500,ROW(G!Z16)-4,FALSE))/VLOOKUP(F!$B16,E!$B$1:'E'!$AK$300,17,FALSE)*100),"")</f>
        <v/>
      </c>
      <c r="X31" s="65" t="str">
        <f>G!BI16</f>
        <v/>
      </c>
      <c r="Y31" s="28" t="str">
        <f>G!BH16</f>
        <v>--</v>
      </c>
      <c r="Z31" s="23" t="str">
        <f>G!BJ16</f>
        <v/>
      </c>
      <c r="AA31" s="65" t="str">
        <f>IFERROR(IF(OR(Y31="--",Y31="rg",VLOOKUP(F!$B16,E!$B$1:'E'!$AK$300,17,FALSE)=1000000000,Z31="-",Z31=""),"",(HLOOKUP(SMALL(G!$R$5:'G'!$AC$5,11),G!$R$5:'G'!$AC$500,ROW(G!AB16)-4,FALSE))/VLOOKUP(F!$B16,E!$B$1:'E'!$AK$300,17,FALSE)*100),"")</f>
        <v/>
      </c>
      <c r="AE31" s="40">
        <f t="shared" si="1"/>
        <v>1</v>
      </c>
    </row>
    <row r="32" spans="1:31" ht="9" customHeight="1" x14ac:dyDescent="0.15">
      <c r="A32" s="161" t="str">
        <f>F!A17</f>
        <v>Chroom III</v>
      </c>
      <c r="B32" s="161"/>
      <c r="C32" s="161"/>
      <c r="D32" s="65" t="str">
        <f>G!AT17</f>
        <v/>
      </c>
      <c r="E32" s="28" t="str">
        <f>G!AS17</f>
        <v>--</v>
      </c>
      <c r="F32" s="23" t="str">
        <f>G!AU17</f>
        <v/>
      </c>
      <c r="G32" s="65" t="str">
        <f>IFERROR(IF(OR(E32="--",E32="rg",VLOOKUP(F!$B17,E!$B$1:'E'!$AK$300,17,FALSE)=1000000000,F32="-",F32=""),"",(HLOOKUP(SMALL(G!$R$5:'G'!$AC$5,1),G!$R$5:'G'!$AC$500,ROW(G!R17)-4,FALSE))/VLOOKUP(F!$B17,E!$B$1:'E'!$AK$300,17,FALSE)*100),"")</f>
        <v/>
      </c>
      <c r="H32" s="65" t="str">
        <f>G!AW17</f>
        <v/>
      </c>
      <c r="I32" s="28" t="str">
        <f>G!AV17</f>
        <v>--</v>
      </c>
      <c r="J32" s="23" t="str">
        <f>G!AX17</f>
        <v/>
      </c>
      <c r="K32" s="65" t="str">
        <f>IFERROR(IF(OR(I32="--",I32="rg",VLOOKUP(F!$B17,E!$B$1:'E'!$AK$300,17,FALSE)=1000000000,J32="-",J32=""),"",(HLOOKUP(SMALL(G!$R$5:'G'!$AC$5,3),G!$R$5:'G'!$AC$500,ROW(G!T17)-4,FALSE))/VLOOKUP(F!$B17,E!$B$1:'E'!$AK$300,17,FALSE)*100),"")</f>
        <v/>
      </c>
      <c r="L32" s="65" t="str">
        <f>G!AZ17</f>
        <v/>
      </c>
      <c r="M32" s="28" t="str">
        <f>G!AY17</f>
        <v>--</v>
      </c>
      <c r="N32" s="23" t="str">
        <f>G!BA17</f>
        <v/>
      </c>
      <c r="O32" s="65" t="str">
        <f>IFERROR(IF(OR(M32="--",M32="rg",VLOOKUP(F!$B17,E!$B$1:'E'!$AK$300,17,FALSE)=1000000000,N32="-",N32=""),"",(HLOOKUP(SMALL(G!$R$5:'G'!$AC$5,5),G!$R$5:'G'!$AC$500,ROW(G!V17)-4,FALSE))/VLOOKUP(F!$B17,E!$B$1:'E'!$AK$300,17,FALSE)*100),"")</f>
        <v/>
      </c>
      <c r="P32" s="65" t="str">
        <f>G!BC17</f>
        <v/>
      </c>
      <c r="Q32" s="28" t="str">
        <f>G!BB17</f>
        <v>--</v>
      </c>
      <c r="R32" s="23" t="str">
        <f>G!BD17</f>
        <v/>
      </c>
      <c r="S32" s="65" t="str">
        <f>IFERROR(IF(OR(Q32="--",Q32="rg",VLOOKUP(F!$B17,E!$B$1:'E'!$AK$300,17,FALSE)=1000000000,R32="-",R32=""),"",(HLOOKUP(SMALL(G!$R$5:'G'!$AC$5,7),G!$R$5:'G'!$AC$500,ROW(G!X17)-4,FALSE))/VLOOKUP(F!$B17,E!$B$1:'E'!$AK$300,17,FALSE)*100),"")</f>
        <v/>
      </c>
      <c r="T32" s="65" t="str">
        <f>G!BF17</f>
        <v/>
      </c>
      <c r="U32" s="28" t="str">
        <f>G!BE17</f>
        <v>--</v>
      </c>
      <c r="V32" s="23" t="str">
        <f>G!BG17</f>
        <v/>
      </c>
      <c r="W32" s="65" t="str">
        <f>IFERROR(IF(OR(U32="--",U32="rg",VLOOKUP(F!$B17,E!$B$1:'E'!$AK$300,17,FALSE)=1000000000,V32="-",V32=""),"",(HLOOKUP(SMALL(G!$R$5:'G'!$AC$5,9),G!$R$5:'G'!$AC$500,ROW(G!Z17)-4,FALSE))/VLOOKUP(F!$B17,E!$B$1:'E'!$AK$300,17,FALSE)*100),"")</f>
        <v/>
      </c>
      <c r="X32" s="65" t="str">
        <f>G!BI17</f>
        <v/>
      </c>
      <c r="Y32" s="28" t="str">
        <f>G!BH17</f>
        <v>--</v>
      </c>
      <c r="Z32" s="23" t="str">
        <f>G!BJ17</f>
        <v/>
      </c>
      <c r="AA32" s="65" t="str">
        <f>IFERROR(IF(OR(Y32="--",Y32="rg",VLOOKUP(F!$B17,E!$B$1:'E'!$AK$300,17,FALSE)=1000000000,Z32="-",Z32=""),"",(HLOOKUP(SMALL(G!$R$5:'G'!$AC$5,11),G!$R$5:'G'!$AC$500,ROW(G!AB17)-4,FALSE))/VLOOKUP(F!$B17,E!$B$1:'E'!$AK$300,17,FALSE)*100),"")</f>
        <v/>
      </c>
      <c r="AE32" s="40">
        <f t="shared" si="1"/>
        <v>1</v>
      </c>
    </row>
    <row r="33" spans="1:31" ht="9" customHeight="1" x14ac:dyDescent="0.15">
      <c r="A33" s="161" t="str">
        <f>F!A18</f>
        <v>Chroom VI</v>
      </c>
      <c r="B33" s="161"/>
      <c r="C33" s="161"/>
      <c r="D33" s="65" t="str">
        <f>G!AT18</f>
        <v/>
      </c>
      <c r="E33" s="28" t="str">
        <f>G!AS18</f>
        <v>--</v>
      </c>
      <c r="F33" s="23" t="str">
        <f>G!AU18</f>
        <v/>
      </c>
      <c r="G33" s="65" t="str">
        <f>IFERROR(IF(OR(E33="--",E33="rg",VLOOKUP(F!$B18,E!$B$1:'E'!$AK$300,17,FALSE)=1000000000,F33="-",F33=""),"",(HLOOKUP(SMALL(G!$R$5:'G'!$AC$5,1),G!$R$5:'G'!$AC$500,ROW(G!R18)-4,FALSE))/VLOOKUP(F!$B18,E!$B$1:'E'!$AK$300,17,FALSE)*100),"")</f>
        <v/>
      </c>
      <c r="H33" s="65" t="str">
        <f>G!AW18</f>
        <v/>
      </c>
      <c r="I33" s="28" t="str">
        <f>G!AV18</f>
        <v>--</v>
      </c>
      <c r="J33" s="23" t="str">
        <f>G!AX18</f>
        <v/>
      </c>
      <c r="K33" s="65" t="str">
        <f>IFERROR(IF(OR(I33="--",I33="rg",VLOOKUP(F!$B18,E!$B$1:'E'!$AK$300,17,FALSE)=1000000000,J33="-",J33=""),"",(HLOOKUP(SMALL(G!$R$5:'G'!$AC$5,3),G!$R$5:'G'!$AC$500,ROW(G!T18)-4,FALSE))/VLOOKUP(F!$B18,E!$B$1:'E'!$AK$300,17,FALSE)*100),"")</f>
        <v/>
      </c>
      <c r="L33" s="65" t="str">
        <f>G!AZ18</f>
        <v/>
      </c>
      <c r="M33" s="28" t="str">
        <f>G!AY18</f>
        <v>--</v>
      </c>
      <c r="N33" s="23" t="str">
        <f>G!BA18</f>
        <v/>
      </c>
      <c r="O33" s="65" t="str">
        <f>IFERROR(IF(OR(M33="--",M33="rg",VLOOKUP(F!$B18,E!$B$1:'E'!$AK$300,17,FALSE)=1000000000,N33="-",N33=""),"",(HLOOKUP(SMALL(G!$R$5:'G'!$AC$5,5),G!$R$5:'G'!$AC$500,ROW(G!V18)-4,FALSE))/VLOOKUP(F!$B18,E!$B$1:'E'!$AK$300,17,FALSE)*100),"")</f>
        <v/>
      </c>
      <c r="P33" s="65" t="str">
        <f>G!BC18</f>
        <v/>
      </c>
      <c r="Q33" s="28" t="str">
        <f>G!BB18</f>
        <v>--</v>
      </c>
      <c r="R33" s="23" t="str">
        <f>G!BD18</f>
        <v/>
      </c>
      <c r="S33" s="65" t="str">
        <f>IFERROR(IF(OR(Q33="--",Q33="rg",VLOOKUP(F!$B18,E!$B$1:'E'!$AK$300,17,FALSE)=1000000000,R33="-",R33=""),"",(HLOOKUP(SMALL(G!$R$5:'G'!$AC$5,7),G!$R$5:'G'!$AC$500,ROW(G!X18)-4,FALSE))/VLOOKUP(F!$B18,E!$B$1:'E'!$AK$300,17,FALSE)*100),"")</f>
        <v/>
      </c>
      <c r="T33" s="65" t="str">
        <f>G!BF18</f>
        <v/>
      </c>
      <c r="U33" s="28" t="str">
        <f>G!BE18</f>
        <v>--</v>
      </c>
      <c r="V33" s="23" t="str">
        <f>G!BG18</f>
        <v/>
      </c>
      <c r="W33" s="65" t="str">
        <f>IFERROR(IF(OR(U33="--",U33="rg",VLOOKUP(F!$B18,E!$B$1:'E'!$AK$300,17,FALSE)=1000000000,V33="-",V33=""),"",(HLOOKUP(SMALL(G!$R$5:'G'!$AC$5,9),G!$R$5:'G'!$AC$500,ROW(G!Z18)-4,FALSE))/VLOOKUP(F!$B18,E!$B$1:'E'!$AK$300,17,FALSE)*100),"")</f>
        <v/>
      </c>
      <c r="X33" s="65" t="str">
        <f>G!BI18</f>
        <v/>
      </c>
      <c r="Y33" s="28" t="str">
        <f>G!BH18</f>
        <v>--</v>
      </c>
      <c r="Z33" s="23" t="str">
        <f>G!BJ18</f>
        <v/>
      </c>
      <c r="AA33" s="65" t="str">
        <f>IFERROR(IF(OR(Y33="--",Y33="rg",VLOOKUP(F!$B18,E!$B$1:'E'!$AK$300,17,FALSE)=1000000000,Z33="-",Z33=""),"",(HLOOKUP(SMALL(G!$R$5:'G'!$AC$5,11),G!$R$5:'G'!$AC$500,ROW(G!AB18)-4,FALSE))/VLOOKUP(F!$B18,E!$B$1:'E'!$AK$300,17,FALSE)*100),"")</f>
        <v/>
      </c>
      <c r="AE33" s="40">
        <f t="shared" si="1"/>
        <v>1</v>
      </c>
    </row>
    <row r="34" spans="1:31" ht="9" customHeight="1" x14ac:dyDescent="0.15">
      <c r="A34" s="161" t="str">
        <f>F!A19</f>
        <v>Kalium</v>
      </c>
      <c r="B34" s="161"/>
      <c r="C34" s="161"/>
      <c r="D34" s="65" t="str">
        <f>G!AT19</f>
        <v/>
      </c>
      <c r="E34" s="28" t="str">
        <f>G!AS19</f>
        <v>--</v>
      </c>
      <c r="F34" s="23" t="str">
        <f>G!AU19</f>
        <v/>
      </c>
      <c r="G34" s="65" t="str">
        <f>IFERROR(IF(OR(E34="--",E34="rg",VLOOKUP(F!$B19,E!$B$1:'E'!$AK$300,17,FALSE)=1000000000,F34="-",F34=""),"",(HLOOKUP(SMALL(G!$R$5:'G'!$AC$5,1),G!$R$5:'G'!$AC$500,ROW(G!R19)-4,FALSE))/VLOOKUP(F!$B19,E!$B$1:'E'!$AK$300,17,FALSE)*100),"")</f>
        <v/>
      </c>
      <c r="H34" s="65" t="str">
        <f>G!AW19</f>
        <v/>
      </c>
      <c r="I34" s="28" t="str">
        <f>G!AV19</f>
        <v>--</v>
      </c>
      <c r="J34" s="23" t="str">
        <f>G!AX19</f>
        <v/>
      </c>
      <c r="K34" s="65" t="str">
        <f>IFERROR(IF(OR(I34="--",I34="rg",VLOOKUP(F!$B19,E!$B$1:'E'!$AK$300,17,FALSE)=1000000000,J34="-",J34=""),"",(HLOOKUP(SMALL(G!$R$5:'G'!$AC$5,3),G!$R$5:'G'!$AC$500,ROW(G!T19)-4,FALSE))/VLOOKUP(F!$B19,E!$B$1:'E'!$AK$300,17,FALSE)*100),"")</f>
        <v/>
      </c>
      <c r="L34" s="65" t="str">
        <f>G!AZ19</f>
        <v/>
      </c>
      <c r="M34" s="28" t="str">
        <f>G!AY19</f>
        <v>--</v>
      </c>
      <c r="N34" s="23" t="str">
        <f>G!BA19</f>
        <v/>
      </c>
      <c r="O34" s="65" t="str">
        <f>IFERROR(IF(OR(M34="--",M34="rg",VLOOKUP(F!$B19,E!$B$1:'E'!$AK$300,17,FALSE)=1000000000,N34="-",N34=""),"",(HLOOKUP(SMALL(G!$R$5:'G'!$AC$5,5),G!$R$5:'G'!$AC$500,ROW(G!V19)-4,FALSE))/VLOOKUP(F!$B19,E!$B$1:'E'!$AK$300,17,FALSE)*100),"")</f>
        <v/>
      </c>
      <c r="P34" s="65" t="str">
        <f>G!BC19</f>
        <v/>
      </c>
      <c r="Q34" s="28" t="str">
        <f>G!BB19</f>
        <v>--</v>
      </c>
      <c r="R34" s="23" t="str">
        <f>G!BD19</f>
        <v/>
      </c>
      <c r="S34" s="65" t="str">
        <f>IFERROR(IF(OR(Q34="--",Q34="rg",VLOOKUP(F!$B19,E!$B$1:'E'!$AK$300,17,FALSE)=1000000000,R34="-",R34=""),"",(HLOOKUP(SMALL(G!$R$5:'G'!$AC$5,7),G!$R$5:'G'!$AC$500,ROW(G!X19)-4,FALSE))/VLOOKUP(F!$B19,E!$B$1:'E'!$AK$300,17,FALSE)*100),"")</f>
        <v/>
      </c>
      <c r="T34" s="65" t="str">
        <f>G!BF19</f>
        <v/>
      </c>
      <c r="U34" s="28" t="str">
        <f>G!BE19</f>
        <v>--</v>
      </c>
      <c r="V34" s="23" t="str">
        <f>G!BG19</f>
        <v/>
      </c>
      <c r="W34" s="65" t="str">
        <f>IFERROR(IF(OR(U34="--",U34="rg",VLOOKUP(F!$B19,E!$B$1:'E'!$AK$300,17,FALSE)=1000000000,V34="-",V34=""),"",(HLOOKUP(SMALL(G!$R$5:'G'!$AC$5,9),G!$R$5:'G'!$AC$500,ROW(G!Z19)-4,FALSE))/VLOOKUP(F!$B19,E!$B$1:'E'!$AK$300,17,FALSE)*100),"")</f>
        <v/>
      </c>
      <c r="X34" s="65" t="str">
        <f>G!BI19</f>
        <v/>
      </c>
      <c r="Y34" s="28" t="str">
        <f>G!BH19</f>
        <v>--</v>
      </c>
      <c r="Z34" s="23" t="str">
        <f>G!BJ19</f>
        <v/>
      </c>
      <c r="AA34" s="65" t="str">
        <f>IFERROR(IF(OR(Y34="--",Y34="rg",VLOOKUP(F!$B19,E!$B$1:'E'!$AK$300,17,FALSE)=1000000000,Z34="-",Z34=""),"",(HLOOKUP(SMALL(G!$R$5:'G'!$AC$5,11),G!$R$5:'G'!$AC$500,ROW(G!AB19)-4,FALSE))/VLOOKUP(F!$B19,E!$B$1:'E'!$AK$300,17,FALSE)*100),"")</f>
        <v/>
      </c>
      <c r="AE34" s="40">
        <f t="shared" si="1"/>
        <v>1</v>
      </c>
    </row>
    <row r="35" spans="1:31" ht="9" customHeight="1" x14ac:dyDescent="0.15">
      <c r="A35" s="161" t="str">
        <f>F!A20</f>
        <v>Kobalt</v>
      </c>
      <c r="B35" s="161"/>
      <c r="C35" s="161"/>
      <c r="D35" s="65" t="str">
        <f>G!AT20</f>
        <v>&lt;</v>
      </c>
      <c r="E35" s="28" t="str">
        <f>G!AS20</f>
        <v>2,0</v>
      </c>
      <c r="F35" s="23" t="str">
        <f>G!AU20</f>
        <v>-</v>
      </c>
      <c r="G35" s="65" t="str">
        <f>IFERROR(IF(OR(E35="--",E35="rg",VLOOKUP(F!$B20,E!$B$1:'E'!$AK$300,17,FALSE)=1000000000,F35="-",F35=""),"",(HLOOKUP(SMALL(G!$R$5:'G'!$AC$5,1),G!$R$5:'G'!$AC$500,ROW(G!R20)-4,FALSE))/VLOOKUP(F!$B20,E!$B$1:'E'!$AK$300,17,FALSE)*100),"")</f>
        <v/>
      </c>
      <c r="H35" s="65" t="str">
        <f>G!AW20</f>
        <v>&lt;</v>
      </c>
      <c r="I35" s="28" t="str">
        <f>G!AV20</f>
        <v>2,0</v>
      </c>
      <c r="J35" s="23" t="str">
        <f>G!AX20</f>
        <v>-</v>
      </c>
      <c r="K35" s="65" t="str">
        <f>IFERROR(IF(OR(I35="--",I35="rg",VLOOKUP(F!$B20,E!$B$1:'E'!$AK$300,17,FALSE)=1000000000,J35="-",J35=""),"",(HLOOKUP(SMALL(G!$R$5:'G'!$AC$5,3),G!$R$5:'G'!$AC$500,ROW(G!T20)-4,FALSE))/VLOOKUP(F!$B20,E!$B$1:'E'!$AK$300,17,FALSE)*100),"")</f>
        <v/>
      </c>
      <c r="L35" s="65" t="str">
        <f>G!AZ20</f>
        <v/>
      </c>
      <c r="M35" s="28" t="str">
        <f>G!AY20</f>
        <v>--</v>
      </c>
      <c r="N35" s="23" t="str">
        <f>G!BA20</f>
        <v/>
      </c>
      <c r="O35" s="65" t="str">
        <f>IFERROR(IF(OR(M35="--",M35="rg",VLOOKUP(F!$B20,E!$B$1:'E'!$AK$300,17,FALSE)=1000000000,N35="-",N35=""),"",(HLOOKUP(SMALL(G!$R$5:'G'!$AC$5,5),G!$R$5:'G'!$AC$500,ROW(G!V20)-4,FALSE))/VLOOKUP(F!$B20,E!$B$1:'E'!$AK$300,17,FALSE)*100),"")</f>
        <v/>
      </c>
      <c r="P35" s="65" t="str">
        <f>G!BC20</f>
        <v/>
      </c>
      <c r="Q35" s="28" t="str">
        <f>G!BB20</f>
        <v>--</v>
      </c>
      <c r="R35" s="23" t="str">
        <f>G!BD20</f>
        <v/>
      </c>
      <c r="S35" s="65" t="str">
        <f>IFERROR(IF(OR(Q35="--",Q35="rg",VLOOKUP(F!$B20,E!$B$1:'E'!$AK$300,17,FALSE)=1000000000,R35="-",R35=""),"",(HLOOKUP(SMALL(G!$R$5:'G'!$AC$5,7),G!$R$5:'G'!$AC$500,ROW(G!X20)-4,FALSE))/VLOOKUP(F!$B20,E!$B$1:'E'!$AK$300,17,FALSE)*100),"")</f>
        <v/>
      </c>
      <c r="T35" s="65" t="str">
        <f>G!BF20</f>
        <v/>
      </c>
      <c r="U35" s="28" t="str">
        <f>G!BE20</f>
        <v>--</v>
      </c>
      <c r="V35" s="23" t="str">
        <f>G!BG20</f>
        <v/>
      </c>
      <c r="W35" s="65" t="str">
        <f>IFERROR(IF(OR(U35="--",U35="rg",VLOOKUP(F!$B20,E!$B$1:'E'!$AK$300,17,FALSE)=1000000000,V35="-",V35=""),"",(HLOOKUP(SMALL(G!$R$5:'G'!$AC$5,9),G!$R$5:'G'!$AC$500,ROW(G!Z20)-4,FALSE))/VLOOKUP(F!$B20,E!$B$1:'E'!$AK$300,17,FALSE)*100),"")</f>
        <v/>
      </c>
      <c r="X35" s="65" t="str">
        <f>G!BI20</f>
        <v/>
      </c>
      <c r="Y35" s="28" t="str">
        <f>G!BH20</f>
        <v>--</v>
      </c>
      <c r="Z35" s="23" t="str">
        <f>G!BJ20</f>
        <v/>
      </c>
      <c r="AA35" s="65" t="str">
        <f>IFERROR(IF(OR(Y35="--",Y35="rg",VLOOKUP(F!$B20,E!$B$1:'E'!$AK$300,17,FALSE)=1000000000,Z35="-",Z35=""),"",(HLOOKUP(SMALL(G!$R$5:'G'!$AC$5,11),G!$R$5:'G'!$AC$500,ROW(G!AB20)-4,FALSE))/VLOOKUP(F!$B20,E!$B$1:'E'!$AK$300,17,FALSE)*100),"")</f>
        <v/>
      </c>
      <c r="AE35" s="40">
        <f t="shared" si="1"/>
        <v>0</v>
      </c>
    </row>
    <row r="36" spans="1:31" ht="9" customHeight="1" x14ac:dyDescent="0.15">
      <c r="A36" s="161" t="str">
        <f>F!A21</f>
        <v>Koper</v>
      </c>
      <c r="B36" s="161"/>
      <c r="C36" s="161"/>
      <c r="D36" s="65" t="str">
        <f>G!AT21</f>
        <v>&lt;</v>
      </c>
      <c r="E36" s="28" t="str">
        <f>G!AS21</f>
        <v>2,0</v>
      </c>
      <c r="F36" s="23" t="str">
        <f>G!AU21</f>
        <v>-</v>
      </c>
      <c r="G36" s="65" t="str">
        <f>IFERROR(IF(OR(E36="--",E36="rg",VLOOKUP(F!$B21,E!$B$1:'E'!$AK$300,17,FALSE)=1000000000,F36="-",F36=""),"",(HLOOKUP(SMALL(G!$R$5:'G'!$AC$5,1),G!$R$5:'G'!$AC$500,ROW(G!R21)-4,FALSE))/VLOOKUP(F!$B21,E!$B$1:'E'!$AK$300,17,FALSE)*100),"")</f>
        <v/>
      </c>
      <c r="H36" s="65" t="str">
        <f>G!AW21</f>
        <v>&lt;</v>
      </c>
      <c r="I36" s="28" t="str">
        <f>G!AV21</f>
        <v>2,0</v>
      </c>
      <c r="J36" s="23" t="str">
        <f>G!AX21</f>
        <v>-</v>
      </c>
      <c r="K36" s="65" t="str">
        <f>IFERROR(IF(OR(I36="--",I36="rg",VLOOKUP(F!$B21,E!$B$1:'E'!$AK$300,17,FALSE)=1000000000,J36="-",J36=""),"",(HLOOKUP(SMALL(G!$R$5:'G'!$AC$5,3),G!$R$5:'G'!$AC$500,ROW(G!T21)-4,FALSE))/VLOOKUP(F!$B21,E!$B$1:'E'!$AK$300,17,FALSE)*100),"")</f>
        <v/>
      </c>
      <c r="L36" s="65" t="str">
        <f>G!AZ21</f>
        <v/>
      </c>
      <c r="M36" s="28" t="str">
        <f>G!AY21</f>
        <v>--</v>
      </c>
      <c r="N36" s="23" t="str">
        <f>G!BA21</f>
        <v/>
      </c>
      <c r="O36" s="65" t="str">
        <f>IFERROR(IF(OR(M36="--",M36="rg",VLOOKUP(F!$B21,E!$B$1:'E'!$AK$300,17,FALSE)=1000000000,N36="-",N36=""),"",(HLOOKUP(SMALL(G!$R$5:'G'!$AC$5,5),G!$R$5:'G'!$AC$500,ROW(G!V21)-4,FALSE))/VLOOKUP(F!$B21,E!$B$1:'E'!$AK$300,17,FALSE)*100),"")</f>
        <v/>
      </c>
      <c r="P36" s="65" t="str">
        <f>G!BC21</f>
        <v/>
      </c>
      <c r="Q36" s="28" t="str">
        <f>G!BB21</f>
        <v>--</v>
      </c>
      <c r="R36" s="23" t="str">
        <f>G!BD21</f>
        <v/>
      </c>
      <c r="S36" s="65" t="str">
        <f>IFERROR(IF(OR(Q36="--",Q36="rg",VLOOKUP(F!$B21,E!$B$1:'E'!$AK$300,17,FALSE)=1000000000,R36="-",R36=""),"",(HLOOKUP(SMALL(G!$R$5:'G'!$AC$5,7),G!$R$5:'G'!$AC$500,ROW(G!X21)-4,FALSE))/VLOOKUP(F!$B21,E!$B$1:'E'!$AK$300,17,FALSE)*100),"")</f>
        <v/>
      </c>
      <c r="T36" s="65" t="str">
        <f>G!BF21</f>
        <v/>
      </c>
      <c r="U36" s="28" t="str">
        <f>G!BE21</f>
        <v>--</v>
      </c>
      <c r="V36" s="23" t="str">
        <f>G!BG21</f>
        <v/>
      </c>
      <c r="W36" s="65" t="str">
        <f>IFERROR(IF(OR(U36="--",U36="rg",VLOOKUP(F!$B21,E!$B$1:'E'!$AK$300,17,FALSE)=1000000000,V36="-",V36=""),"",(HLOOKUP(SMALL(G!$R$5:'G'!$AC$5,9),G!$R$5:'G'!$AC$500,ROW(G!Z21)-4,FALSE))/VLOOKUP(F!$B21,E!$B$1:'E'!$AK$300,17,FALSE)*100),"")</f>
        <v/>
      </c>
      <c r="X36" s="65" t="str">
        <f>G!BI21</f>
        <v/>
      </c>
      <c r="Y36" s="28" t="str">
        <f>G!BH21</f>
        <v>--</v>
      </c>
      <c r="Z36" s="23" t="str">
        <f>G!BJ21</f>
        <v/>
      </c>
      <c r="AA36" s="65" t="str">
        <f>IFERROR(IF(OR(Y36="--",Y36="rg",VLOOKUP(F!$B21,E!$B$1:'E'!$AK$300,17,FALSE)=1000000000,Z36="-",Z36=""),"",(HLOOKUP(SMALL(G!$R$5:'G'!$AC$5,11),G!$R$5:'G'!$AC$500,ROW(G!AB21)-4,FALSE))/VLOOKUP(F!$B21,E!$B$1:'E'!$AK$300,17,FALSE)*100),"")</f>
        <v/>
      </c>
      <c r="AE36" s="40">
        <f t="shared" si="1"/>
        <v>0</v>
      </c>
    </row>
    <row r="37" spans="1:31" ht="9" customHeight="1" x14ac:dyDescent="0.15">
      <c r="A37" s="161" t="str">
        <f>F!A22</f>
        <v>Kwik</v>
      </c>
      <c r="B37" s="161"/>
      <c r="C37" s="161"/>
      <c r="D37" s="65" t="str">
        <f>G!AT22</f>
        <v>&lt;</v>
      </c>
      <c r="E37" s="28" t="str">
        <f>G!AS22</f>
        <v>0,05</v>
      </c>
      <c r="F37" s="23" t="str">
        <f>G!AU22</f>
        <v>-</v>
      </c>
      <c r="G37" s="65" t="str">
        <f>IFERROR(IF(OR(E37="--",E37="rg",VLOOKUP(F!$B22,E!$B$1:'E'!$AK$300,17,FALSE)=1000000000,F37="-",F37=""),"",(HLOOKUP(SMALL(G!$R$5:'G'!$AC$5,1),G!$R$5:'G'!$AC$500,ROW(G!R22)-4,FALSE))/VLOOKUP(F!$B22,E!$B$1:'E'!$AK$300,17,FALSE)*100),"")</f>
        <v/>
      </c>
      <c r="H37" s="65" t="str">
        <f>G!AW22</f>
        <v>&lt;</v>
      </c>
      <c r="I37" s="28" t="str">
        <f>G!AV22</f>
        <v>0,05</v>
      </c>
      <c r="J37" s="23" t="str">
        <f>G!AX22</f>
        <v>-</v>
      </c>
      <c r="K37" s="65" t="str">
        <f>IFERROR(IF(OR(I37="--",I37="rg",VLOOKUP(F!$B22,E!$B$1:'E'!$AK$300,17,FALSE)=1000000000,J37="-",J37=""),"",(HLOOKUP(SMALL(G!$R$5:'G'!$AC$5,3),G!$R$5:'G'!$AC$500,ROW(G!T22)-4,FALSE))/VLOOKUP(F!$B22,E!$B$1:'E'!$AK$300,17,FALSE)*100),"")</f>
        <v/>
      </c>
      <c r="L37" s="65" t="str">
        <f>G!AZ22</f>
        <v/>
      </c>
      <c r="M37" s="28" t="str">
        <f>G!AY22</f>
        <v>--</v>
      </c>
      <c r="N37" s="23" t="str">
        <f>G!BA22</f>
        <v/>
      </c>
      <c r="O37" s="65" t="str">
        <f>IFERROR(IF(OR(M37="--",M37="rg",VLOOKUP(F!$B22,E!$B$1:'E'!$AK$300,17,FALSE)=1000000000,N37="-",N37=""),"",(HLOOKUP(SMALL(G!$R$5:'G'!$AC$5,5),G!$R$5:'G'!$AC$500,ROW(G!V22)-4,FALSE))/VLOOKUP(F!$B22,E!$B$1:'E'!$AK$300,17,FALSE)*100),"")</f>
        <v/>
      </c>
      <c r="P37" s="65" t="str">
        <f>G!BC22</f>
        <v/>
      </c>
      <c r="Q37" s="28" t="str">
        <f>G!BB22</f>
        <v>--</v>
      </c>
      <c r="R37" s="23" t="str">
        <f>G!BD22</f>
        <v/>
      </c>
      <c r="S37" s="65" t="str">
        <f>IFERROR(IF(OR(Q37="--",Q37="rg",VLOOKUP(F!$B22,E!$B$1:'E'!$AK$300,17,FALSE)=1000000000,R37="-",R37=""),"",(HLOOKUP(SMALL(G!$R$5:'G'!$AC$5,7),G!$R$5:'G'!$AC$500,ROW(G!X22)-4,FALSE))/VLOOKUP(F!$B22,E!$B$1:'E'!$AK$300,17,FALSE)*100),"")</f>
        <v/>
      </c>
      <c r="T37" s="65" t="str">
        <f>G!BF22</f>
        <v/>
      </c>
      <c r="U37" s="28" t="str">
        <f>G!BE22</f>
        <v>--</v>
      </c>
      <c r="V37" s="23" t="str">
        <f>G!BG22</f>
        <v/>
      </c>
      <c r="W37" s="65" t="str">
        <f>IFERROR(IF(OR(U37="--",U37="rg",VLOOKUP(F!$B22,E!$B$1:'E'!$AK$300,17,FALSE)=1000000000,V37="-",V37=""),"",(HLOOKUP(SMALL(G!$R$5:'G'!$AC$5,9),G!$R$5:'G'!$AC$500,ROW(G!Z22)-4,FALSE))/VLOOKUP(F!$B22,E!$B$1:'E'!$AK$300,17,FALSE)*100),"")</f>
        <v/>
      </c>
      <c r="X37" s="65" t="str">
        <f>G!BI22</f>
        <v/>
      </c>
      <c r="Y37" s="28" t="str">
        <f>G!BH22</f>
        <v>--</v>
      </c>
      <c r="Z37" s="23" t="str">
        <f>G!BJ22</f>
        <v/>
      </c>
      <c r="AA37" s="65" t="str">
        <f>IFERROR(IF(OR(Y37="--",Y37="rg",VLOOKUP(F!$B22,E!$B$1:'E'!$AK$300,17,FALSE)=1000000000,Z37="-",Z37=""),"",(HLOOKUP(SMALL(G!$R$5:'G'!$AC$5,11),G!$R$5:'G'!$AC$500,ROW(G!AB22)-4,FALSE))/VLOOKUP(F!$B22,E!$B$1:'E'!$AK$300,17,FALSE)*100),"")</f>
        <v/>
      </c>
      <c r="AE37" s="40">
        <f t="shared" si="1"/>
        <v>0</v>
      </c>
    </row>
    <row r="38" spans="1:31" ht="9" customHeight="1" x14ac:dyDescent="0.15">
      <c r="A38" s="161" t="str">
        <f>F!A23</f>
        <v>Kwik (anorganisch)</v>
      </c>
      <c r="B38" s="161"/>
      <c r="C38" s="161"/>
      <c r="D38" s="65" t="str">
        <f>G!AT23</f>
        <v/>
      </c>
      <c r="E38" s="28" t="str">
        <f>G!AS23</f>
        <v>--</v>
      </c>
      <c r="F38" s="23" t="str">
        <f>G!AU23</f>
        <v/>
      </c>
      <c r="G38" s="65" t="str">
        <f>IFERROR(IF(OR(E38="--",E38="rg",VLOOKUP(F!$B23,E!$B$1:'E'!$AK$300,17,FALSE)=1000000000,F38="-",F38=""),"",(HLOOKUP(SMALL(G!$R$5:'G'!$AC$5,1),G!$R$5:'G'!$AC$500,ROW(G!R23)-4,FALSE))/VLOOKUP(F!$B23,E!$B$1:'E'!$AK$300,17,FALSE)*100),"")</f>
        <v/>
      </c>
      <c r="H38" s="65" t="str">
        <f>G!AW23</f>
        <v/>
      </c>
      <c r="I38" s="28" t="str">
        <f>G!AV23</f>
        <v>--</v>
      </c>
      <c r="J38" s="23" t="str">
        <f>G!AX23</f>
        <v/>
      </c>
      <c r="K38" s="65" t="str">
        <f>IFERROR(IF(OR(I38="--",I38="rg",VLOOKUP(F!$B23,E!$B$1:'E'!$AK$300,17,FALSE)=1000000000,J38="-",J38=""),"",(HLOOKUP(SMALL(G!$R$5:'G'!$AC$5,3),G!$R$5:'G'!$AC$500,ROW(G!T23)-4,FALSE))/VLOOKUP(F!$B23,E!$B$1:'E'!$AK$300,17,FALSE)*100),"")</f>
        <v/>
      </c>
      <c r="L38" s="65" t="str">
        <f>G!AZ23</f>
        <v/>
      </c>
      <c r="M38" s="28" t="str">
        <f>G!AY23</f>
        <v>--</v>
      </c>
      <c r="N38" s="23" t="str">
        <f>G!BA23</f>
        <v/>
      </c>
      <c r="O38" s="65" t="str">
        <f>IFERROR(IF(OR(M38="--",M38="rg",VLOOKUP(F!$B23,E!$B$1:'E'!$AK$300,17,FALSE)=1000000000,N38="-",N38=""),"",(HLOOKUP(SMALL(G!$R$5:'G'!$AC$5,5),G!$R$5:'G'!$AC$500,ROW(G!V23)-4,FALSE))/VLOOKUP(F!$B23,E!$B$1:'E'!$AK$300,17,FALSE)*100),"")</f>
        <v/>
      </c>
      <c r="P38" s="65" t="str">
        <f>G!BC23</f>
        <v/>
      </c>
      <c r="Q38" s="28" t="str">
        <f>G!BB23</f>
        <v>--</v>
      </c>
      <c r="R38" s="23" t="str">
        <f>G!BD23</f>
        <v/>
      </c>
      <c r="S38" s="65" t="str">
        <f>IFERROR(IF(OR(Q38="--",Q38="rg",VLOOKUP(F!$B23,E!$B$1:'E'!$AK$300,17,FALSE)=1000000000,R38="-",R38=""),"",(HLOOKUP(SMALL(G!$R$5:'G'!$AC$5,7),G!$R$5:'G'!$AC$500,ROW(G!X23)-4,FALSE))/VLOOKUP(F!$B23,E!$B$1:'E'!$AK$300,17,FALSE)*100),"")</f>
        <v/>
      </c>
      <c r="T38" s="65" t="str">
        <f>G!BF23</f>
        <v/>
      </c>
      <c r="U38" s="28" t="str">
        <f>G!BE23</f>
        <v>--</v>
      </c>
      <c r="V38" s="23" t="str">
        <f>G!BG23</f>
        <v/>
      </c>
      <c r="W38" s="65" t="str">
        <f>IFERROR(IF(OR(U38="--",U38="rg",VLOOKUP(F!$B23,E!$B$1:'E'!$AK$300,17,FALSE)=1000000000,V38="-",V38=""),"",(HLOOKUP(SMALL(G!$R$5:'G'!$AC$5,9),G!$R$5:'G'!$AC$500,ROW(G!Z23)-4,FALSE))/VLOOKUP(F!$B23,E!$B$1:'E'!$AK$300,17,FALSE)*100),"")</f>
        <v/>
      </c>
      <c r="X38" s="65" t="str">
        <f>G!BI23</f>
        <v/>
      </c>
      <c r="Y38" s="28" t="str">
        <f>G!BH23</f>
        <v>--</v>
      </c>
      <c r="Z38" s="23" t="str">
        <f>G!BJ23</f>
        <v/>
      </c>
      <c r="AA38" s="65" t="str">
        <f>IFERROR(IF(OR(Y38="--",Y38="rg",VLOOKUP(F!$B23,E!$B$1:'E'!$AK$300,17,FALSE)=1000000000,Z38="-",Z38=""),"",(HLOOKUP(SMALL(G!$R$5:'G'!$AC$5,11),G!$R$5:'G'!$AC$500,ROW(G!AB23)-4,FALSE))/VLOOKUP(F!$B23,E!$B$1:'E'!$AK$300,17,FALSE)*100),"")</f>
        <v/>
      </c>
      <c r="AE38" s="40">
        <f t="shared" si="1"/>
        <v>1</v>
      </c>
    </row>
    <row r="39" spans="1:31" ht="9" customHeight="1" x14ac:dyDescent="0.15">
      <c r="A39" s="161" t="str">
        <f>F!A24</f>
        <v>Kwik (organisch)</v>
      </c>
      <c r="B39" s="161"/>
      <c r="C39" s="161"/>
      <c r="D39" s="65" t="str">
        <f>G!AT24</f>
        <v/>
      </c>
      <c r="E39" s="28" t="str">
        <f>G!AS24</f>
        <v>--</v>
      </c>
      <c r="F39" s="23" t="str">
        <f>G!AU24</f>
        <v/>
      </c>
      <c r="G39" s="65" t="str">
        <f>IFERROR(IF(OR(E39="--",E39="rg",VLOOKUP(F!$B24,E!$B$1:'E'!$AK$300,17,FALSE)=1000000000,F39="-",F39=""),"",(HLOOKUP(SMALL(G!$R$5:'G'!$AC$5,1),G!$R$5:'G'!$AC$500,ROW(G!R24)-4,FALSE))/VLOOKUP(F!$B24,E!$B$1:'E'!$AK$300,17,FALSE)*100),"")</f>
        <v/>
      </c>
      <c r="H39" s="65" t="str">
        <f>G!AW24</f>
        <v/>
      </c>
      <c r="I39" s="28" t="str">
        <f>G!AV24</f>
        <v>--</v>
      </c>
      <c r="J39" s="23" t="str">
        <f>G!AX24</f>
        <v/>
      </c>
      <c r="K39" s="65" t="str">
        <f>IFERROR(IF(OR(I39="--",I39="rg",VLOOKUP(F!$B24,E!$B$1:'E'!$AK$300,17,FALSE)=1000000000,J39="-",J39=""),"",(HLOOKUP(SMALL(G!$R$5:'G'!$AC$5,3),G!$R$5:'G'!$AC$500,ROW(G!T24)-4,FALSE))/VLOOKUP(F!$B24,E!$B$1:'E'!$AK$300,17,FALSE)*100),"")</f>
        <v/>
      </c>
      <c r="L39" s="65" t="str">
        <f>G!AZ24</f>
        <v/>
      </c>
      <c r="M39" s="28" t="str">
        <f>G!AY24</f>
        <v>--</v>
      </c>
      <c r="N39" s="23" t="str">
        <f>G!BA24</f>
        <v/>
      </c>
      <c r="O39" s="65" t="str">
        <f>IFERROR(IF(OR(M39="--",M39="rg",VLOOKUP(F!$B24,E!$B$1:'E'!$AK$300,17,FALSE)=1000000000,N39="-",N39=""),"",(HLOOKUP(SMALL(G!$R$5:'G'!$AC$5,5),G!$R$5:'G'!$AC$500,ROW(G!V24)-4,FALSE))/VLOOKUP(F!$B24,E!$B$1:'E'!$AK$300,17,FALSE)*100),"")</f>
        <v/>
      </c>
      <c r="P39" s="65" t="str">
        <f>G!BC24</f>
        <v/>
      </c>
      <c r="Q39" s="28" t="str">
        <f>G!BB24</f>
        <v>--</v>
      </c>
      <c r="R39" s="23" t="str">
        <f>G!BD24</f>
        <v/>
      </c>
      <c r="S39" s="65" t="str">
        <f>IFERROR(IF(OR(Q39="--",Q39="rg",VLOOKUP(F!$B24,E!$B$1:'E'!$AK$300,17,FALSE)=1000000000,R39="-",R39=""),"",(HLOOKUP(SMALL(G!$R$5:'G'!$AC$5,7),G!$R$5:'G'!$AC$500,ROW(G!X24)-4,FALSE))/VLOOKUP(F!$B24,E!$B$1:'E'!$AK$300,17,FALSE)*100),"")</f>
        <v/>
      </c>
      <c r="T39" s="65" t="str">
        <f>G!BF24</f>
        <v/>
      </c>
      <c r="U39" s="28" t="str">
        <f>G!BE24</f>
        <v>--</v>
      </c>
      <c r="V39" s="23" t="str">
        <f>G!BG24</f>
        <v/>
      </c>
      <c r="W39" s="65" t="str">
        <f>IFERROR(IF(OR(U39="--",U39="rg",VLOOKUP(F!$B24,E!$B$1:'E'!$AK$300,17,FALSE)=1000000000,V39="-",V39=""),"",(HLOOKUP(SMALL(G!$R$5:'G'!$AC$5,9),G!$R$5:'G'!$AC$500,ROW(G!Z24)-4,FALSE))/VLOOKUP(F!$B24,E!$B$1:'E'!$AK$300,17,FALSE)*100),"")</f>
        <v/>
      </c>
      <c r="X39" s="65" t="str">
        <f>G!BI24</f>
        <v/>
      </c>
      <c r="Y39" s="28" t="str">
        <f>G!BH24</f>
        <v>--</v>
      </c>
      <c r="Z39" s="23" t="str">
        <f>G!BJ24</f>
        <v/>
      </c>
      <c r="AA39" s="65" t="str">
        <f>IFERROR(IF(OR(Y39="--",Y39="rg",VLOOKUP(F!$B24,E!$B$1:'E'!$AK$300,17,FALSE)=1000000000,Z39="-",Z39=""),"",(HLOOKUP(SMALL(G!$R$5:'G'!$AC$5,11),G!$R$5:'G'!$AC$500,ROW(G!AB24)-4,FALSE))/VLOOKUP(F!$B24,E!$B$1:'E'!$AK$300,17,FALSE)*100),"")</f>
        <v/>
      </c>
      <c r="AE39" s="40">
        <f t="shared" si="1"/>
        <v>1</v>
      </c>
    </row>
    <row r="40" spans="1:31" ht="9" customHeight="1" x14ac:dyDescent="0.15">
      <c r="A40" s="161" t="str">
        <f>F!A25</f>
        <v>Lood</v>
      </c>
      <c r="B40" s="161"/>
      <c r="C40" s="161"/>
      <c r="D40" s="65" t="str">
        <f>G!AT25</f>
        <v>&lt;</v>
      </c>
      <c r="E40" s="28" t="str">
        <f>G!AS25</f>
        <v>2,0</v>
      </c>
      <c r="F40" s="23" t="str">
        <f>G!AU25</f>
        <v>-</v>
      </c>
      <c r="G40" s="65" t="str">
        <f>IFERROR(IF(OR(E40="--",E40="rg",VLOOKUP(F!$B25,E!$B$1:'E'!$AK$300,17,FALSE)=1000000000,F40="-",F40=""),"",(HLOOKUP(SMALL(G!$R$5:'G'!$AC$5,1),G!$R$5:'G'!$AC$500,ROW(G!R25)-4,FALSE))/VLOOKUP(F!$B25,E!$B$1:'E'!$AK$300,17,FALSE)*100),"")</f>
        <v/>
      </c>
      <c r="H40" s="65" t="str">
        <f>G!AW25</f>
        <v>&lt;</v>
      </c>
      <c r="I40" s="28" t="str">
        <f>G!AV25</f>
        <v>2,0</v>
      </c>
      <c r="J40" s="23" t="str">
        <f>G!AX25</f>
        <v>-</v>
      </c>
      <c r="K40" s="65" t="str">
        <f>IFERROR(IF(OR(I40="--",I40="rg",VLOOKUP(F!$B25,E!$B$1:'E'!$AK$300,17,FALSE)=1000000000,J40="-",J40=""),"",(HLOOKUP(SMALL(G!$R$5:'G'!$AC$5,3),G!$R$5:'G'!$AC$500,ROW(G!T25)-4,FALSE))/VLOOKUP(F!$B25,E!$B$1:'E'!$AK$300,17,FALSE)*100),"")</f>
        <v/>
      </c>
      <c r="L40" s="65" t="str">
        <f>G!AZ25</f>
        <v/>
      </c>
      <c r="M40" s="28" t="str">
        <f>G!AY25</f>
        <v>--</v>
      </c>
      <c r="N40" s="23" t="str">
        <f>G!BA25</f>
        <v/>
      </c>
      <c r="O40" s="65" t="str">
        <f>IFERROR(IF(OR(M40="--",M40="rg",VLOOKUP(F!$B25,E!$B$1:'E'!$AK$300,17,FALSE)=1000000000,N40="-",N40=""),"",(HLOOKUP(SMALL(G!$R$5:'G'!$AC$5,5),G!$R$5:'G'!$AC$500,ROW(G!V25)-4,FALSE))/VLOOKUP(F!$B25,E!$B$1:'E'!$AK$300,17,FALSE)*100),"")</f>
        <v/>
      </c>
      <c r="P40" s="65" t="str">
        <f>G!BC25</f>
        <v/>
      </c>
      <c r="Q40" s="28" t="str">
        <f>G!BB25</f>
        <v>--</v>
      </c>
      <c r="R40" s="23" t="str">
        <f>G!BD25</f>
        <v/>
      </c>
      <c r="S40" s="65" t="str">
        <f>IFERROR(IF(OR(Q40="--",Q40="rg",VLOOKUP(F!$B25,E!$B$1:'E'!$AK$300,17,FALSE)=1000000000,R40="-",R40=""),"",(HLOOKUP(SMALL(G!$R$5:'G'!$AC$5,7),G!$R$5:'G'!$AC$500,ROW(G!X25)-4,FALSE))/VLOOKUP(F!$B25,E!$B$1:'E'!$AK$300,17,FALSE)*100),"")</f>
        <v/>
      </c>
      <c r="T40" s="65" t="str">
        <f>G!BF25</f>
        <v/>
      </c>
      <c r="U40" s="28" t="str">
        <f>G!BE25</f>
        <v>--</v>
      </c>
      <c r="V40" s="23" t="str">
        <f>G!BG25</f>
        <v/>
      </c>
      <c r="W40" s="65" t="str">
        <f>IFERROR(IF(OR(U40="--",U40="rg",VLOOKUP(F!$B25,E!$B$1:'E'!$AK$300,17,FALSE)=1000000000,V40="-",V40=""),"",(HLOOKUP(SMALL(G!$R$5:'G'!$AC$5,9),G!$R$5:'G'!$AC$500,ROW(G!Z25)-4,FALSE))/VLOOKUP(F!$B25,E!$B$1:'E'!$AK$300,17,FALSE)*100),"")</f>
        <v/>
      </c>
      <c r="X40" s="65" t="str">
        <f>G!BI25</f>
        <v/>
      </c>
      <c r="Y40" s="28" t="str">
        <f>G!BH25</f>
        <v>--</v>
      </c>
      <c r="Z40" s="23" t="str">
        <f>G!BJ25</f>
        <v/>
      </c>
      <c r="AA40" s="65" t="str">
        <f>IFERROR(IF(OR(Y40="--",Y40="rg",VLOOKUP(F!$B25,E!$B$1:'E'!$AK$300,17,FALSE)=1000000000,Z40="-",Z40=""),"",(HLOOKUP(SMALL(G!$R$5:'G'!$AC$5,11),G!$R$5:'G'!$AC$500,ROW(G!AB25)-4,FALSE))/VLOOKUP(F!$B25,E!$B$1:'E'!$AK$300,17,FALSE)*100),"")</f>
        <v/>
      </c>
      <c r="AE40" s="40">
        <f t="shared" si="1"/>
        <v>0</v>
      </c>
    </row>
    <row r="41" spans="1:31" ht="9" customHeight="1" x14ac:dyDescent="0.15">
      <c r="A41" s="161" t="str">
        <f>F!A26</f>
        <v>Molybdeen</v>
      </c>
      <c r="B41" s="161"/>
      <c r="C41" s="161"/>
      <c r="D41" s="65" t="str">
        <f>G!AT26</f>
        <v>&lt;</v>
      </c>
      <c r="E41" s="28" t="str">
        <f>G!AS26</f>
        <v>2,0</v>
      </c>
      <c r="F41" s="23" t="str">
        <f>G!AU26</f>
        <v>-</v>
      </c>
      <c r="G41" s="65" t="str">
        <f>IFERROR(IF(OR(E41="--",E41="rg",VLOOKUP(F!$B26,E!$B$1:'E'!$AK$300,17,FALSE)=1000000000,F41="-",F41=""),"",(HLOOKUP(SMALL(G!$R$5:'G'!$AC$5,1),G!$R$5:'G'!$AC$500,ROW(G!R26)-4,FALSE))/VLOOKUP(F!$B26,E!$B$1:'E'!$AK$300,17,FALSE)*100),"")</f>
        <v/>
      </c>
      <c r="H41" s="65" t="str">
        <f>G!AW26</f>
        <v>&lt;</v>
      </c>
      <c r="I41" s="28" t="str">
        <f>G!AV26</f>
        <v>2,0</v>
      </c>
      <c r="J41" s="23" t="str">
        <f>G!AX26</f>
        <v>-</v>
      </c>
      <c r="K41" s="65" t="str">
        <f>IFERROR(IF(OR(I41="--",I41="rg",VLOOKUP(F!$B26,E!$B$1:'E'!$AK$300,17,FALSE)=1000000000,J41="-",J41=""),"",(HLOOKUP(SMALL(G!$R$5:'G'!$AC$5,3),G!$R$5:'G'!$AC$500,ROW(G!T26)-4,FALSE))/VLOOKUP(F!$B26,E!$B$1:'E'!$AK$300,17,FALSE)*100),"")</f>
        <v/>
      </c>
      <c r="L41" s="65" t="str">
        <f>G!AZ26</f>
        <v/>
      </c>
      <c r="M41" s="28" t="str">
        <f>G!AY26</f>
        <v>--</v>
      </c>
      <c r="N41" s="23" t="str">
        <f>G!BA26</f>
        <v/>
      </c>
      <c r="O41" s="65" t="str">
        <f>IFERROR(IF(OR(M41="--",M41="rg",VLOOKUP(F!$B26,E!$B$1:'E'!$AK$300,17,FALSE)=1000000000,N41="-",N41=""),"",(HLOOKUP(SMALL(G!$R$5:'G'!$AC$5,5),G!$R$5:'G'!$AC$500,ROW(G!V26)-4,FALSE))/VLOOKUP(F!$B26,E!$B$1:'E'!$AK$300,17,FALSE)*100),"")</f>
        <v/>
      </c>
      <c r="P41" s="65" t="str">
        <f>G!BC26</f>
        <v/>
      </c>
      <c r="Q41" s="28" t="str">
        <f>G!BB26</f>
        <v>--</v>
      </c>
      <c r="R41" s="23" t="str">
        <f>G!BD26</f>
        <v/>
      </c>
      <c r="S41" s="65" t="str">
        <f>IFERROR(IF(OR(Q41="--",Q41="rg",VLOOKUP(F!$B26,E!$B$1:'E'!$AK$300,17,FALSE)=1000000000,R41="-",R41=""),"",(HLOOKUP(SMALL(G!$R$5:'G'!$AC$5,7),G!$R$5:'G'!$AC$500,ROW(G!X26)-4,FALSE))/VLOOKUP(F!$B26,E!$B$1:'E'!$AK$300,17,FALSE)*100),"")</f>
        <v/>
      </c>
      <c r="T41" s="65" t="str">
        <f>G!BF26</f>
        <v/>
      </c>
      <c r="U41" s="28" t="str">
        <f>G!BE26</f>
        <v>--</v>
      </c>
      <c r="V41" s="23" t="str">
        <f>G!BG26</f>
        <v/>
      </c>
      <c r="W41" s="65" t="str">
        <f>IFERROR(IF(OR(U41="--",U41="rg",VLOOKUP(F!$B26,E!$B$1:'E'!$AK$300,17,FALSE)=1000000000,V41="-",V41=""),"",(HLOOKUP(SMALL(G!$R$5:'G'!$AC$5,9),G!$R$5:'G'!$AC$500,ROW(G!Z26)-4,FALSE))/VLOOKUP(F!$B26,E!$B$1:'E'!$AK$300,17,FALSE)*100),"")</f>
        <v/>
      </c>
      <c r="X41" s="65" t="str">
        <f>G!BI26</f>
        <v/>
      </c>
      <c r="Y41" s="28" t="str">
        <f>G!BH26</f>
        <v>--</v>
      </c>
      <c r="Z41" s="23" t="str">
        <f>G!BJ26</f>
        <v/>
      </c>
      <c r="AA41" s="65" t="str">
        <f>IFERROR(IF(OR(Y41="--",Y41="rg",VLOOKUP(F!$B26,E!$B$1:'E'!$AK$300,17,FALSE)=1000000000,Z41="-",Z41=""),"",(HLOOKUP(SMALL(G!$R$5:'G'!$AC$5,11),G!$R$5:'G'!$AC$500,ROW(G!AB26)-4,FALSE))/VLOOKUP(F!$B26,E!$B$1:'E'!$AK$300,17,FALSE)*100),"")</f>
        <v/>
      </c>
      <c r="AE41" s="40">
        <f t="shared" si="1"/>
        <v>0</v>
      </c>
    </row>
    <row r="42" spans="1:31" ht="9" customHeight="1" x14ac:dyDescent="0.15">
      <c r="A42" s="161" t="str">
        <f>F!A27</f>
        <v>Nikkel</v>
      </c>
      <c r="B42" s="161"/>
      <c r="C42" s="161"/>
      <c r="D42" s="65" t="str">
        <f>G!AT27</f>
        <v/>
      </c>
      <c r="E42" s="28" t="str">
        <f>G!AS27</f>
        <v>6,4</v>
      </c>
      <c r="F42" s="23" t="str">
        <f>G!AU27</f>
        <v>-</v>
      </c>
      <c r="G42" s="65" t="str">
        <f>IFERROR(IF(OR(E42="--",E42="rg",VLOOKUP(F!$B27,E!$B$1:'E'!$AK$300,17,FALSE)=1000000000,F42="-",F42=""),"",(HLOOKUP(SMALL(G!$R$5:'G'!$AC$5,1),G!$R$5:'G'!$AC$500,ROW(G!R27)-4,FALSE))/VLOOKUP(F!$B27,E!$B$1:'E'!$AK$300,17,FALSE)*100),"")</f>
        <v/>
      </c>
      <c r="H42" s="65" t="str">
        <f>G!AW27</f>
        <v/>
      </c>
      <c r="I42" s="28" t="str">
        <f>G!AV27</f>
        <v>10</v>
      </c>
      <c r="J42" s="23" t="str">
        <f>G!AX27</f>
        <v>-</v>
      </c>
      <c r="K42" s="65" t="str">
        <f>IFERROR(IF(OR(I42="--",I42="rg",VLOOKUP(F!$B27,E!$B$1:'E'!$AK$300,17,FALSE)=1000000000,J42="-",J42=""),"",(HLOOKUP(SMALL(G!$R$5:'G'!$AC$5,3),G!$R$5:'G'!$AC$500,ROW(G!T27)-4,FALSE))/VLOOKUP(F!$B27,E!$B$1:'E'!$AK$300,17,FALSE)*100),"")</f>
        <v/>
      </c>
      <c r="L42" s="65" t="str">
        <f>G!AZ27</f>
        <v/>
      </c>
      <c r="M42" s="28" t="str">
        <f>G!AY27</f>
        <v>--</v>
      </c>
      <c r="N42" s="23" t="str">
        <f>G!BA27</f>
        <v/>
      </c>
      <c r="O42" s="65" t="str">
        <f>IFERROR(IF(OR(M42="--",M42="rg",VLOOKUP(F!$B27,E!$B$1:'E'!$AK$300,17,FALSE)=1000000000,N42="-",N42=""),"",(HLOOKUP(SMALL(G!$R$5:'G'!$AC$5,5),G!$R$5:'G'!$AC$500,ROW(G!V27)-4,FALSE))/VLOOKUP(F!$B27,E!$B$1:'E'!$AK$300,17,FALSE)*100),"")</f>
        <v/>
      </c>
      <c r="P42" s="65" t="str">
        <f>G!BC27</f>
        <v/>
      </c>
      <c r="Q42" s="28" t="str">
        <f>G!BB27</f>
        <v>--</v>
      </c>
      <c r="R42" s="23" t="str">
        <f>G!BD27</f>
        <v/>
      </c>
      <c r="S42" s="65" t="str">
        <f>IFERROR(IF(OR(Q42="--",Q42="rg",VLOOKUP(F!$B27,E!$B$1:'E'!$AK$300,17,FALSE)=1000000000,R42="-",R42=""),"",(HLOOKUP(SMALL(G!$R$5:'G'!$AC$5,7),G!$R$5:'G'!$AC$500,ROW(G!X27)-4,FALSE))/VLOOKUP(F!$B27,E!$B$1:'E'!$AK$300,17,FALSE)*100),"")</f>
        <v/>
      </c>
      <c r="T42" s="65" t="str">
        <f>G!BF27</f>
        <v/>
      </c>
      <c r="U42" s="28" t="str">
        <f>G!BE27</f>
        <v>--</v>
      </c>
      <c r="V42" s="23" t="str">
        <f>G!BG27</f>
        <v/>
      </c>
      <c r="W42" s="65" t="str">
        <f>IFERROR(IF(OR(U42="--",U42="rg",VLOOKUP(F!$B27,E!$B$1:'E'!$AK$300,17,FALSE)=1000000000,V42="-",V42=""),"",(HLOOKUP(SMALL(G!$R$5:'G'!$AC$5,9),G!$R$5:'G'!$AC$500,ROW(G!Z27)-4,FALSE))/VLOOKUP(F!$B27,E!$B$1:'E'!$AK$300,17,FALSE)*100),"")</f>
        <v/>
      </c>
      <c r="X42" s="65" t="str">
        <f>G!BI27</f>
        <v/>
      </c>
      <c r="Y42" s="28" t="str">
        <f>G!BH27</f>
        <v>--</v>
      </c>
      <c r="Z42" s="23" t="str">
        <f>G!BJ27</f>
        <v/>
      </c>
      <c r="AA42" s="65" t="str">
        <f>IFERROR(IF(OR(Y42="--",Y42="rg",VLOOKUP(F!$B27,E!$B$1:'E'!$AK$300,17,FALSE)=1000000000,Z42="-",Z42=""),"",(HLOOKUP(SMALL(G!$R$5:'G'!$AC$5,11),G!$R$5:'G'!$AC$500,ROW(G!AB27)-4,FALSE))/VLOOKUP(F!$B27,E!$B$1:'E'!$AK$300,17,FALSE)*100),"")</f>
        <v/>
      </c>
      <c r="AE42" s="40">
        <f t="shared" si="1"/>
        <v>0</v>
      </c>
    </row>
    <row r="43" spans="1:31" ht="9" customHeight="1" x14ac:dyDescent="0.15">
      <c r="A43" s="161" t="str">
        <f>F!A28</f>
        <v>Seleen</v>
      </c>
      <c r="B43" s="161"/>
      <c r="C43" s="161"/>
      <c r="D43" s="65" t="str">
        <f>G!AT28</f>
        <v/>
      </c>
      <c r="E43" s="28" t="str">
        <f>G!AS28</f>
        <v>--</v>
      </c>
      <c r="F43" s="23" t="str">
        <f>G!AU28</f>
        <v/>
      </c>
      <c r="G43" s="65" t="str">
        <f>IFERROR(IF(OR(E43="--",E43="rg",VLOOKUP(F!$B28,E!$B$1:'E'!$AK$300,17,FALSE)=1000000000,F43="-",F43=""),"",(HLOOKUP(SMALL(G!$R$5:'G'!$AC$5,1),G!$R$5:'G'!$AC$500,ROW(G!R28)-4,FALSE))/VLOOKUP(F!$B28,E!$B$1:'E'!$AK$300,17,FALSE)*100),"")</f>
        <v/>
      </c>
      <c r="H43" s="65" t="str">
        <f>G!AW28</f>
        <v/>
      </c>
      <c r="I43" s="28" t="str">
        <f>G!AV28</f>
        <v>--</v>
      </c>
      <c r="J43" s="23" t="str">
        <f>G!AX28</f>
        <v/>
      </c>
      <c r="K43" s="65" t="str">
        <f>IFERROR(IF(OR(I43="--",I43="rg",VLOOKUP(F!$B28,E!$B$1:'E'!$AK$300,17,FALSE)=1000000000,J43="-",J43=""),"",(HLOOKUP(SMALL(G!$R$5:'G'!$AC$5,3),G!$R$5:'G'!$AC$500,ROW(G!T28)-4,FALSE))/VLOOKUP(F!$B28,E!$B$1:'E'!$AK$300,17,FALSE)*100),"")</f>
        <v/>
      </c>
      <c r="L43" s="65" t="str">
        <f>G!AZ28</f>
        <v/>
      </c>
      <c r="M43" s="28" t="str">
        <f>G!AY28</f>
        <v>--</v>
      </c>
      <c r="N43" s="23" t="str">
        <f>G!BA28</f>
        <v/>
      </c>
      <c r="O43" s="65" t="str">
        <f>IFERROR(IF(OR(M43="--",M43="rg",VLOOKUP(F!$B28,E!$B$1:'E'!$AK$300,17,FALSE)=1000000000,N43="-",N43=""),"",(HLOOKUP(SMALL(G!$R$5:'G'!$AC$5,5),G!$R$5:'G'!$AC$500,ROW(G!V28)-4,FALSE))/VLOOKUP(F!$B28,E!$B$1:'E'!$AK$300,17,FALSE)*100),"")</f>
        <v/>
      </c>
      <c r="P43" s="65" t="str">
        <f>G!BC28</f>
        <v/>
      </c>
      <c r="Q43" s="28" t="str">
        <f>G!BB28</f>
        <v>--</v>
      </c>
      <c r="R43" s="23" t="str">
        <f>G!BD28</f>
        <v/>
      </c>
      <c r="S43" s="65" t="str">
        <f>IFERROR(IF(OR(Q43="--",Q43="rg",VLOOKUP(F!$B28,E!$B$1:'E'!$AK$300,17,FALSE)=1000000000,R43="-",R43=""),"",(HLOOKUP(SMALL(G!$R$5:'G'!$AC$5,7),G!$R$5:'G'!$AC$500,ROW(G!X28)-4,FALSE))/VLOOKUP(F!$B28,E!$B$1:'E'!$AK$300,17,FALSE)*100),"")</f>
        <v/>
      </c>
      <c r="T43" s="65" t="str">
        <f>G!BF28</f>
        <v/>
      </c>
      <c r="U43" s="28" t="str">
        <f>G!BE28</f>
        <v>--</v>
      </c>
      <c r="V43" s="23" t="str">
        <f>G!BG28</f>
        <v/>
      </c>
      <c r="W43" s="65" t="str">
        <f>IFERROR(IF(OR(U43="--",U43="rg",VLOOKUP(F!$B28,E!$B$1:'E'!$AK$300,17,FALSE)=1000000000,V43="-",V43=""),"",(HLOOKUP(SMALL(G!$R$5:'G'!$AC$5,9),G!$R$5:'G'!$AC$500,ROW(G!Z28)-4,FALSE))/VLOOKUP(F!$B28,E!$B$1:'E'!$AK$300,17,FALSE)*100),"")</f>
        <v/>
      </c>
      <c r="X43" s="65" t="str">
        <f>G!BI28</f>
        <v/>
      </c>
      <c r="Y43" s="28" t="str">
        <f>G!BH28</f>
        <v>--</v>
      </c>
      <c r="Z43" s="23" t="str">
        <f>G!BJ28</f>
        <v/>
      </c>
      <c r="AA43" s="65" t="str">
        <f>IFERROR(IF(OR(Y43="--",Y43="rg",VLOOKUP(F!$B28,E!$B$1:'E'!$AK$300,17,FALSE)=1000000000,Z43="-",Z43=""),"",(HLOOKUP(SMALL(G!$R$5:'G'!$AC$5,11),G!$R$5:'G'!$AC$500,ROW(G!AB28)-4,FALSE))/VLOOKUP(F!$B28,E!$B$1:'E'!$AK$300,17,FALSE)*100),"")</f>
        <v/>
      </c>
      <c r="AE43" s="40">
        <f t="shared" si="1"/>
        <v>1</v>
      </c>
    </row>
    <row r="44" spans="1:31" ht="9" customHeight="1" x14ac:dyDescent="0.15">
      <c r="A44" s="161" t="str">
        <f>F!A29</f>
        <v>Tin</v>
      </c>
      <c r="B44" s="161"/>
      <c r="C44" s="161"/>
      <c r="D44" s="65" t="str">
        <f>G!AT29</f>
        <v/>
      </c>
      <c r="E44" s="28" t="str">
        <f>G!AS29</f>
        <v>--</v>
      </c>
      <c r="F44" s="23" t="str">
        <f>G!AU29</f>
        <v/>
      </c>
      <c r="G44" s="65" t="str">
        <f>IFERROR(IF(OR(E44="--",E44="rg",VLOOKUP(F!$B29,E!$B$1:'E'!$AK$300,17,FALSE)=1000000000,F44="-",F44=""),"",(HLOOKUP(SMALL(G!$R$5:'G'!$AC$5,1),G!$R$5:'G'!$AC$500,ROW(G!R29)-4,FALSE))/VLOOKUP(F!$B29,E!$B$1:'E'!$AK$300,17,FALSE)*100),"")</f>
        <v/>
      </c>
      <c r="H44" s="65" t="str">
        <f>G!AW29</f>
        <v/>
      </c>
      <c r="I44" s="28" t="str">
        <f>G!AV29</f>
        <v>--</v>
      </c>
      <c r="J44" s="23" t="str">
        <f>G!AX29</f>
        <v/>
      </c>
      <c r="K44" s="65" t="str">
        <f>IFERROR(IF(OR(I44="--",I44="rg",VLOOKUP(F!$B29,E!$B$1:'E'!$AK$300,17,FALSE)=1000000000,J44="-",J44=""),"",(HLOOKUP(SMALL(G!$R$5:'G'!$AC$5,3),G!$R$5:'G'!$AC$500,ROW(G!T29)-4,FALSE))/VLOOKUP(F!$B29,E!$B$1:'E'!$AK$300,17,FALSE)*100),"")</f>
        <v/>
      </c>
      <c r="L44" s="65" t="str">
        <f>G!AZ29</f>
        <v/>
      </c>
      <c r="M44" s="28" t="str">
        <f>G!AY29</f>
        <v>--</v>
      </c>
      <c r="N44" s="23" t="str">
        <f>G!BA29</f>
        <v/>
      </c>
      <c r="O44" s="65" t="str">
        <f>IFERROR(IF(OR(M44="--",M44="rg",VLOOKUP(F!$B29,E!$B$1:'E'!$AK$300,17,FALSE)=1000000000,N44="-",N44=""),"",(HLOOKUP(SMALL(G!$R$5:'G'!$AC$5,5),G!$R$5:'G'!$AC$500,ROW(G!V29)-4,FALSE))/VLOOKUP(F!$B29,E!$B$1:'E'!$AK$300,17,FALSE)*100),"")</f>
        <v/>
      </c>
      <c r="P44" s="65" t="str">
        <f>G!BC29</f>
        <v/>
      </c>
      <c r="Q44" s="28" t="str">
        <f>G!BB29</f>
        <v>--</v>
      </c>
      <c r="R44" s="23" t="str">
        <f>G!BD29</f>
        <v/>
      </c>
      <c r="S44" s="65" t="str">
        <f>IFERROR(IF(OR(Q44="--",Q44="rg",VLOOKUP(F!$B29,E!$B$1:'E'!$AK$300,17,FALSE)=1000000000,R44="-",R44=""),"",(HLOOKUP(SMALL(G!$R$5:'G'!$AC$5,7),G!$R$5:'G'!$AC$500,ROW(G!X29)-4,FALSE))/VLOOKUP(F!$B29,E!$B$1:'E'!$AK$300,17,FALSE)*100),"")</f>
        <v/>
      </c>
      <c r="T44" s="65" t="str">
        <f>G!BF29</f>
        <v/>
      </c>
      <c r="U44" s="28" t="str">
        <f>G!BE29</f>
        <v>--</v>
      </c>
      <c r="V44" s="23" t="str">
        <f>G!BG29</f>
        <v/>
      </c>
      <c r="W44" s="65" t="str">
        <f>IFERROR(IF(OR(U44="--",U44="rg",VLOOKUP(F!$B29,E!$B$1:'E'!$AK$300,17,FALSE)=1000000000,V44="-",V44=""),"",(HLOOKUP(SMALL(G!$R$5:'G'!$AC$5,9),G!$R$5:'G'!$AC$500,ROW(G!Z29)-4,FALSE))/VLOOKUP(F!$B29,E!$B$1:'E'!$AK$300,17,FALSE)*100),"")</f>
        <v/>
      </c>
      <c r="X44" s="65" t="str">
        <f>G!BI29</f>
        <v/>
      </c>
      <c r="Y44" s="28" t="str">
        <f>G!BH29</f>
        <v>--</v>
      </c>
      <c r="Z44" s="23" t="str">
        <f>G!BJ29</f>
        <v/>
      </c>
      <c r="AA44" s="65" t="str">
        <f>IFERROR(IF(OR(Y44="--",Y44="rg",VLOOKUP(F!$B29,E!$B$1:'E'!$AK$300,17,FALSE)=1000000000,Z44="-",Z44=""),"",(HLOOKUP(SMALL(G!$R$5:'G'!$AC$5,11),G!$R$5:'G'!$AC$500,ROW(G!AB29)-4,FALSE))/VLOOKUP(F!$B29,E!$B$1:'E'!$AK$300,17,FALSE)*100),"")</f>
        <v/>
      </c>
      <c r="AE44" s="40">
        <f t="shared" si="1"/>
        <v>1</v>
      </c>
    </row>
    <row r="45" spans="1:31" ht="9" customHeight="1" x14ac:dyDescent="0.15">
      <c r="A45" s="161" t="str">
        <f>F!A30</f>
        <v>Vanadium</v>
      </c>
      <c r="B45" s="161"/>
      <c r="C45" s="161"/>
      <c r="D45" s="65" t="str">
        <f>G!AT30</f>
        <v/>
      </c>
      <c r="E45" s="28" t="str">
        <f>G!AS30</f>
        <v>--</v>
      </c>
      <c r="F45" s="23" t="str">
        <f>G!AU30</f>
        <v/>
      </c>
      <c r="G45" s="65" t="str">
        <f>IFERROR(IF(OR(E45="--",E45="rg",VLOOKUP(F!$B30,E!$B$1:'E'!$AK$300,17,FALSE)=1000000000,F45="-",F45=""),"",(HLOOKUP(SMALL(G!$R$5:'G'!$AC$5,1),G!$R$5:'G'!$AC$500,ROW(G!R30)-4,FALSE))/VLOOKUP(F!$B30,E!$B$1:'E'!$AK$300,17,FALSE)*100),"")</f>
        <v/>
      </c>
      <c r="H45" s="65" t="str">
        <f>G!AW30</f>
        <v/>
      </c>
      <c r="I45" s="28" t="str">
        <f>G!AV30</f>
        <v>--</v>
      </c>
      <c r="J45" s="23" t="str">
        <f>G!AX30</f>
        <v/>
      </c>
      <c r="K45" s="65" t="str">
        <f>IFERROR(IF(OR(I45="--",I45="rg",VLOOKUP(F!$B30,E!$B$1:'E'!$AK$300,17,FALSE)=1000000000,J45="-",J45=""),"",(HLOOKUP(SMALL(G!$R$5:'G'!$AC$5,3),G!$R$5:'G'!$AC$500,ROW(G!T30)-4,FALSE))/VLOOKUP(F!$B30,E!$B$1:'E'!$AK$300,17,FALSE)*100),"")</f>
        <v/>
      </c>
      <c r="L45" s="65" t="str">
        <f>G!AZ30</f>
        <v/>
      </c>
      <c r="M45" s="28" t="str">
        <f>G!AY30</f>
        <v>--</v>
      </c>
      <c r="N45" s="23" t="str">
        <f>G!BA30</f>
        <v/>
      </c>
      <c r="O45" s="65" t="str">
        <f>IFERROR(IF(OR(M45="--",M45="rg",VLOOKUP(F!$B30,E!$B$1:'E'!$AK$300,17,FALSE)=1000000000,N45="-",N45=""),"",(HLOOKUP(SMALL(G!$R$5:'G'!$AC$5,5),G!$R$5:'G'!$AC$500,ROW(G!V30)-4,FALSE))/VLOOKUP(F!$B30,E!$B$1:'E'!$AK$300,17,FALSE)*100),"")</f>
        <v/>
      </c>
      <c r="P45" s="65" t="str">
        <f>G!BC30</f>
        <v/>
      </c>
      <c r="Q45" s="28" t="str">
        <f>G!BB30</f>
        <v>--</v>
      </c>
      <c r="R45" s="23" t="str">
        <f>G!BD30</f>
        <v/>
      </c>
      <c r="S45" s="65" t="str">
        <f>IFERROR(IF(OR(Q45="--",Q45="rg",VLOOKUP(F!$B30,E!$B$1:'E'!$AK$300,17,FALSE)=1000000000,R45="-",R45=""),"",(HLOOKUP(SMALL(G!$R$5:'G'!$AC$5,7),G!$R$5:'G'!$AC$500,ROW(G!X30)-4,FALSE))/VLOOKUP(F!$B30,E!$B$1:'E'!$AK$300,17,FALSE)*100),"")</f>
        <v/>
      </c>
      <c r="T45" s="65" t="str">
        <f>G!BF30</f>
        <v/>
      </c>
      <c r="U45" s="28" t="str">
        <f>G!BE30</f>
        <v>--</v>
      </c>
      <c r="V45" s="23" t="str">
        <f>G!BG30</f>
        <v/>
      </c>
      <c r="W45" s="65" t="str">
        <f>IFERROR(IF(OR(U45="--",U45="rg",VLOOKUP(F!$B30,E!$B$1:'E'!$AK$300,17,FALSE)=1000000000,V45="-",V45=""),"",(HLOOKUP(SMALL(G!$R$5:'G'!$AC$5,9),G!$R$5:'G'!$AC$500,ROW(G!Z30)-4,FALSE))/VLOOKUP(F!$B30,E!$B$1:'E'!$AK$300,17,FALSE)*100),"")</f>
        <v/>
      </c>
      <c r="X45" s="65" t="str">
        <f>G!BI30</f>
        <v/>
      </c>
      <c r="Y45" s="28" t="str">
        <f>G!BH30</f>
        <v>--</v>
      </c>
      <c r="Z45" s="23" t="str">
        <f>G!BJ30</f>
        <v/>
      </c>
      <c r="AA45" s="65" t="str">
        <f>IFERROR(IF(OR(Y45="--",Y45="rg",VLOOKUP(F!$B30,E!$B$1:'E'!$AK$300,17,FALSE)=1000000000,Z45="-",Z45=""),"",(HLOOKUP(SMALL(G!$R$5:'G'!$AC$5,11),G!$R$5:'G'!$AC$500,ROW(G!AB30)-4,FALSE))/VLOOKUP(F!$B30,E!$B$1:'E'!$AK$300,17,FALSE)*100),"")</f>
        <v/>
      </c>
      <c r="AE45" s="40">
        <f t="shared" si="1"/>
        <v>1</v>
      </c>
    </row>
    <row r="46" spans="1:31" s="40" customFormat="1" ht="9" customHeight="1" x14ac:dyDescent="0.15">
      <c r="A46" s="161" t="str">
        <f>F!A31</f>
        <v>Zink</v>
      </c>
      <c r="B46" s="161"/>
      <c r="C46" s="161"/>
      <c r="D46" s="65" t="str">
        <f>G!AT31</f>
        <v>&lt;</v>
      </c>
      <c r="E46" s="28" t="str">
        <f>G!AS31</f>
        <v>10</v>
      </c>
      <c r="F46" s="23" t="str">
        <f>G!AU31</f>
        <v>-</v>
      </c>
      <c r="G46" s="65" t="str">
        <f>IFERROR(IF(OR(E46="--",E46="rg",VLOOKUP(F!$B31,E!$B$1:'E'!$AK$300,17,FALSE)=1000000000,F46="-",F46=""),"",(HLOOKUP(SMALL(G!$R$5:'G'!$AC$5,1),G!$R$5:'G'!$AC$500,ROW(G!R31)-4,FALSE))/VLOOKUP(F!$B31,E!$B$1:'E'!$AK$300,17,FALSE)*100),"")</f>
        <v/>
      </c>
      <c r="H46" s="65" t="str">
        <f>G!AW31</f>
        <v>&lt;</v>
      </c>
      <c r="I46" s="28" t="str">
        <f>G!AV31</f>
        <v>10</v>
      </c>
      <c r="J46" s="23" t="str">
        <f>G!AX31</f>
        <v>-</v>
      </c>
      <c r="K46" s="65" t="str">
        <f>IFERROR(IF(OR(I46="--",I46="rg",VLOOKUP(F!$B31,E!$B$1:'E'!$AK$300,17,FALSE)=1000000000,J46="-",J46=""),"",(HLOOKUP(SMALL(G!$R$5:'G'!$AC$5,3),G!$R$5:'G'!$AC$500,ROW(G!T31)-4,FALSE))/VLOOKUP(F!$B31,E!$B$1:'E'!$AK$300,17,FALSE)*100),"")</f>
        <v/>
      </c>
      <c r="L46" s="65" t="str">
        <f>G!AZ31</f>
        <v/>
      </c>
      <c r="M46" s="28" t="str">
        <f>G!AY31</f>
        <v>--</v>
      </c>
      <c r="N46" s="23" t="str">
        <f>G!BA31</f>
        <v/>
      </c>
      <c r="O46" s="65" t="str">
        <f>IFERROR(IF(OR(M46="--",M46="rg",VLOOKUP(F!$B31,E!$B$1:'E'!$AK$300,17,FALSE)=1000000000,N46="-",N46=""),"",(HLOOKUP(SMALL(G!$R$5:'G'!$AC$5,5),G!$R$5:'G'!$AC$500,ROW(G!V31)-4,FALSE))/VLOOKUP(F!$B31,E!$B$1:'E'!$AK$300,17,FALSE)*100),"")</f>
        <v/>
      </c>
      <c r="P46" s="65" t="str">
        <f>G!BC31</f>
        <v/>
      </c>
      <c r="Q46" s="28" t="str">
        <f>G!BB31</f>
        <v>--</v>
      </c>
      <c r="R46" s="23" t="str">
        <f>G!BD31</f>
        <v/>
      </c>
      <c r="S46" s="65" t="str">
        <f>IFERROR(IF(OR(Q46="--",Q46="rg",VLOOKUP(F!$B31,E!$B$1:'E'!$AK$300,17,FALSE)=1000000000,R46="-",R46=""),"",(HLOOKUP(SMALL(G!$R$5:'G'!$AC$5,7),G!$R$5:'G'!$AC$500,ROW(G!X31)-4,FALSE))/VLOOKUP(F!$B31,E!$B$1:'E'!$AK$300,17,FALSE)*100),"")</f>
        <v/>
      </c>
      <c r="T46" s="65" t="str">
        <f>G!BF31</f>
        <v/>
      </c>
      <c r="U46" s="28" t="str">
        <f>G!BE31</f>
        <v>--</v>
      </c>
      <c r="V46" s="23" t="str">
        <f>G!BG31</f>
        <v/>
      </c>
      <c r="W46" s="65" t="str">
        <f>IFERROR(IF(OR(U46="--",U46="rg",VLOOKUP(F!$B31,E!$B$1:'E'!$AK$300,17,FALSE)=1000000000,V46="-",V46=""),"",(HLOOKUP(SMALL(G!$R$5:'G'!$AC$5,9),G!$R$5:'G'!$AC$500,ROW(G!Z31)-4,FALSE))/VLOOKUP(F!$B31,E!$B$1:'E'!$AK$300,17,FALSE)*100),"")</f>
        <v/>
      </c>
      <c r="X46" s="65" t="str">
        <f>G!BI31</f>
        <v/>
      </c>
      <c r="Y46" s="28" t="str">
        <f>G!BH31</f>
        <v>--</v>
      </c>
      <c r="Z46" s="23" t="str">
        <f>G!BJ31</f>
        <v/>
      </c>
      <c r="AA46" s="65" t="str">
        <f>IFERROR(IF(OR(Y46="--",Y46="rg",VLOOKUP(F!$B31,E!$B$1:'E'!$AK$300,17,FALSE)=1000000000,Z46="-",Z46=""),"",(HLOOKUP(SMALL(G!$R$5:'G'!$AC$5,11),G!$R$5:'G'!$AC$500,ROW(G!AB31)-4,FALSE))/VLOOKUP(F!$B31,E!$B$1:'E'!$AK$300,17,FALSE)*100),"")</f>
        <v/>
      </c>
      <c r="AB46" s="22"/>
      <c r="AC46" s="22"/>
      <c r="AE46" s="40">
        <f t="shared" si="1"/>
        <v>0</v>
      </c>
    </row>
    <row r="47" spans="1:31" ht="3.95" customHeight="1" x14ac:dyDescent="0.15">
      <c r="A47" s="65"/>
      <c r="B47" s="65"/>
      <c r="C47" s="65"/>
      <c r="D47" s="65"/>
      <c r="H47" s="65"/>
      <c r="L47" s="65"/>
      <c r="P47" s="65"/>
      <c r="T47" s="65"/>
      <c r="X47" s="65"/>
      <c r="AA47" s="22"/>
      <c r="AE47" s="67">
        <f>AE48</f>
        <v>0</v>
      </c>
    </row>
    <row r="48" spans="1:31" ht="9" customHeight="1" x14ac:dyDescent="0.15">
      <c r="A48" s="66" t="str">
        <f>IF(COUNTIF(F!D33:D49,60)&gt;0,"Polycyclische aromatische koolwaterstoffen (mg/l)","Polycyclische aromatische koolwaterstoffen (µg/l)")</f>
        <v>Polycyclische aromatische koolwaterstoffen (µg/l)</v>
      </c>
      <c r="B48" s="65"/>
      <c r="C48" s="65"/>
      <c r="D48" s="65"/>
      <c r="H48" s="65"/>
      <c r="L48" s="65"/>
      <c r="P48" s="65"/>
      <c r="T48" s="65"/>
      <c r="X48" s="65"/>
      <c r="AA48" s="22"/>
      <c r="AE48" s="67">
        <f>IF(COUNTIF(AE49:AE65,1)=COUNT(AE49:AE65),1,0)</f>
        <v>0</v>
      </c>
    </row>
    <row r="49" spans="1:31" s="40" customFormat="1" ht="9" customHeight="1" x14ac:dyDescent="0.15">
      <c r="A49" s="161" t="str">
        <f>F!A32</f>
        <v>Naftaleen</v>
      </c>
      <c r="B49" s="161"/>
      <c r="C49" s="161"/>
      <c r="D49" s="65" t="str">
        <f>G!AT32</f>
        <v/>
      </c>
      <c r="E49" s="28" t="str">
        <f>G!AS32</f>
        <v>0,02</v>
      </c>
      <c r="F49" s="23" t="str">
        <f>G!AU32</f>
        <v>-</v>
      </c>
      <c r="G49" s="65" t="str">
        <f>IFERROR(IF(OR(E49="--",E49="rg",VLOOKUP(F!$B32,E!$B$1:'E'!$AK$300,17,FALSE)=1000000000,F49="-",F49=""),"",(HLOOKUP(SMALL(G!$R$5:'G'!$AC$5,1),G!$R$5:'G'!$AC$500,ROW(G!R32)-4,FALSE))/VLOOKUP(F!$B32,E!$B$1:'E'!$AK$300,17,FALSE)*100),"")</f>
        <v/>
      </c>
      <c r="H49" s="65" t="str">
        <f>G!AW32</f>
        <v>&lt;</v>
      </c>
      <c r="I49" s="28" t="str">
        <f>G!AV32</f>
        <v>0,02</v>
      </c>
      <c r="J49" s="23" t="str">
        <f>G!AX32</f>
        <v>-</v>
      </c>
      <c r="K49" s="65" t="str">
        <f>IFERROR(IF(OR(I49="--",I49="rg",VLOOKUP(F!$B32,E!$B$1:'E'!$AK$300,17,FALSE)=1000000000,J49="-",J49=""),"",(HLOOKUP(SMALL(G!$R$5:'G'!$AC$5,3),G!$R$5:'G'!$AC$500,ROW(G!T32)-4,FALSE))/VLOOKUP(F!$B32,E!$B$1:'E'!$AK$300,17,FALSE)*100),"")</f>
        <v/>
      </c>
      <c r="L49" s="65" t="str">
        <f>G!AZ32</f>
        <v/>
      </c>
      <c r="M49" s="28" t="str">
        <f>G!AY32</f>
        <v>0,23</v>
      </c>
      <c r="N49" s="23" t="str">
        <f>G!BA32</f>
        <v>-</v>
      </c>
      <c r="O49" s="65" t="str">
        <f>IFERROR(IF(OR(M49="--",M49="rg",VLOOKUP(F!$B32,E!$B$1:'E'!$AK$300,17,FALSE)=1000000000,N49="-",N49=""),"",(HLOOKUP(SMALL(G!$R$5:'G'!$AC$5,5),G!$R$5:'G'!$AC$500,ROW(G!V32)-4,FALSE))/VLOOKUP(F!$B32,E!$B$1:'E'!$AK$300,17,FALSE)*100),"")</f>
        <v/>
      </c>
      <c r="P49" s="65" t="str">
        <f>G!BC32</f>
        <v/>
      </c>
      <c r="Q49" s="28" t="str">
        <f>G!BB32</f>
        <v>0,04</v>
      </c>
      <c r="R49" s="23" t="str">
        <f>G!BD32</f>
        <v>-</v>
      </c>
      <c r="S49" s="65" t="str">
        <f>IFERROR(IF(OR(Q49="--",Q49="rg",VLOOKUP(F!$B32,E!$B$1:'E'!$AK$300,17,FALSE)=1000000000,R49="-",R49=""),"",(HLOOKUP(SMALL(G!$R$5:'G'!$AC$5,7),G!$R$5:'G'!$AC$500,ROW(G!X32)-4,FALSE))/VLOOKUP(F!$B32,E!$B$1:'E'!$AK$300,17,FALSE)*100),"")</f>
        <v/>
      </c>
      <c r="T49" s="65" t="str">
        <f>G!BF32</f>
        <v/>
      </c>
      <c r="U49" s="28" t="str">
        <f>G!BE32</f>
        <v>--</v>
      </c>
      <c r="V49" s="23" t="str">
        <f>G!BG32</f>
        <v/>
      </c>
      <c r="W49" s="65" t="str">
        <f>IFERROR(IF(OR(U49="--",U49="rg",VLOOKUP(F!$B32,E!$B$1:'E'!$AK$300,17,FALSE)=1000000000,V49="-",V49=""),"",(HLOOKUP(SMALL(G!$R$5:'G'!$AC$5,9),G!$R$5:'G'!$AC$500,ROW(G!Z32)-4,FALSE))/VLOOKUP(F!$B32,E!$B$1:'E'!$AK$300,17,FALSE)*100),"")</f>
        <v/>
      </c>
      <c r="X49" s="65" t="str">
        <f>G!BI32</f>
        <v/>
      </c>
      <c r="Y49" s="28" t="str">
        <f>G!BH32</f>
        <v>--</v>
      </c>
      <c r="Z49" s="23" t="str">
        <f>G!BJ32</f>
        <v/>
      </c>
      <c r="AA49" s="65" t="str">
        <f>IFERROR(IF(OR(Y49="--",Y49="rg",VLOOKUP(F!$B32,E!$B$1:'E'!$AK$300,17,FALSE)=1000000000,Z49="-",Z49=""),"",(HLOOKUP(SMALL(G!$R$5:'G'!$AC$5,11),G!$R$5:'G'!$AC$500,ROW(G!AB32)-4,FALSE))/VLOOKUP(F!$B32,E!$B$1:'E'!$AK$300,17,FALSE)*100),"")</f>
        <v/>
      </c>
      <c r="AB49" s="22"/>
      <c r="AC49" s="22"/>
      <c r="AE49" s="40">
        <f t="shared" ref="AE49:AE65" si="2">IF(AND(E49="--",I49="--",M49="--",Q49="--",U49="--",Y49="--"),1,0)</f>
        <v>0</v>
      </c>
    </row>
    <row r="50" spans="1:31" s="40" customFormat="1" ht="9" customHeight="1" x14ac:dyDescent="0.15">
      <c r="A50" s="161" t="str">
        <f>F!A33</f>
        <v>Antraceen</v>
      </c>
      <c r="B50" s="161"/>
      <c r="C50" s="161"/>
      <c r="D50" s="65" t="str">
        <f>G!AT33</f>
        <v/>
      </c>
      <c r="E50" s="28" t="str">
        <f>G!AS33</f>
        <v>--</v>
      </c>
      <c r="F50" s="23" t="str">
        <f>G!AU33</f>
        <v/>
      </c>
      <c r="G50" s="65" t="str">
        <f>IFERROR(IF(OR(E50="--",E50="rg",VLOOKUP(F!$B33,E!$B$1:'E'!$AK$300,17,FALSE)=1000000000,F50="-",F50=""),"",(HLOOKUP(SMALL(G!$R$5:'G'!$AC$5,1),G!$R$5:'G'!$AC$500,ROW(G!R33)-4,FALSE))/VLOOKUP(F!$B33,E!$B$1:'E'!$AK$300,17,FALSE)*100),"")</f>
        <v/>
      </c>
      <c r="H50" s="65" t="str">
        <f>G!AW33</f>
        <v/>
      </c>
      <c r="I50" s="28" t="str">
        <f>G!AV33</f>
        <v>--</v>
      </c>
      <c r="J50" s="23" t="str">
        <f>G!AX33</f>
        <v/>
      </c>
      <c r="K50" s="65" t="str">
        <f>IFERROR(IF(OR(I50="--",I50="rg",VLOOKUP(F!$B33,E!$B$1:'E'!$AK$300,17,FALSE)=1000000000,J50="-",J50=""),"",(HLOOKUP(SMALL(G!$R$5:'G'!$AC$5,3),G!$R$5:'G'!$AC$500,ROW(G!T33)-4,FALSE))/VLOOKUP(F!$B33,E!$B$1:'E'!$AK$300,17,FALSE)*100),"")</f>
        <v/>
      </c>
      <c r="L50" s="65" t="str">
        <f>G!AZ33</f>
        <v/>
      </c>
      <c r="M50" s="28" t="str">
        <f>G!AY33</f>
        <v>--</v>
      </c>
      <c r="N50" s="23" t="str">
        <f>G!BA33</f>
        <v/>
      </c>
      <c r="O50" s="65" t="str">
        <f>IFERROR(IF(OR(M50="--",M50="rg",VLOOKUP(F!$B33,E!$B$1:'E'!$AK$300,17,FALSE)=1000000000,N50="-",N50=""),"",(HLOOKUP(SMALL(G!$R$5:'G'!$AC$5,5),G!$R$5:'G'!$AC$500,ROW(G!V33)-4,FALSE))/VLOOKUP(F!$B33,E!$B$1:'E'!$AK$300,17,FALSE)*100),"")</f>
        <v/>
      </c>
      <c r="P50" s="65" t="str">
        <f>G!BC33</f>
        <v/>
      </c>
      <c r="Q50" s="28" t="str">
        <f>G!BB33</f>
        <v>--</v>
      </c>
      <c r="R50" s="23" t="str">
        <f>G!BD33</f>
        <v/>
      </c>
      <c r="S50" s="65" t="str">
        <f>IFERROR(IF(OR(Q50="--",Q50="rg",VLOOKUP(F!$B33,E!$B$1:'E'!$AK$300,17,FALSE)=1000000000,R50="-",R50=""),"",(HLOOKUP(SMALL(G!$R$5:'G'!$AC$5,7),G!$R$5:'G'!$AC$500,ROW(G!X33)-4,FALSE))/VLOOKUP(F!$B33,E!$B$1:'E'!$AK$300,17,FALSE)*100),"")</f>
        <v/>
      </c>
      <c r="T50" s="65" t="str">
        <f>G!BF33</f>
        <v/>
      </c>
      <c r="U50" s="28" t="str">
        <f>G!BE33</f>
        <v>--</v>
      </c>
      <c r="V50" s="23" t="str">
        <f>G!BG33</f>
        <v/>
      </c>
      <c r="W50" s="65" t="str">
        <f>IFERROR(IF(OR(U50="--",U50="rg",VLOOKUP(F!$B33,E!$B$1:'E'!$AK$300,17,FALSE)=1000000000,V50="-",V50=""),"",(HLOOKUP(SMALL(G!$R$5:'G'!$AC$5,9),G!$R$5:'G'!$AC$500,ROW(G!Z33)-4,FALSE))/VLOOKUP(F!$B33,E!$B$1:'E'!$AK$300,17,FALSE)*100),"")</f>
        <v/>
      </c>
      <c r="X50" s="65" t="str">
        <f>G!BI33</f>
        <v/>
      </c>
      <c r="Y50" s="28" t="str">
        <f>G!BH33</f>
        <v>--</v>
      </c>
      <c r="Z50" s="23" t="str">
        <f>G!BJ33</f>
        <v/>
      </c>
      <c r="AA50" s="65" t="str">
        <f>IFERROR(IF(OR(Y50="--",Y50="rg",VLOOKUP(F!$B33,E!$B$1:'E'!$AK$300,17,FALSE)=1000000000,Z50="-",Z50=""),"",(HLOOKUP(SMALL(G!$R$5:'G'!$AC$5,11),G!$R$5:'G'!$AC$500,ROW(G!AB33)-4,FALSE))/VLOOKUP(F!$B33,E!$B$1:'E'!$AK$300,17,FALSE)*100),"")</f>
        <v/>
      </c>
      <c r="AB50" s="22"/>
      <c r="AC50" s="22"/>
      <c r="AE50" s="40">
        <f t="shared" si="2"/>
        <v>1</v>
      </c>
    </row>
    <row r="51" spans="1:31" s="40" customFormat="1" ht="9" customHeight="1" x14ac:dyDescent="0.15">
      <c r="A51" s="161" t="str">
        <f>F!A34</f>
        <v>Fenantreen</v>
      </c>
      <c r="B51" s="161"/>
      <c r="C51" s="161"/>
      <c r="D51" s="65" t="str">
        <f>G!AT34</f>
        <v/>
      </c>
      <c r="E51" s="28" t="str">
        <f>G!AS34</f>
        <v>--</v>
      </c>
      <c r="F51" s="23" t="str">
        <f>G!AU34</f>
        <v/>
      </c>
      <c r="G51" s="65" t="str">
        <f>IFERROR(IF(OR(E51="--",E51="rg",VLOOKUP(F!$B34,E!$B$1:'E'!$AK$300,17,FALSE)=1000000000,F51="-",F51=""),"",(HLOOKUP(SMALL(G!$R$5:'G'!$AC$5,1),G!$R$5:'G'!$AC$500,ROW(G!R34)-4,FALSE))/VLOOKUP(F!$B34,E!$B$1:'E'!$AK$300,17,FALSE)*100),"")</f>
        <v/>
      </c>
      <c r="H51" s="65" t="str">
        <f>G!AW34</f>
        <v/>
      </c>
      <c r="I51" s="28" t="str">
        <f>G!AV34</f>
        <v>--</v>
      </c>
      <c r="J51" s="23" t="str">
        <f>G!AX34</f>
        <v/>
      </c>
      <c r="K51" s="65" t="str">
        <f>IFERROR(IF(OR(I51="--",I51="rg",VLOOKUP(F!$B34,E!$B$1:'E'!$AK$300,17,FALSE)=1000000000,J51="-",J51=""),"",(HLOOKUP(SMALL(G!$R$5:'G'!$AC$5,3),G!$R$5:'G'!$AC$500,ROW(G!T34)-4,FALSE))/VLOOKUP(F!$B34,E!$B$1:'E'!$AK$300,17,FALSE)*100),"")</f>
        <v/>
      </c>
      <c r="L51" s="65" t="str">
        <f>G!AZ34</f>
        <v/>
      </c>
      <c r="M51" s="28" t="str">
        <f>G!AY34</f>
        <v>--</v>
      </c>
      <c r="N51" s="23" t="str">
        <f>G!BA34</f>
        <v/>
      </c>
      <c r="O51" s="65" t="str">
        <f>IFERROR(IF(OR(M51="--",M51="rg",VLOOKUP(F!$B34,E!$B$1:'E'!$AK$300,17,FALSE)=1000000000,N51="-",N51=""),"",(HLOOKUP(SMALL(G!$R$5:'G'!$AC$5,5),G!$R$5:'G'!$AC$500,ROW(G!V34)-4,FALSE))/VLOOKUP(F!$B34,E!$B$1:'E'!$AK$300,17,FALSE)*100),"")</f>
        <v/>
      </c>
      <c r="P51" s="65" t="str">
        <f>G!BC34</f>
        <v/>
      </c>
      <c r="Q51" s="28" t="str">
        <f>G!BB34</f>
        <v>--</v>
      </c>
      <c r="R51" s="23" t="str">
        <f>G!BD34</f>
        <v/>
      </c>
      <c r="S51" s="65" t="str">
        <f>IFERROR(IF(OR(Q51="--",Q51="rg",VLOOKUP(F!$B34,E!$B$1:'E'!$AK$300,17,FALSE)=1000000000,R51="-",R51=""),"",(HLOOKUP(SMALL(G!$R$5:'G'!$AC$5,7),G!$R$5:'G'!$AC$500,ROW(G!X34)-4,FALSE))/VLOOKUP(F!$B34,E!$B$1:'E'!$AK$300,17,FALSE)*100),"")</f>
        <v/>
      </c>
      <c r="T51" s="65" t="str">
        <f>G!BF34</f>
        <v/>
      </c>
      <c r="U51" s="28" t="str">
        <f>G!BE34</f>
        <v>--</v>
      </c>
      <c r="V51" s="23" t="str">
        <f>G!BG34</f>
        <v/>
      </c>
      <c r="W51" s="65" t="str">
        <f>IFERROR(IF(OR(U51="--",U51="rg",VLOOKUP(F!$B34,E!$B$1:'E'!$AK$300,17,FALSE)=1000000000,V51="-",V51=""),"",(HLOOKUP(SMALL(G!$R$5:'G'!$AC$5,9),G!$R$5:'G'!$AC$500,ROW(G!Z34)-4,FALSE))/VLOOKUP(F!$B34,E!$B$1:'E'!$AK$300,17,FALSE)*100),"")</f>
        <v/>
      </c>
      <c r="X51" s="65" t="str">
        <f>G!BI34</f>
        <v/>
      </c>
      <c r="Y51" s="28" t="str">
        <f>G!BH34</f>
        <v>--</v>
      </c>
      <c r="Z51" s="23" t="str">
        <f>G!BJ34</f>
        <v/>
      </c>
      <c r="AA51" s="65" t="str">
        <f>IFERROR(IF(OR(Y51="--",Y51="rg",VLOOKUP(F!$B34,E!$B$1:'E'!$AK$300,17,FALSE)=1000000000,Z51="-",Z51=""),"",(HLOOKUP(SMALL(G!$R$5:'G'!$AC$5,11),G!$R$5:'G'!$AC$500,ROW(G!AB34)-4,FALSE))/VLOOKUP(F!$B34,E!$B$1:'E'!$AK$300,17,FALSE)*100),"")</f>
        <v/>
      </c>
      <c r="AB51" s="22"/>
      <c r="AC51" s="22"/>
      <c r="AE51" s="40">
        <f t="shared" si="2"/>
        <v>1</v>
      </c>
    </row>
    <row r="52" spans="1:31" s="40" customFormat="1" ht="9" customHeight="1" x14ac:dyDescent="0.15">
      <c r="A52" s="161" t="str">
        <f>F!A35</f>
        <v>Fluoranteen</v>
      </c>
      <c r="B52" s="161"/>
      <c r="C52" s="161"/>
      <c r="D52" s="65" t="str">
        <f>G!AT35</f>
        <v/>
      </c>
      <c r="E52" s="28" t="str">
        <f>G!AS35</f>
        <v>--</v>
      </c>
      <c r="F52" s="23" t="str">
        <f>G!AU35</f>
        <v/>
      </c>
      <c r="G52" s="65" t="str">
        <f>IFERROR(IF(OR(E52="--",E52="rg",VLOOKUP(F!$B35,E!$B$1:'E'!$AK$300,17,FALSE)=1000000000,F52="-",F52=""),"",(HLOOKUP(SMALL(G!$R$5:'G'!$AC$5,1),G!$R$5:'G'!$AC$500,ROW(G!R35)-4,FALSE))/VLOOKUP(F!$B35,E!$B$1:'E'!$AK$300,17,FALSE)*100),"")</f>
        <v/>
      </c>
      <c r="H52" s="65" t="str">
        <f>G!AW35</f>
        <v/>
      </c>
      <c r="I52" s="28" t="str">
        <f>G!AV35</f>
        <v>--</v>
      </c>
      <c r="J52" s="23" t="str">
        <f>G!AX35</f>
        <v/>
      </c>
      <c r="K52" s="65" t="str">
        <f>IFERROR(IF(OR(I52="--",I52="rg",VLOOKUP(F!$B35,E!$B$1:'E'!$AK$300,17,FALSE)=1000000000,J52="-",J52=""),"",(HLOOKUP(SMALL(G!$R$5:'G'!$AC$5,3),G!$R$5:'G'!$AC$500,ROW(G!T35)-4,FALSE))/VLOOKUP(F!$B35,E!$B$1:'E'!$AK$300,17,FALSE)*100),"")</f>
        <v/>
      </c>
      <c r="L52" s="65" t="str">
        <f>G!AZ35</f>
        <v/>
      </c>
      <c r="M52" s="28" t="str">
        <f>G!AY35</f>
        <v>--</v>
      </c>
      <c r="N52" s="23" t="str">
        <f>G!BA35</f>
        <v/>
      </c>
      <c r="O52" s="65" t="str">
        <f>IFERROR(IF(OR(M52="--",M52="rg",VLOOKUP(F!$B35,E!$B$1:'E'!$AK$300,17,FALSE)=1000000000,N52="-",N52=""),"",(HLOOKUP(SMALL(G!$R$5:'G'!$AC$5,5),G!$R$5:'G'!$AC$500,ROW(G!V35)-4,FALSE))/VLOOKUP(F!$B35,E!$B$1:'E'!$AK$300,17,FALSE)*100),"")</f>
        <v/>
      </c>
      <c r="P52" s="65" t="str">
        <f>G!BC35</f>
        <v/>
      </c>
      <c r="Q52" s="28" t="str">
        <f>G!BB35</f>
        <v>--</v>
      </c>
      <c r="R52" s="23" t="str">
        <f>G!BD35</f>
        <v/>
      </c>
      <c r="S52" s="65" t="str">
        <f>IFERROR(IF(OR(Q52="--",Q52="rg",VLOOKUP(F!$B35,E!$B$1:'E'!$AK$300,17,FALSE)=1000000000,R52="-",R52=""),"",(HLOOKUP(SMALL(G!$R$5:'G'!$AC$5,7),G!$R$5:'G'!$AC$500,ROW(G!X35)-4,FALSE))/VLOOKUP(F!$B35,E!$B$1:'E'!$AK$300,17,FALSE)*100),"")</f>
        <v/>
      </c>
      <c r="T52" s="65" t="str">
        <f>G!BF35</f>
        <v/>
      </c>
      <c r="U52" s="28" t="str">
        <f>G!BE35</f>
        <v>--</v>
      </c>
      <c r="V52" s="23" t="str">
        <f>G!BG35</f>
        <v/>
      </c>
      <c r="W52" s="65" t="str">
        <f>IFERROR(IF(OR(U52="--",U52="rg",VLOOKUP(F!$B35,E!$B$1:'E'!$AK$300,17,FALSE)=1000000000,V52="-",V52=""),"",(HLOOKUP(SMALL(G!$R$5:'G'!$AC$5,9),G!$R$5:'G'!$AC$500,ROW(G!Z35)-4,FALSE))/VLOOKUP(F!$B35,E!$B$1:'E'!$AK$300,17,FALSE)*100),"")</f>
        <v/>
      </c>
      <c r="X52" s="65" t="str">
        <f>G!BI35</f>
        <v/>
      </c>
      <c r="Y52" s="28" t="str">
        <f>G!BH35</f>
        <v>--</v>
      </c>
      <c r="Z52" s="23" t="str">
        <f>G!BJ35</f>
        <v/>
      </c>
      <c r="AA52" s="65" t="str">
        <f>IFERROR(IF(OR(Y52="--",Y52="rg",VLOOKUP(F!$B35,E!$B$1:'E'!$AK$300,17,FALSE)=1000000000,Z52="-",Z52=""),"",(HLOOKUP(SMALL(G!$R$5:'G'!$AC$5,11),G!$R$5:'G'!$AC$500,ROW(G!AB35)-4,FALSE))/VLOOKUP(F!$B35,E!$B$1:'E'!$AK$300,17,FALSE)*100),"")</f>
        <v/>
      </c>
      <c r="AB52" s="22"/>
      <c r="AC52" s="22"/>
      <c r="AE52" s="40">
        <f t="shared" si="2"/>
        <v>1</v>
      </c>
    </row>
    <row r="53" spans="1:31" s="40" customFormat="1" ht="9" customHeight="1" x14ac:dyDescent="0.15">
      <c r="A53" s="161" t="str">
        <f>F!A36</f>
        <v>Benzo(a)antraceen</v>
      </c>
      <c r="B53" s="161"/>
      <c r="C53" s="161"/>
      <c r="D53" s="65" t="str">
        <f>G!AT36</f>
        <v/>
      </c>
      <c r="E53" s="28" t="str">
        <f>G!AS36</f>
        <v>--</v>
      </c>
      <c r="F53" s="23" t="str">
        <f>G!AU36</f>
        <v/>
      </c>
      <c r="G53" s="65" t="str">
        <f>IFERROR(IF(OR(E53="--",E53="rg",VLOOKUP(F!$B36,E!$B$1:'E'!$AK$300,17,FALSE)=1000000000,F53="-",F53=""),"",(HLOOKUP(SMALL(G!$R$5:'G'!$AC$5,1),G!$R$5:'G'!$AC$500,ROW(G!R36)-4,FALSE))/VLOOKUP(F!$B36,E!$B$1:'E'!$AK$300,17,FALSE)*100),"")</f>
        <v/>
      </c>
      <c r="H53" s="65" t="str">
        <f>G!AW36</f>
        <v/>
      </c>
      <c r="I53" s="28" t="str">
        <f>G!AV36</f>
        <v>--</v>
      </c>
      <c r="J53" s="23" t="str">
        <f>G!AX36</f>
        <v/>
      </c>
      <c r="K53" s="65" t="str">
        <f>IFERROR(IF(OR(I53="--",I53="rg",VLOOKUP(F!$B36,E!$B$1:'E'!$AK$300,17,FALSE)=1000000000,J53="-",J53=""),"",(HLOOKUP(SMALL(G!$R$5:'G'!$AC$5,3),G!$R$5:'G'!$AC$500,ROW(G!T36)-4,FALSE))/VLOOKUP(F!$B36,E!$B$1:'E'!$AK$300,17,FALSE)*100),"")</f>
        <v/>
      </c>
      <c r="L53" s="65" t="str">
        <f>G!AZ36</f>
        <v/>
      </c>
      <c r="M53" s="28" t="str">
        <f>G!AY36</f>
        <v>--</v>
      </c>
      <c r="N53" s="23" t="str">
        <f>G!BA36</f>
        <v/>
      </c>
      <c r="O53" s="65" t="str">
        <f>IFERROR(IF(OR(M53="--",M53="rg",VLOOKUP(F!$B36,E!$B$1:'E'!$AK$300,17,FALSE)=1000000000,N53="-",N53=""),"",(HLOOKUP(SMALL(G!$R$5:'G'!$AC$5,5),G!$R$5:'G'!$AC$500,ROW(G!V36)-4,FALSE))/VLOOKUP(F!$B36,E!$B$1:'E'!$AK$300,17,FALSE)*100),"")</f>
        <v/>
      </c>
      <c r="P53" s="65" t="str">
        <f>G!BC36</f>
        <v/>
      </c>
      <c r="Q53" s="28" t="str">
        <f>G!BB36</f>
        <v>--</v>
      </c>
      <c r="R53" s="23" t="str">
        <f>G!BD36</f>
        <v/>
      </c>
      <c r="S53" s="65" t="str">
        <f>IFERROR(IF(OR(Q53="--",Q53="rg",VLOOKUP(F!$B36,E!$B$1:'E'!$AK$300,17,FALSE)=1000000000,R53="-",R53=""),"",(HLOOKUP(SMALL(G!$R$5:'G'!$AC$5,7),G!$R$5:'G'!$AC$500,ROW(G!X36)-4,FALSE))/VLOOKUP(F!$B36,E!$B$1:'E'!$AK$300,17,FALSE)*100),"")</f>
        <v/>
      </c>
      <c r="T53" s="65" t="str">
        <f>G!BF36</f>
        <v/>
      </c>
      <c r="U53" s="28" t="str">
        <f>G!BE36</f>
        <v>--</v>
      </c>
      <c r="V53" s="23" t="str">
        <f>G!BG36</f>
        <v/>
      </c>
      <c r="W53" s="65" t="str">
        <f>IFERROR(IF(OR(U53="--",U53="rg",VLOOKUP(F!$B36,E!$B$1:'E'!$AK$300,17,FALSE)=1000000000,V53="-",V53=""),"",(HLOOKUP(SMALL(G!$R$5:'G'!$AC$5,9),G!$R$5:'G'!$AC$500,ROW(G!Z36)-4,FALSE))/VLOOKUP(F!$B36,E!$B$1:'E'!$AK$300,17,FALSE)*100),"")</f>
        <v/>
      </c>
      <c r="X53" s="65" t="str">
        <f>G!BI36</f>
        <v/>
      </c>
      <c r="Y53" s="28" t="str">
        <f>G!BH36</f>
        <v>--</v>
      </c>
      <c r="Z53" s="23" t="str">
        <f>G!BJ36</f>
        <v/>
      </c>
      <c r="AA53" s="65" t="str">
        <f>IFERROR(IF(OR(Y53="--",Y53="rg",VLOOKUP(F!$B36,E!$B$1:'E'!$AK$300,17,FALSE)=1000000000,Z53="-",Z53=""),"",(HLOOKUP(SMALL(G!$R$5:'G'!$AC$5,11),G!$R$5:'G'!$AC$500,ROW(G!AB36)-4,FALSE))/VLOOKUP(F!$B36,E!$B$1:'E'!$AK$300,17,FALSE)*100),"")</f>
        <v/>
      </c>
      <c r="AB53" s="22"/>
      <c r="AC53" s="22"/>
      <c r="AE53" s="40">
        <f t="shared" si="2"/>
        <v>1</v>
      </c>
    </row>
    <row r="54" spans="1:31" s="40" customFormat="1" ht="9" customHeight="1" x14ac:dyDescent="0.15">
      <c r="A54" s="161" t="str">
        <f>F!A37</f>
        <v>Chryseen</v>
      </c>
      <c r="B54" s="161"/>
      <c r="C54" s="161"/>
      <c r="D54" s="65" t="str">
        <f>G!AT37</f>
        <v/>
      </c>
      <c r="E54" s="28" t="str">
        <f>G!AS37</f>
        <v>--</v>
      </c>
      <c r="F54" s="23" t="str">
        <f>G!AU37</f>
        <v/>
      </c>
      <c r="G54" s="65" t="str">
        <f>IFERROR(IF(OR(E54="--",E54="rg",VLOOKUP(F!$B37,E!$B$1:'E'!$AK$300,17,FALSE)=1000000000,F54="-",F54=""),"",(HLOOKUP(SMALL(G!$R$5:'G'!$AC$5,1),G!$R$5:'G'!$AC$500,ROW(G!R37)-4,FALSE))/VLOOKUP(F!$B37,E!$B$1:'E'!$AK$300,17,FALSE)*100),"")</f>
        <v/>
      </c>
      <c r="H54" s="65" t="str">
        <f>G!AW37</f>
        <v/>
      </c>
      <c r="I54" s="28" t="str">
        <f>G!AV37</f>
        <v>--</v>
      </c>
      <c r="J54" s="23" t="str">
        <f>G!AX37</f>
        <v/>
      </c>
      <c r="K54" s="65" t="str">
        <f>IFERROR(IF(OR(I54="--",I54="rg",VLOOKUP(F!$B37,E!$B$1:'E'!$AK$300,17,FALSE)=1000000000,J54="-",J54=""),"",(HLOOKUP(SMALL(G!$R$5:'G'!$AC$5,3),G!$R$5:'G'!$AC$500,ROW(G!T37)-4,FALSE))/VLOOKUP(F!$B37,E!$B$1:'E'!$AK$300,17,FALSE)*100),"")</f>
        <v/>
      </c>
      <c r="L54" s="65" t="str">
        <f>G!AZ37</f>
        <v/>
      </c>
      <c r="M54" s="28" t="str">
        <f>G!AY37</f>
        <v>--</v>
      </c>
      <c r="N54" s="23" t="str">
        <f>G!BA37</f>
        <v/>
      </c>
      <c r="O54" s="65" t="str">
        <f>IFERROR(IF(OR(M54="--",M54="rg",VLOOKUP(F!$B37,E!$B$1:'E'!$AK$300,17,FALSE)=1000000000,N54="-",N54=""),"",(HLOOKUP(SMALL(G!$R$5:'G'!$AC$5,5),G!$R$5:'G'!$AC$500,ROW(G!V37)-4,FALSE))/VLOOKUP(F!$B37,E!$B$1:'E'!$AK$300,17,FALSE)*100),"")</f>
        <v/>
      </c>
      <c r="P54" s="65" t="str">
        <f>G!BC37</f>
        <v/>
      </c>
      <c r="Q54" s="28" t="str">
        <f>G!BB37</f>
        <v>--</v>
      </c>
      <c r="R54" s="23" t="str">
        <f>G!BD37</f>
        <v/>
      </c>
      <c r="S54" s="65" t="str">
        <f>IFERROR(IF(OR(Q54="--",Q54="rg",VLOOKUP(F!$B37,E!$B$1:'E'!$AK$300,17,FALSE)=1000000000,R54="-",R54=""),"",(HLOOKUP(SMALL(G!$R$5:'G'!$AC$5,7),G!$R$5:'G'!$AC$500,ROW(G!X37)-4,FALSE))/VLOOKUP(F!$B37,E!$B$1:'E'!$AK$300,17,FALSE)*100),"")</f>
        <v/>
      </c>
      <c r="T54" s="65" t="str">
        <f>G!BF37</f>
        <v/>
      </c>
      <c r="U54" s="28" t="str">
        <f>G!BE37</f>
        <v>--</v>
      </c>
      <c r="V54" s="23" t="str">
        <f>G!BG37</f>
        <v/>
      </c>
      <c r="W54" s="65" t="str">
        <f>IFERROR(IF(OR(U54="--",U54="rg",VLOOKUP(F!$B37,E!$B$1:'E'!$AK$300,17,FALSE)=1000000000,V54="-",V54=""),"",(HLOOKUP(SMALL(G!$R$5:'G'!$AC$5,9),G!$R$5:'G'!$AC$500,ROW(G!Z37)-4,FALSE))/VLOOKUP(F!$B37,E!$B$1:'E'!$AK$300,17,FALSE)*100),"")</f>
        <v/>
      </c>
      <c r="X54" s="65" t="str">
        <f>G!BI37</f>
        <v/>
      </c>
      <c r="Y54" s="28" t="str">
        <f>G!BH37</f>
        <v>--</v>
      </c>
      <c r="Z54" s="23" t="str">
        <f>G!BJ37</f>
        <v/>
      </c>
      <c r="AA54" s="65" t="str">
        <f>IFERROR(IF(OR(Y54="--",Y54="rg",VLOOKUP(F!$B37,E!$B$1:'E'!$AK$300,17,FALSE)=1000000000,Z54="-",Z54=""),"",(HLOOKUP(SMALL(G!$R$5:'G'!$AC$5,11),G!$R$5:'G'!$AC$500,ROW(G!AB37)-4,FALSE))/VLOOKUP(F!$B37,E!$B$1:'E'!$AK$300,17,FALSE)*100),"")</f>
        <v/>
      </c>
      <c r="AB54" s="22"/>
      <c r="AC54" s="22"/>
      <c r="AE54" s="40">
        <f t="shared" si="2"/>
        <v>1</v>
      </c>
    </row>
    <row r="55" spans="1:31" s="40" customFormat="1" ht="9" customHeight="1" x14ac:dyDescent="0.15">
      <c r="A55" s="161" t="str">
        <f>F!A38</f>
        <v>Benzo(a)pyreen</v>
      </c>
      <c r="B55" s="161"/>
      <c r="C55" s="161"/>
      <c r="D55" s="65" t="str">
        <f>G!AT38</f>
        <v/>
      </c>
      <c r="E55" s="28" t="str">
        <f>G!AS38</f>
        <v>--</v>
      </c>
      <c r="F55" s="23" t="str">
        <f>G!AU38</f>
        <v/>
      </c>
      <c r="G55" s="65" t="str">
        <f>IFERROR(IF(OR(E55="--",E55="rg",VLOOKUP(F!$B38,E!$B$1:'E'!$AK$300,17,FALSE)=1000000000,F55="-",F55=""),"",(HLOOKUP(SMALL(G!$R$5:'G'!$AC$5,1),G!$R$5:'G'!$AC$500,ROW(G!R38)-4,FALSE))/VLOOKUP(F!$B38,E!$B$1:'E'!$AK$300,17,FALSE)*100),"")</f>
        <v/>
      </c>
      <c r="H55" s="65" t="str">
        <f>G!AW38</f>
        <v/>
      </c>
      <c r="I55" s="28" t="str">
        <f>G!AV38</f>
        <v>--</v>
      </c>
      <c r="J55" s="23" t="str">
        <f>G!AX38</f>
        <v/>
      </c>
      <c r="K55" s="65" t="str">
        <f>IFERROR(IF(OR(I55="--",I55="rg",VLOOKUP(F!$B38,E!$B$1:'E'!$AK$300,17,FALSE)=1000000000,J55="-",J55=""),"",(HLOOKUP(SMALL(G!$R$5:'G'!$AC$5,3),G!$R$5:'G'!$AC$500,ROW(G!T38)-4,FALSE))/VLOOKUP(F!$B38,E!$B$1:'E'!$AK$300,17,FALSE)*100),"")</f>
        <v/>
      </c>
      <c r="L55" s="65" t="str">
        <f>G!AZ38</f>
        <v/>
      </c>
      <c r="M55" s="28" t="str">
        <f>G!AY38</f>
        <v>--</v>
      </c>
      <c r="N55" s="23" t="str">
        <f>G!BA38</f>
        <v/>
      </c>
      <c r="O55" s="65" t="str">
        <f>IFERROR(IF(OR(M55="--",M55="rg",VLOOKUP(F!$B38,E!$B$1:'E'!$AK$300,17,FALSE)=1000000000,N55="-",N55=""),"",(HLOOKUP(SMALL(G!$R$5:'G'!$AC$5,5),G!$R$5:'G'!$AC$500,ROW(G!V38)-4,FALSE))/VLOOKUP(F!$B38,E!$B$1:'E'!$AK$300,17,FALSE)*100),"")</f>
        <v/>
      </c>
      <c r="P55" s="65" t="str">
        <f>G!BC38</f>
        <v/>
      </c>
      <c r="Q55" s="28" t="str">
        <f>G!BB38</f>
        <v>--</v>
      </c>
      <c r="R55" s="23" t="str">
        <f>G!BD38</f>
        <v/>
      </c>
      <c r="S55" s="65" t="str">
        <f>IFERROR(IF(OR(Q55="--",Q55="rg",VLOOKUP(F!$B38,E!$B$1:'E'!$AK$300,17,FALSE)=1000000000,R55="-",R55=""),"",(HLOOKUP(SMALL(G!$R$5:'G'!$AC$5,7),G!$R$5:'G'!$AC$500,ROW(G!X38)-4,FALSE))/VLOOKUP(F!$B38,E!$B$1:'E'!$AK$300,17,FALSE)*100),"")</f>
        <v/>
      </c>
      <c r="T55" s="65" t="str">
        <f>G!BF38</f>
        <v/>
      </c>
      <c r="U55" s="28" t="str">
        <f>G!BE38</f>
        <v>--</v>
      </c>
      <c r="V55" s="23" t="str">
        <f>G!BG38</f>
        <v/>
      </c>
      <c r="W55" s="65" t="str">
        <f>IFERROR(IF(OR(U55="--",U55="rg",VLOOKUP(F!$B38,E!$B$1:'E'!$AK$300,17,FALSE)=1000000000,V55="-",V55=""),"",(HLOOKUP(SMALL(G!$R$5:'G'!$AC$5,9),G!$R$5:'G'!$AC$500,ROW(G!Z38)-4,FALSE))/VLOOKUP(F!$B38,E!$B$1:'E'!$AK$300,17,FALSE)*100),"")</f>
        <v/>
      </c>
      <c r="X55" s="65" t="str">
        <f>G!BI38</f>
        <v/>
      </c>
      <c r="Y55" s="28" t="str">
        <f>G!BH38</f>
        <v>--</v>
      </c>
      <c r="Z55" s="23" t="str">
        <f>G!BJ38</f>
        <v/>
      </c>
      <c r="AA55" s="65" t="str">
        <f>IFERROR(IF(OR(Y55="--",Y55="rg",VLOOKUP(F!$B38,E!$B$1:'E'!$AK$300,17,FALSE)=1000000000,Z55="-",Z55=""),"",(HLOOKUP(SMALL(G!$R$5:'G'!$AC$5,11),G!$R$5:'G'!$AC$500,ROW(G!AB38)-4,FALSE))/VLOOKUP(F!$B38,E!$B$1:'E'!$AK$300,17,FALSE)*100),"")</f>
        <v/>
      </c>
      <c r="AB55" s="22"/>
      <c r="AC55" s="22"/>
      <c r="AE55" s="40">
        <f t="shared" si="2"/>
        <v>1</v>
      </c>
    </row>
    <row r="56" spans="1:31" s="40" customFormat="1" ht="9" customHeight="1" x14ac:dyDescent="0.15">
      <c r="A56" s="161" t="str">
        <f>F!A39</f>
        <v>Benzo(ghi)peryleen</v>
      </c>
      <c r="B56" s="161"/>
      <c r="C56" s="161"/>
      <c r="D56" s="65" t="str">
        <f>G!AT39</f>
        <v/>
      </c>
      <c r="E56" s="28" t="str">
        <f>G!AS39</f>
        <v>--</v>
      </c>
      <c r="F56" s="23" t="str">
        <f>G!AU39</f>
        <v/>
      </c>
      <c r="G56" s="65" t="str">
        <f>IFERROR(IF(OR(E56="--",E56="rg",VLOOKUP(F!$B39,E!$B$1:'E'!$AK$300,17,FALSE)=1000000000,F56="-",F56=""),"",(HLOOKUP(SMALL(G!$R$5:'G'!$AC$5,1),G!$R$5:'G'!$AC$500,ROW(G!R39)-4,FALSE))/VLOOKUP(F!$B39,E!$B$1:'E'!$AK$300,17,FALSE)*100),"")</f>
        <v/>
      </c>
      <c r="H56" s="65" t="str">
        <f>G!AW39</f>
        <v/>
      </c>
      <c r="I56" s="28" t="str">
        <f>G!AV39</f>
        <v>--</v>
      </c>
      <c r="J56" s="23" t="str">
        <f>G!AX39</f>
        <v/>
      </c>
      <c r="K56" s="65" t="str">
        <f>IFERROR(IF(OR(I56="--",I56="rg",VLOOKUP(F!$B39,E!$B$1:'E'!$AK$300,17,FALSE)=1000000000,J56="-",J56=""),"",(HLOOKUP(SMALL(G!$R$5:'G'!$AC$5,3),G!$R$5:'G'!$AC$500,ROW(G!T39)-4,FALSE))/VLOOKUP(F!$B39,E!$B$1:'E'!$AK$300,17,FALSE)*100),"")</f>
        <v/>
      </c>
      <c r="L56" s="65" t="str">
        <f>G!AZ39</f>
        <v/>
      </c>
      <c r="M56" s="28" t="str">
        <f>G!AY39</f>
        <v>--</v>
      </c>
      <c r="N56" s="23" t="str">
        <f>G!BA39</f>
        <v/>
      </c>
      <c r="O56" s="65" t="str">
        <f>IFERROR(IF(OR(M56="--",M56="rg",VLOOKUP(F!$B39,E!$B$1:'E'!$AK$300,17,FALSE)=1000000000,N56="-",N56=""),"",(HLOOKUP(SMALL(G!$R$5:'G'!$AC$5,5),G!$R$5:'G'!$AC$500,ROW(G!V39)-4,FALSE))/VLOOKUP(F!$B39,E!$B$1:'E'!$AK$300,17,FALSE)*100),"")</f>
        <v/>
      </c>
      <c r="P56" s="65" t="str">
        <f>G!BC39</f>
        <v/>
      </c>
      <c r="Q56" s="28" t="str">
        <f>G!BB39</f>
        <v>--</v>
      </c>
      <c r="R56" s="23" t="str">
        <f>G!BD39</f>
        <v/>
      </c>
      <c r="S56" s="65" t="str">
        <f>IFERROR(IF(OR(Q56="--",Q56="rg",VLOOKUP(F!$B39,E!$B$1:'E'!$AK$300,17,FALSE)=1000000000,R56="-",R56=""),"",(HLOOKUP(SMALL(G!$R$5:'G'!$AC$5,7),G!$R$5:'G'!$AC$500,ROW(G!X39)-4,FALSE))/VLOOKUP(F!$B39,E!$B$1:'E'!$AK$300,17,FALSE)*100),"")</f>
        <v/>
      </c>
      <c r="T56" s="65" t="str">
        <f>G!BF39</f>
        <v/>
      </c>
      <c r="U56" s="28" t="str">
        <f>G!BE39</f>
        <v>--</v>
      </c>
      <c r="V56" s="23" t="str">
        <f>G!BG39</f>
        <v/>
      </c>
      <c r="W56" s="65" t="str">
        <f>IFERROR(IF(OR(U56="--",U56="rg",VLOOKUP(F!$B39,E!$B$1:'E'!$AK$300,17,FALSE)=1000000000,V56="-",V56=""),"",(HLOOKUP(SMALL(G!$R$5:'G'!$AC$5,9),G!$R$5:'G'!$AC$500,ROW(G!Z39)-4,FALSE))/VLOOKUP(F!$B39,E!$B$1:'E'!$AK$300,17,FALSE)*100),"")</f>
        <v/>
      </c>
      <c r="X56" s="65" t="str">
        <f>G!BI39</f>
        <v/>
      </c>
      <c r="Y56" s="28" t="str">
        <f>G!BH39</f>
        <v>--</v>
      </c>
      <c r="Z56" s="23" t="str">
        <f>G!BJ39</f>
        <v/>
      </c>
      <c r="AA56" s="65" t="str">
        <f>IFERROR(IF(OR(Y56="--",Y56="rg",VLOOKUP(F!$B39,E!$B$1:'E'!$AK$300,17,FALSE)=1000000000,Z56="-",Z56=""),"",(HLOOKUP(SMALL(G!$R$5:'G'!$AC$5,11),G!$R$5:'G'!$AC$500,ROW(G!AB39)-4,FALSE))/VLOOKUP(F!$B39,E!$B$1:'E'!$AK$300,17,FALSE)*100),"")</f>
        <v/>
      </c>
      <c r="AB56" s="22"/>
      <c r="AC56" s="22"/>
      <c r="AE56" s="40">
        <f t="shared" si="2"/>
        <v>1</v>
      </c>
    </row>
    <row r="57" spans="1:31" s="40" customFormat="1" ht="9" customHeight="1" x14ac:dyDescent="0.15">
      <c r="A57" s="161" t="str">
        <f>F!A40</f>
        <v>Benzo(k)fluoranteen</v>
      </c>
      <c r="B57" s="161"/>
      <c r="C57" s="161"/>
      <c r="D57" s="65" t="str">
        <f>G!AT40</f>
        <v/>
      </c>
      <c r="E57" s="28" t="str">
        <f>G!AS40</f>
        <v>--</v>
      </c>
      <c r="F57" s="23" t="str">
        <f>G!AU40</f>
        <v/>
      </c>
      <c r="G57" s="65" t="str">
        <f>IFERROR(IF(OR(E57="--",E57="rg",VLOOKUP(F!$B40,E!$B$1:'E'!$AK$300,17,FALSE)=1000000000,F57="-",F57=""),"",(HLOOKUP(SMALL(G!$R$5:'G'!$AC$5,1),G!$R$5:'G'!$AC$500,ROW(G!R40)-4,FALSE))/VLOOKUP(F!$B40,E!$B$1:'E'!$AK$300,17,FALSE)*100),"")</f>
        <v/>
      </c>
      <c r="H57" s="65" t="str">
        <f>G!AW40</f>
        <v/>
      </c>
      <c r="I57" s="28" t="str">
        <f>G!AV40</f>
        <v>--</v>
      </c>
      <c r="J57" s="23" t="str">
        <f>G!AX40</f>
        <v/>
      </c>
      <c r="K57" s="65" t="str">
        <f>IFERROR(IF(OR(I57="--",I57="rg",VLOOKUP(F!$B40,E!$B$1:'E'!$AK$300,17,FALSE)=1000000000,J57="-",J57=""),"",(HLOOKUP(SMALL(G!$R$5:'G'!$AC$5,3),G!$R$5:'G'!$AC$500,ROW(G!T40)-4,FALSE))/VLOOKUP(F!$B40,E!$B$1:'E'!$AK$300,17,FALSE)*100),"")</f>
        <v/>
      </c>
      <c r="L57" s="65" t="str">
        <f>G!AZ40</f>
        <v/>
      </c>
      <c r="M57" s="28" t="str">
        <f>G!AY40</f>
        <v>--</v>
      </c>
      <c r="N57" s="23" t="str">
        <f>G!BA40</f>
        <v/>
      </c>
      <c r="O57" s="65" t="str">
        <f>IFERROR(IF(OR(M57="--",M57="rg",VLOOKUP(F!$B40,E!$B$1:'E'!$AK$300,17,FALSE)=1000000000,N57="-",N57=""),"",(HLOOKUP(SMALL(G!$R$5:'G'!$AC$5,5),G!$R$5:'G'!$AC$500,ROW(G!V40)-4,FALSE))/VLOOKUP(F!$B40,E!$B$1:'E'!$AK$300,17,FALSE)*100),"")</f>
        <v/>
      </c>
      <c r="P57" s="65" t="str">
        <f>G!BC40</f>
        <v/>
      </c>
      <c r="Q57" s="28" t="str">
        <f>G!BB40</f>
        <v>--</v>
      </c>
      <c r="R57" s="23" t="str">
        <f>G!BD40</f>
        <v/>
      </c>
      <c r="S57" s="65" t="str">
        <f>IFERROR(IF(OR(Q57="--",Q57="rg",VLOOKUP(F!$B40,E!$B$1:'E'!$AK$300,17,FALSE)=1000000000,R57="-",R57=""),"",(HLOOKUP(SMALL(G!$R$5:'G'!$AC$5,7),G!$R$5:'G'!$AC$500,ROW(G!X40)-4,FALSE))/VLOOKUP(F!$B40,E!$B$1:'E'!$AK$300,17,FALSE)*100),"")</f>
        <v/>
      </c>
      <c r="T57" s="65" t="str">
        <f>G!BF40</f>
        <v/>
      </c>
      <c r="U57" s="28" t="str">
        <f>G!BE40</f>
        <v>--</v>
      </c>
      <c r="V57" s="23" t="str">
        <f>G!BG40</f>
        <v/>
      </c>
      <c r="W57" s="65" t="str">
        <f>IFERROR(IF(OR(U57="--",U57="rg",VLOOKUP(F!$B40,E!$B$1:'E'!$AK$300,17,FALSE)=1000000000,V57="-",V57=""),"",(HLOOKUP(SMALL(G!$R$5:'G'!$AC$5,9),G!$R$5:'G'!$AC$500,ROW(G!Z40)-4,FALSE))/VLOOKUP(F!$B40,E!$B$1:'E'!$AK$300,17,FALSE)*100),"")</f>
        <v/>
      </c>
      <c r="X57" s="65" t="str">
        <f>G!BI40</f>
        <v/>
      </c>
      <c r="Y57" s="28" t="str">
        <f>G!BH40</f>
        <v>--</v>
      </c>
      <c r="Z57" s="23" t="str">
        <f>G!BJ40</f>
        <v/>
      </c>
      <c r="AA57" s="65" t="str">
        <f>IFERROR(IF(OR(Y57="--",Y57="rg",VLOOKUP(F!$B40,E!$B$1:'E'!$AK$300,17,FALSE)=1000000000,Z57="-",Z57=""),"",(HLOOKUP(SMALL(G!$R$5:'G'!$AC$5,11),G!$R$5:'G'!$AC$500,ROW(G!AB40)-4,FALSE))/VLOOKUP(F!$B40,E!$B$1:'E'!$AK$300,17,FALSE)*100),"")</f>
        <v/>
      </c>
      <c r="AB57" s="22"/>
      <c r="AC57" s="22"/>
      <c r="AE57" s="40">
        <f t="shared" si="2"/>
        <v>1</v>
      </c>
    </row>
    <row r="58" spans="1:31" s="40" customFormat="1" ht="9" customHeight="1" x14ac:dyDescent="0.15">
      <c r="A58" s="161" t="str">
        <f>F!A41</f>
        <v>Indeno(1,2,3-cd)pyreen</v>
      </c>
      <c r="B58" s="161"/>
      <c r="C58" s="161"/>
      <c r="D58" s="65" t="str">
        <f>G!AT41</f>
        <v/>
      </c>
      <c r="E58" s="28" t="str">
        <f>G!AS41</f>
        <v>--</v>
      </c>
      <c r="F58" s="23" t="str">
        <f>G!AU41</f>
        <v/>
      </c>
      <c r="G58" s="65" t="str">
        <f>IFERROR(IF(OR(E58="--",E58="rg",VLOOKUP(F!$B41,E!$B$1:'E'!$AK$300,17,FALSE)=1000000000,F58="-",F58=""),"",(HLOOKUP(SMALL(G!$R$5:'G'!$AC$5,1),G!$R$5:'G'!$AC$500,ROW(G!R41)-4,FALSE))/VLOOKUP(F!$B41,E!$B$1:'E'!$AK$300,17,FALSE)*100),"")</f>
        <v/>
      </c>
      <c r="H58" s="65" t="str">
        <f>G!AW41</f>
        <v/>
      </c>
      <c r="I58" s="28" t="str">
        <f>G!AV41</f>
        <v>--</v>
      </c>
      <c r="J58" s="23" t="str">
        <f>G!AX41</f>
        <v/>
      </c>
      <c r="K58" s="65" t="str">
        <f>IFERROR(IF(OR(I58="--",I58="rg",VLOOKUP(F!$B41,E!$B$1:'E'!$AK$300,17,FALSE)=1000000000,J58="-",J58=""),"",(HLOOKUP(SMALL(G!$R$5:'G'!$AC$5,3),G!$R$5:'G'!$AC$500,ROW(G!T41)-4,FALSE))/VLOOKUP(F!$B41,E!$B$1:'E'!$AK$300,17,FALSE)*100),"")</f>
        <v/>
      </c>
      <c r="L58" s="65" t="str">
        <f>G!AZ41</f>
        <v/>
      </c>
      <c r="M58" s="28" t="str">
        <f>G!AY41</f>
        <v>--</v>
      </c>
      <c r="N58" s="23" t="str">
        <f>G!BA41</f>
        <v/>
      </c>
      <c r="O58" s="65" t="str">
        <f>IFERROR(IF(OR(M58="--",M58="rg",VLOOKUP(F!$B41,E!$B$1:'E'!$AK$300,17,FALSE)=1000000000,N58="-",N58=""),"",(HLOOKUP(SMALL(G!$R$5:'G'!$AC$5,5),G!$R$5:'G'!$AC$500,ROW(G!V41)-4,FALSE))/VLOOKUP(F!$B41,E!$B$1:'E'!$AK$300,17,FALSE)*100),"")</f>
        <v/>
      </c>
      <c r="P58" s="65" t="str">
        <f>G!BC41</f>
        <v/>
      </c>
      <c r="Q58" s="28" t="str">
        <f>G!BB41</f>
        <v>--</v>
      </c>
      <c r="R58" s="23" t="str">
        <f>G!BD41</f>
        <v/>
      </c>
      <c r="S58" s="65" t="str">
        <f>IFERROR(IF(OR(Q58="--",Q58="rg",VLOOKUP(F!$B41,E!$B$1:'E'!$AK$300,17,FALSE)=1000000000,R58="-",R58=""),"",(HLOOKUP(SMALL(G!$R$5:'G'!$AC$5,7),G!$R$5:'G'!$AC$500,ROW(G!X41)-4,FALSE))/VLOOKUP(F!$B41,E!$B$1:'E'!$AK$300,17,FALSE)*100),"")</f>
        <v/>
      </c>
      <c r="T58" s="65" t="str">
        <f>G!BF41</f>
        <v/>
      </c>
      <c r="U58" s="28" t="str">
        <f>G!BE41</f>
        <v>--</v>
      </c>
      <c r="V58" s="23" t="str">
        <f>G!BG41</f>
        <v/>
      </c>
      <c r="W58" s="65" t="str">
        <f>IFERROR(IF(OR(U58="--",U58="rg",VLOOKUP(F!$B41,E!$B$1:'E'!$AK$300,17,FALSE)=1000000000,V58="-",V58=""),"",(HLOOKUP(SMALL(G!$R$5:'G'!$AC$5,9),G!$R$5:'G'!$AC$500,ROW(G!Z41)-4,FALSE))/VLOOKUP(F!$B41,E!$B$1:'E'!$AK$300,17,FALSE)*100),"")</f>
        <v/>
      </c>
      <c r="X58" s="65" t="str">
        <f>G!BI41</f>
        <v/>
      </c>
      <c r="Y58" s="28" t="str">
        <f>G!BH41</f>
        <v>--</v>
      </c>
      <c r="Z58" s="23" t="str">
        <f>G!BJ41</f>
        <v/>
      </c>
      <c r="AA58" s="65" t="str">
        <f>IFERROR(IF(OR(Y58="--",Y58="rg",VLOOKUP(F!$B41,E!$B$1:'E'!$AK$300,17,FALSE)=1000000000,Z58="-",Z58=""),"",(HLOOKUP(SMALL(G!$R$5:'G'!$AC$5,11),G!$R$5:'G'!$AC$500,ROW(G!AB41)-4,FALSE))/VLOOKUP(F!$B41,E!$B$1:'E'!$AK$300,17,FALSE)*100),"")</f>
        <v/>
      </c>
      <c r="AB58" s="22"/>
      <c r="AC58" s="22"/>
      <c r="AE58" s="40">
        <f t="shared" si="2"/>
        <v>1</v>
      </c>
    </row>
    <row r="59" spans="1:31" s="40" customFormat="1" ht="9" customHeight="1" x14ac:dyDescent="0.15">
      <c r="A59" s="161" t="str">
        <f>F!A42</f>
        <v>Acenaftyleen</v>
      </c>
      <c r="B59" s="161"/>
      <c r="C59" s="161"/>
      <c r="D59" s="65" t="str">
        <f>G!AT42</f>
        <v/>
      </c>
      <c r="E59" s="28" t="str">
        <f>G!AS42</f>
        <v>--</v>
      </c>
      <c r="F59" s="23" t="str">
        <f>G!AU42</f>
        <v/>
      </c>
      <c r="G59" s="65" t="str">
        <f>IFERROR(IF(OR(E59="--",E59="rg",VLOOKUP(F!$B42,E!$B$1:'E'!$AK$300,17,FALSE)=1000000000,F59="-",F59=""),"",(HLOOKUP(SMALL(G!$R$5:'G'!$AC$5,1),G!$R$5:'G'!$AC$500,ROW(G!R42)-4,FALSE))/VLOOKUP(F!$B42,E!$B$1:'E'!$AK$300,17,FALSE)*100),"")</f>
        <v/>
      </c>
      <c r="H59" s="65" t="str">
        <f>G!AW42</f>
        <v/>
      </c>
      <c r="I59" s="28" t="str">
        <f>G!AV42</f>
        <v>--</v>
      </c>
      <c r="J59" s="23" t="str">
        <f>G!AX42</f>
        <v/>
      </c>
      <c r="K59" s="65" t="str">
        <f>IFERROR(IF(OR(I59="--",I59="rg",VLOOKUP(F!$B42,E!$B$1:'E'!$AK$300,17,FALSE)=1000000000,J59="-",J59=""),"",(HLOOKUP(SMALL(G!$R$5:'G'!$AC$5,3),G!$R$5:'G'!$AC$500,ROW(G!T42)-4,FALSE))/VLOOKUP(F!$B42,E!$B$1:'E'!$AK$300,17,FALSE)*100),"")</f>
        <v/>
      </c>
      <c r="L59" s="65" t="str">
        <f>G!AZ42</f>
        <v/>
      </c>
      <c r="M59" s="28" t="str">
        <f>G!AY42</f>
        <v>--</v>
      </c>
      <c r="N59" s="23" t="str">
        <f>G!BA42</f>
        <v/>
      </c>
      <c r="O59" s="65" t="str">
        <f>IFERROR(IF(OR(M59="--",M59="rg",VLOOKUP(F!$B42,E!$B$1:'E'!$AK$300,17,FALSE)=1000000000,N59="-",N59=""),"",(HLOOKUP(SMALL(G!$R$5:'G'!$AC$5,5),G!$R$5:'G'!$AC$500,ROW(G!V42)-4,FALSE))/VLOOKUP(F!$B42,E!$B$1:'E'!$AK$300,17,FALSE)*100),"")</f>
        <v/>
      </c>
      <c r="P59" s="65" t="str">
        <f>G!BC42</f>
        <v/>
      </c>
      <c r="Q59" s="28" t="str">
        <f>G!BB42</f>
        <v>--</v>
      </c>
      <c r="R59" s="23" t="str">
        <f>G!BD42</f>
        <v/>
      </c>
      <c r="S59" s="65" t="str">
        <f>IFERROR(IF(OR(Q59="--",Q59="rg",VLOOKUP(F!$B42,E!$B$1:'E'!$AK$300,17,FALSE)=1000000000,R59="-",R59=""),"",(HLOOKUP(SMALL(G!$R$5:'G'!$AC$5,7),G!$R$5:'G'!$AC$500,ROW(G!X42)-4,FALSE))/VLOOKUP(F!$B42,E!$B$1:'E'!$AK$300,17,FALSE)*100),"")</f>
        <v/>
      </c>
      <c r="T59" s="65" t="str">
        <f>G!BF42</f>
        <v/>
      </c>
      <c r="U59" s="28" t="str">
        <f>G!BE42</f>
        <v>--</v>
      </c>
      <c r="V59" s="23" t="str">
        <f>G!BG42</f>
        <v/>
      </c>
      <c r="W59" s="65" t="str">
        <f>IFERROR(IF(OR(U59="--",U59="rg",VLOOKUP(F!$B42,E!$B$1:'E'!$AK$300,17,FALSE)=1000000000,V59="-",V59=""),"",(HLOOKUP(SMALL(G!$R$5:'G'!$AC$5,9),G!$R$5:'G'!$AC$500,ROW(G!Z42)-4,FALSE))/VLOOKUP(F!$B42,E!$B$1:'E'!$AK$300,17,FALSE)*100),"")</f>
        <v/>
      </c>
      <c r="X59" s="65" t="str">
        <f>G!BI42</f>
        <v/>
      </c>
      <c r="Y59" s="28" t="str">
        <f>G!BH42</f>
        <v>--</v>
      </c>
      <c r="Z59" s="23" t="str">
        <f>G!BJ42</f>
        <v/>
      </c>
      <c r="AA59" s="65" t="str">
        <f>IFERROR(IF(OR(Y59="--",Y59="rg",VLOOKUP(F!$B42,E!$B$1:'E'!$AK$300,17,FALSE)=1000000000,Z59="-",Z59=""),"",(HLOOKUP(SMALL(G!$R$5:'G'!$AC$5,11),G!$R$5:'G'!$AC$500,ROW(G!AB42)-4,FALSE))/VLOOKUP(F!$B42,E!$B$1:'E'!$AK$300,17,FALSE)*100),"")</f>
        <v/>
      </c>
      <c r="AB59" s="22"/>
      <c r="AC59" s="22"/>
      <c r="AE59" s="40">
        <f t="shared" si="2"/>
        <v>1</v>
      </c>
    </row>
    <row r="60" spans="1:31" s="40" customFormat="1" ht="9" customHeight="1" x14ac:dyDescent="0.15">
      <c r="A60" s="161" t="str">
        <f>F!A43</f>
        <v>Acenafteen</v>
      </c>
      <c r="B60" s="161"/>
      <c r="C60" s="161"/>
      <c r="D60" s="65" t="str">
        <f>G!AT43</f>
        <v/>
      </c>
      <c r="E60" s="28" t="str">
        <f>G!AS43</f>
        <v>--</v>
      </c>
      <c r="F60" s="23" t="str">
        <f>G!AU43</f>
        <v/>
      </c>
      <c r="G60" s="65" t="str">
        <f>IFERROR(IF(OR(E60="--",E60="rg",VLOOKUP(F!$B43,E!$B$1:'E'!$AK$300,17,FALSE)=1000000000,F60="-",F60=""),"",(HLOOKUP(SMALL(G!$R$5:'G'!$AC$5,1),G!$R$5:'G'!$AC$500,ROW(G!R43)-4,FALSE))/VLOOKUP(F!$B43,E!$B$1:'E'!$AK$300,17,FALSE)*100),"")</f>
        <v/>
      </c>
      <c r="H60" s="65" t="str">
        <f>G!AW43</f>
        <v/>
      </c>
      <c r="I60" s="28" t="str">
        <f>G!AV43</f>
        <v>--</v>
      </c>
      <c r="J60" s="23" t="str">
        <f>G!AX43</f>
        <v/>
      </c>
      <c r="K60" s="65" t="str">
        <f>IFERROR(IF(OR(I60="--",I60="rg",VLOOKUP(F!$B43,E!$B$1:'E'!$AK$300,17,FALSE)=1000000000,J60="-",J60=""),"",(HLOOKUP(SMALL(G!$R$5:'G'!$AC$5,3),G!$R$5:'G'!$AC$500,ROW(G!T43)-4,FALSE))/VLOOKUP(F!$B43,E!$B$1:'E'!$AK$300,17,FALSE)*100),"")</f>
        <v/>
      </c>
      <c r="L60" s="65" t="str">
        <f>G!AZ43</f>
        <v/>
      </c>
      <c r="M60" s="28" t="str">
        <f>G!AY43</f>
        <v>--</v>
      </c>
      <c r="N60" s="23" t="str">
        <f>G!BA43</f>
        <v/>
      </c>
      <c r="O60" s="65" t="str">
        <f>IFERROR(IF(OR(M60="--",M60="rg",VLOOKUP(F!$B43,E!$B$1:'E'!$AK$300,17,FALSE)=1000000000,N60="-",N60=""),"",(HLOOKUP(SMALL(G!$R$5:'G'!$AC$5,5),G!$R$5:'G'!$AC$500,ROW(G!V43)-4,FALSE))/VLOOKUP(F!$B43,E!$B$1:'E'!$AK$300,17,FALSE)*100),"")</f>
        <v/>
      </c>
      <c r="P60" s="65" t="str">
        <f>G!BC43</f>
        <v/>
      </c>
      <c r="Q60" s="28" t="str">
        <f>G!BB43</f>
        <v>--</v>
      </c>
      <c r="R60" s="23" t="str">
        <f>G!BD43</f>
        <v/>
      </c>
      <c r="S60" s="65" t="str">
        <f>IFERROR(IF(OR(Q60="--",Q60="rg",VLOOKUP(F!$B43,E!$B$1:'E'!$AK$300,17,FALSE)=1000000000,R60="-",R60=""),"",(HLOOKUP(SMALL(G!$R$5:'G'!$AC$5,7),G!$R$5:'G'!$AC$500,ROW(G!X43)-4,FALSE))/VLOOKUP(F!$B43,E!$B$1:'E'!$AK$300,17,FALSE)*100),"")</f>
        <v/>
      </c>
      <c r="T60" s="65" t="str">
        <f>G!BF43</f>
        <v/>
      </c>
      <c r="U60" s="28" t="str">
        <f>G!BE43</f>
        <v>--</v>
      </c>
      <c r="V60" s="23" t="str">
        <f>G!BG43</f>
        <v/>
      </c>
      <c r="W60" s="65" t="str">
        <f>IFERROR(IF(OR(U60="--",U60="rg",VLOOKUP(F!$B43,E!$B$1:'E'!$AK$300,17,FALSE)=1000000000,V60="-",V60=""),"",(HLOOKUP(SMALL(G!$R$5:'G'!$AC$5,9),G!$R$5:'G'!$AC$500,ROW(G!Z43)-4,FALSE))/VLOOKUP(F!$B43,E!$B$1:'E'!$AK$300,17,FALSE)*100),"")</f>
        <v/>
      </c>
      <c r="X60" s="65" t="str">
        <f>G!BI43</f>
        <v/>
      </c>
      <c r="Y60" s="28" t="str">
        <f>G!BH43</f>
        <v>--</v>
      </c>
      <c r="Z60" s="23" t="str">
        <f>G!BJ43</f>
        <v/>
      </c>
      <c r="AA60" s="65" t="str">
        <f>IFERROR(IF(OR(Y60="--",Y60="rg",VLOOKUP(F!$B43,E!$B$1:'E'!$AK$300,17,FALSE)=1000000000,Z60="-",Z60=""),"",(HLOOKUP(SMALL(G!$R$5:'G'!$AC$5,11),G!$R$5:'G'!$AC$500,ROW(G!AB43)-4,FALSE))/VLOOKUP(F!$B43,E!$B$1:'E'!$AK$300,17,FALSE)*100),"")</f>
        <v/>
      </c>
      <c r="AB60" s="22"/>
      <c r="AC60" s="22"/>
      <c r="AE60" s="40">
        <f t="shared" si="2"/>
        <v>1</v>
      </c>
    </row>
    <row r="61" spans="1:31" s="40" customFormat="1" ht="9" customHeight="1" x14ac:dyDescent="0.15">
      <c r="A61" s="161" t="str">
        <f>F!A44</f>
        <v>Fluoreen</v>
      </c>
      <c r="B61" s="161"/>
      <c r="C61" s="161"/>
      <c r="D61" s="65" t="str">
        <f>G!AT44</f>
        <v/>
      </c>
      <c r="E61" s="28" t="str">
        <f>G!AS44</f>
        <v>--</v>
      </c>
      <c r="F61" s="23" t="str">
        <f>G!AU44</f>
        <v/>
      </c>
      <c r="G61" s="65" t="str">
        <f>IFERROR(IF(OR(E61="--",E61="rg",VLOOKUP(F!$B44,E!$B$1:'E'!$AK$300,17,FALSE)=1000000000,F61="-",F61=""),"",(HLOOKUP(SMALL(G!$R$5:'G'!$AC$5,1),G!$R$5:'G'!$AC$500,ROW(G!R44)-4,FALSE))/VLOOKUP(F!$B44,E!$B$1:'E'!$AK$300,17,FALSE)*100),"")</f>
        <v/>
      </c>
      <c r="H61" s="65" t="str">
        <f>G!AW44</f>
        <v/>
      </c>
      <c r="I61" s="28" t="str">
        <f>G!AV44</f>
        <v>--</v>
      </c>
      <c r="J61" s="23" t="str">
        <f>G!AX44</f>
        <v/>
      </c>
      <c r="K61" s="65" t="str">
        <f>IFERROR(IF(OR(I61="--",I61="rg",VLOOKUP(F!$B44,E!$B$1:'E'!$AK$300,17,FALSE)=1000000000,J61="-",J61=""),"",(HLOOKUP(SMALL(G!$R$5:'G'!$AC$5,3),G!$R$5:'G'!$AC$500,ROW(G!T44)-4,FALSE))/VLOOKUP(F!$B44,E!$B$1:'E'!$AK$300,17,FALSE)*100),"")</f>
        <v/>
      </c>
      <c r="L61" s="65" t="str">
        <f>G!AZ44</f>
        <v/>
      </c>
      <c r="M61" s="28" t="str">
        <f>G!AY44</f>
        <v>--</v>
      </c>
      <c r="N61" s="23" t="str">
        <f>G!BA44</f>
        <v/>
      </c>
      <c r="O61" s="65" t="str">
        <f>IFERROR(IF(OR(M61="--",M61="rg",VLOOKUP(F!$B44,E!$B$1:'E'!$AK$300,17,FALSE)=1000000000,N61="-",N61=""),"",(HLOOKUP(SMALL(G!$R$5:'G'!$AC$5,5),G!$R$5:'G'!$AC$500,ROW(G!V44)-4,FALSE))/VLOOKUP(F!$B44,E!$B$1:'E'!$AK$300,17,FALSE)*100),"")</f>
        <v/>
      </c>
      <c r="P61" s="65" t="str">
        <f>G!BC44</f>
        <v/>
      </c>
      <c r="Q61" s="28" t="str">
        <f>G!BB44</f>
        <v>--</v>
      </c>
      <c r="R61" s="23" t="str">
        <f>G!BD44</f>
        <v/>
      </c>
      <c r="S61" s="65" t="str">
        <f>IFERROR(IF(OR(Q61="--",Q61="rg",VLOOKUP(F!$B44,E!$B$1:'E'!$AK$300,17,FALSE)=1000000000,R61="-",R61=""),"",(HLOOKUP(SMALL(G!$R$5:'G'!$AC$5,7),G!$R$5:'G'!$AC$500,ROW(G!X44)-4,FALSE))/VLOOKUP(F!$B44,E!$B$1:'E'!$AK$300,17,FALSE)*100),"")</f>
        <v/>
      </c>
      <c r="T61" s="65" t="str">
        <f>G!BF44</f>
        <v/>
      </c>
      <c r="U61" s="28" t="str">
        <f>G!BE44</f>
        <v>--</v>
      </c>
      <c r="V61" s="23" t="str">
        <f>G!BG44</f>
        <v/>
      </c>
      <c r="W61" s="65" t="str">
        <f>IFERROR(IF(OR(U61="--",U61="rg",VLOOKUP(F!$B44,E!$B$1:'E'!$AK$300,17,FALSE)=1000000000,V61="-",V61=""),"",(HLOOKUP(SMALL(G!$R$5:'G'!$AC$5,9),G!$R$5:'G'!$AC$500,ROW(G!Z44)-4,FALSE))/VLOOKUP(F!$B44,E!$B$1:'E'!$AK$300,17,FALSE)*100),"")</f>
        <v/>
      </c>
      <c r="X61" s="65" t="str">
        <f>G!BI44</f>
        <v/>
      </c>
      <c r="Y61" s="28" t="str">
        <f>G!BH44</f>
        <v>--</v>
      </c>
      <c r="Z61" s="23" t="str">
        <f>G!BJ44</f>
        <v/>
      </c>
      <c r="AA61" s="65" t="str">
        <f>IFERROR(IF(OR(Y61="--",Y61="rg",VLOOKUP(F!$B44,E!$B$1:'E'!$AK$300,17,FALSE)=1000000000,Z61="-",Z61=""),"",(HLOOKUP(SMALL(G!$R$5:'G'!$AC$5,11),G!$R$5:'G'!$AC$500,ROW(G!AB44)-4,FALSE))/VLOOKUP(F!$B44,E!$B$1:'E'!$AK$300,17,FALSE)*100),"")</f>
        <v/>
      </c>
      <c r="AB61" s="22"/>
      <c r="AC61" s="22"/>
      <c r="AE61" s="40">
        <f t="shared" si="2"/>
        <v>1</v>
      </c>
    </row>
    <row r="62" spans="1:31" s="40" customFormat="1" ht="9" customHeight="1" x14ac:dyDescent="0.15">
      <c r="A62" s="161" t="str">
        <f>F!A45</f>
        <v>Pyreen</v>
      </c>
      <c r="B62" s="161"/>
      <c r="C62" s="161"/>
      <c r="D62" s="65" t="str">
        <f>G!AT45</f>
        <v/>
      </c>
      <c r="E62" s="28" t="str">
        <f>G!AS45</f>
        <v>--</v>
      </c>
      <c r="F62" s="23" t="str">
        <f>G!AU45</f>
        <v/>
      </c>
      <c r="G62" s="65" t="str">
        <f>IFERROR(IF(OR(E62="--",E62="rg",VLOOKUP(F!$B45,E!$B$1:'E'!$AK$300,17,FALSE)=1000000000,F62="-",F62=""),"",(HLOOKUP(SMALL(G!$R$5:'G'!$AC$5,1),G!$R$5:'G'!$AC$500,ROW(G!R45)-4,FALSE))/VLOOKUP(F!$B45,E!$B$1:'E'!$AK$300,17,FALSE)*100),"")</f>
        <v/>
      </c>
      <c r="H62" s="65" t="str">
        <f>G!AW45</f>
        <v/>
      </c>
      <c r="I62" s="28" t="str">
        <f>G!AV45</f>
        <v>--</v>
      </c>
      <c r="J62" s="23" t="str">
        <f>G!AX45</f>
        <v/>
      </c>
      <c r="K62" s="65" t="str">
        <f>IFERROR(IF(OR(I62="--",I62="rg",VLOOKUP(F!$B45,E!$B$1:'E'!$AK$300,17,FALSE)=1000000000,J62="-",J62=""),"",(HLOOKUP(SMALL(G!$R$5:'G'!$AC$5,3),G!$R$5:'G'!$AC$500,ROW(G!T45)-4,FALSE))/VLOOKUP(F!$B45,E!$B$1:'E'!$AK$300,17,FALSE)*100),"")</f>
        <v/>
      </c>
      <c r="L62" s="65" t="str">
        <f>G!AZ45</f>
        <v/>
      </c>
      <c r="M62" s="28" t="str">
        <f>G!AY45</f>
        <v>--</v>
      </c>
      <c r="N62" s="23" t="str">
        <f>G!BA45</f>
        <v/>
      </c>
      <c r="O62" s="65" t="str">
        <f>IFERROR(IF(OR(M62="--",M62="rg",VLOOKUP(F!$B45,E!$B$1:'E'!$AK$300,17,FALSE)=1000000000,N62="-",N62=""),"",(HLOOKUP(SMALL(G!$R$5:'G'!$AC$5,5),G!$R$5:'G'!$AC$500,ROW(G!V45)-4,FALSE))/VLOOKUP(F!$B45,E!$B$1:'E'!$AK$300,17,FALSE)*100),"")</f>
        <v/>
      </c>
      <c r="P62" s="65" t="str">
        <f>G!BC45</f>
        <v/>
      </c>
      <c r="Q62" s="28" t="str">
        <f>G!BB45</f>
        <v>--</v>
      </c>
      <c r="R62" s="23" t="str">
        <f>G!BD45</f>
        <v/>
      </c>
      <c r="S62" s="65" t="str">
        <f>IFERROR(IF(OR(Q62="--",Q62="rg",VLOOKUP(F!$B45,E!$B$1:'E'!$AK$300,17,FALSE)=1000000000,R62="-",R62=""),"",(HLOOKUP(SMALL(G!$R$5:'G'!$AC$5,7),G!$R$5:'G'!$AC$500,ROW(G!X45)-4,FALSE))/VLOOKUP(F!$B45,E!$B$1:'E'!$AK$300,17,FALSE)*100),"")</f>
        <v/>
      </c>
      <c r="T62" s="65" t="str">
        <f>G!BF45</f>
        <v/>
      </c>
      <c r="U62" s="28" t="str">
        <f>G!BE45</f>
        <v>--</v>
      </c>
      <c r="V62" s="23" t="str">
        <f>G!BG45</f>
        <v/>
      </c>
      <c r="W62" s="65" t="str">
        <f>IFERROR(IF(OR(U62="--",U62="rg",VLOOKUP(F!$B45,E!$B$1:'E'!$AK$300,17,FALSE)=1000000000,V62="-",V62=""),"",(HLOOKUP(SMALL(G!$R$5:'G'!$AC$5,9),G!$R$5:'G'!$AC$500,ROW(G!Z45)-4,FALSE))/VLOOKUP(F!$B45,E!$B$1:'E'!$AK$300,17,FALSE)*100),"")</f>
        <v/>
      </c>
      <c r="X62" s="65" t="str">
        <f>G!BI45</f>
        <v/>
      </c>
      <c r="Y62" s="28" t="str">
        <f>G!BH45</f>
        <v>--</v>
      </c>
      <c r="Z62" s="23" t="str">
        <f>G!BJ45</f>
        <v/>
      </c>
      <c r="AA62" s="65" t="str">
        <f>IFERROR(IF(OR(Y62="--",Y62="rg",VLOOKUP(F!$B45,E!$B$1:'E'!$AK$300,17,FALSE)=1000000000,Z62="-",Z62=""),"",(HLOOKUP(SMALL(G!$R$5:'G'!$AC$5,11),G!$R$5:'G'!$AC$500,ROW(G!AB45)-4,FALSE))/VLOOKUP(F!$B45,E!$B$1:'E'!$AK$300,17,FALSE)*100),"")</f>
        <v/>
      </c>
      <c r="AB62" s="22"/>
      <c r="AC62" s="22"/>
      <c r="AE62" s="40">
        <f t="shared" si="2"/>
        <v>1</v>
      </c>
    </row>
    <row r="63" spans="1:31" s="40" customFormat="1" ht="9" customHeight="1" x14ac:dyDescent="0.15">
      <c r="A63" s="161" t="str">
        <f>F!A46</f>
        <v>Benzo(b)fluoranteen</v>
      </c>
      <c r="B63" s="161"/>
      <c r="C63" s="161"/>
      <c r="D63" s="65" t="str">
        <f>G!AT46</f>
        <v/>
      </c>
      <c r="E63" s="28" t="str">
        <f>G!AS46</f>
        <v>--</v>
      </c>
      <c r="F63" s="23" t="str">
        <f>G!AU46</f>
        <v/>
      </c>
      <c r="G63" s="65" t="str">
        <f>IFERROR(IF(OR(E63="--",E63="rg",VLOOKUP(F!$B46,E!$B$1:'E'!$AK$300,17,FALSE)=1000000000,F63="-",F63=""),"",(HLOOKUP(SMALL(G!$R$5:'G'!$AC$5,1),G!$R$5:'G'!$AC$500,ROW(G!R46)-4,FALSE))/VLOOKUP(F!$B46,E!$B$1:'E'!$AK$300,17,FALSE)*100),"")</f>
        <v/>
      </c>
      <c r="H63" s="65" t="str">
        <f>G!AW46</f>
        <v/>
      </c>
      <c r="I63" s="28" t="str">
        <f>G!AV46</f>
        <v>--</v>
      </c>
      <c r="J63" s="23" t="str">
        <f>G!AX46</f>
        <v/>
      </c>
      <c r="K63" s="65" t="str">
        <f>IFERROR(IF(OR(I63="--",I63="rg",VLOOKUP(F!$B46,E!$B$1:'E'!$AK$300,17,FALSE)=1000000000,J63="-",J63=""),"",(HLOOKUP(SMALL(G!$R$5:'G'!$AC$5,3),G!$R$5:'G'!$AC$500,ROW(G!T46)-4,FALSE))/VLOOKUP(F!$B46,E!$B$1:'E'!$AK$300,17,FALSE)*100),"")</f>
        <v/>
      </c>
      <c r="L63" s="65" t="str">
        <f>G!AZ46</f>
        <v/>
      </c>
      <c r="M63" s="28" t="str">
        <f>G!AY46</f>
        <v>--</v>
      </c>
      <c r="N63" s="23" t="str">
        <f>G!BA46</f>
        <v/>
      </c>
      <c r="O63" s="65" t="str">
        <f>IFERROR(IF(OR(M63="--",M63="rg",VLOOKUP(F!$B46,E!$B$1:'E'!$AK$300,17,FALSE)=1000000000,N63="-",N63=""),"",(HLOOKUP(SMALL(G!$R$5:'G'!$AC$5,5),G!$R$5:'G'!$AC$500,ROW(G!V46)-4,FALSE))/VLOOKUP(F!$B46,E!$B$1:'E'!$AK$300,17,FALSE)*100),"")</f>
        <v/>
      </c>
      <c r="P63" s="65" t="str">
        <f>G!BC46</f>
        <v/>
      </c>
      <c r="Q63" s="28" t="str">
        <f>G!BB46</f>
        <v>--</v>
      </c>
      <c r="R63" s="23" t="str">
        <f>G!BD46</f>
        <v/>
      </c>
      <c r="S63" s="65" t="str">
        <f>IFERROR(IF(OR(Q63="--",Q63="rg",VLOOKUP(F!$B46,E!$B$1:'E'!$AK$300,17,FALSE)=1000000000,R63="-",R63=""),"",(HLOOKUP(SMALL(G!$R$5:'G'!$AC$5,7),G!$R$5:'G'!$AC$500,ROW(G!X46)-4,FALSE))/VLOOKUP(F!$B46,E!$B$1:'E'!$AK$300,17,FALSE)*100),"")</f>
        <v/>
      </c>
      <c r="T63" s="65" t="str">
        <f>G!BF46</f>
        <v/>
      </c>
      <c r="U63" s="28" t="str">
        <f>G!BE46</f>
        <v>--</v>
      </c>
      <c r="V63" s="23" t="str">
        <f>G!BG46</f>
        <v/>
      </c>
      <c r="W63" s="65" t="str">
        <f>IFERROR(IF(OR(U63="--",U63="rg",VLOOKUP(F!$B46,E!$B$1:'E'!$AK$300,17,FALSE)=1000000000,V63="-",V63=""),"",(HLOOKUP(SMALL(G!$R$5:'G'!$AC$5,9),G!$R$5:'G'!$AC$500,ROW(G!Z46)-4,FALSE))/VLOOKUP(F!$B46,E!$B$1:'E'!$AK$300,17,FALSE)*100),"")</f>
        <v/>
      </c>
      <c r="X63" s="65" t="str">
        <f>G!BI46</f>
        <v/>
      </c>
      <c r="Y63" s="28" t="str">
        <f>G!BH46</f>
        <v>--</v>
      </c>
      <c r="Z63" s="23" t="str">
        <f>G!BJ46</f>
        <v/>
      </c>
      <c r="AA63" s="65" t="str">
        <f>IFERROR(IF(OR(Y63="--",Y63="rg",VLOOKUP(F!$B46,E!$B$1:'E'!$AK$300,17,FALSE)=1000000000,Z63="-",Z63=""),"",(HLOOKUP(SMALL(G!$R$5:'G'!$AC$5,11),G!$R$5:'G'!$AC$500,ROW(G!AB46)-4,FALSE))/VLOOKUP(F!$B46,E!$B$1:'E'!$AK$300,17,FALSE)*100),"")</f>
        <v/>
      </c>
      <c r="AB63" s="22"/>
      <c r="AC63" s="22"/>
      <c r="AE63" s="40">
        <f t="shared" si="2"/>
        <v>1</v>
      </c>
    </row>
    <row r="64" spans="1:31" s="40" customFormat="1" ht="9" customHeight="1" x14ac:dyDescent="0.15">
      <c r="A64" s="161" t="str">
        <f>F!A47</f>
        <v>Dibenz(a,h)antraceen</v>
      </c>
      <c r="B64" s="161"/>
      <c r="C64" s="161"/>
      <c r="D64" s="65" t="str">
        <f>G!AT47</f>
        <v/>
      </c>
      <c r="E64" s="28" t="str">
        <f>G!AS47</f>
        <v>--</v>
      </c>
      <c r="F64" s="23" t="str">
        <f>G!AU47</f>
        <v/>
      </c>
      <c r="G64" s="65" t="str">
        <f>IFERROR(IF(OR(E64="--",E64="rg",VLOOKUP(F!$B47,E!$B$1:'E'!$AK$300,17,FALSE)=1000000000,F64="-",F64=""),"",(HLOOKUP(SMALL(G!$R$5:'G'!$AC$5,1),G!$R$5:'G'!$AC$500,ROW(G!R47)-4,FALSE))/VLOOKUP(F!$B47,E!$B$1:'E'!$AK$300,17,FALSE)*100),"")</f>
        <v/>
      </c>
      <c r="H64" s="65" t="str">
        <f>G!AW47</f>
        <v/>
      </c>
      <c r="I64" s="28" t="str">
        <f>G!AV47</f>
        <v>--</v>
      </c>
      <c r="J64" s="23" t="str">
        <f>G!AX47</f>
        <v/>
      </c>
      <c r="K64" s="65" t="str">
        <f>IFERROR(IF(OR(I64="--",I64="rg",VLOOKUP(F!$B47,E!$B$1:'E'!$AK$300,17,FALSE)=1000000000,J64="-",J64=""),"",(HLOOKUP(SMALL(G!$R$5:'G'!$AC$5,3),G!$R$5:'G'!$AC$500,ROW(G!T47)-4,FALSE))/VLOOKUP(F!$B47,E!$B$1:'E'!$AK$300,17,FALSE)*100),"")</f>
        <v/>
      </c>
      <c r="L64" s="65" t="str">
        <f>G!AZ47</f>
        <v/>
      </c>
      <c r="M64" s="28" t="str">
        <f>G!AY47</f>
        <v>--</v>
      </c>
      <c r="N64" s="23" t="str">
        <f>G!BA47</f>
        <v/>
      </c>
      <c r="O64" s="65" t="str">
        <f>IFERROR(IF(OR(M64="--",M64="rg",VLOOKUP(F!$B47,E!$B$1:'E'!$AK$300,17,FALSE)=1000000000,N64="-",N64=""),"",(HLOOKUP(SMALL(G!$R$5:'G'!$AC$5,5),G!$R$5:'G'!$AC$500,ROW(G!V47)-4,FALSE))/VLOOKUP(F!$B47,E!$B$1:'E'!$AK$300,17,FALSE)*100),"")</f>
        <v/>
      </c>
      <c r="P64" s="65" t="str">
        <f>G!BC47</f>
        <v/>
      </c>
      <c r="Q64" s="28" t="str">
        <f>G!BB47</f>
        <v>--</v>
      </c>
      <c r="R64" s="23" t="str">
        <f>G!BD47</f>
        <v/>
      </c>
      <c r="S64" s="65" t="str">
        <f>IFERROR(IF(OR(Q64="--",Q64="rg",VLOOKUP(F!$B47,E!$B$1:'E'!$AK$300,17,FALSE)=1000000000,R64="-",R64=""),"",(HLOOKUP(SMALL(G!$R$5:'G'!$AC$5,7),G!$R$5:'G'!$AC$500,ROW(G!X47)-4,FALSE))/VLOOKUP(F!$B47,E!$B$1:'E'!$AK$300,17,FALSE)*100),"")</f>
        <v/>
      </c>
      <c r="T64" s="65" t="str">
        <f>G!BF47</f>
        <v/>
      </c>
      <c r="U64" s="28" t="str">
        <f>G!BE47</f>
        <v>--</v>
      </c>
      <c r="V64" s="23" t="str">
        <f>G!BG47</f>
        <v/>
      </c>
      <c r="W64" s="65" t="str">
        <f>IFERROR(IF(OR(U64="--",U64="rg",VLOOKUP(F!$B47,E!$B$1:'E'!$AK$300,17,FALSE)=1000000000,V64="-",V64=""),"",(HLOOKUP(SMALL(G!$R$5:'G'!$AC$5,9),G!$R$5:'G'!$AC$500,ROW(G!Z47)-4,FALSE))/VLOOKUP(F!$B47,E!$B$1:'E'!$AK$300,17,FALSE)*100),"")</f>
        <v/>
      </c>
      <c r="X64" s="65" t="str">
        <f>G!BI47</f>
        <v/>
      </c>
      <c r="Y64" s="28" t="str">
        <f>G!BH47</f>
        <v>--</v>
      </c>
      <c r="Z64" s="23" t="str">
        <f>G!BJ47</f>
        <v/>
      </c>
      <c r="AA64" s="65" t="str">
        <f>IFERROR(IF(OR(Y64="--",Y64="rg",VLOOKUP(F!$B47,E!$B$1:'E'!$AK$300,17,FALSE)=1000000000,Z64="-",Z64=""),"",(HLOOKUP(SMALL(G!$R$5:'G'!$AC$5,11),G!$R$5:'G'!$AC$500,ROW(G!AB47)-4,FALSE))/VLOOKUP(F!$B47,E!$B$1:'E'!$AK$300,17,FALSE)*100),"")</f>
        <v/>
      </c>
      <c r="AB64" s="22"/>
      <c r="AC64" s="22"/>
      <c r="AE64" s="40">
        <f t="shared" si="2"/>
        <v>1</v>
      </c>
    </row>
    <row r="65" spans="1:31" s="40" customFormat="1" ht="9" customHeight="1" x14ac:dyDescent="0.15">
      <c r="A65" s="161" t="str">
        <f>F!A48</f>
        <v>PAK 10 van VROM</v>
      </c>
      <c r="B65" s="161"/>
      <c r="C65" s="161"/>
      <c r="D65" s="65" t="str">
        <f>G!AT48</f>
        <v/>
      </c>
      <c r="E65" s="28" t="str">
        <f>G!AS48</f>
        <v>--</v>
      </c>
      <c r="F65" s="23" t="str">
        <f>G!AU48</f>
        <v/>
      </c>
      <c r="G65" s="65" t="str">
        <f>IFERROR(IF(OR(E65="--",E65="rg",VLOOKUP(F!$B48,E!$B$1:'E'!$AK$300,17,FALSE)=1000000000,F65="-",F65=""),"",(HLOOKUP(SMALL(G!$R$5:'G'!$AC$5,1),G!$R$5:'G'!$AC$500,ROW(G!R48)-4,FALSE))/VLOOKUP(F!$B48,E!$B$1:'E'!$AK$300,17,FALSE)*100),"")</f>
        <v/>
      </c>
      <c r="H65" s="65" t="str">
        <f>G!AW48</f>
        <v/>
      </c>
      <c r="I65" s="28" t="str">
        <f>G!AV48</f>
        <v>--</v>
      </c>
      <c r="J65" s="23" t="str">
        <f>G!AX48</f>
        <v/>
      </c>
      <c r="K65" s="65" t="str">
        <f>IFERROR(IF(OR(I65="--",I65="rg",VLOOKUP(F!$B48,E!$B$1:'E'!$AK$300,17,FALSE)=1000000000,J65="-",J65=""),"",(HLOOKUP(SMALL(G!$R$5:'G'!$AC$5,3),G!$R$5:'G'!$AC$500,ROW(G!T48)-4,FALSE))/VLOOKUP(F!$B48,E!$B$1:'E'!$AK$300,17,FALSE)*100),"")</f>
        <v/>
      </c>
      <c r="L65" s="65" t="str">
        <f>G!AZ48</f>
        <v/>
      </c>
      <c r="M65" s="28" t="str">
        <f>G!AY48</f>
        <v>--</v>
      </c>
      <c r="N65" s="23" t="str">
        <f>G!BA48</f>
        <v/>
      </c>
      <c r="O65" s="65" t="str">
        <f>IFERROR(IF(OR(M65="--",M65="rg",VLOOKUP(F!$B48,E!$B$1:'E'!$AK$300,17,FALSE)=1000000000,N65="-",N65=""),"",(HLOOKUP(SMALL(G!$R$5:'G'!$AC$5,5),G!$R$5:'G'!$AC$500,ROW(G!V48)-4,FALSE))/VLOOKUP(F!$B48,E!$B$1:'E'!$AK$300,17,FALSE)*100),"")</f>
        <v/>
      </c>
      <c r="P65" s="65" t="str">
        <f>G!BC48</f>
        <v/>
      </c>
      <c r="Q65" s="28" t="str">
        <f>G!BB48</f>
        <v>--</v>
      </c>
      <c r="R65" s="23" t="str">
        <f>G!BD48</f>
        <v/>
      </c>
      <c r="S65" s="65" t="str">
        <f>IFERROR(IF(OR(Q65="--",Q65="rg",VLOOKUP(F!$B48,E!$B$1:'E'!$AK$300,17,FALSE)=1000000000,R65="-",R65=""),"",(HLOOKUP(SMALL(G!$R$5:'G'!$AC$5,7),G!$R$5:'G'!$AC$500,ROW(G!X48)-4,FALSE))/VLOOKUP(F!$B48,E!$B$1:'E'!$AK$300,17,FALSE)*100),"")</f>
        <v/>
      </c>
      <c r="T65" s="65" t="str">
        <f>G!BF48</f>
        <v/>
      </c>
      <c r="U65" s="28" t="str">
        <f>G!BE48</f>
        <v>--</v>
      </c>
      <c r="V65" s="23" t="str">
        <f>G!BG48</f>
        <v/>
      </c>
      <c r="W65" s="65" t="str">
        <f>IFERROR(IF(OR(U65="--",U65="rg",VLOOKUP(F!$B48,E!$B$1:'E'!$AK$300,17,FALSE)=1000000000,V65="-",V65=""),"",(HLOOKUP(SMALL(G!$R$5:'G'!$AC$5,9),G!$R$5:'G'!$AC$500,ROW(G!Z48)-4,FALSE))/VLOOKUP(F!$B48,E!$B$1:'E'!$AK$300,17,FALSE)*100),"")</f>
        <v/>
      </c>
      <c r="X65" s="65" t="str">
        <f>G!BI48</f>
        <v/>
      </c>
      <c r="Y65" s="28" t="str">
        <f>G!BH48</f>
        <v>--</v>
      </c>
      <c r="Z65" s="23" t="str">
        <f>G!BJ48</f>
        <v/>
      </c>
      <c r="AA65" s="65" t="str">
        <f>IFERROR(IF(OR(Y65="--",Y65="rg",VLOOKUP(F!$B48,E!$B$1:'E'!$AK$300,17,FALSE)=1000000000,Z65="-",Z65=""),"",(HLOOKUP(SMALL(G!$R$5:'G'!$AC$5,11),G!$R$5:'G'!$AC$500,ROW(G!AB48)-4,FALSE))/VLOOKUP(F!$B48,E!$B$1:'E'!$AK$300,17,FALSE)*100),"")</f>
        <v/>
      </c>
      <c r="AB65" s="22"/>
      <c r="AC65" s="22"/>
      <c r="AE65" s="40">
        <f t="shared" si="2"/>
        <v>1</v>
      </c>
    </row>
    <row r="66" spans="1:31" ht="3.95" customHeight="1" x14ac:dyDescent="0.15">
      <c r="A66" s="65"/>
      <c r="B66" s="65"/>
      <c r="C66" s="65"/>
      <c r="D66" s="65"/>
      <c r="H66" s="65"/>
      <c r="L66" s="65"/>
      <c r="P66" s="65"/>
      <c r="T66" s="65"/>
      <c r="X66" s="65"/>
      <c r="AA66" s="22"/>
      <c r="AE66" s="67">
        <f>AE67</f>
        <v>1</v>
      </c>
    </row>
    <row r="67" spans="1:31" ht="9" customHeight="1" x14ac:dyDescent="0.15">
      <c r="A67" s="66" t="str">
        <f>IF(COUNTIF(F!D50:D57,60)&gt;0,"Polychloorbifenylen (mg/l)","Polychloorbifenylen (µg/l)")</f>
        <v>Polychloorbifenylen (µg/l)</v>
      </c>
      <c r="B67" s="65"/>
      <c r="C67" s="65"/>
      <c r="D67" s="65"/>
      <c r="H67" s="65"/>
      <c r="L67" s="65"/>
      <c r="P67" s="65"/>
      <c r="T67" s="65"/>
      <c r="X67" s="65"/>
      <c r="AA67" s="22"/>
      <c r="AE67" s="67">
        <f>IF(COUNTIF(AE68:AE75,1)=COUNT(AE68:AE75),1,0)</f>
        <v>1</v>
      </c>
    </row>
    <row r="68" spans="1:31" s="40" customFormat="1" ht="9" customHeight="1" x14ac:dyDescent="0.15">
      <c r="A68" s="161" t="str">
        <f>F!A49</f>
        <v>PCB 28</v>
      </c>
      <c r="B68" s="161"/>
      <c r="C68" s="161"/>
      <c r="D68" s="65" t="str">
        <f>G!AT49</f>
        <v/>
      </c>
      <c r="E68" s="28" t="str">
        <f>G!AS49</f>
        <v>--</v>
      </c>
      <c r="F68" s="23" t="str">
        <f>G!AU49</f>
        <v/>
      </c>
      <c r="G68" s="65" t="str">
        <f>IFERROR(IF(OR(E68="--",E68="rg",VLOOKUP(F!$B49,E!$B$1:'E'!$AK$300,17,FALSE)=1000000000,F68="-",F68=""),"",(HLOOKUP(SMALL(G!$R$5:'G'!$AC$5,1),G!$R$5:'G'!$AC$500,ROW(G!R49)-4,FALSE))/VLOOKUP(F!$B49,E!$B$1:'E'!$AK$300,17,FALSE)*100),"")</f>
        <v/>
      </c>
      <c r="H68" s="65" t="str">
        <f>G!AW49</f>
        <v/>
      </c>
      <c r="I68" s="28" t="str">
        <f>G!AV49</f>
        <v>--</v>
      </c>
      <c r="J68" s="23" t="str">
        <f>G!AX49</f>
        <v/>
      </c>
      <c r="K68" s="65" t="str">
        <f>IFERROR(IF(OR(I68="--",I68="rg",VLOOKUP(F!$B49,E!$B$1:'E'!$AK$300,17,FALSE)=1000000000,J68="-",J68=""),"",(HLOOKUP(SMALL(G!$R$5:'G'!$AC$5,3),G!$R$5:'G'!$AC$500,ROW(G!T49)-4,FALSE))/VLOOKUP(F!$B49,E!$B$1:'E'!$AK$300,17,FALSE)*100),"")</f>
        <v/>
      </c>
      <c r="L68" s="65" t="str">
        <f>G!AZ49</f>
        <v/>
      </c>
      <c r="M68" s="28" t="str">
        <f>G!AY49</f>
        <v>--</v>
      </c>
      <c r="N68" s="23" t="str">
        <f>G!BA49</f>
        <v/>
      </c>
      <c r="O68" s="65" t="str">
        <f>IFERROR(IF(OR(M68="--",M68="rg",VLOOKUP(F!$B49,E!$B$1:'E'!$AK$300,17,FALSE)=1000000000,N68="-",N68=""),"",(HLOOKUP(SMALL(G!$R$5:'G'!$AC$5,5),G!$R$5:'G'!$AC$500,ROW(G!V49)-4,FALSE))/VLOOKUP(F!$B49,E!$B$1:'E'!$AK$300,17,FALSE)*100),"")</f>
        <v/>
      </c>
      <c r="P68" s="65" t="str">
        <f>G!BC49</f>
        <v/>
      </c>
      <c r="Q68" s="28" t="str">
        <f>G!BB49</f>
        <v>--</v>
      </c>
      <c r="R68" s="23" t="str">
        <f>G!BD49</f>
        <v/>
      </c>
      <c r="S68" s="65" t="str">
        <f>IFERROR(IF(OR(Q68="--",Q68="rg",VLOOKUP(F!$B49,E!$B$1:'E'!$AK$300,17,FALSE)=1000000000,R68="-",R68=""),"",(HLOOKUP(SMALL(G!$R$5:'G'!$AC$5,7),G!$R$5:'G'!$AC$500,ROW(G!X49)-4,FALSE))/VLOOKUP(F!$B49,E!$B$1:'E'!$AK$300,17,FALSE)*100),"")</f>
        <v/>
      </c>
      <c r="T68" s="65" t="str">
        <f>G!BF49</f>
        <v/>
      </c>
      <c r="U68" s="28" t="str">
        <f>G!BE49</f>
        <v>--</v>
      </c>
      <c r="V68" s="23" t="str">
        <f>G!BG49</f>
        <v/>
      </c>
      <c r="W68" s="65" t="str">
        <f>IFERROR(IF(OR(U68="--",U68="rg",VLOOKUP(F!$B49,E!$B$1:'E'!$AK$300,17,FALSE)=1000000000,V68="-",V68=""),"",(HLOOKUP(SMALL(G!$R$5:'G'!$AC$5,9),G!$R$5:'G'!$AC$500,ROW(G!Z49)-4,FALSE))/VLOOKUP(F!$B49,E!$B$1:'E'!$AK$300,17,FALSE)*100),"")</f>
        <v/>
      </c>
      <c r="X68" s="65" t="str">
        <f>G!BI49</f>
        <v/>
      </c>
      <c r="Y68" s="28" t="str">
        <f>G!BH49</f>
        <v>--</v>
      </c>
      <c r="Z68" s="23" t="str">
        <f>G!BJ49</f>
        <v/>
      </c>
      <c r="AA68" s="65" t="str">
        <f>IFERROR(IF(OR(Y68="--",Y68="rg",VLOOKUP(F!$B49,E!$B$1:'E'!$AK$300,17,FALSE)=1000000000,Z68="-",Z68=""),"",(HLOOKUP(SMALL(G!$R$5:'G'!$AC$5,11),G!$R$5:'G'!$AC$500,ROW(G!AB49)-4,FALSE))/VLOOKUP(F!$B49,E!$B$1:'E'!$AK$300,17,FALSE)*100),"")</f>
        <v/>
      </c>
      <c r="AB68" s="22"/>
      <c r="AC68" s="22"/>
      <c r="AE68" s="40">
        <f t="shared" ref="AE68:AE75" si="3">IF(AND(E68="--",I68="--",M68="--",Q68="--",U68="--",Y68="--"),1,0)</f>
        <v>1</v>
      </c>
    </row>
    <row r="69" spans="1:31" s="40" customFormat="1" ht="9" customHeight="1" x14ac:dyDescent="0.15">
      <c r="A69" s="161" t="str">
        <f>F!A50</f>
        <v>PCB 52</v>
      </c>
      <c r="B69" s="161"/>
      <c r="C69" s="161"/>
      <c r="D69" s="65" t="str">
        <f>G!AT50</f>
        <v/>
      </c>
      <c r="E69" s="28" t="str">
        <f>G!AS50</f>
        <v>--</v>
      </c>
      <c r="F69" s="23" t="str">
        <f>G!AU50</f>
        <v/>
      </c>
      <c r="G69" s="65" t="str">
        <f>IFERROR(IF(OR(E69="--",E69="rg",VLOOKUP(F!$B50,E!$B$1:'E'!$AK$300,17,FALSE)=1000000000,F69="-",F69=""),"",(HLOOKUP(SMALL(G!$R$5:'G'!$AC$5,1),G!$R$5:'G'!$AC$500,ROW(G!R50)-4,FALSE))/VLOOKUP(F!$B50,E!$B$1:'E'!$AK$300,17,FALSE)*100),"")</f>
        <v/>
      </c>
      <c r="H69" s="65" t="str">
        <f>G!AW50</f>
        <v/>
      </c>
      <c r="I69" s="28" t="str">
        <f>G!AV50</f>
        <v>--</v>
      </c>
      <c r="J69" s="23" t="str">
        <f>G!AX50</f>
        <v/>
      </c>
      <c r="K69" s="65" t="str">
        <f>IFERROR(IF(OR(I69="--",I69="rg",VLOOKUP(F!$B50,E!$B$1:'E'!$AK$300,17,FALSE)=1000000000,J69="-",J69=""),"",(HLOOKUP(SMALL(G!$R$5:'G'!$AC$5,3),G!$R$5:'G'!$AC$500,ROW(G!T50)-4,FALSE))/VLOOKUP(F!$B50,E!$B$1:'E'!$AK$300,17,FALSE)*100),"")</f>
        <v/>
      </c>
      <c r="L69" s="65" t="str">
        <f>G!AZ50</f>
        <v/>
      </c>
      <c r="M69" s="28" t="str">
        <f>G!AY50</f>
        <v>--</v>
      </c>
      <c r="N69" s="23" t="str">
        <f>G!BA50</f>
        <v/>
      </c>
      <c r="O69" s="65" t="str">
        <f>IFERROR(IF(OR(M69="--",M69="rg",VLOOKUP(F!$B50,E!$B$1:'E'!$AK$300,17,FALSE)=1000000000,N69="-",N69=""),"",(HLOOKUP(SMALL(G!$R$5:'G'!$AC$5,5),G!$R$5:'G'!$AC$500,ROW(G!V50)-4,FALSE))/VLOOKUP(F!$B50,E!$B$1:'E'!$AK$300,17,FALSE)*100),"")</f>
        <v/>
      </c>
      <c r="P69" s="65" t="str">
        <f>G!BC50</f>
        <v/>
      </c>
      <c r="Q69" s="28" t="str">
        <f>G!BB50</f>
        <v>--</v>
      </c>
      <c r="R69" s="23" t="str">
        <f>G!BD50</f>
        <v/>
      </c>
      <c r="S69" s="65" t="str">
        <f>IFERROR(IF(OR(Q69="--",Q69="rg",VLOOKUP(F!$B50,E!$B$1:'E'!$AK$300,17,FALSE)=1000000000,R69="-",R69=""),"",(HLOOKUP(SMALL(G!$R$5:'G'!$AC$5,7),G!$R$5:'G'!$AC$500,ROW(G!X50)-4,FALSE))/VLOOKUP(F!$B50,E!$B$1:'E'!$AK$300,17,FALSE)*100),"")</f>
        <v/>
      </c>
      <c r="T69" s="65" t="str">
        <f>G!BF50</f>
        <v/>
      </c>
      <c r="U69" s="28" t="str">
        <f>G!BE50</f>
        <v>--</v>
      </c>
      <c r="V69" s="23" t="str">
        <f>G!BG50</f>
        <v/>
      </c>
      <c r="W69" s="65" t="str">
        <f>IFERROR(IF(OR(U69="--",U69="rg",VLOOKUP(F!$B50,E!$B$1:'E'!$AK$300,17,FALSE)=1000000000,V69="-",V69=""),"",(HLOOKUP(SMALL(G!$R$5:'G'!$AC$5,9),G!$R$5:'G'!$AC$500,ROW(G!Z50)-4,FALSE))/VLOOKUP(F!$B50,E!$B$1:'E'!$AK$300,17,FALSE)*100),"")</f>
        <v/>
      </c>
      <c r="X69" s="65" t="str">
        <f>G!BI50</f>
        <v/>
      </c>
      <c r="Y69" s="28" t="str">
        <f>G!BH50</f>
        <v>--</v>
      </c>
      <c r="Z69" s="23" t="str">
        <f>G!BJ50</f>
        <v/>
      </c>
      <c r="AA69" s="65" t="str">
        <f>IFERROR(IF(OR(Y69="--",Y69="rg",VLOOKUP(F!$B50,E!$B$1:'E'!$AK$300,17,FALSE)=1000000000,Z69="-",Z69=""),"",(HLOOKUP(SMALL(G!$R$5:'G'!$AC$5,11),G!$R$5:'G'!$AC$500,ROW(G!AB50)-4,FALSE))/VLOOKUP(F!$B50,E!$B$1:'E'!$AK$300,17,FALSE)*100),"")</f>
        <v/>
      </c>
      <c r="AB69" s="22"/>
      <c r="AC69" s="22"/>
      <c r="AE69" s="40">
        <f t="shared" si="3"/>
        <v>1</v>
      </c>
    </row>
    <row r="70" spans="1:31" s="40" customFormat="1" ht="9" customHeight="1" x14ac:dyDescent="0.15">
      <c r="A70" s="161" t="str">
        <f>F!A51</f>
        <v>PCB 101</v>
      </c>
      <c r="B70" s="161"/>
      <c r="C70" s="161"/>
      <c r="D70" s="65" t="str">
        <f>G!AT51</f>
        <v/>
      </c>
      <c r="E70" s="28" t="str">
        <f>G!AS51</f>
        <v>--</v>
      </c>
      <c r="F70" s="23" t="str">
        <f>G!AU51</f>
        <v/>
      </c>
      <c r="G70" s="65" t="str">
        <f>IFERROR(IF(OR(E70="--",E70="rg",VLOOKUP(F!$B51,E!$B$1:'E'!$AK$300,17,FALSE)=1000000000,F70="-",F70=""),"",(HLOOKUP(SMALL(G!$R$5:'G'!$AC$5,1),G!$R$5:'G'!$AC$500,ROW(G!R51)-4,FALSE))/VLOOKUP(F!$B51,E!$B$1:'E'!$AK$300,17,FALSE)*100),"")</f>
        <v/>
      </c>
      <c r="H70" s="65" t="str">
        <f>G!AW51</f>
        <v/>
      </c>
      <c r="I70" s="28" t="str">
        <f>G!AV51</f>
        <v>--</v>
      </c>
      <c r="J70" s="23" t="str">
        <f>G!AX51</f>
        <v/>
      </c>
      <c r="K70" s="65" t="str">
        <f>IFERROR(IF(OR(I70="--",I70="rg",VLOOKUP(F!$B51,E!$B$1:'E'!$AK$300,17,FALSE)=1000000000,J70="-",J70=""),"",(HLOOKUP(SMALL(G!$R$5:'G'!$AC$5,3),G!$R$5:'G'!$AC$500,ROW(G!T51)-4,FALSE))/VLOOKUP(F!$B51,E!$B$1:'E'!$AK$300,17,FALSE)*100),"")</f>
        <v/>
      </c>
      <c r="L70" s="65" t="str">
        <f>G!AZ51</f>
        <v/>
      </c>
      <c r="M70" s="28" t="str">
        <f>G!AY51</f>
        <v>--</v>
      </c>
      <c r="N70" s="23" t="str">
        <f>G!BA51</f>
        <v/>
      </c>
      <c r="O70" s="65" t="str">
        <f>IFERROR(IF(OR(M70="--",M70="rg",VLOOKUP(F!$B51,E!$B$1:'E'!$AK$300,17,FALSE)=1000000000,N70="-",N70=""),"",(HLOOKUP(SMALL(G!$R$5:'G'!$AC$5,5),G!$R$5:'G'!$AC$500,ROW(G!V51)-4,FALSE))/VLOOKUP(F!$B51,E!$B$1:'E'!$AK$300,17,FALSE)*100),"")</f>
        <v/>
      </c>
      <c r="P70" s="65" t="str">
        <f>G!BC51</f>
        <v/>
      </c>
      <c r="Q70" s="28" t="str">
        <f>G!BB51</f>
        <v>--</v>
      </c>
      <c r="R70" s="23" t="str">
        <f>G!BD51</f>
        <v/>
      </c>
      <c r="S70" s="65" t="str">
        <f>IFERROR(IF(OR(Q70="--",Q70="rg",VLOOKUP(F!$B51,E!$B$1:'E'!$AK$300,17,FALSE)=1000000000,R70="-",R70=""),"",(HLOOKUP(SMALL(G!$R$5:'G'!$AC$5,7),G!$R$5:'G'!$AC$500,ROW(G!X51)-4,FALSE))/VLOOKUP(F!$B51,E!$B$1:'E'!$AK$300,17,FALSE)*100),"")</f>
        <v/>
      </c>
      <c r="T70" s="65" t="str">
        <f>G!BF51</f>
        <v/>
      </c>
      <c r="U70" s="28" t="str">
        <f>G!BE51</f>
        <v>--</v>
      </c>
      <c r="V70" s="23" t="str">
        <f>G!BG51</f>
        <v/>
      </c>
      <c r="W70" s="65" t="str">
        <f>IFERROR(IF(OR(U70="--",U70="rg",VLOOKUP(F!$B51,E!$B$1:'E'!$AK$300,17,FALSE)=1000000000,V70="-",V70=""),"",(HLOOKUP(SMALL(G!$R$5:'G'!$AC$5,9),G!$R$5:'G'!$AC$500,ROW(G!Z51)-4,FALSE))/VLOOKUP(F!$B51,E!$B$1:'E'!$AK$300,17,FALSE)*100),"")</f>
        <v/>
      </c>
      <c r="X70" s="65" t="str">
        <f>G!BI51</f>
        <v/>
      </c>
      <c r="Y70" s="28" t="str">
        <f>G!BH51</f>
        <v>--</v>
      </c>
      <c r="Z70" s="23" t="str">
        <f>G!BJ51</f>
        <v/>
      </c>
      <c r="AA70" s="65" t="str">
        <f>IFERROR(IF(OR(Y70="--",Y70="rg",VLOOKUP(F!$B51,E!$B$1:'E'!$AK$300,17,FALSE)=1000000000,Z70="-",Z70=""),"",(HLOOKUP(SMALL(G!$R$5:'G'!$AC$5,11),G!$R$5:'G'!$AC$500,ROW(G!AB51)-4,FALSE))/VLOOKUP(F!$B51,E!$B$1:'E'!$AK$300,17,FALSE)*100),"")</f>
        <v/>
      </c>
      <c r="AB70" s="22"/>
      <c r="AC70" s="22"/>
      <c r="AE70" s="40">
        <f t="shared" si="3"/>
        <v>1</v>
      </c>
    </row>
    <row r="71" spans="1:31" s="40" customFormat="1" ht="9" customHeight="1" x14ac:dyDescent="0.15">
      <c r="A71" s="161" t="str">
        <f>F!A52</f>
        <v>PCB 118</v>
      </c>
      <c r="B71" s="161"/>
      <c r="C71" s="161"/>
      <c r="D71" s="65" t="str">
        <f>G!AT52</f>
        <v/>
      </c>
      <c r="E71" s="28" t="str">
        <f>G!AS52</f>
        <v>--</v>
      </c>
      <c r="F71" s="23" t="str">
        <f>G!AU52</f>
        <v/>
      </c>
      <c r="G71" s="65" t="str">
        <f>IFERROR(IF(OR(E71="--",E71="rg",VLOOKUP(F!$B52,E!$B$1:'E'!$AK$300,17,FALSE)=1000000000,F71="-",F71=""),"",(HLOOKUP(SMALL(G!$R$5:'G'!$AC$5,1),G!$R$5:'G'!$AC$500,ROW(G!R52)-4,FALSE))/VLOOKUP(F!$B52,E!$B$1:'E'!$AK$300,17,FALSE)*100),"")</f>
        <v/>
      </c>
      <c r="H71" s="65" t="str">
        <f>G!AW52</f>
        <v/>
      </c>
      <c r="I71" s="28" t="str">
        <f>G!AV52</f>
        <v>--</v>
      </c>
      <c r="J71" s="23" t="str">
        <f>G!AX52</f>
        <v/>
      </c>
      <c r="K71" s="65" t="str">
        <f>IFERROR(IF(OR(I71="--",I71="rg",VLOOKUP(F!$B52,E!$B$1:'E'!$AK$300,17,FALSE)=1000000000,J71="-",J71=""),"",(HLOOKUP(SMALL(G!$R$5:'G'!$AC$5,3),G!$R$5:'G'!$AC$500,ROW(G!T52)-4,FALSE))/VLOOKUP(F!$B52,E!$B$1:'E'!$AK$300,17,FALSE)*100),"")</f>
        <v/>
      </c>
      <c r="L71" s="65" t="str">
        <f>G!AZ52</f>
        <v/>
      </c>
      <c r="M71" s="28" t="str">
        <f>G!AY52</f>
        <v>--</v>
      </c>
      <c r="N71" s="23" t="str">
        <f>G!BA52</f>
        <v/>
      </c>
      <c r="O71" s="65" t="str">
        <f>IFERROR(IF(OR(M71="--",M71="rg",VLOOKUP(F!$B52,E!$B$1:'E'!$AK$300,17,FALSE)=1000000000,N71="-",N71=""),"",(HLOOKUP(SMALL(G!$R$5:'G'!$AC$5,5),G!$R$5:'G'!$AC$500,ROW(G!V52)-4,FALSE))/VLOOKUP(F!$B52,E!$B$1:'E'!$AK$300,17,FALSE)*100),"")</f>
        <v/>
      </c>
      <c r="P71" s="65" t="str">
        <f>G!BC52</f>
        <v/>
      </c>
      <c r="Q71" s="28" t="str">
        <f>G!BB52</f>
        <v>--</v>
      </c>
      <c r="R71" s="23" t="str">
        <f>G!BD52</f>
        <v/>
      </c>
      <c r="S71" s="65" t="str">
        <f>IFERROR(IF(OR(Q71="--",Q71="rg",VLOOKUP(F!$B52,E!$B$1:'E'!$AK$300,17,FALSE)=1000000000,R71="-",R71=""),"",(HLOOKUP(SMALL(G!$R$5:'G'!$AC$5,7),G!$R$5:'G'!$AC$500,ROW(G!X52)-4,FALSE))/VLOOKUP(F!$B52,E!$B$1:'E'!$AK$300,17,FALSE)*100),"")</f>
        <v/>
      </c>
      <c r="T71" s="65" t="str">
        <f>G!BF52</f>
        <v/>
      </c>
      <c r="U71" s="28" t="str">
        <f>G!BE52</f>
        <v>--</v>
      </c>
      <c r="V71" s="23" t="str">
        <f>G!BG52</f>
        <v/>
      </c>
      <c r="W71" s="65" t="str">
        <f>IFERROR(IF(OR(U71="--",U71="rg",VLOOKUP(F!$B52,E!$B$1:'E'!$AK$300,17,FALSE)=1000000000,V71="-",V71=""),"",(HLOOKUP(SMALL(G!$R$5:'G'!$AC$5,9),G!$R$5:'G'!$AC$500,ROW(G!Z52)-4,FALSE))/VLOOKUP(F!$B52,E!$B$1:'E'!$AK$300,17,FALSE)*100),"")</f>
        <v/>
      </c>
      <c r="X71" s="65" t="str">
        <f>G!BI52</f>
        <v/>
      </c>
      <c r="Y71" s="28" t="str">
        <f>G!BH52</f>
        <v>--</v>
      </c>
      <c r="Z71" s="23" t="str">
        <f>G!BJ52</f>
        <v/>
      </c>
      <c r="AA71" s="65" t="str">
        <f>IFERROR(IF(OR(Y71="--",Y71="rg",VLOOKUP(F!$B52,E!$B$1:'E'!$AK$300,17,FALSE)=1000000000,Z71="-",Z71=""),"",(HLOOKUP(SMALL(G!$R$5:'G'!$AC$5,11),G!$R$5:'G'!$AC$500,ROW(G!AB52)-4,FALSE))/VLOOKUP(F!$B52,E!$B$1:'E'!$AK$300,17,FALSE)*100),"")</f>
        <v/>
      </c>
      <c r="AB71" s="22"/>
      <c r="AC71" s="22"/>
      <c r="AE71" s="40">
        <f t="shared" si="3"/>
        <v>1</v>
      </c>
    </row>
    <row r="72" spans="1:31" s="40" customFormat="1" ht="9" customHeight="1" x14ac:dyDescent="0.15">
      <c r="A72" s="161" t="str">
        <f>F!A53</f>
        <v>PCB 138</v>
      </c>
      <c r="B72" s="161"/>
      <c r="C72" s="161"/>
      <c r="D72" s="65" t="str">
        <f>G!AT53</f>
        <v/>
      </c>
      <c r="E72" s="28" t="str">
        <f>G!AS53</f>
        <v>--</v>
      </c>
      <c r="F72" s="23" t="str">
        <f>G!AU53</f>
        <v/>
      </c>
      <c r="G72" s="65" t="str">
        <f>IFERROR(IF(OR(E72="--",E72="rg",VLOOKUP(F!$B53,E!$B$1:'E'!$AK$300,17,FALSE)=1000000000,F72="-",F72=""),"",(HLOOKUP(SMALL(G!$R$5:'G'!$AC$5,1),G!$R$5:'G'!$AC$500,ROW(G!R53)-4,FALSE))/VLOOKUP(F!$B53,E!$B$1:'E'!$AK$300,17,FALSE)*100),"")</f>
        <v/>
      </c>
      <c r="H72" s="65" t="str">
        <f>G!AW53</f>
        <v/>
      </c>
      <c r="I72" s="28" t="str">
        <f>G!AV53</f>
        <v>--</v>
      </c>
      <c r="J72" s="23" t="str">
        <f>G!AX53</f>
        <v/>
      </c>
      <c r="K72" s="65" t="str">
        <f>IFERROR(IF(OR(I72="--",I72="rg",VLOOKUP(F!$B53,E!$B$1:'E'!$AK$300,17,FALSE)=1000000000,J72="-",J72=""),"",(HLOOKUP(SMALL(G!$R$5:'G'!$AC$5,3),G!$R$5:'G'!$AC$500,ROW(G!T53)-4,FALSE))/VLOOKUP(F!$B53,E!$B$1:'E'!$AK$300,17,FALSE)*100),"")</f>
        <v/>
      </c>
      <c r="L72" s="65" t="str">
        <f>G!AZ53</f>
        <v/>
      </c>
      <c r="M72" s="28" t="str">
        <f>G!AY53</f>
        <v>--</v>
      </c>
      <c r="N72" s="23" t="str">
        <f>G!BA53</f>
        <v/>
      </c>
      <c r="O72" s="65" t="str">
        <f>IFERROR(IF(OR(M72="--",M72="rg",VLOOKUP(F!$B53,E!$B$1:'E'!$AK$300,17,FALSE)=1000000000,N72="-",N72=""),"",(HLOOKUP(SMALL(G!$R$5:'G'!$AC$5,5),G!$R$5:'G'!$AC$500,ROW(G!V53)-4,FALSE))/VLOOKUP(F!$B53,E!$B$1:'E'!$AK$300,17,FALSE)*100),"")</f>
        <v/>
      </c>
      <c r="P72" s="65" t="str">
        <f>G!BC53</f>
        <v/>
      </c>
      <c r="Q72" s="28" t="str">
        <f>G!BB53</f>
        <v>--</v>
      </c>
      <c r="R72" s="23" t="str">
        <f>G!BD53</f>
        <v/>
      </c>
      <c r="S72" s="65" t="str">
        <f>IFERROR(IF(OR(Q72="--",Q72="rg",VLOOKUP(F!$B53,E!$B$1:'E'!$AK$300,17,FALSE)=1000000000,R72="-",R72=""),"",(HLOOKUP(SMALL(G!$R$5:'G'!$AC$5,7),G!$R$5:'G'!$AC$500,ROW(G!X53)-4,FALSE))/VLOOKUP(F!$B53,E!$B$1:'E'!$AK$300,17,FALSE)*100),"")</f>
        <v/>
      </c>
      <c r="T72" s="65" t="str">
        <f>G!BF53</f>
        <v/>
      </c>
      <c r="U72" s="28" t="str">
        <f>G!BE53</f>
        <v>--</v>
      </c>
      <c r="V72" s="23" t="str">
        <f>G!BG53</f>
        <v/>
      </c>
      <c r="W72" s="65" t="str">
        <f>IFERROR(IF(OR(U72="--",U72="rg",VLOOKUP(F!$B53,E!$B$1:'E'!$AK$300,17,FALSE)=1000000000,V72="-",V72=""),"",(HLOOKUP(SMALL(G!$R$5:'G'!$AC$5,9),G!$R$5:'G'!$AC$500,ROW(G!Z53)-4,FALSE))/VLOOKUP(F!$B53,E!$B$1:'E'!$AK$300,17,FALSE)*100),"")</f>
        <v/>
      </c>
      <c r="X72" s="65" t="str">
        <f>G!BI53</f>
        <v/>
      </c>
      <c r="Y72" s="28" t="str">
        <f>G!BH53</f>
        <v>--</v>
      </c>
      <c r="Z72" s="23" t="str">
        <f>G!BJ53</f>
        <v/>
      </c>
      <c r="AA72" s="65" t="str">
        <f>IFERROR(IF(OR(Y72="--",Y72="rg",VLOOKUP(F!$B53,E!$B$1:'E'!$AK$300,17,FALSE)=1000000000,Z72="-",Z72=""),"",(HLOOKUP(SMALL(G!$R$5:'G'!$AC$5,11),G!$R$5:'G'!$AC$500,ROW(G!AB53)-4,FALSE))/VLOOKUP(F!$B53,E!$B$1:'E'!$AK$300,17,FALSE)*100),"")</f>
        <v/>
      </c>
      <c r="AB72" s="22"/>
      <c r="AC72" s="22"/>
      <c r="AE72" s="40">
        <f t="shared" si="3"/>
        <v>1</v>
      </c>
    </row>
    <row r="73" spans="1:31" s="40" customFormat="1" ht="9" customHeight="1" x14ac:dyDescent="0.15">
      <c r="A73" s="161" t="str">
        <f>F!A54</f>
        <v>PCB 153</v>
      </c>
      <c r="B73" s="161"/>
      <c r="C73" s="161"/>
      <c r="D73" s="65" t="str">
        <f>G!AT54</f>
        <v/>
      </c>
      <c r="E73" s="28" t="str">
        <f>G!AS54</f>
        <v>--</v>
      </c>
      <c r="F73" s="23" t="str">
        <f>G!AU54</f>
        <v/>
      </c>
      <c r="G73" s="65" t="str">
        <f>IFERROR(IF(OR(E73="--",E73="rg",VLOOKUP(F!$B54,E!$B$1:'E'!$AK$300,17,FALSE)=1000000000,F73="-",F73=""),"",(HLOOKUP(SMALL(G!$R$5:'G'!$AC$5,1),G!$R$5:'G'!$AC$500,ROW(G!R54)-4,FALSE))/VLOOKUP(F!$B54,E!$B$1:'E'!$AK$300,17,FALSE)*100),"")</f>
        <v/>
      </c>
      <c r="H73" s="65" t="str">
        <f>G!AW54</f>
        <v/>
      </c>
      <c r="I73" s="28" t="str">
        <f>G!AV54</f>
        <v>--</v>
      </c>
      <c r="J73" s="23" t="str">
        <f>G!AX54</f>
        <v/>
      </c>
      <c r="K73" s="65" t="str">
        <f>IFERROR(IF(OR(I73="--",I73="rg",VLOOKUP(F!$B54,E!$B$1:'E'!$AK$300,17,FALSE)=1000000000,J73="-",J73=""),"",(HLOOKUP(SMALL(G!$R$5:'G'!$AC$5,3),G!$R$5:'G'!$AC$500,ROW(G!T54)-4,FALSE))/VLOOKUP(F!$B54,E!$B$1:'E'!$AK$300,17,FALSE)*100),"")</f>
        <v/>
      </c>
      <c r="L73" s="65" t="str">
        <f>G!AZ54</f>
        <v/>
      </c>
      <c r="M73" s="28" t="str">
        <f>G!AY54</f>
        <v>--</v>
      </c>
      <c r="N73" s="23" t="str">
        <f>G!BA54</f>
        <v/>
      </c>
      <c r="O73" s="65" t="str">
        <f>IFERROR(IF(OR(M73="--",M73="rg",VLOOKUP(F!$B54,E!$B$1:'E'!$AK$300,17,FALSE)=1000000000,N73="-",N73=""),"",(HLOOKUP(SMALL(G!$R$5:'G'!$AC$5,5),G!$R$5:'G'!$AC$500,ROW(G!V54)-4,FALSE))/VLOOKUP(F!$B54,E!$B$1:'E'!$AK$300,17,FALSE)*100),"")</f>
        <v/>
      </c>
      <c r="P73" s="65" t="str">
        <f>G!BC54</f>
        <v/>
      </c>
      <c r="Q73" s="28" t="str">
        <f>G!BB54</f>
        <v>--</v>
      </c>
      <c r="R73" s="23" t="str">
        <f>G!BD54</f>
        <v/>
      </c>
      <c r="S73" s="65" t="str">
        <f>IFERROR(IF(OR(Q73="--",Q73="rg",VLOOKUP(F!$B54,E!$B$1:'E'!$AK$300,17,FALSE)=1000000000,R73="-",R73=""),"",(HLOOKUP(SMALL(G!$R$5:'G'!$AC$5,7),G!$R$5:'G'!$AC$500,ROW(G!X54)-4,FALSE))/VLOOKUP(F!$B54,E!$B$1:'E'!$AK$300,17,FALSE)*100),"")</f>
        <v/>
      </c>
      <c r="T73" s="65" t="str">
        <f>G!BF54</f>
        <v/>
      </c>
      <c r="U73" s="28" t="str">
        <f>G!BE54</f>
        <v>--</v>
      </c>
      <c r="V73" s="23" t="str">
        <f>G!BG54</f>
        <v/>
      </c>
      <c r="W73" s="65" t="str">
        <f>IFERROR(IF(OR(U73="--",U73="rg",VLOOKUP(F!$B54,E!$B$1:'E'!$AK$300,17,FALSE)=1000000000,V73="-",V73=""),"",(HLOOKUP(SMALL(G!$R$5:'G'!$AC$5,9),G!$R$5:'G'!$AC$500,ROW(G!Z54)-4,FALSE))/VLOOKUP(F!$B54,E!$B$1:'E'!$AK$300,17,FALSE)*100),"")</f>
        <v/>
      </c>
      <c r="X73" s="65" t="str">
        <f>G!BI54</f>
        <v/>
      </c>
      <c r="Y73" s="28" t="str">
        <f>G!BH54</f>
        <v>--</v>
      </c>
      <c r="Z73" s="23" t="str">
        <f>G!BJ54</f>
        <v/>
      </c>
      <c r="AA73" s="65" t="str">
        <f>IFERROR(IF(OR(Y73="--",Y73="rg",VLOOKUP(F!$B54,E!$B$1:'E'!$AK$300,17,FALSE)=1000000000,Z73="-",Z73=""),"",(HLOOKUP(SMALL(G!$R$5:'G'!$AC$5,11),G!$R$5:'G'!$AC$500,ROW(G!AB54)-4,FALSE))/VLOOKUP(F!$B54,E!$B$1:'E'!$AK$300,17,FALSE)*100),"")</f>
        <v/>
      </c>
      <c r="AB73" s="22"/>
      <c r="AC73" s="22"/>
      <c r="AE73" s="40">
        <f t="shared" si="3"/>
        <v>1</v>
      </c>
    </row>
    <row r="74" spans="1:31" s="40" customFormat="1" ht="9" customHeight="1" x14ac:dyDescent="0.15">
      <c r="A74" s="161" t="str">
        <f>F!A55</f>
        <v>PCB 180</v>
      </c>
      <c r="B74" s="161"/>
      <c r="C74" s="161"/>
      <c r="D74" s="65" t="str">
        <f>G!AT55</f>
        <v/>
      </c>
      <c r="E74" s="28" t="str">
        <f>G!AS55</f>
        <v>--</v>
      </c>
      <c r="F74" s="23" t="str">
        <f>G!AU55</f>
        <v/>
      </c>
      <c r="G74" s="65" t="str">
        <f>IFERROR(IF(OR(E74="--",E74="rg",VLOOKUP(F!$B55,E!$B$1:'E'!$AK$300,17,FALSE)=1000000000,F74="-",F74=""),"",(HLOOKUP(SMALL(G!$R$5:'G'!$AC$5,1),G!$R$5:'G'!$AC$500,ROW(G!R55)-4,FALSE))/VLOOKUP(F!$B55,E!$B$1:'E'!$AK$300,17,FALSE)*100),"")</f>
        <v/>
      </c>
      <c r="H74" s="65" t="str">
        <f>G!AW55</f>
        <v/>
      </c>
      <c r="I74" s="28" t="str">
        <f>G!AV55</f>
        <v>--</v>
      </c>
      <c r="J74" s="23" t="str">
        <f>G!AX55</f>
        <v/>
      </c>
      <c r="K74" s="65" t="str">
        <f>IFERROR(IF(OR(I74="--",I74="rg",VLOOKUP(F!$B55,E!$B$1:'E'!$AK$300,17,FALSE)=1000000000,J74="-",J74=""),"",(HLOOKUP(SMALL(G!$R$5:'G'!$AC$5,3),G!$R$5:'G'!$AC$500,ROW(G!T55)-4,FALSE))/VLOOKUP(F!$B55,E!$B$1:'E'!$AK$300,17,FALSE)*100),"")</f>
        <v/>
      </c>
      <c r="L74" s="65" t="str">
        <f>G!AZ55</f>
        <v/>
      </c>
      <c r="M74" s="28" t="str">
        <f>G!AY55</f>
        <v>--</v>
      </c>
      <c r="N74" s="23" t="str">
        <f>G!BA55</f>
        <v/>
      </c>
      <c r="O74" s="65" t="str">
        <f>IFERROR(IF(OR(M74="--",M74="rg",VLOOKUP(F!$B55,E!$B$1:'E'!$AK$300,17,FALSE)=1000000000,N74="-",N74=""),"",(HLOOKUP(SMALL(G!$R$5:'G'!$AC$5,5),G!$R$5:'G'!$AC$500,ROW(G!V55)-4,FALSE))/VLOOKUP(F!$B55,E!$B$1:'E'!$AK$300,17,FALSE)*100),"")</f>
        <v/>
      </c>
      <c r="P74" s="65" t="str">
        <f>G!BC55</f>
        <v/>
      </c>
      <c r="Q74" s="28" t="str">
        <f>G!BB55</f>
        <v>--</v>
      </c>
      <c r="R74" s="23" t="str">
        <f>G!BD55</f>
        <v/>
      </c>
      <c r="S74" s="65" t="str">
        <f>IFERROR(IF(OR(Q74="--",Q74="rg",VLOOKUP(F!$B55,E!$B$1:'E'!$AK$300,17,FALSE)=1000000000,R74="-",R74=""),"",(HLOOKUP(SMALL(G!$R$5:'G'!$AC$5,7),G!$R$5:'G'!$AC$500,ROW(G!X55)-4,FALSE))/VLOOKUP(F!$B55,E!$B$1:'E'!$AK$300,17,FALSE)*100),"")</f>
        <v/>
      </c>
      <c r="T74" s="65" t="str">
        <f>G!BF55</f>
        <v/>
      </c>
      <c r="U74" s="28" t="str">
        <f>G!BE55</f>
        <v>--</v>
      </c>
      <c r="V74" s="23" t="str">
        <f>G!BG55</f>
        <v/>
      </c>
      <c r="W74" s="65" t="str">
        <f>IFERROR(IF(OR(U74="--",U74="rg",VLOOKUP(F!$B55,E!$B$1:'E'!$AK$300,17,FALSE)=1000000000,V74="-",V74=""),"",(HLOOKUP(SMALL(G!$R$5:'G'!$AC$5,9),G!$R$5:'G'!$AC$500,ROW(G!Z55)-4,FALSE))/VLOOKUP(F!$B55,E!$B$1:'E'!$AK$300,17,FALSE)*100),"")</f>
        <v/>
      </c>
      <c r="X74" s="65" t="str">
        <f>G!BI55</f>
        <v/>
      </c>
      <c r="Y74" s="28" t="str">
        <f>G!BH55</f>
        <v>--</v>
      </c>
      <c r="Z74" s="23" t="str">
        <f>G!BJ55</f>
        <v/>
      </c>
      <c r="AA74" s="65" t="str">
        <f>IFERROR(IF(OR(Y74="--",Y74="rg",VLOOKUP(F!$B55,E!$B$1:'E'!$AK$300,17,FALSE)=1000000000,Z74="-",Z74=""),"",(HLOOKUP(SMALL(G!$R$5:'G'!$AC$5,11),G!$R$5:'G'!$AC$500,ROW(G!AB55)-4,FALSE))/VLOOKUP(F!$B55,E!$B$1:'E'!$AK$300,17,FALSE)*100),"")</f>
        <v/>
      </c>
      <c r="AB74" s="22"/>
      <c r="AC74" s="22"/>
      <c r="AE74" s="40">
        <f t="shared" si="3"/>
        <v>1</v>
      </c>
    </row>
    <row r="75" spans="1:31" s="40" customFormat="1" ht="9" customHeight="1" x14ac:dyDescent="0.15">
      <c r="A75" s="161" t="str">
        <f>F!A56</f>
        <v>PCB som 7</v>
      </c>
      <c r="B75" s="161"/>
      <c r="C75" s="161"/>
      <c r="D75" s="65" t="str">
        <f>G!AT56</f>
        <v/>
      </c>
      <c r="E75" s="28" t="str">
        <f>G!AS56</f>
        <v>--</v>
      </c>
      <c r="F75" s="23" t="str">
        <f>G!AU56</f>
        <v/>
      </c>
      <c r="G75" s="65" t="str">
        <f>IFERROR(IF(OR(E75="--",E75="rg",VLOOKUP(F!$B56,E!$B$1:'E'!$AK$300,17,FALSE)=1000000000,F75="-",F75=""),"",(HLOOKUP(SMALL(G!$R$5:'G'!$AC$5,1),G!$R$5:'G'!$AC$500,ROW(G!R56)-4,FALSE))/VLOOKUP(F!$B56,E!$B$1:'E'!$AK$300,17,FALSE)*100),"")</f>
        <v/>
      </c>
      <c r="H75" s="65" t="str">
        <f>G!AW56</f>
        <v/>
      </c>
      <c r="I75" s="28" t="str">
        <f>G!AV56</f>
        <v>--</v>
      </c>
      <c r="J75" s="23" t="str">
        <f>G!AX56</f>
        <v/>
      </c>
      <c r="K75" s="65" t="str">
        <f>IFERROR(IF(OR(I75="--",I75="rg",VLOOKUP(F!$B56,E!$B$1:'E'!$AK$300,17,FALSE)=1000000000,J75="-",J75=""),"",(HLOOKUP(SMALL(G!$R$5:'G'!$AC$5,3),G!$R$5:'G'!$AC$500,ROW(G!T56)-4,FALSE))/VLOOKUP(F!$B56,E!$B$1:'E'!$AK$300,17,FALSE)*100),"")</f>
        <v/>
      </c>
      <c r="L75" s="65" t="str">
        <f>G!AZ56</f>
        <v/>
      </c>
      <c r="M75" s="28" t="str">
        <f>G!AY56</f>
        <v>--</v>
      </c>
      <c r="N75" s="23" t="str">
        <f>G!BA56</f>
        <v/>
      </c>
      <c r="O75" s="65" t="str">
        <f>IFERROR(IF(OR(M75="--",M75="rg",VLOOKUP(F!$B56,E!$B$1:'E'!$AK$300,17,FALSE)=1000000000,N75="-",N75=""),"",(HLOOKUP(SMALL(G!$R$5:'G'!$AC$5,5),G!$R$5:'G'!$AC$500,ROW(G!V56)-4,FALSE))/VLOOKUP(F!$B56,E!$B$1:'E'!$AK$300,17,FALSE)*100),"")</f>
        <v/>
      </c>
      <c r="P75" s="65" t="str">
        <f>G!BC56</f>
        <v/>
      </c>
      <c r="Q75" s="28" t="str">
        <f>G!BB56</f>
        <v>--</v>
      </c>
      <c r="R75" s="23" t="str">
        <f>G!BD56</f>
        <v/>
      </c>
      <c r="S75" s="65" t="str">
        <f>IFERROR(IF(OR(Q75="--",Q75="rg",VLOOKUP(F!$B56,E!$B$1:'E'!$AK$300,17,FALSE)=1000000000,R75="-",R75=""),"",(HLOOKUP(SMALL(G!$R$5:'G'!$AC$5,7),G!$R$5:'G'!$AC$500,ROW(G!X56)-4,FALSE))/VLOOKUP(F!$B56,E!$B$1:'E'!$AK$300,17,FALSE)*100),"")</f>
        <v/>
      </c>
      <c r="T75" s="65" t="str">
        <f>G!BF56</f>
        <v/>
      </c>
      <c r="U75" s="28" t="str">
        <f>G!BE56</f>
        <v>--</v>
      </c>
      <c r="V75" s="23" t="str">
        <f>G!BG56</f>
        <v/>
      </c>
      <c r="W75" s="65" t="str">
        <f>IFERROR(IF(OR(U75="--",U75="rg",VLOOKUP(F!$B56,E!$B$1:'E'!$AK$300,17,FALSE)=1000000000,V75="-",V75=""),"",(HLOOKUP(SMALL(G!$R$5:'G'!$AC$5,9),G!$R$5:'G'!$AC$500,ROW(G!Z56)-4,FALSE))/VLOOKUP(F!$B56,E!$B$1:'E'!$AK$300,17,FALSE)*100),"")</f>
        <v/>
      </c>
      <c r="X75" s="65" t="str">
        <f>G!BI56</f>
        <v/>
      </c>
      <c r="Y75" s="28" t="str">
        <f>G!BH56</f>
        <v>--</v>
      </c>
      <c r="Z75" s="23" t="str">
        <f>G!BJ56</f>
        <v/>
      </c>
      <c r="AA75" s="65" t="str">
        <f>IFERROR(IF(OR(Y75="--",Y75="rg",VLOOKUP(F!$B56,E!$B$1:'E'!$AK$300,17,FALSE)=1000000000,Z75="-",Z75=""),"",(HLOOKUP(SMALL(G!$R$5:'G'!$AC$5,11),G!$R$5:'G'!$AC$500,ROW(G!AB56)-4,FALSE))/VLOOKUP(F!$B56,E!$B$1:'E'!$AK$300,17,FALSE)*100),"")</f>
        <v/>
      </c>
      <c r="AB75" s="22"/>
      <c r="AC75" s="22"/>
      <c r="AE75" s="40">
        <f t="shared" si="3"/>
        <v>1</v>
      </c>
    </row>
    <row r="76" spans="1:31" ht="3.95" customHeight="1" x14ac:dyDescent="0.15">
      <c r="A76" s="65"/>
      <c r="B76" s="65"/>
      <c r="C76" s="65"/>
      <c r="D76" s="65"/>
      <c r="H76" s="65"/>
      <c r="L76" s="65"/>
      <c r="P76" s="65"/>
      <c r="T76" s="65"/>
      <c r="X76" s="65"/>
      <c r="AA76" s="22"/>
      <c r="AE76" s="67">
        <f>AE77</f>
        <v>0</v>
      </c>
    </row>
    <row r="77" spans="1:31" ht="9" customHeight="1" x14ac:dyDescent="0.15">
      <c r="A77" s="66" t="str">
        <f>IF(COUNTIF(F!D58:D66,60)&gt;0,"Vluchtige aromatische koolwaterstoffen (mg/l)","Vluchtige aromatische koolwaterstoffen (µg/l)")</f>
        <v>Vluchtige aromatische koolwaterstoffen (µg/l)</v>
      </c>
      <c r="B77" s="65"/>
      <c r="C77" s="65"/>
      <c r="D77" s="65"/>
      <c r="H77" s="65"/>
      <c r="L77" s="65"/>
      <c r="P77" s="65"/>
      <c r="T77" s="65"/>
      <c r="X77" s="65"/>
      <c r="AA77" s="22"/>
      <c r="AE77" s="67">
        <f>IF(COUNTIF(AE78:AE86,1)=COUNT(AE78:AE86),1,0)</f>
        <v>0</v>
      </c>
    </row>
    <row r="78" spans="1:31" s="40" customFormat="1" ht="9" customHeight="1" x14ac:dyDescent="0.15">
      <c r="A78" s="161" t="str">
        <f>F!A57</f>
        <v>Benzeen</v>
      </c>
      <c r="B78" s="161"/>
      <c r="C78" s="161"/>
      <c r="D78" s="65" t="str">
        <f>G!AT57</f>
        <v>&lt;</v>
      </c>
      <c r="E78" s="28" t="str">
        <f>G!AS57</f>
        <v>0,20</v>
      </c>
      <c r="F78" s="23" t="str">
        <f>G!AU57</f>
        <v>-</v>
      </c>
      <c r="G78" s="65" t="str">
        <f>IFERROR(IF(OR(E78="--",E78="rg",VLOOKUP(F!$B57,E!$B$1:'E'!$AK$300,17,FALSE)=1000000000,F78="-",F78=""),"",(HLOOKUP(SMALL(G!$R$5:'G'!$AC$5,1),G!$R$5:'G'!$AC$500,ROW(G!R57)-4,FALSE))/VLOOKUP(F!$B57,E!$B$1:'E'!$AK$300,17,FALSE)*100),"")</f>
        <v/>
      </c>
      <c r="H78" s="65" t="str">
        <f>G!AW57</f>
        <v>&lt;</v>
      </c>
      <c r="I78" s="28" t="str">
        <f>G!AV57</f>
        <v>0,20</v>
      </c>
      <c r="J78" s="23" t="str">
        <f>G!AX57</f>
        <v>-</v>
      </c>
      <c r="K78" s="65" t="str">
        <f>IFERROR(IF(OR(I78="--",I78="rg",VLOOKUP(F!$B57,E!$B$1:'E'!$AK$300,17,FALSE)=1000000000,J78="-",J78=""),"",(HLOOKUP(SMALL(G!$R$5:'G'!$AC$5,3),G!$R$5:'G'!$AC$500,ROW(G!T57)-4,FALSE))/VLOOKUP(F!$B57,E!$B$1:'E'!$AK$300,17,FALSE)*100),"")</f>
        <v/>
      </c>
      <c r="L78" s="65" t="str">
        <f>G!AZ57</f>
        <v>&lt;</v>
      </c>
      <c r="M78" s="28" t="str">
        <f>G!AY57</f>
        <v>0,20</v>
      </c>
      <c r="N78" s="23" t="str">
        <f>G!BA57</f>
        <v>-</v>
      </c>
      <c r="O78" s="65" t="str">
        <f>IFERROR(IF(OR(M78="--",M78="rg",VLOOKUP(F!$B57,E!$B$1:'E'!$AK$300,17,FALSE)=1000000000,N78="-",N78=""),"",(HLOOKUP(SMALL(G!$R$5:'G'!$AC$5,5),G!$R$5:'G'!$AC$500,ROW(G!V57)-4,FALSE))/VLOOKUP(F!$B57,E!$B$1:'E'!$AK$300,17,FALSE)*100),"")</f>
        <v/>
      </c>
      <c r="P78" s="65" t="str">
        <f>G!BC57</f>
        <v>&lt;</v>
      </c>
      <c r="Q78" s="28" t="str">
        <f>G!BB57</f>
        <v>0,20</v>
      </c>
      <c r="R78" s="23" t="str">
        <f>G!BD57</f>
        <v>-</v>
      </c>
      <c r="S78" s="65" t="str">
        <f>IFERROR(IF(OR(Q78="--",Q78="rg",VLOOKUP(F!$B57,E!$B$1:'E'!$AK$300,17,FALSE)=1000000000,R78="-",R78=""),"",(HLOOKUP(SMALL(G!$R$5:'G'!$AC$5,7),G!$R$5:'G'!$AC$500,ROW(G!X57)-4,FALSE))/VLOOKUP(F!$B57,E!$B$1:'E'!$AK$300,17,FALSE)*100),"")</f>
        <v/>
      </c>
      <c r="T78" s="65" t="str">
        <f>G!BF57</f>
        <v/>
      </c>
      <c r="U78" s="28" t="str">
        <f>G!BE57</f>
        <v>--</v>
      </c>
      <c r="V78" s="23" t="str">
        <f>G!BG57</f>
        <v/>
      </c>
      <c r="W78" s="65" t="str">
        <f>IFERROR(IF(OR(U78="--",U78="rg",VLOOKUP(F!$B57,E!$B$1:'E'!$AK$300,17,FALSE)=1000000000,V78="-",V78=""),"",(HLOOKUP(SMALL(G!$R$5:'G'!$AC$5,9),G!$R$5:'G'!$AC$500,ROW(G!Z57)-4,FALSE))/VLOOKUP(F!$B57,E!$B$1:'E'!$AK$300,17,FALSE)*100),"")</f>
        <v/>
      </c>
      <c r="X78" s="65" t="str">
        <f>G!BI57</f>
        <v/>
      </c>
      <c r="Y78" s="28" t="str">
        <f>G!BH57</f>
        <v>--</v>
      </c>
      <c r="Z78" s="23" t="str">
        <f>G!BJ57</f>
        <v/>
      </c>
      <c r="AA78" s="65" t="str">
        <f>IFERROR(IF(OR(Y78="--",Y78="rg",VLOOKUP(F!$B57,E!$B$1:'E'!$AK$300,17,FALSE)=1000000000,Z78="-",Z78=""),"",(HLOOKUP(SMALL(G!$R$5:'G'!$AC$5,11),G!$R$5:'G'!$AC$500,ROW(G!AB57)-4,FALSE))/VLOOKUP(F!$B57,E!$B$1:'E'!$AK$300,17,FALSE)*100),"")</f>
        <v/>
      </c>
      <c r="AB78" s="22"/>
      <c r="AC78" s="22"/>
      <c r="AE78" s="40">
        <f t="shared" ref="AE78:AE86" si="4">IF(AND(E78="--",I78="--",M78="--",Q78="--",U78="--",Y78="--"),1,0)</f>
        <v>0</v>
      </c>
    </row>
    <row r="79" spans="1:31" s="40" customFormat="1" ht="9" customHeight="1" x14ac:dyDescent="0.15">
      <c r="A79" s="161" t="str">
        <f>F!A58</f>
        <v>Tolueen</v>
      </c>
      <c r="B79" s="161"/>
      <c r="C79" s="161"/>
      <c r="D79" s="65" t="str">
        <f>G!AT58</f>
        <v>&lt;</v>
      </c>
      <c r="E79" s="28" t="str">
        <f>G!AS58</f>
        <v>0,20</v>
      </c>
      <c r="F79" s="23" t="str">
        <f>G!AU58</f>
        <v>-</v>
      </c>
      <c r="G79" s="65" t="str">
        <f>IFERROR(IF(OR(E79="--",E79="rg",VLOOKUP(F!$B58,E!$B$1:'E'!$AK$300,17,FALSE)=1000000000,F79="-",F79=""),"",(HLOOKUP(SMALL(G!$R$5:'G'!$AC$5,1),G!$R$5:'G'!$AC$500,ROW(G!R58)-4,FALSE))/VLOOKUP(F!$B58,E!$B$1:'E'!$AK$300,17,FALSE)*100),"")</f>
        <v/>
      </c>
      <c r="H79" s="65" t="str">
        <f>G!AW58</f>
        <v>&lt;</v>
      </c>
      <c r="I79" s="28" t="str">
        <f>G!AV58</f>
        <v>0,20</v>
      </c>
      <c r="J79" s="23" t="str">
        <f>G!AX58</f>
        <v>-</v>
      </c>
      <c r="K79" s="65" t="str">
        <f>IFERROR(IF(OR(I79="--",I79="rg",VLOOKUP(F!$B58,E!$B$1:'E'!$AK$300,17,FALSE)=1000000000,J79="-",J79=""),"",(HLOOKUP(SMALL(G!$R$5:'G'!$AC$5,3),G!$R$5:'G'!$AC$500,ROW(G!T58)-4,FALSE))/VLOOKUP(F!$B58,E!$B$1:'E'!$AK$300,17,FALSE)*100),"")</f>
        <v/>
      </c>
      <c r="L79" s="65" t="str">
        <f>G!AZ58</f>
        <v>&lt;</v>
      </c>
      <c r="M79" s="28" t="str">
        <f>G!AY58</f>
        <v>0,20</v>
      </c>
      <c r="N79" s="23" t="str">
        <f>G!BA58</f>
        <v>-</v>
      </c>
      <c r="O79" s="65" t="str">
        <f>IFERROR(IF(OR(M79="--",M79="rg",VLOOKUP(F!$B58,E!$B$1:'E'!$AK$300,17,FALSE)=1000000000,N79="-",N79=""),"",(HLOOKUP(SMALL(G!$R$5:'G'!$AC$5,5),G!$R$5:'G'!$AC$500,ROW(G!V58)-4,FALSE))/VLOOKUP(F!$B58,E!$B$1:'E'!$AK$300,17,FALSE)*100),"")</f>
        <v/>
      </c>
      <c r="P79" s="65" t="str">
        <f>G!BC58</f>
        <v>&lt;</v>
      </c>
      <c r="Q79" s="28" t="str">
        <f>G!BB58</f>
        <v>0,20</v>
      </c>
      <c r="R79" s="23" t="str">
        <f>G!BD58</f>
        <v>-</v>
      </c>
      <c r="S79" s="65" t="str">
        <f>IFERROR(IF(OR(Q79="--",Q79="rg",VLOOKUP(F!$B58,E!$B$1:'E'!$AK$300,17,FALSE)=1000000000,R79="-",R79=""),"",(HLOOKUP(SMALL(G!$R$5:'G'!$AC$5,7),G!$R$5:'G'!$AC$500,ROW(G!X58)-4,FALSE))/VLOOKUP(F!$B58,E!$B$1:'E'!$AK$300,17,FALSE)*100),"")</f>
        <v/>
      </c>
      <c r="T79" s="65" t="str">
        <f>G!BF58</f>
        <v/>
      </c>
      <c r="U79" s="28" t="str">
        <f>G!BE58</f>
        <v>--</v>
      </c>
      <c r="V79" s="23" t="str">
        <f>G!BG58</f>
        <v/>
      </c>
      <c r="W79" s="65" t="str">
        <f>IFERROR(IF(OR(U79="--",U79="rg",VLOOKUP(F!$B58,E!$B$1:'E'!$AK$300,17,FALSE)=1000000000,V79="-",V79=""),"",(HLOOKUP(SMALL(G!$R$5:'G'!$AC$5,9),G!$R$5:'G'!$AC$500,ROW(G!Z58)-4,FALSE))/VLOOKUP(F!$B58,E!$B$1:'E'!$AK$300,17,FALSE)*100),"")</f>
        <v/>
      </c>
      <c r="X79" s="65" t="str">
        <f>G!BI58</f>
        <v/>
      </c>
      <c r="Y79" s="28" t="str">
        <f>G!BH58</f>
        <v>--</v>
      </c>
      <c r="Z79" s="23" t="str">
        <f>G!BJ58</f>
        <v/>
      </c>
      <c r="AA79" s="65" t="str">
        <f>IFERROR(IF(OR(Y79="--",Y79="rg",VLOOKUP(F!$B58,E!$B$1:'E'!$AK$300,17,FALSE)=1000000000,Z79="-",Z79=""),"",(HLOOKUP(SMALL(G!$R$5:'G'!$AC$5,11),G!$R$5:'G'!$AC$500,ROW(G!AB58)-4,FALSE))/VLOOKUP(F!$B58,E!$B$1:'E'!$AK$300,17,FALSE)*100),"")</f>
        <v/>
      </c>
      <c r="AB79" s="22"/>
      <c r="AC79" s="22"/>
      <c r="AE79" s="40">
        <f t="shared" si="4"/>
        <v>0</v>
      </c>
    </row>
    <row r="80" spans="1:31" s="40" customFormat="1" ht="9" customHeight="1" x14ac:dyDescent="0.15">
      <c r="A80" s="161" t="str">
        <f>F!A59</f>
        <v>Ethylbenzeen</v>
      </c>
      <c r="B80" s="161"/>
      <c r="C80" s="161"/>
      <c r="D80" s="65" t="str">
        <f>G!AT59</f>
        <v>&lt;</v>
      </c>
      <c r="E80" s="28" t="str">
        <f>G!AS59</f>
        <v>0,20</v>
      </c>
      <c r="F80" s="23" t="str">
        <f>G!AU59</f>
        <v>-</v>
      </c>
      <c r="G80" s="65" t="str">
        <f>IFERROR(IF(OR(E80="--",E80="rg",VLOOKUP(F!$B59,E!$B$1:'E'!$AK$300,17,FALSE)=1000000000,F80="-",F80=""),"",(HLOOKUP(SMALL(G!$R$5:'G'!$AC$5,1),G!$R$5:'G'!$AC$500,ROW(G!R59)-4,FALSE))/VLOOKUP(F!$B59,E!$B$1:'E'!$AK$300,17,FALSE)*100),"")</f>
        <v/>
      </c>
      <c r="H80" s="65" t="str">
        <f>G!AW59</f>
        <v>&lt;</v>
      </c>
      <c r="I80" s="28" t="str">
        <f>G!AV59</f>
        <v>0,20</v>
      </c>
      <c r="J80" s="23" t="str">
        <f>G!AX59</f>
        <v>-</v>
      </c>
      <c r="K80" s="65" t="str">
        <f>IFERROR(IF(OR(I80="--",I80="rg",VLOOKUP(F!$B59,E!$B$1:'E'!$AK$300,17,FALSE)=1000000000,J80="-",J80=""),"",(HLOOKUP(SMALL(G!$R$5:'G'!$AC$5,3),G!$R$5:'G'!$AC$500,ROW(G!T59)-4,FALSE))/VLOOKUP(F!$B59,E!$B$1:'E'!$AK$300,17,FALSE)*100),"")</f>
        <v/>
      </c>
      <c r="L80" s="65" t="str">
        <f>G!AZ59</f>
        <v>&lt;</v>
      </c>
      <c r="M80" s="28" t="str">
        <f>G!AY59</f>
        <v>0,20</v>
      </c>
      <c r="N80" s="23" t="str">
        <f>G!BA59</f>
        <v>-</v>
      </c>
      <c r="O80" s="65" t="str">
        <f>IFERROR(IF(OR(M80="--",M80="rg",VLOOKUP(F!$B59,E!$B$1:'E'!$AK$300,17,FALSE)=1000000000,N80="-",N80=""),"",(HLOOKUP(SMALL(G!$R$5:'G'!$AC$5,5),G!$R$5:'G'!$AC$500,ROW(G!V59)-4,FALSE))/VLOOKUP(F!$B59,E!$B$1:'E'!$AK$300,17,FALSE)*100),"")</f>
        <v/>
      </c>
      <c r="P80" s="65" t="str">
        <f>G!BC59</f>
        <v>&lt;</v>
      </c>
      <c r="Q80" s="28" t="str">
        <f>G!BB59</f>
        <v>0,20</v>
      </c>
      <c r="R80" s="23" t="str">
        <f>G!BD59</f>
        <v>-</v>
      </c>
      <c r="S80" s="65" t="str">
        <f>IFERROR(IF(OR(Q80="--",Q80="rg",VLOOKUP(F!$B59,E!$B$1:'E'!$AK$300,17,FALSE)=1000000000,R80="-",R80=""),"",(HLOOKUP(SMALL(G!$R$5:'G'!$AC$5,7),G!$R$5:'G'!$AC$500,ROW(G!X59)-4,FALSE))/VLOOKUP(F!$B59,E!$B$1:'E'!$AK$300,17,FALSE)*100),"")</f>
        <v/>
      </c>
      <c r="T80" s="65" t="str">
        <f>G!BF59</f>
        <v/>
      </c>
      <c r="U80" s="28" t="str">
        <f>G!BE59</f>
        <v>--</v>
      </c>
      <c r="V80" s="23" t="str">
        <f>G!BG59</f>
        <v/>
      </c>
      <c r="W80" s="65" t="str">
        <f>IFERROR(IF(OR(U80="--",U80="rg",VLOOKUP(F!$B59,E!$B$1:'E'!$AK$300,17,FALSE)=1000000000,V80="-",V80=""),"",(HLOOKUP(SMALL(G!$R$5:'G'!$AC$5,9),G!$R$5:'G'!$AC$500,ROW(G!Z59)-4,FALSE))/VLOOKUP(F!$B59,E!$B$1:'E'!$AK$300,17,FALSE)*100),"")</f>
        <v/>
      </c>
      <c r="X80" s="65" t="str">
        <f>G!BI59</f>
        <v/>
      </c>
      <c r="Y80" s="28" t="str">
        <f>G!BH59</f>
        <v>--</v>
      </c>
      <c r="Z80" s="23" t="str">
        <f>G!BJ59</f>
        <v/>
      </c>
      <c r="AA80" s="65" t="str">
        <f>IFERROR(IF(OR(Y80="--",Y80="rg",VLOOKUP(F!$B59,E!$B$1:'E'!$AK$300,17,FALSE)=1000000000,Z80="-",Z80=""),"",(HLOOKUP(SMALL(G!$R$5:'G'!$AC$5,11),G!$R$5:'G'!$AC$500,ROW(G!AB59)-4,FALSE))/VLOOKUP(F!$B59,E!$B$1:'E'!$AK$300,17,FALSE)*100),"")</f>
        <v/>
      </c>
      <c r="AB80" s="22"/>
      <c r="AC80" s="22"/>
      <c r="AE80" s="40">
        <f t="shared" si="4"/>
        <v>0</v>
      </c>
    </row>
    <row r="81" spans="1:31" s="40" customFormat="1" ht="9" customHeight="1" x14ac:dyDescent="0.15">
      <c r="A81" s="161" t="str">
        <f>F!A60</f>
        <v>O-xyleen</v>
      </c>
      <c r="B81" s="161"/>
      <c r="C81" s="161"/>
      <c r="D81" s="65" t="str">
        <f>G!AT60</f>
        <v>&lt;</v>
      </c>
      <c r="E81" s="28" t="str">
        <f>G!AS60</f>
        <v>0,10</v>
      </c>
      <c r="F81" s="23" t="str">
        <f>G!AU60</f>
        <v/>
      </c>
      <c r="G81" s="65" t="str">
        <f>IFERROR(IF(OR(E81="--",E81="rg",VLOOKUP(F!$B60,E!$B$1:'E'!$AK$300,17,FALSE)=1000000000,F81="-",F81=""),"",(HLOOKUP(SMALL(G!$R$5:'G'!$AC$5,1),G!$R$5:'G'!$AC$500,ROW(G!R60)-4,FALSE))/VLOOKUP(F!$B60,E!$B$1:'E'!$AK$300,17,FALSE)*100),"")</f>
        <v/>
      </c>
      <c r="H81" s="65" t="str">
        <f>G!AW60</f>
        <v>&lt;</v>
      </c>
      <c r="I81" s="28" t="str">
        <f>G!AV60</f>
        <v>0,10</v>
      </c>
      <c r="J81" s="23" t="str">
        <f>G!AX60</f>
        <v/>
      </c>
      <c r="K81" s="65" t="str">
        <f>IFERROR(IF(OR(I81="--",I81="rg",VLOOKUP(F!$B60,E!$B$1:'E'!$AK$300,17,FALSE)=1000000000,J81="-",J81=""),"",(HLOOKUP(SMALL(G!$R$5:'G'!$AC$5,3),G!$R$5:'G'!$AC$500,ROW(G!T60)-4,FALSE))/VLOOKUP(F!$B60,E!$B$1:'E'!$AK$300,17,FALSE)*100),"")</f>
        <v/>
      </c>
      <c r="L81" s="65" t="str">
        <f>G!AZ60</f>
        <v>&lt;</v>
      </c>
      <c r="M81" s="28" t="str">
        <f>G!AY60</f>
        <v>0,10</v>
      </c>
      <c r="N81" s="23" t="str">
        <f>G!BA60</f>
        <v/>
      </c>
      <c r="O81" s="65" t="str">
        <f>IFERROR(IF(OR(M81="--",M81="rg",VLOOKUP(F!$B60,E!$B$1:'E'!$AK$300,17,FALSE)=1000000000,N81="-",N81=""),"",(HLOOKUP(SMALL(G!$R$5:'G'!$AC$5,5),G!$R$5:'G'!$AC$500,ROW(G!V60)-4,FALSE))/VLOOKUP(F!$B60,E!$B$1:'E'!$AK$300,17,FALSE)*100),"")</f>
        <v/>
      </c>
      <c r="P81" s="65" t="str">
        <f>G!BC60</f>
        <v>&lt;</v>
      </c>
      <c r="Q81" s="28" t="str">
        <f>G!BB60</f>
        <v>0,10</v>
      </c>
      <c r="R81" s="23" t="str">
        <f>G!BD60</f>
        <v/>
      </c>
      <c r="S81" s="65" t="str">
        <f>IFERROR(IF(OR(Q81="--",Q81="rg",VLOOKUP(F!$B60,E!$B$1:'E'!$AK$300,17,FALSE)=1000000000,R81="-",R81=""),"",(HLOOKUP(SMALL(G!$R$5:'G'!$AC$5,7),G!$R$5:'G'!$AC$500,ROW(G!X60)-4,FALSE))/VLOOKUP(F!$B60,E!$B$1:'E'!$AK$300,17,FALSE)*100),"")</f>
        <v/>
      </c>
      <c r="T81" s="65" t="str">
        <f>G!BF60</f>
        <v/>
      </c>
      <c r="U81" s="28" t="str">
        <f>G!BE60</f>
        <v>--</v>
      </c>
      <c r="V81" s="23" t="str">
        <f>G!BG60</f>
        <v/>
      </c>
      <c r="W81" s="65" t="str">
        <f>IFERROR(IF(OR(U81="--",U81="rg",VLOOKUP(F!$B60,E!$B$1:'E'!$AK$300,17,FALSE)=1000000000,V81="-",V81=""),"",(HLOOKUP(SMALL(G!$R$5:'G'!$AC$5,9),G!$R$5:'G'!$AC$500,ROW(G!Z60)-4,FALSE))/VLOOKUP(F!$B60,E!$B$1:'E'!$AK$300,17,FALSE)*100),"")</f>
        <v/>
      </c>
      <c r="X81" s="65" t="str">
        <f>G!BI60</f>
        <v/>
      </c>
      <c r="Y81" s="28" t="str">
        <f>G!BH60</f>
        <v>--</v>
      </c>
      <c r="Z81" s="23" t="str">
        <f>G!BJ60</f>
        <v/>
      </c>
      <c r="AA81" s="65" t="str">
        <f>IFERROR(IF(OR(Y81="--",Y81="rg",VLOOKUP(F!$B60,E!$B$1:'E'!$AK$300,17,FALSE)=1000000000,Z81="-",Z81=""),"",(HLOOKUP(SMALL(G!$R$5:'G'!$AC$5,11),G!$R$5:'G'!$AC$500,ROW(G!AB60)-4,FALSE))/VLOOKUP(F!$B60,E!$B$1:'E'!$AK$300,17,FALSE)*100),"")</f>
        <v/>
      </c>
      <c r="AB81" s="22"/>
      <c r="AC81" s="22"/>
      <c r="AE81" s="40">
        <f t="shared" si="4"/>
        <v>0</v>
      </c>
    </row>
    <row r="82" spans="1:31" s="40" customFormat="1" ht="9" customHeight="1" x14ac:dyDescent="0.15">
      <c r="A82" s="161" t="str">
        <f>F!A61</f>
        <v>P- en m-xyleen</v>
      </c>
      <c r="B82" s="161"/>
      <c r="C82" s="161"/>
      <c r="D82" s="65" t="str">
        <f>G!AT61</f>
        <v>&lt;</v>
      </c>
      <c r="E82" s="28" t="str">
        <f>G!AS61</f>
        <v>0,20</v>
      </c>
      <c r="F82" s="23" t="str">
        <f>G!AU61</f>
        <v/>
      </c>
      <c r="G82" s="65" t="str">
        <f>IFERROR(IF(OR(E82="--",E82="rg",VLOOKUP(F!$B61,E!$B$1:'E'!$AK$300,17,FALSE)=1000000000,F82="-",F82=""),"",(HLOOKUP(SMALL(G!$R$5:'G'!$AC$5,1),G!$R$5:'G'!$AC$500,ROW(G!R61)-4,FALSE))/VLOOKUP(F!$B61,E!$B$1:'E'!$AK$300,17,FALSE)*100),"")</f>
        <v/>
      </c>
      <c r="H82" s="65" t="str">
        <f>G!AW61</f>
        <v>&lt;</v>
      </c>
      <c r="I82" s="28" t="str">
        <f>G!AV61</f>
        <v>0,20</v>
      </c>
      <c r="J82" s="23" t="str">
        <f>G!AX61</f>
        <v/>
      </c>
      <c r="K82" s="65" t="str">
        <f>IFERROR(IF(OR(I82="--",I82="rg",VLOOKUP(F!$B61,E!$B$1:'E'!$AK$300,17,FALSE)=1000000000,J82="-",J82=""),"",(HLOOKUP(SMALL(G!$R$5:'G'!$AC$5,3),G!$R$5:'G'!$AC$500,ROW(G!T61)-4,FALSE))/VLOOKUP(F!$B61,E!$B$1:'E'!$AK$300,17,FALSE)*100),"")</f>
        <v/>
      </c>
      <c r="L82" s="65" t="str">
        <f>G!AZ61</f>
        <v>&lt;</v>
      </c>
      <c r="M82" s="28" t="str">
        <f>G!AY61</f>
        <v>0,20</v>
      </c>
      <c r="N82" s="23" t="str">
        <f>G!BA61</f>
        <v/>
      </c>
      <c r="O82" s="65" t="str">
        <f>IFERROR(IF(OR(M82="--",M82="rg",VLOOKUP(F!$B61,E!$B$1:'E'!$AK$300,17,FALSE)=1000000000,N82="-",N82=""),"",(HLOOKUP(SMALL(G!$R$5:'G'!$AC$5,5),G!$R$5:'G'!$AC$500,ROW(G!V61)-4,FALSE))/VLOOKUP(F!$B61,E!$B$1:'E'!$AK$300,17,FALSE)*100),"")</f>
        <v/>
      </c>
      <c r="P82" s="65" t="str">
        <f>G!BC61</f>
        <v>&lt;</v>
      </c>
      <c r="Q82" s="28" t="str">
        <f>G!BB61</f>
        <v>0,20</v>
      </c>
      <c r="R82" s="23" t="str">
        <f>G!BD61</f>
        <v/>
      </c>
      <c r="S82" s="65" t="str">
        <f>IFERROR(IF(OR(Q82="--",Q82="rg",VLOOKUP(F!$B61,E!$B$1:'E'!$AK$300,17,FALSE)=1000000000,R82="-",R82=""),"",(HLOOKUP(SMALL(G!$R$5:'G'!$AC$5,7),G!$R$5:'G'!$AC$500,ROW(G!X61)-4,FALSE))/VLOOKUP(F!$B61,E!$B$1:'E'!$AK$300,17,FALSE)*100),"")</f>
        <v/>
      </c>
      <c r="T82" s="65" t="str">
        <f>G!BF61</f>
        <v/>
      </c>
      <c r="U82" s="28" t="str">
        <f>G!BE61</f>
        <v>--</v>
      </c>
      <c r="V82" s="23" t="str">
        <f>G!BG61</f>
        <v/>
      </c>
      <c r="W82" s="65" t="str">
        <f>IFERROR(IF(OR(U82="--",U82="rg",VLOOKUP(F!$B61,E!$B$1:'E'!$AK$300,17,FALSE)=1000000000,V82="-",V82=""),"",(HLOOKUP(SMALL(G!$R$5:'G'!$AC$5,9),G!$R$5:'G'!$AC$500,ROW(G!Z61)-4,FALSE))/VLOOKUP(F!$B61,E!$B$1:'E'!$AK$300,17,FALSE)*100),"")</f>
        <v/>
      </c>
      <c r="X82" s="65" t="str">
        <f>G!BI61</f>
        <v/>
      </c>
      <c r="Y82" s="28" t="str">
        <f>G!BH61</f>
        <v>--</v>
      </c>
      <c r="Z82" s="23" t="str">
        <f>G!BJ61</f>
        <v/>
      </c>
      <c r="AA82" s="65" t="str">
        <f>IFERROR(IF(OR(Y82="--",Y82="rg",VLOOKUP(F!$B61,E!$B$1:'E'!$AK$300,17,FALSE)=1000000000,Z82="-",Z82=""),"",(HLOOKUP(SMALL(G!$R$5:'G'!$AC$5,11),G!$R$5:'G'!$AC$500,ROW(G!AB61)-4,FALSE))/VLOOKUP(F!$B61,E!$B$1:'E'!$AK$300,17,FALSE)*100),"")</f>
        <v/>
      </c>
      <c r="AB82" s="22"/>
      <c r="AC82" s="22"/>
      <c r="AE82" s="40">
        <f t="shared" si="4"/>
        <v>0</v>
      </c>
    </row>
    <row r="83" spans="1:31" s="40" customFormat="1" ht="9" customHeight="1" x14ac:dyDescent="0.15">
      <c r="A83" s="161" t="str">
        <f>F!A62</f>
        <v>Xylenen</v>
      </c>
      <c r="B83" s="161"/>
      <c r="C83" s="161"/>
      <c r="D83" s="65" t="str">
        <f>G!AT62</f>
        <v>&lt;</v>
      </c>
      <c r="E83" s="28" t="str">
        <f>G!AS62</f>
        <v>0,30</v>
      </c>
      <c r="F83" s="23" t="str">
        <f>G!AU62</f>
        <v>-</v>
      </c>
      <c r="G83" s="65" t="str">
        <f>IFERROR(IF(OR(E83="--",E83="rg",VLOOKUP(F!$B62,E!$B$1:'E'!$AK$300,17,FALSE)=1000000000,F83="-",F83=""),"",(HLOOKUP(SMALL(G!$R$5:'G'!$AC$5,1),G!$R$5:'G'!$AC$500,ROW(G!R62)-4,FALSE))/VLOOKUP(F!$B62,E!$B$1:'E'!$AK$300,17,FALSE)*100),"")</f>
        <v/>
      </c>
      <c r="H83" s="65" t="str">
        <f>G!AW62</f>
        <v>&lt;</v>
      </c>
      <c r="I83" s="28" t="str">
        <f>G!AV62</f>
        <v>0,30</v>
      </c>
      <c r="J83" s="23" t="str">
        <f>G!AX62</f>
        <v>-</v>
      </c>
      <c r="K83" s="65" t="str">
        <f>IFERROR(IF(OR(I83="--",I83="rg",VLOOKUP(F!$B62,E!$B$1:'E'!$AK$300,17,FALSE)=1000000000,J83="-",J83=""),"",(HLOOKUP(SMALL(G!$R$5:'G'!$AC$5,3),G!$R$5:'G'!$AC$500,ROW(G!T62)-4,FALSE))/VLOOKUP(F!$B62,E!$B$1:'E'!$AK$300,17,FALSE)*100),"")</f>
        <v/>
      </c>
      <c r="L83" s="65" t="str">
        <f>G!AZ62</f>
        <v>&lt;</v>
      </c>
      <c r="M83" s="28" t="str">
        <f>G!AY62</f>
        <v>0,30</v>
      </c>
      <c r="N83" s="23" t="str">
        <f>G!BA62</f>
        <v>-</v>
      </c>
      <c r="O83" s="65" t="str">
        <f>IFERROR(IF(OR(M83="--",M83="rg",VLOOKUP(F!$B62,E!$B$1:'E'!$AK$300,17,FALSE)=1000000000,N83="-",N83=""),"",(HLOOKUP(SMALL(G!$R$5:'G'!$AC$5,5),G!$R$5:'G'!$AC$500,ROW(G!V62)-4,FALSE))/VLOOKUP(F!$B62,E!$B$1:'E'!$AK$300,17,FALSE)*100),"")</f>
        <v/>
      </c>
      <c r="P83" s="65" t="str">
        <f>G!BC62</f>
        <v>&lt;</v>
      </c>
      <c r="Q83" s="28" t="str">
        <f>G!BB62</f>
        <v>0,30</v>
      </c>
      <c r="R83" s="23" t="str">
        <f>G!BD62</f>
        <v>-</v>
      </c>
      <c r="S83" s="65" t="str">
        <f>IFERROR(IF(OR(Q83="--",Q83="rg",VLOOKUP(F!$B62,E!$B$1:'E'!$AK$300,17,FALSE)=1000000000,R83="-",R83=""),"",(HLOOKUP(SMALL(G!$R$5:'G'!$AC$5,7),G!$R$5:'G'!$AC$500,ROW(G!X62)-4,FALSE))/VLOOKUP(F!$B62,E!$B$1:'E'!$AK$300,17,FALSE)*100),"")</f>
        <v/>
      </c>
      <c r="T83" s="65" t="str">
        <f>G!BF62</f>
        <v/>
      </c>
      <c r="U83" s="28" t="str">
        <f>G!BE62</f>
        <v>--</v>
      </c>
      <c r="V83" s="23" t="str">
        <f>G!BG62</f>
        <v/>
      </c>
      <c r="W83" s="65" t="str">
        <f>IFERROR(IF(OR(U83="--",U83="rg",VLOOKUP(F!$B62,E!$B$1:'E'!$AK$300,17,FALSE)=1000000000,V83="-",V83=""),"",(HLOOKUP(SMALL(G!$R$5:'G'!$AC$5,9),G!$R$5:'G'!$AC$500,ROW(G!Z62)-4,FALSE))/VLOOKUP(F!$B62,E!$B$1:'E'!$AK$300,17,FALSE)*100),"")</f>
        <v/>
      </c>
      <c r="X83" s="65" t="str">
        <f>G!BI62</f>
        <v/>
      </c>
      <c r="Y83" s="28" t="str">
        <f>G!BH62</f>
        <v>--</v>
      </c>
      <c r="Z83" s="23" t="str">
        <f>G!BJ62</f>
        <v/>
      </c>
      <c r="AA83" s="65" t="str">
        <f>IFERROR(IF(OR(Y83="--",Y83="rg",VLOOKUP(F!$B62,E!$B$1:'E'!$AK$300,17,FALSE)=1000000000,Z83="-",Z83=""),"",(HLOOKUP(SMALL(G!$R$5:'G'!$AC$5,11),G!$R$5:'G'!$AC$500,ROW(G!AB62)-4,FALSE))/VLOOKUP(F!$B62,E!$B$1:'E'!$AK$300,17,FALSE)*100),"")</f>
        <v/>
      </c>
      <c r="AB83" s="22"/>
      <c r="AC83" s="22"/>
      <c r="AE83" s="40">
        <f t="shared" si="4"/>
        <v>0</v>
      </c>
    </row>
    <row r="84" spans="1:31" s="40" customFormat="1" ht="9" customHeight="1" x14ac:dyDescent="0.15">
      <c r="A84" s="161" t="str">
        <f>F!A63</f>
        <v>Totaal BTEX</v>
      </c>
      <c r="B84" s="161"/>
      <c r="C84" s="161"/>
      <c r="D84" s="65" t="str">
        <f>G!AT63</f>
        <v>&lt;</v>
      </c>
      <c r="E84" s="28" t="str">
        <f>G!AS63</f>
        <v>0,90</v>
      </c>
      <c r="F84" s="23" t="str">
        <f>G!AU63</f>
        <v/>
      </c>
      <c r="G84" s="65" t="str">
        <f>IFERROR(IF(OR(E84="--",E84="rg",VLOOKUP(F!$B63,E!$B$1:'E'!$AK$300,17,FALSE)=1000000000,F84="-",F84=""),"",(HLOOKUP(SMALL(G!$R$5:'G'!$AC$5,1),G!$R$5:'G'!$AC$500,ROW(G!R63)-4,FALSE))/VLOOKUP(F!$B63,E!$B$1:'E'!$AK$300,17,FALSE)*100),"")</f>
        <v/>
      </c>
      <c r="H84" s="65" t="str">
        <f>G!AW63</f>
        <v>&lt;</v>
      </c>
      <c r="I84" s="28" t="str">
        <f>G!AV63</f>
        <v>0,90</v>
      </c>
      <c r="J84" s="23" t="str">
        <f>G!AX63</f>
        <v/>
      </c>
      <c r="K84" s="65" t="str">
        <f>IFERROR(IF(OR(I84="--",I84="rg",VLOOKUP(F!$B63,E!$B$1:'E'!$AK$300,17,FALSE)=1000000000,J84="-",J84=""),"",(HLOOKUP(SMALL(G!$R$5:'G'!$AC$5,3),G!$R$5:'G'!$AC$500,ROW(G!T63)-4,FALSE))/VLOOKUP(F!$B63,E!$B$1:'E'!$AK$300,17,FALSE)*100),"")</f>
        <v/>
      </c>
      <c r="L84" s="65" t="str">
        <f>G!AZ63</f>
        <v>&lt;</v>
      </c>
      <c r="M84" s="28" t="str">
        <f>G!AY63</f>
        <v>0,90</v>
      </c>
      <c r="N84" s="23" t="str">
        <f>G!BA63</f>
        <v/>
      </c>
      <c r="O84" s="65" t="str">
        <f>IFERROR(IF(OR(M84="--",M84="rg",VLOOKUP(F!$B63,E!$B$1:'E'!$AK$300,17,FALSE)=1000000000,N84="-",N84=""),"",(HLOOKUP(SMALL(G!$R$5:'G'!$AC$5,5),G!$R$5:'G'!$AC$500,ROW(G!V63)-4,FALSE))/VLOOKUP(F!$B63,E!$B$1:'E'!$AK$300,17,FALSE)*100),"")</f>
        <v/>
      </c>
      <c r="P84" s="65" t="str">
        <f>G!BC63</f>
        <v>&lt;</v>
      </c>
      <c r="Q84" s="28" t="str">
        <f>G!BB63</f>
        <v>0,90</v>
      </c>
      <c r="R84" s="23" t="str">
        <f>G!BD63</f>
        <v/>
      </c>
      <c r="S84" s="65" t="str">
        <f>IFERROR(IF(OR(Q84="--",Q84="rg",VLOOKUP(F!$B63,E!$B$1:'E'!$AK$300,17,FALSE)=1000000000,R84="-",R84=""),"",(HLOOKUP(SMALL(G!$R$5:'G'!$AC$5,7),G!$R$5:'G'!$AC$500,ROW(G!X63)-4,FALSE))/VLOOKUP(F!$B63,E!$B$1:'E'!$AK$300,17,FALSE)*100),"")</f>
        <v/>
      </c>
      <c r="T84" s="65" t="str">
        <f>G!BF63</f>
        <v/>
      </c>
      <c r="U84" s="28" t="str">
        <f>G!BE63</f>
        <v>--</v>
      </c>
      <c r="V84" s="23" t="str">
        <f>G!BG63</f>
        <v/>
      </c>
      <c r="W84" s="65" t="str">
        <f>IFERROR(IF(OR(U84="--",U84="rg",VLOOKUP(F!$B63,E!$B$1:'E'!$AK$300,17,FALSE)=1000000000,V84="-",V84=""),"",(HLOOKUP(SMALL(G!$R$5:'G'!$AC$5,9),G!$R$5:'G'!$AC$500,ROW(G!Z63)-4,FALSE))/VLOOKUP(F!$B63,E!$B$1:'E'!$AK$300,17,FALSE)*100),"")</f>
        <v/>
      </c>
      <c r="X84" s="65" t="str">
        <f>G!BI63</f>
        <v/>
      </c>
      <c r="Y84" s="28" t="str">
        <f>G!BH63</f>
        <v>--</v>
      </c>
      <c r="Z84" s="23" t="str">
        <f>G!BJ63</f>
        <v/>
      </c>
      <c r="AA84" s="65" t="str">
        <f>IFERROR(IF(OR(Y84="--",Y84="rg",VLOOKUP(F!$B63,E!$B$1:'E'!$AK$300,17,FALSE)=1000000000,Z84="-",Z84=""),"",(HLOOKUP(SMALL(G!$R$5:'G'!$AC$5,11),G!$R$5:'G'!$AC$500,ROW(G!AB63)-4,FALSE))/VLOOKUP(F!$B63,E!$B$1:'E'!$AK$300,17,FALSE)*100),"")</f>
        <v/>
      </c>
      <c r="AB84" s="22"/>
      <c r="AC84" s="22"/>
      <c r="AE84" s="40">
        <f t="shared" si="4"/>
        <v>0</v>
      </c>
    </row>
    <row r="85" spans="1:31" s="40" customFormat="1" ht="9" customHeight="1" x14ac:dyDescent="0.15">
      <c r="A85" s="161" t="str">
        <f>F!A64</f>
        <v>Styreen (vinylbenzeen)</v>
      </c>
      <c r="B85" s="161"/>
      <c r="C85" s="161"/>
      <c r="D85" s="65" t="str">
        <f>G!AT64</f>
        <v>&lt;</v>
      </c>
      <c r="E85" s="28" t="str">
        <f>G!AS64</f>
        <v>0,20</v>
      </c>
      <c r="F85" s="23" t="str">
        <f>G!AU64</f>
        <v>-</v>
      </c>
      <c r="G85" s="65" t="str">
        <f>IFERROR(IF(OR(E85="--",E85="rg",VLOOKUP(F!$B64,E!$B$1:'E'!$AK$300,17,FALSE)=1000000000,F85="-",F85=""),"",(HLOOKUP(SMALL(G!$R$5:'G'!$AC$5,1),G!$R$5:'G'!$AC$500,ROW(G!R64)-4,FALSE))/VLOOKUP(F!$B64,E!$B$1:'E'!$AK$300,17,FALSE)*100),"")</f>
        <v/>
      </c>
      <c r="H85" s="65" t="str">
        <f>G!AW64</f>
        <v>&lt;</v>
      </c>
      <c r="I85" s="28" t="str">
        <f>G!AV64</f>
        <v>0,20</v>
      </c>
      <c r="J85" s="23" t="str">
        <f>G!AX64</f>
        <v>-</v>
      </c>
      <c r="K85" s="65" t="str">
        <f>IFERROR(IF(OR(I85="--",I85="rg",VLOOKUP(F!$B64,E!$B$1:'E'!$AK$300,17,FALSE)=1000000000,J85="-",J85=""),"",(HLOOKUP(SMALL(G!$R$5:'G'!$AC$5,3),G!$R$5:'G'!$AC$500,ROW(G!T64)-4,FALSE))/VLOOKUP(F!$B64,E!$B$1:'E'!$AK$300,17,FALSE)*100),"")</f>
        <v/>
      </c>
      <c r="L85" s="65" t="str">
        <f>G!AZ64</f>
        <v/>
      </c>
      <c r="M85" s="28" t="str">
        <f>G!AY64</f>
        <v>--</v>
      </c>
      <c r="N85" s="23" t="str">
        <f>G!BA64</f>
        <v/>
      </c>
      <c r="O85" s="65" t="str">
        <f>IFERROR(IF(OR(M85="--",M85="rg",VLOOKUP(F!$B64,E!$B$1:'E'!$AK$300,17,FALSE)=1000000000,N85="-",N85=""),"",(HLOOKUP(SMALL(G!$R$5:'G'!$AC$5,5),G!$R$5:'G'!$AC$500,ROW(G!V64)-4,FALSE))/VLOOKUP(F!$B64,E!$B$1:'E'!$AK$300,17,FALSE)*100),"")</f>
        <v/>
      </c>
      <c r="P85" s="65" t="str">
        <f>G!BC64</f>
        <v/>
      </c>
      <c r="Q85" s="28" t="str">
        <f>G!BB64</f>
        <v>--</v>
      </c>
      <c r="R85" s="23" t="str">
        <f>G!BD64</f>
        <v/>
      </c>
      <c r="S85" s="65" t="str">
        <f>IFERROR(IF(OR(Q85="--",Q85="rg",VLOOKUP(F!$B64,E!$B$1:'E'!$AK$300,17,FALSE)=1000000000,R85="-",R85=""),"",(HLOOKUP(SMALL(G!$R$5:'G'!$AC$5,7),G!$R$5:'G'!$AC$500,ROW(G!X64)-4,FALSE))/VLOOKUP(F!$B64,E!$B$1:'E'!$AK$300,17,FALSE)*100),"")</f>
        <v/>
      </c>
      <c r="T85" s="65" t="str">
        <f>G!BF64</f>
        <v/>
      </c>
      <c r="U85" s="28" t="str">
        <f>G!BE64</f>
        <v>--</v>
      </c>
      <c r="V85" s="23" t="str">
        <f>G!BG64</f>
        <v/>
      </c>
      <c r="W85" s="65" t="str">
        <f>IFERROR(IF(OR(U85="--",U85="rg",VLOOKUP(F!$B64,E!$B$1:'E'!$AK$300,17,FALSE)=1000000000,V85="-",V85=""),"",(HLOOKUP(SMALL(G!$R$5:'G'!$AC$5,9),G!$R$5:'G'!$AC$500,ROW(G!Z64)-4,FALSE))/VLOOKUP(F!$B64,E!$B$1:'E'!$AK$300,17,FALSE)*100),"")</f>
        <v/>
      </c>
      <c r="X85" s="65" t="str">
        <f>G!BI64</f>
        <v/>
      </c>
      <c r="Y85" s="28" t="str">
        <f>G!BH64</f>
        <v>--</v>
      </c>
      <c r="Z85" s="23" t="str">
        <f>G!BJ64</f>
        <v/>
      </c>
      <c r="AA85" s="65" t="str">
        <f>IFERROR(IF(OR(Y85="--",Y85="rg",VLOOKUP(F!$B64,E!$B$1:'E'!$AK$300,17,FALSE)=1000000000,Z85="-",Z85=""),"",(HLOOKUP(SMALL(G!$R$5:'G'!$AC$5,11),G!$R$5:'G'!$AC$500,ROW(G!AB64)-4,FALSE))/VLOOKUP(F!$B64,E!$B$1:'E'!$AK$300,17,FALSE)*100),"")</f>
        <v/>
      </c>
      <c r="AB85" s="22"/>
      <c r="AC85" s="22"/>
      <c r="AE85" s="40">
        <f t="shared" si="4"/>
        <v>0</v>
      </c>
    </row>
    <row r="86" spans="1:31" s="40" customFormat="1" ht="9" customHeight="1" x14ac:dyDescent="0.15">
      <c r="A86" s="161" t="str">
        <f>F!A65</f>
        <v>1,2,3-Trimethylbenzeen</v>
      </c>
      <c r="B86" s="161"/>
      <c r="C86" s="161"/>
      <c r="D86" s="65" t="str">
        <f>G!AT65</f>
        <v/>
      </c>
      <c r="E86" s="28" t="str">
        <f>G!AS65</f>
        <v>--</v>
      </c>
      <c r="F86" s="23" t="str">
        <f>G!AU65</f>
        <v/>
      </c>
      <c r="G86" s="65" t="str">
        <f>IFERROR(IF(OR(E86="--",E86="rg",VLOOKUP(F!$B65,E!$B$1:'E'!$AK$300,17,FALSE)=1000000000,F86="-",F86=""),"",(HLOOKUP(SMALL(G!$R$5:'G'!$AC$5,1),G!$R$5:'G'!$AC$500,ROW(G!R65)-4,FALSE))/VLOOKUP(F!$B65,E!$B$1:'E'!$AK$300,17,FALSE)*100),"")</f>
        <v/>
      </c>
      <c r="H86" s="65" t="str">
        <f>G!AW65</f>
        <v/>
      </c>
      <c r="I86" s="28" t="str">
        <f>G!AV65</f>
        <v>--</v>
      </c>
      <c r="J86" s="23" t="str">
        <f>G!AX65</f>
        <v/>
      </c>
      <c r="K86" s="65" t="str">
        <f>IFERROR(IF(OR(I86="--",I86="rg",VLOOKUP(F!$B65,E!$B$1:'E'!$AK$300,17,FALSE)=1000000000,J86="-",J86=""),"",(HLOOKUP(SMALL(G!$R$5:'G'!$AC$5,3),G!$R$5:'G'!$AC$500,ROW(G!T65)-4,FALSE))/VLOOKUP(F!$B65,E!$B$1:'E'!$AK$300,17,FALSE)*100),"")</f>
        <v/>
      </c>
      <c r="L86" s="65" t="str">
        <f>G!AZ65</f>
        <v/>
      </c>
      <c r="M86" s="28" t="str">
        <f>G!AY65</f>
        <v>--</v>
      </c>
      <c r="N86" s="23" t="str">
        <f>G!BA65</f>
        <v/>
      </c>
      <c r="O86" s="65" t="str">
        <f>IFERROR(IF(OR(M86="--",M86="rg",VLOOKUP(F!$B65,E!$B$1:'E'!$AK$300,17,FALSE)=1000000000,N86="-",N86=""),"",(HLOOKUP(SMALL(G!$R$5:'G'!$AC$5,5),G!$R$5:'G'!$AC$500,ROW(G!V65)-4,FALSE))/VLOOKUP(F!$B65,E!$B$1:'E'!$AK$300,17,FALSE)*100),"")</f>
        <v/>
      </c>
      <c r="P86" s="65" t="str">
        <f>G!BC65</f>
        <v/>
      </c>
      <c r="Q86" s="28" t="str">
        <f>G!BB65</f>
        <v>--</v>
      </c>
      <c r="R86" s="23" t="str">
        <f>G!BD65</f>
        <v/>
      </c>
      <c r="S86" s="65" t="str">
        <f>IFERROR(IF(OR(Q86="--",Q86="rg",VLOOKUP(F!$B65,E!$B$1:'E'!$AK$300,17,FALSE)=1000000000,R86="-",R86=""),"",(HLOOKUP(SMALL(G!$R$5:'G'!$AC$5,7),G!$R$5:'G'!$AC$500,ROW(G!X65)-4,FALSE))/VLOOKUP(F!$B65,E!$B$1:'E'!$AK$300,17,FALSE)*100),"")</f>
        <v/>
      </c>
      <c r="T86" s="65" t="str">
        <f>G!BF65</f>
        <v/>
      </c>
      <c r="U86" s="28" t="str">
        <f>G!BE65</f>
        <v>--</v>
      </c>
      <c r="V86" s="23" t="str">
        <f>G!BG65</f>
        <v/>
      </c>
      <c r="W86" s="65" t="str">
        <f>IFERROR(IF(OR(U86="--",U86="rg",VLOOKUP(F!$B65,E!$B$1:'E'!$AK$300,17,FALSE)=1000000000,V86="-",V86=""),"",(HLOOKUP(SMALL(G!$R$5:'G'!$AC$5,9),G!$R$5:'G'!$AC$500,ROW(G!Z65)-4,FALSE))/VLOOKUP(F!$B65,E!$B$1:'E'!$AK$300,17,FALSE)*100),"")</f>
        <v/>
      </c>
      <c r="X86" s="65" t="str">
        <f>G!BI65</f>
        <v/>
      </c>
      <c r="Y86" s="28" t="str">
        <f>G!BH65</f>
        <v>--</v>
      </c>
      <c r="Z86" s="23" t="str">
        <f>G!BJ65</f>
        <v/>
      </c>
      <c r="AA86" s="65" t="str">
        <f>IFERROR(IF(OR(Y86="--",Y86="rg",VLOOKUP(F!$B65,E!$B$1:'E'!$AK$300,17,FALSE)=1000000000,Z86="-",Z86=""),"",(HLOOKUP(SMALL(G!$R$5:'G'!$AC$5,11),G!$R$5:'G'!$AC$500,ROW(G!AB65)-4,FALSE))/VLOOKUP(F!$B65,E!$B$1:'E'!$AK$300,17,FALSE)*100),"")</f>
        <v/>
      </c>
      <c r="AB86" s="22"/>
      <c r="AC86" s="22"/>
      <c r="AE86" s="40">
        <f t="shared" si="4"/>
        <v>1</v>
      </c>
    </row>
    <row r="87" spans="1:31" ht="3.95" customHeight="1" x14ac:dyDescent="0.15">
      <c r="A87" s="65"/>
      <c r="B87" s="65"/>
      <c r="C87" s="65"/>
      <c r="D87" s="65"/>
      <c r="H87" s="65"/>
      <c r="L87" s="65"/>
      <c r="P87" s="65"/>
      <c r="T87" s="65"/>
      <c r="X87" s="65"/>
      <c r="AA87" s="22"/>
      <c r="AE87" s="67">
        <f>AE88</f>
        <v>0</v>
      </c>
    </row>
    <row r="88" spans="1:31" ht="9" customHeight="1" x14ac:dyDescent="0.15">
      <c r="A88" s="66" t="str">
        <f>IF(COUNTIF(F!D67:D107,60)&gt;0,"Gechloreerde koolwaterstoffen (mg/l)","Gechloreerde koolwaterstoffen (µg/l)")</f>
        <v>Gechloreerde koolwaterstoffen (µg/l)</v>
      </c>
      <c r="B88" s="65"/>
      <c r="C88" s="65"/>
      <c r="D88" s="65"/>
      <c r="H88" s="65"/>
      <c r="L88" s="65"/>
      <c r="P88" s="65"/>
      <c r="T88" s="65"/>
      <c r="X88" s="65"/>
      <c r="AA88" s="22"/>
      <c r="AE88" s="67">
        <f>IF(COUNTIF(AE89:AE131,1)=COUNT(AE89:AE131),1,0)</f>
        <v>0</v>
      </c>
    </row>
    <row r="89" spans="1:31" s="40" customFormat="1" ht="9" customHeight="1" x14ac:dyDescent="0.15">
      <c r="A89" s="161" t="str">
        <f>F!A66</f>
        <v>Monochlooretheen (vinylchloride)</v>
      </c>
      <c r="B89" s="161"/>
      <c r="C89" s="161"/>
      <c r="D89" s="65" t="str">
        <f>G!AT66</f>
        <v>&lt;</v>
      </c>
      <c r="E89" s="28" t="str">
        <f>G!AS66</f>
        <v>0,20</v>
      </c>
      <c r="F89" s="23" t="str">
        <f>G!AU66</f>
        <v>-</v>
      </c>
      <c r="G89" s="65" t="str">
        <f>IFERROR(IF(OR(E89="--",E89="rg",VLOOKUP(F!$B66,E!$B$1:'E'!$AK$300,17,FALSE)=1000000000,F89="-",F89=""),"",(HLOOKUP(SMALL(G!$R$5:'G'!$AC$5,1),G!$R$5:'G'!$AC$500,ROW(G!R66)-4,FALSE))/VLOOKUP(F!$B66,E!$B$1:'E'!$AK$300,17,FALSE)*100),"")</f>
        <v/>
      </c>
      <c r="H89" s="65" t="str">
        <f>G!AW66</f>
        <v>&lt;</v>
      </c>
      <c r="I89" s="28" t="str">
        <f>G!AV66</f>
        <v>0,20</v>
      </c>
      <c r="J89" s="23" t="str">
        <f>G!AX66</f>
        <v>-</v>
      </c>
      <c r="K89" s="65" t="str">
        <f>IFERROR(IF(OR(I89="--",I89="rg",VLOOKUP(F!$B66,E!$B$1:'E'!$AK$300,17,FALSE)=1000000000,J89="-",J89=""),"",(HLOOKUP(SMALL(G!$R$5:'G'!$AC$5,3),G!$R$5:'G'!$AC$500,ROW(G!T66)-4,FALSE))/VLOOKUP(F!$B66,E!$B$1:'E'!$AK$300,17,FALSE)*100),"")</f>
        <v/>
      </c>
      <c r="L89" s="65" t="str">
        <f>G!AZ66</f>
        <v/>
      </c>
      <c r="M89" s="28" t="str">
        <f>G!AY66</f>
        <v>--</v>
      </c>
      <c r="N89" s="23" t="str">
        <f>G!BA66</f>
        <v/>
      </c>
      <c r="O89" s="65" t="str">
        <f>IFERROR(IF(OR(M89="--",M89="rg",VLOOKUP(F!$B66,E!$B$1:'E'!$AK$300,17,FALSE)=1000000000,N89="-",N89=""),"",(HLOOKUP(SMALL(G!$R$5:'G'!$AC$5,5),G!$R$5:'G'!$AC$500,ROW(G!V66)-4,FALSE))/VLOOKUP(F!$B66,E!$B$1:'E'!$AK$300,17,FALSE)*100),"")</f>
        <v/>
      </c>
      <c r="P89" s="65" t="str">
        <f>G!BC66</f>
        <v/>
      </c>
      <c r="Q89" s="28" t="str">
        <f>G!BB66</f>
        <v>--</v>
      </c>
      <c r="R89" s="23" t="str">
        <f>G!BD66</f>
        <v/>
      </c>
      <c r="S89" s="65" t="str">
        <f>IFERROR(IF(OR(Q89="--",Q89="rg",VLOOKUP(F!$B66,E!$B$1:'E'!$AK$300,17,FALSE)=1000000000,R89="-",R89=""),"",(HLOOKUP(SMALL(G!$R$5:'G'!$AC$5,7),G!$R$5:'G'!$AC$500,ROW(G!X66)-4,FALSE))/VLOOKUP(F!$B66,E!$B$1:'E'!$AK$300,17,FALSE)*100),"")</f>
        <v/>
      </c>
      <c r="T89" s="65" t="str">
        <f>G!BF66</f>
        <v/>
      </c>
      <c r="U89" s="28" t="str">
        <f>G!BE66</f>
        <v>--</v>
      </c>
      <c r="V89" s="23" t="str">
        <f>G!BG66</f>
        <v/>
      </c>
      <c r="W89" s="65" t="str">
        <f>IFERROR(IF(OR(U89="--",U89="rg",VLOOKUP(F!$B66,E!$B$1:'E'!$AK$300,17,FALSE)=1000000000,V89="-",V89=""),"",(HLOOKUP(SMALL(G!$R$5:'G'!$AC$5,9),G!$R$5:'G'!$AC$500,ROW(G!Z66)-4,FALSE))/VLOOKUP(F!$B66,E!$B$1:'E'!$AK$300,17,FALSE)*100),"")</f>
        <v/>
      </c>
      <c r="X89" s="65" t="str">
        <f>G!BI66</f>
        <v/>
      </c>
      <c r="Y89" s="28" t="str">
        <f>G!BH66</f>
        <v>--</v>
      </c>
      <c r="Z89" s="23" t="str">
        <f>G!BJ66</f>
        <v/>
      </c>
      <c r="AA89" s="65" t="str">
        <f>IFERROR(IF(OR(Y89="--",Y89="rg",VLOOKUP(F!$B66,E!$B$1:'E'!$AK$300,17,FALSE)=1000000000,Z89="-",Z89=""),"",(HLOOKUP(SMALL(G!$R$5:'G'!$AC$5,11),G!$R$5:'G'!$AC$500,ROW(G!AB66)-4,FALSE))/VLOOKUP(F!$B66,E!$B$1:'E'!$AK$300,17,FALSE)*100),"")</f>
        <v/>
      </c>
      <c r="AB89" s="22"/>
      <c r="AC89" s="22"/>
      <c r="AE89" s="40">
        <f t="shared" ref="AE89:AE131" si="5">IF(AND(E89="--",I89="--",M89="--",Q89="--",U89="--",Y89="--"),1,0)</f>
        <v>0</v>
      </c>
    </row>
    <row r="90" spans="1:31" s="40" customFormat="1" ht="9" customHeight="1" x14ac:dyDescent="0.15">
      <c r="A90" s="161" t="str">
        <f>F!A67</f>
        <v>Dichloormethaan</v>
      </c>
      <c r="B90" s="161"/>
      <c r="C90" s="161"/>
      <c r="D90" s="65" t="str">
        <f>G!AT67</f>
        <v>&lt;</v>
      </c>
      <c r="E90" s="28" t="str">
        <f>G!AS67</f>
        <v>0,20</v>
      </c>
      <c r="F90" s="23" t="str">
        <f>G!AU67</f>
        <v>-</v>
      </c>
      <c r="G90" s="65" t="str">
        <f>IFERROR(IF(OR(E90="--",E90="rg",VLOOKUP(F!$B67,E!$B$1:'E'!$AK$300,17,FALSE)=1000000000,F90="-",F90=""),"",(HLOOKUP(SMALL(G!$R$5:'G'!$AC$5,1),G!$R$5:'G'!$AC$500,ROW(G!R67)-4,FALSE))/VLOOKUP(F!$B67,E!$B$1:'E'!$AK$300,17,FALSE)*100),"")</f>
        <v/>
      </c>
      <c r="H90" s="65" t="str">
        <f>G!AW67</f>
        <v>&lt;</v>
      </c>
      <c r="I90" s="28" t="str">
        <f>G!AV67</f>
        <v>0,20</v>
      </c>
      <c r="J90" s="23" t="str">
        <f>G!AX67</f>
        <v>-</v>
      </c>
      <c r="K90" s="65" t="str">
        <f>IFERROR(IF(OR(I90="--",I90="rg",VLOOKUP(F!$B67,E!$B$1:'E'!$AK$300,17,FALSE)=1000000000,J90="-",J90=""),"",(HLOOKUP(SMALL(G!$R$5:'G'!$AC$5,3),G!$R$5:'G'!$AC$500,ROW(G!T67)-4,FALSE))/VLOOKUP(F!$B67,E!$B$1:'E'!$AK$300,17,FALSE)*100),"")</f>
        <v/>
      </c>
      <c r="L90" s="65" t="str">
        <f>G!AZ67</f>
        <v/>
      </c>
      <c r="M90" s="28" t="str">
        <f>G!AY67</f>
        <v>--</v>
      </c>
      <c r="N90" s="23" t="str">
        <f>G!BA67</f>
        <v/>
      </c>
      <c r="O90" s="65" t="str">
        <f>IFERROR(IF(OR(M90="--",M90="rg",VLOOKUP(F!$B67,E!$B$1:'E'!$AK$300,17,FALSE)=1000000000,N90="-",N90=""),"",(HLOOKUP(SMALL(G!$R$5:'G'!$AC$5,5),G!$R$5:'G'!$AC$500,ROW(G!V67)-4,FALSE))/VLOOKUP(F!$B67,E!$B$1:'E'!$AK$300,17,FALSE)*100),"")</f>
        <v/>
      </c>
      <c r="P90" s="65" t="str">
        <f>G!BC67</f>
        <v/>
      </c>
      <c r="Q90" s="28" t="str">
        <f>G!BB67</f>
        <v>--</v>
      </c>
      <c r="R90" s="23" t="str">
        <f>G!BD67</f>
        <v/>
      </c>
      <c r="S90" s="65" t="str">
        <f>IFERROR(IF(OR(Q90="--",Q90="rg",VLOOKUP(F!$B67,E!$B$1:'E'!$AK$300,17,FALSE)=1000000000,R90="-",R90=""),"",(HLOOKUP(SMALL(G!$R$5:'G'!$AC$5,7),G!$R$5:'G'!$AC$500,ROW(G!X67)-4,FALSE))/VLOOKUP(F!$B67,E!$B$1:'E'!$AK$300,17,FALSE)*100),"")</f>
        <v/>
      </c>
      <c r="T90" s="65" t="str">
        <f>G!BF67</f>
        <v/>
      </c>
      <c r="U90" s="28" t="str">
        <f>G!BE67</f>
        <v>--</v>
      </c>
      <c r="V90" s="23" t="str">
        <f>G!BG67</f>
        <v/>
      </c>
      <c r="W90" s="65" t="str">
        <f>IFERROR(IF(OR(U90="--",U90="rg",VLOOKUP(F!$B67,E!$B$1:'E'!$AK$300,17,FALSE)=1000000000,V90="-",V90=""),"",(HLOOKUP(SMALL(G!$R$5:'G'!$AC$5,9),G!$R$5:'G'!$AC$500,ROW(G!Z67)-4,FALSE))/VLOOKUP(F!$B67,E!$B$1:'E'!$AK$300,17,FALSE)*100),"")</f>
        <v/>
      </c>
      <c r="X90" s="65" t="str">
        <f>G!BI67</f>
        <v/>
      </c>
      <c r="Y90" s="28" t="str">
        <f>G!BH67</f>
        <v>--</v>
      </c>
      <c r="Z90" s="23" t="str">
        <f>G!BJ67</f>
        <v/>
      </c>
      <c r="AA90" s="65" t="str">
        <f>IFERROR(IF(OR(Y90="--",Y90="rg",VLOOKUP(F!$B67,E!$B$1:'E'!$AK$300,17,FALSE)=1000000000,Z90="-",Z90=""),"",(HLOOKUP(SMALL(G!$R$5:'G'!$AC$5,11),G!$R$5:'G'!$AC$500,ROW(G!AB67)-4,FALSE))/VLOOKUP(F!$B67,E!$B$1:'E'!$AK$300,17,FALSE)*100),"")</f>
        <v/>
      </c>
      <c r="AB90" s="22"/>
      <c r="AC90" s="22"/>
      <c r="AE90" s="40">
        <f t="shared" si="5"/>
        <v>0</v>
      </c>
    </row>
    <row r="91" spans="1:31" s="40" customFormat="1" ht="9" customHeight="1" x14ac:dyDescent="0.15">
      <c r="A91" s="161" t="str">
        <f>F!A68</f>
        <v>1,1-Dichloorethaan</v>
      </c>
      <c r="B91" s="161"/>
      <c r="C91" s="161"/>
      <c r="D91" s="65" t="str">
        <f>G!AT68</f>
        <v>&lt;</v>
      </c>
      <c r="E91" s="28" t="str">
        <f>G!AS68</f>
        <v>0,20</v>
      </c>
      <c r="F91" s="23" t="str">
        <f>G!AU68</f>
        <v>-</v>
      </c>
      <c r="G91" s="65" t="str">
        <f>IFERROR(IF(OR(E91="--",E91="rg",VLOOKUP(F!$B68,E!$B$1:'E'!$AK$300,17,FALSE)=1000000000,F91="-",F91=""),"",(HLOOKUP(SMALL(G!$R$5:'G'!$AC$5,1),G!$R$5:'G'!$AC$500,ROW(G!R68)-4,FALSE))/VLOOKUP(F!$B68,E!$B$1:'E'!$AK$300,17,FALSE)*100),"")</f>
        <v/>
      </c>
      <c r="H91" s="65" t="str">
        <f>G!AW68</f>
        <v>&lt;</v>
      </c>
      <c r="I91" s="28" t="str">
        <f>G!AV68</f>
        <v>0,20</v>
      </c>
      <c r="J91" s="23" t="str">
        <f>G!AX68</f>
        <v>-</v>
      </c>
      <c r="K91" s="65" t="str">
        <f>IFERROR(IF(OR(I91="--",I91="rg",VLOOKUP(F!$B68,E!$B$1:'E'!$AK$300,17,FALSE)=1000000000,J91="-",J91=""),"",(HLOOKUP(SMALL(G!$R$5:'G'!$AC$5,3),G!$R$5:'G'!$AC$500,ROW(G!T68)-4,FALSE))/VLOOKUP(F!$B68,E!$B$1:'E'!$AK$300,17,FALSE)*100),"")</f>
        <v/>
      </c>
      <c r="L91" s="65" t="str">
        <f>G!AZ68</f>
        <v/>
      </c>
      <c r="M91" s="28" t="str">
        <f>G!AY68</f>
        <v>--</v>
      </c>
      <c r="N91" s="23" t="str">
        <f>G!BA68</f>
        <v/>
      </c>
      <c r="O91" s="65" t="str">
        <f>IFERROR(IF(OR(M91="--",M91="rg",VLOOKUP(F!$B68,E!$B$1:'E'!$AK$300,17,FALSE)=1000000000,N91="-",N91=""),"",(HLOOKUP(SMALL(G!$R$5:'G'!$AC$5,5),G!$R$5:'G'!$AC$500,ROW(G!V68)-4,FALSE))/VLOOKUP(F!$B68,E!$B$1:'E'!$AK$300,17,FALSE)*100),"")</f>
        <v/>
      </c>
      <c r="P91" s="65" t="str">
        <f>G!BC68</f>
        <v/>
      </c>
      <c r="Q91" s="28" t="str">
        <f>G!BB68</f>
        <v>--</v>
      </c>
      <c r="R91" s="23" t="str">
        <f>G!BD68</f>
        <v/>
      </c>
      <c r="S91" s="65" t="str">
        <f>IFERROR(IF(OR(Q91="--",Q91="rg",VLOOKUP(F!$B68,E!$B$1:'E'!$AK$300,17,FALSE)=1000000000,R91="-",R91=""),"",(HLOOKUP(SMALL(G!$R$5:'G'!$AC$5,7),G!$R$5:'G'!$AC$500,ROW(G!X68)-4,FALSE))/VLOOKUP(F!$B68,E!$B$1:'E'!$AK$300,17,FALSE)*100),"")</f>
        <v/>
      </c>
      <c r="T91" s="65" t="str">
        <f>G!BF68</f>
        <v/>
      </c>
      <c r="U91" s="28" t="str">
        <f>G!BE68</f>
        <v>--</v>
      </c>
      <c r="V91" s="23" t="str">
        <f>G!BG68</f>
        <v/>
      </c>
      <c r="W91" s="65" t="str">
        <f>IFERROR(IF(OR(U91="--",U91="rg",VLOOKUP(F!$B68,E!$B$1:'E'!$AK$300,17,FALSE)=1000000000,V91="-",V91=""),"",(HLOOKUP(SMALL(G!$R$5:'G'!$AC$5,9),G!$R$5:'G'!$AC$500,ROW(G!Z68)-4,FALSE))/VLOOKUP(F!$B68,E!$B$1:'E'!$AK$300,17,FALSE)*100),"")</f>
        <v/>
      </c>
      <c r="X91" s="65" t="str">
        <f>G!BI68</f>
        <v/>
      </c>
      <c r="Y91" s="28" t="str">
        <f>G!BH68</f>
        <v>--</v>
      </c>
      <c r="Z91" s="23" t="str">
        <f>G!BJ68</f>
        <v/>
      </c>
      <c r="AA91" s="65" t="str">
        <f>IFERROR(IF(OR(Y91="--",Y91="rg",VLOOKUP(F!$B68,E!$B$1:'E'!$AK$300,17,FALSE)=1000000000,Z91="-",Z91=""),"",(HLOOKUP(SMALL(G!$R$5:'G'!$AC$5,11),G!$R$5:'G'!$AC$500,ROW(G!AB68)-4,FALSE))/VLOOKUP(F!$B68,E!$B$1:'E'!$AK$300,17,FALSE)*100),"")</f>
        <v/>
      </c>
      <c r="AB91" s="22"/>
      <c r="AC91" s="22"/>
      <c r="AE91" s="40">
        <f t="shared" si="5"/>
        <v>0</v>
      </c>
    </row>
    <row r="92" spans="1:31" s="40" customFormat="1" ht="9" customHeight="1" x14ac:dyDescent="0.15">
      <c r="A92" s="161" t="str">
        <f>F!A69</f>
        <v>1,2-Dichloorethaan</v>
      </c>
      <c r="B92" s="161"/>
      <c r="C92" s="161"/>
      <c r="D92" s="65" t="str">
        <f>G!AT69</f>
        <v>&lt;</v>
      </c>
      <c r="E92" s="28" t="str">
        <f>G!AS69</f>
        <v>0,20</v>
      </c>
      <c r="F92" s="23" t="str">
        <f>G!AU69</f>
        <v>-</v>
      </c>
      <c r="G92" s="65" t="str">
        <f>IFERROR(IF(OR(E92="--",E92="rg",VLOOKUP(F!$B69,E!$B$1:'E'!$AK$300,17,FALSE)=1000000000,F92="-",F92=""),"",(HLOOKUP(SMALL(G!$R$5:'G'!$AC$5,1),G!$R$5:'G'!$AC$500,ROW(G!R69)-4,FALSE))/VLOOKUP(F!$B69,E!$B$1:'E'!$AK$300,17,FALSE)*100),"")</f>
        <v/>
      </c>
      <c r="H92" s="65" t="str">
        <f>G!AW69</f>
        <v>&lt;</v>
      </c>
      <c r="I92" s="28" t="str">
        <f>G!AV69</f>
        <v>0,20</v>
      </c>
      <c r="J92" s="23" t="str">
        <f>G!AX69</f>
        <v>-</v>
      </c>
      <c r="K92" s="65" t="str">
        <f>IFERROR(IF(OR(I92="--",I92="rg",VLOOKUP(F!$B69,E!$B$1:'E'!$AK$300,17,FALSE)=1000000000,J92="-",J92=""),"",(HLOOKUP(SMALL(G!$R$5:'G'!$AC$5,3),G!$R$5:'G'!$AC$500,ROW(G!T69)-4,FALSE))/VLOOKUP(F!$B69,E!$B$1:'E'!$AK$300,17,FALSE)*100),"")</f>
        <v/>
      </c>
      <c r="L92" s="65" t="str">
        <f>G!AZ69</f>
        <v/>
      </c>
      <c r="M92" s="28" t="str">
        <f>G!AY69</f>
        <v>--</v>
      </c>
      <c r="N92" s="23" t="str">
        <f>G!BA69</f>
        <v/>
      </c>
      <c r="O92" s="65" t="str">
        <f>IFERROR(IF(OR(M92="--",M92="rg",VLOOKUP(F!$B69,E!$B$1:'E'!$AK$300,17,FALSE)=1000000000,N92="-",N92=""),"",(HLOOKUP(SMALL(G!$R$5:'G'!$AC$5,5),G!$R$5:'G'!$AC$500,ROW(G!V69)-4,FALSE))/VLOOKUP(F!$B69,E!$B$1:'E'!$AK$300,17,FALSE)*100),"")</f>
        <v/>
      </c>
      <c r="P92" s="65" t="str">
        <f>G!BC69</f>
        <v/>
      </c>
      <c r="Q92" s="28" t="str">
        <f>G!BB69</f>
        <v>--</v>
      </c>
      <c r="R92" s="23" t="str">
        <f>G!BD69</f>
        <v/>
      </c>
      <c r="S92" s="65" t="str">
        <f>IFERROR(IF(OR(Q92="--",Q92="rg",VLOOKUP(F!$B69,E!$B$1:'E'!$AK$300,17,FALSE)=1000000000,R92="-",R92=""),"",(HLOOKUP(SMALL(G!$R$5:'G'!$AC$5,7),G!$R$5:'G'!$AC$500,ROW(G!X69)-4,FALSE))/VLOOKUP(F!$B69,E!$B$1:'E'!$AK$300,17,FALSE)*100),"")</f>
        <v/>
      </c>
      <c r="T92" s="65" t="str">
        <f>G!BF69</f>
        <v/>
      </c>
      <c r="U92" s="28" t="str">
        <f>G!BE69</f>
        <v>--</v>
      </c>
      <c r="V92" s="23" t="str">
        <f>G!BG69</f>
        <v/>
      </c>
      <c r="W92" s="65" t="str">
        <f>IFERROR(IF(OR(U92="--",U92="rg",VLOOKUP(F!$B69,E!$B$1:'E'!$AK$300,17,FALSE)=1000000000,V92="-",V92=""),"",(HLOOKUP(SMALL(G!$R$5:'G'!$AC$5,9),G!$R$5:'G'!$AC$500,ROW(G!Z69)-4,FALSE))/VLOOKUP(F!$B69,E!$B$1:'E'!$AK$300,17,FALSE)*100),"")</f>
        <v/>
      </c>
      <c r="X92" s="65" t="str">
        <f>G!BI69</f>
        <v/>
      </c>
      <c r="Y92" s="28" t="str">
        <f>G!BH69</f>
        <v>--</v>
      </c>
      <c r="Z92" s="23" t="str">
        <f>G!BJ69</f>
        <v/>
      </c>
      <c r="AA92" s="65" t="str">
        <f>IFERROR(IF(OR(Y92="--",Y92="rg",VLOOKUP(F!$B69,E!$B$1:'E'!$AK$300,17,FALSE)=1000000000,Z92="-",Z92=""),"",(HLOOKUP(SMALL(G!$R$5:'G'!$AC$5,11),G!$R$5:'G'!$AC$500,ROW(G!AB69)-4,FALSE))/VLOOKUP(F!$B69,E!$B$1:'E'!$AK$300,17,FALSE)*100),"")</f>
        <v/>
      </c>
      <c r="AB92" s="22"/>
      <c r="AC92" s="22"/>
      <c r="AE92" s="40">
        <f t="shared" si="5"/>
        <v>0</v>
      </c>
    </row>
    <row r="93" spans="1:31" s="40" customFormat="1" ht="9" customHeight="1" x14ac:dyDescent="0.15">
      <c r="A93" s="161" t="str">
        <f>F!A70</f>
        <v>Dichloorethanen (som)</v>
      </c>
      <c r="B93" s="161"/>
      <c r="C93" s="161"/>
      <c r="D93" s="65" t="str">
        <f>G!AT70</f>
        <v/>
      </c>
      <c r="E93" s="28" t="str">
        <f>G!AS70</f>
        <v>--</v>
      </c>
      <c r="F93" s="23" t="str">
        <f>G!AU70</f>
        <v/>
      </c>
      <c r="G93" s="65" t="str">
        <f>IFERROR(IF(OR(E93="--",E93="rg",VLOOKUP(F!$B70,E!$B$1:'E'!$AK$300,17,FALSE)=1000000000,F93="-",F93=""),"",(HLOOKUP(SMALL(G!$R$5:'G'!$AC$5,1),G!$R$5:'G'!$AC$500,ROW(G!R70)-4,FALSE))/VLOOKUP(F!$B70,E!$B$1:'E'!$AK$300,17,FALSE)*100),"")</f>
        <v/>
      </c>
      <c r="H93" s="65" t="str">
        <f>G!AW70</f>
        <v/>
      </c>
      <c r="I93" s="28" t="str">
        <f>G!AV70</f>
        <v>--</v>
      </c>
      <c r="J93" s="23" t="str">
        <f>G!AX70</f>
        <v/>
      </c>
      <c r="K93" s="65" t="str">
        <f>IFERROR(IF(OR(I93="--",I93="rg",VLOOKUP(F!$B70,E!$B$1:'E'!$AK$300,17,FALSE)=1000000000,J93="-",J93=""),"",(HLOOKUP(SMALL(G!$R$5:'G'!$AC$5,3),G!$R$5:'G'!$AC$500,ROW(G!T70)-4,FALSE))/VLOOKUP(F!$B70,E!$B$1:'E'!$AK$300,17,FALSE)*100),"")</f>
        <v/>
      </c>
      <c r="L93" s="65" t="str">
        <f>G!AZ70</f>
        <v/>
      </c>
      <c r="M93" s="28" t="str">
        <f>G!AY70</f>
        <v>--</v>
      </c>
      <c r="N93" s="23" t="str">
        <f>G!BA70</f>
        <v/>
      </c>
      <c r="O93" s="65" t="str">
        <f>IFERROR(IF(OR(M93="--",M93="rg",VLOOKUP(F!$B70,E!$B$1:'E'!$AK$300,17,FALSE)=1000000000,N93="-",N93=""),"",(HLOOKUP(SMALL(G!$R$5:'G'!$AC$5,5),G!$R$5:'G'!$AC$500,ROW(G!V70)-4,FALSE))/VLOOKUP(F!$B70,E!$B$1:'E'!$AK$300,17,FALSE)*100),"")</f>
        <v/>
      </c>
      <c r="P93" s="65" t="str">
        <f>G!BC70</f>
        <v/>
      </c>
      <c r="Q93" s="28" t="str">
        <f>G!BB70</f>
        <v>--</v>
      </c>
      <c r="R93" s="23" t="str">
        <f>G!BD70</f>
        <v/>
      </c>
      <c r="S93" s="65" t="str">
        <f>IFERROR(IF(OR(Q93="--",Q93="rg",VLOOKUP(F!$B70,E!$B$1:'E'!$AK$300,17,FALSE)=1000000000,R93="-",R93=""),"",(HLOOKUP(SMALL(G!$R$5:'G'!$AC$5,7),G!$R$5:'G'!$AC$500,ROW(G!X70)-4,FALSE))/VLOOKUP(F!$B70,E!$B$1:'E'!$AK$300,17,FALSE)*100),"")</f>
        <v/>
      </c>
      <c r="T93" s="65" t="str">
        <f>G!BF70</f>
        <v/>
      </c>
      <c r="U93" s="28" t="str">
        <f>G!BE70</f>
        <v>--</v>
      </c>
      <c r="V93" s="23" t="str">
        <f>G!BG70</f>
        <v/>
      </c>
      <c r="W93" s="65" t="str">
        <f>IFERROR(IF(OR(U93="--",U93="rg",VLOOKUP(F!$B70,E!$B$1:'E'!$AK$300,17,FALSE)=1000000000,V93="-",V93=""),"",(HLOOKUP(SMALL(G!$R$5:'G'!$AC$5,9),G!$R$5:'G'!$AC$500,ROW(G!Z70)-4,FALSE))/VLOOKUP(F!$B70,E!$B$1:'E'!$AK$300,17,FALSE)*100),"")</f>
        <v/>
      </c>
      <c r="X93" s="65" t="str">
        <f>G!BI70</f>
        <v/>
      </c>
      <c r="Y93" s="28" t="str">
        <f>G!BH70</f>
        <v>--</v>
      </c>
      <c r="Z93" s="23" t="str">
        <f>G!BJ70</f>
        <v/>
      </c>
      <c r="AA93" s="65" t="str">
        <f>IFERROR(IF(OR(Y93="--",Y93="rg",VLOOKUP(F!$B70,E!$B$1:'E'!$AK$300,17,FALSE)=1000000000,Z93="-",Z93=""),"",(HLOOKUP(SMALL(G!$R$5:'G'!$AC$5,11),G!$R$5:'G'!$AC$500,ROW(G!AB70)-4,FALSE))/VLOOKUP(F!$B70,E!$B$1:'E'!$AK$300,17,FALSE)*100),"")</f>
        <v/>
      </c>
      <c r="AB93" s="22"/>
      <c r="AC93" s="22"/>
      <c r="AE93" s="40">
        <f t="shared" si="5"/>
        <v>1</v>
      </c>
    </row>
    <row r="94" spans="1:31" s="40" customFormat="1" ht="9" customHeight="1" x14ac:dyDescent="0.15">
      <c r="A94" s="161" t="str">
        <f>F!A71</f>
        <v>1,1-Dichlooretheen</v>
      </c>
      <c r="B94" s="161"/>
      <c r="C94" s="161"/>
      <c r="D94" s="65" t="str">
        <f>G!AT71</f>
        <v>&lt;</v>
      </c>
      <c r="E94" s="28" t="str">
        <f>G!AS71</f>
        <v>0,10</v>
      </c>
      <c r="F94" s="23" t="str">
        <f>G!AU71</f>
        <v>-</v>
      </c>
      <c r="G94" s="65" t="str">
        <f>IFERROR(IF(OR(E94="--",E94="rg",VLOOKUP(F!$B71,E!$B$1:'E'!$AK$300,17,FALSE)=1000000000,F94="-",F94=""),"",(HLOOKUP(SMALL(G!$R$5:'G'!$AC$5,1),G!$R$5:'G'!$AC$500,ROW(G!R71)-4,FALSE))/VLOOKUP(F!$B71,E!$B$1:'E'!$AK$300,17,FALSE)*100),"")</f>
        <v/>
      </c>
      <c r="H94" s="65" t="str">
        <f>G!AW71</f>
        <v>&lt;</v>
      </c>
      <c r="I94" s="28" t="str">
        <f>G!AV71</f>
        <v>0,10</v>
      </c>
      <c r="J94" s="23" t="str">
        <f>G!AX71</f>
        <v>-</v>
      </c>
      <c r="K94" s="65" t="str">
        <f>IFERROR(IF(OR(I94="--",I94="rg",VLOOKUP(F!$B71,E!$B$1:'E'!$AK$300,17,FALSE)=1000000000,J94="-",J94=""),"",(HLOOKUP(SMALL(G!$R$5:'G'!$AC$5,3),G!$R$5:'G'!$AC$500,ROW(G!T71)-4,FALSE))/VLOOKUP(F!$B71,E!$B$1:'E'!$AK$300,17,FALSE)*100),"")</f>
        <v/>
      </c>
      <c r="L94" s="65" t="str">
        <f>G!AZ71</f>
        <v/>
      </c>
      <c r="M94" s="28" t="str">
        <f>G!AY71</f>
        <v>--</v>
      </c>
      <c r="N94" s="23" t="str">
        <f>G!BA71</f>
        <v/>
      </c>
      <c r="O94" s="65" t="str">
        <f>IFERROR(IF(OR(M94="--",M94="rg",VLOOKUP(F!$B71,E!$B$1:'E'!$AK$300,17,FALSE)=1000000000,N94="-",N94=""),"",(HLOOKUP(SMALL(G!$R$5:'G'!$AC$5,5),G!$R$5:'G'!$AC$500,ROW(G!V71)-4,FALSE))/VLOOKUP(F!$B71,E!$B$1:'E'!$AK$300,17,FALSE)*100),"")</f>
        <v/>
      </c>
      <c r="P94" s="65" t="str">
        <f>G!BC71</f>
        <v/>
      </c>
      <c r="Q94" s="28" t="str">
        <f>G!BB71</f>
        <v>--</v>
      </c>
      <c r="R94" s="23" t="str">
        <f>G!BD71</f>
        <v/>
      </c>
      <c r="S94" s="65" t="str">
        <f>IFERROR(IF(OR(Q94="--",Q94="rg",VLOOKUP(F!$B71,E!$B$1:'E'!$AK$300,17,FALSE)=1000000000,R94="-",R94=""),"",(HLOOKUP(SMALL(G!$R$5:'G'!$AC$5,7),G!$R$5:'G'!$AC$500,ROW(G!X71)-4,FALSE))/VLOOKUP(F!$B71,E!$B$1:'E'!$AK$300,17,FALSE)*100),"")</f>
        <v/>
      </c>
      <c r="T94" s="65" t="str">
        <f>G!BF71</f>
        <v/>
      </c>
      <c r="U94" s="28" t="str">
        <f>G!BE71</f>
        <v>--</v>
      </c>
      <c r="V94" s="23" t="str">
        <f>G!BG71</f>
        <v/>
      </c>
      <c r="W94" s="65" t="str">
        <f>IFERROR(IF(OR(U94="--",U94="rg",VLOOKUP(F!$B71,E!$B$1:'E'!$AK$300,17,FALSE)=1000000000,V94="-",V94=""),"",(HLOOKUP(SMALL(G!$R$5:'G'!$AC$5,9),G!$R$5:'G'!$AC$500,ROW(G!Z71)-4,FALSE))/VLOOKUP(F!$B71,E!$B$1:'E'!$AK$300,17,FALSE)*100),"")</f>
        <v/>
      </c>
      <c r="X94" s="65" t="str">
        <f>G!BI71</f>
        <v/>
      </c>
      <c r="Y94" s="28" t="str">
        <f>G!BH71</f>
        <v>--</v>
      </c>
      <c r="Z94" s="23" t="str">
        <f>G!BJ71</f>
        <v/>
      </c>
      <c r="AA94" s="65" t="str">
        <f>IFERROR(IF(OR(Y94="--",Y94="rg",VLOOKUP(F!$B71,E!$B$1:'E'!$AK$300,17,FALSE)=1000000000,Z94="-",Z94=""),"",(HLOOKUP(SMALL(G!$R$5:'G'!$AC$5,11),G!$R$5:'G'!$AC$500,ROW(G!AB71)-4,FALSE))/VLOOKUP(F!$B71,E!$B$1:'E'!$AK$300,17,FALSE)*100),"")</f>
        <v/>
      </c>
      <c r="AB94" s="22"/>
      <c r="AC94" s="22"/>
      <c r="AE94" s="40">
        <f t="shared" si="5"/>
        <v>0</v>
      </c>
    </row>
    <row r="95" spans="1:31" s="40" customFormat="1" ht="9" customHeight="1" x14ac:dyDescent="0.15">
      <c r="A95" s="161" t="str">
        <f>F!A72</f>
        <v>Cis-1,2-dichlooretheen</v>
      </c>
      <c r="B95" s="161"/>
      <c r="C95" s="161"/>
      <c r="D95" s="65" t="str">
        <f>G!AT72</f>
        <v>&lt;</v>
      </c>
      <c r="E95" s="28" t="str">
        <f>G!AS72</f>
        <v>0,10</v>
      </c>
      <c r="F95" s="23" t="str">
        <f>G!AU72</f>
        <v/>
      </c>
      <c r="G95" s="65" t="str">
        <f>IFERROR(IF(OR(E95="--",E95="rg",VLOOKUP(F!$B72,E!$B$1:'E'!$AK$300,17,FALSE)=1000000000,F95="-",F95=""),"",(HLOOKUP(SMALL(G!$R$5:'G'!$AC$5,1),G!$R$5:'G'!$AC$500,ROW(G!R72)-4,FALSE))/VLOOKUP(F!$B72,E!$B$1:'E'!$AK$300,17,FALSE)*100),"")</f>
        <v/>
      </c>
      <c r="H95" s="65" t="str">
        <f>G!AW72</f>
        <v>&lt;</v>
      </c>
      <c r="I95" s="28" t="str">
        <f>G!AV72</f>
        <v>0,10</v>
      </c>
      <c r="J95" s="23" t="str">
        <f>G!AX72</f>
        <v/>
      </c>
      <c r="K95" s="65" t="str">
        <f>IFERROR(IF(OR(I95="--",I95="rg",VLOOKUP(F!$B72,E!$B$1:'E'!$AK$300,17,FALSE)=1000000000,J95="-",J95=""),"",(HLOOKUP(SMALL(G!$R$5:'G'!$AC$5,3),G!$R$5:'G'!$AC$500,ROW(G!T72)-4,FALSE))/VLOOKUP(F!$B72,E!$B$1:'E'!$AK$300,17,FALSE)*100),"")</f>
        <v/>
      </c>
      <c r="L95" s="65" t="str">
        <f>G!AZ72</f>
        <v/>
      </c>
      <c r="M95" s="28" t="str">
        <f>G!AY72</f>
        <v>--</v>
      </c>
      <c r="N95" s="23" t="str">
        <f>G!BA72</f>
        <v/>
      </c>
      <c r="O95" s="65" t="str">
        <f>IFERROR(IF(OR(M95="--",M95="rg",VLOOKUP(F!$B72,E!$B$1:'E'!$AK$300,17,FALSE)=1000000000,N95="-",N95=""),"",(HLOOKUP(SMALL(G!$R$5:'G'!$AC$5,5),G!$R$5:'G'!$AC$500,ROW(G!V72)-4,FALSE))/VLOOKUP(F!$B72,E!$B$1:'E'!$AK$300,17,FALSE)*100),"")</f>
        <v/>
      </c>
      <c r="P95" s="65" t="str">
        <f>G!BC72</f>
        <v/>
      </c>
      <c r="Q95" s="28" t="str">
        <f>G!BB72</f>
        <v>--</v>
      </c>
      <c r="R95" s="23" t="str">
        <f>G!BD72</f>
        <v/>
      </c>
      <c r="S95" s="65" t="str">
        <f>IFERROR(IF(OR(Q95="--",Q95="rg",VLOOKUP(F!$B72,E!$B$1:'E'!$AK$300,17,FALSE)=1000000000,R95="-",R95=""),"",(HLOOKUP(SMALL(G!$R$5:'G'!$AC$5,7),G!$R$5:'G'!$AC$500,ROW(G!X72)-4,FALSE))/VLOOKUP(F!$B72,E!$B$1:'E'!$AK$300,17,FALSE)*100),"")</f>
        <v/>
      </c>
      <c r="T95" s="65" t="str">
        <f>G!BF72</f>
        <v/>
      </c>
      <c r="U95" s="28" t="str">
        <f>G!BE72</f>
        <v>--</v>
      </c>
      <c r="V95" s="23" t="str">
        <f>G!BG72</f>
        <v/>
      </c>
      <c r="W95" s="65" t="str">
        <f>IFERROR(IF(OR(U95="--",U95="rg",VLOOKUP(F!$B72,E!$B$1:'E'!$AK$300,17,FALSE)=1000000000,V95="-",V95=""),"",(HLOOKUP(SMALL(G!$R$5:'G'!$AC$5,9),G!$R$5:'G'!$AC$500,ROW(G!Z72)-4,FALSE))/VLOOKUP(F!$B72,E!$B$1:'E'!$AK$300,17,FALSE)*100),"")</f>
        <v/>
      </c>
      <c r="X95" s="65" t="str">
        <f>G!BI72</f>
        <v/>
      </c>
      <c r="Y95" s="28" t="str">
        <f>G!BH72</f>
        <v>--</v>
      </c>
      <c r="Z95" s="23" t="str">
        <f>G!BJ72</f>
        <v/>
      </c>
      <c r="AA95" s="65" t="str">
        <f>IFERROR(IF(OR(Y95="--",Y95="rg",VLOOKUP(F!$B72,E!$B$1:'E'!$AK$300,17,FALSE)=1000000000,Z95="-",Z95=""),"",(HLOOKUP(SMALL(G!$R$5:'G'!$AC$5,11),G!$R$5:'G'!$AC$500,ROW(G!AB72)-4,FALSE))/VLOOKUP(F!$B72,E!$B$1:'E'!$AK$300,17,FALSE)*100),"")</f>
        <v/>
      </c>
      <c r="AB95" s="22"/>
      <c r="AC95" s="22"/>
      <c r="AE95" s="40">
        <f t="shared" si="5"/>
        <v>0</v>
      </c>
    </row>
    <row r="96" spans="1:31" s="40" customFormat="1" ht="9" customHeight="1" x14ac:dyDescent="0.15">
      <c r="A96" s="161" t="str">
        <f>F!A73</f>
        <v>Trans-1,2-dichlooretheen</v>
      </c>
      <c r="B96" s="161"/>
      <c r="C96" s="161"/>
      <c r="D96" s="65" t="str">
        <f>G!AT73</f>
        <v>&lt;</v>
      </c>
      <c r="E96" s="28" t="str">
        <f>G!AS73</f>
        <v>0,10</v>
      </c>
      <c r="F96" s="23" t="str">
        <f>G!AU73</f>
        <v/>
      </c>
      <c r="G96" s="65" t="str">
        <f>IFERROR(IF(OR(E96="--",E96="rg",VLOOKUP(F!$B73,E!$B$1:'E'!$AK$300,17,FALSE)=1000000000,F96="-",F96=""),"",(HLOOKUP(SMALL(G!$R$5:'G'!$AC$5,1),G!$R$5:'G'!$AC$500,ROW(G!R73)-4,FALSE))/VLOOKUP(F!$B73,E!$B$1:'E'!$AK$300,17,FALSE)*100),"")</f>
        <v/>
      </c>
      <c r="H96" s="65" t="str">
        <f>G!AW73</f>
        <v>&lt;</v>
      </c>
      <c r="I96" s="28" t="str">
        <f>G!AV73</f>
        <v>0,10</v>
      </c>
      <c r="J96" s="23" t="str">
        <f>G!AX73</f>
        <v/>
      </c>
      <c r="K96" s="65" t="str">
        <f>IFERROR(IF(OR(I96="--",I96="rg",VLOOKUP(F!$B73,E!$B$1:'E'!$AK$300,17,FALSE)=1000000000,J96="-",J96=""),"",(HLOOKUP(SMALL(G!$R$5:'G'!$AC$5,3),G!$R$5:'G'!$AC$500,ROW(G!T73)-4,FALSE))/VLOOKUP(F!$B73,E!$B$1:'E'!$AK$300,17,FALSE)*100),"")</f>
        <v/>
      </c>
      <c r="L96" s="65" t="str">
        <f>G!AZ73</f>
        <v/>
      </c>
      <c r="M96" s="28" t="str">
        <f>G!AY73</f>
        <v>--</v>
      </c>
      <c r="N96" s="23" t="str">
        <f>G!BA73</f>
        <v/>
      </c>
      <c r="O96" s="65" t="str">
        <f>IFERROR(IF(OR(M96="--",M96="rg",VLOOKUP(F!$B73,E!$B$1:'E'!$AK$300,17,FALSE)=1000000000,N96="-",N96=""),"",(HLOOKUP(SMALL(G!$R$5:'G'!$AC$5,5),G!$R$5:'G'!$AC$500,ROW(G!V73)-4,FALSE))/VLOOKUP(F!$B73,E!$B$1:'E'!$AK$300,17,FALSE)*100),"")</f>
        <v/>
      </c>
      <c r="P96" s="65" t="str">
        <f>G!BC73</f>
        <v/>
      </c>
      <c r="Q96" s="28" t="str">
        <f>G!BB73</f>
        <v>--</v>
      </c>
      <c r="R96" s="23" t="str">
        <f>G!BD73</f>
        <v/>
      </c>
      <c r="S96" s="65" t="str">
        <f>IFERROR(IF(OR(Q96="--",Q96="rg",VLOOKUP(F!$B73,E!$B$1:'E'!$AK$300,17,FALSE)=1000000000,R96="-",R96=""),"",(HLOOKUP(SMALL(G!$R$5:'G'!$AC$5,7),G!$R$5:'G'!$AC$500,ROW(G!X73)-4,FALSE))/VLOOKUP(F!$B73,E!$B$1:'E'!$AK$300,17,FALSE)*100),"")</f>
        <v/>
      </c>
      <c r="T96" s="65" t="str">
        <f>G!BF73</f>
        <v/>
      </c>
      <c r="U96" s="28" t="str">
        <f>G!BE73</f>
        <v>--</v>
      </c>
      <c r="V96" s="23" t="str">
        <f>G!BG73</f>
        <v/>
      </c>
      <c r="W96" s="65" t="str">
        <f>IFERROR(IF(OR(U96="--",U96="rg",VLOOKUP(F!$B73,E!$B$1:'E'!$AK$300,17,FALSE)=1000000000,V96="-",V96=""),"",(HLOOKUP(SMALL(G!$R$5:'G'!$AC$5,9),G!$R$5:'G'!$AC$500,ROW(G!Z73)-4,FALSE))/VLOOKUP(F!$B73,E!$B$1:'E'!$AK$300,17,FALSE)*100),"")</f>
        <v/>
      </c>
      <c r="X96" s="65" t="str">
        <f>G!BI73</f>
        <v/>
      </c>
      <c r="Y96" s="28" t="str">
        <f>G!BH73</f>
        <v>--</v>
      </c>
      <c r="Z96" s="23" t="str">
        <f>G!BJ73</f>
        <v/>
      </c>
      <c r="AA96" s="65" t="str">
        <f>IFERROR(IF(OR(Y96="--",Y96="rg",VLOOKUP(F!$B73,E!$B$1:'E'!$AK$300,17,FALSE)=1000000000,Z96="-",Z96=""),"",(HLOOKUP(SMALL(G!$R$5:'G'!$AC$5,11),G!$R$5:'G'!$AC$500,ROW(G!AB73)-4,FALSE))/VLOOKUP(F!$B73,E!$B$1:'E'!$AK$300,17,FALSE)*100),"")</f>
        <v/>
      </c>
      <c r="AB96" s="22"/>
      <c r="AC96" s="22"/>
      <c r="AE96" s="40">
        <f t="shared" si="5"/>
        <v>0</v>
      </c>
    </row>
    <row r="97" spans="1:31" s="40" customFormat="1" ht="9" customHeight="1" x14ac:dyDescent="0.15">
      <c r="A97" s="161" t="str">
        <f>F!A74</f>
        <v>1,2-Dichlooretheen (som)</v>
      </c>
      <c r="B97" s="161"/>
      <c r="C97" s="161"/>
      <c r="D97" s="65" t="str">
        <f>G!AT74</f>
        <v/>
      </c>
      <c r="E97" s="28" t="str">
        <f>G!AS74</f>
        <v>0,14</v>
      </c>
      <c r="F97" s="23" t="str">
        <f>G!AU74</f>
        <v>-</v>
      </c>
      <c r="G97" s="65" t="str">
        <f>IFERROR(IF(OR(E97="--",E97="rg",VLOOKUP(F!$B74,E!$B$1:'E'!$AK$300,17,FALSE)=1000000000,F97="-",F97=""),"",(HLOOKUP(SMALL(G!$R$5:'G'!$AC$5,1),G!$R$5:'G'!$AC$500,ROW(G!R74)-4,FALSE))/VLOOKUP(F!$B74,E!$B$1:'E'!$AK$300,17,FALSE)*100),"")</f>
        <v/>
      </c>
      <c r="H97" s="65" t="str">
        <f>G!AW74</f>
        <v/>
      </c>
      <c r="I97" s="28" t="str">
        <f>G!AV74</f>
        <v>0,14</v>
      </c>
      <c r="J97" s="23" t="str">
        <f>G!AX74</f>
        <v>-</v>
      </c>
      <c r="K97" s="65" t="str">
        <f>IFERROR(IF(OR(I97="--",I97="rg",VLOOKUP(F!$B74,E!$B$1:'E'!$AK$300,17,FALSE)=1000000000,J97="-",J97=""),"",(HLOOKUP(SMALL(G!$R$5:'G'!$AC$5,3),G!$R$5:'G'!$AC$500,ROW(G!T74)-4,FALSE))/VLOOKUP(F!$B74,E!$B$1:'E'!$AK$300,17,FALSE)*100),"")</f>
        <v/>
      </c>
      <c r="L97" s="65" t="str">
        <f>G!AZ74</f>
        <v/>
      </c>
      <c r="M97" s="28" t="str">
        <f>G!AY74</f>
        <v>--</v>
      </c>
      <c r="N97" s="23" t="str">
        <f>G!BA74</f>
        <v/>
      </c>
      <c r="O97" s="65" t="str">
        <f>IFERROR(IF(OR(M97="--",M97="rg",VLOOKUP(F!$B74,E!$B$1:'E'!$AK$300,17,FALSE)=1000000000,N97="-",N97=""),"",(HLOOKUP(SMALL(G!$R$5:'G'!$AC$5,5),G!$R$5:'G'!$AC$500,ROW(G!V74)-4,FALSE))/VLOOKUP(F!$B74,E!$B$1:'E'!$AK$300,17,FALSE)*100),"")</f>
        <v/>
      </c>
      <c r="P97" s="65" t="str">
        <f>G!BC74</f>
        <v/>
      </c>
      <c r="Q97" s="28" t="str">
        <f>G!BB74</f>
        <v>--</v>
      </c>
      <c r="R97" s="23" t="str">
        <f>G!BD74</f>
        <v/>
      </c>
      <c r="S97" s="65" t="str">
        <f>IFERROR(IF(OR(Q97="--",Q97="rg",VLOOKUP(F!$B74,E!$B$1:'E'!$AK$300,17,FALSE)=1000000000,R97="-",R97=""),"",(HLOOKUP(SMALL(G!$R$5:'G'!$AC$5,7),G!$R$5:'G'!$AC$500,ROW(G!X74)-4,FALSE))/VLOOKUP(F!$B74,E!$B$1:'E'!$AK$300,17,FALSE)*100),"")</f>
        <v/>
      </c>
      <c r="T97" s="65" t="str">
        <f>G!BF74</f>
        <v/>
      </c>
      <c r="U97" s="28" t="str">
        <f>G!BE74</f>
        <v>--</v>
      </c>
      <c r="V97" s="23" t="str">
        <f>G!BG74</f>
        <v/>
      </c>
      <c r="W97" s="65" t="str">
        <f>IFERROR(IF(OR(U97="--",U97="rg",VLOOKUP(F!$B74,E!$B$1:'E'!$AK$300,17,FALSE)=1000000000,V97="-",V97=""),"",(HLOOKUP(SMALL(G!$R$5:'G'!$AC$5,9),G!$R$5:'G'!$AC$500,ROW(G!Z74)-4,FALSE))/VLOOKUP(F!$B74,E!$B$1:'E'!$AK$300,17,FALSE)*100),"")</f>
        <v/>
      </c>
      <c r="X97" s="65" t="str">
        <f>G!BI74</f>
        <v/>
      </c>
      <c r="Y97" s="28" t="str">
        <f>G!BH74</f>
        <v>--</v>
      </c>
      <c r="Z97" s="23" t="str">
        <f>G!BJ74</f>
        <v/>
      </c>
      <c r="AA97" s="65" t="str">
        <f>IFERROR(IF(OR(Y97="--",Y97="rg",VLOOKUP(F!$B74,E!$B$1:'E'!$AK$300,17,FALSE)=1000000000,Z97="-",Z97=""),"",(HLOOKUP(SMALL(G!$R$5:'G'!$AC$5,11),G!$R$5:'G'!$AC$500,ROW(G!AB74)-4,FALSE))/VLOOKUP(F!$B74,E!$B$1:'E'!$AK$300,17,FALSE)*100),"")</f>
        <v/>
      </c>
      <c r="AB97" s="22"/>
      <c r="AC97" s="22"/>
      <c r="AE97" s="40">
        <f t="shared" si="5"/>
        <v>0</v>
      </c>
    </row>
    <row r="98" spans="1:31" s="40" customFormat="1" ht="9" customHeight="1" x14ac:dyDescent="0.15">
      <c r="A98" s="161" t="str">
        <f>F!A75</f>
        <v>1,1-Dichloorpropaan</v>
      </c>
      <c r="B98" s="161"/>
      <c r="C98" s="161"/>
      <c r="D98" s="65" t="str">
        <f>G!AT75</f>
        <v>&lt;</v>
      </c>
      <c r="E98" s="28" t="str">
        <f>G!AS75</f>
        <v>0,20</v>
      </c>
      <c r="F98" s="23" t="str">
        <f>G!AU75</f>
        <v/>
      </c>
      <c r="G98" s="65" t="str">
        <f>IFERROR(IF(OR(E98="--",E98="rg",VLOOKUP(F!$B75,E!$B$1:'E'!$AK$300,17,FALSE)=1000000000,F98="-",F98=""),"",(HLOOKUP(SMALL(G!$R$5:'G'!$AC$5,1),G!$R$5:'G'!$AC$500,ROW(G!R75)-4,FALSE))/VLOOKUP(F!$B75,E!$B$1:'E'!$AK$300,17,FALSE)*100),"")</f>
        <v/>
      </c>
      <c r="H98" s="65" t="str">
        <f>G!AW75</f>
        <v>&lt;</v>
      </c>
      <c r="I98" s="28" t="str">
        <f>G!AV75</f>
        <v>0,20</v>
      </c>
      <c r="J98" s="23" t="str">
        <f>G!AX75</f>
        <v/>
      </c>
      <c r="K98" s="65" t="str">
        <f>IFERROR(IF(OR(I98="--",I98="rg",VLOOKUP(F!$B75,E!$B$1:'E'!$AK$300,17,FALSE)=1000000000,J98="-",J98=""),"",(HLOOKUP(SMALL(G!$R$5:'G'!$AC$5,3),G!$R$5:'G'!$AC$500,ROW(G!T75)-4,FALSE))/VLOOKUP(F!$B75,E!$B$1:'E'!$AK$300,17,FALSE)*100),"")</f>
        <v/>
      </c>
      <c r="L98" s="65" t="str">
        <f>G!AZ75</f>
        <v/>
      </c>
      <c r="M98" s="28" t="str">
        <f>G!AY75</f>
        <v>--</v>
      </c>
      <c r="N98" s="23" t="str">
        <f>G!BA75</f>
        <v/>
      </c>
      <c r="O98" s="65" t="str">
        <f>IFERROR(IF(OR(M98="--",M98="rg",VLOOKUP(F!$B75,E!$B$1:'E'!$AK$300,17,FALSE)=1000000000,N98="-",N98=""),"",(HLOOKUP(SMALL(G!$R$5:'G'!$AC$5,5),G!$R$5:'G'!$AC$500,ROW(G!V75)-4,FALSE))/VLOOKUP(F!$B75,E!$B$1:'E'!$AK$300,17,FALSE)*100),"")</f>
        <v/>
      </c>
      <c r="P98" s="65" t="str">
        <f>G!BC75</f>
        <v/>
      </c>
      <c r="Q98" s="28" t="str">
        <f>G!BB75</f>
        <v>--</v>
      </c>
      <c r="R98" s="23" t="str">
        <f>G!BD75</f>
        <v/>
      </c>
      <c r="S98" s="65" t="str">
        <f>IFERROR(IF(OR(Q98="--",Q98="rg",VLOOKUP(F!$B75,E!$B$1:'E'!$AK$300,17,FALSE)=1000000000,R98="-",R98=""),"",(HLOOKUP(SMALL(G!$R$5:'G'!$AC$5,7),G!$R$5:'G'!$AC$500,ROW(G!X75)-4,FALSE))/VLOOKUP(F!$B75,E!$B$1:'E'!$AK$300,17,FALSE)*100),"")</f>
        <v/>
      </c>
      <c r="T98" s="65" t="str">
        <f>G!BF75</f>
        <v/>
      </c>
      <c r="U98" s="28" t="str">
        <f>G!BE75</f>
        <v>--</v>
      </c>
      <c r="V98" s="23" t="str">
        <f>G!BG75</f>
        <v/>
      </c>
      <c r="W98" s="65" t="str">
        <f>IFERROR(IF(OR(U98="--",U98="rg",VLOOKUP(F!$B75,E!$B$1:'E'!$AK$300,17,FALSE)=1000000000,V98="-",V98=""),"",(HLOOKUP(SMALL(G!$R$5:'G'!$AC$5,9),G!$R$5:'G'!$AC$500,ROW(G!Z75)-4,FALSE))/VLOOKUP(F!$B75,E!$B$1:'E'!$AK$300,17,FALSE)*100),"")</f>
        <v/>
      </c>
      <c r="X98" s="65" t="str">
        <f>G!BI75</f>
        <v/>
      </c>
      <c r="Y98" s="28" t="str">
        <f>G!BH75</f>
        <v>--</v>
      </c>
      <c r="Z98" s="23" t="str">
        <f>G!BJ75</f>
        <v/>
      </c>
      <c r="AA98" s="65" t="str">
        <f>IFERROR(IF(OR(Y98="--",Y98="rg",VLOOKUP(F!$B75,E!$B$1:'E'!$AK$300,17,FALSE)=1000000000,Z98="-",Z98=""),"",(HLOOKUP(SMALL(G!$R$5:'G'!$AC$5,11),G!$R$5:'G'!$AC$500,ROW(G!AB75)-4,FALSE))/VLOOKUP(F!$B75,E!$B$1:'E'!$AK$300,17,FALSE)*100),"")</f>
        <v/>
      </c>
      <c r="AB98" s="22"/>
      <c r="AC98" s="22"/>
      <c r="AE98" s="40">
        <f t="shared" si="5"/>
        <v>0</v>
      </c>
    </row>
    <row r="99" spans="1:31" s="40" customFormat="1" ht="9" customHeight="1" x14ac:dyDescent="0.15">
      <c r="A99" s="161" t="str">
        <f>F!A76</f>
        <v>1,2-Dichloorpropaan</v>
      </c>
      <c r="B99" s="161"/>
      <c r="C99" s="161"/>
      <c r="D99" s="65" t="str">
        <f>G!AT76</f>
        <v>&lt;</v>
      </c>
      <c r="E99" s="28" t="str">
        <f>G!AS76</f>
        <v>0,20</v>
      </c>
      <c r="F99" s="23" t="str">
        <f>G!AU76</f>
        <v/>
      </c>
      <c r="G99" s="65" t="str">
        <f>IFERROR(IF(OR(E99="--",E99="rg",VLOOKUP(F!$B76,E!$B$1:'E'!$AK$300,17,FALSE)=1000000000,F99="-",F99=""),"",(HLOOKUP(SMALL(G!$R$5:'G'!$AC$5,1),G!$R$5:'G'!$AC$500,ROW(G!R76)-4,FALSE))/VLOOKUP(F!$B76,E!$B$1:'E'!$AK$300,17,FALSE)*100),"")</f>
        <v/>
      </c>
      <c r="H99" s="65" t="str">
        <f>G!AW76</f>
        <v>&lt;</v>
      </c>
      <c r="I99" s="28" t="str">
        <f>G!AV76</f>
        <v>0,20</v>
      </c>
      <c r="J99" s="23" t="str">
        <f>G!AX76</f>
        <v/>
      </c>
      <c r="K99" s="65" t="str">
        <f>IFERROR(IF(OR(I99="--",I99="rg",VLOOKUP(F!$B76,E!$B$1:'E'!$AK$300,17,FALSE)=1000000000,J99="-",J99=""),"",(HLOOKUP(SMALL(G!$R$5:'G'!$AC$5,3),G!$R$5:'G'!$AC$500,ROW(G!T76)-4,FALSE))/VLOOKUP(F!$B76,E!$B$1:'E'!$AK$300,17,FALSE)*100),"")</f>
        <v/>
      </c>
      <c r="L99" s="65" t="str">
        <f>G!AZ76</f>
        <v/>
      </c>
      <c r="M99" s="28" t="str">
        <f>G!AY76</f>
        <v>--</v>
      </c>
      <c r="N99" s="23" t="str">
        <f>G!BA76</f>
        <v/>
      </c>
      <c r="O99" s="65" t="str">
        <f>IFERROR(IF(OR(M99="--",M99="rg",VLOOKUP(F!$B76,E!$B$1:'E'!$AK$300,17,FALSE)=1000000000,N99="-",N99=""),"",(HLOOKUP(SMALL(G!$R$5:'G'!$AC$5,5),G!$R$5:'G'!$AC$500,ROW(G!V76)-4,FALSE))/VLOOKUP(F!$B76,E!$B$1:'E'!$AK$300,17,FALSE)*100),"")</f>
        <v/>
      </c>
      <c r="P99" s="65" t="str">
        <f>G!BC76</f>
        <v/>
      </c>
      <c r="Q99" s="28" t="str">
        <f>G!BB76</f>
        <v>--</v>
      </c>
      <c r="R99" s="23" t="str">
        <f>G!BD76</f>
        <v/>
      </c>
      <c r="S99" s="65" t="str">
        <f>IFERROR(IF(OR(Q99="--",Q99="rg",VLOOKUP(F!$B76,E!$B$1:'E'!$AK$300,17,FALSE)=1000000000,R99="-",R99=""),"",(HLOOKUP(SMALL(G!$R$5:'G'!$AC$5,7),G!$R$5:'G'!$AC$500,ROW(G!X76)-4,FALSE))/VLOOKUP(F!$B76,E!$B$1:'E'!$AK$300,17,FALSE)*100),"")</f>
        <v/>
      </c>
      <c r="T99" s="65" t="str">
        <f>G!BF76</f>
        <v/>
      </c>
      <c r="U99" s="28" t="str">
        <f>G!BE76</f>
        <v>--</v>
      </c>
      <c r="V99" s="23" t="str">
        <f>G!BG76</f>
        <v/>
      </c>
      <c r="W99" s="65" t="str">
        <f>IFERROR(IF(OR(U99="--",U99="rg",VLOOKUP(F!$B76,E!$B$1:'E'!$AK$300,17,FALSE)=1000000000,V99="-",V99=""),"",(HLOOKUP(SMALL(G!$R$5:'G'!$AC$5,9),G!$R$5:'G'!$AC$500,ROW(G!Z76)-4,FALSE))/VLOOKUP(F!$B76,E!$B$1:'E'!$AK$300,17,FALSE)*100),"")</f>
        <v/>
      </c>
      <c r="X99" s="65" t="str">
        <f>G!BI76</f>
        <v/>
      </c>
      <c r="Y99" s="28" t="str">
        <f>G!BH76</f>
        <v>--</v>
      </c>
      <c r="Z99" s="23" t="str">
        <f>G!BJ76</f>
        <v/>
      </c>
      <c r="AA99" s="65" t="str">
        <f>IFERROR(IF(OR(Y99="--",Y99="rg",VLOOKUP(F!$B76,E!$B$1:'E'!$AK$300,17,FALSE)=1000000000,Z99="-",Z99=""),"",(HLOOKUP(SMALL(G!$R$5:'G'!$AC$5,11),G!$R$5:'G'!$AC$500,ROW(G!AB76)-4,FALSE))/VLOOKUP(F!$B76,E!$B$1:'E'!$AK$300,17,FALSE)*100),"")</f>
        <v/>
      </c>
      <c r="AB99" s="22"/>
      <c r="AC99" s="22"/>
      <c r="AE99" s="40">
        <f t="shared" si="5"/>
        <v>0</v>
      </c>
    </row>
    <row r="100" spans="1:31" s="40" customFormat="1" ht="9" customHeight="1" x14ac:dyDescent="0.15">
      <c r="A100" s="161" t="str">
        <f>F!A77</f>
        <v>1,3-Dichloorpropaan</v>
      </c>
      <c r="B100" s="161"/>
      <c r="C100" s="161"/>
      <c r="D100" s="65" t="str">
        <f>G!AT77</f>
        <v>&lt;</v>
      </c>
      <c r="E100" s="28" t="str">
        <f>G!AS77</f>
        <v>0,20</v>
      </c>
      <c r="F100" s="23" t="str">
        <f>G!AU77</f>
        <v/>
      </c>
      <c r="G100" s="65" t="str">
        <f>IFERROR(IF(OR(E100="--",E100="rg",VLOOKUP(F!$B77,E!$B$1:'E'!$AK$300,17,FALSE)=1000000000,F100="-",F100=""),"",(HLOOKUP(SMALL(G!$R$5:'G'!$AC$5,1),G!$R$5:'G'!$AC$500,ROW(G!R77)-4,FALSE))/VLOOKUP(F!$B77,E!$B$1:'E'!$AK$300,17,FALSE)*100),"")</f>
        <v/>
      </c>
      <c r="H100" s="65" t="str">
        <f>G!AW77</f>
        <v>&lt;</v>
      </c>
      <c r="I100" s="28" t="str">
        <f>G!AV77</f>
        <v>0,20</v>
      </c>
      <c r="J100" s="23" t="str">
        <f>G!AX77</f>
        <v/>
      </c>
      <c r="K100" s="65" t="str">
        <f>IFERROR(IF(OR(I100="--",I100="rg",VLOOKUP(F!$B77,E!$B$1:'E'!$AK$300,17,FALSE)=1000000000,J100="-",J100=""),"",(HLOOKUP(SMALL(G!$R$5:'G'!$AC$5,3),G!$R$5:'G'!$AC$500,ROW(G!T77)-4,FALSE))/VLOOKUP(F!$B77,E!$B$1:'E'!$AK$300,17,FALSE)*100),"")</f>
        <v/>
      </c>
      <c r="L100" s="65" t="str">
        <f>G!AZ77</f>
        <v/>
      </c>
      <c r="M100" s="28" t="str">
        <f>G!AY77</f>
        <v>--</v>
      </c>
      <c r="N100" s="23" t="str">
        <f>G!BA77</f>
        <v/>
      </c>
      <c r="O100" s="65" t="str">
        <f>IFERROR(IF(OR(M100="--",M100="rg",VLOOKUP(F!$B77,E!$B$1:'E'!$AK$300,17,FALSE)=1000000000,N100="-",N100=""),"",(HLOOKUP(SMALL(G!$R$5:'G'!$AC$5,5),G!$R$5:'G'!$AC$500,ROW(G!V77)-4,FALSE))/VLOOKUP(F!$B77,E!$B$1:'E'!$AK$300,17,FALSE)*100),"")</f>
        <v/>
      </c>
      <c r="P100" s="65" t="str">
        <f>G!BC77</f>
        <v/>
      </c>
      <c r="Q100" s="28" t="str">
        <f>G!BB77</f>
        <v>--</v>
      </c>
      <c r="R100" s="23" t="str">
        <f>G!BD77</f>
        <v/>
      </c>
      <c r="S100" s="65" t="str">
        <f>IFERROR(IF(OR(Q100="--",Q100="rg",VLOOKUP(F!$B77,E!$B$1:'E'!$AK$300,17,FALSE)=1000000000,R100="-",R100=""),"",(HLOOKUP(SMALL(G!$R$5:'G'!$AC$5,7),G!$R$5:'G'!$AC$500,ROW(G!X77)-4,FALSE))/VLOOKUP(F!$B77,E!$B$1:'E'!$AK$300,17,FALSE)*100),"")</f>
        <v/>
      </c>
      <c r="T100" s="65" t="str">
        <f>G!BF77</f>
        <v/>
      </c>
      <c r="U100" s="28" t="str">
        <f>G!BE77</f>
        <v>--</v>
      </c>
      <c r="V100" s="23" t="str">
        <f>G!BG77</f>
        <v/>
      </c>
      <c r="W100" s="65" t="str">
        <f>IFERROR(IF(OR(U100="--",U100="rg",VLOOKUP(F!$B77,E!$B$1:'E'!$AK$300,17,FALSE)=1000000000,V100="-",V100=""),"",(HLOOKUP(SMALL(G!$R$5:'G'!$AC$5,9),G!$R$5:'G'!$AC$500,ROW(G!Z77)-4,FALSE))/VLOOKUP(F!$B77,E!$B$1:'E'!$AK$300,17,FALSE)*100),"")</f>
        <v/>
      </c>
      <c r="X100" s="65" t="str">
        <f>G!BI77</f>
        <v/>
      </c>
      <c r="Y100" s="28" t="str">
        <f>G!BH77</f>
        <v>--</v>
      </c>
      <c r="Z100" s="23" t="str">
        <f>G!BJ77</f>
        <v/>
      </c>
      <c r="AA100" s="65" t="str">
        <f>IFERROR(IF(OR(Y100="--",Y100="rg",VLOOKUP(F!$B77,E!$B$1:'E'!$AK$300,17,FALSE)=1000000000,Z100="-",Z100=""),"",(HLOOKUP(SMALL(G!$R$5:'G'!$AC$5,11),G!$R$5:'G'!$AC$500,ROW(G!AB77)-4,FALSE))/VLOOKUP(F!$B77,E!$B$1:'E'!$AK$300,17,FALSE)*100),"")</f>
        <v/>
      </c>
      <c r="AB100" s="22"/>
      <c r="AC100" s="22"/>
      <c r="AE100" s="40">
        <f t="shared" si="5"/>
        <v>0</v>
      </c>
    </row>
    <row r="101" spans="1:31" s="40" customFormat="1" ht="9" customHeight="1" x14ac:dyDescent="0.15">
      <c r="A101" s="161" t="str">
        <f>F!A78</f>
        <v>2,2-Dichloorpropaan</v>
      </c>
      <c r="B101" s="161"/>
      <c r="C101" s="161"/>
      <c r="D101" s="65" t="str">
        <f>G!AT78</f>
        <v/>
      </c>
      <c r="E101" s="28" t="str">
        <f>G!AS78</f>
        <v>--</v>
      </c>
      <c r="F101" s="23" t="str">
        <f>G!AU78</f>
        <v/>
      </c>
      <c r="G101" s="65" t="str">
        <f>IFERROR(IF(OR(E101="--",E101="rg",VLOOKUP(F!$B78,E!$B$1:'E'!$AK$300,17,FALSE)=1000000000,F101="-",F101=""),"",(HLOOKUP(SMALL(G!$R$5:'G'!$AC$5,1),G!$R$5:'G'!$AC$500,ROW(G!R78)-4,FALSE))/VLOOKUP(F!$B78,E!$B$1:'E'!$AK$300,17,FALSE)*100),"")</f>
        <v/>
      </c>
      <c r="H101" s="65" t="str">
        <f>G!AW78</f>
        <v/>
      </c>
      <c r="I101" s="28" t="str">
        <f>G!AV78</f>
        <v>--</v>
      </c>
      <c r="J101" s="23" t="str">
        <f>G!AX78</f>
        <v/>
      </c>
      <c r="K101" s="65" t="str">
        <f>IFERROR(IF(OR(I101="--",I101="rg",VLOOKUP(F!$B78,E!$B$1:'E'!$AK$300,17,FALSE)=1000000000,J101="-",J101=""),"",(HLOOKUP(SMALL(G!$R$5:'G'!$AC$5,3),G!$R$5:'G'!$AC$500,ROW(G!T78)-4,FALSE))/VLOOKUP(F!$B78,E!$B$1:'E'!$AK$300,17,FALSE)*100),"")</f>
        <v/>
      </c>
      <c r="L101" s="65" t="str">
        <f>G!AZ78</f>
        <v/>
      </c>
      <c r="M101" s="28" t="str">
        <f>G!AY78</f>
        <v>--</v>
      </c>
      <c r="N101" s="23" t="str">
        <f>G!BA78</f>
        <v/>
      </c>
      <c r="O101" s="65" t="str">
        <f>IFERROR(IF(OR(M101="--",M101="rg",VLOOKUP(F!$B78,E!$B$1:'E'!$AK$300,17,FALSE)=1000000000,N101="-",N101=""),"",(HLOOKUP(SMALL(G!$R$5:'G'!$AC$5,5),G!$R$5:'G'!$AC$500,ROW(G!V78)-4,FALSE))/VLOOKUP(F!$B78,E!$B$1:'E'!$AK$300,17,FALSE)*100),"")</f>
        <v/>
      </c>
      <c r="P101" s="65" t="str">
        <f>G!BC78</f>
        <v/>
      </c>
      <c r="Q101" s="28" t="str">
        <f>G!BB78</f>
        <v>--</v>
      </c>
      <c r="R101" s="23" t="str">
        <f>G!BD78</f>
        <v/>
      </c>
      <c r="S101" s="65" t="str">
        <f>IFERROR(IF(OR(Q101="--",Q101="rg",VLOOKUP(F!$B78,E!$B$1:'E'!$AK$300,17,FALSE)=1000000000,R101="-",R101=""),"",(HLOOKUP(SMALL(G!$R$5:'G'!$AC$5,7),G!$R$5:'G'!$AC$500,ROW(G!X78)-4,FALSE))/VLOOKUP(F!$B78,E!$B$1:'E'!$AK$300,17,FALSE)*100),"")</f>
        <v/>
      </c>
      <c r="T101" s="65" t="str">
        <f>G!BF78</f>
        <v/>
      </c>
      <c r="U101" s="28" t="str">
        <f>G!BE78</f>
        <v>--</v>
      </c>
      <c r="V101" s="23" t="str">
        <f>G!BG78</f>
        <v/>
      </c>
      <c r="W101" s="65" t="str">
        <f>IFERROR(IF(OR(U101="--",U101="rg",VLOOKUP(F!$B78,E!$B$1:'E'!$AK$300,17,FALSE)=1000000000,V101="-",V101=""),"",(HLOOKUP(SMALL(G!$R$5:'G'!$AC$5,9),G!$R$5:'G'!$AC$500,ROW(G!Z78)-4,FALSE))/VLOOKUP(F!$B78,E!$B$1:'E'!$AK$300,17,FALSE)*100),"")</f>
        <v/>
      </c>
      <c r="X101" s="65" t="str">
        <f>G!BI78</f>
        <v/>
      </c>
      <c r="Y101" s="28" t="str">
        <f>G!BH78</f>
        <v>--</v>
      </c>
      <c r="Z101" s="23" t="str">
        <f>G!BJ78</f>
        <v/>
      </c>
      <c r="AA101" s="65" t="str">
        <f>IFERROR(IF(OR(Y101="--",Y101="rg",VLOOKUP(F!$B78,E!$B$1:'E'!$AK$300,17,FALSE)=1000000000,Z101="-",Z101=""),"",(HLOOKUP(SMALL(G!$R$5:'G'!$AC$5,11),G!$R$5:'G'!$AC$500,ROW(G!AB78)-4,FALSE))/VLOOKUP(F!$B78,E!$B$1:'E'!$AK$300,17,FALSE)*100),"")</f>
        <v/>
      </c>
      <c r="AB101" s="22"/>
      <c r="AC101" s="22"/>
      <c r="AE101" s="40">
        <f t="shared" si="5"/>
        <v>1</v>
      </c>
    </row>
    <row r="102" spans="1:31" s="40" customFormat="1" ht="9" customHeight="1" x14ac:dyDescent="0.15">
      <c r="A102" s="161" t="str">
        <f>F!A79</f>
        <v>Dichloorpropanen (som)</v>
      </c>
      <c r="B102" s="161"/>
      <c r="C102" s="161"/>
      <c r="D102" s="65" t="str">
        <f>G!AT79</f>
        <v/>
      </c>
      <c r="E102" s="28" t="str">
        <f>G!AS79</f>
        <v>--</v>
      </c>
      <c r="F102" s="23" t="str">
        <f>G!AU79</f>
        <v/>
      </c>
      <c r="G102" s="65" t="str">
        <f>IFERROR(IF(OR(E102="--",E102="rg",VLOOKUP(F!$B79,E!$B$1:'E'!$AK$300,17,FALSE)=1000000000,F102="-",F102=""),"",(HLOOKUP(SMALL(G!$R$5:'G'!$AC$5,1),G!$R$5:'G'!$AC$500,ROW(G!R79)-4,FALSE))/VLOOKUP(F!$B79,E!$B$1:'E'!$AK$300,17,FALSE)*100),"")</f>
        <v/>
      </c>
      <c r="H102" s="65" t="str">
        <f>G!AW79</f>
        <v/>
      </c>
      <c r="I102" s="28" t="str">
        <f>G!AV79</f>
        <v>--</v>
      </c>
      <c r="J102" s="23" t="str">
        <f>G!AX79</f>
        <v/>
      </c>
      <c r="K102" s="65" t="str">
        <f>IFERROR(IF(OR(I102="--",I102="rg",VLOOKUP(F!$B79,E!$B$1:'E'!$AK$300,17,FALSE)=1000000000,J102="-",J102=""),"",(HLOOKUP(SMALL(G!$R$5:'G'!$AC$5,3),G!$R$5:'G'!$AC$500,ROW(G!T79)-4,FALSE))/VLOOKUP(F!$B79,E!$B$1:'E'!$AK$300,17,FALSE)*100),"")</f>
        <v/>
      </c>
      <c r="L102" s="65" t="str">
        <f>G!AZ79</f>
        <v/>
      </c>
      <c r="M102" s="28" t="str">
        <f>G!AY79</f>
        <v>--</v>
      </c>
      <c r="N102" s="23" t="str">
        <f>G!BA79</f>
        <v/>
      </c>
      <c r="O102" s="65" t="str">
        <f>IFERROR(IF(OR(M102="--",M102="rg",VLOOKUP(F!$B79,E!$B$1:'E'!$AK$300,17,FALSE)=1000000000,N102="-",N102=""),"",(HLOOKUP(SMALL(G!$R$5:'G'!$AC$5,5),G!$R$5:'G'!$AC$500,ROW(G!V79)-4,FALSE))/VLOOKUP(F!$B79,E!$B$1:'E'!$AK$300,17,FALSE)*100),"")</f>
        <v/>
      </c>
      <c r="P102" s="65" t="str">
        <f>G!BC79</f>
        <v/>
      </c>
      <c r="Q102" s="28" t="str">
        <f>G!BB79</f>
        <v>--</v>
      </c>
      <c r="R102" s="23" t="str">
        <f>G!BD79</f>
        <v/>
      </c>
      <c r="S102" s="65" t="str">
        <f>IFERROR(IF(OR(Q102="--",Q102="rg",VLOOKUP(F!$B79,E!$B$1:'E'!$AK$300,17,FALSE)=1000000000,R102="-",R102=""),"",(HLOOKUP(SMALL(G!$R$5:'G'!$AC$5,7),G!$R$5:'G'!$AC$500,ROW(G!X79)-4,FALSE))/VLOOKUP(F!$B79,E!$B$1:'E'!$AK$300,17,FALSE)*100),"")</f>
        <v/>
      </c>
      <c r="T102" s="65" t="str">
        <f>G!BF79</f>
        <v/>
      </c>
      <c r="U102" s="28" t="str">
        <f>G!BE79</f>
        <v>--</v>
      </c>
      <c r="V102" s="23" t="str">
        <f>G!BG79</f>
        <v/>
      </c>
      <c r="W102" s="65" t="str">
        <f>IFERROR(IF(OR(U102="--",U102="rg",VLOOKUP(F!$B79,E!$B$1:'E'!$AK$300,17,FALSE)=1000000000,V102="-",V102=""),"",(HLOOKUP(SMALL(G!$R$5:'G'!$AC$5,9),G!$R$5:'G'!$AC$500,ROW(G!Z79)-4,FALSE))/VLOOKUP(F!$B79,E!$B$1:'E'!$AK$300,17,FALSE)*100),"")</f>
        <v/>
      </c>
      <c r="X102" s="65" t="str">
        <f>G!BI79</f>
        <v/>
      </c>
      <c r="Y102" s="28" t="str">
        <f>G!BH79</f>
        <v>--</v>
      </c>
      <c r="Z102" s="23" t="str">
        <f>G!BJ79</f>
        <v/>
      </c>
      <c r="AA102" s="65" t="str">
        <f>IFERROR(IF(OR(Y102="--",Y102="rg",VLOOKUP(F!$B79,E!$B$1:'E'!$AK$300,17,FALSE)=1000000000,Z102="-",Z102=""),"",(HLOOKUP(SMALL(G!$R$5:'G'!$AC$5,11),G!$R$5:'G'!$AC$500,ROW(G!AB79)-4,FALSE))/VLOOKUP(F!$B79,E!$B$1:'E'!$AK$300,17,FALSE)*100),"")</f>
        <v/>
      </c>
      <c r="AB102" s="22"/>
      <c r="AC102" s="22"/>
      <c r="AE102" s="40">
        <f t="shared" si="5"/>
        <v>1</v>
      </c>
    </row>
    <row r="103" spans="1:31" s="40" customFormat="1" ht="9" customHeight="1" x14ac:dyDescent="0.15">
      <c r="A103" s="161" t="str">
        <f>F!A80</f>
        <v>1,2,3-Trichloorpropaan</v>
      </c>
      <c r="B103" s="161"/>
      <c r="C103" s="161"/>
      <c r="D103" s="65" t="str">
        <f>G!AT80</f>
        <v/>
      </c>
      <c r="E103" s="28" t="str">
        <f>G!AS80</f>
        <v>--</v>
      </c>
      <c r="F103" s="23" t="str">
        <f>G!AU80</f>
        <v/>
      </c>
      <c r="G103" s="65" t="str">
        <f>IFERROR(IF(OR(E103="--",E103="rg",VLOOKUP(F!$B80,E!$B$1:'E'!$AK$300,17,FALSE)=1000000000,F103="-",F103=""),"",(HLOOKUP(SMALL(G!$R$5:'G'!$AC$5,1),G!$R$5:'G'!$AC$500,ROW(G!R80)-4,FALSE))/VLOOKUP(F!$B80,E!$B$1:'E'!$AK$300,17,FALSE)*100),"")</f>
        <v/>
      </c>
      <c r="H103" s="65" t="str">
        <f>G!AW80</f>
        <v/>
      </c>
      <c r="I103" s="28" t="str">
        <f>G!AV80</f>
        <v>--</v>
      </c>
      <c r="J103" s="23" t="str">
        <f>G!AX80</f>
        <v/>
      </c>
      <c r="K103" s="65" t="str">
        <f>IFERROR(IF(OR(I103="--",I103="rg",VLOOKUP(F!$B80,E!$B$1:'E'!$AK$300,17,FALSE)=1000000000,J103="-",J103=""),"",(HLOOKUP(SMALL(G!$R$5:'G'!$AC$5,3),G!$R$5:'G'!$AC$500,ROW(G!T80)-4,FALSE))/VLOOKUP(F!$B80,E!$B$1:'E'!$AK$300,17,FALSE)*100),"")</f>
        <v/>
      </c>
      <c r="L103" s="65" t="str">
        <f>G!AZ80</f>
        <v/>
      </c>
      <c r="M103" s="28" t="str">
        <f>G!AY80</f>
        <v>--</v>
      </c>
      <c r="N103" s="23" t="str">
        <f>G!BA80</f>
        <v/>
      </c>
      <c r="O103" s="65" t="str">
        <f>IFERROR(IF(OR(M103="--",M103="rg",VLOOKUP(F!$B80,E!$B$1:'E'!$AK$300,17,FALSE)=1000000000,N103="-",N103=""),"",(HLOOKUP(SMALL(G!$R$5:'G'!$AC$5,5),G!$R$5:'G'!$AC$500,ROW(G!V80)-4,FALSE))/VLOOKUP(F!$B80,E!$B$1:'E'!$AK$300,17,FALSE)*100),"")</f>
        <v/>
      </c>
      <c r="P103" s="65" t="str">
        <f>G!BC80</f>
        <v/>
      </c>
      <c r="Q103" s="28" t="str">
        <f>G!BB80</f>
        <v>--</v>
      </c>
      <c r="R103" s="23" t="str">
        <f>G!BD80</f>
        <v/>
      </c>
      <c r="S103" s="65" t="str">
        <f>IFERROR(IF(OR(Q103="--",Q103="rg",VLOOKUP(F!$B80,E!$B$1:'E'!$AK$300,17,FALSE)=1000000000,R103="-",R103=""),"",(HLOOKUP(SMALL(G!$R$5:'G'!$AC$5,7),G!$R$5:'G'!$AC$500,ROW(G!X80)-4,FALSE))/VLOOKUP(F!$B80,E!$B$1:'E'!$AK$300,17,FALSE)*100),"")</f>
        <v/>
      </c>
      <c r="T103" s="65" t="str">
        <f>G!BF80</f>
        <v/>
      </c>
      <c r="U103" s="28" t="str">
        <f>G!BE80</f>
        <v>--</v>
      </c>
      <c r="V103" s="23" t="str">
        <f>G!BG80</f>
        <v/>
      </c>
      <c r="W103" s="65" t="str">
        <f>IFERROR(IF(OR(U103="--",U103="rg",VLOOKUP(F!$B80,E!$B$1:'E'!$AK$300,17,FALSE)=1000000000,V103="-",V103=""),"",(HLOOKUP(SMALL(G!$R$5:'G'!$AC$5,9),G!$R$5:'G'!$AC$500,ROW(G!Z80)-4,FALSE))/VLOOKUP(F!$B80,E!$B$1:'E'!$AK$300,17,FALSE)*100),"")</f>
        <v/>
      </c>
      <c r="X103" s="65" t="str">
        <f>G!BI80</f>
        <v/>
      </c>
      <c r="Y103" s="28" t="str">
        <f>G!BH80</f>
        <v>--</v>
      </c>
      <c r="Z103" s="23" t="str">
        <f>G!BJ80</f>
        <v/>
      </c>
      <c r="AA103" s="65" t="str">
        <f>IFERROR(IF(OR(Y103="--",Y103="rg",VLOOKUP(F!$B80,E!$B$1:'E'!$AK$300,17,FALSE)=1000000000,Z103="-",Z103=""),"",(HLOOKUP(SMALL(G!$R$5:'G'!$AC$5,11),G!$R$5:'G'!$AC$500,ROW(G!AB80)-4,FALSE))/VLOOKUP(F!$B80,E!$B$1:'E'!$AK$300,17,FALSE)*100),"")</f>
        <v/>
      </c>
      <c r="AB103" s="22"/>
      <c r="AC103" s="22"/>
      <c r="AE103" s="40">
        <f t="shared" si="5"/>
        <v>1</v>
      </c>
    </row>
    <row r="104" spans="1:31" s="40" customFormat="1" ht="9" customHeight="1" x14ac:dyDescent="0.15">
      <c r="A104" s="161" t="str">
        <f>F!A81</f>
        <v>1,1-Dichloorpropeen</v>
      </c>
      <c r="B104" s="161"/>
      <c r="C104" s="161"/>
      <c r="D104" s="65" t="str">
        <f>G!AT81</f>
        <v/>
      </c>
      <c r="E104" s="28" t="str">
        <f>G!AS81</f>
        <v>--</v>
      </c>
      <c r="F104" s="23" t="str">
        <f>G!AU81</f>
        <v/>
      </c>
      <c r="G104" s="65" t="str">
        <f>IFERROR(IF(OR(E104="--",E104="rg",VLOOKUP(F!$B81,E!$B$1:'E'!$AK$300,17,FALSE)=1000000000,F104="-",F104=""),"",(HLOOKUP(SMALL(G!$R$5:'G'!$AC$5,1),G!$R$5:'G'!$AC$500,ROW(G!R81)-4,FALSE))/VLOOKUP(F!$B81,E!$B$1:'E'!$AK$300,17,FALSE)*100),"")</f>
        <v/>
      </c>
      <c r="H104" s="65" t="str">
        <f>G!AW81</f>
        <v/>
      </c>
      <c r="I104" s="28" t="str">
        <f>G!AV81</f>
        <v>--</v>
      </c>
      <c r="J104" s="23" t="str">
        <f>G!AX81</f>
        <v/>
      </c>
      <c r="K104" s="65" t="str">
        <f>IFERROR(IF(OR(I104="--",I104="rg",VLOOKUP(F!$B81,E!$B$1:'E'!$AK$300,17,FALSE)=1000000000,J104="-",J104=""),"",(HLOOKUP(SMALL(G!$R$5:'G'!$AC$5,3),G!$R$5:'G'!$AC$500,ROW(G!T81)-4,FALSE))/VLOOKUP(F!$B81,E!$B$1:'E'!$AK$300,17,FALSE)*100),"")</f>
        <v/>
      </c>
      <c r="L104" s="65" t="str">
        <f>G!AZ81</f>
        <v/>
      </c>
      <c r="M104" s="28" t="str">
        <f>G!AY81</f>
        <v>--</v>
      </c>
      <c r="N104" s="23" t="str">
        <f>G!BA81</f>
        <v/>
      </c>
      <c r="O104" s="65" t="str">
        <f>IFERROR(IF(OR(M104="--",M104="rg",VLOOKUP(F!$B81,E!$B$1:'E'!$AK$300,17,FALSE)=1000000000,N104="-",N104=""),"",(HLOOKUP(SMALL(G!$R$5:'G'!$AC$5,5),G!$R$5:'G'!$AC$500,ROW(G!V81)-4,FALSE))/VLOOKUP(F!$B81,E!$B$1:'E'!$AK$300,17,FALSE)*100),"")</f>
        <v/>
      </c>
      <c r="P104" s="65" t="str">
        <f>G!BC81</f>
        <v/>
      </c>
      <c r="Q104" s="28" t="str">
        <f>G!BB81</f>
        <v>--</v>
      </c>
      <c r="R104" s="23" t="str">
        <f>G!BD81</f>
        <v/>
      </c>
      <c r="S104" s="65" t="str">
        <f>IFERROR(IF(OR(Q104="--",Q104="rg",VLOOKUP(F!$B81,E!$B$1:'E'!$AK$300,17,FALSE)=1000000000,R104="-",R104=""),"",(HLOOKUP(SMALL(G!$R$5:'G'!$AC$5,7),G!$R$5:'G'!$AC$500,ROW(G!X81)-4,FALSE))/VLOOKUP(F!$B81,E!$B$1:'E'!$AK$300,17,FALSE)*100),"")</f>
        <v/>
      </c>
      <c r="T104" s="65" t="str">
        <f>G!BF81</f>
        <v/>
      </c>
      <c r="U104" s="28" t="str">
        <f>G!BE81</f>
        <v>--</v>
      </c>
      <c r="V104" s="23" t="str">
        <f>G!BG81</f>
        <v/>
      </c>
      <c r="W104" s="65" t="str">
        <f>IFERROR(IF(OR(U104="--",U104="rg",VLOOKUP(F!$B81,E!$B$1:'E'!$AK$300,17,FALSE)=1000000000,V104="-",V104=""),"",(HLOOKUP(SMALL(G!$R$5:'G'!$AC$5,9),G!$R$5:'G'!$AC$500,ROW(G!Z81)-4,FALSE))/VLOOKUP(F!$B81,E!$B$1:'E'!$AK$300,17,FALSE)*100),"")</f>
        <v/>
      </c>
      <c r="X104" s="65" t="str">
        <f>G!BI81</f>
        <v/>
      </c>
      <c r="Y104" s="28" t="str">
        <f>G!BH81</f>
        <v>--</v>
      </c>
      <c r="Z104" s="23" t="str">
        <f>G!BJ81</f>
        <v/>
      </c>
      <c r="AA104" s="65" t="str">
        <f>IFERROR(IF(OR(Y104="--",Y104="rg",VLOOKUP(F!$B81,E!$B$1:'E'!$AK$300,17,FALSE)=1000000000,Z104="-",Z104=""),"",(HLOOKUP(SMALL(G!$R$5:'G'!$AC$5,11),G!$R$5:'G'!$AC$500,ROW(G!AB81)-4,FALSE))/VLOOKUP(F!$B81,E!$B$1:'E'!$AK$300,17,FALSE)*100),"")</f>
        <v/>
      </c>
      <c r="AB104" s="22"/>
      <c r="AC104" s="22"/>
      <c r="AE104" s="40">
        <f t="shared" si="5"/>
        <v>1</v>
      </c>
    </row>
    <row r="105" spans="1:31" s="40" customFormat="1" ht="9" customHeight="1" x14ac:dyDescent="0.15">
      <c r="A105" s="161" t="str">
        <f>F!A82</f>
        <v>trans-1,3-Dichloorpropeen</v>
      </c>
      <c r="B105" s="161"/>
      <c r="C105" s="161"/>
      <c r="D105" s="65" t="str">
        <f>G!AT82</f>
        <v/>
      </c>
      <c r="E105" s="28" t="str">
        <f>G!AS82</f>
        <v>--</v>
      </c>
      <c r="F105" s="23" t="str">
        <f>G!AU82</f>
        <v/>
      </c>
      <c r="G105" s="65" t="str">
        <f>IFERROR(IF(OR(E105="--",E105="rg",VLOOKUP(F!$B82,E!$B$1:'E'!$AK$300,17,FALSE)=1000000000,F105="-",F105=""),"",(HLOOKUP(SMALL(G!$R$5:'G'!$AC$5,1),G!$R$5:'G'!$AC$500,ROW(G!R82)-4,FALSE))/VLOOKUP(F!$B82,E!$B$1:'E'!$AK$300,17,FALSE)*100),"")</f>
        <v/>
      </c>
      <c r="H105" s="65" t="str">
        <f>G!AW82</f>
        <v/>
      </c>
      <c r="I105" s="28" t="str">
        <f>G!AV82</f>
        <v>--</v>
      </c>
      <c r="J105" s="23" t="str">
        <f>G!AX82</f>
        <v/>
      </c>
      <c r="K105" s="65" t="str">
        <f>IFERROR(IF(OR(I105="--",I105="rg",VLOOKUP(F!$B82,E!$B$1:'E'!$AK$300,17,FALSE)=1000000000,J105="-",J105=""),"",(HLOOKUP(SMALL(G!$R$5:'G'!$AC$5,3),G!$R$5:'G'!$AC$500,ROW(G!T82)-4,FALSE))/VLOOKUP(F!$B82,E!$B$1:'E'!$AK$300,17,FALSE)*100),"")</f>
        <v/>
      </c>
      <c r="L105" s="65" t="str">
        <f>G!AZ82</f>
        <v/>
      </c>
      <c r="M105" s="28" t="str">
        <f>G!AY82</f>
        <v>--</v>
      </c>
      <c r="N105" s="23" t="str">
        <f>G!BA82</f>
        <v/>
      </c>
      <c r="O105" s="65" t="str">
        <f>IFERROR(IF(OR(M105="--",M105="rg",VLOOKUP(F!$B82,E!$B$1:'E'!$AK$300,17,FALSE)=1000000000,N105="-",N105=""),"",(HLOOKUP(SMALL(G!$R$5:'G'!$AC$5,5),G!$R$5:'G'!$AC$500,ROW(G!V82)-4,FALSE))/VLOOKUP(F!$B82,E!$B$1:'E'!$AK$300,17,FALSE)*100),"")</f>
        <v/>
      </c>
      <c r="P105" s="65" t="str">
        <f>G!BC82</f>
        <v/>
      </c>
      <c r="Q105" s="28" t="str">
        <f>G!BB82</f>
        <v>--</v>
      </c>
      <c r="R105" s="23" t="str">
        <f>G!BD82</f>
        <v/>
      </c>
      <c r="S105" s="65" t="str">
        <f>IFERROR(IF(OR(Q105="--",Q105="rg",VLOOKUP(F!$B82,E!$B$1:'E'!$AK$300,17,FALSE)=1000000000,R105="-",R105=""),"",(HLOOKUP(SMALL(G!$R$5:'G'!$AC$5,7),G!$R$5:'G'!$AC$500,ROW(G!X82)-4,FALSE))/VLOOKUP(F!$B82,E!$B$1:'E'!$AK$300,17,FALSE)*100),"")</f>
        <v/>
      </c>
      <c r="T105" s="65" t="str">
        <f>G!BF82</f>
        <v/>
      </c>
      <c r="U105" s="28" t="str">
        <f>G!BE82</f>
        <v>--</v>
      </c>
      <c r="V105" s="23" t="str">
        <f>G!BG82</f>
        <v/>
      </c>
      <c r="W105" s="65" t="str">
        <f>IFERROR(IF(OR(U105="--",U105="rg",VLOOKUP(F!$B82,E!$B$1:'E'!$AK$300,17,FALSE)=1000000000,V105="-",V105=""),"",(HLOOKUP(SMALL(G!$R$5:'G'!$AC$5,9),G!$R$5:'G'!$AC$500,ROW(G!Z82)-4,FALSE))/VLOOKUP(F!$B82,E!$B$1:'E'!$AK$300,17,FALSE)*100),"")</f>
        <v/>
      </c>
      <c r="X105" s="65" t="str">
        <f>G!BI82</f>
        <v/>
      </c>
      <c r="Y105" s="28" t="str">
        <f>G!BH82</f>
        <v>--</v>
      </c>
      <c r="Z105" s="23" t="str">
        <f>G!BJ82</f>
        <v/>
      </c>
      <c r="AA105" s="65" t="str">
        <f>IFERROR(IF(OR(Y105="--",Y105="rg",VLOOKUP(F!$B82,E!$B$1:'E'!$AK$300,17,FALSE)=1000000000,Z105="-",Z105=""),"",(HLOOKUP(SMALL(G!$R$5:'G'!$AC$5,11),G!$R$5:'G'!$AC$500,ROW(G!AB82)-4,FALSE))/VLOOKUP(F!$B82,E!$B$1:'E'!$AK$300,17,FALSE)*100),"")</f>
        <v/>
      </c>
      <c r="AB105" s="22"/>
      <c r="AC105" s="22"/>
      <c r="AE105" s="40">
        <f t="shared" si="5"/>
        <v>1</v>
      </c>
    </row>
    <row r="106" spans="1:31" s="40" customFormat="1" ht="9" customHeight="1" x14ac:dyDescent="0.15">
      <c r="A106" s="161" t="str">
        <f>F!A83</f>
        <v>cis-1,3-Dichloorpropeen</v>
      </c>
      <c r="B106" s="161"/>
      <c r="C106" s="161"/>
      <c r="D106" s="65" t="str">
        <f>G!AT83</f>
        <v/>
      </c>
      <c r="E106" s="28" t="str">
        <f>G!AS83</f>
        <v>--</v>
      </c>
      <c r="F106" s="23" t="str">
        <f>G!AU83</f>
        <v/>
      </c>
      <c r="G106" s="65" t="str">
        <f>IFERROR(IF(OR(E106="--",E106="rg",VLOOKUP(F!$B83,E!$B$1:'E'!$AK$300,17,FALSE)=1000000000,F106="-",F106=""),"",(HLOOKUP(SMALL(G!$R$5:'G'!$AC$5,1),G!$R$5:'G'!$AC$500,ROW(G!R83)-4,FALSE))/VLOOKUP(F!$B83,E!$B$1:'E'!$AK$300,17,FALSE)*100),"")</f>
        <v/>
      </c>
      <c r="H106" s="65" t="str">
        <f>G!AW83</f>
        <v/>
      </c>
      <c r="I106" s="28" t="str">
        <f>G!AV83</f>
        <v>--</v>
      </c>
      <c r="J106" s="23" t="str">
        <f>G!AX83</f>
        <v/>
      </c>
      <c r="K106" s="65" t="str">
        <f>IFERROR(IF(OR(I106="--",I106="rg",VLOOKUP(F!$B83,E!$B$1:'E'!$AK$300,17,FALSE)=1000000000,J106="-",J106=""),"",(HLOOKUP(SMALL(G!$R$5:'G'!$AC$5,3),G!$R$5:'G'!$AC$500,ROW(G!T83)-4,FALSE))/VLOOKUP(F!$B83,E!$B$1:'E'!$AK$300,17,FALSE)*100),"")</f>
        <v/>
      </c>
      <c r="L106" s="65" t="str">
        <f>G!AZ83</f>
        <v/>
      </c>
      <c r="M106" s="28" t="str">
        <f>G!AY83</f>
        <v>--</v>
      </c>
      <c r="N106" s="23" t="str">
        <f>G!BA83</f>
        <v/>
      </c>
      <c r="O106" s="65" t="str">
        <f>IFERROR(IF(OR(M106="--",M106="rg",VLOOKUP(F!$B83,E!$B$1:'E'!$AK$300,17,FALSE)=1000000000,N106="-",N106=""),"",(HLOOKUP(SMALL(G!$R$5:'G'!$AC$5,5),G!$R$5:'G'!$AC$500,ROW(G!V83)-4,FALSE))/VLOOKUP(F!$B83,E!$B$1:'E'!$AK$300,17,FALSE)*100),"")</f>
        <v/>
      </c>
      <c r="P106" s="65" t="str">
        <f>G!BC83</f>
        <v/>
      </c>
      <c r="Q106" s="28" t="str">
        <f>G!BB83</f>
        <v>--</v>
      </c>
      <c r="R106" s="23" t="str">
        <f>G!BD83</f>
        <v/>
      </c>
      <c r="S106" s="65" t="str">
        <f>IFERROR(IF(OR(Q106="--",Q106="rg",VLOOKUP(F!$B83,E!$B$1:'E'!$AK$300,17,FALSE)=1000000000,R106="-",R106=""),"",(HLOOKUP(SMALL(G!$R$5:'G'!$AC$5,7),G!$R$5:'G'!$AC$500,ROW(G!X83)-4,FALSE))/VLOOKUP(F!$B83,E!$B$1:'E'!$AK$300,17,FALSE)*100),"")</f>
        <v/>
      </c>
      <c r="T106" s="65" t="str">
        <f>G!BF83</f>
        <v/>
      </c>
      <c r="U106" s="28" t="str">
        <f>G!BE83</f>
        <v>--</v>
      </c>
      <c r="V106" s="23" t="str">
        <f>G!BG83</f>
        <v/>
      </c>
      <c r="W106" s="65" t="str">
        <f>IFERROR(IF(OR(U106="--",U106="rg",VLOOKUP(F!$B83,E!$B$1:'E'!$AK$300,17,FALSE)=1000000000,V106="-",V106=""),"",(HLOOKUP(SMALL(G!$R$5:'G'!$AC$5,9),G!$R$5:'G'!$AC$500,ROW(G!Z83)-4,FALSE))/VLOOKUP(F!$B83,E!$B$1:'E'!$AK$300,17,FALSE)*100),"")</f>
        <v/>
      </c>
      <c r="X106" s="65" t="str">
        <f>G!BI83</f>
        <v/>
      </c>
      <c r="Y106" s="28" t="str">
        <f>G!BH83</f>
        <v>--</v>
      </c>
      <c r="Z106" s="23" t="str">
        <f>G!BJ83</f>
        <v/>
      </c>
      <c r="AA106" s="65" t="str">
        <f>IFERROR(IF(OR(Y106="--",Y106="rg",VLOOKUP(F!$B83,E!$B$1:'E'!$AK$300,17,FALSE)=1000000000,Z106="-",Z106=""),"",(HLOOKUP(SMALL(G!$R$5:'G'!$AC$5,11),G!$R$5:'G'!$AC$500,ROW(G!AB83)-4,FALSE))/VLOOKUP(F!$B83,E!$B$1:'E'!$AK$300,17,FALSE)*100),"")</f>
        <v/>
      </c>
      <c r="AB106" s="22"/>
      <c r="AC106" s="22"/>
      <c r="AE106" s="40">
        <f t="shared" si="5"/>
        <v>1</v>
      </c>
    </row>
    <row r="107" spans="1:31" s="40" customFormat="1" ht="9" customHeight="1" x14ac:dyDescent="0.15">
      <c r="A107" s="161" t="str">
        <f>F!A84</f>
        <v>1,3-Dichloorpropeen</v>
      </c>
      <c r="B107" s="161"/>
      <c r="C107" s="161"/>
      <c r="D107" s="65" t="str">
        <f>G!AT84</f>
        <v/>
      </c>
      <c r="E107" s="28" t="str">
        <f>G!AS84</f>
        <v>--</v>
      </c>
      <c r="F107" s="23" t="str">
        <f>G!AU84</f>
        <v/>
      </c>
      <c r="G107" s="65" t="str">
        <f>IFERROR(IF(OR(E107="--",E107="rg",VLOOKUP(F!$B84,E!$B$1:'E'!$AK$300,17,FALSE)=1000000000,F107="-",F107=""),"",(HLOOKUP(SMALL(G!$R$5:'G'!$AC$5,1),G!$R$5:'G'!$AC$500,ROW(G!R84)-4,FALSE))/VLOOKUP(F!$B84,E!$B$1:'E'!$AK$300,17,FALSE)*100),"")</f>
        <v/>
      </c>
      <c r="H107" s="65" t="str">
        <f>G!AW84</f>
        <v/>
      </c>
      <c r="I107" s="28" t="str">
        <f>G!AV84</f>
        <v>--</v>
      </c>
      <c r="J107" s="23" t="str">
        <f>G!AX84</f>
        <v/>
      </c>
      <c r="K107" s="65" t="str">
        <f>IFERROR(IF(OR(I107="--",I107="rg",VLOOKUP(F!$B84,E!$B$1:'E'!$AK$300,17,FALSE)=1000000000,J107="-",J107=""),"",(HLOOKUP(SMALL(G!$R$5:'G'!$AC$5,3),G!$R$5:'G'!$AC$500,ROW(G!T84)-4,FALSE))/VLOOKUP(F!$B84,E!$B$1:'E'!$AK$300,17,FALSE)*100),"")</f>
        <v/>
      </c>
      <c r="L107" s="65" t="str">
        <f>G!AZ84</f>
        <v/>
      </c>
      <c r="M107" s="28" t="str">
        <f>G!AY84</f>
        <v>--</v>
      </c>
      <c r="N107" s="23" t="str">
        <f>G!BA84</f>
        <v/>
      </c>
      <c r="O107" s="65" t="str">
        <f>IFERROR(IF(OR(M107="--",M107="rg",VLOOKUP(F!$B84,E!$B$1:'E'!$AK$300,17,FALSE)=1000000000,N107="-",N107=""),"",(HLOOKUP(SMALL(G!$R$5:'G'!$AC$5,5),G!$R$5:'G'!$AC$500,ROW(G!V84)-4,FALSE))/VLOOKUP(F!$B84,E!$B$1:'E'!$AK$300,17,FALSE)*100),"")</f>
        <v/>
      </c>
      <c r="P107" s="65" t="str">
        <f>G!BC84</f>
        <v/>
      </c>
      <c r="Q107" s="28" t="str">
        <f>G!BB84</f>
        <v>--</v>
      </c>
      <c r="R107" s="23" t="str">
        <f>G!BD84</f>
        <v/>
      </c>
      <c r="S107" s="65" t="str">
        <f>IFERROR(IF(OR(Q107="--",Q107="rg",VLOOKUP(F!$B84,E!$B$1:'E'!$AK$300,17,FALSE)=1000000000,R107="-",R107=""),"",(HLOOKUP(SMALL(G!$R$5:'G'!$AC$5,7),G!$R$5:'G'!$AC$500,ROW(G!X84)-4,FALSE))/VLOOKUP(F!$B84,E!$B$1:'E'!$AK$300,17,FALSE)*100),"")</f>
        <v/>
      </c>
      <c r="T107" s="65" t="str">
        <f>G!BF84</f>
        <v/>
      </c>
      <c r="U107" s="28" t="str">
        <f>G!BE84</f>
        <v>--</v>
      </c>
      <c r="V107" s="23" t="str">
        <f>G!BG84</f>
        <v/>
      </c>
      <c r="W107" s="65" t="str">
        <f>IFERROR(IF(OR(U107="--",U107="rg",VLOOKUP(F!$B84,E!$B$1:'E'!$AK$300,17,FALSE)=1000000000,V107="-",V107=""),"",(HLOOKUP(SMALL(G!$R$5:'G'!$AC$5,9),G!$R$5:'G'!$AC$500,ROW(G!Z84)-4,FALSE))/VLOOKUP(F!$B84,E!$B$1:'E'!$AK$300,17,FALSE)*100),"")</f>
        <v/>
      </c>
      <c r="X107" s="65" t="str">
        <f>G!BI84</f>
        <v/>
      </c>
      <c r="Y107" s="28" t="str">
        <f>G!BH84</f>
        <v>--</v>
      </c>
      <c r="Z107" s="23" t="str">
        <f>G!BJ84</f>
        <v/>
      </c>
      <c r="AA107" s="65" t="str">
        <f>IFERROR(IF(OR(Y107="--",Y107="rg",VLOOKUP(F!$B84,E!$B$1:'E'!$AK$300,17,FALSE)=1000000000,Z107="-",Z107=""),"",(HLOOKUP(SMALL(G!$R$5:'G'!$AC$5,11),G!$R$5:'G'!$AC$500,ROW(G!AB84)-4,FALSE))/VLOOKUP(F!$B84,E!$B$1:'E'!$AK$300,17,FALSE)*100),"")</f>
        <v/>
      </c>
      <c r="AB107" s="22"/>
      <c r="AC107" s="22"/>
      <c r="AE107" s="40">
        <f t="shared" si="5"/>
        <v>1</v>
      </c>
    </row>
    <row r="108" spans="1:31" s="40" customFormat="1" ht="9" customHeight="1" x14ac:dyDescent="0.15">
      <c r="A108" s="161" t="str">
        <f>F!A85</f>
        <v>1,2-Dibroom-3-chloorpropaan</v>
      </c>
      <c r="B108" s="161"/>
      <c r="C108" s="161"/>
      <c r="D108" s="65" t="str">
        <f>G!AT85</f>
        <v/>
      </c>
      <c r="E108" s="28" t="str">
        <f>G!AS85</f>
        <v>--</v>
      </c>
      <c r="F108" s="23" t="str">
        <f>G!AU85</f>
        <v/>
      </c>
      <c r="G108" s="65" t="str">
        <f>IFERROR(IF(OR(E108="--",E108="rg",VLOOKUP(F!$B85,E!$B$1:'E'!$AK$300,17,FALSE)=1000000000,F108="-",F108=""),"",(HLOOKUP(SMALL(G!$R$5:'G'!$AC$5,1),G!$R$5:'G'!$AC$500,ROW(G!R85)-4,FALSE))/VLOOKUP(F!$B85,E!$B$1:'E'!$AK$300,17,FALSE)*100),"")</f>
        <v/>
      </c>
      <c r="H108" s="65" t="str">
        <f>G!AW85</f>
        <v/>
      </c>
      <c r="I108" s="28" t="str">
        <f>G!AV85</f>
        <v>--</v>
      </c>
      <c r="J108" s="23" t="str">
        <f>G!AX85</f>
        <v/>
      </c>
      <c r="K108" s="65" t="str">
        <f>IFERROR(IF(OR(I108="--",I108="rg",VLOOKUP(F!$B85,E!$B$1:'E'!$AK$300,17,FALSE)=1000000000,J108="-",J108=""),"",(HLOOKUP(SMALL(G!$R$5:'G'!$AC$5,3),G!$R$5:'G'!$AC$500,ROW(G!T85)-4,FALSE))/VLOOKUP(F!$B85,E!$B$1:'E'!$AK$300,17,FALSE)*100),"")</f>
        <v/>
      </c>
      <c r="L108" s="65" t="str">
        <f>G!AZ85</f>
        <v/>
      </c>
      <c r="M108" s="28" t="str">
        <f>G!AY85</f>
        <v>--</v>
      </c>
      <c r="N108" s="23" t="str">
        <f>G!BA85</f>
        <v/>
      </c>
      <c r="O108" s="65" t="str">
        <f>IFERROR(IF(OR(M108="--",M108="rg",VLOOKUP(F!$B85,E!$B$1:'E'!$AK$300,17,FALSE)=1000000000,N108="-",N108=""),"",(HLOOKUP(SMALL(G!$R$5:'G'!$AC$5,5),G!$R$5:'G'!$AC$500,ROW(G!V85)-4,FALSE))/VLOOKUP(F!$B85,E!$B$1:'E'!$AK$300,17,FALSE)*100),"")</f>
        <v/>
      </c>
      <c r="P108" s="65" t="str">
        <f>G!BC85</f>
        <v/>
      </c>
      <c r="Q108" s="28" t="str">
        <f>G!BB85</f>
        <v>--</v>
      </c>
      <c r="R108" s="23" t="str">
        <f>G!BD85</f>
        <v/>
      </c>
      <c r="S108" s="65" t="str">
        <f>IFERROR(IF(OR(Q108="--",Q108="rg",VLOOKUP(F!$B85,E!$B$1:'E'!$AK$300,17,FALSE)=1000000000,R108="-",R108=""),"",(HLOOKUP(SMALL(G!$R$5:'G'!$AC$5,7),G!$R$5:'G'!$AC$500,ROW(G!X85)-4,FALSE))/VLOOKUP(F!$B85,E!$B$1:'E'!$AK$300,17,FALSE)*100),"")</f>
        <v/>
      </c>
      <c r="T108" s="65" t="str">
        <f>G!BF85</f>
        <v/>
      </c>
      <c r="U108" s="28" t="str">
        <f>G!BE85</f>
        <v>--</v>
      </c>
      <c r="V108" s="23" t="str">
        <f>G!BG85</f>
        <v/>
      </c>
      <c r="W108" s="65" t="str">
        <f>IFERROR(IF(OR(U108="--",U108="rg",VLOOKUP(F!$B85,E!$B$1:'E'!$AK$300,17,FALSE)=1000000000,V108="-",V108=""),"",(HLOOKUP(SMALL(G!$R$5:'G'!$AC$5,9),G!$R$5:'G'!$AC$500,ROW(G!Z85)-4,FALSE))/VLOOKUP(F!$B85,E!$B$1:'E'!$AK$300,17,FALSE)*100),"")</f>
        <v/>
      </c>
      <c r="X108" s="65" t="str">
        <f>G!BI85</f>
        <v/>
      </c>
      <c r="Y108" s="28" t="str">
        <f>G!BH85</f>
        <v>--</v>
      </c>
      <c r="Z108" s="23" t="str">
        <f>G!BJ85</f>
        <v/>
      </c>
      <c r="AA108" s="65" t="str">
        <f>IFERROR(IF(OR(Y108="--",Y108="rg",VLOOKUP(F!$B85,E!$B$1:'E'!$AK$300,17,FALSE)=1000000000,Z108="-",Z108=""),"",(HLOOKUP(SMALL(G!$R$5:'G'!$AC$5,11),G!$R$5:'G'!$AC$500,ROW(G!AB85)-4,FALSE))/VLOOKUP(F!$B85,E!$B$1:'E'!$AK$300,17,FALSE)*100),"")</f>
        <v/>
      </c>
      <c r="AB108" s="22"/>
      <c r="AC108" s="22"/>
      <c r="AE108" s="40">
        <f t="shared" si="5"/>
        <v>1</v>
      </c>
    </row>
    <row r="109" spans="1:31" s="40" customFormat="1" ht="9" customHeight="1" x14ac:dyDescent="0.15">
      <c r="A109" s="161" t="str">
        <f>F!A86</f>
        <v>Trichloormethaan (chloroform)</v>
      </c>
      <c r="B109" s="161"/>
      <c r="C109" s="161"/>
      <c r="D109" s="65" t="str">
        <f>G!AT86</f>
        <v>&lt;</v>
      </c>
      <c r="E109" s="28" t="str">
        <f>G!AS86</f>
        <v>0,20</v>
      </c>
      <c r="F109" s="23" t="str">
        <f>G!AU86</f>
        <v>-</v>
      </c>
      <c r="G109" s="65" t="str">
        <f>IFERROR(IF(OR(E109="--",E109="rg",VLOOKUP(F!$B86,E!$B$1:'E'!$AK$300,17,FALSE)=1000000000,F109="-",F109=""),"",(HLOOKUP(SMALL(G!$R$5:'G'!$AC$5,1),G!$R$5:'G'!$AC$500,ROW(G!R86)-4,FALSE))/VLOOKUP(F!$B86,E!$B$1:'E'!$AK$300,17,FALSE)*100),"")</f>
        <v/>
      </c>
      <c r="H109" s="65" t="str">
        <f>G!AW86</f>
        <v>&lt;</v>
      </c>
      <c r="I109" s="28" t="str">
        <f>G!AV86</f>
        <v>0,20</v>
      </c>
      <c r="J109" s="23" t="str">
        <f>G!AX86</f>
        <v>-</v>
      </c>
      <c r="K109" s="65" t="str">
        <f>IFERROR(IF(OR(I109="--",I109="rg",VLOOKUP(F!$B86,E!$B$1:'E'!$AK$300,17,FALSE)=1000000000,J109="-",J109=""),"",(HLOOKUP(SMALL(G!$R$5:'G'!$AC$5,3),G!$R$5:'G'!$AC$500,ROW(G!T86)-4,FALSE))/VLOOKUP(F!$B86,E!$B$1:'E'!$AK$300,17,FALSE)*100),"")</f>
        <v/>
      </c>
      <c r="L109" s="65" t="str">
        <f>G!AZ86</f>
        <v/>
      </c>
      <c r="M109" s="28" t="str">
        <f>G!AY86</f>
        <v>--</v>
      </c>
      <c r="N109" s="23" t="str">
        <f>G!BA86</f>
        <v/>
      </c>
      <c r="O109" s="65" t="str">
        <f>IFERROR(IF(OR(M109="--",M109="rg",VLOOKUP(F!$B86,E!$B$1:'E'!$AK$300,17,FALSE)=1000000000,N109="-",N109=""),"",(HLOOKUP(SMALL(G!$R$5:'G'!$AC$5,5),G!$R$5:'G'!$AC$500,ROW(G!V86)-4,FALSE))/VLOOKUP(F!$B86,E!$B$1:'E'!$AK$300,17,FALSE)*100),"")</f>
        <v/>
      </c>
      <c r="P109" s="65" t="str">
        <f>G!BC86</f>
        <v/>
      </c>
      <c r="Q109" s="28" t="str">
        <f>G!BB86</f>
        <v>--</v>
      </c>
      <c r="R109" s="23" t="str">
        <f>G!BD86</f>
        <v/>
      </c>
      <c r="S109" s="65" t="str">
        <f>IFERROR(IF(OR(Q109="--",Q109="rg",VLOOKUP(F!$B86,E!$B$1:'E'!$AK$300,17,FALSE)=1000000000,R109="-",R109=""),"",(HLOOKUP(SMALL(G!$R$5:'G'!$AC$5,7),G!$R$5:'G'!$AC$500,ROW(G!X86)-4,FALSE))/VLOOKUP(F!$B86,E!$B$1:'E'!$AK$300,17,FALSE)*100),"")</f>
        <v/>
      </c>
      <c r="T109" s="65" t="str">
        <f>G!BF86</f>
        <v/>
      </c>
      <c r="U109" s="28" t="str">
        <f>G!BE86</f>
        <v>--</v>
      </c>
      <c r="V109" s="23" t="str">
        <f>G!BG86</f>
        <v/>
      </c>
      <c r="W109" s="65" t="str">
        <f>IFERROR(IF(OR(U109="--",U109="rg",VLOOKUP(F!$B86,E!$B$1:'E'!$AK$300,17,FALSE)=1000000000,V109="-",V109=""),"",(HLOOKUP(SMALL(G!$R$5:'G'!$AC$5,9),G!$R$5:'G'!$AC$500,ROW(G!Z86)-4,FALSE))/VLOOKUP(F!$B86,E!$B$1:'E'!$AK$300,17,FALSE)*100),"")</f>
        <v/>
      </c>
      <c r="X109" s="65" t="str">
        <f>G!BI86</f>
        <v/>
      </c>
      <c r="Y109" s="28" t="str">
        <f>G!BH86</f>
        <v>--</v>
      </c>
      <c r="Z109" s="23" t="str">
        <f>G!BJ86</f>
        <v/>
      </c>
      <c r="AA109" s="65" t="str">
        <f>IFERROR(IF(OR(Y109="--",Y109="rg",VLOOKUP(F!$B86,E!$B$1:'E'!$AK$300,17,FALSE)=1000000000,Z109="-",Z109=""),"",(HLOOKUP(SMALL(G!$R$5:'G'!$AC$5,11),G!$R$5:'G'!$AC$500,ROW(G!AB86)-4,FALSE))/VLOOKUP(F!$B86,E!$B$1:'E'!$AK$300,17,FALSE)*100),"")</f>
        <v/>
      </c>
      <c r="AB109" s="22"/>
      <c r="AC109" s="22"/>
      <c r="AE109" s="40">
        <f t="shared" si="5"/>
        <v>0</v>
      </c>
    </row>
    <row r="110" spans="1:31" s="40" customFormat="1" ht="9" customHeight="1" x14ac:dyDescent="0.15">
      <c r="A110" s="161" t="str">
        <f>F!A87</f>
        <v>1,1,1-Trichloorethaan</v>
      </c>
      <c r="B110" s="161"/>
      <c r="C110" s="161"/>
      <c r="D110" s="65" t="str">
        <f>G!AT87</f>
        <v>&lt;</v>
      </c>
      <c r="E110" s="28" t="str">
        <f>G!AS87</f>
        <v>0,10</v>
      </c>
      <c r="F110" s="23" t="str">
        <f>G!AU87</f>
        <v>-</v>
      </c>
      <c r="G110" s="65" t="str">
        <f>IFERROR(IF(OR(E110="--",E110="rg",VLOOKUP(F!$B87,E!$B$1:'E'!$AK$300,17,FALSE)=1000000000,F110="-",F110=""),"",(HLOOKUP(SMALL(G!$R$5:'G'!$AC$5,1),G!$R$5:'G'!$AC$500,ROW(G!R87)-4,FALSE))/VLOOKUP(F!$B87,E!$B$1:'E'!$AK$300,17,FALSE)*100),"")</f>
        <v/>
      </c>
      <c r="H110" s="65" t="str">
        <f>G!AW87</f>
        <v>&lt;</v>
      </c>
      <c r="I110" s="28" t="str">
        <f>G!AV87</f>
        <v>0,10</v>
      </c>
      <c r="J110" s="23" t="str">
        <f>G!AX87</f>
        <v>-</v>
      </c>
      <c r="K110" s="65" t="str">
        <f>IFERROR(IF(OR(I110="--",I110="rg",VLOOKUP(F!$B87,E!$B$1:'E'!$AK$300,17,FALSE)=1000000000,J110="-",J110=""),"",(HLOOKUP(SMALL(G!$R$5:'G'!$AC$5,3),G!$R$5:'G'!$AC$500,ROW(G!T87)-4,FALSE))/VLOOKUP(F!$B87,E!$B$1:'E'!$AK$300,17,FALSE)*100),"")</f>
        <v/>
      </c>
      <c r="L110" s="65" t="str">
        <f>G!AZ87</f>
        <v/>
      </c>
      <c r="M110" s="28" t="str">
        <f>G!AY87</f>
        <v>--</v>
      </c>
      <c r="N110" s="23" t="str">
        <f>G!BA87</f>
        <v/>
      </c>
      <c r="O110" s="65" t="str">
        <f>IFERROR(IF(OR(M110="--",M110="rg",VLOOKUP(F!$B87,E!$B$1:'E'!$AK$300,17,FALSE)=1000000000,N110="-",N110=""),"",(HLOOKUP(SMALL(G!$R$5:'G'!$AC$5,5),G!$R$5:'G'!$AC$500,ROW(G!V87)-4,FALSE))/VLOOKUP(F!$B87,E!$B$1:'E'!$AK$300,17,FALSE)*100),"")</f>
        <v/>
      </c>
      <c r="P110" s="65" t="str">
        <f>G!BC87</f>
        <v/>
      </c>
      <c r="Q110" s="28" t="str">
        <f>G!BB87</f>
        <v>--</v>
      </c>
      <c r="R110" s="23" t="str">
        <f>G!BD87</f>
        <v/>
      </c>
      <c r="S110" s="65" t="str">
        <f>IFERROR(IF(OR(Q110="--",Q110="rg",VLOOKUP(F!$B87,E!$B$1:'E'!$AK$300,17,FALSE)=1000000000,R110="-",R110=""),"",(HLOOKUP(SMALL(G!$R$5:'G'!$AC$5,7),G!$R$5:'G'!$AC$500,ROW(G!X87)-4,FALSE))/VLOOKUP(F!$B87,E!$B$1:'E'!$AK$300,17,FALSE)*100),"")</f>
        <v/>
      </c>
      <c r="T110" s="65" t="str">
        <f>G!BF87</f>
        <v/>
      </c>
      <c r="U110" s="28" t="str">
        <f>G!BE87</f>
        <v>--</v>
      </c>
      <c r="V110" s="23" t="str">
        <f>G!BG87</f>
        <v/>
      </c>
      <c r="W110" s="65" t="str">
        <f>IFERROR(IF(OR(U110="--",U110="rg",VLOOKUP(F!$B87,E!$B$1:'E'!$AK$300,17,FALSE)=1000000000,V110="-",V110=""),"",(HLOOKUP(SMALL(G!$R$5:'G'!$AC$5,9),G!$R$5:'G'!$AC$500,ROW(G!Z87)-4,FALSE))/VLOOKUP(F!$B87,E!$B$1:'E'!$AK$300,17,FALSE)*100),"")</f>
        <v/>
      </c>
      <c r="X110" s="65" t="str">
        <f>G!BI87</f>
        <v/>
      </c>
      <c r="Y110" s="28" t="str">
        <f>G!BH87</f>
        <v>--</v>
      </c>
      <c r="Z110" s="23" t="str">
        <f>G!BJ87</f>
        <v/>
      </c>
      <c r="AA110" s="65" t="str">
        <f>IFERROR(IF(OR(Y110="--",Y110="rg",VLOOKUP(F!$B87,E!$B$1:'E'!$AK$300,17,FALSE)=1000000000,Z110="-",Z110=""),"",(HLOOKUP(SMALL(G!$R$5:'G'!$AC$5,11),G!$R$5:'G'!$AC$500,ROW(G!AB87)-4,FALSE))/VLOOKUP(F!$B87,E!$B$1:'E'!$AK$300,17,FALSE)*100),"")</f>
        <v/>
      </c>
      <c r="AB110" s="22"/>
      <c r="AC110" s="22"/>
      <c r="AE110" s="40">
        <f t="shared" si="5"/>
        <v>0</v>
      </c>
    </row>
    <row r="111" spans="1:31" s="40" customFormat="1" ht="9" customHeight="1" x14ac:dyDescent="0.15">
      <c r="A111" s="161" t="str">
        <f>F!A88</f>
        <v>1,1,2-Trichloorethaan</v>
      </c>
      <c r="B111" s="161"/>
      <c r="C111" s="161"/>
      <c r="D111" s="65" t="str">
        <f>G!AT88</f>
        <v>&lt;</v>
      </c>
      <c r="E111" s="28" t="str">
        <f>G!AS88</f>
        <v>0,10</v>
      </c>
      <c r="F111" s="23" t="str">
        <f>G!AU88</f>
        <v>-</v>
      </c>
      <c r="G111" s="65" t="str">
        <f>IFERROR(IF(OR(E111="--",E111="rg",VLOOKUP(F!$B88,E!$B$1:'E'!$AK$300,17,FALSE)=1000000000,F111="-",F111=""),"",(HLOOKUP(SMALL(G!$R$5:'G'!$AC$5,1),G!$R$5:'G'!$AC$500,ROW(G!R88)-4,FALSE))/VLOOKUP(F!$B88,E!$B$1:'E'!$AK$300,17,FALSE)*100),"")</f>
        <v/>
      </c>
      <c r="H111" s="65" t="str">
        <f>G!AW88</f>
        <v>&lt;</v>
      </c>
      <c r="I111" s="28" t="str">
        <f>G!AV88</f>
        <v>0,10</v>
      </c>
      <c r="J111" s="23" t="str">
        <f>G!AX88</f>
        <v>-</v>
      </c>
      <c r="K111" s="65" t="str">
        <f>IFERROR(IF(OR(I111="--",I111="rg",VLOOKUP(F!$B88,E!$B$1:'E'!$AK$300,17,FALSE)=1000000000,J111="-",J111=""),"",(HLOOKUP(SMALL(G!$R$5:'G'!$AC$5,3),G!$R$5:'G'!$AC$500,ROW(G!T88)-4,FALSE))/VLOOKUP(F!$B88,E!$B$1:'E'!$AK$300,17,FALSE)*100),"")</f>
        <v/>
      </c>
      <c r="L111" s="65" t="str">
        <f>G!AZ88</f>
        <v/>
      </c>
      <c r="M111" s="28" t="str">
        <f>G!AY88</f>
        <v>--</v>
      </c>
      <c r="N111" s="23" t="str">
        <f>G!BA88</f>
        <v/>
      </c>
      <c r="O111" s="65" t="str">
        <f>IFERROR(IF(OR(M111="--",M111="rg",VLOOKUP(F!$B88,E!$B$1:'E'!$AK$300,17,FALSE)=1000000000,N111="-",N111=""),"",(HLOOKUP(SMALL(G!$R$5:'G'!$AC$5,5),G!$R$5:'G'!$AC$500,ROW(G!V88)-4,FALSE))/VLOOKUP(F!$B88,E!$B$1:'E'!$AK$300,17,FALSE)*100),"")</f>
        <v/>
      </c>
      <c r="P111" s="65" t="str">
        <f>G!BC88</f>
        <v/>
      </c>
      <c r="Q111" s="28" t="str">
        <f>G!BB88</f>
        <v>--</v>
      </c>
      <c r="R111" s="23" t="str">
        <f>G!BD88</f>
        <v/>
      </c>
      <c r="S111" s="65" t="str">
        <f>IFERROR(IF(OR(Q111="--",Q111="rg",VLOOKUP(F!$B88,E!$B$1:'E'!$AK$300,17,FALSE)=1000000000,R111="-",R111=""),"",(HLOOKUP(SMALL(G!$R$5:'G'!$AC$5,7),G!$R$5:'G'!$AC$500,ROW(G!X88)-4,FALSE))/VLOOKUP(F!$B88,E!$B$1:'E'!$AK$300,17,FALSE)*100),"")</f>
        <v/>
      </c>
      <c r="T111" s="65" t="str">
        <f>G!BF88</f>
        <v/>
      </c>
      <c r="U111" s="28" t="str">
        <f>G!BE88</f>
        <v>--</v>
      </c>
      <c r="V111" s="23" t="str">
        <f>G!BG88</f>
        <v/>
      </c>
      <c r="W111" s="65" t="str">
        <f>IFERROR(IF(OR(U111="--",U111="rg",VLOOKUP(F!$B88,E!$B$1:'E'!$AK$300,17,FALSE)=1000000000,V111="-",V111=""),"",(HLOOKUP(SMALL(G!$R$5:'G'!$AC$5,9),G!$R$5:'G'!$AC$500,ROW(G!Z88)-4,FALSE))/VLOOKUP(F!$B88,E!$B$1:'E'!$AK$300,17,FALSE)*100),"")</f>
        <v/>
      </c>
      <c r="X111" s="65" t="str">
        <f>G!BI88</f>
        <v/>
      </c>
      <c r="Y111" s="28" t="str">
        <f>G!BH88</f>
        <v>--</v>
      </c>
      <c r="Z111" s="23" t="str">
        <f>G!BJ88</f>
        <v/>
      </c>
      <c r="AA111" s="65" t="str">
        <f>IFERROR(IF(OR(Y111="--",Y111="rg",VLOOKUP(F!$B88,E!$B$1:'E'!$AK$300,17,FALSE)=1000000000,Z111="-",Z111=""),"",(HLOOKUP(SMALL(G!$R$5:'G'!$AC$5,11),G!$R$5:'G'!$AC$500,ROW(G!AB88)-4,FALSE))/VLOOKUP(F!$B88,E!$B$1:'E'!$AK$300,17,FALSE)*100),"")</f>
        <v/>
      </c>
      <c r="AB111" s="22"/>
      <c r="AC111" s="22"/>
      <c r="AE111" s="40">
        <f t="shared" si="5"/>
        <v>0</v>
      </c>
    </row>
    <row r="112" spans="1:31" s="40" customFormat="1" ht="9" customHeight="1" x14ac:dyDescent="0.15">
      <c r="A112" s="161" t="str">
        <f>F!A89</f>
        <v>Trichloorethanen (som)</v>
      </c>
      <c r="B112" s="161"/>
      <c r="C112" s="161"/>
      <c r="D112" s="65" t="str">
        <f>G!AT89</f>
        <v/>
      </c>
      <c r="E112" s="28" t="str">
        <f>G!AS89</f>
        <v>--</v>
      </c>
      <c r="F112" s="23" t="str">
        <f>G!AU89</f>
        <v/>
      </c>
      <c r="G112" s="65" t="str">
        <f>IFERROR(IF(OR(E112="--",E112="rg",VLOOKUP(F!$B89,E!$B$1:'E'!$AK$300,17,FALSE)=1000000000,F112="-",F112=""),"",(HLOOKUP(SMALL(G!$R$5:'G'!$AC$5,1),G!$R$5:'G'!$AC$500,ROW(G!R89)-4,FALSE))/VLOOKUP(F!$B89,E!$B$1:'E'!$AK$300,17,FALSE)*100),"")</f>
        <v/>
      </c>
      <c r="H112" s="65" t="str">
        <f>G!AW89</f>
        <v/>
      </c>
      <c r="I112" s="28" t="str">
        <f>G!AV89</f>
        <v>--</v>
      </c>
      <c r="J112" s="23" t="str">
        <f>G!AX89</f>
        <v/>
      </c>
      <c r="K112" s="65" t="str">
        <f>IFERROR(IF(OR(I112="--",I112="rg",VLOOKUP(F!$B89,E!$B$1:'E'!$AK$300,17,FALSE)=1000000000,J112="-",J112=""),"",(HLOOKUP(SMALL(G!$R$5:'G'!$AC$5,3),G!$R$5:'G'!$AC$500,ROW(G!T89)-4,FALSE))/VLOOKUP(F!$B89,E!$B$1:'E'!$AK$300,17,FALSE)*100),"")</f>
        <v/>
      </c>
      <c r="L112" s="65" t="str">
        <f>G!AZ89</f>
        <v/>
      </c>
      <c r="M112" s="28" t="str">
        <f>G!AY89</f>
        <v>--</v>
      </c>
      <c r="N112" s="23" t="str">
        <f>G!BA89</f>
        <v/>
      </c>
      <c r="O112" s="65" t="str">
        <f>IFERROR(IF(OR(M112="--",M112="rg",VLOOKUP(F!$B89,E!$B$1:'E'!$AK$300,17,FALSE)=1000000000,N112="-",N112=""),"",(HLOOKUP(SMALL(G!$R$5:'G'!$AC$5,5),G!$R$5:'G'!$AC$500,ROW(G!V89)-4,FALSE))/VLOOKUP(F!$B89,E!$B$1:'E'!$AK$300,17,FALSE)*100),"")</f>
        <v/>
      </c>
      <c r="P112" s="65" t="str">
        <f>G!BC89</f>
        <v/>
      </c>
      <c r="Q112" s="28" t="str">
        <f>G!BB89</f>
        <v>--</v>
      </c>
      <c r="R112" s="23" t="str">
        <f>G!BD89</f>
        <v/>
      </c>
      <c r="S112" s="65" t="str">
        <f>IFERROR(IF(OR(Q112="--",Q112="rg",VLOOKUP(F!$B89,E!$B$1:'E'!$AK$300,17,FALSE)=1000000000,R112="-",R112=""),"",(HLOOKUP(SMALL(G!$R$5:'G'!$AC$5,7),G!$R$5:'G'!$AC$500,ROW(G!X89)-4,FALSE))/VLOOKUP(F!$B89,E!$B$1:'E'!$AK$300,17,FALSE)*100),"")</f>
        <v/>
      </c>
      <c r="T112" s="65" t="str">
        <f>G!BF89</f>
        <v/>
      </c>
      <c r="U112" s="28" t="str">
        <f>G!BE89</f>
        <v>--</v>
      </c>
      <c r="V112" s="23" t="str">
        <f>G!BG89</f>
        <v/>
      </c>
      <c r="W112" s="65" t="str">
        <f>IFERROR(IF(OR(U112="--",U112="rg",VLOOKUP(F!$B89,E!$B$1:'E'!$AK$300,17,FALSE)=1000000000,V112="-",V112=""),"",(HLOOKUP(SMALL(G!$R$5:'G'!$AC$5,9),G!$R$5:'G'!$AC$500,ROW(G!Z89)-4,FALSE))/VLOOKUP(F!$B89,E!$B$1:'E'!$AK$300,17,FALSE)*100),"")</f>
        <v/>
      </c>
      <c r="X112" s="65" t="str">
        <f>G!BI89</f>
        <v/>
      </c>
      <c r="Y112" s="28" t="str">
        <f>G!BH89</f>
        <v>--</v>
      </c>
      <c r="Z112" s="23" t="str">
        <f>G!BJ89</f>
        <v/>
      </c>
      <c r="AA112" s="65" t="str">
        <f>IFERROR(IF(OR(Y112="--",Y112="rg",VLOOKUP(F!$B89,E!$B$1:'E'!$AK$300,17,FALSE)=1000000000,Z112="-",Z112=""),"",(HLOOKUP(SMALL(G!$R$5:'G'!$AC$5,11),G!$R$5:'G'!$AC$500,ROW(G!AB89)-4,FALSE))/VLOOKUP(F!$B89,E!$B$1:'E'!$AK$300,17,FALSE)*100),"")</f>
        <v/>
      </c>
      <c r="AB112" s="22"/>
      <c r="AC112" s="22"/>
      <c r="AE112" s="40">
        <f t="shared" si="5"/>
        <v>1</v>
      </c>
    </row>
    <row r="113" spans="1:31" s="40" customFormat="1" ht="9" customHeight="1" x14ac:dyDescent="0.15">
      <c r="A113" s="161" t="str">
        <f>F!A90</f>
        <v>Trichlooretheen (tri)</v>
      </c>
      <c r="B113" s="161"/>
      <c r="C113" s="161"/>
      <c r="D113" s="65" t="str">
        <f>G!AT90</f>
        <v>&lt;</v>
      </c>
      <c r="E113" s="28" t="str">
        <f>G!AS90</f>
        <v>0,20</v>
      </c>
      <c r="F113" s="23" t="str">
        <f>G!AU90</f>
        <v>-</v>
      </c>
      <c r="G113" s="65" t="str">
        <f>IFERROR(IF(OR(E113="--",E113="rg",VLOOKUP(F!$B90,E!$B$1:'E'!$AK$300,17,FALSE)=1000000000,F113="-",F113=""),"",(HLOOKUP(SMALL(G!$R$5:'G'!$AC$5,1),G!$R$5:'G'!$AC$500,ROW(G!R90)-4,FALSE))/VLOOKUP(F!$B90,E!$B$1:'E'!$AK$300,17,FALSE)*100),"")</f>
        <v/>
      </c>
      <c r="H113" s="65" t="str">
        <f>G!AW90</f>
        <v>&lt;</v>
      </c>
      <c r="I113" s="28" t="str">
        <f>G!AV90</f>
        <v>0,20</v>
      </c>
      <c r="J113" s="23" t="str">
        <f>G!AX90</f>
        <v>-</v>
      </c>
      <c r="K113" s="65" t="str">
        <f>IFERROR(IF(OR(I113="--",I113="rg",VLOOKUP(F!$B90,E!$B$1:'E'!$AK$300,17,FALSE)=1000000000,J113="-",J113=""),"",(HLOOKUP(SMALL(G!$R$5:'G'!$AC$5,3),G!$R$5:'G'!$AC$500,ROW(G!T90)-4,FALSE))/VLOOKUP(F!$B90,E!$B$1:'E'!$AK$300,17,FALSE)*100),"")</f>
        <v/>
      </c>
      <c r="L113" s="65" t="str">
        <f>G!AZ90</f>
        <v/>
      </c>
      <c r="M113" s="28" t="str">
        <f>G!AY90</f>
        <v>--</v>
      </c>
      <c r="N113" s="23" t="str">
        <f>G!BA90</f>
        <v/>
      </c>
      <c r="O113" s="65" t="str">
        <f>IFERROR(IF(OR(M113="--",M113="rg",VLOOKUP(F!$B90,E!$B$1:'E'!$AK$300,17,FALSE)=1000000000,N113="-",N113=""),"",(HLOOKUP(SMALL(G!$R$5:'G'!$AC$5,5),G!$R$5:'G'!$AC$500,ROW(G!V90)-4,FALSE))/VLOOKUP(F!$B90,E!$B$1:'E'!$AK$300,17,FALSE)*100),"")</f>
        <v/>
      </c>
      <c r="P113" s="65" t="str">
        <f>G!BC90</f>
        <v/>
      </c>
      <c r="Q113" s="28" t="str">
        <f>G!BB90</f>
        <v>--</v>
      </c>
      <c r="R113" s="23" t="str">
        <f>G!BD90</f>
        <v/>
      </c>
      <c r="S113" s="65" t="str">
        <f>IFERROR(IF(OR(Q113="--",Q113="rg",VLOOKUP(F!$B90,E!$B$1:'E'!$AK$300,17,FALSE)=1000000000,R113="-",R113=""),"",(HLOOKUP(SMALL(G!$R$5:'G'!$AC$5,7),G!$R$5:'G'!$AC$500,ROW(G!X90)-4,FALSE))/VLOOKUP(F!$B90,E!$B$1:'E'!$AK$300,17,FALSE)*100),"")</f>
        <v/>
      </c>
      <c r="T113" s="65" t="str">
        <f>G!BF90</f>
        <v/>
      </c>
      <c r="U113" s="28" t="str">
        <f>G!BE90</f>
        <v>--</v>
      </c>
      <c r="V113" s="23" t="str">
        <f>G!BG90</f>
        <v/>
      </c>
      <c r="W113" s="65" t="str">
        <f>IFERROR(IF(OR(U113="--",U113="rg",VLOOKUP(F!$B90,E!$B$1:'E'!$AK$300,17,FALSE)=1000000000,V113="-",V113=""),"",(HLOOKUP(SMALL(G!$R$5:'G'!$AC$5,9),G!$R$5:'G'!$AC$500,ROW(G!Z90)-4,FALSE))/VLOOKUP(F!$B90,E!$B$1:'E'!$AK$300,17,FALSE)*100),"")</f>
        <v/>
      </c>
      <c r="X113" s="65" t="str">
        <f>G!BI90</f>
        <v/>
      </c>
      <c r="Y113" s="28" t="str">
        <f>G!BH90</f>
        <v>--</v>
      </c>
      <c r="Z113" s="23" t="str">
        <f>G!BJ90</f>
        <v/>
      </c>
      <c r="AA113" s="65" t="str">
        <f>IFERROR(IF(OR(Y113="--",Y113="rg",VLOOKUP(F!$B90,E!$B$1:'E'!$AK$300,17,FALSE)=1000000000,Z113="-",Z113=""),"",(HLOOKUP(SMALL(G!$R$5:'G'!$AC$5,11),G!$R$5:'G'!$AC$500,ROW(G!AB90)-4,FALSE))/VLOOKUP(F!$B90,E!$B$1:'E'!$AK$300,17,FALSE)*100),"")</f>
        <v/>
      </c>
      <c r="AB113" s="22"/>
      <c r="AC113" s="22"/>
      <c r="AE113" s="40">
        <f t="shared" si="5"/>
        <v>0</v>
      </c>
    </row>
    <row r="114" spans="1:31" s="40" customFormat="1" ht="9" customHeight="1" x14ac:dyDescent="0.15">
      <c r="A114" s="161" t="str">
        <f>F!A91</f>
        <v>Tetrachloormethaan (tetra)</v>
      </c>
      <c r="B114" s="161"/>
      <c r="C114" s="161"/>
      <c r="D114" s="65" t="str">
        <f>G!AT91</f>
        <v>&lt;</v>
      </c>
      <c r="E114" s="28" t="str">
        <f>G!AS91</f>
        <v>0,10</v>
      </c>
      <c r="F114" s="23" t="str">
        <f>G!AU91</f>
        <v>-</v>
      </c>
      <c r="G114" s="65" t="str">
        <f>IFERROR(IF(OR(E114="--",E114="rg",VLOOKUP(F!$B91,E!$B$1:'E'!$AK$300,17,FALSE)=1000000000,F114="-",F114=""),"",(HLOOKUP(SMALL(G!$R$5:'G'!$AC$5,1),G!$R$5:'G'!$AC$500,ROW(G!R91)-4,FALSE))/VLOOKUP(F!$B91,E!$B$1:'E'!$AK$300,17,FALSE)*100),"")</f>
        <v/>
      </c>
      <c r="H114" s="65" t="str">
        <f>G!AW91</f>
        <v>&lt;</v>
      </c>
      <c r="I114" s="28" t="str">
        <f>G!AV91</f>
        <v>0,10</v>
      </c>
      <c r="J114" s="23" t="str">
        <f>G!AX91</f>
        <v>-</v>
      </c>
      <c r="K114" s="65" t="str">
        <f>IFERROR(IF(OR(I114="--",I114="rg",VLOOKUP(F!$B91,E!$B$1:'E'!$AK$300,17,FALSE)=1000000000,J114="-",J114=""),"",(HLOOKUP(SMALL(G!$R$5:'G'!$AC$5,3),G!$R$5:'G'!$AC$500,ROW(G!T91)-4,FALSE))/VLOOKUP(F!$B91,E!$B$1:'E'!$AK$300,17,FALSE)*100),"")</f>
        <v/>
      </c>
      <c r="L114" s="65" t="str">
        <f>G!AZ91</f>
        <v/>
      </c>
      <c r="M114" s="28" t="str">
        <f>G!AY91</f>
        <v>--</v>
      </c>
      <c r="N114" s="23" t="str">
        <f>G!BA91</f>
        <v/>
      </c>
      <c r="O114" s="65" t="str">
        <f>IFERROR(IF(OR(M114="--",M114="rg",VLOOKUP(F!$B91,E!$B$1:'E'!$AK$300,17,FALSE)=1000000000,N114="-",N114=""),"",(HLOOKUP(SMALL(G!$R$5:'G'!$AC$5,5),G!$R$5:'G'!$AC$500,ROW(G!V91)-4,FALSE))/VLOOKUP(F!$B91,E!$B$1:'E'!$AK$300,17,FALSE)*100),"")</f>
        <v/>
      </c>
      <c r="P114" s="65" t="str">
        <f>G!BC91</f>
        <v/>
      </c>
      <c r="Q114" s="28" t="str">
        <f>G!BB91</f>
        <v>--</v>
      </c>
      <c r="R114" s="23" t="str">
        <f>G!BD91</f>
        <v/>
      </c>
      <c r="S114" s="65" t="str">
        <f>IFERROR(IF(OR(Q114="--",Q114="rg",VLOOKUP(F!$B91,E!$B$1:'E'!$AK$300,17,FALSE)=1000000000,R114="-",R114=""),"",(HLOOKUP(SMALL(G!$R$5:'G'!$AC$5,7),G!$R$5:'G'!$AC$500,ROW(G!X91)-4,FALSE))/VLOOKUP(F!$B91,E!$B$1:'E'!$AK$300,17,FALSE)*100),"")</f>
        <v/>
      </c>
      <c r="T114" s="65" t="str">
        <f>G!BF91</f>
        <v/>
      </c>
      <c r="U114" s="28" t="str">
        <f>G!BE91</f>
        <v>--</v>
      </c>
      <c r="V114" s="23" t="str">
        <f>G!BG91</f>
        <v/>
      </c>
      <c r="W114" s="65" t="str">
        <f>IFERROR(IF(OR(U114="--",U114="rg",VLOOKUP(F!$B91,E!$B$1:'E'!$AK$300,17,FALSE)=1000000000,V114="-",V114=""),"",(HLOOKUP(SMALL(G!$R$5:'G'!$AC$5,9),G!$R$5:'G'!$AC$500,ROW(G!Z91)-4,FALSE))/VLOOKUP(F!$B91,E!$B$1:'E'!$AK$300,17,FALSE)*100),"")</f>
        <v/>
      </c>
      <c r="X114" s="65" t="str">
        <f>G!BI91</f>
        <v/>
      </c>
      <c r="Y114" s="28" t="str">
        <f>G!BH91</f>
        <v>--</v>
      </c>
      <c r="Z114" s="23" t="str">
        <f>G!BJ91</f>
        <v/>
      </c>
      <c r="AA114" s="65" t="str">
        <f>IFERROR(IF(OR(Y114="--",Y114="rg",VLOOKUP(F!$B91,E!$B$1:'E'!$AK$300,17,FALSE)=1000000000,Z114="-",Z114=""),"",(HLOOKUP(SMALL(G!$R$5:'G'!$AC$5,11),G!$R$5:'G'!$AC$500,ROW(G!AB91)-4,FALSE))/VLOOKUP(F!$B91,E!$B$1:'E'!$AK$300,17,FALSE)*100),"")</f>
        <v/>
      </c>
      <c r="AB114" s="22"/>
      <c r="AC114" s="22"/>
      <c r="AE114" s="40">
        <f t="shared" si="5"/>
        <v>0</v>
      </c>
    </row>
    <row r="115" spans="1:31" s="40" customFormat="1" ht="9" customHeight="1" x14ac:dyDescent="0.15">
      <c r="A115" s="161" t="str">
        <f>F!A92</f>
        <v>Tetrachlooretheen (per)</v>
      </c>
      <c r="B115" s="161"/>
      <c r="C115" s="161"/>
      <c r="D115" s="65" t="str">
        <f>G!AT92</f>
        <v>&lt;</v>
      </c>
      <c r="E115" s="28" t="str">
        <f>G!AS92</f>
        <v>0,10</v>
      </c>
      <c r="F115" s="23" t="str">
        <f>G!AU92</f>
        <v>-</v>
      </c>
      <c r="G115" s="65" t="str">
        <f>IFERROR(IF(OR(E115="--",E115="rg",VLOOKUP(F!$B92,E!$B$1:'E'!$AK$300,17,FALSE)=1000000000,F115="-",F115=""),"",(HLOOKUP(SMALL(G!$R$5:'G'!$AC$5,1),G!$R$5:'G'!$AC$500,ROW(G!R92)-4,FALSE))/VLOOKUP(F!$B92,E!$B$1:'E'!$AK$300,17,FALSE)*100),"")</f>
        <v/>
      </c>
      <c r="H115" s="65" t="str">
        <f>G!AW92</f>
        <v>&lt;</v>
      </c>
      <c r="I115" s="28" t="str">
        <f>G!AV92</f>
        <v>0,10</v>
      </c>
      <c r="J115" s="23" t="str">
        <f>G!AX92</f>
        <v>-</v>
      </c>
      <c r="K115" s="65" t="str">
        <f>IFERROR(IF(OR(I115="--",I115="rg",VLOOKUP(F!$B92,E!$B$1:'E'!$AK$300,17,FALSE)=1000000000,J115="-",J115=""),"",(HLOOKUP(SMALL(G!$R$5:'G'!$AC$5,3),G!$R$5:'G'!$AC$500,ROW(G!T92)-4,FALSE))/VLOOKUP(F!$B92,E!$B$1:'E'!$AK$300,17,FALSE)*100),"")</f>
        <v/>
      </c>
      <c r="L115" s="65" t="str">
        <f>G!AZ92</f>
        <v/>
      </c>
      <c r="M115" s="28" t="str">
        <f>G!AY92</f>
        <v>--</v>
      </c>
      <c r="N115" s="23" t="str">
        <f>G!BA92</f>
        <v/>
      </c>
      <c r="O115" s="65" t="str">
        <f>IFERROR(IF(OR(M115="--",M115="rg",VLOOKUP(F!$B92,E!$B$1:'E'!$AK$300,17,FALSE)=1000000000,N115="-",N115=""),"",(HLOOKUP(SMALL(G!$R$5:'G'!$AC$5,5),G!$R$5:'G'!$AC$500,ROW(G!V92)-4,FALSE))/VLOOKUP(F!$B92,E!$B$1:'E'!$AK$300,17,FALSE)*100),"")</f>
        <v/>
      </c>
      <c r="P115" s="65" t="str">
        <f>G!BC92</f>
        <v/>
      </c>
      <c r="Q115" s="28" t="str">
        <f>G!BB92</f>
        <v>--</v>
      </c>
      <c r="R115" s="23" t="str">
        <f>G!BD92</f>
        <v/>
      </c>
      <c r="S115" s="65" t="str">
        <f>IFERROR(IF(OR(Q115="--",Q115="rg",VLOOKUP(F!$B92,E!$B$1:'E'!$AK$300,17,FALSE)=1000000000,R115="-",R115=""),"",(HLOOKUP(SMALL(G!$R$5:'G'!$AC$5,7),G!$R$5:'G'!$AC$500,ROW(G!X92)-4,FALSE))/VLOOKUP(F!$B92,E!$B$1:'E'!$AK$300,17,FALSE)*100),"")</f>
        <v/>
      </c>
      <c r="T115" s="65" t="str">
        <f>G!BF92</f>
        <v/>
      </c>
      <c r="U115" s="28" t="str">
        <f>G!BE92</f>
        <v>--</v>
      </c>
      <c r="V115" s="23" t="str">
        <f>G!BG92</f>
        <v/>
      </c>
      <c r="W115" s="65" t="str">
        <f>IFERROR(IF(OR(U115="--",U115="rg",VLOOKUP(F!$B92,E!$B$1:'E'!$AK$300,17,FALSE)=1000000000,V115="-",V115=""),"",(HLOOKUP(SMALL(G!$R$5:'G'!$AC$5,9),G!$R$5:'G'!$AC$500,ROW(G!Z92)-4,FALSE))/VLOOKUP(F!$B92,E!$B$1:'E'!$AK$300,17,FALSE)*100),"")</f>
        <v/>
      </c>
      <c r="X115" s="65" t="str">
        <f>G!BI92</f>
        <v/>
      </c>
      <c r="Y115" s="28" t="str">
        <f>G!BH92</f>
        <v>--</v>
      </c>
      <c r="Z115" s="23" t="str">
        <f>G!BJ92</f>
        <v/>
      </c>
      <c r="AA115" s="65" t="str">
        <f>IFERROR(IF(OR(Y115="--",Y115="rg",VLOOKUP(F!$B92,E!$B$1:'E'!$AK$300,17,FALSE)=1000000000,Z115="-",Z115=""),"",(HLOOKUP(SMALL(G!$R$5:'G'!$AC$5,11),G!$R$5:'G'!$AC$500,ROW(G!AB92)-4,FALSE))/VLOOKUP(F!$B92,E!$B$1:'E'!$AK$300,17,FALSE)*100),"")</f>
        <v/>
      </c>
      <c r="AB115" s="22"/>
      <c r="AC115" s="22"/>
      <c r="AE115" s="40">
        <f t="shared" si="5"/>
        <v>0</v>
      </c>
    </row>
    <row r="116" spans="1:31" s="40" customFormat="1" ht="9" customHeight="1" x14ac:dyDescent="0.15">
      <c r="A116" s="161" t="str">
        <f>F!A93</f>
        <v>Broomchloormethaan</v>
      </c>
      <c r="B116" s="161"/>
      <c r="C116" s="161"/>
      <c r="D116" s="65" t="str">
        <f>G!AT93</f>
        <v/>
      </c>
      <c r="E116" s="28" t="str">
        <f>G!AS93</f>
        <v>--</v>
      </c>
      <c r="F116" s="23" t="str">
        <f>G!AU93</f>
        <v/>
      </c>
      <c r="G116" s="65" t="str">
        <f>IFERROR(IF(OR(E116="--",E116="rg",VLOOKUP(F!$B93,E!$B$1:'E'!$AK$300,17,FALSE)=1000000000,F116="-",F116=""),"",(HLOOKUP(SMALL(G!$R$5:'G'!$AC$5,1),G!$R$5:'G'!$AC$500,ROW(G!R93)-4,FALSE))/VLOOKUP(F!$B93,E!$B$1:'E'!$AK$300,17,FALSE)*100),"")</f>
        <v/>
      </c>
      <c r="H116" s="65" t="str">
        <f>G!AW93</f>
        <v/>
      </c>
      <c r="I116" s="28" t="str">
        <f>G!AV93</f>
        <v>--</v>
      </c>
      <c r="J116" s="23" t="str">
        <f>G!AX93</f>
        <v/>
      </c>
      <c r="K116" s="65" t="str">
        <f>IFERROR(IF(OR(I116="--",I116="rg",VLOOKUP(F!$B93,E!$B$1:'E'!$AK$300,17,FALSE)=1000000000,J116="-",J116=""),"",(HLOOKUP(SMALL(G!$R$5:'G'!$AC$5,3),G!$R$5:'G'!$AC$500,ROW(G!T93)-4,FALSE))/VLOOKUP(F!$B93,E!$B$1:'E'!$AK$300,17,FALSE)*100),"")</f>
        <v/>
      </c>
      <c r="L116" s="65" t="str">
        <f>G!AZ93</f>
        <v/>
      </c>
      <c r="M116" s="28" t="str">
        <f>G!AY93</f>
        <v>--</v>
      </c>
      <c r="N116" s="23" t="str">
        <f>G!BA93</f>
        <v/>
      </c>
      <c r="O116" s="65" t="str">
        <f>IFERROR(IF(OR(M116="--",M116="rg",VLOOKUP(F!$B93,E!$B$1:'E'!$AK$300,17,FALSE)=1000000000,N116="-",N116=""),"",(HLOOKUP(SMALL(G!$R$5:'G'!$AC$5,5),G!$R$5:'G'!$AC$500,ROW(G!V93)-4,FALSE))/VLOOKUP(F!$B93,E!$B$1:'E'!$AK$300,17,FALSE)*100),"")</f>
        <v/>
      </c>
      <c r="P116" s="65" t="str">
        <f>G!BC93</f>
        <v/>
      </c>
      <c r="Q116" s="28" t="str">
        <f>G!BB93</f>
        <v>--</v>
      </c>
      <c r="R116" s="23" t="str">
        <f>G!BD93</f>
        <v/>
      </c>
      <c r="S116" s="65" t="str">
        <f>IFERROR(IF(OR(Q116="--",Q116="rg",VLOOKUP(F!$B93,E!$B$1:'E'!$AK$300,17,FALSE)=1000000000,R116="-",R116=""),"",(HLOOKUP(SMALL(G!$R$5:'G'!$AC$5,7),G!$R$5:'G'!$AC$500,ROW(G!X93)-4,FALSE))/VLOOKUP(F!$B93,E!$B$1:'E'!$AK$300,17,FALSE)*100),"")</f>
        <v/>
      </c>
      <c r="T116" s="65" t="str">
        <f>G!BF93</f>
        <v/>
      </c>
      <c r="U116" s="28" t="str">
        <f>G!BE93</f>
        <v>--</v>
      </c>
      <c r="V116" s="23" t="str">
        <f>G!BG93</f>
        <v/>
      </c>
      <c r="W116" s="65" t="str">
        <f>IFERROR(IF(OR(U116="--",U116="rg",VLOOKUP(F!$B93,E!$B$1:'E'!$AK$300,17,FALSE)=1000000000,V116="-",V116=""),"",(HLOOKUP(SMALL(G!$R$5:'G'!$AC$5,9),G!$R$5:'G'!$AC$500,ROW(G!Z93)-4,FALSE))/VLOOKUP(F!$B93,E!$B$1:'E'!$AK$300,17,FALSE)*100),"")</f>
        <v/>
      </c>
      <c r="X116" s="65" t="str">
        <f>G!BI93</f>
        <v/>
      </c>
      <c r="Y116" s="28" t="str">
        <f>G!BH93</f>
        <v>--</v>
      </c>
      <c r="Z116" s="23" t="str">
        <f>G!BJ93</f>
        <v/>
      </c>
      <c r="AA116" s="65" t="str">
        <f>IFERROR(IF(OR(Y116="--",Y116="rg",VLOOKUP(F!$B93,E!$B$1:'E'!$AK$300,17,FALSE)=1000000000,Z116="-",Z116=""),"",(HLOOKUP(SMALL(G!$R$5:'G'!$AC$5,11),G!$R$5:'G'!$AC$500,ROW(G!AB93)-4,FALSE))/VLOOKUP(F!$B93,E!$B$1:'E'!$AK$300,17,FALSE)*100),"")</f>
        <v/>
      </c>
      <c r="AB116" s="22"/>
      <c r="AC116" s="22"/>
      <c r="AE116" s="40">
        <f t="shared" si="5"/>
        <v>1</v>
      </c>
    </row>
    <row r="117" spans="1:31" s="40" customFormat="1" ht="9" customHeight="1" x14ac:dyDescent="0.15">
      <c r="A117" s="161" t="str">
        <f>F!A94</f>
        <v>Broomdichloormethaan</v>
      </c>
      <c r="B117" s="161"/>
      <c r="C117" s="161"/>
      <c r="D117" s="65" t="str">
        <f>G!AT94</f>
        <v/>
      </c>
      <c r="E117" s="28" t="str">
        <f>G!AS94</f>
        <v>--</v>
      </c>
      <c r="F117" s="23" t="str">
        <f>G!AU94</f>
        <v/>
      </c>
      <c r="G117" s="65" t="str">
        <f>IFERROR(IF(OR(E117="--",E117="rg",VLOOKUP(F!$B94,E!$B$1:'E'!$AK$300,17,FALSE)=1000000000,F117="-",F117=""),"",(HLOOKUP(SMALL(G!$R$5:'G'!$AC$5,1),G!$R$5:'G'!$AC$500,ROW(G!R94)-4,FALSE))/VLOOKUP(F!$B94,E!$B$1:'E'!$AK$300,17,FALSE)*100),"")</f>
        <v/>
      </c>
      <c r="H117" s="65" t="str">
        <f>G!AW94</f>
        <v/>
      </c>
      <c r="I117" s="28" t="str">
        <f>G!AV94</f>
        <v>--</v>
      </c>
      <c r="J117" s="23" t="str">
        <f>G!AX94</f>
        <v/>
      </c>
      <c r="K117" s="65" t="str">
        <f>IFERROR(IF(OR(I117="--",I117="rg",VLOOKUP(F!$B94,E!$B$1:'E'!$AK$300,17,FALSE)=1000000000,J117="-",J117=""),"",(HLOOKUP(SMALL(G!$R$5:'G'!$AC$5,3),G!$R$5:'G'!$AC$500,ROW(G!T94)-4,FALSE))/VLOOKUP(F!$B94,E!$B$1:'E'!$AK$300,17,FALSE)*100),"")</f>
        <v/>
      </c>
      <c r="L117" s="65" t="str">
        <f>G!AZ94</f>
        <v/>
      </c>
      <c r="M117" s="28" t="str">
        <f>G!AY94</f>
        <v>--</v>
      </c>
      <c r="N117" s="23" t="str">
        <f>G!BA94</f>
        <v/>
      </c>
      <c r="O117" s="65" t="str">
        <f>IFERROR(IF(OR(M117="--",M117="rg",VLOOKUP(F!$B94,E!$B$1:'E'!$AK$300,17,FALSE)=1000000000,N117="-",N117=""),"",(HLOOKUP(SMALL(G!$R$5:'G'!$AC$5,5),G!$R$5:'G'!$AC$500,ROW(G!V94)-4,FALSE))/VLOOKUP(F!$B94,E!$B$1:'E'!$AK$300,17,FALSE)*100),"")</f>
        <v/>
      </c>
      <c r="P117" s="65" t="str">
        <f>G!BC94</f>
        <v/>
      </c>
      <c r="Q117" s="28" t="str">
        <f>G!BB94</f>
        <v>--</v>
      </c>
      <c r="R117" s="23" t="str">
        <f>G!BD94</f>
        <v/>
      </c>
      <c r="S117" s="65" t="str">
        <f>IFERROR(IF(OR(Q117="--",Q117="rg",VLOOKUP(F!$B94,E!$B$1:'E'!$AK$300,17,FALSE)=1000000000,R117="-",R117=""),"",(HLOOKUP(SMALL(G!$R$5:'G'!$AC$5,7),G!$R$5:'G'!$AC$500,ROW(G!X94)-4,FALSE))/VLOOKUP(F!$B94,E!$B$1:'E'!$AK$300,17,FALSE)*100),"")</f>
        <v/>
      </c>
      <c r="T117" s="65" t="str">
        <f>G!BF94</f>
        <v/>
      </c>
      <c r="U117" s="28" t="str">
        <f>G!BE94</f>
        <v>--</v>
      </c>
      <c r="V117" s="23" t="str">
        <f>G!BG94</f>
        <v/>
      </c>
      <c r="W117" s="65" t="str">
        <f>IFERROR(IF(OR(U117="--",U117="rg",VLOOKUP(F!$B94,E!$B$1:'E'!$AK$300,17,FALSE)=1000000000,V117="-",V117=""),"",(HLOOKUP(SMALL(G!$R$5:'G'!$AC$5,9),G!$R$5:'G'!$AC$500,ROW(G!Z94)-4,FALSE))/VLOOKUP(F!$B94,E!$B$1:'E'!$AK$300,17,FALSE)*100),"")</f>
        <v/>
      </c>
      <c r="X117" s="65" t="str">
        <f>G!BI94</f>
        <v/>
      </c>
      <c r="Y117" s="28" t="str">
        <f>G!BH94</f>
        <v>--</v>
      </c>
      <c r="Z117" s="23" t="str">
        <f>G!BJ94</f>
        <v/>
      </c>
      <c r="AA117" s="65" t="str">
        <f>IFERROR(IF(OR(Y117="--",Y117="rg",VLOOKUP(F!$B94,E!$B$1:'E'!$AK$300,17,FALSE)=1000000000,Z117="-",Z117=""),"",(HLOOKUP(SMALL(G!$R$5:'G'!$AC$5,11),G!$R$5:'G'!$AC$500,ROW(G!AB94)-4,FALSE))/VLOOKUP(F!$B94,E!$B$1:'E'!$AK$300,17,FALSE)*100),"")</f>
        <v/>
      </c>
      <c r="AB117" s="22"/>
      <c r="AC117" s="22"/>
      <c r="AE117" s="40">
        <f t="shared" si="5"/>
        <v>1</v>
      </c>
    </row>
    <row r="118" spans="1:31" s="40" customFormat="1" ht="9" customHeight="1" x14ac:dyDescent="0.15">
      <c r="A118" s="161" t="str">
        <f>F!A95</f>
        <v>Dibroomchloormethaan</v>
      </c>
      <c r="B118" s="161"/>
      <c r="C118" s="161"/>
      <c r="D118" s="65" t="str">
        <f>G!AT95</f>
        <v/>
      </c>
      <c r="E118" s="28" t="str">
        <f>G!AS95</f>
        <v>--</v>
      </c>
      <c r="F118" s="23" t="str">
        <f>G!AU95</f>
        <v/>
      </c>
      <c r="G118" s="65" t="str">
        <f>IFERROR(IF(OR(E118="--",E118="rg",VLOOKUP(F!$B95,E!$B$1:'E'!$AK$300,17,FALSE)=1000000000,F118="-",F118=""),"",(HLOOKUP(SMALL(G!$R$5:'G'!$AC$5,1),G!$R$5:'G'!$AC$500,ROW(G!R95)-4,FALSE))/VLOOKUP(F!$B95,E!$B$1:'E'!$AK$300,17,FALSE)*100),"")</f>
        <v/>
      </c>
      <c r="H118" s="65" t="str">
        <f>G!AW95</f>
        <v/>
      </c>
      <c r="I118" s="28" t="str">
        <f>G!AV95</f>
        <v>--</v>
      </c>
      <c r="J118" s="23" t="str">
        <f>G!AX95</f>
        <v/>
      </c>
      <c r="K118" s="65" t="str">
        <f>IFERROR(IF(OR(I118="--",I118="rg",VLOOKUP(F!$B95,E!$B$1:'E'!$AK$300,17,FALSE)=1000000000,J118="-",J118=""),"",(HLOOKUP(SMALL(G!$R$5:'G'!$AC$5,3),G!$R$5:'G'!$AC$500,ROW(G!T95)-4,FALSE))/VLOOKUP(F!$B95,E!$B$1:'E'!$AK$300,17,FALSE)*100),"")</f>
        <v/>
      </c>
      <c r="L118" s="65" t="str">
        <f>G!AZ95</f>
        <v/>
      </c>
      <c r="M118" s="28" t="str">
        <f>G!AY95</f>
        <v>--</v>
      </c>
      <c r="N118" s="23" t="str">
        <f>G!BA95</f>
        <v/>
      </c>
      <c r="O118" s="65" t="str">
        <f>IFERROR(IF(OR(M118="--",M118="rg",VLOOKUP(F!$B95,E!$B$1:'E'!$AK$300,17,FALSE)=1000000000,N118="-",N118=""),"",(HLOOKUP(SMALL(G!$R$5:'G'!$AC$5,5),G!$R$5:'G'!$AC$500,ROW(G!V95)-4,FALSE))/VLOOKUP(F!$B95,E!$B$1:'E'!$AK$300,17,FALSE)*100),"")</f>
        <v/>
      </c>
      <c r="P118" s="65" t="str">
        <f>G!BC95</f>
        <v/>
      </c>
      <c r="Q118" s="28" t="str">
        <f>G!BB95</f>
        <v>--</v>
      </c>
      <c r="R118" s="23" t="str">
        <f>G!BD95</f>
        <v/>
      </c>
      <c r="S118" s="65" t="str">
        <f>IFERROR(IF(OR(Q118="--",Q118="rg",VLOOKUP(F!$B95,E!$B$1:'E'!$AK$300,17,FALSE)=1000000000,R118="-",R118=""),"",(HLOOKUP(SMALL(G!$R$5:'G'!$AC$5,7),G!$R$5:'G'!$AC$500,ROW(G!X95)-4,FALSE))/VLOOKUP(F!$B95,E!$B$1:'E'!$AK$300,17,FALSE)*100),"")</f>
        <v/>
      </c>
      <c r="T118" s="65" t="str">
        <f>G!BF95</f>
        <v/>
      </c>
      <c r="U118" s="28" t="str">
        <f>G!BE95</f>
        <v>--</v>
      </c>
      <c r="V118" s="23" t="str">
        <f>G!BG95</f>
        <v/>
      </c>
      <c r="W118" s="65" t="str">
        <f>IFERROR(IF(OR(U118="--",U118="rg",VLOOKUP(F!$B95,E!$B$1:'E'!$AK$300,17,FALSE)=1000000000,V118="-",V118=""),"",(HLOOKUP(SMALL(G!$R$5:'G'!$AC$5,9),G!$R$5:'G'!$AC$500,ROW(G!Z95)-4,FALSE))/VLOOKUP(F!$B95,E!$B$1:'E'!$AK$300,17,FALSE)*100),"")</f>
        <v/>
      </c>
      <c r="X118" s="65" t="str">
        <f>G!BI95</f>
        <v/>
      </c>
      <c r="Y118" s="28" t="str">
        <f>G!BH95</f>
        <v>--</v>
      </c>
      <c r="Z118" s="23" t="str">
        <f>G!BJ95</f>
        <v/>
      </c>
      <c r="AA118" s="65" t="str">
        <f>IFERROR(IF(OR(Y118="--",Y118="rg",VLOOKUP(F!$B95,E!$B$1:'E'!$AK$300,17,FALSE)=1000000000,Z118="-",Z118=""),"",(HLOOKUP(SMALL(G!$R$5:'G'!$AC$5,11),G!$R$5:'G'!$AC$500,ROW(G!AB95)-4,FALSE))/VLOOKUP(F!$B95,E!$B$1:'E'!$AK$300,17,FALSE)*100),"")</f>
        <v/>
      </c>
      <c r="AB118" s="22"/>
      <c r="AC118" s="22"/>
      <c r="AE118" s="40">
        <f t="shared" si="5"/>
        <v>1</v>
      </c>
    </row>
    <row r="119" spans="1:31" s="40" customFormat="1" ht="9" customHeight="1" x14ac:dyDescent="0.15">
      <c r="A119" s="161" t="str">
        <f>F!A96</f>
        <v>Tribroommethaan</v>
      </c>
      <c r="B119" s="161"/>
      <c r="C119" s="161"/>
      <c r="D119" s="65" t="str">
        <f>G!AT96</f>
        <v>&lt;</v>
      </c>
      <c r="E119" s="28" t="str">
        <f>G!AS96</f>
        <v>0,20</v>
      </c>
      <c r="F119" s="23" t="str">
        <f>G!AU96</f>
        <v>-</v>
      </c>
      <c r="G119" s="65" t="str">
        <f>IFERROR(IF(OR(E119="--",E119="rg",VLOOKUP(F!$B96,E!$B$1:'E'!$AK$300,17,FALSE)=1000000000,F119="-",F119=""),"",(HLOOKUP(SMALL(G!$R$5:'G'!$AC$5,1),G!$R$5:'G'!$AC$500,ROW(G!R96)-4,FALSE))/VLOOKUP(F!$B96,E!$B$1:'E'!$AK$300,17,FALSE)*100),"")</f>
        <v/>
      </c>
      <c r="H119" s="65" t="str">
        <f>G!AW96</f>
        <v>&lt;</v>
      </c>
      <c r="I119" s="28" t="str">
        <f>G!AV96</f>
        <v>0,20</v>
      </c>
      <c r="J119" s="23" t="str">
        <f>G!AX96</f>
        <v>-</v>
      </c>
      <c r="K119" s="65" t="str">
        <f>IFERROR(IF(OR(I119="--",I119="rg",VLOOKUP(F!$B96,E!$B$1:'E'!$AK$300,17,FALSE)=1000000000,J119="-",J119=""),"",(HLOOKUP(SMALL(G!$R$5:'G'!$AC$5,3),G!$R$5:'G'!$AC$500,ROW(G!T96)-4,FALSE))/VLOOKUP(F!$B96,E!$B$1:'E'!$AK$300,17,FALSE)*100),"")</f>
        <v/>
      </c>
      <c r="L119" s="65" t="str">
        <f>G!AZ96</f>
        <v/>
      </c>
      <c r="M119" s="28" t="str">
        <f>G!AY96</f>
        <v>--</v>
      </c>
      <c r="N119" s="23" t="str">
        <f>G!BA96</f>
        <v/>
      </c>
      <c r="O119" s="65" t="str">
        <f>IFERROR(IF(OR(M119="--",M119="rg",VLOOKUP(F!$B96,E!$B$1:'E'!$AK$300,17,FALSE)=1000000000,N119="-",N119=""),"",(HLOOKUP(SMALL(G!$R$5:'G'!$AC$5,5),G!$R$5:'G'!$AC$500,ROW(G!V96)-4,FALSE))/VLOOKUP(F!$B96,E!$B$1:'E'!$AK$300,17,FALSE)*100),"")</f>
        <v/>
      </c>
      <c r="P119" s="65" t="str">
        <f>G!BC96</f>
        <v/>
      </c>
      <c r="Q119" s="28" t="str">
        <f>G!BB96</f>
        <v>--</v>
      </c>
      <c r="R119" s="23" t="str">
        <f>G!BD96</f>
        <v/>
      </c>
      <c r="S119" s="65" t="str">
        <f>IFERROR(IF(OR(Q119="--",Q119="rg",VLOOKUP(F!$B96,E!$B$1:'E'!$AK$300,17,FALSE)=1000000000,R119="-",R119=""),"",(HLOOKUP(SMALL(G!$R$5:'G'!$AC$5,7),G!$R$5:'G'!$AC$500,ROW(G!X96)-4,FALSE))/VLOOKUP(F!$B96,E!$B$1:'E'!$AK$300,17,FALSE)*100),"")</f>
        <v/>
      </c>
      <c r="T119" s="65" t="str">
        <f>G!BF96</f>
        <v/>
      </c>
      <c r="U119" s="28" t="str">
        <f>G!BE96</f>
        <v>--</v>
      </c>
      <c r="V119" s="23" t="str">
        <f>G!BG96</f>
        <v/>
      </c>
      <c r="W119" s="65" t="str">
        <f>IFERROR(IF(OR(U119="--",U119="rg",VLOOKUP(F!$B96,E!$B$1:'E'!$AK$300,17,FALSE)=1000000000,V119="-",V119=""),"",(HLOOKUP(SMALL(G!$R$5:'G'!$AC$5,9),G!$R$5:'G'!$AC$500,ROW(G!Z96)-4,FALSE))/VLOOKUP(F!$B96,E!$B$1:'E'!$AK$300,17,FALSE)*100),"")</f>
        <v/>
      </c>
      <c r="X119" s="65" t="str">
        <f>G!BI96</f>
        <v/>
      </c>
      <c r="Y119" s="28" t="str">
        <f>G!BH96</f>
        <v>--</v>
      </c>
      <c r="Z119" s="23" t="str">
        <f>G!BJ96</f>
        <v/>
      </c>
      <c r="AA119" s="65" t="str">
        <f>IFERROR(IF(OR(Y119="--",Y119="rg",VLOOKUP(F!$B96,E!$B$1:'E'!$AK$300,17,FALSE)=1000000000,Z119="-",Z119=""),"",(HLOOKUP(SMALL(G!$R$5:'G'!$AC$5,11),G!$R$5:'G'!$AC$500,ROW(G!AB96)-4,FALSE))/VLOOKUP(F!$B96,E!$B$1:'E'!$AK$300,17,FALSE)*100),"")</f>
        <v/>
      </c>
      <c r="AB119" s="22"/>
      <c r="AC119" s="22"/>
      <c r="AE119" s="40">
        <f t="shared" si="5"/>
        <v>0</v>
      </c>
    </row>
    <row r="120" spans="1:31" s="40" customFormat="1" ht="9" customHeight="1" x14ac:dyDescent="0.15">
      <c r="A120" s="161" t="str">
        <f>F!A97</f>
        <v>1,2-Dibroommethaan</v>
      </c>
      <c r="B120" s="161"/>
      <c r="C120" s="161"/>
      <c r="D120" s="65" t="str">
        <f>G!AT97</f>
        <v/>
      </c>
      <c r="E120" s="28" t="str">
        <f>G!AS97</f>
        <v>--</v>
      </c>
      <c r="F120" s="23" t="str">
        <f>G!AU97</f>
        <v/>
      </c>
      <c r="G120" s="65" t="str">
        <f>IFERROR(IF(OR(E120="--",E120="rg",VLOOKUP(F!$B97,E!$B$1:'E'!$AK$300,17,FALSE)=1000000000,F120="-",F120=""),"",(HLOOKUP(SMALL(G!$R$5:'G'!$AC$5,1),G!$R$5:'G'!$AC$500,ROW(G!R97)-4,FALSE))/VLOOKUP(F!$B97,E!$B$1:'E'!$AK$300,17,FALSE)*100),"")</f>
        <v/>
      </c>
      <c r="H120" s="65" t="str">
        <f>G!AW97</f>
        <v/>
      </c>
      <c r="I120" s="28" t="str">
        <f>G!AV97</f>
        <v>--</v>
      </c>
      <c r="J120" s="23" t="str">
        <f>G!AX97</f>
        <v/>
      </c>
      <c r="K120" s="65" t="str">
        <f>IFERROR(IF(OR(I120="--",I120="rg",VLOOKUP(F!$B97,E!$B$1:'E'!$AK$300,17,FALSE)=1000000000,J120="-",J120=""),"",(HLOOKUP(SMALL(G!$R$5:'G'!$AC$5,3),G!$R$5:'G'!$AC$500,ROW(G!T97)-4,FALSE))/VLOOKUP(F!$B97,E!$B$1:'E'!$AK$300,17,FALSE)*100),"")</f>
        <v/>
      </c>
      <c r="L120" s="65" t="str">
        <f>G!AZ97</f>
        <v/>
      </c>
      <c r="M120" s="28" t="str">
        <f>G!AY97</f>
        <v>--</v>
      </c>
      <c r="N120" s="23" t="str">
        <f>G!BA97</f>
        <v/>
      </c>
      <c r="O120" s="65" t="str">
        <f>IFERROR(IF(OR(M120="--",M120="rg",VLOOKUP(F!$B97,E!$B$1:'E'!$AK$300,17,FALSE)=1000000000,N120="-",N120=""),"",(HLOOKUP(SMALL(G!$R$5:'G'!$AC$5,5),G!$R$5:'G'!$AC$500,ROW(G!V97)-4,FALSE))/VLOOKUP(F!$B97,E!$B$1:'E'!$AK$300,17,FALSE)*100),"")</f>
        <v/>
      </c>
      <c r="P120" s="65" t="str">
        <f>G!BC97</f>
        <v/>
      </c>
      <c r="Q120" s="28" t="str">
        <f>G!BB97</f>
        <v>--</v>
      </c>
      <c r="R120" s="23" t="str">
        <f>G!BD97</f>
        <v/>
      </c>
      <c r="S120" s="65" t="str">
        <f>IFERROR(IF(OR(Q120="--",Q120="rg",VLOOKUP(F!$B97,E!$B$1:'E'!$AK$300,17,FALSE)=1000000000,R120="-",R120=""),"",(HLOOKUP(SMALL(G!$R$5:'G'!$AC$5,7),G!$R$5:'G'!$AC$500,ROW(G!X97)-4,FALSE))/VLOOKUP(F!$B97,E!$B$1:'E'!$AK$300,17,FALSE)*100),"")</f>
        <v/>
      </c>
      <c r="T120" s="65" t="str">
        <f>G!BF97</f>
        <v/>
      </c>
      <c r="U120" s="28" t="str">
        <f>G!BE97</f>
        <v>--</v>
      </c>
      <c r="V120" s="23" t="str">
        <f>G!BG97</f>
        <v/>
      </c>
      <c r="W120" s="65" t="str">
        <f>IFERROR(IF(OR(U120="--",U120="rg",VLOOKUP(F!$B97,E!$B$1:'E'!$AK$300,17,FALSE)=1000000000,V120="-",V120=""),"",(HLOOKUP(SMALL(G!$R$5:'G'!$AC$5,9),G!$R$5:'G'!$AC$500,ROW(G!Z97)-4,FALSE))/VLOOKUP(F!$B97,E!$B$1:'E'!$AK$300,17,FALSE)*100),"")</f>
        <v/>
      </c>
      <c r="X120" s="65" t="str">
        <f>G!BI97</f>
        <v/>
      </c>
      <c r="Y120" s="28" t="str">
        <f>G!BH97</f>
        <v>--</v>
      </c>
      <c r="Z120" s="23" t="str">
        <f>G!BJ97</f>
        <v/>
      </c>
      <c r="AA120" s="65" t="str">
        <f>IFERROR(IF(OR(Y120="--",Y120="rg",VLOOKUP(F!$B97,E!$B$1:'E'!$AK$300,17,FALSE)=1000000000,Z120="-",Z120=""),"",(HLOOKUP(SMALL(G!$R$5:'G'!$AC$5,11),G!$R$5:'G'!$AC$500,ROW(G!AB97)-4,FALSE))/VLOOKUP(F!$B97,E!$B$1:'E'!$AK$300,17,FALSE)*100),"")</f>
        <v/>
      </c>
      <c r="AB120" s="22"/>
      <c r="AC120" s="22"/>
      <c r="AE120" s="40">
        <f t="shared" si="5"/>
        <v>1</v>
      </c>
    </row>
    <row r="121" spans="1:31" s="40" customFormat="1" ht="9" customHeight="1" x14ac:dyDescent="0.15">
      <c r="A121" s="161" t="str">
        <f>F!A98</f>
        <v>Dibroommethaan</v>
      </c>
      <c r="B121" s="161"/>
      <c r="C121" s="161"/>
      <c r="D121" s="65" t="str">
        <f>G!AT98</f>
        <v/>
      </c>
      <c r="E121" s="28" t="str">
        <f>G!AS98</f>
        <v>--</v>
      </c>
      <c r="F121" s="23" t="str">
        <f>G!AU98</f>
        <v/>
      </c>
      <c r="G121" s="65" t="str">
        <f>IFERROR(IF(OR(E121="--",E121="rg",VLOOKUP(F!$B98,E!$B$1:'E'!$AK$300,17,FALSE)=1000000000,F121="-",F121=""),"",(HLOOKUP(SMALL(G!$R$5:'G'!$AC$5,1),G!$R$5:'G'!$AC$500,ROW(G!R98)-4,FALSE))/VLOOKUP(F!$B98,E!$B$1:'E'!$AK$300,17,FALSE)*100),"")</f>
        <v/>
      </c>
      <c r="H121" s="65" t="str">
        <f>G!AW98</f>
        <v/>
      </c>
      <c r="I121" s="28" t="str">
        <f>G!AV98</f>
        <v>--</v>
      </c>
      <c r="J121" s="23" t="str">
        <f>G!AX98</f>
        <v/>
      </c>
      <c r="K121" s="65" t="str">
        <f>IFERROR(IF(OR(I121="--",I121="rg",VLOOKUP(F!$B98,E!$B$1:'E'!$AK$300,17,FALSE)=1000000000,J121="-",J121=""),"",(HLOOKUP(SMALL(G!$R$5:'G'!$AC$5,3),G!$R$5:'G'!$AC$500,ROW(G!T98)-4,FALSE))/VLOOKUP(F!$B98,E!$B$1:'E'!$AK$300,17,FALSE)*100),"")</f>
        <v/>
      </c>
      <c r="L121" s="65" t="str">
        <f>G!AZ98</f>
        <v/>
      </c>
      <c r="M121" s="28" t="str">
        <f>G!AY98</f>
        <v>--</v>
      </c>
      <c r="N121" s="23" t="str">
        <f>G!BA98</f>
        <v/>
      </c>
      <c r="O121" s="65" t="str">
        <f>IFERROR(IF(OR(M121="--",M121="rg",VLOOKUP(F!$B98,E!$B$1:'E'!$AK$300,17,FALSE)=1000000000,N121="-",N121=""),"",(HLOOKUP(SMALL(G!$R$5:'G'!$AC$5,5),G!$R$5:'G'!$AC$500,ROW(G!V98)-4,FALSE))/VLOOKUP(F!$B98,E!$B$1:'E'!$AK$300,17,FALSE)*100),"")</f>
        <v/>
      </c>
      <c r="P121" s="65" t="str">
        <f>G!BC98</f>
        <v/>
      </c>
      <c r="Q121" s="28" t="str">
        <f>G!BB98</f>
        <v>--</v>
      </c>
      <c r="R121" s="23" t="str">
        <f>G!BD98</f>
        <v/>
      </c>
      <c r="S121" s="65" t="str">
        <f>IFERROR(IF(OR(Q121="--",Q121="rg",VLOOKUP(F!$B98,E!$B$1:'E'!$AK$300,17,FALSE)=1000000000,R121="-",R121=""),"",(HLOOKUP(SMALL(G!$R$5:'G'!$AC$5,7),G!$R$5:'G'!$AC$500,ROW(G!X98)-4,FALSE))/VLOOKUP(F!$B98,E!$B$1:'E'!$AK$300,17,FALSE)*100),"")</f>
        <v/>
      </c>
      <c r="T121" s="65" t="str">
        <f>G!BF98</f>
        <v/>
      </c>
      <c r="U121" s="28" t="str">
        <f>G!BE98</f>
        <v>--</v>
      </c>
      <c r="V121" s="23" t="str">
        <f>G!BG98</f>
        <v/>
      </c>
      <c r="W121" s="65" t="str">
        <f>IFERROR(IF(OR(U121="--",U121="rg",VLOOKUP(F!$B98,E!$B$1:'E'!$AK$300,17,FALSE)=1000000000,V121="-",V121=""),"",(HLOOKUP(SMALL(G!$R$5:'G'!$AC$5,9),G!$R$5:'G'!$AC$500,ROW(G!Z98)-4,FALSE))/VLOOKUP(F!$B98,E!$B$1:'E'!$AK$300,17,FALSE)*100),"")</f>
        <v/>
      </c>
      <c r="X121" s="65" t="str">
        <f>G!BI98</f>
        <v/>
      </c>
      <c r="Y121" s="28" t="str">
        <f>G!BH98</f>
        <v>--</v>
      </c>
      <c r="Z121" s="23" t="str">
        <f>G!BJ98</f>
        <v/>
      </c>
      <c r="AA121" s="65" t="str">
        <f>IFERROR(IF(OR(Y121="--",Y121="rg",VLOOKUP(F!$B98,E!$B$1:'E'!$AK$300,17,FALSE)=1000000000,Z121="-",Z121=""),"",(HLOOKUP(SMALL(G!$R$5:'G'!$AC$5,11),G!$R$5:'G'!$AC$500,ROW(G!AB98)-4,FALSE))/VLOOKUP(F!$B98,E!$B$1:'E'!$AK$300,17,FALSE)*100),"")</f>
        <v/>
      </c>
      <c r="AB121" s="22"/>
      <c r="AC121" s="22"/>
      <c r="AE121" s="40">
        <f t="shared" si="5"/>
        <v>1</v>
      </c>
    </row>
    <row r="122" spans="1:31" s="40" customFormat="1" ht="9" customHeight="1" x14ac:dyDescent="0.15">
      <c r="A122" s="161" t="str">
        <f>F!A99</f>
        <v>Broombenzeen</v>
      </c>
      <c r="B122" s="161"/>
      <c r="C122" s="161"/>
      <c r="D122" s="65" t="str">
        <f>G!AT99</f>
        <v/>
      </c>
      <c r="E122" s="28" t="str">
        <f>G!AS99</f>
        <v>--</v>
      </c>
      <c r="F122" s="23" t="str">
        <f>G!AU99</f>
        <v/>
      </c>
      <c r="G122" s="65" t="str">
        <f>IFERROR(IF(OR(E122="--",E122="rg",VLOOKUP(F!$B99,E!$B$1:'E'!$AK$300,17,FALSE)=1000000000,F122="-",F122=""),"",(HLOOKUP(SMALL(G!$R$5:'G'!$AC$5,1),G!$R$5:'G'!$AC$500,ROW(G!R99)-4,FALSE))/VLOOKUP(F!$B99,E!$B$1:'E'!$AK$300,17,FALSE)*100),"")</f>
        <v/>
      </c>
      <c r="H122" s="65" t="str">
        <f>G!AW99</f>
        <v/>
      </c>
      <c r="I122" s="28" t="str">
        <f>G!AV99</f>
        <v>--</v>
      </c>
      <c r="J122" s="23" t="str">
        <f>G!AX99</f>
        <v/>
      </c>
      <c r="K122" s="65" t="str">
        <f>IFERROR(IF(OR(I122="--",I122="rg",VLOOKUP(F!$B99,E!$B$1:'E'!$AK$300,17,FALSE)=1000000000,J122="-",J122=""),"",(HLOOKUP(SMALL(G!$R$5:'G'!$AC$5,3),G!$R$5:'G'!$AC$500,ROW(G!T99)-4,FALSE))/VLOOKUP(F!$B99,E!$B$1:'E'!$AK$300,17,FALSE)*100),"")</f>
        <v/>
      </c>
      <c r="L122" s="65" t="str">
        <f>G!AZ99</f>
        <v/>
      </c>
      <c r="M122" s="28" t="str">
        <f>G!AY99</f>
        <v>--</v>
      </c>
      <c r="N122" s="23" t="str">
        <f>G!BA99</f>
        <v/>
      </c>
      <c r="O122" s="65" t="str">
        <f>IFERROR(IF(OR(M122="--",M122="rg",VLOOKUP(F!$B99,E!$B$1:'E'!$AK$300,17,FALSE)=1000000000,N122="-",N122=""),"",(HLOOKUP(SMALL(G!$R$5:'G'!$AC$5,5),G!$R$5:'G'!$AC$500,ROW(G!V99)-4,FALSE))/VLOOKUP(F!$B99,E!$B$1:'E'!$AK$300,17,FALSE)*100),"")</f>
        <v/>
      </c>
      <c r="P122" s="65" t="str">
        <f>G!BC99</f>
        <v/>
      </c>
      <c r="Q122" s="28" t="str">
        <f>G!BB99</f>
        <v>--</v>
      </c>
      <c r="R122" s="23" t="str">
        <f>G!BD99</f>
        <v/>
      </c>
      <c r="S122" s="65" t="str">
        <f>IFERROR(IF(OR(Q122="--",Q122="rg",VLOOKUP(F!$B99,E!$B$1:'E'!$AK$300,17,FALSE)=1000000000,R122="-",R122=""),"",(HLOOKUP(SMALL(G!$R$5:'G'!$AC$5,7),G!$R$5:'G'!$AC$500,ROW(G!X99)-4,FALSE))/VLOOKUP(F!$B99,E!$B$1:'E'!$AK$300,17,FALSE)*100),"")</f>
        <v/>
      </c>
      <c r="T122" s="65" t="str">
        <f>G!BF99</f>
        <v/>
      </c>
      <c r="U122" s="28" t="str">
        <f>G!BE99</f>
        <v>--</v>
      </c>
      <c r="V122" s="23" t="str">
        <f>G!BG99</f>
        <v/>
      </c>
      <c r="W122" s="65" t="str">
        <f>IFERROR(IF(OR(U122="--",U122="rg",VLOOKUP(F!$B99,E!$B$1:'E'!$AK$300,17,FALSE)=1000000000,V122="-",V122=""),"",(HLOOKUP(SMALL(G!$R$5:'G'!$AC$5,9),G!$R$5:'G'!$AC$500,ROW(G!Z99)-4,FALSE))/VLOOKUP(F!$B99,E!$B$1:'E'!$AK$300,17,FALSE)*100),"")</f>
        <v/>
      </c>
      <c r="X122" s="65" t="str">
        <f>G!BI99</f>
        <v/>
      </c>
      <c r="Y122" s="28" t="str">
        <f>G!BH99</f>
        <v>--</v>
      </c>
      <c r="Z122" s="23" t="str">
        <f>G!BJ99</f>
        <v/>
      </c>
      <c r="AA122" s="65" t="str">
        <f>IFERROR(IF(OR(Y122="--",Y122="rg",VLOOKUP(F!$B99,E!$B$1:'E'!$AK$300,17,FALSE)=1000000000,Z122="-",Z122=""),"",(HLOOKUP(SMALL(G!$R$5:'G'!$AC$5,11),G!$R$5:'G'!$AC$500,ROW(G!AB99)-4,FALSE))/VLOOKUP(F!$B99,E!$B$1:'E'!$AK$300,17,FALSE)*100),"")</f>
        <v/>
      </c>
      <c r="AB122" s="22"/>
      <c r="AC122" s="22"/>
      <c r="AE122" s="40">
        <f t="shared" si="5"/>
        <v>1</v>
      </c>
    </row>
    <row r="123" spans="1:31" s="40" customFormat="1" ht="9" customHeight="1" x14ac:dyDescent="0.15">
      <c r="A123" s="161" t="str">
        <f>F!A100</f>
        <v>1,1,1,2-Tetrachloorethaan</v>
      </c>
      <c r="B123" s="161"/>
      <c r="C123" s="161"/>
      <c r="D123" s="65" t="str">
        <f>G!AT100</f>
        <v/>
      </c>
      <c r="E123" s="28" t="str">
        <f>G!AS100</f>
        <v>--</v>
      </c>
      <c r="F123" s="23" t="str">
        <f>G!AU100</f>
        <v/>
      </c>
      <c r="G123" s="65" t="str">
        <f>IFERROR(IF(OR(E123="--",E123="rg",VLOOKUP(F!$B100,E!$B$1:'E'!$AK$300,17,FALSE)=1000000000,F123="-",F123=""),"",(HLOOKUP(SMALL(G!$R$5:'G'!$AC$5,1),G!$R$5:'G'!$AC$500,ROW(G!R100)-4,FALSE))/VLOOKUP(F!$B100,E!$B$1:'E'!$AK$300,17,FALSE)*100),"")</f>
        <v/>
      </c>
      <c r="H123" s="65" t="str">
        <f>G!AW100</f>
        <v/>
      </c>
      <c r="I123" s="28" t="str">
        <f>G!AV100</f>
        <v>--</v>
      </c>
      <c r="J123" s="23" t="str">
        <f>G!AX100</f>
        <v/>
      </c>
      <c r="K123" s="65" t="str">
        <f>IFERROR(IF(OR(I123="--",I123="rg",VLOOKUP(F!$B100,E!$B$1:'E'!$AK$300,17,FALSE)=1000000000,J123="-",J123=""),"",(HLOOKUP(SMALL(G!$R$5:'G'!$AC$5,3),G!$R$5:'G'!$AC$500,ROW(G!T100)-4,FALSE))/VLOOKUP(F!$B100,E!$B$1:'E'!$AK$300,17,FALSE)*100),"")</f>
        <v/>
      </c>
      <c r="L123" s="65" t="str">
        <f>G!AZ100</f>
        <v/>
      </c>
      <c r="M123" s="28" t="str">
        <f>G!AY100</f>
        <v>--</v>
      </c>
      <c r="N123" s="23" t="str">
        <f>G!BA100</f>
        <v/>
      </c>
      <c r="O123" s="65" t="str">
        <f>IFERROR(IF(OR(M123="--",M123="rg",VLOOKUP(F!$B100,E!$B$1:'E'!$AK$300,17,FALSE)=1000000000,N123="-",N123=""),"",(HLOOKUP(SMALL(G!$R$5:'G'!$AC$5,5),G!$R$5:'G'!$AC$500,ROW(G!V100)-4,FALSE))/VLOOKUP(F!$B100,E!$B$1:'E'!$AK$300,17,FALSE)*100),"")</f>
        <v/>
      </c>
      <c r="P123" s="65" t="str">
        <f>G!BC100</f>
        <v/>
      </c>
      <c r="Q123" s="28" t="str">
        <f>G!BB100</f>
        <v>--</v>
      </c>
      <c r="R123" s="23" t="str">
        <f>G!BD100</f>
        <v/>
      </c>
      <c r="S123" s="65" t="str">
        <f>IFERROR(IF(OR(Q123="--",Q123="rg",VLOOKUP(F!$B100,E!$B$1:'E'!$AK$300,17,FALSE)=1000000000,R123="-",R123=""),"",(HLOOKUP(SMALL(G!$R$5:'G'!$AC$5,7),G!$R$5:'G'!$AC$500,ROW(G!X100)-4,FALSE))/VLOOKUP(F!$B100,E!$B$1:'E'!$AK$300,17,FALSE)*100),"")</f>
        <v/>
      </c>
      <c r="T123" s="65" t="str">
        <f>G!BF100</f>
        <v/>
      </c>
      <c r="U123" s="28" t="str">
        <f>G!BE100</f>
        <v>--</v>
      </c>
      <c r="V123" s="23" t="str">
        <f>G!BG100</f>
        <v/>
      </c>
      <c r="W123" s="65" t="str">
        <f>IFERROR(IF(OR(U123="--",U123="rg",VLOOKUP(F!$B100,E!$B$1:'E'!$AK$300,17,FALSE)=1000000000,V123="-",V123=""),"",(HLOOKUP(SMALL(G!$R$5:'G'!$AC$5,9),G!$R$5:'G'!$AC$500,ROW(G!Z100)-4,FALSE))/VLOOKUP(F!$B100,E!$B$1:'E'!$AK$300,17,FALSE)*100),"")</f>
        <v/>
      </c>
      <c r="X123" s="65" t="str">
        <f>G!BI100</f>
        <v/>
      </c>
      <c r="Y123" s="28" t="str">
        <f>G!BH100</f>
        <v>--</v>
      </c>
      <c r="Z123" s="23" t="str">
        <f>G!BJ100</f>
        <v/>
      </c>
      <c r="AA123" s="65" t="str">
        <f>IFERROR(IF(OR(Y123="--",Y123="rg",VLOOKUP(F!$B100,E!$B$1:'E'!$AK$300,17,FALSE)=1000000000,Z123="-",Z123=""),"",(HLOOKUP(SMALL(G!$R$5:'G'!$AC$5,11),G!$R$5:'G'!$AC$500,ROW(G!AB100)-4,FALSE))/VLOOKUP(F!$B100,E!$B$1:'E'!$AK$300,17,FALSE)*100),"")</f>
        <v/>
      </c>
      <c r="AB123" s="22"/>
      <c r="AC123" s="22"/>
      <c r="AE123" s="40">
        <f t="shared" si="5"/>
        <v>1</v>
      </c>
    </row>
    <row r="124" spans="1:31" s="40" customFormat="1" ht="9" customHeight="1" x14ac:dyDescent="0.15">
      <c r="A124" s="161" t="str">
        <f>F!A101</f>
        <v>1,1,2,2-Tetrachloorethaan</v>
      </c>
      <c r="B124" s="161"/>
      <c r="C124" s="161"/>
      <c r="D124" s="65" t="str">
        <f>G!AT101</f>
        <v/>
      </c>
      <c r="E124" s="28" t="str">
        <f>G!AS101</f>
        <v>--</v>
      </c>
      <c r="F124" s="23" t="str">
        <f>G!AU101</f>
        <v/>
      </c>
      <c r="G124" s="65" t="str">
        <f>IFERROR(IF(OR(E124="--",E124="rg",VLOOKUP(F!$B101,E!$B$1:'E'!$AK$300,17,FALSE)=1000000000,F124="-",F124=""),"",(HLOOKUP(SMALL(G!$R$5:'G'!$AC$5,1),G!$R$5:'G'!$AC$500,ROW(G!R101)-4,FALSE))/VLOOKUP(F!$B101,E!$B$1:'E'!$AK$300,17,FALSE)*100),"")</f>
        <v/>
      </c>
      <c r="H124" s="65" t="str">
        <f>G!AW101</f>
        <v/>
      </c>
      <c r="I124" s="28" t="str">
        <f>G!AV101</f>
        <v>--</v>
      </c>
      <c r="J124" s="23" t="str">
        <f>G!AX101</f>
        <v/>
      </c>
      <c r="K124" s="65" t="str">
        <f>IFERROR(IF(OR(I124="--",I124="rg",VLOOKUP(F!$B101,E!$B$1:'E'!$AK$300,17,FALSE)=1000000000,J124="-",J124=""),"",(HLOOKUP(SMALL(G!$R$5:'G'!$AC$5,3),G!$R$5:'G'!$AC$500,ROW(G!T101)-4,FALSE))/VLOOKUP(F!$B101,E!$B$1:'E'!$AK$300,17,FALSE)*100),"")</f>
        <v/>
      </c>
      <c r="L124" s="65" t="str">
        <f>G!AZ101</f>
        <v/>
      </c>
      <c r="M124" s="28" t="str">
        <f>G!AY101</f>
        <v>--</v>
      </c>
      <c r="N124" s="23" t="str">
        <f>G!BA101</f>
        <v/>
      </c>
      <c r="O124" s="65" t="str">
        <f>IFERROR(IF(OR(M124="--",M124="rg",VLOOKUP(F!$B101,E!$B$1:'E'!$AK$300,17,FALSE)=1000000000,N124="-",N124=""),"",(HLOOKUP(SMALL(G!$R$5:'G'!$AC$5,5),G!$R$5:'G'!$AC$500,ROW(G!V101)-4,FALSE))/VLOOKUP(F!$B101,E!$B$1:'E'!$AK$300,17,FALSE)*100),"")</f>
        <v/>
      </c>
      <c r="P124" s="65" t="str">
        <f>G!BC101</f>
        <v/>
      </c>
      <c r="Q124" s="28" t="str">
        <f>G!BB101</f>
        <v>--</v>
      </c>
      <c r="R124" s="23" t="str">
        <f>G!BD101</f>
        <v/>
      </c>
      <c r="S124" s="65" t="str">
        <f>IFERROR(IF(OR(Q124="--",Q124="rg",VLOOKUP(F!$B101,E!$B$1:'E'!$AK$300,17,FALSE)=1000000000,R124="-",R124=""),"",(HLOOKUP(SMALL(G!$R$5:'G'!$AC$5,7),G!$R$5:'G'!$AC$500,ROW(G!X101)-4,FALSE))/VLOOKUP(F!$B101,E!$B$1:'E'!$AK$300,17,FALSE)*100),"")</f>
        <v/>
      </c>
      <c r="T124" s="65" t="str">
        <f>G!BF101</f>
        <v/>
      </c>
      <c r="U124" s="28" t="str">
        <f>G!BE101</f>
        <v>--</v>
      </c>
      <c r="V124" s="23" t="str">
        <f>G!BG101</f>
        <v/>
      </c>
      <c r="W124" s="65" t="str">
        <f>IFERROR(IF(OR(U124="--",U124="rg",VLOOKUP(F!$B101,E!$B$1:'E'!$AK$300,17,FALSE)=1000000000,V124="-",V124=""),"",(HLOOKUP(SMALL(G!$R$5:'G'!$AC$5,9),G!$R$5:'G'!$AC$500,ROW(G!Z101)-4,FALSE))/VLOOKUP(F!$B101,E!$B$1:'E'!$AK$300,17,FALSE)*100),"")</f>
        <v/>
      </c>
      <c r="X124" s="65" t="str">
        <f>G!BI101</f>
        <v/>
      </c>
      <c r="Y124" s="28" t="str">
        <f>G!BH101</f>
        <v>--</v>
      </c>
      <c r="Z124" s="23" t="str">
        <f>G!BJ101</f>
        <v/>
      </c>
      <c r="AA124" s="65" t="str">
        <f>IFERROR(IF(OR(Y124="--",Y124="rg",VLOOKUP(F!$B101,E!$B$1:'E'!$AK$300,17,FALSE)=1000000000,Z124="-",Z124=""),"",(HLOOKUP(SMALL(G!$R$5:'G'!$AC$5,11),G!$R$5:'G'!$AC$500,ROW(G!AB101)-4,FALSE))/VLOOKUP(F!$B101,E!$B$1:'E'!$AK$300,17,FALSE)*100),"")</f>
        <v/>
      </c>
      <c r="AB124" s="22"/>
      <c r="AC124" s="22"/>
      <c r="AE124" s="40">
        <f t="shared" si="5"/>
        <v>1</v>
      </c>
    </row>
    <row r="125" spans="1:31" s="40" customFormat="1" ht="9" customHeight="1" x14ac:dyDescent="0.15">
      <c r="A125" s="161" t="str">
        <f>F!A102</f>
        <v>2-Chloortolueen</v>
      </c>
      <c r="B125" s="161"/>
      <c r="C125" s="161"/>
      <c r="D125" s="65" t="str">
        <f>G!AT102</f>
        <v/>
      </c>
      <c r="E125" s="28" t="str">
        <f>G!AS102</f>
        <v>--</v>
      </c>
      <c r="F125" s="23" t="str">
        <f>G!AU102</f>
        <v/>
      </c>
      <c r="G125" s="65" t="str">
        <f>IFERROR(IF(OR(E125="--",E125="rg",VLOOKUP(F!$B102,E!$B$1:'E'!$AK$300,17,FALSE)=1000000000,F125="-",F125=""),"",(HLOOKUP(SMALL(G!$R$5:'G'!$AC$5,1),G!$R$5:'G'!$AC$500,ROW(G!R102)-4,FALSE))/VLOOKUP(F!$B102,E!$B$1:'E'!$AK$300,17,FALSE)*100),"")</f>
        <v/>
      </c>
      <c r="H125" s="65" t="str">
        <f>G!AW102</f>
        <v/>
      </c>
      <c r="I125" s="28" t="str">
        <f>G!AV102</f>
        <v>--</v>
      </c>
      <c r="J125" s="23" t="str">
        <f>G!AX102</f>
        <v/>
      </c>
      <c r="K125" s="65" t="str">
        <f>IFERROR(IF(OR(I125="--",I125="rg",VLOOKUP(F!$B102,E!$B$1:'E'!$AK$300,17,FALSE)=1000000000,J125="-",J125=""),"",(HLOOKUP(SMALL(G!$R$5:'G'!$AC$5,3),G!$R$5:'G'!$AC$500,ROW(G!T102)-4,FALSE))/VLOOKUP(F!$B102,E!$B$1:'E'!$AK$300,17,FALSE)*100),"")</f>
        <v/>
      </c>
      <c r="L125" s="65" t="str">
        <f>G!AZ102</f>
        <v/>
      </c>
      <c r="M125" s="28" t="str">
        <f>G!AY102</f>
        <v>--</v>
      </c>
      <c r="N125" s="23" t="str">
        <f>G!BA102</f>
        <v/>
      </c>
      <c r="O125" s="65" t="str">
        <f>IFERROR(IF(OR(M125="--",M125="rg",VLOOKUP(F!$B102,E!$B$1:'E'!$AK$300,17,FALSE)=1000000000,N125="-",N125=""),"",(HLOOKUP(SMALL(G!$R$5:'G'!$AC$5,5),G!$R$5:'G'!$AC$500,ROW(G!V102)-4,FALSE))/VLOOKUP(F!$B102,E!$B$1:'E'!$AK$300,17,FALSE)*100),"")</f>
        <v/>
      </c>
      <c r="P125" s="65" t="str">
        <f>G!BC102</f>
        <v/>
      </c>
      <c r="Q125" s="28" t="str">
        <f>G!BB102</f>
        <v>--</v>
      </c>
      <c r="R125" s="23" t="str">
        <f>G!BD102</f>
        <v/>
      </c>
      <c r="S125" s="65" t="str">
        <f>IFERROR(IF(OR(Q125="--",Q125="rg",VLOOKUP(F!$B102,E!$B$1:'E'!$AK$300,17,FALSE)=1000000000,R125="-",R125=""),"",(HLOOKUP(SMALL(G!$R$5:'G'!$AC$5,7),G!$R$5:'G'!$AC$500,ROW(G!X102)-4,FALSE))/VLOOKUP(F!$B102,E!$B$1:'E'!$AK$300,17,FALSE)*100),"")</f>
        <v/>
      </c>
      <c r="T125" s="65" t="str">
        <f>G!BF102</f>
        <v/>
      </c>
      <c r="U125" s="28" t="str">
        <f>G!BE102</f>
        <v>--</v>
      </c>
      <c r="V125" s="23" t="str">
        <f>G!BG102</f>
        <v/>
      </c>
      <c r="W125" s="65" t="str">
        <f>IFERROR(IF(OR(U125="--",U125="rg",VLOOKUP(F!$B102,E!$B$1:'E'!$AK$300,17,FALSE)=1000000000,V125="-",V125=""),"",(HLOOKUP(SMALL(G!$R$5:'G'!$AC$5,9),G!$R$5:'G'!$AC$500,ROW(G!Z102)-4,FALSE))/VLOOKUP(F!$B102,E!$B$1:'E'!$AK$300,17,FALSE)*100),"")</f>
        <v/>
      </c>
      <c r="X125" s="65" t="str">
        <f>G!BI102</f>
        <v/>
      </c>
      <c r="Y125" s="28" t="str">
        <f>G!BH102</f>
        <v>--</v>
      </c>
      <c r="Z125" s="23" t="str">
        <f>G!BJ102</f>
        <v/>
      </c>
      <c r="AA125" s="65" t="str">
        <f>IFERROR(IF(OR(Y125="--",Y125="rg",VLOOKUP(F!$B102,E!$B$1:'E'!$AK$300,17,FALSE)=1000000000,Z125="-",Z125=""),"",(HLOOKUP(SMALL(G!$R$5:'G'!$AC$5,11),G!$R$5:'G'!$AC$500,ROW(G!AB102)-4,FALSE))/VLOOKUP(F!$B102,E!$B$1:'E'!$AK$300,17,FALSE)*100),"")</f>
        <v/>
      </c>
      <c r="AB125" s="22"/>
      <c r="AC125" s="22"/>
      <c r="AE125" s="40">
        <f t="shared" si="5"/>
        <v>1</v>
      </c>
    </row>
    <row r="126" spans="1:31" s="40" customFormat="1" ht="9" customHeight="1" x14ac:dyDescent="0.15">
      <c r="A126" s="161" t="str">
        <f>F!A103</f>
        <v>4-Chloortolueen</v>
      </c>
      <c r="B126" s="161"/>
      <c r="C126" s="161"/>
      <c r="D126" s="65" t="str">
        <f>G!AT103</f>
        <v/>
      </c>
      <c r="E126" s="28" t="str">
        <f>G!AS103</f>
        <v>--</v>
      </c>
      <c r="F126" s="23" t="str">
        <f>G!AU103</f>
        <v/>
      </c>
      <c r="G126" s="65" t="str">
        <f>IFERROR(IF(OR(E126="--",E126="rg",VLOOKUP(F!$B103,E!$B$1:'E'!$AK$300,17,FALSE)=1000000000,F126="-",F126=""),"",(HLOOKUP(SMALL(G!$R$5:'G'!$AC$5,1),G!$R$5:'G'!$AC$500,ROW(G!R103)-4,FALSE))/VLOOKUP(F!$B103,E!$B$1:'E'!$AK$300,17,FALSE)*100),"")</f>
        <v/>
      </c>
      <c r="H126" s="65" t="str">
        <f>G!AW103</f>
        <v/>
      </c>
      <c r="I126" s="28" t="str">
        <f>G!AV103</f>
        <v>--</v>
      </c>
      <c r="J126" s="23" t="str">
        <f>G!AX103</f>
        <v/>
      </c>
      <c r="K126" s="65" t="str">
        <f>IFERROR(IF(OR(I126="--",I126="rg",VLOOKUP(F!$B103,E!$B$1:'E'!$AK$300,17,FALSE)=1000000000,J126="-",J126=""),"",(HLOOKUP(SMALL(G!$R$5:'G'!$AC$5,3),G!$R$5:'G'!$AC$500,ROW(G!T103)-4,FALSE))/VLOOKUP(F!$B103,E!$B$1:'E'!$AK$300,17,FALSE)*100),"")</f>
        <v/>
      </c>
      <c r="L126" s="65" t="str">
        <f>G!AZ103</f>
        <v/>
      </c>
      <c r="M126" s="28" t="str">
        <f>G!AY103</f>
        <v>--</v>
      </c>
      <c r="N126" s="23" t="str">
        <f>G!BA103</f>
        <v/>
      </c>
      <c r="O126" s="65" t="str">
        <f>IFERROR(IF(OR(M126="--",M126="rg",VLOOKUP(F!$B103,E!$B$1:'E'!$AK$300,17,FALSE)=1000000000,N126="-",N126=""),"",(HLOOKUP(SMALL(G!$R$5:'G'!$AC$5,5),G!$R$5:'G'!$AC$500,ROW(G!V103)-4,FALSE))/VLOOKUP(F!$B103,E!$B$1:'E'!$AK$300,17,FALSE)*100),"")</f>
        <v/>
      </c>
      <c r="P126" s="65" t="str">
        <f>G!BC103</f>
        <v/>
      </c>
      <c r="Q126" s="28" t="str">
        <f>G!BB103</f>
        <v>--</v>
      </c>
      <c r="R126" s="23" t="str">
        <f>G!BD103</f>
        <v/>
      </c>
      <c r="S126" s="65" t="str">
        <f>IFERROR(IF(OR(Q126="--",Q126="rg",VLOOKUP(F!$B103,E!$B$1:'E'!$AK$300,17,FALSE)=1000000000,R126="-",R126=""),"",(HLOOKUP(SMALL(G!$R$5:'G'!$AC$5,7),G!$R$5:'G'!$AC$500,ROW(G!X103)-4,FALSE))/VLOOKUP(F!$B103,E!$B$1:'E'!$AK$300,17,FALSE)*100),"")</f>
        <v/>
      </c>
      <c r="T126" s="65" t="str">
        <f>G!BF103</f>
        <v/>
      </c>
      <c r="U126" s="28" t="str">
        <f>G!BE103</f>
        <v>--</v>
      </c>
      <c r="V126" s="23" t="str">
        <f>G!BG103</f>
        <v/>
      </c>
      <c r="W126" s="65" t="str">
        <f>IFERROR(IF(OR(U126="--",U126="rg",VLOOKUP(F!$B103,E!$B$1:'E'!$AK$300,17,FALSE)=1000000000,V126="-",V126=""),"",(HLOOKUP(SMALL(G!$R$5:'G'!$AC$5,9),G!$R$5:'G'!$AC$500,ROW(G!Z103)-4,FALSE))/VLOOKUP(F!$B103,E!$B$1:'E'!$AK$300,17,FALSE)*100),"")</f>
        <v/>
      </c>
      <c r="X126" s="65" t="str">
        <f>G!BI103</f>
        <v/>
      </c>
      <c r="Y126" s="28" t="str">
        <f>G!BH103</f>
        <v>--</v>
      </c>
      <c r="Z126" s="23" t="str">
        <f>G!BJ103</f>
        <v/>
      </c>
      <c r="AA126" s="65" t="str">
        <f>IFERROR(IF(OR(Y126="--",Y126="rg",VLOOKUP(F!$B103,E!$B$1:'E'!$AK$300,17,FALSE)=1000000000,Z126="-",Z126=""),"",(HLOOKUP(SMALL(G!$R$5:'G'!$AC$5,11),G!$R$5:'G'!$AC$500,ROW(G!AB103)-4,FALSE))/VLOOKUP(F!$B103,E!$B$1:'E'!$AK$300,17,FALSE)*100),"")</f>
        <v/>
      </c>
      <c r="AB126" s="22"/>
      <c r="AC126" s="22"/>
      <c r="AE126" s="40">
        <f t="shared" si="5"/>
        <v>1</v>
      </c>
    </row>
    <row r="127" spans="1:31" s="40" customFormat="1" ht="9" customHeight="1" x14ac:dyDescent="0.15">
      <c r="A127" s="161" t="str">
        <f>F!A104</f>
        <v>Trichloorfluormethaan</v>
      </c>
      <c r="B127" s="161"/>
      <c r="C127" s="161"/>
      <c r="D127" s="65" t="str">
        <f>G!AT104</f>
        <v/>
      </c>
      <c r="E127" s="28" t="str">
        <f>G!AS104</f>
        <v>--</v>
      </c>
      <c r="F127" s="23" t="str">
        <f>G!AU104</f>
        <v/>
      </c>
      <c r="G127" s="65" t="str">
        <f>IFERROR(IF(OR(E127="--",E127="rg",VLOOKUP(F!$B104,E!$B$1:'E'!$AK$300,17,FALSE)=1000000000,F127="-",F127=""),"",(HLOOKUP(SMALL(G!$R$5:'G'!$AC$5,1),G!$R$5:'G'!$AC$500,ROW(G!R104)-4,FALSE))/VLOOKUP(F!$B104,E!$B$1:'E'!$AK$300,17,FALSE)*100),"")</f>
        <v/>
      </c>
      <c r="H127" s="65" t="str">
        <f>G!AW104</f>
        <v/>
      </c>
      <c r="I127" s="28" t="str">
        <f>G!AV104</f>
        <v>--</v>
      </c>
      <c r="J127" s="23" t="str">
        <f>G!AX104</f>
        <v/>
      </c>
      <c r="K127" s="65" t="str">
        <f>IFERROR(IF(OR(I127="--",I127="rg",VLOOKUP(F!$B104,E!$B$1:'E'!$AK$300,17,FALSE)=1000000000,J127="-",J127=""),"",(HLOOKUP(SMALL(G!$R$5:'G'!$AC$5,3),G!$R$5:'G'!$AC$500,ROW(G!T104)-4,FALSE))/VLOOKUP(F!$B104,E!$B$1:'E'!$AK$300,17,FALSE)*100),"")</f>
        <v/>
      </c>
      <c r="L127" s="65" t="str">
        <f>G!AZ104</f>
        <v/>
      </c>
      <c r="M127" s="28" t="str">
        <f>G!AY104</f>
        <v>--</v>
      </c>
      <c r="N127" s="23" t="str">
        <f>G!BA104</f>
        <v/>
      </c>
      <c r="O127" s="65" t="str">
        <f>IFERROR(IF(OR(M127="--",M127="rg",VLOOKUP(F!$B104,E!$B$1:'E'!$AK$300,17,FALSE)=1000000000,N127="-",N127=""),"",(HLOOKUP(SMALL(G!$R$5:'G'!$AC$5,5),G!$R$5:'G'!$AC$500,ROW(G!V104)-4,FALSE))/VLOOKUP(F!$B104,E!$B$1:'E'!$AK$300,17,FALSE)*100),"")</f>
        <v/>
      </c>
      <c r="P127" s="65" t="str">
        <f>G!BC104</f>
        <v/>
      </c>
      <c r="Q127" s="28" t="str">
        <f>G!BB104</f>
        <v>--</v>
      </c>
      <c r="R127" s="23" t="str">
        <f>G!BD104</f>
        <v/>
      </c>
      <c r="S127" s="65" t="str">
        <f>IFERROR(IF(OR(Q127="--",Q127="rg",VLOOKUP(F!$B104,E!$B$1:'E'!$AK$300,17,FALSE)=1000000000,R127="-",R127=""),"",(HLOOKUP(SMALL(G!$R$5:'G'!$AC$5,7),G!$R$5:'G'!$AC$500,ROW(G!X104)-4,FALSE))/VLOOKUP(F!$B104,E!$B$1:'E'!$AK$300,17,FALSE)*100),"")</f>
        <v/>
      </c>
      <c r="T127" s="65" t="str">
        <f>G!BF104</f>
        <v/>
      </c>
      <c r="U127" s="28" t="str">
        <f>G!BE104</f>
        <v>--</v>
      </c>
      <c r="V127" s="23" t="str">
        <f>G!BG104</f>
        <v/>
      </c>
      <c r="W127" s="65" t="str">
        <f>IFERROR(IF(OR(U127="--",U127="rg",VLOOKUP(F!$B104,E!$B$1:'E'!$AK$300,17,FALSE)=1000000000,V127="-",V127=""),"",(HLOOKUP(SMALL(G!$R$5:'G'!$AC$5,9),G!$R$5:'G'!$AC$500,ROW(G!Z104)-4,FALSE))/VLOOKUP(F!$B104,E!$B$1:'E'!$AK$300,17,FALSE)*100),"")</f>
        <v/>
      </c>
      <c r="X127" s="65" t="str">
        <f>G!BI104</f>
        <v/>
      </c>
      <c r="Y127" s="28" t="str">
        <f>G!BH104</f>
        <v>--</v>
      </c>
      <c r="Z127" s="23" t="str">
        <f>G!BJ104</f>
        <v/>
      </c>
      <c r="AA127" s="65" t="str">
        <f>IFERROR(IF(OR(Y127="--",Y127="rg",VLOOKUP(F!$B104,E!$B$1:'E'!$AK$300,17,FALSE)=1000000000,Z127="-",Z127=""),"",(HLOOKUP(SMALL(G!$R$5:'G'!$AC$5,11),G!$R$5:'G'!$AC$500,ROW(G!AB104)-4,FALSE))/VLOOKUP(F!$B104,E!$B$1:'E'!$AK$300,17,FALSE)*100),"")</f>
        <v/>
      </c>
      <c r="AB127" s="22"/>
      <c r="AC127" s="22"/>
      <c r="AE127" s="40">
        <f t="shared" si="5"/>
        <v>1</v>
      </c>
    </row>
    <row r="128" spans="1:31" s="40" customFormat="1" ht="9" customHeight="1" x14ac:dyDescent="0.15">
      <c r="A128" s="161" t="str">
        <f>F!A105</f>
        <v>Dichloorfluormethaan</v>
      </c>
      <c r="B128" s="161"/>
      <c r="C128" s="161"/>
      <c r="D128" s="65" t="str">
        <f>G!AT105</f>
        <v/>
      </c>
      <c r="E128" s="28" t="str">
        <f>G!AS105</f>
        <v>--</v>
      </c>
      <c r="F128" s="23" t="str">
        <f>G!AU105</f>
        <v/>
      </c>
      <c r="G128" s="65" t="str">
        <f>IFERROR(IF(OR(E128="--",E128="rg",VLOOKUP(F!$B105,E!$B$1:'E'!$AK$300,17,FALSE)=1000000000,F128="-",F128=""),"",(HLOOKUP(SMALL(G!$R$5:'G'!$AC$5,1),G!$R$5:'G'!$AC$500,ROW(G!R105)-4,FALSE))/VLOOKUP(F!$B105,E!$B$1:'E'!$AK$300,17,FALSE)*100),"")</f>
        <v/>
      </c>
      <c r="H128" s="65" t="str">
        <f>G!AW105</f>
        <v/>
      </c>
      <c r="I128" s="28" t="str">
        <f>G!AV105</f>
        <v>--</v>
      </c>
      <c r="J128" s="23" t="str">
        <f>G!AX105</f>
        <v/>
      </c>
      <c r="K128" s="65" t="str">
        <f>IFERROR(IF(OR(I128="--",I128="rg",VLOOKUP(F!$B105,E!$B$1:'E'!$AK$300,17,FALSE)=1000000000,J128="-",J128=""),"",(HLOOKUP(SMALL(G!$R$5:'G'!$AC$5,3),G!$R$5:'G'!$AC$500,ROW(G!T105)-4,FALSE))/VLOOKUP(F!$B105,E!$B$1:'E'!$AK$300,17,FALSE)*100),"")</f>
        <v/>
      </c>
      <c r="L128" s="65" t="str">
        <f>G!AZ105</f>
        <v/>
      </c>
      <c r="M128" s="28" t="str">
        <f>G!AY105</f>
        <v>--</v>
      </c>
      <c r="N128" s="23" t="str">
        <f>G!BA105</f>
        <v/>
      </c>
      <c r="O128" s="65" t="str">
        <f>IFERROR(IF(OR(M128="--",M128="rg",VLOOKUP(F!$B105,E!$B$1:'E'!$AK$300,17,FALSE)=1000000000,N128="-",N128=""),"",(HLOOKUP(SMALL(G!$R$5:'G'!$AC$5,5),G!$R$5:'G'!$AC$500,ROW(G!V105)-4,FALSE))/VLOOKUP(F!$B105,E!$B$1:'E'!$AK$300,17,FALSE)*100),"")</f>
        <v/>
      </c>
      <c r="P128" s="65" t="str">
        <f>G!BC105</f>
        <v/>
      </c>
      <c r="Q128" s="28" t="str">
        <f>G!BB105</f>
        <v>--</v>
      </c>
      <c r="R128" s="23" t="str">
        <f>G!BD105</f>
        <v/>
      </c>
      <c r="S128" s="65" t="str">
        <f>IFERROR(IF(OR(Q128="--",Q128="rg",VLOOKUP(F!$B105,E!$B$1:'E'!$AK$300,17,FALSE)=1000000000,R128="-",R128=""),"",(HLOOKUP(SMALL(G!$R$5:'G'!$AC$5,7),G!$R$5:'G'!$AC$500,ROW(G!X105)-4,FALSE))/VLOOKUP(F!$B105,E!$B$1:'E'!$AK$300,17,FALSE)*100),"")</f>
        <v/>
      </c>
      <c r="T128" s="65" t="str">
        <f>G!BF105</f>
        <v/>
      </c>
      <c r="U128" s="28" t="str">
        <f>G!BE105</f>
        <v>--</v>
      </c>
      <c r="V128" s="23" t="str">
        <f>G!BG105</f>
        <v/>
      </c>
      <c r="W128" s="65" t="str">
        <f>IFERROR(IF(OR(U128="--",U128="rg",VLOOKUP(F!$B105,E!$B$1:'E'!$AK$300,17,FALSE)=1000000000,V128="-",V128=""),"",(HLOOKUP(SMALL(G!$R$5:'G'!$AC$5,9),G!$R$5:'G'!$AC$500,ROW(G!Z105)-4,FALSE))/VLOOKUP(F!$B105,E!$B$1:'E'!$AK$300,17,FALSE)*100),"")</f>
        <v/>
      </c>
      <c r="X128" s="65" t="str">
        <f>G!BI105</f>
        <v/>
      </c>
      <c r="Y128" s="28" t="str">
        <f>G!BH105</f>
        <v>--</v>
      </c>
      <c r="Z128" s="23" t="str">
        <f>G!BJ105</f>
        <v/>
      </c>
      <c r="AA128" s="65" t="str">
        <f>IFERROR(IF(OR(Y128="--",Y128="rg",VLOOKUP(F!$B105,E!$B$1:'E'!$AK$300,17,FALSE)=1000000000,Z128="-",Z128=""),"",(HLOOKUP(SMALL(G!$R$5:'G'!$AC$5,11),G!$R$5:'G'!$AC$500,ROW(G!AB105)-4,FALSE))/VLOOKUP(F!$B105,E!$B$1:'E'!$AK$300,17,FALSE)*100),"")</f>
        <v/>
      </c>
      <c r="AB128" s="22"/>
      <c r="AC128" s="22"/>
      <c r="AE128" s="40">
        <f t="shared" si="5"/>
        <v>1</v>
      </c>
    </row>
    <row r="129" spans="1:31" s="40" customFormat="1" ht="9" customHeight="1" x14ac:dyDescent="0.15">
      <c r="A129" s="161" t="str">
        <f>F!A106</f>
        <v>Chloorethaan</v>
      </c>
      <c r="B129" s="161"/>
      <c r="C129" s="161"/>
      <c r="D129" s="65" t="str">
        <f>G!AT106</f>
        <v/>
      </c>
      <c r="E129" s="28" t="str">
        <f>G!AS106</f>
        <v>--</v>
      </c>
      <c r="F129" s="23" t="str">
        <f>G!AU106</f>
        <v/>
      </c>
      <c r="G129" s="65" t="str">
        <f>IFERROR(IF(OR(E129="--",E129="rg",VLOOKUP(F!$B106,E!$B$1:'E'!$AK$300,17,FALSE)=1000000000,F129="-",F129=""),"",(HLOOKUP(SMALL(G!$R$5:'G'!$AC$5,1),G!$R$5:'G'!$AC$500,ROW(G!R106)-4,FALSE))/VLOOKUP(F!$B106,E!$B$1:'E'!$AK$300,17,FALSE)*100),"")</f>
        <v/>
      </c>
      <c r="H129" s="65" t="str">
        <f>G!AW106</f>
        <v/>
      </c>
      <c r="I129" s="28" t="str">
        <f>G!AV106</f>
        <v>--</v>
      </c>
      <c r="J129" s="23" t="str">
        <f>G!AX106</f>
        <v/>
      </c>
      <c r="K129" s="65" t="str">
        <f>IFERROR(IF(OR(I129="--",I129="rg",VLOOKUP(F!$B106,E!$B$1:'E'!$AK$300,17,FALSE)=1000000000,J129="-",J129=""),"",(HLOOKUP(SMALL(G!$R$5:'G'!$AC$5,3),G!$R$5:'G'!$AC$500,ROW(G!T106)-4,FALSE))/VLOOKUP(F!$B106,E!$B$1:'E'!$AK$300,17,FALSE)*100),"")</f>
        <v/>
      </c>
      <c r="L129" s="65" t="str">
        <f>G!AZ106</f>
        <v/>
      </c>
      <c r="M129" s="28" t="str">
        <f>G!AY106</f>
        <v>--</v>
      </c>
      <c r="N129" s="23" t="str">
        <f>G!BA106</f>
        <v/>
      </c>
      <c r="O129" s="65" t="str">
        <f>IFERROR(IF(OR(M129="--",M129="rg",VLOOKUP(F!$B106,E!$B$1:'E'!$AK$300,17,FALSE)=1000000000,N129="-",N129=""),"",(HLOOKUP(SMALL(G!$R$5:'G'!$AC$5,5),G!$R$5:'G'!$AC$500,ROW(G!V106)-4,FALSE))/VLOOKUP(F!$B106,E!$B$1:'E'!$AK$300,17,FALSE)*100),"")</f>
        <v/>
      </c>
      <c r="P129" s="65" t="str">
        <f>G!BC106</f>
        <v/>
      </c>
      <c r="Q129" s="28" t="str">
        <f>G!BB106</f>
        <v>--</v>
      </c>
      <c r="R129" s="23" t="str">
        <f>G!BD106</f>
        <v/>
      </c>
      <c r="S129" s="65" t="str">
        <f>IFERROR(IF(OR(Q129="--",Q129="rg",VLOOKUP(F!$B106,E!$B$1:'E'!$AK$300,17,FALSE)=1000000000,R129="-",R129=""),"",(HLOOKUP(SMALL(G!$R$5:'G'!$AC$5,7),G!$R$5:'G'!$AC$500,ROW(G!X106)-4,FALSE))/VLOOKUP(F!$B106,E!$B$1:'E'!$AK$300,17,FALSE)*100),"")</f>
        <v/>
      </c>
      <c r="T129" s="65" t="str">
        <f>G!BF106</f>
        <v/>
      </c>
      <c r="U129" s="28" t="str">
        <f>G!BE106</f>
        <v>--</v>
      </c>
      <c r="V129" s="23" t="str">
        <f>G!BG106</f>
        <v/>
      </c>
      <c r="W129" s="65" t="str">
        <f>IFERROR(IF(OR(U129="--",U129="rg",VLOOKUP(F!$B106,E!$B$1:'E'!$AK$300,17,FALSE)=1000000000,V129="-",V129=""),"",(HLOOKUP(SMALL(G!$R$5:'G'!$AC$5,9),G!$R$5:'G'!$AC$500,ROW(G!Z106)-4,FALSE))/VLOOKUP(F!$B106,E!$B$1:'E'!$AK$300,17,FALSE)*100),"")</f>
        <v/>
      </c>
      <c r="X129" s="65" t="str">
        <f>G!BI106</f>
        <v/>
      </c>
      <c r="Y129" s="28" t="str">
        <f>G!BH106</f>
        <v>--</v>
      </c>
      <c r="Z129" s="23" t="str">
        <f>G!BJ106</f>
        <v/>
      </c>
      <c r="AA129" s="65" t="str">
        <f>IFERROR(IF(OR(Y129="--",Y129="rg",VLOOKUP(F!$B106,E!$B$1:'E'!$AK$300,17,FALSE)=1000000000,Z129="-",Z129=""),"",(HLOOKUP(SMALL(G!$R$5:'G'!$AC$5,11),G!$R$5:'G'!$AC$500,ROW(G!AB106)-4,FALSE))/VLOOKUP(F!$B106,E!$B$1:'E'!$AK$300,17,FALSE)*100),"")</f>
        <v/>
      </c>
      <c r="AB129" s="22"/>
      <c r="AC129" s="22"/>
      <c r="AE129" s="40">
        <f t="shared" si="5"/>
        <v>1</v>
      </c>
    </row>
    <row r="130" spans="1:31" s="40" customFormat="1" ht="9" customHeight="1" x14ac:dyDescent="0.15">
      <c r="A130" s="161" t="str">
        <f>F!A107</f>
        <v>Chloormethaan</v>
      </c>
      <c r="B130" s="161"/>
      <c r="C130" s="161"/>
      <c r="D130" s="65" t="str">
        <f>G!AT107</f>
        <v/>
      </c>
      <c r="E130" s="28" t="str">
        <f>G!AS107</f>
        <v>--</v>
      </c>
      <c r="F130" s="23" t="str">
        <f>G!AU107</f>
        <v/>
      </c>
      <c r="G130" s="65" t="str">
        <f>IFERROR(IF(OR(E130="--",E130="rg",VLOOKUP(F!$B107,E!$B$1:'E'!$AK$300,17,FALSE)=1000000000,F130="-",F130=""),"",(HLOOKUP(SMALL(G!$R$5:'G'!$AC$5,1),G!$R$5:'G'!$AC$500,ROW(G!R107)-4,FALSE))/VLOOKUP(F!$B107,E!$B$1:'E'!$AK$300,17,FALSE)*100),"")</f>
        <v/>
      </c>
      <c r="H130" s="65" t="str">
        <f>G!AW107</f>
        <v/>
      </c>
      <c r="I130" s="28" t="str">
        <f>G!AV107</f>
        <v>--</v>
      </c>
      <c r="J130" s="23" t="str">
        <f>G!AX107</f>
        <v/>
      </c>
      <c r="K130" s="65" t="str">
        <f>IFERROR(IF(OR(I130="--",I130="rg",VLOOKUP(F!$B107,E!$B$1:'E'!$AK$300,17,FALSE)=1000000000,J130="-",J130=""),"",(HLOOKUP(SMALL(G!$R$5:'G'!$AC$5,3),G!$R$5:'G'!$AC$500,ROW(G!T107)-4,FALSE))/VLOOKUP(F!$B107,E!$B$1:'E'!$AK$300,17,FALSE)*100),"")</f>
        <v/>
      </c>
      <c r="L130" s="65" t="str">
        <f>G!AZ107</f>
        <v/>
      </c>
      <c r="M130" s="28" t="str">
        <f>G!AY107</f>
        <v>--</v>
      </c>
      <c r="N130" s="23" t="str">
        <f>G!BA107</f>
        <v/>
      </c>
      <c r="O130" s="65" t="str">
        <f>IFERROR(IF(OR(M130="--",M130="rg",VLOOKUP(F!$B107,E!$B$1:'E'!$AK$300,17,FALSE)=1000000000,N130="-",N130=""),"",(HLOOKUP(SMALL(G!$R$5:'G'!$AC$5,5),G!$R$5:'G'!$AC$500,ROW(G!V107)-4,FALSE))/VLOOKUP(F!$B107,E!$B$1:'E'!$AK$300,17,FALSE)*100),"")</f>
        <v/>
      </c>
      <c r="P130" s="65" t="str">
        <f>G!BC107</f>
        <v/>
      </c>
      <c r="Q130" s="28" t="str">
        <f>G!BB107</f>
        <v>--</v>
      </c>
      <c r="R130" s="23" t="str">
        <f>G!BD107</f>
        <v/>
      </c>
      <c r="S130" s="65" t="str">
        <f>IFERROR(IF(OR(Q130="--",Q130="rg",VLOOKUP(F!$B107,E!$B$1:'E'!$AK$300,17,FALSE)=1000000000,R130="-",R130=""),"",(HLOOKUP(SMALL(G!$R$5:'G'!$AC$5,7),G!$R$5:'G'!$AC$500,ROW(G!X107)-4,FALSE))/VLOOKUP(F!$B107,E!$B$1:'E'!$AK$300,17,FALSE)*100),"")</f>
        <v/>
      </c>
      <c r="T130" s="65" t="str">
        <f>G!BF107</f>
        <v/>
      </c>
      <c r="U130" s="28" t="str">
        <f>G!BE107</f>
        <v>--</v>
      </c>
      <c r="V130" s="23" t="str">
        <f>G!BG107</f>
        <v/>
      </c>
      <c r="W130" s="65" t="str">
        <f>IFERROR(IF(OR(U130="--",U130="rg",VLOOKUP(F!$B107,E!$B$1:'E'!$AK$300,17,FALSE)=1000000000,V130="-",V130=""),"",(HLOOKUP(SMALL(G!$R$5:'G'!$AC$5,9),G!$R$5:'G'!$AC$500,ROW(G!Z107)-4,FALSE))/VLOOKUP(F!$B107,E!$B$1:'E'!$AK$300,17,FALSE)*100),"")</f>
        <v/>
      </c>
      <c r="X130" s="65" t="str">
        <f>G!BI107</f>
        <v/>
      </c>
      <c r="Y130" s="28" t="str">
        <f>G!BH107</f>
        <v>--</v>
      </c>
      <c r="Z130" s="23" t="str">
        <f>G!BJ107</f>
        <v/>
      </c>
      <c r="AA130" s="65" t="str">
        <f>IFERROR(IF(OR(Y130="--",Y130="rg",VLOOKUP(F!$B107,E!$B$1:'E'!$AK$300,17,FALSE)=1000000000,Z130="-",Z130=""),"",(HLOOKUP(SMALL(G!$R$5:'G'!$AC$5,11),G!$R$5:'G'!$AC$500,ROW(G!AB107)-4,FALSE))/VLOOKUP(F!$B107,E!$B$1:'E'!$AK$300,17,FALSE)*100),"")</f>
        <v/>
      </c>
      <c r="AB130" s="22"/>
      <c r="AC130" s="22"/>
      <c r="AE130" s="40">
        <f t="shared" si="5"/>
        <v>1</v>
      </c>
    </row>
    <row r="131" spans="1:31" s="40" customFormat="1" ht="9" customHeight="1" x14ac:dyDescent="0.15">
      <c r="A131" s="161" t="str">
        <f>F!A108</f>
        <v>Broommethaan</v>
      </c>
      <c r="B131" s="161"/>
      <c r="C131" s="161"/>
      <c r="D131" s="65" t="str">
        <f>G!AT108</f>
        <v/>
      </c>
      <c r="E131" s="28" t="str">
        <f>G!AS108</f>
        <v>--</v>
      </c>
      <c r="F131" s="23" t="str">
        <f>G!AU108</f>
        <v/>
      </c>
      <c r="G131" s="65" t="str">
        <f>IFERROR(IF(OR(E131="--",E131="rg",VLOOKUP(F!$B108,E!$B$1:'E'!$AK$300,17,FALSE)=1000000000,F131="-",F131=""),"",(HLOOKUP(SMALL(G!$R$5:'G'!$AC$5,1),G!$R$5:'G'!$AC$500,ROW(G!R108)-4,FALSE))/VLOOKUP(F!$B108,E!$B$1:'E'!$AK$300,17,FALSE)*100),"")</f>
        <v/>
      </c>
      <c r="H131" s="65" t="str">
        <f>G!AW108</f>
        <v/>
      </c>
      <c r="I131" s="28" t="str">
        <f>G!AV108</f>
        <v>--</v>
      </c>
      <c r="J131" s="23" t="str">
        <f>G!AX108</f>
        <v/>
      </c>
      <c r="K131" s="65" t="str">
        <f>IFERROR(IF(OR(I131="--",I131="rg",VLOOKUP(F!$B108,E!$B$1:'E'!$AK$300,17,FALSE)=1000000000,J131="-",J131=""),"",(HLOOKUP(SMALL(G!$R$5:'G'!$AC$5,3),G!$R$5:'G'!$AC$500,ROW(G!T108)-4,FALSE))/VLOOKUP(F!$B108,E!$B$1:'E'!$AK$300,17,FALSE)*100),"")</f>
        <v/>
      </c>
      <c r="L131" s="65" t="str">
        <f>G!AZ108</f>
        <v/>
      </c>
      <c r="M131" s="28" t="str">
        <f>G!AY108</f>
        <v>--</v>
      </c>
      <c r="N131" s="23" t="str">
        <f>G!BA108</f>
        <v/>
      </c>
      <c r="O131" s="65" t="str">
        <f>IFERROR(IF(OR(M131="--",M131="rg",VLOOKUP(F!$B108,E!$B$1:'E'!$AK$300,17,FALSE)=1000000000,N131="-",N131=""),"",(HLOOKUP(SMALL(G!$R$5:'G'!$AC$5,5),G!$R$5:'G'!$AC$500,ROW(G!V108)-4,FALSE))/VLOOKUP(F!$B108,E!$B$1:'E'!$AK$300,17,FALSE)*100),"")</f>
        <v/>
      </c>
      <c r="P131" s="65" t="str">
        <f>G!BC108</f>
        <v/>
      </c>
      <c r="Q131" s="28" t="str">
        <f>G!BB108</f>
        <v>--</v>
      </c>
      <c r="R131" s="23" t="str">
        <f>G!BD108</f>
        <v/>
      </c>
      <c r="S131" s="65" t="str">
        <f>IFERROR(IF(OR(Q131="--",Q131="rg",VLOOKUP(F!$B108,E!$B$1:'E'!$AK$300,17,FALSE)=1000000000,R131="-",R131=""),"",(HLOOKUP(SMALL(G!$R$5:'G'!$AC$5,7),G!$R$5:'G'!$AC$500,ROW(G!X108)-4,FALSE))/VLOOKUP(F!$B108,E!$B$1:'E'!$AK$300,17,FALSE)*100),"")</f>
        <v/>
      </c>
      <c r="T131" s="65" t="str">
        <f>G!BF108</f>
        <v/>
      </c>
      <c r="U131" s="28" t="str">
        <f>G!BE108</f>
        <v>--</v>
      </c>
      <c r="V131" s="23" t="str">
        <f>G!BG108</f>
        <v/>
      </c>
      <c r="W131" s="65" t="str">
        <f>IFERROR(IF(OR(U131="--",U131="rg",VLOOKUP(F!$B108,E!$B$1:'E'!$AK$300,17,FALSE)=1000000000,V131="-",V131=""),"",(HLOOKUP(SMALL(G!$R$5:'G'!$AC$5,9),G!$R$5:'G'!$AC$500,ROW(G!Z108)-4,FALSE))/VLOOKUP(F!$B108,E!$B$1:'E'!$AK$300,17,FALSE)*100),"")</f>
        <v/>
      </c>
      <c r="X131" s="65" t="str">
        <f>G!BI108</f>
        <v/>
      </c>
      <c r="Y131" s="28" t="str">
        <f>G!BH108</f>
        <v>--</v>
      </c>
      <c r="Z131" s="23" t="str">
        <f>G!BJ108</f>
        <v/>
      </c>
      <c r="AA131" s="65" t="str">
        <f>IFERROR(IF(OR(Y131="--",Y131="rg",VLOOKUP(F!$B108,E!$B$1:'E'!$AK$300,17,FALSE)=1000000000,Z131="-",Z131=""),"",(HLOOKUP(SMALL(G!$R$5:'G'!$AC$5,11),G!$R$5:'G'!$AC$500,ROW(G!AB108)-4,FALSE))/VLOOKUP(F!$B108,E!$B$1:'E'!$AK$300,17,FALSE)*100),"")</f>
        <v/>
      </c>
      <c r="AB131" s="22"/>
      <c r="AC131" s="22"/>
      <c r="AE131" s="40">
        <f t="shared" si="5"/>
        <v>1</v>
      </c>
    </row>
    <row r="132" spans="1:31" ht="3.95" customHeight="1" x14ac:dyDescent="0.15">
      <c r="A132" s="65"/>
      <c r="B132" s="65"/>
      <c r="C132" s="65"/>
      <c r="D132" s="65"/>
      <c r="H132" s="65"/>
      <c r="L132" s="65"/>
      <c r="P132" s="65"/>
      <c r="T132" s="65"/>
      <c r="X132" s="65"/>
      <c r="AA132" s="22"/>
      <c r="AE132" s="67">
        <f>AE133</f>
        <v>1</v>
      </c>
    </row>
    <row r="133" spans="1:31" ht="9" customHeight="1" x14ac:dyDescent="0.15">
      <c r="A133" s="66" t="str">
        <f>IF(COUNTIF(F!D108:D123,60)&gt;0,"Chloorbenzenen (mg/l)","Chloorbenzenen (µg/l)")</f>
        <v>Chloorbenzenen (µg/l)</v>
      </c>
      <c r="B133" s="65"/>
      <c r="C133" s="65"/>
      <c r="D133" s="65"/>
      <c r="H133" s="65"/>
      <c r="L133" s="65"/>
      <c r="P133" s="65"/>
      <c r="T133" s="65"/>
      <c r="X133" s="65"/>
      <c r="AA133" s="22"/>
      <c r="AE133" s="67">
        <f>IF(COUNTIF(AE134:AE149,1)=COUNT(AE134:AE149),1,0)</f>
        <v>1</v>
      </c>
    </row>
    <row r="134" spans="1:31" s="40" customFormat="1" ht="9" customHeight="1" x14ac:dyDescent="0.15">
      <c r="A134" s="161" t="str">
        <f>F!A109</f>
        <v>Monochloorbenzeen</v>
      </c>
      <c r="B134" s="161"/>
      <c r="C134" s="161"/>
      <c r="D134" s="65" t="str">
        <f>G!AT109</f>
        <v/>
      </c>
      <c r="E134" s="28" t="str">
        <f>G!AS109</f>
        <v>--</v>
      </c>
      <c r="F134" s="23" t="str">
        <f>G!AU109</f>
        <v/>
      </c>
      <c r="G134" s="65" t="str">
        <f>IFERROR(IF(OR(E134="--",E134="rg",VLOOKUP(F!$B109,E!$B$1:'E'!$AK$300,17,FALSE)=1000000000,F134="-",F134=""),"",(HLOOKUP(SMALL(G!$R$5:'G'!$AC$5,1),G!$R$5:'G'!$AC$500,ROW(G!R109)-4,FALSE))/VLOOKUP(F!$B109,E!$B$1:'E'!$AK$300,17,FALSE)*100),"")</f>
        <v/>
      </c>
      <c r="H134" s="65" t="str">
        <f>G!AW109</f>
        <v/>
      </c>
      <c r="I134" s="28" t="str">
        <f>G!AV109</f>
        <v>--</v>
      </c>
      <c r="J134" s="23" t="str">
        <f>G!AX109</f>
        <v/>
      </c>
      <c r="K134" s="65" t="str">
        <f>IFERROR(IF(OR(I134="--",I134="rg",VLOOKUP(F!$B109,E!$B$1:'E'!$AK$300,17,FALSE)=1000000000,J134="-",J134=""),"",(HLOOKUP(SMALL(G!$R$5:'G'!$AC$5,3),G!$R$5:'G'!$AC$500,ROW(G!T109)-4,FALSE))/VLOOKUP(F!$B109,E!$B$1:'E'!$AK$300,17,FALSE)*100),"")</f>
        <v/>
      </c>
      <c r="L134" s="65" t="str">
        <f>G!AZ109</f>
        <v/>
      </c>
      <c r="M134" s="28" t="str">
        <f>G!AY109</f>
        <v>--</v>
      </c>
      <c r="N134" s="23" t="str">
        <f>G!BA109</f>
        <v/>
      </c>
      <c r="O134" s="65" t="str">
        <f>IFERROR(IF(OR(M134="--",M134="rg",VLOOKUP(F!$B109,E!$B$1:'E'!$AK$300,17,FALSE)=1000000000,N134="-",N134=""),"",(HLOOKUP(SMALL(G!$R$5:'G'!$AC$5,5),G!$R$5:'G'!$AC$500,ROW(G!V109)-4,FALSE))/VLOOKUP(F!$B109,E!$B$1:'E'!$AK$300,17,FALSE)*100),"")</f>
        <v/>
      </c>
      <c r="P134" s="65" t="str">
        <f>G!BC109</f>
        <v/>
      </c>
      <c r="Q134" s="28" t="str">
        <f>G!BB109</f>
        <v>--</v>
      </c>
      <c r="R134" s="23" t="str">
        <f>G!BD109</f>
        <v/>
      </c>
      <c r="S134" s="65" t="str">
        <f>IFERROR(IF(OR(Q134="--",Q134="rg",VLOOKUP(F!$B109,E!$B$1:'E'!$AK$300,17,FALSE)=1000000000,R134="-",R134=""),"",(HLOOKUP(SMALL(G!$R$5:'G'!$AC$5,7),G!$R$5:'G'!$AC$500,ROW(G!X109)-4,FALSE))/VLOOKUP(F!$B109,E!$B$1:'E'!$AK$300,17,FALSE)*100),"")</f>
        <v/>
      </c>
      <c r="T134" s="65" t="str">
        <f>G!BF109</f>
        <v/>
      </c>
      <c r="U134" s="28" t="str">
        <f>G!BE109</f>
        <v>--</v>
      </c>
      <c r="V134" s="23" t="str">
        <f>G!BG109</f>
        <v/>
      </c>
      <c r="W134" s="65" t="str">
        <f>IFERROR(IF(OR(U134="--",U134="rg",VLOOKUP(F!$B109,E!$B$1:'E'!$AK$300,17,FALSE)=1000000000,V134="-",V134=""),"",(HLOOKUP(SMALL(G!$R$5:'G'!$AC$5,9),G!$R$5:'G'!$AC$500,ROW(G!Z109)-4,FALSE))/VLOOKUP(F!$B109,E!$B$1:'E'!$AK$300,17,FALSE)*100),"")</f>
        <v/>
      </c>
      <c r="X134" s="65" t="str">
        <f>G!BI109</f>
        <v/>
      </c>
      <c r="Y134" s="28" t="str">
        <f>G!BH109</f>
        <v>--</v>
      </c>
      <c r="Z134" s="23" t="str">
        <f>G!BJ109</f>
        <v/>
      </c>
      <c r="AA134" s="65" t="str">
        <f>IFERROR(IF(OR(Y134="--",Y134="rg",VLOOKUP(F!$B109,E!$B$1:'E'!$AK$300,17,FALSE)=1000000000,Z134="-",Z134=""),"",(HLOOKUP(SMALL(G!$R$5:'G'!$AC$5,11),G!$R$5:'G'!$AC$500,ROW(G!AB109)-4,FALSE))/VLOOKUP(F!$B109,E!$B$1:'E'!$AK$300,17,FALSE)*100),"")</f>
        <v/>
      </c>
      <c r="AB134" s="22"/>
      <c r="AC134" s="22"/>
      <c r="AE134" s="40">
        <f t="shared" ref="AE134:AE149" si="6">IF(AND(E134="--",I134="--",M134="--",Q134="--",U134="--",Y134="--"),1,0)</f>
        <v>1</v>
      </c>
    </row>
    <row r="135" spans="1:31" s="40" customFormat="1" ht="9" customHeight="1" x14ac:dyDescent="0.15">
      <c r="A135" s="161" t="str">
        <f>F!A110</f>
        <v>1,2-Dichloorbenzeen</v>
      </c>
      <c r="B135" s="161"/>
      <c r="C135" s="161"/>
      <c r="D135" s="65" t="str">
        <f>G!AT110</f>
        <v/>
      </c>
      <c r="E135" s="28" t="str">
        <f>G!AS110</f>
        <v>--</v>
      </c>
      <c r="F135" s="23" t="str">
        <f>G!AU110</f>
        <v/>
      </c>
      <c r="G135" s="65" t="str">
        <f>IFERROR(IF(OR(E135="--",E135="rg",VLOOKUP(F!$B110,E!$B$1:'E'!$AK$300,17,FALSE)=1000000000,F135="-",F135=""),"",(HLOOKUP(SMALL(G!$R$5:'G'!$AC$5,1),G!$R$5:'G'!$AC$500,ROW(G!R110)-4,FALSE))/VLOOKUP(F!$B110,E!$B$1:'E'!$AK$300,17,FALSE)*100),"")</f>
        <v/>
      </c>
      <c r="H135" s="65" t="str">
        <f>G!AW110</f>
        <v/>
      </c>
      <c r="I135" s="28" t="str">
        <f>G!AV110</f>
        <v>--</v>
      </c>
      <c r="J135" s="23" t="str">
        <f>G!AX110</f>
        <v/>
      </c>
      <c r="K135" s="65" t="str">
        <f>IFERROR(IF(OR(I135="--",I135="rg",VLOOKUP(F!$B110,E!$B$1:'E'!$AK$300,17,FALSE)=1000000000,J135="-",J135=""),"",(HLOOKUP(SMALL(G!$R$5:'G'!$AC$5,3),G!$R$5:'G'!$AC$500,ROW(G!T110)-4,FALSE))/VLOOKUP(F!$B110,E!$B$1:'E'!$AK$300,17,FALSE)*100),"")</f>
        <v/>
      </c>
      <c r="L135" s="65" t="str">
        <f>G!AZ110</f>
        <v/>
      </c>
      <c r="M135" s="28" t="str">
        <f>G!AY110</f>
        <v>--</v>
      </c>
      <c r="N135" s="23" t="str">
        <f>G!BA110</f>
        <v/>
      </c>
      <c r="O135" s="65" t="str">
        <f>IFERROR(IF(OR(M135="--",M135="rg",VLOOKUP(F!$B110,E!$B$1:'E'!$AK$300,17,FALSE)=1000000000,N135="-",N135=""),"",(HLOOKUP(SMALL(G!$R$5:'G'!$AC$5,5),G!$R$5:'G'!$AC$500,ROW(G!V110)-4,FALSE))/VLOOKUP(F!$B110,E!$B$1:'E'!$AK$300,17,FALSE)*100),"")</f>
        <v/>
      </c>
      <c r="P135" s="65" t="str">
        <f>G!BC110</f>
        <v/>
      </c>
      <c r="Q135" s="28" t="str">
        <f>G!BB110</f>
        <v>--</v>
      </c>
      <c r="R135" s="23" t="str">
        <f>G!BD110</f>
        <v/>
      </c>
      <c r="S135" s="65" t="str">
        <f>IFERROR(IF(OR(Q135="--",Q135="rg",VLOOKUP(F!$B110,E!$B$1:'E'!$AK$300,17,FALSE)=1000000000,R135="-",R135=""),"",(HLOOKUP(SMALL(G!$R$5:'G'!$AC$5,7),G!$R$5:'G'!$AC$500,ROW(G!X110)-4,FALSE))/VLOOKUP(F!$B110,E!$B$1:'E'!$AK$300,17,FALSE)*100),"")</f>
        <v/>
      </c>
      <c r="T135" s="65" t="str">
        <f>G!BF110</f>
        <v/>
      </c>
      <c r="U135" s="28" t="str">
        <f>G!BE110</f>
        <v>--</v>
      </c>
      <c r="V135" s="23" t="str">
        <f>G!BG110</f>
        <v/>
      </c>
      <c r="W135" s="65" t="str">
        <f>IFERROR(IF(OR(U135="--",U135="rg",VLOOKUP(F!$B110,E!$B$1:'E'!$AK$300,17,FALSE)=1000000000,V135="-",V135=""),"",(HLOOKUP(SMALL(G!$R$5:'G'!$AC$5,9),G!$R$5:'G'!$AC$500,ROW(G!Z110)-4,FALSE))/VLOOKUP(F!$B110,E!$B$1:'E'!$AK$300,17,FALSE)*100),"")</f>
        <v/>
      </c>
      <c r="X135" s="65" t="str">
        <f>G!BI110</f>
        <v/>
      </c>
      <c r="Y135" s="28" t="str">
        <f>G!BH110</f>
        <v>--</v>
      </c>
      <c r="Z135" s="23" t="str">
        <f>G!BJ110</f>
        <v/>
      </c>
      <c r="AA135" s="65" t="str">
        <f>IFERROR(IF(OR(Y135="--",Y135="rg",VLOOKUP(F!$B110,E!$B$1:'E'!$AK$300,17,FALSE)=1000000000,Z135="-",Z135=""),"",(HLOOKUP(SMALL(G!$R$5:'G'!$AC$5,11),G!$R$5:'G'!$AC$500,ROW(G!AB110)-4,FALSE))/VLOOKUP(F!$B110,E!$B$1:'E'!$AK$300,17,FALSE)*100),"")</f>
        <v/>
      </c>
      <c r="AB135" s="22"/>
      <c r="AC135" s="22"/>
      <c r="AE135" s="40">
        <f t="shared" si="6"/>
        <v>1</v>
      </c>
    </row>
    <row r="136" spans="1:31" s="40" customFormat="1" ht="9" customHeight="1" x14ac:dyDescent="0.15">
      <c r="A136" s="161" t="str">
        <f>F!A111</f>
        <v>1,3-Dichloorbenzeen</v>
      </c>
      <c r="B136" s="161"/>
      <c r="C136" s="161"/>
      <c r="D136" s="65" t="str">
        <f>G!AT111</f>
        <v/>
      </c>
      <c r="E136" s="28" t="str">
        <f>G!AS111</f>
        <v>--</v>
      </c>
      <c r="F136" s="23" t="str">
        <f>G!AU111</f>
        <v/>
      </c>
      <c r="G136" s="65" t="str">
        <f>IFERROR(IF(OR(E136="--",E136="rg",VLOOKUP(F!$B111,E!$B$1:'E'!$AK$300,17,FALSE)=1000000000,F136="-",F136=""),"",(HLOOKUP(SMALL(G!$R$5:'G'!$AC$5,1),G!$R$5:'G'!$AC$500,ROW(G!R111)-4,FALSE))/VLOOKUP(F!$B111,E!$B$1:'E'!$AK$300,17,FALSE)*100),"")</f>
        <v/>
      </c>
      <c r="H136" s="65" t="str">
        <f>G!AW111</f>
        <v/>
      </c>
      <c r="I136" s="28" t="str">
        <f>G!AV111</f>
        <v>--</v>
      </c>
      <c r="J136" s="23" t="str">
        <f>G!AX111</f>
        <v/>
      </c>
      <c r="K136" s="65" t="str">
        <f>IFERROR(IF(OR(I136="--",I136="rg",VLOOKUP(F!$B111,E!$B$1:'E'!$AK$300,17,FALSE)=1000000000,J136="-",J136=""),"",(HLOOKUP(SMALL(G!$R$5:'G'!$AC$5,3),G!$R$5:'G'!$AC$500,ROW(G!T111)-4,FALSE))/VLOOKUP(F!$B111,E!$B$1:'E'!$AK$300,17,FALSE)*100),"")</f>
        <v/>
      </c>
      <c r="L136" s="65" t="str">
        <f>G!AZ111</f>
        <v/>
      </c>
      <c r="M136" s="28" t="str">
        <f>G!AY111</f>
        <v>--</v>
      </c>
      <c r="N136" s="23" t="str">
        <f>G!BA111</f>
        <v/>
      </c>
      <c r="O136" s="65" t="str">
        <f>IFERROR(IF(OR(M136="--",M136="rg",VLOOKUP(F!$B111,E!$B$1:'E'!$AK$300,17,FALSE)=1000000000,N136="-",N136=""),"",(HLOOKUP(SMALL(G!$R$5:'G'!$AC$5,5),G!$R$5:'G'!$AC$500,ROW(G!V111)-4,FALSE))/VLOOKUP(F!$B111,E!$B$1:'E'!$AK$300,17,FALSE)*100),"")</f>
        <v/>
      </c>
      <c r="P136" s="65" t="str">
        <f>G!BC111</f>
        <v/>
      </c>
      <c r="Q136" s="28" t="str">
        <f>G!BB111</f>
        <v>--</v>
      </c>
      <c r="R136" s="23" t="str">
        <f>G!BD111</f>
        <v/>
      </c>
      <c r="S136" s="65" t="str">
        <f>IFERROR(IF(OR(Q136="--",Q136="rg",VLOOKUP(F!$B111,E!$B$1:'E'!$AK$300,17,FALSE)=1000000000,R136="-",R136=""),"",(HLOOKUP(SMALL(G!$R$5:'G'!$AC$5,7),G!$R$5:'G'!$AC$500,ROW(G!X111)-4,FALSE))/VLOOKUP(F!$B111,E!$B$1:'E'!$AK$300,17,FALSE)*100),"")</f>
        <v/>
      </c>
      <c r="T136" s="65" t="str">
        <f>G!BF111</f>
        <v/>
      </c>
      <c r="U136" s="28" t="str">
        <f>G!BE111</f>
        <v>--</v>
      </c>
      <c r="V136" s="23" t="str">
        <f>G!BG111</f>
        <v/>
      </c>
      <c r="W136" s="65" t="str">
        <f>IFERROR(IF(OR(U136="--",U136="rg",VLOOKUP(F!$B111,E!$B$1:'E'!$AK$300,17,FALSE)=1000000000,V136="-",V136=""),"",(HLOOKUP(SMALL(G!$R$5:'G'!$AC$5,9),G!$R$5:'G'!$AC$500,ROW(G!Z111)-4,FALSE))/VLOOKUP(F!$B111,E!$B$1:'E'!$AK$300,17,FALSE)*100),"")</f>
        <v/>
      </c>
      <c r="X136" s="65" t="str">
        <f>G!BI111</f>
        <v/>
      </c>
      <c r="Y136" s="28" t="str">
        <f>G!BH111</f>
        <v>--</v>
      </c>
      <c r="Z136" s="23" t="str">
        <f>G!BJ111</f>
        <v/>
      </c>
      <c r="AA136" s="65" t="str">
        <f>IFERROR(IF(OR(Y136="--",Y136="rg",VLOOKUP(F!$B111,E!$B$1:'E'!$AK$300,17,FALSE)=1000000000,Z136="-",Z136=""),"",(HLOOKUP(SMALL(G!$R$5:'G'!$AC$5,11),G!$R$5:'G'!$AC$500,ROW(G!AB111)-4,FALSE))/VLOOKUP(F!$B111,E!$B$1:'E'!$AK$300,17,FALSE)*100),"")</f>
        <v/>
      </c>
      <c r="AB136" s="22"/>
      <c r="AC136" s="22"/>
      <c r="AE136" s="40">
        <f t="shared" si="6"/>
        <v>1</v>
      </c>
    </row>
    <row r="137" spans="1:31" s="40" customFormat="1" ht="9" customHeight="1" x14ac:dyDescent="0.15">
      <c r="A137" s="161" t="str">
        <f>F!A112</f>
        <v>1,4-Dichloorbenzeen</v>
      </c>
      <c r="B137" s="161"/>
      <c r="C137" s="161"/>
      <c r="D137" s="65" t="str">
        <f>G!AT112</f>
        <v/>
      </c>
      <c r="E137" s="28" t="str">
        <f>G!AS112</f>
        <v>--</v>
      </c>
      <c r="F137" s="23" t="str">
        <f>G!AU112</f>
        <v/>
      </c>
      <c r="G137" s="65" t="str">
        <f>IFERROR(IF(OR(E137="--",E137="rg",VLOOKUP(F!$B112,E!$B$1:'E'!$AK$300,17,FALSE)=1000000000,F137="-",F137=""),"",(HLOOKUP(SMALL(G!$R$5:'G'!$AC$5,1),G!$R$5:'G'!$AC$500,ROW(G!R112)-4,FALSE))/VLOOKUP(F!$B112,E!$B$1:'E'!$AK$300,17,FALSE)*100),"")</f>
        <v/>
      </c>
      <c r="H137" s="65" t="str">
        <f>G!AW112</f>
        <v/>
      </c>
      <c r="I137" s="28" t="str">
        <f>G!AV112</f>
        <v>--</v>
      </c>
      <c r="J137" s="23" t="str">
        <f>G!AX112</f>
        <v/>
      </c>
      <c r="K137" s="65" t="str">
        <f>IFERROR(IF(OR(I137="--",I137="rg",VLOOKUP(F!$B112,E!$B$1:'E'!$AK$300,17,FALSE)=1000000000,J137="-",J137=""),"",(HLOOKUP(SMALL(G!$R$5:'G'!$AC$5,3),G!$R$5:'G'!$AC$500,ROW(G!T112)-4,FALSE))/VLOOKUP(F!$B112,E!$B$1:'E'!$AK$300,17,FALSE)*100),"")</f>
        <v/>
      </c>
      <c r="L137" s="65" t="str">
        <f>G!AZ112</f>
        <v/>
      </c>
      <c r="M137" s="28" t="str">
        <f>G!AY112</f>
        <v>--</v>
      </c>
      <c r="N137" s="23" t="str">
        <f>G!BA112</f>
        <v/>
      </c>
      <c r="O137" s="65" t="str">
        <f>IFERROR(IF(OR(M137="--",M137="rg",VLOOKUP(F!$B112,E!$B$1:'E'!$AK$300,17,FALSE)=1000000000,N137="-",N137=""),"",(HLOOKUP(SMALL(G!$R$5:'G'!$AC$5,5),G!$R$5:'G'!$AC$500,ROW(G!V112)-4,FALSE))/VLOOKUP(F!$B112,E!$B$1:'E'!$AK$300,17,FALSE)*100),"")</f>
        <v/>
      </c>
      <c r="P137" s="65" t="str">
        <f>G!BC112</f>
        <v/>
      </c>
      <c r="Q137" s="28" t="str">
        <f>G!BB112</f>
        <v>--</v>
      </c>
      <c r="R137" s="23" t="str">
        <f>G!BD112</f>
        <v/>
      </c>
      <c r="S137" s="65" t="str">
        <f>IFERROR(IF(OR(Q137="--",Q137="rg",VLOOKUP(F!$B112,E!$B$1:'E'!$AK$300,17,FALSE)=1000000000,R137="-",R137=""),"",(HLOOKUP(SMALL(G!$R$5:'G'!$AC$5,7),G!$R$5:'G'!$AC$500,ROW(G!X112)-4,FALSE))/VLOOKUP(F!$B112,E!$B$1:'E'!$AK$300,17,FALSE)*100),"")</f>
        <v/>
      </c>
      <c r="T137" s="65" t="str">
        <f>G!BF112</f>
        <v/>
      </c>
      <c r="U137" s="28" t="str">
        <f>G!BE112</f>
        <v>--</v>
      </c>
      <c r="V137" s="23" t="str">
        <f>G!BG112</f>
        <v/>
      </c>
      <c r="W137" s="65" t="str">
        <f>IFERROR(IF(OR(U137="--",U137="rg",VLOOKUP(F!$B112,E!$B$1:'E'!$AK$300,17,FALSE)=1000000000,V137="-",V137=""),"",(HLOOKUP(SMALL(G!$R$5:'G'!$AC$5,9),G!$R$5:'G'!$AC$500,ROW(G!Z112)-4,FALSE))/VLOOKUP(F!$B112,E!$B$1:'E'!$AK$300,17,FALSE)*100),"")</f>
        <v/>
      </c>
      <c r="X137" s="65" t="str">
        <f>G!BI112</f>
        <v/>
      </c>
      <c r="Y137" s="28" t="str">
        <f>G!BH112</f>
        <v>--</v>
      </c>
      <c r="Z137" s="23" t="str">
        <f>G!BJ112</f>
        <v/>
      </c>
      <c r="AA137" s="65" t="str">
        <f>IFERROR(IF(OR(Y137="--",Y137="rg",VLOOKUP(F!$B112,E!$B$1:'E'!$AK$300,17,FALSE)=1000000000,Z137="-",Z137=""),"",(HLOOKUP(SMALL(G!$R$5:'G'!$AC$5,11),G!$R$5:'G'!$AC$500,ROW(G!AB112)-4,FALSE))/VLOOKUP(F!$B112,E!$B$1:'E'!$AK$300,17,FALSE)*100),"")</f>
        <v/>
      </c>
      <c r="AB137" s="22"/>
      <c r="AC137" s="22"/>
      <c r="AE137" s="40">
        <f t="shared" si="6"/>
        <v>1</v>
      </c>
    </row>
    <row r="138" spans="1:31" s="40" customFormat="1" ht="9" customHeight="1" x14ac:dyDescent="0.15">
      <c r="A138" s="161" t="str">
        <f>F!A113</f>
        <v>Dichloorbenzenen (som)</v>
      </c>
      <c r="B138" s="161"/>
      <c r="C138" s="161"/>
      <c r="D138" s="65" t="str">
        <f>G!AT113</f>
        <v/>
      </c>
      <c r="E138" s="28" t="str">
        <f>G!AS113</f>
        <v>--</v>
      </c>
      <c r="F138" s="23" t="str">
        <f>G!AU113</f>
        <v/>
      </c>
      <c r="G138" s="65" t="str">
        <f>IFERROR(IF(OR(E138="--",E138="rg",VLOOKUP(F!$B113,E!$B$1:'E'!$AK$300,17,FALSE)=1000000000,F138="-",F138=""),"",(HLOOKUP(SMALL(G!$R$5:'G'!$AC$5,1),G!$R$5:'G'!$AC$500,ROW(G!R113)-4,FALSE))/VLOOKUP(F!$B113,E!$B$1:'E'!$AK$300,17,FALSE)*100),"")</f>
        <v/>
      </c>
      <c r="H138" s="65" t="str">
        <f>G!AW113</f>
        <v/>
      </c>
      <c r="I138" s="28" t="str">
        <f>G!AV113</f>
        <v>--</v>
      </c>
      <c r="J138" s="23" t="str">
        <f>G!AX113</f>
        <v/>
      </c>
      <c r="K138" s="65" t="str">
        <f>IFERROR(IF(OR(I138="--",I138="rg",VLOOKUP(F!$B113,E!$B$1:'E'!$AK$300,17,FALSE)=1000000000,J138="-",J138=""),"",(HLOOKUP(SMALL(G!$R$5:'G'!$AC$5,3),G!$R$5:'G'!$AC$500,ROW(G!T113)-4,FALSE))/VLOOKUP(F!$B113,E!$B$1:'E'!$AK$300,17,FALSE)*100),"")</f>
        <v/>
      </c>
      <c r="L138" s="65" t="str">
        <f>G!AZ113</f>
        <v/>
      </c>
      <c r="M138" s="28" t="str">
        <f>G!AY113</f>
        <v>--</v>
      </c>
      <c r="N138" s="23" t="str">
        <f>G!BA113</f>
        <v/>
      </c>
      <c r="O138" s="65" t="str">
        <f>IFERROR(IF(OR(M138="--",M138="rg",VLOOKUP(F!$B113,E!$B$1:'E'!$AK$300,17,FALSE)=1000000000,N138="-",N138=""),"",(HLOOKUP(SMALL(G!$R$5:'G'!$AC$5,5),G!$R$5:'G'!$AC$500,ROW(G!V113)-4,FALSE))/VLOOKUP(F!$B113,E!$B$1:'E'!$AK$300,17,FALSE)*100),"")</f>
        <v/>
      </c>
      <c r="P138" s="65" t="str">
        <f>G!BC113</f>
        <v/>
      </c>
      <c r="Q138" s="28" t="str">
        <f>G!BB113</f>
        <v>--</v>
      </c>
      <c r="R138" s="23" t="str">
        <f>G!BD113</f>
        <v/>
      </c>
      <c r="S138" s="65" t="str">
        <f>IFERROR(IF(OR(Q138="--",Q138="rg",VLOOKUP(F!$B113,E!$B$1:'E'!$AK$300,17,FALSE)=1000000000,R138="-",R138=""),"",(HLOOKUP(SMALL(G!$R$5:'G'!$AC$5,7),G!$R$5:'G'!$AC$500,ROW(G!X113)-4,FALSE))/VLOOKUP(F!$B113,E!$B$1:'E'!$AK$300,17,FALSE)*100),"")</f>
        <v/>
      </c>
      <c r="T138" s="65" t="str">
        <f>G!BF113</f>
        <v/>
      </c>
      <c r="U138" s="28" t="str">
        <f>G!BE113</f>
        <v>--</v>
      </c>
      <c r="V138" s="23" t="str">
        <f>G!BG113</f>
        <v/>
      </c>
      <c r="W138" s="65" t="str">
        <f>IFERROR(IF(OR(U138="--",U138="rg",VLOOKUP(F!$B113,E!$B$1:'E'!$AK$300,17,FALSE)=1000000000,V138="-",V138=""),"",(HLOOKUP(SMALL(G!$R$5:'G'!$AC$5,9),G!$R$5:'G'!$AC$500,ROW(G!Z113)-4,FALSE))/VLOOKUP(F!$B113,E!$B$1:'E'!$AK$300,17,FALSE)*100),"")</f>
        <v/>
      </c>
      <c r="X138" s="65" t="str">
        <f>G!BI113</f>
        <v/>
      </c>
      <c r="Y138" s="28" t="str">
        <f>G!BH113</f>
        <v>--</v>
      </c>
      <c r="Z138" s="23" t="str">
        <f>G!BJ113</f>
        <v/>
      </c>
      <c r="AA138" s="65" t="str">
        <f>IFERROR(IF(OR(Y138="--",Y138="rg",VLOOKUP(F!$B113,E!$B$1:'E'!$AK$300,17,FALSE)=1000000000,Z138="-",Z138=""),"",(HLOOKUP(SMALL(G!$R$5:'G'!$AC$5,11),G!$R$5:'G'!$AC$500,ROW(G!AB113)-4,FALSE))/VLOOKUP(F!$B113,E!$B$1:'E'!$AK$300,17,FALSE)*100),"")</f>
        <v/>
      </c>
      <c r="AB138" s="22"/>
      <c r="AC138" s="22"/>
      <c r="AE138" s="40">
        <f t="shared" si="6"/>
        <v>1</v>
      </c>
    </row>
    <row r="139" spans="1:31" s="40" customFormat="1" ht="9" customHeight="1" x14ac:dyDescent="0.15">
      <c r="A139" s="161" t="str">
        <f>F!A114</f>
        <v>1,2,3-Trichloorbenzeen</v>
      </c>
      <c r="B139" s="161"/>
      <c r="C139" s="161"/>
      <c r="D139" s="65" t="str">
        <f>G!AT114</f>
        <v/>
      </c>
      <c r="E139" s="28" t="str">
        <f>G!AS114</f>
        <v>--</v>
      </c>
      <c r="F139" s="23" t="str">
        <f>G!AU114</f>
        <v/>
      </c>
      <c r="G139" s="65" t="str">
        <f>IFERROR(IF(OR(E139="--",E139="rg",VLOOKUP(F!$B114,E!$B$1:'E'!$AK$300,17,FALSE)=1000000000,F139="-",F139=""),"",(HLOOKUP(SMALL(G!$R$5:'G'!$AC$5,1),G!$R$5:'G'!$AC$500,ROW(G!R114)-4,FALSE))/VLOOKUP(F!$B114,E!$B$1:'E'!$AK$300,17,FALSE)*100),"")</f>
        <v/>
      </c>
      <c r="H139" s="65" t="str">
        <f>G!AW114</f>
        <v/>
      </c>
      <c r="I139" s="28" t="str">
        <f>G!AV114</f>
        <v>--</v>
      </c>
      <c r="J139" s="23" t="str">
        <f>G!AX114</f>
        <v/>
      </c>
      <c r="K139" s="65" t="str">
        <f>IFERROR(IF(OR(I139="--",I139="rg",VLOOKUP(F!$B114,E!$B$1:'E'!$AK$300,17,FALSE)=1000000000,J139="-",J139=""),"",(HLOOKUP(SMALL(G!$R$5:'G'!$AC$5,3),G!$R$5:'G'!$AC$500,ROW(G!T114)-4,FALSE))/VLOOKUP(F!$B114,E!$B$1:'E'!$AK$300,17,FALSE)*100),"")</f>
        <v/>
      </c>
      <c r="L139" s="65" t="str">
        <f>G!AZ114</f>
        <v/>
      </c>
      <c r="M139" s="28" t="str">
        <f>G!AY114</f>
        <v>--</v>
      </c>
      <c r="N139" s="23" t="str">
        <f>G!BA114</f>
        <v/>
      </c>
      <c r="O139" s="65" t="str">
        <f>IFERROR(IF(OR(M139="--",M139="rg",VLOOKUP(F!$B114,E!$B$1:'E'!$AK$300,17,FALSE)=1000000000,N139="-",N139=""),"",(HLOOKUP(SMALL(G!$R$5:'G'!$AC$5,5),G!$R$5:'G'!$AC$500,ROW(G!V114)-4,FALSE))/VLOOKUP(F!$B114,E!$B$1:'E'!$AK$300,17,FALSE)*100),"")</f>
        <v/>
      </c>
      <c r="P139" s="65" t="str">
        <f>G!BC114</f>
        <v/>
      </c>
      <c r="Q139" s="28" t="str">
        <f>G!BB114</f>
        <v>--</v>
      </c>
      <c r="R139" s="23" t="str">
        <f>G!BD114</f>
        <v/>
      </c>
      <c r="S139" s="65" t="str">
        <f>IFERROR(IF(OR(Q139="--",Q139="rg",VLOOKUP(F!$B114,E!$B$1:'E'!$AK$300,17,FALSE)=1000000000,R139="-",R139=""),"",(HLOOKUP(SMALL(G!$R$5:'G'!$AC$5,7),G!$R$5:'G'!$AC$500,ROW(G!X114)-4,FALSE))/VLOOKUP(F!$B114,E!$B$1:'E'!$AK$300,17,FALSE)*100),"")</f>
        <v/>
      </c>
      <c r="T139" s="65" t="str">
        <f>G!BF114</f>
        <v/>
      </c>
      <c r="U139" s="28" t="str">
        <f>G!BE114</f>
        <v>--</v>
      </c>
      <c r="V139" s="23" t="str">
        <f>G!BG114</f>
        <v/>
      </c>
      <c r="W139" s="65" t="str">
        <f>IFERROR(IF(OR(U139="--",U139="rg",VLOOKUP(F!$B114,E!$B$1:'E'!$AK$300,17,FALSE)=1000000000,V139="-",V139=""),"",(HLOOKUP(SMALL(G!$R$5:'G'!$AC$5,9),G!$R$5:'G'!$AC$500,ROW(G!Z114)-4,FALSE))/VLOOKUP(F!$B114,E!$B$1:'E'!$AK$300,17,FALSE)*100),"")</f>
        <v/>
      </c>
      <c r="X139" s="65" t="str">
        <f>G!BI114</f>
        <v/>
      </c>
      <c r="Y139" s="28" t="str">
        <f>G!BH114</f>
        <v>--</v>
      </c>
      <c r="Z139" s="23" t="str">
        <f>G!BJ114</f>
        <v/>
      </c>
      <c r="AA139" s="65" t="str">
        <f>IFERROR(IF(OR(Y139="--",Y139="rg",VLOOKUP(F!$B114,E!$B$1:'E'!$AK$300,17,FALSE)=1000000000,Z139="-",Z139=""),"",(HLOOKUP(SMALL(G!$R$5:'G'!$AC$5,11),G!$R$5:'G'!$AC$500,ROW(G!AB114)-4,FALSE))/VLOOKUP(F!$B114,E!$B$1:'E'!$AK$300,17,FALSE)*100),"")</f>
        <v/>
      </c>
      <c r="AB139" s="22"/>
      <c r="AC139" s="22"/>
      <c r="AE139" s="40">
        <f t="shared" si="6"/>
        <v>1</v>
      </c>
    </row>
    <row r="140" spans="1:31" s="40" customFormat="1" ht="9" customHeight="1" x14ac:dyDescent="0.15">
      <c r="A140" s="161" t="str">
        <f>F!A115</f>
        <v>1,2,4-Trichloorbenzeen</v>
      </c>
      <c r="B140" s="161"/>
      <c r="C140" s="161"/>
      <c r="D140" s="65" t="str">
        <f>G!AT115</f>
        <v/>
      </c>
      <c r="E140" s="28" t="str">
        <f>G!AS115</f>
        <v>--</v>
      </c>
      <c r="F140" s="23" t="str">
        <f>G!AU115</f>
        <v/>
      </c>
      <c r="G140" s="65" t="str">
        <f>IFERROR(IF(OR(E140="--",E140="rg",VLOOKUP(F!$B115,E!$B$1:'E'!$AK$300,17,FALSE)=1000000000,F140="-",F140=""),"",(HLOOKUP(SMALL(G!$R$5:'G'!$AC$5,1),G!$R$5:'G'!$AC$500,ROW(G!R115)-4,FALSE))/VLOOKUP(F!$B115,E!$B$1:'E'!$AK$300,17,FALSE)*100),"")</f>
        <v/>
      </c>
      <c r="H140" s="65" t="str">
        <f>G!AW115</f>
        <v/>
      </c>
      <c r="I140" s="28" t="str">
        <f>G!AV115</f>
        <v>--</v>
      </c>
      <c r="J140" s="23" t="str">
        <f>G!AX115</f>
        <v/>
      </c>
      <c r="K140" s="65" t="str">
        <f>IFERROR(IF(OR(I140="--",I140="rg",VLOOKUP(F!$B115,E!$B$1:'E'!$AK$300,17,FALSE)=1000000000,J140="-",J140=""),"",(HLOOKUP(SMALL(G!$R$5:'G'!$AC$5,3),G!$R$5:'G'!$AC$500,ROW(G!T115)-4,FALSE))/VLOOKUP(F!$B115,E!$B$1:'E'!$AK$300,17,FALSE)*100),"")</f>
        <v/>
      </c>
      <c r="L140" s="65" t="str">
        <f>G!AZ115</f>
        <v/>
      </c>
      <c r="M140" s="28" t="str">
        <f>G!AY115</f>
        <v>--</v>
      </c>
      <c r="N140" s="23" t="str">
        <f>G!BA115</f>
        <v/>
      </c>
      <c r="O140" s="65" t="str">
        <f>IFERROR(IF(OR(M140="--",M140="rg",VLOOKUP(F!$B115,E!$B$1:'E'!$AK$300,17,FALSE)=1000000000,N140="-",N140=""),"",(HLOOKUP(SMALL(G!$R$5:'G'!$AC$5,5),G!$R$5:'G'!$AC$500,ROW(G!V115)-4,FALSE))/VLOOKUP(F!$B115,E!$B$1:'E'!$AK$300,17,FALSE)*100),"")</f>
        <v/>
      </c>
      <c r="P140" s="65" t="str">
        <f>G!BC115</f>
        <v/>
      </c>
      <c r="Q140" s="28" t="str">
        <f>G!BB115</f>
        <v>--</v>
      </c>
      <c r="R140" s="23" t="str">
        <f>G!BD115</f>
        <v/>
      </c>
      <c r="S140" s="65" t="str">
        <f>IFERROR(IF(OR(Q140="--",Q140="rg",VLOOKUP(F!$B115,E!$B$1:'E'!$AK$300,17,FALSE)=1000000000,R140="-",R140=""),"",(HLOOKUP(SMALL(G!$R$5:'G'!$AC$5,7),G!$R$5:'G'!$AC$500,ROW(G!X115)-4,FALSE))/VLOOKUP(F!$B115,E!$B$1:'E'!$AK$300,17,FALSE)*100),"")</f>
        <v/>
      </c>
      <c r="T140" s="65" t="str">
        <f>G!BF115</f>
        <v/>
      </c>
      <c r="U140" s="28" t="str">
        <f>G!BE115</f>
        <v>--</v>
      </c>
      <c r="V140" s="23" t="str">
        <f>G!BG115</f>
        <v/>
      </c>
      <c r="W140" s="65" t="str">
        <f>IFERROR(IF(OR(U140="--",U140="rg",VLOOKUP(F!$B115,E!$B$1:'E'!$AK$300,17,FALSE)=1000000000,V140="-",V140=""),"",(HLOOKUP(SMALL(G!$R$5:'G'!$AC$5,9),G!$R$5:'G'!$AC$500,ROW(G!Z115)-4,FALSE))/VLOOKUP(F!$B115,E!$B$1:'E'!$AK$300,17,FALSE)*100),"")</f>
        <v/>
      </c>
      <c r="X140" s="65" t="str">
        <f>G!BI115</f>
        <v/>
      </c>
      <c r="Y140" s="28" t="str">
        <f>G!BH115</f>
        <v>--</v>
      </c>
      <c r="Z140" s="23" t="str">
        <f>G!BJ115</f>
        <v/>
      </c>
      <c r="AA140" s="65" t="str">
        <f>IFERROR(IF(OR(Y140="--",Y140="rg",VLOOKUP(F!$B115,E!$B$1:'E'!$AK$300,17,FALSE)=1000000000,Z140="-",Z140=""),"",(HLOOKUP(SMALL(G!$R$5:'G'!$AC$5,11),G!$R$5:'G'!$AC$500,ROW(G!AB115)-4,FALSE))/VLOOKUP(F!$B115,E!$B$1:'E'!$AK$300,17,FALSE)*100),"")</f>
        <v/>
      </c>
      <c r="AB140" s="22"/>
      <c r="AC140" s="22"/>
      <c r="AE140" s="40">
        <f t="shared" si="6"/>
        <v>1</v>
      </c>
    </row>
    <row r="141" spans="1:31" s="40" customFormat="1" ht="9" customHeight="1" x14ac:dyDescent="0.15">
      <c r="A141" s="161" t="str">
        <f>F!A116</f>
        <v>1,3,5-trichloorbenzeen</v>
      </c>
      <c r="B141" s="161"/>
      <c r="C141" s="161"/>
      <c r="D141" s="65" t="str">
        <f>G!AT116</f>
        <v/>
      </c>
      <c r="E141" s="28" t="str">
        <f>G!AS116</f>
        <v>--</v>
      </c>
      <c r="F141" s="23" t="str">
        <f>G!AU116</f>
        <v/>
      </c>
      <c r="G141" s="65" t="str">
        <f>IFERROR(IF(OR(E141="--",E141="rg",VLOOKUP(F!$B116,E!$B$1:'E'!$AK$300,17,FALSE)=1000000000,F141="-",F141=""),"",(HLOOKUP(SMALL(G!$R$5:'G'!$AC$5,1),G!$R$5:'G'!$AC$500,ROW(G!R116)-4,FALSE))/VLOOKUP(F!$B116,E!$B$1:'E'!$AK$300,17,FALSE)*100),"")</f>
        <v/>
      </c>
      <c r="H141" s="65" t="str">
        <f>G!AW116</f>
        <v/>
      </c>
      <c r="I141" s="28" t="str">
        <f>G!AV116</f>
        <v>--</v>
      </c>
      <c r="J141" s="23" t="str">
        <f>G!AX116</f>
        <v/>
      </c>
      <c r="K141" s="65" t="str">
        <f>IFERROR(IF(OR(I141="--",I141="rg",VLOOKUP(F!$B116,E!$B$1:'E'!$AK$300,17,FALSE)=1000000000,J141="-",J141=""),"",(HLOOKUP(SMALL(G!$R$5:'G'!$AC$5,3),G!$R$5:'G'!$AC$500,ROW(G!T116)-4,FALSE))/VLOOKUP(F!$B116,E!$B$1:'E'!$AK$300,17,FALSE)*100),"")</f>
        <v/>
      </c>
      <c r="L141" s="65" t="str">
        <f>G!AZ116</f>
        <v/>
      </c>
      <c r="M141" s="28" t="str">
        <f>G!AY116</f>
        <v>--</v>
      </c>
      <c r="N141" s="23" t="str">
        <f>G!BA116</f>
        <v/>
      </c>
      <c r="O141" s="65" t="str">
        <f>IFERROR(IF(OR(M141="--",M141="rg",VLOOKUP(F!$B116,E!$B$1:'E'!$AK$300,17,FALSE)=1000000000,N141="-",N141=""),"",(HLOOKUP(SMALL(G!$R$5:'G'!$AC$5,5),G!$R$5:'G'!$AC$500,ROW(G!V116)-4,FALSE))/VLOOKUP(F!$B116,E!$B$1:'E'!$AK$300,17,FALSE)*100),"")</f>
        <v/>
      </c>
      <c r="P141" s="65" t="str">
        <f>G!BC116</f>
        <v/>
      </c>
      <c r="Q141" s="28" t="str">
        <f>G!BB116</f>
        <v>--</v>
      </c>
      <c r="R141" s="23" t="str">
        <f>G!BD116</f>
        <v/>
      </c>
      <c r="S141" s="65" t="str">
        <f>IFERROR(IF(OR(Q141="--",Q141="rg",VLOOKUP(F!$B116,E!$B$1:'E'!$AK$300,17,FALSE)=1000000000,R141="-",R141=""),"",(HLOOKUP(SMALL(G!$R$5:'G'!$AC$5,7),G!$R$5:'G'!$AC$500,ROW(G!X116)-4,FALSE))/VLOOKUP(F!$B116,E!$B$1:'E'!$AK$300,17,FALSE)*100),"")</f>
        <v/>
      </c>
      <c r="T141" s="65" t="str">
        <f>G!BF116</f>
        <v/>
      </c>
      <c r="U141" s="28" t="str">
        <f>G!BE116</f>
        <v>--</v>
      </c>
      <c r="V141" s="23" t="str">
        <f>G!BG116</f>
        <v/>
      </c>
      <c r="W141" s="65" t="str">
        <f>IFERROR(IF(OR(U141="--",U141="rg",VLOOKUP(F!$B116,E!$B$1:'E'!$AK$300,17,FALSE)=1000000000,V141="-",V141=""),"",(HLOOKUP(SMALL(G!$R$5:'G'!$AC$5,9),G!$R$5:'G'!$AC$500,ROW(G!Z116)-4,FALSE))/VLOOKUP(F!$B116,E!$B$1:'E'!$AK$300,17,FALSE)*100),"")</f>
        <v/>
      </c>
      <c r="X141" s="65" t="str">
        <f>G!BI116</f>
        <v/>
      </c>
      <c r="Y141" s="28" t="str">
        <f>G!BH116</f>
        <v>--</v>
      </c>
      <c r="Z141" s="23" t="str">
        <f>G!BJ116</f>
        <v/>
      </c>
      <c r="AA141" s="65" t="str">
        <f>IFERROR(IF(OR(Y141="--",Y141="rg",VLOOKUP(F!$B116,E!$B$1:'E'!$AK$300,17,FALSE)=1000000000,Z141="-",Z141=""),"",(HLOOKUP(SMALL(G!$R$5:'G'!$AC$5,11),G!$R$5:'G'!$AC$500,ROW(G!AB116)-4,FALSE))/VLOOKUP(F!$B116,E!$B$1:'E'!$AK$300,17,FALSE)*100),"")</f>
        <v/>
      </c>
      <c r="AB141" s="22"/>
      <c r="AC141" s="22"/>
      <c r="AE141" s="40">
        <f t="shared" si="6"/>
        <v>1</v>
      </c>
    </row>
    <row r="142" spans="1:31" s="40" customFormat="1" ht="9" customHeight="1" x14ac:dyDescent="0.15">
      <c r="A142" s="161" t="str">
        <f>F!A117</f>
        <v>Trichloorbenzenen (som)</v>
      </c>
      <c r="B142" s="161"/>
      <c r="C142" s="161"/>
      <c r="D142" s="65" t="str">
        <f>G!AT117</f>
        <v/>
      </c>
      <c r="E142" s="28" t="str">
        <f>G!AS117</f>
        <v>--</v>
      </c>
      <c r="F142" s="23" t="str">
        <f>G!AU117</f>
        <v/>
      </c>
      <c r="G142" s="65" t="str">
        <f>IFERROR(IF(OR(E142="--",E142="rg",VLOOKUP(F!$B117,E!$B$1:'E'!$AK$300,17,FALSE)=1000000000,F142="-",F142=""),"",(HLOOKUP(SMALL(G!$R$5:'G'!$AC$5,1),G!$R$5:'G'!$AC$500,ROW(G!R117)-4,FALSE))/VLOOKUP(F!$B117,E!$B$1:'E'!$AK$300,17,FALSE)*100),"")</f>
        <v/>
      </c>
      <c r="H142" s="65" t="str">
        <f>G!AW117</f>
        <v/>
      </c>
      <c r="I142" s="28" t="str">
        <f>G!AV117</f>
        <v>--</v>
      </c>
      <c r="J142" s="23" t="str">
        <f>G!AX117</f>
        <v/>
      </c>
      <c r="K142" s="65" t="str">
        <f>IFERROR(IF(OR(I142="--",I142="rg",VLOOKUP(F!$B117,E!$B$1:'E'!$AK$300,17,FALSE)=1000000000,J142="-",J142=""),"",(HLOOKUP(SMALL(G!$R$5:'G'!$AC$5,3),G!$R$5:'G'!$AC$500,ROW(G!T117)-4,FALSE))/VLOOKUP(F!$B117,E!$B$1:'E'!$AK$300,17,FALSE)*100),"")</f>
        <v/>
      </c>
      <c r="L142" s="65" t="str">
        <f>G!AZ117</f>
        <v/>
      </c>
      <c r="M142" s="28" t="str">
        <f>G!AY117</f>
        <v>--</v>
      </c>
      <c r="N142" s="23" t="str">
        <f>G!BA117</f>
        <v/>
      </c>
      <c r="O142" s="65" t="str">
        <f>IFERROR(IF(OR(M142="--",M142="rg",VLOOKUP(F!$B117,E!$B$1:'E'!$AK$300,17,FALSE)=1000000000,N142="-",N142=""),"",(HLOOKUP(SMALL(G!$R$5:'G'!$AC$5,5),G!$R$5:'G'!$AC$500,ROW(G!V117)-4,FALSE))/VLOOKUP(F!$B117,E!$B$1:'E'!$AK$300,17,FALSE)*100),"")</f>
        <v/>
      </c>
      <c r="P142" s="65" t="str">
        <f>G!BC117</f>
        <v/>
      </c>
      <c r="Q142" s="28" t="str">
        <f>G!BB117</f>
        <v>--</v>
      </c>
      <c r="R142" s="23" t="str">
        <f>G!BD117</f>
        <v/>
      </c>
      <c r="S142" s="65" t="str">
        <f>IFERROR(IF(OR(Q142="--",Q142="rg",VLOOKUP(F!$B117,E!$B$1:'E'!$AK$300,17,FALSE)=1000000000,R142="-",R142=""),"",(HLOOKUP(SMALL(G!$R$5:'G'!$AC$5,7),G!$R$5:'G'!$AC$500,ROW(G!X117)-4,FALSE))/VLOOKUP(F!$B117,E!$B$1:'E'!$AK$300,17,FALSE)*100),"")</f>
        <v/>
      </c>
      <c r="T142" s="65" t="str">
        <f>G!BF117</f>
        <v/>
      </c>
      <c r="U142" s="28" t="str">
        <f>G!BE117</f>
        <v>--</v>
      </c>
      <c r="V142" s="23" t="str">
        <f>G!BG117</f>
        <v/>
      </c>
      <c r="W142" s="65" t="str">
        <f>IFERROR(IF(OR(U142="--",U142="rg",VLOOKUP(F!$B117,E!$B$1:'E'!$AK$300,17,FALSE)=1000000000,V142="-",V142=""),"",(HLOOKUP(SMALL(G!$R$5:'G'!$AC$5,9),G!$R$5:'G'!$AC$500,ROW(G!Z117)-4,FALSE))/VLOOKUP(F!$B117,E!$B$1:'E'!$AK$300,17,FALSE)*100),"")</f>
        <v/>
      </c>
      <c r="X142" s="65" t="str">
        <f>G!BI117</f>
        <v/>
      </c>
      <c r="Y142" s="28" t="str">
        <f>G!BH117</f>
        <v>--</v>
      </c>
      <c r="Z142" s="23" t="str">
        <f>G!BJ117</f>
        <v/>
      </c>
      <c r="AA142" s="65" t="str">
        <f>IFERROR(IF(OR(Y142="--",Y142="rg",VLOOKUP(F!$B117,E!$B$1:'E'!$AK$300,17,FALSE)=1000000000,Z142="-",Z142=""),"",(HLOOKUP(SMALL(G!$R$5:'G'!$AC$5,11),G!$R$5:'G'!$AC$500,ROW(G!AB117)-4,FALSE))/VLOOKUP(F!$B117,E!$B$1:'E'!$AK$300,17,FALSE)*100),"")</f>
        <v/>
      </c>
      <c r="AB142" s="22"/>
      <c r="AC142" s="22"/>
      <c r="AE142" s="40">
        <f t="shared" si="6"/>
        <v>1</v>
      </c>
    </row>
    <row r="143" spans="1:31" s="40" customFormat="1" ht="9" customHeight="1" x14ac:dyDescent="0.15">
      <c r="A143" s="161" t="str">
        <f>F!A118</f>
        <v>1,2,3,4-tetrachloorbenzeen</v>
      </c>
      <c r="B143" s="161"/>
      <c r="C143" s="161"/>
      <c r="D143" s="65" t="str">
        <f>G!AT118</f>
        <v/>
      </c>
      <c r="E143" s="28" t="str">
        <f>G!AS118</f>
        <v>--</v>
      </c>
      <c r="F143" s="23" t="str">
        <f>G!AU118</f>
        <v/>
      </c>
      <c r="G143" s="65" t="str">
        <f>IFERROR(IF(OR(E143="--",E143="rg",VLOOKUP(F!$B118,E!$B$1:'E'!$AK$300,17,FALSE)=1000000000,F143="-",F143=""),"",(HLOOKUP(SMALL(G!$R$5:'G'!$AC$5,1),G!$R$5:'G'!$AC$500,ROW(G!R118)-4,FALSE))/VLOOKUP(F!$B118,E!$B$1:'E'!$AK$300,17,FALSE)*100),"")</f>
        <v/>
      </c>
      <c r="H143" s="65" t="str">
        <f>G!AW118</f>
        <v/>
      </c>
      <c r="I143" s="28" t="str">
        <f>G!AV118</f>
        <v>--</v>
      </c>
      <c r="J143" s="23" t="str">
        <f>G!AX118</f>
        <v/>
      </c>
      <c r="K143" s="65" t="str">
        <f>IFERROR(IF(OR(I143="--",I143="rg",VLOOKUP(F!$B118,E!$B$1:'E'!$AK$300,17,FALSE)=1000000000,J143="-",J143=""),"",(HLOOKUP(SMALL(G!$R$5:'G'!$AC$5,3),G!$R$5:'G'!$AC$500,ROW(G!T118)-4,FALSE))/VLOOKUP(F!$B118,E!$B$1:'E'!$AK$300,17,FALSE)*100),"")</f>
        <v/>
      </c>
      <c r="L143" s="65" t="str">
        <f>G!AZ118</f>
        <v/>
      </c>
      <c r="M143" s="28" t="str">
        <f>G!AY118</f>
        <v>--</v>
      </c>
      <c r="N143" s="23" t="str">
        <f>G!BA118</f>
        <v/>
      </c>
      <c r="O143" s="65" t="str">
        <f>IFERROR(IF(OR(M143="--",M143="rg",VLOOKUP(F!$B118,E!$B$1:'E'!$AK$300,17,FALSE)=1000000000,N143="-",N143=""),"",(HLOOKUP(SMALL(G!$R$5:'G'!$AC$5,5),G!$R$5:'G'!$AC$500,ROW(G!V118)-4,FALSE))/VLOOKUP(F!$B118,E!$B$1:'E'!$AK$300,17,FALSE)*100),"")</f>
        <v/>
      </c>
      <c r="P143" s="65" t="str">
        <f>G!BC118</f>
        <v/>
      </c>
      <c r="Q143" s="28" t="str">
        <f>G!BB118</f>
        <v>--</v>
      </c>
      <c r="R143" s="23" t="str">
        <f>G!BD118</f>
        <v/>
      </c>
      <c r="S143" s="65" t="str">
        <f>IFERROR(IF(OR(Q143="--",Q143="rg",VLOOKUP(F!$B118,E!$B$1:'E'!$AK$300,17,FALSE)=1000000000,R143="-",R143=""),"",(HLOOKUP(SMALL(G!$R$5:'G'!$AC$5,7),G!$R$5:'G'!$AC$500,ROW(G!X118)-4,FALSE))/VLOOKUP(F!$B118,E!$B$1:'E'!$AK$300,17,FALSE)*100),"")</f>
        <v/>
      </c>
      <c r="T143" s="65" t="str">
        <f>G!BF118</f>
        <v/>
      </c>
      <c r="U143" s="28" t="str">
        <f>G!BE118</f>
        <v>--</v>
      </c>
      <c r="V143" s="23" t="str">
        <f>G!BG118</f>
        <v/>
      </c>
      <c r="W143" s="65" t="str">
        <f>IFERROR(IF(OR(U143="--",U143="rg",VLOOKUP(F!$B118,E!$B$1:'E'!$AK$300,17,FALSE)=1000000000,V143="-",V143=""),"",(HLOOKUP(SMALL(G!$R$5:'G'!$AC$5,9),G!$R$5:'G'!$AC$500,ROW(G!Z118)-4,FALSE))/VLOOKUP(F!$B118,E!$B$1:'E'!$AK$300,17,FALSE)*100),"")</f>
        <v/>
      </c>
      <c r="X143" s="65" t="str">
        <f>G!BI118</f>
        <v/>
      </c>
      <c r="Y143" s="28" t="str">
        <f>G!BH118</f>
        <v>--</v>
      </c>
      <c r="Z143" s="23" t="str">
        <f>G!BJ118</f>
        <v/>
      </c>
      <c r="AA143" s="65" t="str">
        <f>IFERROR(IF(OR(Y143="--",Y143="rg",VLOOKUP(F!$B118,E!$B$1:'E'!$AK$300,17,FALSE)=1000000000,Z143="-",Z143=""),"",(HLOOKUP(SMALL(G!$R$5:'G'!$AC$5,11),G!$R$5:'G'!$AC$500,ROW(G!AB118)-4,FALSE))/VLOOKUP(F!$B118,E!$B$1:'E'!$AK$300,17,FALSE)*100),"")</f>
        <v/>
      </c>
      <c r="AB143" s="22"/>
      <c r="AC143" s="22"/>
      <c r="AE143" s="40">
        <f t="shared" si="6"/>
        <v>1</v>
      </c>
    </row>
    <row r="144" spans="1:31" s="40" customFormat="1" ht="9" customHeight="1" x14ac:dyDescent="0.15">
      <c r="A144" s="161" t="str">
        <f>F!A119</f>
        <v>1,2,3,5-tetrachloorbenzeen</v>
      </c>
      <c r="B144" s="161"/>
      <c r="C144" s="161"/>
      <c r="D144" s="65" t="str">
        <f>G!AT119</f>
        <v/>
      </c>
      <c r="E144" s="28" t="str">
        <f>G!AS119</f>
        <v>--</v>
      </c>
      <c r="F144" s="23" t="str">
        <f>G!AU119</f>
        <v/>
      </c>
      <c r="G144" s="65" t="str">
        <f>IFERROR(IF(OR(E144="--",E144="rg",VLOOKUP(F!$B119,E!$B$1:'E'!$AK$300,17,FALSE)=1000000000,F144="-",F144=""),"",(HLOOKUP(SMALL(G!$R$5:'G'!$AC$5,1),G!$R$5:'G'!$AC$500,ROW(G!R119)-4,FALSE))/VLOOKUP(F!$B119,E!$B$1:'E'!$AK$300,17,FALSE)*100),"")</f>
        <v/>
      </c>
      <c r="H144" s="65" t="str">
        <f>G!AW119</f>
        <v/>
      </c>
      <c r="I144" s="28" t="str">
        <f>G!AV119</f>
        <v>--</v>
      </c>
      <c r="J144" s="23" t="str">
        <f>G!AX119</f>
        <v/>
      </c>
      <c r="K144" s="65" t="str">
        <f>IFERROR(IF(OR(I144="--",I144="rg",VLOOKUP(F!$B119,E!$B$1:'E'!$AK$300,17,FALSE)=1000000000,J144="-",J144=""),"",(HLOOKUP(SMALL(G!$R$5:'G'!$AC$5,3),G!$R$5:'G'!$AC$500,ROW(G!T119)-4,FALSE))/VLOOKUP(F!$B119,E!$B$1:'E'!$AK$300,17,FALSE)*100),"")</f>
        <v/>
      </c>
      <c r="L144" s="65" t="str">
        <f>G!AZ119</f>
        <v/>
      </c>
      <c r="M144" s="28" t="str">
        <f>G!AY119</f>
        <v>--</v>
      </c>
      <c r="N144" s="23" t="str">
        <f>G!BA119</f>
        <v/>
      </c>
      <c r="O144" s="65" t="str">
        <f>IFERROR(IF(OR(M144="--",M144="rg",VLOOKUP(F!$B119,E!$B$1:'E'!$AK$300,17,FALSE)=1000000000,N144="-",N144=""),"",(HLOOKUP(SMALL(G!$R$5:'G'!$AC$5,5),G!$R$5:'G'!$AC$500,ROW(G!V119)-4,FALSE))/VLOOKUP(F!$B119,E!$B$1:'E'!$AK$300,17,FALSE)*100),"")</f>
        <v/>
      </c>
      <c r="P144" s="65" t="str">
        <f>G!BC119</f>
        <v/>
      </c>
      <c r="Q144" s="28" t="str">
        <f>G!BB119</f>
        <v>--</v>
      </c>
      <c r="R144" s="23" t="str">
        <f>G!BD119</f>
        <v/>
      </c>
      <c r="S144" s="65" t="str">
        <f>IFERROR(IF(OR(Q144="--",Q144="rg",VLOOKUP(F!$B119,E!$B$1:'E'!$AK$300,17,FALSE)=1000000000,R144="-",R144=""),"",(HLOOKUP(SMALL(G!$R$5:'G'!$AC$5,7),G!$R$5:'G'!$AC$500,ROW(G!X119)-4,FALSE))/VLOOKUP(F!$B119,E!$B$1:'E'!$AK$300,17,FALSE)*100),"")</f>
        <v/>
      </c>
      <c r="T144" s="65" t="str">
        <f>G!BF119</f>
        <v/>
      </c>
      <c r="U144" s="28" t="str">
        <f>G!BE119</f>
        <v>--</v>
      </c>
      <c r="V144" s="23" t="str">
        <f>G!BG119</f>
        <v/>
      </c>
      <c r="W144" s="65" t="str">
        <f>IFERROR(IF(OR(U144="--",U144="rg",VLOOKUP(F!$B119,E!$B$1:'E'!$AK$300,17,FALSE)=1000000000,V144="-",V144=""),"",(HLOOKUP(SMALL(G!$R$5:'G'!$AC$5,9),G!$R$5:'G'!$AC$500,ROW(G!Z119)-4,FALSE))/VLOOKUP(F!$B119,E!$B$1:'E'!$AK$300,17,FALSE)*100),"")</f>
        <v/>
      </c>
      <c r="X144" s="65" t="str">
        <f>G!BI119</f>
        <v/>
      </c>
      <c r="Y144" s="28" t="str">
        <f>G!BH119</f>
        <v>--</v>
      </c>
      <c r="Z144" s="23" t="str">
        <f>G!BJ119</f>
        <v/>
      </c>
      <c r="AA144" s="65" t="str">
        <f>IFERROR(IF(OR(Y144="--",Y144="rg",VLOOKUP(F!$B119,E!$B$1:'E'!$AK$300,17,FALSE)=1000000000,Z144="-",Z144=""),"",(HLOOKUP(SMALL(G!$R$5:'G'!$AC$5,11),G!$R$5:'G'!$AC$500,ROW(G!AB119)-4,FALSE))/VLOOKUP(F!$B119,E!$B$1:'E'!$AK$300,17,FALSE)*100),"")</f>
        <v/>
      </c>
      <c r="AB144" s="22"/>
      <c r="AC144" s="22"/>
      <c r="AE144" s="40">
        <f t="shared" si="6"/>
        <v>1</v>
      </c>
    </row>
    <row r="145" spans="1:31" s="40" customFormat="1" ht="9" customHeight="1" x14ac:dyDescent="0.15">
      <c r="A145" s="161" t="str">
        <f>F!A120</f>
        <v>1,2,4,5-tetrachloorbenzeen</v>
      </c>
      <c r="B145" s="161"/>
      <c r="C145" s="161"/>
      <c r="D145" s="65" t="str">
        <f>G!AT120</f>
        <v/>
      </c>
      <c r="E145" s="28" t="str">
        <f>G!AS120</f>
        <v>--</v>
      </c>
      <c r="F145" s="23" t="str">
        <f>G!AU120</f>
        <v/>
      </c>
      <c r="G145" s="65" t="str">
        <f>IFERROR(IF(OR(E145="--",E145="rg",VLOOKUP(F!$B120,E!$B$1:'E'!$AK$300,17,FALSE)=1000000000,F145="-",F145=""),"",(HLOOKUP(SMALL(G!$R$5:'G'!$AC$5,1),G!$R$5:'G'!$AC$500,ROW(G!R120)-4,FALSE))/VLOOKUP(F!$B120,E!$B$1:'E'!$AK$300,17,FALSE)*100),"")</f>
        <v/>
      </c>
      <c r="H145" s="65" t="str">
        <f>G!AW120</f>
        <v/>
      </c>
      <c r="I145" s="28" t="str">
        <f>G!AV120</f>
        <v>--</v>
      </c>
      <c r="J145" s="23" t="str">
        <f>G!AX120</f>
        <v/>
      </c>
      <c r="K145" s="65" t="str">
        <f>IFERROR(IF(OR(I145="--",I145="rg",VLOOKUP(F!$B120,E!$B$1:'E'!$AK$300,17,FALSE)=1000000000,J145="-",J145=""),"",(HLOOKUP(SMALL(G!$R$5:'G'!$AC$5,3),G!$R$5:'G'!$AC$500,ROW(G!T120)-4,FALSE))/VLOOKUP(F!$B120,E!$B$1:'E'!$AK$300,17,FALSE)*100),"")</f>
        <v/>
      </c>
      <c r="L145" s="65" t="str">
        <f>G!AZ120</f>
        <v/>
      </c>
      <c r="M145" s="28" t="str">
        <f>G!AY120</f>
        <v>--</v>
      </c>
      <c r="N145" s="23" t="str">
        <f>G!BA120</f>
        <v/>
      </c>
      <c r="O145" s="65" t="str">
        <f>IFERROR(IF(OR(M145="--",M145="rg",VLOOKUP(F!$B120,E!$B$1:'E'!$AK$300,17,FALSE)=1000000000,N145="-",N145=""),"",(HLOOKUP(SMALL(G!$R$5:'G'!$AC$5,5),G!$R$5:'G'!$AC$500,ROW(G!V120)-4,FALSE))/VLOOKUP(F!$B120,E!$B$1:'E'!$AK$300,17,FALSE)*100),"")</f>
        <v/>
      </c>
      <c r="P145" s="65" t="str">
        <f>G!BC120</f>
        <v/>
      </c>
      <c r="Q145" s="28" t="str">
        <f>G!BB120</f>
        <v>--</v>
      </c>
      <c r="R145" s="23" t="str">
        <f>G!BD120</f>
        <v/>
      </c>
      <c r="S145" s="65" t="str">
        <f>IFERROR(IF(OR(Q145="--",Q145="rg",VLOOKUP(F!$B120,E!$B$1:'E'!$AK$300,17,FALSE)=1000000000,R145="-",R145=""),"",(HLOOKUP(SMALL(G!$R$5:'G'!$AC$5,7),G!$R$5:'G'!$AC$500,ROW(G!X120)-4,FALSE))/VLOOKUP(F!$B120,E!$B$1:'E'!$AK$300,17,FALSE)*100),"")</f>
        <v/>
      </c>
      <c r="T145" s="65" t="str">
        <f>G!BF120</f>
        <v/>
      </c>
      <c r="U145" s="28" t="str">
        <f>G!BE120</f>
        <v>--</v>
      </c>
      <c r="V145" s="23" t="str">
        <f>G!BG120</f>
        <v/>
      </c>
      <c r="W145" s="65" t="str">
        <f>IFERROR(IF(OR(U145="--",U145="rg",VLOOKUP(F!$B120,E!$B$1:'E'!$AK$300,17,FALSE)=1000000000,V145="-",V145=""),"",(HLOOKUP(SMALL(G!$R$5:'G'!$AC$5,9),G!$R$5:'G'!$AC$500,ROW(G!Z120)-4,FALSE))/VLOOKUP(F!$B120,E!$B$1:'E'!$AK$300,17,FALSE)*100),"")</f>
        <v/>
      </c>
      <c r="X145" s="65" t="str">
        <f>G!BI120</f>
        <v/>
      </c>
      <c r="Y145" s="28" t="str">
        <f>G!BH120</f>
        <v>--</v>
      </c>
      <c r="Z145" s="23" t="str">
        <f>G!BJ120</f>
        <v/>
      </c>
      <c r="AA145" s="65" t="str">
        <f>IFERROR(IF(OR(Y145="--",Y145="rg",VLOOKUP(F!$B120,E!$B$1:'E'!$AK$300,17,FALSE)=1000000000,Z145="-",Z145=""),"",(HLOOKUP(SMALL(G!$R$5:'G'!$AC$5,11),G!$R$5:'G'!$AC$500,ROW(G!AB120)-4,FALSE))/VLOOKUP(F!$B120,E!$B$1:'E'!$AK$300,17,FALSE)*100),"")</f>
        <v/>
      </c>
      <c r="AB145" s="22"/>
      <c r="AC145" s="22"/>
      <c r="AE145" s="40">
        <f t="shared" si="6"/>
        <v>1</v>
      </c>
    </row>
    <row r="146" spans="1:31" s="40" customFormat="1" ht="9" customHeight="1" x14ac:dyDescent="0.15">
      <c r="A146" s="161" t="str">
        <f>F!A121</f>
        <v>Tetrachloorbenzenen (som)</v>
      </c>
      <c r="B146" s="161"/>
      <c r="C146" s="161"/>
      <c r="D146" s="65" t="str">
        <f>G!AT121</f>
        <v/>
      </c>
      <c r="E146" s="28" t="str">
        <f>G!AS121</f>
        <v>--</v>
      </c>
      <c r="F146" s="23" t="str">
        <f>G!AU121</f>
        <v/>
      </c>
      <c r="G146" s="65" t="str">
        <f>IFERROR(IF(OR(E146="--",E146="rg",VLOOKUP(F!$B121,E!$B$1:'E'!$AK$300,17,FALSE)=1000000000,F146="-",F146=""),"",(HLOOKUP(SMALL(G!$R$5:'G'!$AC$5,1),G!$R$5:'G'!$AC$500,ROW(G!R121)-4,FALSE))/VLOOKUP(F!$B121,E!$B$1:'E'!$AK$300,17,FALSE)*100),"")</f>
        <v/>
      </c>
      <c r="H146" s="65" t="str">
        <f>G!AW121</f>
        <v/>
      </c>
      <c r="I146" s="28" t="str">
        <f>G!AV121</f>
        <v>--</v>
      </c>
      <c r="J146" s="23" t="str">
        <f>G!AX121</f>
        <v/>
      </c>
      <c r="K146" s="65" t="str">
        <f>IFERROR(IF(OR(I146="--",I146="rg",VLOOKUP(F!$B121,E!$B$1:'E'!$AK$300,17,FALSE)=1000000000,J146="-",J146=""),"",(HLOOKUP(SMALL(G!$R$5:'G'!$AC$5,3),G!$R$5:'G'!$AC$500,ROW(G!T121)-4,FALSE))/VLOOKUP(F!$B121,E!$B$1:'E'!$AK$300,17,FALSE)*100),"")</f>
        <v/>
      </c>
      <c r="L146" s="65" t="str">
        <f>G!AZ121</f>
        <v/>
      </c>
      <c r="M146" s="28" t="str">
        <f>G!AY121</f>
        <v>--</v>
      </c>
      <c r="N146" s="23" t="str">
        <f>G!BA121</f>
        <v/>
      </c>
      <c r="O146" s="65" t="str">
        <f>IFERROR(IF(OR(M146="--",M146="rg",VLOOKUP(F!$B121,E!$B$1:'E'!$AK$300,17,FALSE)=1000000000,N146="-",N146=""),"",(HLOOKUP(SMALL(G!$R$5:'G'!$AC$5,5),G!$R$5:'G'!$AC$500,ROW(G!V121)-4,FALSE))/VLOOKUP(F!$B121,E!$B$1:'E'!$AK$300,17,FALSE)*100),"")</f>
        <v/>
      </c>
      <c r="P146" s="65" t="str">
        <f>G!BC121</f>
        <v/>
      </c>
      <c r="Q146" s="28" t="str">
        <f>G!BB121</f>
        <v>--</v>
      </c>
      <c r="R146" s="23" t="str">
        <f>G!BD121</f>
        <v/>
      </c>
      <c r="S146" s="65" t="str">
        <f>IFERROR(IF(OR(Q146="--",Q146="rg",VLOOKUP(F!$B121,E!$B$1:'E'!$AK$300,17,FALSE)=1000000000,R146="-",R146=""),"",(HLOOKUP(SMALL(G!$R$5:'G'!$AC$5,7),G!$R$5:'G'!$AC$500,ROW(G!X121)-4,FALSE))/VLOOKUP(F!$B121,E!$B$1:'E'!$AK$300,17,FALSE)*100),"")</f>
        <v/>
      </c>
      <c r="T146" s="65" t="str">
        <f>G!BF121</f>
        <v/>
      </c>
      <c r="U146" s="28" t="str">
        <f>G!BE121</f>
        <v>--</v>
      </c>
      <c r="V146" s="23" t="str">
        <f>G!BG121</f>
        <v/>
      </c>
      <c r="W146" s="65" t="str">
        <f>IFERROR(IF(OR(U146="--",U146="rg",VLOOKUP(F!$B121,E!$B$1:'E'!$AK$300,17,FALSE)=1000000000,V146="-",V146=""),"",(HLOOKUP(SMALL(G!$R$5:'G'!$AC$5,9),G!$R$5:'G'!$AC$500,ROW(G!Z121)-4,FALSE))/VLOOKUP(F!$B121,E!$B$1:'E'!$AK$300,17,FALSE)*100),"")</f>
        <v/>
      </c>
      <c r="X146" s="65" t="str">
        <f>G!BI121</f>
        <v/>
      </c>
      <c r="Y146" s="28" t="str">
        <f>G!BH121</f>
        <v>--</v>
      </c>
      <c r="Z146" s="23" t="str">
        <f>G!BJ121</f>
        <v/>
      </c>
      <c r="AA146" s="65" t="str">
        <f>IFERROR(IF(OR(Y146="--",Y146="rg",VLOOKUP(F!$B121,E!$B$1:'E'!$AK$300,17,FALSE)=1000000000,Z146="-",Z146=""),"",(HLOOKUP(SMALL(G!$R$5:'G'!$AC$5,11),G!$R$5:'G'!$AC$500,ROW(G!AB121)-4,FALSE))/VLOOKUP(F!$B121,E!$B$1:'E'!$AK$300,17,FALSE)*100),"")</f>
        <v/>
      </c>
      <c r="AB146" s="22"/>
      <c r="AC146" s="22"/>
      <c r="AE146" s="40">
        <f t="shared" si="6"/>
        <v>1</v>
      </c>
    </row>
    <row r="147" spans="1:31" s="40" customFormat="1" ht="9" customHeight="1" x14ac:dyDescent="0.15">
      <c r="A147" s="161" t="str">
        <f>F!A122</f>
        <v>Pentachloorbenzeen</v>
      </c>
      <c r="B147" s="161"/>
      <c r="C147" s="161"/>
      <c r="D147" s="65" t="str">
        <f>G!AT122</f>
        <v/>
      </c>
      <c r="E147" s="28" t="str">
        <f>G!AS122</f>
        <v>--</v>
      </c>
      <c r="F147" s="23" t="str">
        <f>G!AU122</f>
        <v/>
      </c>
      <c r="G147" s="65" t="str">
        <f>IFERROR(IF(OR(E147="--",E147="rg",VLOOKUP(F!$B122,E!$B$1:'E'!$AK$300,17,FALSE)=1000000000,F147="-",F147=""),"",(HLOOKUP(SMALL(G!$R$5:'G'!$AC$5,1),G!$R$5:'G'!$AC$500,ROW(G!R122)-4,FALSE))/VLOOKUP(F!$B122,E!$B$1:'E'!$AK$300,17,FALSE)*100),"")</f>
        <v/>
      </c>
      <c r="H147" s="65" t="str">
        <f>G!AW122</f>
        <v/>
      </c>
      <c r="I147" s="28" t="str">
        <f>G!AV122</f>
        <v>--</v>
      </c>
      <c r="J147" s="23" t="str">
        <f>G!AX122</f>
        <v/>
      </c>
      <c r="K147" s="65" t="str">
        <f>IFERROR(IF(OR(I147="--",I147="rg",VLOOKUP(F!$B122,E!$B$1:'E'!$AK$300,17,FALSE)=1000000000,J147="-",J147=""),"",(HLOOKUP(SMALL(G!$R$5:'G'!$AC$5,3),G!$R$5:'G'!$AC$500,ROW(G!T122)-4,FALSE))/VLOOKUP(F!$B122,E!$B$1:'E'!$AK$300,17,FALSE)*100),"")</f>
        <v/>
      </c>
      <c r="L147" s="65" t="str">
        <f>G!AZ122</f>
        <v/>
      </c>
      <c r="M147" s="28" t="str">
        <f>G!AY122</f>
        <v>--</v>
      </c>
      <c r="N147" s="23" t="str">
        <f>G!BA122</f>
        <v/>
      </c>
      <c r="O147" s="65" t="str">
        <f>IFERROR(IF(OR(M147="--",M147="rg",VLOOKUP(F!$B122,E!$B$1:'E'!$AK$300,17,FALSE)=1000000000,N147="-",N147=""),"",(HLOOKUP(SMALL(G!$R$5:'G'!$AC$5,5),G!$R$5:'G'!$AC$500,ROW(G!V122)-4,FALSE))/VLOOKUP(F!$B122,E!$B$1:'E'!$AK$300,17,FALSE)*100),"")</f>
        <v/>
      </c>
      <c r="P147" s="65" t="str">
        <f>G!BC122</f>
        <v/>
      </c>
      <c r="Q147" s="28" t="str">
        <f>G!BB122</f>
        <v>--</v>
      </c>
      <c r="R147" s="23" t="str">
        <f>G!BD122</f>
        <v/>
      </c>
      <c r="S147" s="65" t="str">
        <f>IFERROR(IF(OR(Q147="--",Q147="rg",VLOOKUP(F!$B122,E!$B$1:'E'!$AK$300,17,FALSE)=1000000000,R147="-",R147=""),"",(HLOOKUP(SMALL(G!$R$5:'G'!$AC$5,7),G!$R$5:'G'!$AC$500,ROW(G!X122)-4,FALSE))/VLOOKUP(F!$B122,E!$B$1:'E'!$AK$300,17,FALSE)*100),"")</f>
        <v/>
      </c>
      <c r="T147" s="65" t="str">
        <f>G!BF122</f>
        <v/>
      </c>
      <c r="U147" s="28" t="str">
        <f>G!BE122</f>
        <v>--</v>
      </c>
      <c r="V147" s="23" t="str">
        <f>G!BG122</f>
        <v/>
      </c>
      <c r="W147" s="65" t="str">
        <f>IFERROR(IF(OR(U147="--",U147="rg",VLOOKUP(F!$B122,E!$B$1:'E'!$AK$300,17,FALSE)=1000000000,V147="-",V147=""),"",(HLOOKUP(SMALL(G!$R$5:'G'!$AC$5,9),G!$R$5:'G'!$AC$500,ROW(G!Z122)-4,FALSE))/VLOOKUP(F!$B122,E!$B$1:'E'!$AK$300,17,FALSE)*100),"")</f>
        <v/>
      </c>
      <c r="X147" s="65" t="str">
        <f>G!BI122</f>
        <v/>
      </c>
      <c r="Y147" s="28" t="str">
        <f>G!BH122</f>
        <v>--</v>
      </c>
      <c r="Z147" s="23" t="str">
        <f>G!BJ122</f>
        <v/>
      </c>
      <c r="AA147" s="65" t="str">
        <f>IFERROR(IF(OR(Y147="--",Y147="rg",VLOOKUP(F!$B122,E!$B$1:'E'!$AK$300,17,FALSE)=1000000000,Z147="-",Z147=""),"",(HLOOKUP(SMALL(G!$R$5:'G'!$AC$5,11),G!$R$5:'G'!$AC$500,ROW(G!AB122)-4,FALSE))/VLOOKUP(F!$B122,E!$B$1:'E'!$AK$300,17,FALSE)*100),"")</f>
        <v/>
      </c>
      <c r="AB147" s="22"/>
      <c r="AC147" s="22"/>
      <c r="AE147" s="40">
        <f t="shared" si="6"/>
        <v>1</v>
      </c>
    </row>
    <row r="148" spans="1:31" s="40" customFormat="1" ht="9" customHeight="1" x14ac:dyDescent="0.15">
      <c r="A148" s="161" t="str">
        <f>F!A123</f>
        <v>Hexachloorbenzeen</v>
      </c>
      <c r="B148" s="161"/>
      <c r="C148" s="161"/>
      <c r="D148" s="65" t="str">
        <f>G!AT123</f>
        <v/>
      </c>
      <c r="E148" s="28" t="str">
        <f>G!AS123</f>
        <v>--</v>
      </c>
      <c r="F148" s="23" t="str">
        <f>G!AU123</f>
        <v/>
      </c>
      <c r="G148" s="65" t="str">
        <f>IFERROR(IF(OR(E148="--",E148="rg",VLOOKUP(F!$B123,E!$B$1:'E'!$AK$300,17,FALSE)=1000000000,F148="-",F148=""),"",(HLOOKUP(SMALL(G!$R$5:'G'!$AC$5,1),G!$R$5:'G'!$AC$500,ROW(G!R123)-4,FALSE))/VLOOKUP(F!$B123,E!$B$1:'E'!$AK$300,17,FALSE)*100),"")</f>
        <v/>
      </c>
      <c r="H148" s="65" t="str">
        <f>G!AW123</f>
        <v/>
      </c>
      <c r="I148" s="28" t="str">
        <f>G!AV123</f>
        <v>--</v>
      </c>
      <c r="J148" s="23" t="str">
        <f>G!AX123</f>
        <v/>
      </c>
      <c r="K148" s="65" t="str">
        <f>IFERROR(IF(OR(I148="--",I148="rg",VLOOKUP(F!$B123,E!$B$1:'E'!$AK$300,17,FALSE)=1000000000,J148="-",J148=""),"",(HLOOKUP(SMALL(G!$R$5:'G'!$AC$5,3),G!$R$5:'G'!$AC$500,ROW(G!T123)-4,FALSE))/VLOOKUP(F!$B123,E!$B$1:'E'!$AK$300,17,FALSE)*100),"")</f>
        <v/>
      </c>
      <c r="L148" s="65" t="str">
        <f>G!AZ123</f>
        <v/>
      </c>
      <c r="M148" s="28" t="str">
        <f>G!AY123</f>
        <v>--</v>
      </c>
      <c r="N148" s="23" t="str">
        <f>G!BA123</f>
        <v/>
      </c>
      <c r="O148" s="65" t="str">
        <f>IFERROR(IF(OR(M148="--",M148="rg",VLOOKUP(F!$B123,E!$B$1:'E'!$AK$300,17,FALSE)=1000000000,N148="-",N148=""),"",(HLOOKUP(SMALL(G!$R$5:'G'!$AC$5,5),G!$R$5:'G'!$AC$500,ROW(G!V123)-4,FALSE))/VLOOKUP(F!$B123,E!$B$1:'E'!$AK$300,17,FALSE)*100),"")</f>
        <v/>
      </c>
      <c r="P148" s="65" t="str">
        <f>G!BC123</f>
        <v/>
      </c>
      <c r="Q148" s="28" t="str">
        <f>G!BB123</f>
        <v>--</v>
      </c>
      <c r="R148" s="23" t="str">
        <f>G!BD123</f>
        <v/>
      </c>
      <c r="S148" s="65" t="str">
        <f>IFERROR(IF(OR(Q148="--",Q148="rg",VLOOKUP(F!$B123,E!$B$1:'E'!$AK$300,17,FALSE)=1000000000,R148="-",R148=""),"",(HLOOKUP(SMALL(G!$R$5:'G'!$AC$5,7),G!$R$5:'G'!$AC$500,ROW(G!X123)-4,FALSE))/VLOOKUP(F!$B123,E!$B$1:'E'!$AK$300,17,FALSE)*100),"")</f>
        <v/>
      </c>
      <c r="T148" s="65" t="str">
        <f>G!BF123</f>
        <v/>
      </c>
      <c r="U148" s="28" t="str">
        <f>G!BE123</f>
        <v>--</v>
      </c>
      <c r="V148" s="23" t="str">
        <f>G!BG123</f>
        <v/>
      </c>
      <c r="W148" s="65" t="str">
        <f>IFERROR(IF(OR(U148="--",U148="rg",VLOOKUP(F!$B123,E!$B$1:'E'!$AK$300,17,FALSE)=1000000000,V148="-",V148=""),"",(HLOOKUP(SMALL(G!$R$5:'G'!$AC$5,9),G!$R$5:'G'!$AC$500,ROW(G!Z123)-4,FALSE))/VLOOKUP(F!$B123,E!$B$1:'E'!$AK$300,17,FALSE)*100),"")</f>
        <v/>
      </c>
      <c r="X148" s="65" t="str">
        <f>G!BI123</f>
        <v/>
      </c>
      <c r="Y148" s="28" t="str">
        <f>G!BH123</f>
        <v>--</v>
      </c>
      <c r="Z148" s="23" t="str">
        <f>G!BJ123</f>
        <v/>
      </c>
      <c r="AA148" s="65" t="str">
        <f>IFERROR(IF(OR(Y148="--",Y148="rg",VLOOKUP(F!$B123,E!$B$1:'E'!$AK$300,17,FALSE)=1000000000,Z148="-",Z148=""),"",(HLOOKUP(SMALL(G!$R$5:'G'!$AC$5,11),G!$R$5:'G'!$AC$500,ROW(G!AB123)-4,FALSE))/VLOOKUP(F!$B123,E!$B$1:'E'!$AK$300,17,FALSE)*100),"")</f>
        <v/>
      </c>
      <c r="AB148" s="22"/>
      <c r="AC148" s="22"/>
      <c r="AE148" s="40">
        <f t="shared" si="6"/>
        <v>1</v>
      </c>
    </row>
    <row r="149" spans="1:31" s="40" customFormat="1" ht="9" customHeight="1" x14ac:dyDescent="0.15">
      <c r="A149" s="161" t="str">
        <f>F!A124</f>
        <v>Chloorbenzen (som)</v>
      </c>
      <c r="B149" s="161"/>
      <c r="C149" s="161"/>
      <c r="D149" s="65" t="str">
        <f>G!AT124</f>
        <v/>
      </c>
      <c r="E149" s="28" t="str">
        <f>G!AS124</f>
        <v>--</v>
      </c>
      <c r="F149" s="23" t="str">
        <f>G!AU124</f>
        <v/>
      </c>
      <c r="G149" s="65" t="str">
        <f>IFERROR(IF(OR(E149="--",E149="rg",VLOOKUP(F!$B124,E!$B$1:'E'!$AK$300,17,FALSE)=1000000000,F149="-",F149=""),"",(HLOOKUP(SMALL(G!$R$5:'G'!$AC$5,1),G!$R$5:'G'!$AC$500,ROW(G!R124)-4,FALSE))/VLOOKUP(F!$B124,E!$B$1:'E'!$AK$300,17,FALSE)*100),"")</f>
        <v/>
      </c>
      <c r="H149" s="65" t="str">
        <f>G!AW124</f>
        <v/>
      </c>
      <c r="I149" s="28" t="str">
        <f>G!AV124</f>
        <v>--</v>
      </c>
      <c r="J149" s="23" t="str">
        <f>G!AX124</f>
        <v/>
      </c>
      <c r="K149" s="65" t="str">
        <f>IFERROR(IF(OR(I149="--",I149="rg",VLOOKUP(F!$B124,E!$B$1:'E'!$AK$300,17,FALSE)=1000000000,J149="-",J149=""),"",(HLOOKUP(SMALL(G!$R$5:'G'!$AC$5,3),G!$R$5:'G'!$AC$500,ROW(G!T124)-4,FALSE))/VLOOKUP(F!$B124,E!$B$1:'E'!$AK$300,17,FALSE)*100),"")</f>
        <v/>
      </c>
      <c r="L149" s="65" t="str">
        <f>G!AZ124</f>
        <v/>
      </c>
      <c r="M149" s="28" t="str">
        <f>G!AY124</f>
        <v>--</v>
      </c>
      <c r="N149" s="23" t="str">
        <f>G!BA124</f>
        <v/>
      </c>
      <c r="O149" s="65" t="str">
        <f>IFERROR(IF(OR(M149="--",M149="rg",VLOOKUP(F!$B124,E!$B$1:'E'!$AK$300,17,FALSE)=1000000000,N149="-",N149=""),"",(HLOOKUP(SMALL(G!$R$5:'G'!$AC$5,5),G!$R$5:'G'!$AC$500,ROW(G!V124)-4,FALSE))/VLOOKUP(F!$B124,E!$B$1:'E'!$AK$300,17,FALSE)*100),"")</f>
        <v/>
      </c>
      <c r="P149" s="65" t="str">
        <f>G!BC124</f>
        <v/>
      </c>
      <c r="Q149" s="28" t="str">
        <f>G!BB124</f>
        <v>--</v>
      </c>
      <c r="R149" s="23" t="str">
        <f>G!BD124</f>
        <v/>
      </c>
      <c r="S149" s="65" t="str">
        <f>IFERROR(IF(OR(Q149="--",Q149="rg",VLOOKUP(F!$B124,E!$B$1:'E'!$AK$300,17,FALSE)=1000000000,R149="-",R149=""),"",(HLOOKUP(SMALL(G!$R$5:'G'!$AC$5,7),G!$R$5:'G'!$AC$500,ROW(G!X124)-4,FALSE))/VLOOKUP(F!$B124,E!$B$1:'E'!$AK$300,17,FALSE)*100),"")</f>
        <v/>
      </c>
      <c r="T149" s="65" t="str">
        <f>G!BF124</f>
        <v/>
      </c>
      <c r="U149" s="28" t="str">
        <f>G!BE124</f>
        <v>--</v>
      </c>
      <c r="V149" s="23" t="str">
        <f>G!BG124</f>
        <v/>
      </c>
      <c r="W149" s="65" t="str">
        <f>IFERROR(IF(OR(U149="--",U149="rg",VLOOKUP(F!$B124,E!$B$1:'E'!$AK$300,17,FALSE)=1000000000,V149="-",V149=""),"",(HLOOKUP(SMALL(G!$R$5:'G'!$AC$5,9),G!$R$5:'G'!$AC$500,ROW(G!Z124)-4,FALSE))/VLOOKUP(F!$B124,E!$B$1:'E'!$AK$300,17,FALSE)*100),"")</f>
        <v/>
      </c>
      <c r="X149" s="65" t="str">
        <f>G!BI124</f>
        <v/>
      </c>
      <c r="Y149" s="28" t="str">
        <f>G!BH124</f>
        <v>--</v>
      </c>
      <c r="Z149" s="23" t="str">
        <f>G!BJ124</f>
        <v/>
      </c>
      <c r="AA149" s="65" t="str">
        <f>IFERROR(IF(OR(Y149="--",Y149="rg",VLOOKUP(F!$B124,E!$B$1:'E'!$AK$300,17,FALSE)=1000000000,Z149="-",Z149=""),"",(HLOOKUP(SMALL(G!$R$5:'G'!$AC$5,11),G!$R$5:'G'!$AC$500,ROW(G!AB124)-4,FALSE))/VLOOKUP(F!$B124,E!$B$1:'E'!$AK$300,17,FALSE)*100),"")</f>
        <v/>
      </c>
      <c r="AB149" s="22"/>
      <c r="AC149" s="22"/>
      <c r="AE149" s="40">
        <f t="shared" si="6"/>
        <v>1</v>
      </c>
    </row>
    <row r="150" spans="1:31" ht="3.95" customHeight="1" x14ac:dyDescent="0.15">
      <c r="A150" s="65"/>
      <c r="B150" s="65"/>
      <c r="C150" s="65"/>
      <c r="D150" s="65"/>
      <c r="H150" s="65"/>
      <c r="L150" s="65"/>
      <c r="P150" s="65"/>
      <c r="T150" s="65"/>
      <c r="X150" s="65"/>
      <c r="AA150" s="22"/>
      <c r="AE150" s="67">
        <f>AE151</f>
        <v>1</v>
      </c>
    </row>
    <row r="151" spans="1:31" ht="9" customHeight="1" x14ac:dyDescent="0.15">
      <c r="A151" s="66" t="str">
        <f>IF(COUNTIF(F!D124:D148,60)&gt;0,"Chloorfenolen (mg/l)","Chloorfenolen (µg/l)")</f>
        <v>Chloorfenolen (µg/l)</v>
      </c>
      <c r="B151" s="65"/>
      <c r="C151" s="65"/>
      <c r="D151" s="65"/>
      <c r="H151" s="65"/>
      <c r="L151" s="65"/>
      <c r="P151" s="65"/>
      <c r="T151" s="65"/>
      <c r="X151" s="65"/>
      <c r="AA151" s="22"/>
      <c r="AE151" s="67">
        <f>IF(COUNTIF(AE152:AE177,1)=COUNT(AE152:AE177),1,0)</f>
        <v>1</v>
      </c>
    </row>
    <row r="152" spans="1:31" s="40" customFormat="1" ht="9" customHeight="1" x14ac:dyDescent="0.15">
      <c r="A152" s="161" t="str">
        <f>F!A125</f>
        <v>2,3+2,4+2,5-Dichloorfenol</v>
      </c>
      <c r="B152" s="161"/>
      <c r="C152" s="161"/>
      <c r="D152" s="65" t="str">
        <f>G!AT125</f>
        <v/>
      </c>
      <c r="E152" s="28" t="str">
        <f>G!AS125</f>
        <v>--</v>
      </c>
      <c r="F152" s="23" t="str">
        <f>G!AU125</f>
        <v/>
      </c>
      <c r="G152" s="65" t="str">
        <f>IFERROR(IF(OR(E152="--",E152="rg",VLOOKUP(F!$B125,E!$B$1:'E'!$AK$300,17,FALSE)=1000000000,F152="-",F152=""),"",(HLOOKUP(SMALL(G!$R$5:'G'!$AC$5,1),G!$R$5:'G'!$AC$500,ROW(G!R125)-4,FALSE))/VLOOKUP(F!$B125,E!$B$1:'E'!$AK$300,17,FALSE)*100),"")</f>
        <v/>
      </c>
      <c r="H152" s="65" t="str">
        <f>G!AW125</f>
        <v/>
      </c>
      <c r="I152" s="28" t="str">
        <f>G!AV125</f>
        <v>--</v>
      </c>
      <c r="J152" s="23" t="str">
        <f>G!AX125</f>
        <v/>
      </c>
      <c r="K152" s="65" t="str">
        <f>IFERROR(IF(OR(I152="--",I152="rg",VLOOKUP(F!$B125,E!$B$1:'E'!$AK$300,17,FALSE)=1000000000,J152="-",J152=""),"",(HLOOKUP(SMALL(G!$R$5:'G'!$AC$5,3),G!$R$5:'G'!$AC$500,ROW(G!T125)-4,FALSE))/VLOOKUP(F!$B125,E!$B$1:'E'!$AK$300,17,FALSE)*100),"")</f>
        <v/>
      </c>
      <c r="L152" s="65" t="str">
        <f>G!AZ125</f>
        <v/>
      </c>
      <c r="M152" s="28" t="str">
        <f>G!AY125</f>
        <v>--</v>
      </c>
      <c r="N152" s="23" t="str">
        <f>G!BA125</f>
        <v/>
      </c>
      <c r="O152" s="65" t="str">
        <f>IFERROR(IF(OR(M152="--",M152="rg",VLOOKUP(F!$B125,E!$B$1:'E'!$AK$300,17,FALSE)=1000000000,N152="-",N152=""),"",(HLOOKUP(SMALL(G!$R$5:'G'!$AC$5,5),G!$R$5:'G'!$AC$500,ROW(G!V125)-4,FALSE))/VLOOKUP(F!$B125,E!$B$1:'E'!$AK$300,17,FALSE)*100),"")</f>
        <v/>
      </c>
      <c r="P152" s="65" t="str">
        <f>G!BC125</f>
        <v/>
      </c>
      <c r="Q152" s="28" t="str">
        <f>G!BB125</f>
        <v>--</v>
      </c>
      <c r="R152" s="23" t="str">
        <f>G!BD125</f>
        <v/>
      </c>
      <c r="S152" s="65" t="str">
        <f>IFERROR(IF(OR(Q152="--",Q152="rg",VLOOKUP(F!$B125,E!$B$1:'E'!$AK$300,17,FALSE)=1000000000,R152="-",R152=""),"",(HLOOKUP(SMALL(G!$R$5:'G'!$AC$5,7),G!$R$5:'G'!$AC$500,ROW(G!X125)-4,FALSE))/VLOOKUP(F!$B125,E!$B$1:'E'!$AK$300,17,FALSE)*100),"")</f>
        <v/>
      </c>
      <c r="T152" s="65" t="str">
        <f>G!BF125</f>
        <v/>
      </c>
      <c r="U152" s="28" t="str">
        <f>G!BE125</f>
        <v>--</v>
      </c>
      <c r="V152" s="23" t="str">
        <f>G!BG125</f>
        <v/>
      </c>
      <c r="W152" s="65" t="str">
        <f>IFERROR(IF(OR(U152="--",U152="rg",VLOOKUP(F!$B125,E!$B$1:'E'!$AK$300,17,FALSE)=1000000000,V152="-",V152=""),"",(HLOOKUP(SMALL(G!$R$5:'G'!$AC$5,9),G!$R$5:'G'!$AC$500,ROW(G!Z125)-4,FALSE))/VLOOKUP(F!$B125,E!$B$1:'E'!$AK$300,17,FALSE)*100),"")</f>
        <v/>
      </c>
      <c r="X152" s="65" t="str">
        <f>G!BI125</f>
        <v/>
      </c>
      <c r="Y152" s="28" t="str">
        <f>G!BH125</f>
        <v>--</v>
      </c>
      <c r="Z152" s="23" t="str">
        <f>G!BJ125</f>
        <v/>
      </c>
      <c r="AA152" s="65" t="str">
        <f>IFERROR(IF(OR(Y152="--",Y152="rg",VLOOKUP(F!$B125,E!$B$1:'E'!$AK$300,17,FALSE)=1000000000,Z152="-",Z152=""),"",(HLOOKUP(SMALL(G!$R$5:'G'!$AC$5,11),G!$R$5:'G'!$AC$500,ROW(G!AB125)-4,FALSE))/VLOOKUP(F!$B125,E!$B$1:'E'!$AK$300,17,FALSE)*100),"")</f>
        <v/>
      </c>
      <c r="AB152" s="22"/>
      <c r="AC152" s="22"/>
      <c r="AE152" s="40">
        <f t="shared" ref="AE152:AE177" si="7">IF(AND(E152="--",I152="--",M152="--",Q152="--",U152="--",Y152="--"),1,0)</f>
        <v>1</v>
      </c>
    </row>
    <row r="153" spans="1:31" s="40" customFormat="1" ht="9" customHeight="1" x14ac:dyDescent="0.15">
      <c r="A153" s="161" t="str">
        <f>F!A126</f>
        <v>2,3,4-trichloorfenol</v>
      </c>
      <c r="B153" s="161"/>
      <c r="C153" s="161"/>
      <c r="D153" s="65" t="str">
        <f>G!AT126</f>
        <v/>
      </c>
      <c r="E153" s="28" t="str">
        <f>G!AS126</f>
        <v>--</v>
      </c>
      <c r="F153" s="23" t="str">
        <f>G!AU126</f>
        <v/>
      </c>
      <c r="G153" s="65" t="str">
        <f>IFERROR(IF(OR(E153="--",E153="rg",VLOOKUP(F!$B126,E!$B$1:'E'!$AK$300,17,FALSE)=1000000000,F153="-",F153=""),"",(HLOOKUP(SMALL(G!$R$5:'G'!$AC$5,1),G!$R$5:'G'!$AC$500,ROW(G!R126)-4,FALSE))/VLOOKUP(F!$B126,E!$B$1:'E'!$AK$300,17,FALSE)*100),"")</f>
        <v/>
      </c>
      <c r="H153" s="65" t="str">
        <f>G!AW126</f>
        <v/>
      </c>
      <c r="I153" s="28" t="str">
        <f>G!AV126</f>
        <v>--</v>
      </c>
      <c r="J153" s="23" t="str">
        <f>G!AX126</f>
        <v/>
      </c>
      <c r="K153" s="65" t="str">
        <f>IFERROR(IF(OR(I153="--",I153="rg",VLOOKUP(F!$B126,E!$B$1:'E'!$AK$300,17,FALSE)=1000000000,J153="-",J153=""),"",(HLOOKUP(SMALL(G!$R$5:'G'!$AC$5,3),G!$R$5:'G'!$AC$500,ROW(G!T126)-4,FALSE))/VLOOKUP(F!$B126,E!$B$1:'E'!$AK$300,17,FALSE)*100),"")</f>
        <v/>
      </c>
      <c r="L153" s="65" t="str">
        <f>G!AZ126</f>
        <v/>
      </c>
      <c r="M153" s="28" t="str">
        <f>G!AY126</f>
        <v>--</v>
      </c>
      <c r="N153" s="23" t="str">
        <f>G!BA126</f>
        <v/>
      </c>
      <c r="O153" s="65" t="str">
        <f>IFERROR(IF(OR(M153="--",M153="rg",VLOOKUP(F!$B126,E!$B$1:'E'!$AK$300,17,FALSE)=1000000000,N153="-",N153=""),"",(HLOOKUP(SMALL(G!$R$5:'G'!$AC$5,5),G!$R$5:'G'!$AC$500,ROW(G!V126)-4,FALSE))/VLOOKUP(F!$B126,E!$B$1:'E'!$AK$300,17,FALSE)*100),"")</f>
        <v/>
      </c>
      <c r="P153" s="65" t="str">
        <f>G!BC126</f>
        <v/>
      </c>
      <c r="Q153" s="28" t="str">
        <f>G!BB126</f>
        <v>--</v>
      </c>
      <c r="R153" s="23" t="str">
        <f>G!BD126</f>
        <v/>
      </c>
      <c r="S153" s="65" t="str">
        <f>IFERROR(IF(OR(Q153="--",Q153="rg",VLOOKUP(F!$B126,E!$B$1:'E'!$AK$300,17,FALSE)=1000000000,R153="-",R153=""),"",(HLOOKUP(SMALL(G!$R$5:'G'!$AC$5,7),G!$R$5:'G'!$AC$500,ROW(G!X126)-4,FALSE))/VLOOKUP(F!$B126,E!$B$1:'E'!$AK$300,17,FALSE)*100),"")</f>
        <v/>
      </c>
      <c r="T153" s="65" t="str">
        <f>G!BF126</f>
        <v/>
      </c>
      <c r="U153" s="28" t="str">
        <f>G!BE126</f>
        <v>--</v>
      </c>
      <c r="V153" s="23" t="str">
        <f>G!BG126</f>
        <v/>
      </c>
      <c r="W153" s="65" t="str">
        <f>IFERROR(IF(OR(U153="--",U153="rg",VLOOKUP(F!$B126,E!$B$1:'E'!$AK$300,17,FALSE)=1000000000,V153="-",V153=""),"",(HLOOKUP(SMALL(G!$R$5:'G'!$AC$5,9),G!$R$5:'G'!$AC$500,ROW(G!Z126)-4,FALSE))/VLOOKUP(F!$B126,E!$B$1:'E'!$AK$300,17,FALSE)*100),"")</f>
        <v/>
      </c>
      <c r="X153" s="65" t="str">
        <f>G!BI126</f>
        <v/>
      </c>
      <c r="Y153" s="28" t="str">
        <f>G!BH126</f>
        <v>--</v>
      </c>
      <c r="Z153" s="23" t="str">
        <f>G!BJ126</f>
        <v/>
      </c>
      <c r="AA153" s="65" t="str">
        <f>IFERROR(IF(OR(Y153="--",Y153="rg",VLOOKUP(F!$B126,E!$B$1:'E'!$AK$300,17,FALSE)=1000000000,Z153="-",Z153=""),"",(HLOOKUP(SMALL(G!$R$5:'G'!$AC$5,11),G!$R$5:'G'!$AC$500,ROW(G!AB126)-4,FALSE))/VLOOKUP(F!$B126,E!$B$1:'E'!$AK$300,17,FALSE)*100),"")</f>
        <v/>
      </c>
      <c r="AB153" s="22"/>
      <c r="AC153" s="22"/>
      <c r="AE153" s="40">
        <f t="shared" si="7"/>
        <v>1</v>
      </c>
    </row>
    <row r="154" spans="1:31" s="40" customFormat="1" ht="9" customHeight="1" x14ac:dyDescent="0.15">
      <c r="A154" s="161" t="str">
        <f>F!A127</f>
        <v>2,3,5-trichloorfenol</v>
      </c>
      <c r="B154" s="161"/>
      <c r="C154" s="161"/>
      <c r="D154" s="65" t="str">
        <f>G!AT127</f>
        <v/>
      </c>
      <c r="E154" s="28" t="str">
        <f>G!AS127</f>
        <v>--</v>
      </c>
      <c r="F154" s="23" t="str">
        <f>G!AU127</f>
        <v/>
      </c>
      <c r="G154" s="65" t="str">
        <f>IFERROR(IF(OR(E154="--",E154="rg",VLOOKUP(F!$B127,E!$B$1:'E'!$AK$300,17,FALSE)=1000000000,F154="-",F154=""),"",(HLOOKUP(SMALL(G!$R$5:'G'!$AC$5,1),G!$R$5:'G'!$AC$500,ROW(G!R127)-4,FALSE))/VLOOKUP(F!$B127,E!$B$1:'E'!$AK$300,17,FALSE)*100),"")</f>
        <v/>
      </c>
      <c r="H154" s="65" t="str">
        <f>G!AW127</f>
        <v/>
      </c>
      <c r="I154" s="28" t="str">
        <f>G!AV127</f>
        <v>--</v>
      </c>
      <c r="J154" s="23" t="str">
        <f>G!AX127</f>
        <v/>
      </c>
      <c r="K154" s="65" t="str">
        <f>IFERROR(IF(OR(I154="--",I154="rg",VLOOKUP(F!$B127,E!$B$1:'E'!$AK$300,17,FALSE)=1000000000,J154="-",J154=""),"",(HLOOKUP(SMALL(G!$R$5:'G'!$AC$5,3),G!$R$5:'G'!$AC$500,ROW(G!T127)-4,FALSE))/VLOOKUP(F!$B127,E!$B$1:'E'!$AK$300,17,FALSE)*100),"")</f>
        <v/>
      </c>
      <c r="L154" s="65" t="str">
        <f>G!AZ127</f>
        <v/>
      </c>
      <c r="M154" s="28" t="str">
        <f>G!AY127</f>
        <v>--</v>
      </c>
      <c r="N154" s="23" t="str">
        <f>G!BA127</f>
        <v/>
      </c>
      <c r="O154" s="65" t="str">
        <f>IFERROR(IF(OR(M154="--",M154="rg",VLOOKUP(F!$B127,E!$B$1:'E'!$AK$300,17,FALSE)=1000000000,N154="-",N154=""),"",(HLOOKUP(SMALL(G!$R$5:'G'!$AC$5,5),G!$R$5:'G'!$AC$500,ROW(G!V127)-4,FALSE))/VLOOKUP(F!$B127,E!$B$1:'E'!$AK$300,17,FALSE)*100),"")</f>
        <v/>
      </c>
      <c r="P154" s="65" t="str">
        <f>G!BC127</f>
        <v/>
      </c>
      <c r="Q154" s="28" t="str">
        <f>G!BB127</f>
        <v>--</v>
      </c>
      <c r="R154" s="23" t="str">
        <f>G!BD127</f>
        <v/>
      </c>
      <c r="S154" s="65" t="str">
        <f>IFERROR(IF(OR(Q154="--",Q154="rg",VLOOKUP(F!$B127,E!$B$1:'E'!$AK$300,17,FALSE)=1000000000,R154="-",R154=""),"",(HLOOKUP(SMALL(G!$R$5:'G'!$AC$5,7),G!$R$5:'G'!$AC$500,ROW(G!X127)-4,FALSE))/VLOOKUP(F!$B127,E!$B$1:'E'!$AK$300,17,FALSE)*100),"")</f>
        <v/>
      </c>
      <c r="T154" s="65" t="str">
        <f>G!BF127</f>
        <v/>
      </c>
      <c r="U154" s="28" t="str">
        <f>G!BE127</f>
        <v>--</v>
      </c>
      <c r="V154" s="23" t="str">
        <f>G!BG127</f>
        <v/>
      </c>
      <c r="W154" s="65" t="str">
        <f>IFERROR(IF(OR(U154="--",U154="rg",VLOOKUP(F!$B127,E!$B$1:'E'!$AK$300,17,FALSE)=1000000000,V154="-",V154=""),"",(HLOOKUP(SMALL(G!$R$5:'G'!$AC$5,9),G!$R$5:'G'!$AC$500,ROW(G!Z127)-4,FALSE))/VLOOKUP(F!$B127,E!$B$1:'E'!$AK$300,17,FALSE)*100),"")</f>
        <v/>
      </c>
      <c r="X154" s="65" t="str">
        <f>G!BI127</f>
        <v/>
      </c>
      <c r="Y154" s="28" t="str">
        <f>G!BH127</f>
        <v>--</v>
      </c>
      <c r="Z154" s="23" t="str">
        <f>G!BJ127</f>
        <v/>
      </c>
      <c r="AA154" s="65" t="str">
        <f>IFERROR(IF(OR(Y154="--",Y154="rg",VLOOKUP(F!$B127,E!$B$1:'E'!$AK$300,17,FALSE)=1000000000,Z154="-",Z154=""),"",(HLOOKUP(SMALL(G!$R$5:'G'!$AC$5,11),G!$R$5:'G'!$AC$500,ROW(G!AB127)-4,FALSE))/VLOOKUP(F!$B127,E!$B$1:'E'!$AK$300,17,FALSE)*100),"")</f>
        <v/>
      </c>
      <c r="AB154" s="22"/>
      <c r="AC154" s="22"/>
      <c r="AE154" s="40">
        <f t="shared" si="7"/>
        <v>1</v>
      </c>
    </row>
    <row r="155" spans="1:31" s="40" customFormat="1" ht="9" customHeight="1" x14ac:dyDescent="0.15">
      <c r="A155" s="161" t="str">
        <f>F!A128</f>
        <v>2,3,6-trichloorfenol</v>
      </c>
      <c r="B155" s="161"/>
      <c r="C155" s="161"/>
      <c r="D155" s="65" t="str">
        <f>G!AT128</f>
        <v/>
      </c>
      <c r="E155" s="28" t="str">
        <f>G!AS128</f>
        <v>--</v>
      </c>
      <c r="F155" s="23" t="str">
        <f>G!AU128</f>
        <v/>
      </c>
      <c r="G155" s="65" t="str">
        <f>IFERROR(IF(OR(E155="--",E155="rg",VLOOKUP(F!$B128,E!$B$1:'E'!$AK$300,17,FALSE)=1000000000,F155="-",F155=""),"",(HLOOKUP(SMALL(G!$R$5:'G'!$AC$5,1),G!$R$5:'G'!$AC$500,ROW(G!R128)-4,FALSE))/VLOOKUP(F!$B128,E!$B$1:'E'!$AK$300,17,FALSE)*100),"")</f>
        <v/>
      </c>
      <c r="H155" s="65" t="str">
        <f>G!AW128</f>
        <v/>
      </c>
      <c r="I155" s="28" t="str">
        <f>G!AV128</f>
        <v>--</v>
      </c>
      <c r="J155" s="23" t="str">
        <f>G!AX128</f>
        <v/>
      </c>
      <c r="K155" s="65" t="str">
        <f>IFERROR(IF(OR(I155="--",I155="rg",VLOOKUP(F!$B128,E!$B$1:'E'!$AK$300,17,FALSE)=1000000000,J155="-",J155=""),"",(HLOOKUP(SMALL(G!$R$5:'G'!$AC$5,3),G!$R$5:'G'!$AC$500,ROW(G!T128)-4,FALSE))/VLOOKUP(F!$B128,E!$B$1:'E'!$AK$300,17,FALSE)*100),"")</f>
        <v/>
      </c>
      <c r="L155" s="65" t="str">
        <f>G!AZ128</f>
        <v/>
      </c>
      <c r="M155" s="28" t="str">
        <f>G!AY128</f>
        <v>--</v>
      </c>
      <c r="N155" s="23" t="str">
        <f>G!BA128</f>
        <v/>
      </c>
      <c r="O155" s="65" t="str">
        <f>IFERROR(IF(OR(M155="--",M155="rg",VLOOKUP(F!$B128,E!$B$1:'E'!$AK$300,17,FALSE)=1000000000,N155="-",N155=""),"",(HLOOKUP(SMALL(G!$R$5:'G'!$AC$5,5),G!$R$5:'G'!$AC$500,ROW(G!V128)-4,FALSE))/VLOOKUP(F!$B128,E!$B$1:'E'!$AK$300,17,FALSE)*100),"")</f>
        <v/>
      </c>
      <c r="P155" s="65" t="str">
        <f>G!BC128</f>
        <v/>
      </c>
      <c r="Q155" s="28" t="str">
        <f>G!BB128</f>
        <v>--</v>
      </c>
      <c r="R155" s="23" t="str">
        <f>G!BD128</f>
        <v/>
      </c>
      <c r="S155" s="65" t="str">
        <f>IFERROR(IF(OR(Q155="--",Q155="rg",VLOOKUP(F!$B128,E!$B$1:'E'!$AK$300,17,FALSE)=1000000000,R155="-",R155=""),"",(HLOOKUP(SMALL(G!$R$5:'G'!$AC$5,7),G!$R$5:'G'!$AC$500,ROW(G!X128)-4,FALSE))/VLOOKUP(F!$B128,E!$B$1:'E'!$AK$300,17,FALSE)*100),"")</f>
        <v/>
      </c>
      <c r="T155" s="65" t="str">
        <f>G!BF128</f>
        <v/>
      </c>
      <c r="U155" s="28" t="str">
        <f>G!BE128</f>
        <v>--</v>
      </c>
      <c r="V155" s="23" t="str">
        <f>G!BG128</f>
        <v/>
      </c>
      <c r="W155" s="65" t="str">
        <f>IFERROR(IF(OR(U155="--",U155="rg",VLOOKUP(F!$B128,E!$B$1:'E'!$AK$300,17,FALSE)=1000000000,V155="-",V155=""),"",(HLOOKUP(SMALL(G!$R$5:'G'!$AC$5,9),G!$R$5:'G'!$AC$500,ROW(G!Z128)-4,FALSE))/VLOOKUP(F!$B128,E!$B$1:'E'!$AK$300,17,FALSE)*100),"")</f>
        <v/>
      </c>
      <c r="X155" s="65" t="str">
        <f>G!BI128</f>
        <v/>
      </c>
      <c r="Y155" s="28" t="str">
        <f>G!BH128</f>
        <v>--</v>
      </c>
      <c r="Z155" s="23" t="str">
        <f>G!BJ128</f>
        <v/>
      </c>
      <c r="AA155" s="65" t="str">
        <f>IFERROR(IF(OR(Y155="--",Y155="rg",VLOOKUP(F!$B128,E!$B$1:'E'!$AK$300,17,FALSE)=1000000000,Z155="-",Z155=""),"",(HLOOKUP(SMALL(G!$R$5:'G'!$AC$5,11),G!$R$5:'G'!$AC$500,ROW(G!AB128)-4,FALSE))/VLOOKUP(F!$B128,E!$B$1:'E'!$AK$300,17,FALSE)*100),"")</f>
        <v/>
      </c>
      <c r="AB155" s="22"/>
      <c r="AC155" s="22"/>
      <c r="AE155" s="40">
        <f t="shared" si="7"/>
        <v>1</v>
      </c>
    </row>
    <row r="156" spans="1:31" s="40" customFormat="1" ht="9" customHeight="1" x14ac:dyDescent="0.15">
      <c r="A156" s="161" t="str">
        <f>F!A129</f>
        <v>2,4,5-Trichloorfenol</v>
      </c>
      <c r="B156" s="161"/>
      <c r="C156" s="161"/>
      <c r="D156" s="65" t="str">
        <f>G!AT129</f>
        <v/>
      </c>
      <c r="E156" s="28" t="str">
        <f>G!AS129</f>
        <v>--</v>
      </c>
      <c r="F156" s="23" t="str">
        <f>G!AU129</f>
        <v/>
      </c>
      <c r="G156" s="65" t="str">
        <f>IFERROR(IF(OR(E156="--",E156="rg",VLOOKUP(F!$B129,E!$B$1:'E'!$AK$300,17,FALSE)=1000000000,F156="-",F156=""),"",(HLOOKUP(SMALL(G!$R$5:'G'!$AC$5,1),G!$R$5:'G'!$AC$500,ROW(G!R129)-4,FALSE))/VLOOKUP(F!$B129,E!$B$1:'E'!$AK$300,17,FALSE)*100),"")</f>
        <v/>
      </c>
      <c r="H156" s="65" t="str">
        <f>G!AW129</f>
        <v/>
      </c>
      <c r="I156" s="28" t="str">
        <f>G!AV129</f>
        <v>--</v>
      </c>
      <c r="J156" s="23" t="str">
        <f>G!AX129</f>
        <v/>
      </c>
      <c r="K156" s="65" t="str">
        <f>IFERROR(IF(OR(I156="--",I156="rg",VLOOKUP(F!$B129,E!$B$1:'E'!$AK$300,17,FALSE)=1000000000,J156="-",J156=""),"",(HLOOKUP(SMALL(G!$R$5:'G'!$AC$5,3),G!$R$5:'G'!$AC$500,ROW(G!T129)-4,FALSE))/VLOOKUP(F!$B129,E!$B$1:'E'!$AK$300,17,FALSE)*100),"")</f>
        <v/>
      </c>
      <c r="L156" s="65" t="str">
        <f>G!AZ129</f>
        <v/>
      </c>
      <c r="M156" s="28" t="str">
        <f>G!AY129</f>
        <v>--</v>
      </c>
      <c r="N156" s="23" t="str">
        <f>G!BA129</f>
        <v/>
      </c>
      <c r="O156" s="65" t="str">
        <f>IFERROR(IF(OR(M156="--",M156="rg",VLOOKUP(F!$B129,E!$B$1:'E'!$AK$300,17,FALSE)=1000000000,N156="-",N156=""),"",(HLOOKUP(SMALL(G!$R$5:'G'!$AC$5,5),G!$R$5:'G'!$AC$500,ROW(G!V129)-4,FALSE))/VLOOKUP(F!$B129,E!$B$1:'E'!$AK$300,17,FALSE)*100),"")</f>
        <v/>
      </c>
      <c r="P156" s="65" t="str">
        <f>G!BC129</f>
        <v/>
      </c>
      <c r="Q156" s="28" t="str">
        <f>G!BB129</f>
        <v>--</v>
      </c>
      <c r="R156" s="23" t="str">
        <f>G!BD129</f>
        <v/>
      </c>
      <c r="S156" s="65" t="str">
        <f>IFERROR(IF(OR(Q156="--",Q156="rg",VLOOKUP(F!$B129,E!$B$1:'E'!$AK$300,17,FALSE)=1000000000,R156="-",R156=""),"",(HLOOKUP(SMALL(G!$R$5:'G'!$AC$5,7),G!$R$5:'G'!$AC$500,ROW(G!X129)-4,FALSE))/VLOOKUP(F!$B129,E!$B$1:'E'!$AK$300,17,FALSE)*100),"")</f>
        <v/>
      </c>
      <c r="T156" s="65" t="str">
        <f>G!BF129</f>
        <v/>
      </c>
      <c r="U156" s="28" t="str">
        <f>G!BE129</f>
        <v>--</v>
      </c>
      <c r="V156" s="23" t="str">
        <f>G!BG129</f>
        <v/>
      </c>
      <c r="W156" s="65" t="str">
        <f>IFERROR(IF(OR(U156="--",U156="rg",VLOOKUP(F!$B129,E!$B$1:'E'!$AK$300,17,FALSE)=1000000000,V156="-",V156=""),"",(HLOOKUP(SMALL(G!$R$5:'G'!$AC$5,9),G!$R$5:'G'!$AC$500,ROW(G!Z129)-4,FALSE))/VLOOKUP(F!$B129,E!$B$1:'E'!$AK$300,17,FALSE)*100),"")</f>
        <v/>
      </c>
      <c r="X156" s="65" t="str">
        <f>G!BI129</f>
        <v/>
      </c>
      <c r="Y156" s="28" t="str">
        <f>G!BH129</f>
        <v>--</v>
      </c>
      <c r="Z156" s="23" t="str">
        <f>G!BJ129</f>
        <v/>
      </c>
      <c r="AA156" s="65" t="str">
        <f>IFERROR(IF(OR(Y156="--",Y156="rg",VLOOKUP(F!$B129,E!$B$1:'E'!$AK$300,17,FALSE)=1000000000,Z156="-",Z156=""),"",(HLOOKUP(SMALL(G!$R$5:'G'!$AC$5,11),G!$R$5:'G'!$AC$500,ROW(G!AB129)-4,FALSE))/VLOOKUP(F!$B129,E!$B$1:'E'!$AK$300,17,FALSE)*100),"")</f>
        <v/>
      </c>
      <c r="AB156" s="22"/>
      <c r="AC156" s="22"/>
      <c r="AE156" s="40">
        <f t="shared" si="7"/>
        <v>1</v>
      </c>
    </row>
    <row r="157" spans="1:31" s="40" customFormat="1" ht="9" customHeight="1" x14ac:dyDescent="0.15">
      <c r="A157" s="161" t="str">
        <f>F!A130</f>
        <v>2,4,6-Trichloorfenol</v>
      </c>
      <c r="B157" s="161"/>
      <c r="C157" s="161"/>
      <c r="D157" s="65" t="str">
        <f>G!AT130</f>
        <v/>
      </c>
      <c r="E157" s="28" t="str">
        <f>G!AS130</f>
        <v>--</v>
      </c>
      <c r="F157" s="23" t="str">
        <f>G!AU130</f>
        <v/>
      </c>
      <c r="G157" s="65" t="str">
        <f>IFERROR(IF(OR(E157="--",E157="rg",VLOOKUP(F!$B130,E!$B$1:'E'!$AK$300,17,FALSE)=1000000000,F157="-",F157=""),"",(HLOOKUP(SMALL(G!$R$5:'G'!$AC$5,1),G!$R$5:'G'!$AC$500,ROW(G!R130)-4,FALSE))/VLOOKUP(F!$B130,E!$B$1:'E'!$AK$300,17,FALSE)*100),"")</f>
        <v/>
      </c>
      <c r="H157" s="65" t="str">
        <f>G!AW130</f>
        <v/>
      </c>
      <c r="I157" s="28" t="str">
        <f>G!AV130</f>
        <v>--</v>
      </c>
      <c r="J157" s="23" t="str">
        <f>G!AX130</f>
        <v/>
      </c>
      <c r="K157" s="65" t="str">
        <f>IFERROR(IF(OR(I157="--",I157="rg",VLOOKUP(F!$B130,E!$B$1:'E'!$AK$300,17,FALSE)=1000000000,J157="-",J157=""),"",(HLOOKUP(SMALL(G!$R$5:'G'!$AC$5,3),G!$R$5:'G'!$AC$500,ROW(G!T130)-4,FALSE))/VLOOKUP(F!$B130,E!$B$1:'E'!$AK$300,17,FALSE)*100),"")</f>
        <v/>
      </c>
      <c r="L157" s="65" t="str">
        <f>G!AZ130</f>
        <v/>
      </c>
      <c r="M157" s="28" t="str">
        <f>G!AY130</f>
        <v>--</v>
      </c>
      <c r="N157" s="23" t="str">
        <f>G!BA130</f>
        <v/>
      </c>
      <c r="O157" s="65" t="str">
        <f>IFERROR(IF(OR(M157="--",M157="rg",VLOOKUP(F!$B130,E!$B$1:'E'!$AK$300,17,FALSE)=1000000000,N157="-",N157=""),"",(HLOOKUP(SMALL(G!$R$5:'G'!$AC$5,5),G!$R$5:'G'!$AC$500,ROW(G!V130)-4,FALSE))/VLOOKUP(F!$B130,E!$B$1:'E'!$AK$300,17,FALSE)*100),"")</f>
        <v/>
      </c>
      <c r="P157" s="65" t="str">
        <f>G!BC130</f>
        <v/>
      </c>
      <c r="Q157" s="28" t="str">
        <f>G!BB130</f>
        <v>--</v>
      </c>
      <c r="R157" s="23" t="str">
        <f>G!BD130</f>
        <v/>
      </c>
      <c r="S157" s="65" t="str">
        <f>IFERROR(IF(OR(Q157="--",Q157="rg",VLOOKUP(F!$B130,E!$B$1:'E'!$AK$300,17,FALSE)=1000000000,R157="-",R157=""),"",(HLOOKUP(SMALL(G!$R$5:'G'!$AC$5,7),G!$R$5:'G'!$AC$500,ROW(G!X130)-4,FALSE))/VLOOKUP(F!$B130,E!$B$1:'E'!$AK$300,17,FALSE)*100),"")</f>
        <v/>
      </c>
      <c r="T157" s="65" t="str">
        <f>G!BF130</f>
        <v/>
      </c>
      <c r="U157" s="28" t="str">
        <f>G!BE130</f>
        <v>--</v>
      </c>
      <c r="V157" s="23" t="str">
        <f>G!BG130</f>
        <v/>
      </c>
      <c r="W157" s="65" t="str">
        <f>IFERROR(IF(OR(U157="--",U157="rg",VLOOKUP(F!$B130,E!$B$1:'E'!$AK$300,17,FALSE)=1000000000,V157="-",V157=""),"",(HLOOKUP(SMALL(G!$R$5:'G'!$AC$5,9),G!$R$5:'G'!$AC$500,ROW(G!Z130)-4,FALSE))/VLOOKUP(F!$B130,E!$B$1:'E'!$AK$300,17,FALSE)*100),"")</f>
        <v/>
      </c>
      <c r="X157" s="65" t="str">
        <f>G!BI130</f>
        <v/>
      </c>
      <c r="Y157" s="28" t="str">
        <f>G!BH130</f>
        <v>--</v>
      </c>
      <c r="Z157" s="23" t="str">
        <f>G!BJ130</f>
        <v/>
      </c>
      <c r="AA157" s="65" t="str">
        <f>IFERROR(IF(OR(Y157="--",Y157="rg",VLOOKUP(F!$B130,E!$B$1:'E'!$AK$300,17,FALSE)=1000000000,Z157="-",Z157=""),"",(HLOOKUP(SMALL(G!$R$5:'G'!$AC$5,11),G!$R$5:'G'!$AC$500,ROW(G!AB130)-4,FALSE))/VLOOKUP(F!$B130,E!$B$1:'E'!$AK$300,17,FALSE)*100),"")</f>
        <v/>
      </c>
      <c r="AB157" s="22"/>
      <c r="AC157" s="22"/>
      <c r="AE157" s="40">
        <f t="shared" si="7"/>
        <v>1</v>
      </c>
    </row>
    <row r="158" spans="1:31" s="40" customFormat="1" ht="9" customHeight="1" x14ac:dyDescent="0.15">
      <c r="A158" s="161" t="str">
        <f>F!A131</f>
        <v>3,4,5-Trichloorfenol</v>
      </c>
      <c r="B158" s="161"/>
      <c r="C158" s="161"/>
      <c r="D158" s="65" t="str">
        <f>G!AT131</f>
        <v/>
      </c>
      <c r="E158" s="28" t="str">
        <f>G!AS131</f>
        <v>--</v>
      </c>
      <c r="F158" s="23" t="str">
        <f>G!AU131</f>
        <v/>
      </c>
      <c r="G158" s="65" t="str">
        <f>IFERROR(IF(OR(E158="--",E158="rg",VLOOKUP(F!$B131,E!$B$1:'E'!$AK$300,17,FALSE)=1000000000,F158="-",F158=""),"",(HLOOKUP(SMALL(G!$R$5:'G'!$AC$5,1),G!$R$5:'G'!$AC$500,ROW(G!R131)-4,FALSE))/VLOOKUP(F!$B131,E!$B$1:'E'!$AK$300,17,FALSE)*100),"")</f>
        <v/>
      </c>
      <c r="H158" s="65" t="str">
        <f>G!AW131</f>
        <v/>
      </c>
      <c r="I158" s="28" t="str">
        <f>G!AV131</f>
        <v>--</v>
      </c>
      <c r="J158" s="23" t="str">
        <f>G!AX131</f>
        <v/>
      </c>
      <c r="K158" s="65" t="str">
        <f>IFERROR(IF(OR(I158="--",I158="rg",VLOOKUP(F!$B131,E!$B$1:'E'!$AK$300,17,FALSE)=1000000000,J158="-",J158=""),"",(HLOOKUP(SMALL(G!$R$5:'G'!$AC$5,3),G!$R$5:'G'!$AC$500,ROW(G!T131)-4,FALSE))/VLOOKUP(F!$B131,E!$B$1:'E'!$AK$300,17,FALSE)*100),"")</f>
        <v/>
      </c>
      <c r="L158" s="65" t="str">
        <f>G!AZ131</f>
        <v/>
      </c>
      <c r="M158" s="28" t="str">
        <f>G!AY131</f>
        <v>--</v>
      </c>
      <c r="N158" s="23" t="str">
        <f>G!BA131</f>
        <v/>
      </c>
      <c r="O158" s="65" t="str">
        <f>IFERROR(IF(OR(M158="--",M158="rg",VLOOKUP(F!$B131,E!$B$1:'E'!$AK$300,17,FALSE)=1000000000,N158="-",N158=""),"",(HLOOKUP(SMALL(G!$R$5:'G'!$AC$5,5),G!$R$5:'G'!$AC$500,ROW(G!V131)-4,FALSE))/VLOOKUP(F!$B131,E!$B$1:'E'!$AK$300,17,FALSE)*100),"")</f>
        <v/>
      </c>
      <c r="P158" s="65" t="str">
        <f>G!BC131</f>
        <v/>
      </c>
      <c r="Q158" s="28" t="str">
        <f>G!BB131</f>
        <v>--</v>
      </c>
      <c r="R158" s="23" t="str">
        <f>G!BD131</f>
        <v/>
      </c>
      <c r="S158" s="65" t="str">
        <f>IFERROR(IF(OR(Q158="--",Q158="rg",VLOOKUP(F!$B131,E!$B$1:'E'!$AK$300,17,FALSE)=1000000000,R158="-",R158=""),"",(HLOOKUP(SMALL(G!$R$5:'G'!$AC$5,7),G!$R$5:'G'!$AC$500,ROW(G!X131)-4,FALSE))/VLOOKUP(F!$B131,E!$B$1:'E'!$AK$300,17,FALSE)*100),"")</f>
        <v/>
      </c>
      <c r="T158" s="65" t="str">
        <f>G!BF131</f>
        <v/>
      </c>
      <c r="U158" s="28" t="str">
        <f>G!BE131</f>
        <v>--</v>
      </c>
      <c r="V158" s="23" t="str">
        <f>G!BG131</f>
        <v/>
      </c>
      <c r="W158" s="65" t="str">
        <f>IFERROR(IF(OR(U158="--",U158="rg",VLOOKUP(F!$B131,E!$B$1:'E'!$AK$300,17,FALSE)=1000000000,V158="-",V158=""),"",(HLOOKUP(SMALL(G!$R$5:'G'!$AC$5,9),G!$R$5:'G'!$AC$500,ROW(G!Z131)-4,FALSE))/VLOOKUP(F!$B131,E!$B$1:'E'!$AK$300,17,FALSE)*100),"")</f>
        <v/>
      </c>
      <c r="X158" s="65" t="str">
        <f>G!BI131</f>
        <v/>
      </c>
      <c r="Y158" s="28" t="str">
        <f>G!BH131</f>
        <v>--</v>
      </c>
      <c r="Z158" s="23" t="str">
        <f>G!BJ131</f>
        <v/>
      </c>
      <c r="AA158" s="65" t="str">
        <f>IFERROR(IF(OR(Y158="--",Y158="rg",VLOOKUP(F!$B131,E!$B$1:'E'!$AK$300,17,FALSE)=1000000000,Z158="-",Z158=""),"",(HLOOKUP(SMALL(G!$R$5:'G'!$AC$5,11),G!$R$5:'G'!$AC$500,ROW(G!AB131)-4,FALSE))/VLOOKUP(F!$B131,E!$B$1:'E'!$AK$300,17,FALSE)*100),"")</f>
        <v/>
      </c>
      <c r="AB158" s="22"/>
      <c r="AC158" s="22"/>
      <c r="AE158" s="40">
        <f t="shared" si="7"/>
        <v>1</v>
      </c>
    </row>
    <row r="159" spans="1:31" s="40" customFormat="1" ht="9" customHeight="1" x14ac:dyDescent="0.15">
      <c r="A159" s="161" t="str">
        <f>F!A132</f>
        <v>Trichloorfenolen (som)</v>
      </c>
      <c r="B159" s="161"/>
      <c r="C159" s="161"/>
      <c r="D159" s="65" t="str">
        <f>G!AT132</f>
        <v/>
      </c>
      <c r="E159" s="28" t="str">
        <f>G!AS132</f>
        <v>--</v>
      </c>
      <c r="F159" s="23" t="str">
        <f>G!AU132</f>
        <v/>
      </c>
      <c r="G159" s="65" t="str">
        <f>IFERROR(IF(OR(E159="--",E159="rg",VLOOKUP(F!$B132,E!$B$1:'E'!$AK$300,17,FALSE)=1000000000,F159="-",F159=""),"",(HLOOKUP(SMALL(G!$R$5:'G'!$AC$5,1),G!$R$5:'G'!$AC$500,ROW(G!R132)-4,FALSE))/VLOOKUP(F!$B132,E!$B$1:'E'!$AK$300,17,FALSE)*100),"")</f>
        <v/>
      </c>
      <c r="H159" s="65" t="str">
        <f>G!AW132</f>
        <v/>
      </c>
      <c r="I159" s="28" t="str">
        <f>G!AV132</f>
        <v>--</v>
      </c>
      <c r="J159" s="23" t="str">
        <f>G!AX132</f>
        <v/>
      </c>
      <c r="K159" s="65" t="str">
        <f>IFERROR(IF(OR(I159="--",I159="rg",VLOOKUP(F!$B132,E!$B$1:'E'!$AK$300,17,FALSE)=1000000000,J159="-",J159=""),"",(HLOOKUP(SMALL(G!$R$5:'G'!$AC$5,3),G!$R$5:'G'!$AC$500,ROW(G!T132)-4,FALSE))/VLOOKUP(F!$B132,E!$B$1:'E'!$AK$300,17,FALSE)*100),"")</f>
        <v/>
      </c>
      <c r="L159" s="65" t="str">
        <f>G!AZ132</f>
        <v/>
      </c>
      <c r="M159" s="28" t="str">
        <f>G!AY132</f>
        <v>--</v>
      </c>
      <c r="N159" s="23" t="str">
        <f>G!BA132</f>
        <v/>
      </c>
      <c r="O159" s="65" t="str">
        <f>IFERROR(IF(OR(M159="--",M159="rg",VLOOKUP(F!$B132,E!$B$1:'E'!$AK$300,17,FALSE)=1000000000,N159="-",N159=""),"",(HLOOKUP(SMALL(G!$R$5:'G'!$AC$5,5),G!$R$5:'G'!$AC$500,ROW(G!V132)-4,FALSE))/VLOOKUP(F!$B132,E!$B$1:'E'!$AK$300,17,FALSE)*100),"")</f>
        <v/>
      </c>
      <c r="P159" s="65" t="str">
        <f>G!BC132</f>
        <v/>
      </c>
      <c r="Q159" s="28" t="str">
        <f>G!BB132</f>
        <v>--</v>
      </c>
      <c r="R159" s="23" t="str">
        <f>G!BD132</f>
        <v/>
      </c>
      <c r="S159" s="65" t="str">
        <f>IFERROR(IF(OR(Q159="--",Q159="rg",VLOOKUP(F!$B132,E!$B$1:'E'!$AK$300,17,FALSE)=1000000000,R159="-",R159=""),"",(HLOOKUP(SMALL(G!$R$5:'G'!$AC$5,7),G!$R$5:'G'!$AC$500,ROW(G!X132)-4,FALSE))/VLOOKUP(F!$B132,E!$B$1:'E'!$AK$300,17,FALSE)*100),"")</f>
        <v/>
      </c>
      <c r="T159" s="65" t="str">
        <f>G!BF132</f>
        <v/>
      </c>
      <c r="U159" s="28" t="str">
        <f>G!BE132</f>
        <v>--</v>
      </c>
      <c r="V159" s="23" t="str">
        <f>G!BG132</f>
        <v/>
      </c>
      <c r="W159" s="65" t="str">
        <f>IFERROR(IF(OR(U159="--",U159="rg",VLOOKUP(F!$B132,E!$B$1:'E'!$AK$300,17,FALSE)=1000000000,V159="-",V159=""),"",(HLOOKUP(SMALL(G!$R$5:'G'!$AC$5,9),G!$R$5:'G'!$AC$500,ROW(G!Z132)-4,FALSE))/VLOOKUP(F!$B132,E!$B$1:'E'!$AK$300,17,FALSE)*100),"")</f>
        <v/>
      </c>
      <c r="X159" s="65" t="str">
        <f>G!BI132</f>
        <v/>
      </c>
      <c r="Y159" s="28" t="str">
        <f>G!BH132</f>
        <v>--</v>
      </c>
      <c r="Z159" s="23" t="str">
        <f>G!BJ132</f>
        <v/>
      </c>
      <c r="AA159" s="65" t="str">
        <f>IFERROR(IF(OR(Y159="--",Y159="rg",VLOOKUP(F!$B132,E!$B$1:'E'!$AK$300,17,FALSE)=1000000000,Z159="-",Z159=""),"",(HLOOKUP(SMALL(G!$R$5:'G'!$AC$5,11),G!$R$5:'G'!$AC$500,ROW(G!AB132)-4,FALSE))/VLOOKUP(F!$B132,E!$B$1:'E'!$AK$300,17,FALSE)*100),"")</f>
        <v/>
      </c>
      <c r="AB159" s="22"/>
      <c r="AC159" s="22"/>
      <c r="AE159" s="40">
        <f t="shared" si="7"/>
        <v>1</v>
      </c>
    </row>
    <row r="160" spans="1:31" s="40" customFormat="1" ht="9" customHeight="1" x14ac:dyDescent="0.15">
      <c r="A160" s="161" t="str">
        <f>F!A133</f>
        <v>2-Chloorfenol</v>
      </c>
      <c r="B160" s="161"/>
      <c r="C160" s="161"/>
      <c r="D160" s="65" t="str">
        <f>G!AT133</f>
        <v/>
      </c>
      <c r="E160" s="28" t="str">
        <f>G!AS133</f>
        <v>--</v>
      </c>
      <c r="F160" s="23" t="str">
        <f>G!AU133</f>
        <v/>
      </c>
      <c r="G160" s="65" t="str">
        <f>IFERROR(IF(OR(E160="--",E160="rg",VLOOKUP(F!$B133,E!$B$1:'E'!$AK$300,17,FALSE)=1000000000,F160="-",F160=""),"",(HLOOKUP(SMALL(G!$R$5:'G'!$AC$5,1),G!$R$5:'G'!$AC$500,ROW(G!R133)-4,FALSE))/VLOOKUP(F!$B133,E!$B$1:'E'!$AK$300,17,FALSE)*100),"")</f>
        <v/>
      </c>
      <c r="H160" s="65" t="str">
        <f>G!AW133</f>
        <v/>
      </c>
      <c r="I160" s="28" t="str">
        <f>G!AV133</f>
        <v>--</v>
      </c>
      <c r="J160" s="23" t="str">
        <f>G!AX133</f>
        <v/>
      </c>
      <c r="K160" s="65" t="str">
        <f>IFERROR(IF(OR(I160="--",I160="rg",VLOOKUP(F!$B133,E!$B$1:'E'!$AK$300,17,FALSE)=1000000000,J160="-",J160=""),"",(HLOOKUP(SMALL(G!$R$5:'G'!$AC$5,3),G!$R$5:'G'!$AC$500,ROW(G!T133)-4,FALSE))/VLOOKUP(F!$B133,E!$B$1:'E'!$AK$300,17,FALSE)*100),"")</f>
        <v/>
      </c>
      <c r="L160" s="65" t="str">
        <f>G!AZ133</f>
        <v/>
      </c>
      <c r="M160" s="28" t="str">
        <f>G!AY133</f>
        <v>--</v>
      </c>
      <c r="N160" s="23" t="str">
        <f>G!BA133</f>
        <v/>
      </c>
      <c r="O160" s="65" t="str">
        <f>IFERROR(IF(OR(M160="--",M160="rg",VLOOKUP(F!$B133,E!$B$1:'E'!$AK$300,17,FALSE)=1000000000,N160="-",N160=""),"",(HLOOKUP(SMALL(G!$R$5:'G'!$AC$5,5),G!$R$5:'G'!$AC$500,ROW(G!V133)-4,FALSE))/VLOOKUP(F!$B133,E!$B$1:'E'!$AK$300,17,FALSE)*100),"")</f>
        <v/>
      </c>
      <c r="P160" s="65" t="str">
        <f>G!BC133</f>
        <v/>
      </c>
      <c r="Q160" s="28" t="str">
        <f>G!BB133</f>
        <v>--</v>
      </c>
      <c r="R160" s="23" t="str">
        <f>G!BD133</f>
        <v/>
      </c>
      <c r="S160" s="65" t="str">
        <f>IFERROR(IF(OR(Q160="--",Q160="rg",VLOOKUP(F!$B133,E!$B$1:'E'!$AK$300,17,FALSE)=1000000000,R160="-",R160=""),"",(HLOOKUP(SMALL(G!$R$5:'G'!$AC$5,7),G!$R$5:'G'!$AC$500,ROW(G!X133)-4,FALSE))/VLOOKUP(F!$B133,E!$B$1:'E'!$AK$300,17,FALSE)*100),"")</f>
        <v/>
      </c>
      <c r="T160" s="65" t="str">
        <f>G!BF133</f>
        <v/>
      </c>
      <c r="U160" s="28" t="str">
        <f>G!BE133</f>
        <v>--</v>
      </c>
      <c r="V160" s="23" t="str">
        <f>G!BG133</f>
        <v/>
      </c>
      <c r="W160" s="65" t="str">
        <f>IFERROR(IF(OR(U160="--",U160="rg",VLOOKUP(F!$B133,E!$B$1:'E'!$AK$300,17,FALSE)=1000000000,V160="-",V160=""),"",(HLOOKUP(SMALL(G!$R$5:'G'!$AC$5,9),G!$R$5:'G'!$AC$500,ROW(G!Z133)-4,FALSE))/VLOOKUP(F!$B133,E!$B$1:'E'!$AK$300,17,FALSE)*100),"")</f>
        <v/>
      </c>
      <c r="X160" s="65" t="str">
        <f>G!BI133</f>
        <v/>
      </c>
      <c r="Y160" s="28" t="str">
        <f>G!BH133</f>
        <v>--</v>
      </c>
      <c r="Z160" s="23" t="str">
        <f>G!BJ133</f>
        <v/>
      </c>
      <c r="AA160" s="65" t="str">
        <f>IFERROR(IF(OR(Y160="--",Y160="rg",VLOOKUP(F!$B133,E!$B$1:'E'!$AK$300,17,FALSE)=1000000000,Z160="-",Z160=""),"",(HLOOKUP(SMALL(G!$R$5:'G'!$AC$5,11),G!$R$5:'G'!$AC$500,ROW(G!AB133)-4,FALSE))/VLOOKUP(F!$B133,E!$B$1:'E'!$AK$300,17,FALSE)*100),"")</f>
        <v/>
      </c>
      <c r="AB160" s="22"/>
      <c r="AC160" s="22"/>
      <c r="AE160" s="40">
        <f t="shared" si="7"/>
        <v>1</v>
      </c>
    </row>
    <row r="161" spans="1:31" s="40" customFormat="1" ht="9" customHeight="1" x14ac:dyDescent="0.15">
      <c r="A161" s="161" t="str">
        <f>F!A134</f>
        <v>4-Chloor-3-methylfenol</v>
      </c>
      <c r="B161" s="161"/>
      <c r="C161" s="161"/>
      <c r="D161" s="65" t="str">
        <f>G!AT134</f>
        <v/>
      </c>
      <c r="E161" s="28" t="str">
        <f>G!AS134</f>
        <v>--</v>
      </c>
      <c r="F161" s="23" t="str">
        <f>G!AU134</f>
        <v/>
      </c>
      <c r="G161" s="65" t="str">
        <f>IFERROR(IF(OR(E161="--",E161="rg",VLOOKUP(F!$B134,E!$B$1:'E'!$AK$300,17,FALSE)=1000000000,F161="-",F161=""),"",(HLOOKUP(SMALL(G!$R$5:'G'!$AC$5,1),G!$R$5:'G'!$AC$500,ROW(G!R134)-4,FALSE))/VLOOKUP(F!$B134,E!$B$1:'E'!$AK$300,17,FALSE)*100),"")</f>
        <v/>
      </c>
      <c r="H161" s="65" t="str">
        <f>G!AW134</f>
        <v/>
      </c>
      <c r="I161" s="28" t="str">
        <f>G!AV134</f>
        <v>--</v>
      </c>
      <c r="J161" s="23" t="str">
        <f>G!AX134</f>
        <v/>
      </c>
      <c r="K161" s="65" t="str">
        <f>IFERROR(IF(OR(I161="--",I161="rg",VLOOKUP(F!$B134,E!$B$1:'E'!$AK$300,17,FALSE)=1000000000,J161="-",J161=""),"",(HLOOKUP(SMALL(G!$R$5:'G'!$AC$5,3),G!$R$5:'G'!$AC$500,ROW(G!T134)-4,FALSE))/VLOOKUP(F!$B134,E!$B$1:'E'!$AK$300,17,FALSE)*100),"")</f>
        <v/>
      </c>
      <c r="L161" s="65" t="str">
        <f>G!AZ134</f>
        <v/>
      </c>
      <c r="M161" s="28" t="str">
        <f>G!AY134</f>
        <v>--</v>
      </c>
      <c r="N161" s="23" t="str">
        <f>G!BA134</f>
        <v/>
      </c>
      <c r="O161" s="65" t="str">
        <f>IFERROR(IF(OR(M161="--",M161="rg",VLOOKUP(F!$B134,E!$B$1:'E'!$AK$300,17,FALSE)=1000000000,N161="-",N161=""),"",(HLOOKUP(SMALL(G!$R$5:'G'!$AC$5,5),G!$R$5:'G'!$AC$500,ROW(G!V134)-4,FALSE))/VLOOKUP(F!$B134,E!$B$1:'E'!$AK$300,17,FALSE)*100),"")</f>
        <v/>
      </c>
      <c r="P161" s="65" t="str">
        <f>G!BC134</f>
        <v/>
      </c>
      <c r="Q161" s="28" t="str">
        <f>G!BB134</f>
        <v>--</v>
      </c>
      <c r="R161" s="23" t="str">
        <f>G!BD134</f>
        <v/>
      </c>
      <c r="S161" s="65" t="str">
        <f>IFERROR(IF(OR(Q161="--",Q161="rg",VLOOKUP(F!$B134,E!$B$1:'E'!$AK$300,17,FALSE)=1000000000,R161="-",R161=""),"",(HLOOKUP(SMALL(G!$R$5:'G'!$AC$5,7),G!$R$5:'G'!$AC$500,ROW(G!X134)-4,FALSE))/VLOOKUP(F!$B134,E!$B$1:'E'!$AK$300,17,FALSE)*100),"")</f>
        <v/>
      </c>
      <c r="T161" s="65" t="str">
        <f>G!BF134</f>
        <v/>
      </c>
      <c r="U161" s="28" t="str">
        <f>G!BE134</f>
        <v>--</v>
      </c>
      <c r="V161" s="23" t="str">
        <f>G!BG134</f>
        <v/>
      </c>
      <c r="W161" s="65" t="str">
        <f>IFERROR(IF(OR(U161="--",U161="rg",VLOOKUP(F!$B134,E!$B$1:'E'!$AK$300,17,FALSE)=1000000000,V161="-",V161=""),"",(HLOOKUP(SMALL(G!$R$5:'G'!$AC$5,9),G!$R$5:'G'!$AC$500,ROW(G!Z134)-4,FALSE))/VLOOKUP(F!$B134,E!$B$1:'E'!$AK$300,17,FALSE)*100),"")</f>
        <v/>
      </c>
      <c r="X161" s="65" t="str">
        <f>G!BI134</f>
        <v/>
      </c>
      <c r="Y161" s="28" t="str">
        <f>G!BH134</f>
        <v>--</v>
      </c>
      <c r="Z161" s="23" t="str">
        <f>G!BJ134</f>
        <v/>
      </c>
      <c r="AA161" s="65" t="str">
        <f>IFERROR(IF(OR(Y161="--",Y161="rg",VLOOKUP(F!$B134,E!$B$1:'E'!$AK$300,17,FALSE)=1000000000,Z161="-",Z161=""),"",(HLOOKUP(SMALL(G!$R$5:'G'!$AC$5,11),G!$R$5:'G'!$AC$500,ROW(G!AB134)-4,FALSE))/VLOOKUP(F!$B134,E!$B$1:'E'!$AK$300,17,FALSE)*100),"")</f>
        <v/>
      </c>
      <c r="AB161" s="22"/>
      <c r="AC161" s="22"/>
      <c r="AE161" s="40">
        <f t="shared" si="7"/>
        <v>1</v>
      </c>
    </row>
    <row r="162" spans="1:31" s="40" customFormat="1" ht="9" customHeight="1" x14ac:dyDescent="0.15">
      <c r="A162" s="161" t="str">
        <f>F!A135</f>
        <v>4-Chloor-2-methylfenol</v>
      </c>
      <c r="B162" s="161"/>
      <c r="C162" s="161"/>
      <c r="D162" s="65" t="str">
        <f>G!AT135</f>
        <v/>
      </c>
      <c r="E162" s="28" t="str">
        <f>G!AS135</f>
        <v>--</v>
      </c>
      <c r="F162" s="23" t="str">
        <f>G!AU135</f>
        <v/>
      </c>
      <c r="G162" s="65" t="str">
        <f>IFERROR(IF(OR(E162="--",E162="rg",VLOOKUP(F!$B135,E!$B$1:'E'!$AK$300,17,FALSE)=1000000000,F162="-",F162=""),"",(HLOOKUP(SMALL(G!$R$5:'G'!$AC$5,1),G!$R$5:'G'!$AC$500,ROW(G!R135)-4,FALSE))/VLOOKUP(F!$B135,E!$B$1:'E'!$AK$300,17,FALSE)*100),"")</f>
        <v/>
      </c>
      <c r="H162" s="65" t="str">
        <f>G!AW135</f>
        <v/>
      </c>
      <c r="I162" s="28" t="str">
        <f>G!AV135</f>
        <v>--</v>
      </c>
      <c r="J162" s="23" t="str">
        <f>G!AX135</f>
        <v/>
      </c>
      <c r="K162" s="65" t="str">
        <f>IFERROR(IF(OR(I162="--",I162="rg",VLOOKUP(F!$B135,E!$B$1:'E'!$AK$300,17,FALSE)=1000000000,J162="-",J162=""),"",(HLOOKUP(SMALL(G!$R$5:'G'!$AC$5,3),G!$R$5:'G'!$AC$500,ROW(G!T135)-4,FALSE))/VLOOKUP(F!$B135,E!$B$1:'E'!$AK$300,17,FALSE)*100),"")</f>
        <v/>
      </c>
      <c r="L162" s="65" t="str">
        <f>G!AZ135</f>
        <v/>
      </c>
      <c r="M162" s="28" t="str">
        <f>G!AY135</f>
        <v>--</v>
      </c>
      <c r="N162" s="23" t="str">
        <f>G!BA135</f>
        <v/>
      </c>
      <c r="O162" s="65" t="str">
        <f>IFERROR(IF(OR(M162="--",M162="rg",VLOOKUP(F!$B135,E!$B$1:'E'!$AK$300,17,FALSE)=1000000000,N162="-",N162=""),"",(HLOOKUP(SMALL(G!$R$5:'G'!$AC$5,5),G!$R$5:'G'!$AC$500,ROW(G!V135)-4,FALSE))/VLOOKUP(F!$B135,E!$B$1:'E'!$AK$300,17,FALSE)*100),"")</f>
        <v/>
      </c>
      <c r="P162" s="65" t="str">
        <f>G!BC135</f>
        <v/>
      </c>
      <c r="Q162" s="28" t="str">
        <f>G!BB135</f>
        <v>--</v>
      </c>
      <c r="R162" s="23" t="str">
        <f>G!BD135</f>
        <v/>
      </c>
      <c r="S162" s="65" t="str">
        <f>IFERROR(IF(OR(Q162="--",Q162="rg",VLOOKUP(F!$B135,E!$B$1:'E'!$AK$300,17,FALSE)=1000000000,R162="-",R162=""),"",(HLOOKUP(SMALL(G!$R$5:'G'!$AC$5,7),G!$R$5:'G'!$AC$500,ROW(G!X135)-4,FALSE))/VLOOKUP(F!$B135,E!$B$1:'E'!$AK$300,17,FALSE)*100),"")</f>
        <v/>
      </c>
      <c r="T162" s="65" t="str">
        <f>G!BF135</f>
        <v/>
      </c>
      <c r="U162" s="28" t="str">
        <f>G!BE135</f>
        <v>--</v>
      </c>
      <c r="V162" s="23" t="str">
        <f>G!BG135</f>
        <v/>
      </c>
      <c r="W162" s="65" t="str">
        <f>IFERROR(IF(OR(U162="--",U162="rg",VLOOKUP(F!$B135,E!$B$1:'E'!$AK$300,17,FALSE)=1000000000,V162="-",V162=""),"",(HLOOKUP(SMALL(G!$R$5:'G'!$AC$5,9),G!$R$5:'G'!$AC$500,ROW(G!Z135)-4,FALSE))/VLOOKUP(F!$B135,E!$B$1:'E'!$AK$300,17,FALSE)*100),"")</f>
        <v/>
      </c>
      <c r="X162" s="65" t="str">
        <f>G!BI135</f>
        <v/>
      </c>
      <c r="Y162" s="28" t="str">
        <f>G!BH135</f>
        <v>--</v>
      </c>
      <c r="Z162" s="23" t="str">
        <f>G!BJ135</f>
        <v/>
      </c>
      <c r="AA162" s="65" t="str">
        <f>IFERROR(IF(OR(Y162="--",Y162="rg",VLOOKUP(F!$B135,E!$B$1:'E'!$AK$300,17,FALSE)=1000000000,Z162="-",Z162=""),"",(HLOOKUP(SMALL(G!$R$5:'G'!$AC$5,11),G!$R$5:'G'!$AC$500,ROW(G!AB135)-4,FALSE))/VLOOKUP(F!$B135,E!$B$1:'E'!$AK$300,17,FALSE)*100),"")</f>
        <v/>
      </c>
      <c r="AB162" s="22"/>
      <c r="AC162" s="22"/>
      <c r="AE162" s="40">
        <f t="shared" si="7"/>
        <v>1</v>
      </c>
    </row>
    <row r="163" spans="1:31" s="40" customFormat="1" ht="9" customHeight="1" x14ac:dyDescent="0.15">
      <c r="A163" s="161" t="str">
        <f>F!A136</f>
        <v>4-Chloormethyfenolen (som)</v>
      </c>
      <c r="B163" s="161"/>
      <c r="C163" s="161"/>
      <c r="D163" s="65" t="str">
        <f>G!AT136</f>
        <v/>
      </c>
      <c r="E163" s="28" t="str">
        <f>G!AS136</f>
        <v>--</v>
      </c>
      <c r="F163" s="23" t="str">
        <f>G!AU136</f>
        <v/>
      </c>
      <c r="G163" s="65" t="str">
        <f>IFERROR(IF(OR(E163="--",E163="rg",VLOOKUP(F!$B136,E!$B$1:'E'!$AK$300,17,FALSE)=1000000000,F163="-",F163=""),"",(HLOOKUP(SMALL(G!$R$5:'G'!$AC$5,1),G!$R$5:'G'!$AC$500,ROW(G!R136)-4,FALSE))/VLOOKUP(F!$B136,E!$B$1:'E'!$AK$300,17,FALSE)*100),"")</f>
        <v/>
      </c>
      <c r="H163" s="65" t="str">
        <f>G!AW136</f>
        <v/>
      </c>
      <c r="I163" s="28" t="str">
        <f>G!AV136</f>
        <v>--</v>
      </c>
      <c r="J163" s="23" t="str">
        <f>G!AX136</f>
        <v/>
      </c>
      <c r="K163" s="65" t="str">
        <f>IFERROR(IF(OR(I163="--",I163="rg",VLOOKUP(F!$B136,E!$B$1:'E'!$AK$300,17,FALSE)=1000000000,J163="-",J163=""),"",(HLOOKUP(SMALL(G!$R$5:'G'!$AC$5,3),G!$R$5:'G'!$AC$500,ROW(G!T136)-4,FALSE))/VLOOKUP(F!$B136,E!$B$1:'E'!$AK$300,17,FALSE)*100),"")</f>
        <v/>
      </c>
      <c r="L163" s="65" t="str">
        <f>G!AZ136</f>
        <v/>
      </c>
      <c r="M163" s="28" t="str">
        <f>G!AY136</f>
        <v>--</v>
      </c>
      <c r="N163" s="23" t="str">
        <f>G!BA136</f>
        <v/>
      </c>
      <c r="O163" s="65" t="str">
        <f>IFERROR(IF(OR(M163="--",M163="rg",VLOOKUP(F!$B136,E!$B$1:'E'!$AK$300,17,FALSE)=1000000000,N163="-",N163=""),"",(HLOOKUP(SMALL(G!$R$5:'G'!$AC$5,5),G!$R$5:'G'!$AC$500,ROW(G!V136)-4,FALSE))/VLOOKUP(F!$B136,E!$B$1:'E'!$AK$300,17,FALSE)*100),"")</f>
        <v/>
      </c>
      <c r="P163" s="65" t="str">
        <f>G!BC136</f>
        <v/>
      </c>
      <c r="Q163" s="28" t="str">
        <f>G!BB136</f>
        <v>--</v>
      </c>
      <c r="R163" s="23" t="str">
        <f>G!BD136</f>
        <v/>
      </c>
      <c r="S163" s="65" t="str">
        <f>IFERROR(IF(OR(Q163="--",Q163="rg",VLOOKUP(F!$B136,E!$B$1:'E'!$AK$300,17,FALSE)=1000000000,R163="-",R163=""),"",(HLOOKUP(SMALL(G!$R$5:'G'!$AC$5,7),G!$R$5:'G'!$AC$500,ROW(G!X136)-4,FALSE))/VLOOKUP(F!$B136,E!$B$1:'E'!$AK$300,17,FALSE)*100),"")</f>
        <v/>
      </c>
      <c r="T163" s="65" t="str">
        <f>G!BF136</f>
        <v/>
      </c>
      <c r="U163" s="28" t="str">
        <f>G!BE136</f>
        <v>--</v>
      </c>
      <c r="V163" s="23" t="str">
        <f>G!BG136</f>
        <v/>
      </c>
      <c r="W163" s="65" t="str">
        <f>IFERROR(IF(OR(U163="--",U163="rg",VLOOKUP(F!$B136,E!$B$1:'E'!$AK$300,17,FALSE)=1000000000,V163="-",V163=""),"",(HLOOKUP(SMALL(G!$R$5:'G'!$AC$5,9),G!$R$5:'G'!$AC$500,ROW(G!Z136)-4,FALSE))/VLOOKUP(F!$B136,E!$B$1:'E'!$AK$300,17,FALSE)*100),"")</f>
        <v/>
      </c>
      <c r="X163" s="65" t="str">
        <f>G!BI136</f>
        <v/>
      </c>
      <c r="Y163" s="28" t="str">
        <f>G!BH136</f>
        <v>--</v>
      </c>
      <c r="Z163" s="23" t="str">
        <f>G!BJ136</f>
        <v/>
      </c>
      <c r="AA163" s="65" t="str">
        <f>IFERROR(IF(OR(Y163="--",Y163="rg",VLOOKUP(F!$B136,E!$B$1:'E'!$AK$300,17,FALSE)=1000000000,Z163="-",Z163=""),"",(HLOOKUP(SMALL(G!$R$5:'G'!$AC$5,11),G!$R$5:'G'!$AC$500,ROW(G!AB136)-4,FALSE))/VLOOKUP(F!$B136,E!$B$1:'E'!$AK$300,17,FALSE)*100),"")</f>
        <v/>
      </c>
      <c r="AB163" s="22"/>
      <c r="AC163" s="22"/>
      <c r="AE163" s="40">
        <f t="shared" si="7"/>
        <v>1</v>
      </c>
    </row>
    <row r="164" spans="1:31" s="40" customFormat="1" ht="9" customHeight="1" x14ac:dyDescent="0.15">
      <c r="A164" s="161" t="str">
        <f>F!A137</f>
        <v>5-Chloor-3methylfenol</v>
      </c>
      <c r="B164" s="161"/>
      <c r="C164" s="161"/>
      <c r="D164" s="65" t="str">
        <f>G!AT137</f>
        <v/>
      </c>
      <c r="E164" s="28" t="str">
        <f>G!AS137</f>
        <v>--</v>
      </c>
      <c r="F164" s="23" t="str">
        <f>G!AU137</f>
        <v/>
      </c>
      <c r="G164" s="65" t="str">
        <f>IFERROR(IF(OR(E164="--",E164="rg",VLOOKUP(F!$B137,E!$B$1:'E'!$AK$300,17,FALSE)=1000000000,F164="-",F164=""),"",(HLOOKUP(SMALL(G!$R$5:'G'!$AC$5,1),G!$R$5:'G'!$AC$500,ROW(G!R137)-4,FALSE))/VLOOKUP(F!$B137,E!$B$1:'E'!$AK$300,17,FALSE)*100),"")</f>
        <v/>
      </c>
      <c r="H164" s="65" t="str">
        <f>G!AW137</f>
        <v/>
      </c>
      <c r="I164" s="28" t="str">
        <f>G!AV137</f>
        <v>--</v>
      </c>
      <c r="J164" s="23" t="str">
        <f>G!AX137</f>
        <v/>
      </c>
      <c r="K164" s="65" t="str">
        <f>IFERROR(IF(OR(I164="--",I164="rg",VLOOKUP(F!$B137,E!$B$1:'E'!$AK$300,17,FALSE)=1000000000,J164="-",J164=""),"",(HLOOKUP(SMALL(G!$R$5:'G'!$AC$5,3),G!$R$5:'G'!$AC$500,ROW(G!T137)-4,FALSE))/VLOOKUP(F!$B137,E!$B$1:'E'!$AK$300,17,FALSE)*100),"")</f>
        <v/>
      </c>
      <c r="L164" s="65" t="str">
        <f>G!AZ137</f>
        <v/>
      </c>
      <c r="M164" s="28" t="str">
        <f>G!AY137</f>
        <v>--</v>
      </c>
      <c r="N164" s="23" t="str">
        <f>G!BA137</f>
        <v/>
      </c>
      <c r="O164" s="65" t="str">
        <f>IFERROR(IF(OR(M164="--",M164="rg",VLOOKUP(F!$B137,E!$B$1:'E'!$AK$300,17,FALSE)=1000000000,N164="-",N164=""),"",(HLOOKUP(SMALL(G!$R$5:'G'!$AC$5,5),G!$R$5:'G'!$AC$500,ROW(G!V137)-4,FALSE))/VLOOKUP(F!$B137,E!$B$1:'E'!$AK$300,17,FALSE)*100),"")</f>
        <v/>
      </c>
      <c r="P164" s="65" t="str">
        <f>G!BC137</f>
        <v/>
      </c>
      <c r="Q164" s="28" t="str">
        <f>G!BB137</f>
        <v>--</v>
      </c>
      <c r="R164" s="23" t="str">
        <f>G!BD137</f>
        <v/>
      </c>
      <c r="S164" s="65" t="str">
        <f>IFERROR(IF(OR(Q164="--",Q164="rg",VLOOKUP(F!$B137,E!$B$1:'E'!$AK$300,17,FALSE)=1000000000,R164="-",R164=""),"",(HLOOKUP(SMALL(G!$R$5:'G'!$AC$5,7),G!$R$5:'G'!$AC$500,ROW(G!X137)-4,FALSE))/VLOOKUP(F!$B137,E!$B$1:'E'!$AK$300,17,FALSE)*100),"")</f>
        <v/>
      </c>
      <c r="T164" s="65" t="str">
        <f>G!BF137</f>
        <v/>
      </c>
      <c r="U164" s="28" t="str">
        <f>G!BE137</f>
        <v>--</v>
      </c>
      <c r="V164" s="23" t="str">
        <f>G!BG137</f>
        <v/>
      </c>
      <c r="W164" s="65" t="str">
        <f>IFERROR(IF(OR(U164="--",U164="rg",VLOOKUP(F!$B137,E!$B$1:'E'!$AK$300,17,FALSE)=1000000000,V164="-",V164=""),"",(HLOOKUP(SMALL(G!$R$5:'G'!$AC$5,9),G!$R$5:'G'!$AC$500,ROW(G!Z137)-4,FALSE))/VLOOKUP(F!$B137,E!$B$1:'E'!$AK$300,17,FALSE)*100),"")</f>
        <v/>
      </c>
      <c r="X164" s="65" t="str">
        <f>G!BI137</f>
        <v/>
      </c>
      <c r="Y164" s="28" t="str">
        <f>G!BH137</f>
        <v>--</v>
      </c>
      <c r="Z164" s="23" t="str">
        <f>G!BJ137</f>
        <v/>
      </c>
      <c r="AA164" s="65" t="str">
        <f>IFERROR(IF(OR(Y164="--",Y164="rg",VLOOKUP(F!$B137,E!$B$1:'E'!$AK$300,17,FALSE)=1000000000,Z164="-",Z164=""),"",(HLOOKUP(SMALL(G!$R$5:'G'!$AC$5,11),G!$R$5:'G'!$AC$500,ROW(G!AB137)-4,FALSE))/VLOOKUP(F!$B137,E!$B$1:'E'!$AK$300,17,FALSE)*100),"")</f>
        <v/>
      </c>
      <c r="AB164" s="22"/>
      <c r="AC164" s="22"/>
      <c r="AE164" s="40">
        <f t="shared" si="7"/>
        <v>1</v>
      </c>
    </row>
    <row r="165" spans="1:31" s="40" customFormat="1" ht="9" customHeight="1" x14ac:dyDescent="0.15">
      <c r="A165" s="161" t="str">
        <f>F!A138</f>
        <v>2,3-dichloorfenol</v>
      </c>
      <c r="B165" s="161"/>
      <c r="C165" s="161"/>
      <c r="D165" s="65" t="str">
        <f>G!AT138</f>
        <v/>
      </c>
      <c r="E165" s="28" t="str">
        <f>G!AS138</f>
        <v>--</v>
      </c>
      <c r="F165" s="23" t="str">
        <f>G!AU138</f>
        <v/>
      </c>
      <c r="G165" s="65" t="str">
        <f>IFERROR(IF(OR(E165="--",E165="rg",VLOOKUP(F!$B138,E!$B$1:'E'!$AK$300,17,FALSE)=1000000000,F165="-",F165=""),"",(HLOOKUP(SMALL(G!$R$5:'G'!$AC$5,1),G!$R$5:'G'!$AC$500,ROW(G!R138)-4,FALSE))/VLOOKUP(F!$B138,E!$B$1:'E'!$AK$300,17,FALSE)*100),"")</f>
        <v/>
      </c>
      <c r="H165" s="65" t="str">
        <f>G!AW138</f>
        <v/>
      </c>
      <c r="I165" s="28" t="str">
        <f>G!AV138</f>
        <v>--</v>
      </c>
      <c r="J165" s="23" t="str">
        <f>G!AX138</f>
        <v/>
      </c>
      <c r="K165" s="65" t="str">
        <f>IFERROR(IF(OR(I165="--",I165="rg",VLOOKUP(F!$B138,E!$B$1:'E'!$AK$300,17,FALSE)=1000000000,J165="-",J165=""),"",(HLOOKUP(SMALL(G!$R$5:'G'!$AC$5,3),G!$R$5:'G'!$AC$500,ROW(G!T138)-4,FALSE))/VLOOKUP(F!$B138,E!$B$1:'E'!$AK$300,17,FALSE)*100),"")</f>
        <v/>
      </c>
      <c r="L165" s="65" t="str">
        <f>G!AZ138</f>
        <v/>
      </c>
      <c r="M165" s="28" t="str">
        <f>G!AY138</f>
        <v>--</v>
      </c>
      <c r="N165" s="23" t="str">
        <f>G!BA138</f>
        <v/>
      </c>
      <c r="O165" s="65" t="str">
        <f>IFERROR(IF(OR(M165="--",M165="rg",VLOOKUP(F!$B138,E!$B$1:'E'!$AK$300,17,FALSE)=1000000000,N165="-",N165=""),"",(HLOOKUP(SMALL(G!$R$5:'G'!$AC$5,5),G!$R$5:'G'!$AC$500,ROW(G!V138)-4,FALSE))/VLOOKUP(F!$B138,E!$B$1:'E'!$AK$300,17,FALSE)*100),"")</f>
        <v/>
      </c>
      <c r="P165" s="65" t="str">
        <f>G!BC138</f>
        <v/>
      </c>
      <c r="Q165" s="28" t="str">
        <f>G!BB138</f>
        <v>--</v>
      </c>
      <c r="R165" s="23" t="str">
        <f>G!BD138</f>
        <v/>
      </c>
      <c r="S165" s="65" t="str">
        <f>IFERROR(IF(OR(Q165="--",Q165="rg",VLOOKUP(F!$B138,E!$B$1:'E'!$AK$300,17,FALSE)=1000000000,R165="-",R165=""),"",(HLOOKUP(SMALL(G!$R$5:'G'!$AC$5,7),G!$R$5:'G'!$AC$500,ROW(G!X138)-4,FALSE))/VLOOKUP(F!$B138,E!$B$1:'E'!$AK$300,17,FALSE)*100),"")</f>
        <v/>
      </c>
      <c r="T165" s="65" t="str">
        <f>G!BF138</f>
        <v/>
      </c>
      <c r="U165" s="28" t="str">
        <f>G!BE138</f>
        <v>--</v>
      </c>
      <c r="V165" s="23" t="str">
        <f>G!BG138</f>
        <v/>
      </c>
      <c r="W165" s="65" t="str">
        <f>IFERROR(IF(OR(U165="--",U165="rg",VLOOKUP(F!$B138,E!$B$1:'E'!$AK$300,17,FALSE)=1000000000,V165="-",V165=""),"",(HLOOKUP(SMALL(G!$R$5:'G'!$AC$5,9),G!$R$5:'G'!$AC$500,ROW(G!Z138)-4,FALSE))/VLOOKUP(F!$B138,E!$B$1:'E'!$AK$300,17,FALSE)*100),"")</f>
        <v/>
      </c>
      <c r="X165" s="65" t="str">
        <f>G!BI138</f>
        <v/>
      </c>
      <c r="Y165" s="28" t="str">
        <f>G!BH138</f>
        <v>--</v>
      </c>
      <c r="Z165" s="23" t="str">
        <f>G!BJ138</f>
        <v/>
      </c>
      <c r="AA165" s="65" t="str">
        <f>IFERROR(IF(OR(Y165="--",Y165="rg",VLOOKUP(F!$B138,E!$B$1:'E'!$AK$300,17,FALSE)=1000000000,Z165="-",Z165=""),"",(HLOOKUP(SMALL(G!$R$5:'G'!$AC$5,11),G!$R$5:'G'!$AC$500,ROW(G!AB138)-4,FALSE))/VLOOKUP(F!$B138,E!$B$1:'E'!$AK$300,17,FALSE)*100),"")</f>
        <v/>
      </c>
      <c r="AB165" s="22"/>
      <c r="AC165" s="22"/>
      <c r="AE165" s="40">
        <f t="shared" si="7"/>
        <v>1</v>
      </c>
    </row>
    <row r="166" spans="1:31" s="40" customFormat="1" ht="9" customHeight="1" x14ac:dyDescent="0.15">
      <c r="A166" s="161" t="str">
        <f>F!A139</f>
        <v>2,4-dichloorfenol</v>
      </c>
      <c r="B166" s="161"/>
      <c r="C166" s="161"/>
      <c r="D166" s="65" t="str">
        <f>G!AT139</f>
        <v/>
      </c>
      <c r="E166" s="28" t="str">
        <f>G!AS139</f>
        <v>--</v>
      </c>
      <c r="F166" s="23" t="str">
        <f>G!AU139</f>
        <v/>
      </c>
      <c r="G166" s="65" t="str">
        <f>IFERROR(IF(OR(E166="--",E166="rg",VLOOKUP(F!$B139,E!$B$1:'E'!$AK$300,17,FALSE)=1000000000,F166="-",F166=""),"",(HLOOKUP(SMALL(G!$R$5:'G'!$AC$5,1),G!$R$5:'G'!$AC$500,ROW(G!R139)-4,FALSE))/VLOOKUP(F!$B139,E!$B$1:'E'!$AK$300,17,FALSE)*100),"")</f>
        <v/>
      </c>
      <c r="H166" s="65" t="str">
        <f>G!AW139</f>
        <v/>
      </c>
      <c r="I166" s="28" t="str">
        <f>G!AV139</f>
        <v>--</v>
      </c>
      <c r="J166" s="23" t="str">
        <f>G!AX139</f>
        <v/>
      </c>
      <c r="K166" s="65" t="str">
        <f>IFERROR(IF(OR(I166="--",I166="rg",VLOOKUP(F!$B139,E!$B$1:'E'!$AK$300,17,FALSE)=1000000000,J166="-",J166=""),"",(HLOOKUP(SMALL(G!$R$5:'G'!$AC$5,3),G!$R$5:'G'!$AC$500,ROW(G!T139)-4,FALSE))/VLOOKUP(F!$B139,E!$B$1:'E'!$AK$300,17,FALSE)*100),"")</f>
        <v/>
      </c>
      <c r="L166" s="65" t="str">
        <f>G!AZ139</f>
        <v/>
      </c>
      <c r="M166" s="28" t="str">
        <f>G!AY139</f>
        <v>--</v>
      </c>
      <c r="N166" s="23" t="str">
        <f>G!BA139</f>
        <v/>
      </c>
      <c r="O166" s="65" t="str">
        <f>IFERROR(IF(OR(M166="--",M166="rg",VLOOKUP(F!$B139,E!$B$1:'E'!$AK$300,17,FALSE)=1000000000,N166="-",N166=""),"",(HLOOKUP(SMALL(G!$R$5:'G'!$AC$5,5),G!$R$5:'G'!$AC$500,ROW(G!V139)-4,FALSE))/VLOOKUP(F!$B139,E!$B$1:'E'!$AK$300,17,FALSE)*100),"")</f>
        <v/>
      </c>
      <c r="P166" s="65" t="str">
        <f>G!BC139</f>
        <v/>
      </c>
      <c r="Q166" s="28" t="str">
        <f>G!BB139</f>
        <v>--</v>
      </c>
      <c r="R166" s="23" t="str">
        <f>G!BD139</f>
        <v/>
      </c>
      <c r="S166" s="65" t="str">
        <f>IFERROR(IF(OR(Q166="--",Q166="rg",VLOOKUP(F!$B139,E!$B$1:'E'!$AK$300,17,FALSE)=1000000000,R166="-",R166=""),"",(HLOOKUP(SMALL(G!$R$5:'G'!$AC$5,7),G!$R$5:'G'!$AC$500,ROW(G!X139)-4,FALSE))/VLOOKUP(F!$B139,E!$B$1:'E'!$AK$300,17,FALSE)*100),"")</f>
        <v/>
      </c>
      <c r="T166" s="65" t="str">
        <f>G!BF139</f>
        <v/>
      </c>
      <c r="U166" s="28" t="str">
        <f>G!BE139</f>
        <v>--</v>
      </c>
      <c r="V166" s="23" t="str">
        <f>G!BG139</f>
        <v/>
      </c>
      <c r="W166" s="65" t="str">
        <f>IFERROR(IF(OR(U166="--",U166="rg",VLOOKUP(F!$B139,E!$B$1:'E'!$AK$300,17,FALSE)=1000000000,V166="-",V166=""),"",(HLOOKUP(SMALL(G!$R$5:'G'!$AC$5,9),G!$R$5:'G'!$AC$500,ROW(G!Z139)-4,FALSE))/VLOOKUP(F!$B139,E!$B$1:'E'!$AK$300,17,FALSE)*100),"")</f>
        <v/>
      </c>
      <c r="X166" s="65" t="str">
        <f>G!BI139</f>
        <v/>
      </c>
      <c r="Y166" s="28" t="str">
        <f>G!BH139</f>
        <v>--</v>
      </c>
      <c r="Z166" s="23" t="str">
        <f>G!BJ139</f>
        <v/>
      </c>
      <c r="AA166" s="65" t="str">
        <f>IFERROR(IF(OR(Y166="--",Y166="rg",VLOOKUP(F!$B139,E!$B$1:'E'!$AK$300,17,FALSE)=1000000000,Z166="-",Z166=""),"",(HLOOKUP(SMALL(G!$R$5:'G'!$AC$5,11),G!$R$5:'G'!$AC$500,ROW(G!AB139)-4,FALSE))/VLOOKUP(F!$B139,E!$B$1:'E'!$AK$300,17,FALSE)*100),"")</f>
        <v/>
      </c>
      <c r="AB166" s="22"/>
      <c r="AC166" s="22"/>
      <c r="AE166" s="40">
        <f t="shared" si="7"/>
        <v>1</v>
      </c>
    </row>
    <row r="167" spans="1:31" s="40" customFormat="1" ht="9" customHeight="1" x14ac:dyDescent="0.15">
      <c r="A167" s="161" t="str">
        <f>F!A140</f>
        <v>2,5-dichloorfenol</v>
      </c>
      <c r="B167" s="161"/>
      <c r="C167" s="161"/>
      <c r="D167" s="65" t="str">
        <f>G!AT140</f>
        <v/>
      </c>
      <c r="E167" s="28" t="str">
        <f>G!AS140</f>
        <v>--</v>
      </c>
      <c r="F167" s="23" t="str">
        <f>G!AU140</f>
        <v/>
      </c>
      <c r="G167" s="65" t="str">
        <f>IFERROR(IF(OR(E167="--",E167="rg",VLOOKUP(F!$B140,E!$B$1:'E'!$AK$300,17,FALSE)=1000000000,F167="-",F167=""),"",(HLOOKUP(SMALL(G!$R$5:'G'!$AC$5,1),G!$R$5:'G'!$AC$500,ROW(G!R140)-4,FALSE))/VLOOKUP(F!$B140,E!$B$1:'E'!$AK$300,17,FALSE)*100),"")</f>
        <v/>
      </c>
      <c r="H167" s="65" t="str">
        <f>G!AW140</f>
        <v/>
      </c>
      <c r="I167" s="28" t="str">
        <f>G!AV140</f>
        <v>--</v>
      </c>
      <c r="J167" s="23" t="str">
        <f>G!AX140</f>
        <v/>
      </c>
      <c r="K167" s="65" t="str">
        <f>IFERROR(IF(OR(I167="--",I167="rg",VLOOKUP(F!$B140,E!$B$1:'E'!$AK$300,17,FALSE)=1000000000,J167="-",J167=""),"",(HLOOKUP(SMALL(G!$R$5:'G'!$AC$5,3),G!$R$5:'G'!$AC$500,ROW(G!T140)-4,FALSE))/VLOOKUP(F!$B140,E!$B$1:'E'!$AK$300,17,FALSE)*100),"")</f>
        <v/>
      </c>
      <c r="L167" s="65" t="str">
        <f>G!AZ140</f>
        <v/>
      </c>
      <c r="M167" s="28" t="str">
        <f>G!AY140</f>
        <v>--</v>
      </c>
      <c r="N167" s="23" t="str">
        <f>G!BA140</f>
        <v/>
      </c>
      <c r="O167" s="65" t="str">
        <f>IFERROR(IF(OR(M167="--",M167="rg",VLOOKUP(F!$B140,E!$B$1:'E'!$AK$300,17,FALSE)=1000000000,N167="-",N167=""),"",(HLOOKUP(SMALL(G!$R$5:'G'!$AC$5,5),G!$R$5:'G'!$AC$500,ROW(G!V140)-4,FALSE))/VLOOKUP(F!$B140,E!$B$1:'E'!$AK$300,17,FALSE)*100),"")</f>
        <v/>
      </c>
      <c r="P167" s="65" t="str">
        <f>G!BC140</f>
        <v/>
      </c>
      <c r="Q167" s="28" t="str">
        <f>G!BB140</f>
        <v>--</v>
      </c>
      <c r="R167" s="23" t="str">
        <f>G!BD140</f>
        <v/>
      </c>
      <c r="S167" s="65" t="str">
        <f>IFERROR(IF(OR(Q167="--",Q167="rg",VLOOKUP(F!$B140,E!$B$1:'E'!$AK$300,17,FALSE)=1000000000,R167="-",R167=""),"",(HLOOKUP(SMALL(G!$R$5:'G'!$AC$5,7),G!$R$5:'G'!$AC$500,ROW(G!X140)-4,FALSE))/VLOOKUP(F!$B140,E!$B$1:'E'!$AK$300,17,FALSE)*100),"")</f>
        <v/>
      </c>
      <c r="T167" s="65" t="str">
        <f>G!BF140</f>
        <v/>
      </c>
      <c r="U167" s="28" t="str">
        <f>G!BE140</f>
        <v>--</v>
      </c>
      <c r="V167" s="23" t="str">
        <f>G!BG140</f>
        <v/>
      </c>
      <c r="W167" s="65" t="str">
        <f>IFERROR(IF(OR(U167="--",U167="rg",VLOOKUP(F!$B140,E!$B$1:'E'!$AK$300,17,FALSE)=1000000000,V167="-",V167=""),"",(HLOOKUP(SMALL(G!$R$5:'G'!$AC$5,9),G!$R$5:'G'!$AC$500,ROW(G!Z140)-4,FALSE))/VLOOKUP(F!$B140,E!$B$1:'E'!$AK$300,17,FALSE)*100),"")</f>
        <v/>
      </c>
      <c r="X167" s="65" t="str">
        <f>G!BI140</f>
        <v/>
      </c>
      <c r="Y167" s="28" t="str">
        <f>G!BH140</f>
        <v>--</v>
      </c>
      <c r="Z167" s="23" t="str">
        <f>G!BJ140</f>
        <v/>
      </c>
      <c r="AA167" s="65" t="str">
        <f>IFERROR(IF(OR(Y167="--",Y167="rg",VLOOKUP(F!$B140,E!$B$1:'E'!$AK$300,17,FALSE)=1000000000,Z167="-",Z167=""),"",(HLOOKUP(SMALL(G!$R$5:'G'!$AC$5,11),G!$R$5:'G'!$AC$500,ROW(G!AB140)-4,FALSE))/VLOOKUP(F!$B140,E!$B$1:'E'!$AK$300,17,FALSE)*100),"")</f>
        <v/>
      </c>
      <c r="AB167" s="22"/>
      <c r="AC167" s="22"/>
      <c r="AE167" s="40">
        <f t="shared" si="7"/>
        <v>1</v>
      </c>
    </row>
    <row r="168" spans="1:31" s="40" customFormat="1" ht="9" customHeight="1" x14ac:dyDescent="0.15">
      <c r="A168" s="161" t="str">
        <f>F!A141</f>
        <v>2,6-dichloorfenol</v>
      </c>
      <c r="B168" s="161"/>
      <c r="C168" s="161"/>
      <c r="D168" s="65" t="str">
        <f>G!AT141</f>
        <v/>
      </c>
      <c r="E168" s="28" t="str">
        <f>G!AS141</f>
        <v>--</v>
      </c>
      <c r="F168" s="23" t="str">
        <f>G!AU141</f>
        <v/>
      </c>
      <c r="G168" s="65" t="str">
        <f>IFERROR(IF(OR(E168="--",E168="rg",VLOOKUP(F!$B141,E!$B$1:'E'!$AK$300,17,FALSE)=1000000000,F168="-",F168=""),"",(HLOOKUP(SMALL(G!$R$5:'G'!$AC$5,1),G!$R$5:'G'!$AC$500,ROW(G!R141)-4,FALSE))/VLOOKUP(F!$B141,E!$B$1:'E'!$AK$300,17,FALSE)*100),"")</f>
        <v/>
      </c>
      <c r="H168" s="65" t="str">
        <f>G!AW141</f>
        <v/>
      </c>
      <c r="I168" s="28" t="str">
        <f>G!AV141</f>
        <v>--</v>
      </c>
      <c r="J168" s="23" t="str">
        <f>G!AX141</f>
        <v/>
      </c>
      <c r="K168" s="65" t="str">
        <f>IFERROR(IF(OR(I168="--",I168="rg",VLOOKUP(F!$B141,E!$B$1:'E'!$AK$300,17,FALSE)=1000000000,J168="-",J168=""),"",(HLOOKUP(SMALL(G!$R$5:'G'!$AC$5,3),G!$R$5:'G'!$AC$500,ROW(G!T141)-4,FALSE))/VLOOKUP(F!$B141,E!$B$1:'E'!$AK$300,17,FALSE)*100),"")</f>
        <v/>
      </c>
      <c r="L168" s="65" t="str">
        <f>G!AZ141</f>
        <v/>
      </c>
      <c r="M168" s="28" t="str">
        <f>G!AY141</f>
        <v>--</v>
      </c>
      <c r="N168" s="23" t="str">
        <f>G!BA141</f>
        <v/>
      </c>
      <c r="O168" s="65" t="str">
        <f>IFERROR(IF(OR(M168="--",M168="rg",VLOOKUP(F!$B141,E!$B$1:'E'!$AK$300,17,FALSE)=1000000000,N168="-",N168=""),"",(HLOOKUP(SMALL(G!$R$5:'G'!$AC$5,5),G!$R$5:'G'!$AC$500,ROW(G!V141)-4,FALSE))/VLOOKUP(F!$B141,E!$B$1:'E'!$AK$300,17,FALSE)*100),"")</f>
        <v/>
      </c>
      <c r="P168" s="65" t="str">
        <f>G!BC141</f>
        <v/>
      </c>
      <c r="Q168" s="28" t="str">
        <f>G!BB141</f>
        <v>--</v>
      </c>
      <c r="R168" s="23" t="str">
        <f>G!BD141</f>
        <v/>
      </c>
      <c r="S168" s="65" t="str">
        <f>IFERROR(IF(OR(Q168="--",Q168="rg",VLOOKUP(F!$B141,E!$B$1:'E'!$AK$300,17,FALSE)=1000000000,R168="-",R168=""),"",(HLOOKUP(SMALL(G!$R$5:'G'!$AC$5,7),G!$R$5:'G'!$AC$500,ROW(G!X141)-4,FALSE))/VLOOKUP(F!$B141,E!$B$1:'E'!$AK$300,17,FALSE)*100),"")</f>
        <v/>
      </c>
      <c r="T168" s="65" t="str">
        <f>G!BF141</f>
        <v/>
      </c>
      <c r="U168" s="28" t="str">
        <f>G!BE141</f>
        <v>--</v>
      </c>
      <c r="V168" s="23" t="str">
        <f>G!BG141</f>
        <v/>
      </c>
      <c r="W168" s="65" t="str">
        <f>IFERROR(IF(OR(U168="--",U168="rg",VLOOKUP(F!$B141,E!$B$1:'E'!$AK$300,17,FALSE)=1000000000,V168="-",V168=""),"",(HLOOKUP(SMALL(G!$R$5:'G'!$AC$5,9),G!$R$5:'G'!$AC$500,ROW(G!Z141)-4,FALSE))/VLOOKUP(F!$B141,E!$B$1:'E'!$AK$300,17,FALSE)*100),"")</f>
        <v/>
      </c>
      <c r="X168" s="65" t="str">
        <f>G!BI141</f>
        <v/>
      </c>
      <c r="Y168" s="28" t="str">
        <f>G!BH141</f>
        <v>--</v>
      </c>
      <c r="Z168" s="23" t="str">
        <f>G!BJ141</f>
        <v/>
      </c>
      <c r="AA168" s="65" t="str">
        <f>IFERROR(IF(OR(Y168="--",Y168="rg",VLOOKUP(F!$B141,E!$B$1:'E'!$AK$300,17,FALSE)=1000000000,Z168="-",Z168=""),"",(HLOOKUP(SMALL(G!$R$5:'G'!$AC$5,11),G!$R$5:'G'!$AC$500,ROW(G!AB141)-4,FALSE))/VLOOKUP(F!$B141,E!$B$1:'E'!$AK$300,17,FALSE)*100),"")</f>
        <v/>
      </c>
      <c r="AB168" s="22"/>
      <c r="AC168" s="22"/>
      <c r="AE168" s="40">
        <f t="shared" si="7"/>
        <v>1</v>
      </c>
    </row>
    <row r="169" spans="1:31" s="40" customFormat="1" ht="9" customHeight="1" x14ac:dyDescent="0.15">
      <c r="A169" s="161" t="str">
        <f>F!A142</f>
        <v>3,4-dichloorfenol</v>
      </c>
      <c r="B169" s="161"/>
      <c r="C169" s="161"/>
      <c r="D169" s="65" t="str">
        <f>G!AT142</f>
        <v/>
      </c>
      <c r="E169" s="28" t="str">
        <f>G!AS142</f>
        <v>--</v>
      </c>
      <c r="F169" s="23" t="str">
        <f>G!AU142</f>
        <v/>
      </c>
      <c r="G169" s="65" t="str">
        <f>IFERROR(IF(OR(E169="--",E169="rg",VLOOKUP(F!$B142,E!$B$1:'E'!$AK$300,17,FALSE)=1000000000,F169="-",F169=""),"",(HLOOKUP(SMALL(G!$R$5:'G'!$AC$5,1),G!$R$5:'G'!$AC$500,ROW(G!R142)-4,FALSE))/VLOOKUP(F!$B142,E!$B$1:'E'!$AK$300,17,FALSE)*100),"")</f>
        <v/>
      </c>
      <c r="H169" s="65" t="str">
        <f>G!AW142</f>
        <v/>
      </c>
      <c r="I169" s="28" t="str">
        <f>G!AV142</f>
        <v>--</v>
      </c>
      <c r="J169" s="23" t="str">
        <f>G!AX142</f>
        <v/>
      </c>
      <c r="K169" s="65" t="str">
        <f>IFERROR(IF(OR(I169="--",I169="rg",VLOOKUP(F!$B142,E!$B$1:'E'!$AK$300,17,FALSE)=1000000000,J169="-",J169=""),"",(HLOOKUP(SMALL(G!$R$5:'G'!$AC$5,3),G!$R$5:'G'!$AC$500,ROW(G!T142)-4,FALSE))/VLOOKUP(F!$B142,E!$B$1:'E'!$AK$300,17,FALSE)*100),"")</f>
        <v/>
      </c>
      <c r="L169" s="65" t="str">
        <f>G!AZ142</f>
        <v/>
      </c>
      <c r="M169" s="28" t="str">
        <f>G!AY142</f>
        <v>--</v>
      </c>
      <c r="N169" s="23" t="str">
        <f>G!BA142</f>
        <v/>
      </c>
      <c r="O169" s="65" t="str">
        <f>IFERROR(IF(OR(M169="--",M169="rg",VLOOKUP(F!$B142,E!$B$1:'E'!$AK$300,17,FALSE)=1000000000,N169="-",N169=""),"",(HLOOKUP(SMALL(G!$R$5:'G'!$AC$5,5),G!$R$5:'G'!$AC$500,ROW(G!V142)-4,FALSE))/VLOOKUP(F!$B142,E!$B$1:'E'!$AK$300,17,FALSE)*100),"")</f>
        <v/>
      </c>
      <c r="P169" s="65" t="str">
        <f>G!BC142</f>
        <v/>
      </c>
      <c r="Q169" s="28" t="str">
        <f>G!BB142</f>
        <v>--</v>
      </c>
      <c r="R169" s="23" t="str">
        <f>G!BD142</f>
        <v/>
      </c>
      <c r="S169" s="65" t="str">
        <f>IFERROR(IF(OR(Q169="--",Q169="rg",VLOOKUP(F!$B142,E!$B$1:'E'!$AK$300,17,FALSE)=1000000000,R169="-",R169=""),"",(HLOOKUP(SMALL(G!$R$5:'G'!$AC$5,7),G!$R$5:'G'!$AC$500,ROW(G!X142)-4,FALSE))/VLOOKUP(F!$B142,E!$B$1:'E'!$AK$300,17,FALSE)*100),"")</f>
        <v/>
      </c>
      <c r="T169" s="65" t="str">
        <f>G!BF142</f>
        <v/>
      </c>
      <c r="U169" s="28" t="str">
        <f>G!BE142</f>
        <v>--</v>
      </c>
      <c r="V169" s="23" t="str">
        <f>G!BG142</f>
        <v/>
      </c>
      <c r="W169" s="65" t="str">
        <f>IFERROR(IF(OR(U169="--",U169="rg",VLOOKUP(F!$B142,E!$B$1:'E'!$AK$300,17,FALSE)=1000000000,V169="-",V169=""),"",(HLOOKUP(SMALL(G!$R$5:'G'!$AC$5,9),G!$R$5:'G'!$AC$500,ROW(G!Z142)-4,FALSE))/VLOOKUP(F!$B142,E!$B$1:'E'!$AK$300,17,FALSE)*100),"")</f>
        <v/>
      </c>
      <c r="X169" s="65" t="str">
        <f>G!BI142</f>
        <v/>
      </c>
      <c r="Y169" s="28" t="str">
        <f>G!BH142</f>
        <v>--</v>
      </c>
      <c r="Z169" s="23" t="str">
        <f>G!BJ142</f>
        <v/>
      </c>
      <c r="AA169" s="65" t="str">
        <f>IFERROR(IF(OR(Y169="--",Y169="rg",VLOOKUP(F!$B142,E!$B$1:'E'!$AK$300,17,FALSE)=1000000000,Z169="-",Z169=""),"",(HLOOKUP(SMALL(G!$R$5:'G'!$AC$5,11),G!$R$5:'G'!$AC$500,ROW(G!AB142)-4,FALSE))/VLOOKUP(F!$B142,E!$B$1:'E'!$AK$300,17,FALSE)*100),"")</f>
        <v/>
      </c>
      <c r="AB169" s="22"/>
      <c r="AC169" s="22"/>
      <c r="AE169" s="40">
        <f t="shared" si="7"/>
        <v>1</v>
      </c>
    </row>
    <row r="170" spans="1:31" s="40" customFormat="1" ht="9" customHeight="1" x14ac:dyDescent="0.15">
      <c r="A170" s="161" t="str">
        <f>F!A143</f>
        <v>3,5-dichloorfenol</v>
      </c>
      <c r="B170" s="161"/>
      <c r="C170" s="161"/>
      <c r="D170" s="65" t="str">
        <f>G!AT143</f>
        <v/>
      </c>
      <c r="E170" s="28" t="str">
        <f>G!AS143</f>
        <v>--</v>
      </c>
      <c r="F170" s="23" t="str">
        <f>G!AU143</f>
        <v/>
      </c>
      <c r="G170" s="65" t="str">
        <f>IFERROR(IF(OR(E170="--",E170="rg",VLOOKUP(F!$B143,E!$B$1:'E'!$AK$300,17,FALSE)=1000000000,F170="-",F170=""),"",(HLOOKUP(SMALL(G!$R$5:'G'!$AC$5,1),G!$R$5:'G'!$AC$500,ROW(G!R143)-4,FALSE))/VLOOKUP(F!$B143,E!$B$1:'E'!$AK$300,17,FALSE)*100),"")</f>
        <v/>
      </c>
      <c r="H170" s="65" t="str">
        <f>G!AW143</f>
        <v/>
      </c>
      <c r="I170" s="28" t="str">
        <f>G!AV143</f>
        <v>--</v>
      </c>
      <c r="J170" s="23" t="str">
        <f>G!AX143</f>
        <v/>
      </c>
      <c r="K170" s="65" t="str">
        <f>IFERROR(IF(OR(I170="--",I170="rg",VLOOKUP(F!$B143,E!$B$1:'E'!$AK$300,17,FALSE)=1000000000,J170="-",J170=""),"",(HLOOKUP(SMALL(G!$R$5:'G'!$AC$5,3),G!$R$5:'G'!$AC$500,ROW(G!T143)-4,FALSE))/VLOOKUP(F!$B143,E!$B$1:'E'!$AK$300,17,FALSE)*100),"")</f>
        <v/>
      </c>
      <c r="L170" s="65" t="str">
        <f>G!AZ143</f>
        <v/>
      </c>
      <c r="M170" s="28" t="str">
        <f>G!AY143</f>
        <v>--</v>
      </c>
      <c r="N170" s="23" t="str">
        <f>G!BA143</f>
        <v/>
      </c>
      <c r="O170" s="65" t="str">
        <f>IFERROR(IF(OR(M170="--",M170="rg",VLOOKUP(F!$B143,E!$B$1:'E'!$AK$300,17,FALSE)=1000000000,N170="-",N170=""),"",(HLOOKUP(SMALL(G!$R$5:'G'!$AC$5,5),G!$R$5:'G'!$AC$500,ROW(G!V143)-4,FALSE))/VLOOKUP(F!$B143,E!$B$1:'E'!$AK$300,17,FALSE)*100),"")</f>
        <v/>
      </c>
      <c r="P170" s="65" t="str">
        <f>G!BC143</f>
        <v/>
      </c>
      <c r="Q170" s="28" t="str">
        <f>G!BB143</f>
        <v>--</v>
      </c>
      <c r="R170" s="23" t="str">
        <f>G!BD143</f>
        <v/>
      </c>
      <c r="S170" s="65" t="str">
        <f>IFERROR(IF(OR(Q170="--",Q170="rg",VLOOKUP(F!$B143,E!$B$1:'E'!$AK$300,17,FALSE)=1000000000,R170="-",R170=""),"",(HLOOKUP(SMALL(G!$R$5:'G'!$AC$5,7),G!$R$5:'G'!$AC$500,ROW(G!X143)-4,FALSE))/VLOOKUP(F!$B143,E!$B$1:'E'!$AK$300,17,FALSE)*100),"")</f>
        <v/>
      </c>
      <c r="T170" s="65" t="str">
        <f>G!BF143</f>
        <v/>
      </c>
      <c r="U170" s="28" t="str">
        <f>G!BE143</f>
        <v>--</v>
      </c>
      <c r="V170" s="23" t="str">
        <f>G!BG143</f>
        <v/>
      </c>
      <c r="W170" s="65" t="str">
        <f>IFERROR(IF(OR(U170="--",U170="rg",VLOOKUP(F!$B143,E!$B$1:'E'!$AK$300,17,FALSE)=1000000000,V170="-",V170=""),"",(HLOOKUP(SMALL(G!$R$5:'G'!$AC$5,9),G!$R$5:'G'!$AC$500,ROW(G!Z143)-4,FALSE))/VLOOKUP(F!$B143,E!$B$1:'E'!$AK$300,17,FALSE)*100),"")</f>
        <v/>
      </c>
      <c r="X170" s="65" t="str">
        <f>G!BI143</f>
        <v/>
      </c>
      <c r="Y170" s="28" t="str">
        <f>G!BH143</f>
        <v>--</v>
      </c>
      <c r="Z170" s="23" t="str">
        <f>G!BJ143</f>
        <v/>
      </c>
      <c r="AA170" s="65" t="str">
        <f>IFERROR(IF(OR(Y170="--",Y170="rg",VLOOKUP(F!$B143,E!$B$1:'E'!$AK$300,17,FALSE)=1000000000,Z170="-",Z170=""),"",(HLOOKUP(SMALL(G!$R$5:'G'!$AC$5,11),G!$R$5:'G'!$AC$500,ROW(G!AB143)-4,FALSE))/VLOOKUP(F!$B143,E!$B$1:'E'!$AK$300,17,FALSE)*100),"")</f>
        <v/>
      </c>
      <c r="AB170" s="22"/>
      <c r="AC170" s="22"/>
      <c r="AE170" s="40">
        <f t="shared" si="7"/>
        <v>1</v>
      </c>
    </row>
    <row r="171" spans="1:31" s="40" customFormat="1" ht="9" customHeight="1" x14ac:dyDescent="0.15">
      <c r="A171" s="161" t="str">
        <f>F!A144</f>
        <v>Dichloorfenolen (som)</v>
      </c>
      <c r="B171" s="161"/>
      <c r="C171" s="161"/>
      <c r="D171" s="65" t="str">
        <f>G!AT144</f>
        <v/>
      </c>
      <c r="E171" s="28" t="str">
        <f>G!AS144</f>
        <v>--</v>
      </c>
      <c r="F171" s="23" t="str">
        <f>G!AU144</f>
        <v/>
      </c>
      <c r="G171" s="65" t="str">
        <f>IFERROR(IF(OR(E171="--",E171="rg",VLOOKUP(F!$B144,E!$B$1:'E'!$AK$300,17,FALSE)=1000000000,F171="-",F171=""),"",(HLOOKUP(SMALL(G!$R$5:'G'!$AC$5,1),G!$R$5:'G'!$AC$500,ROW(G!R144)-4,FALSE))/VLOOKUP(F!$B144,E!$B$1:'E'!$AK$300,17,FALSE)*100),"")</f>
        <v/>
      </c>
      <c r="H171" s="65" t="str">
        <f>G!AW144</f>
        <v/>
      </c>
      <c r="I171" s="28" t="str">
        <f>G!AV144</f>
        <v>--</v>
      </c>
      <c r="J171" s="23" t="str">
        <f>G!AX144</f>
        <v/>
      </c>
      <c r="K171" s="65" t="str">
        <f>IFERROR(IF(OR(I171="--",I171="rg",VLOOKUP(F!$B144,E!$B$1:'E'!$AK$300,17,FALSE)=1000000000,J171="-",J171=""),"",(HLOOKUP(SMALL(G!$R$5:'G'!$AC$5,3),G!$R$5:'G'!$AC$500,ROW(G!T144)-4,FALSE))/VLOOKUP(F!$B144,E!$B$1:'E'!$AK$300,17,FALSE)*100),"")</f>
        <v/>
      </c>
      <c r="L171" s="65" t="str">
        <f>G!AZ144</f>
        <v/>
      </c>
      <c r="M171" s="28" t="str">
        <f>G!AY144</f>
        <v>--</v>
      </c>
      <c r="N171" s="23" t="str">
        <f>G!BA144</f>
        <v/>
      </c>
      <c r="O171" s="65" t="str">
        <f>IFERROR(IF(OR(M171="--",M171="rg",VLOOKUP(F!$B144,E!$B$1:'E'!$AK$300,17,FALSE)=1000000000,N171="-",N171=""),"",(HLOOKUP(SMALL(G!$R$5:'G'!$AC$5,5),G!$R$5:'G'!$AC$500,ROW(G!V144)-4,FALSE))/VLOOKUP(F!$B144,E!$B$1:'E'!$AK$300,17,FALSE)*100),"")</f>
        <v/>
      </c>
      <c r="P171" s="65" t="str">
        <f>G!BC144</f>
        <v/>
      </c>
      <c r="Q171" s="28" t="str">
        <f>G!BB144</f>
        <v>--</v>
      </c>
      <c r="R171" s="23" t="str">
        <f>G!BD144</f>
        <v/>
      </c>
      <c r="S171" s="65" t="str">
        <f>IFERROR(IF(OR(Q171="--",Q171="rg",VLOOKUP(F!$B144,E!$B$1:'E'!$AK$300,17,FALSE)=1000000000,R171="-",R171=""),"",(HLOOKUP(SMALL(G!$R$5:'G'!$AC$5,7),G!$R$5:'G'!$AC$500,ROW(G!X144)-4,FALSE))/VLOOKUP(F!$B144,E!$B$1:'E'!$AK$300,17,FALSE)*100),"")</f>
        <v/>
      </c>
      <c r="T171" s="65" t="str">
        <f>G!BF144</f>
        <v/>
      </c>
      <c r="U171" s="28" t="str">
        <f>G!BE144</f>
        <v>--</v>
      </c>
      <c r="V171" s="23" t="str">
        <f>G!BG144</f>
        <v/>
      </c>
      <c r="W171" s="65" t="str">
        <f>IFERROR(IF(OR(U171="--",U171="rg",VLOOKUP(F!$B144,E!$B$1:'E'!$AK$300,17,FALSE)=1000000000,V171="-",V171=""),"",(HLOOKUP(SMALL(G!$R$5:'G'!$AC$5,9),G!$R$5:'G'!$AC$500,ROW(G!Z144)-4,FALSE))/VLOOKUP(F!$B144,E!$B$1:'E'!$AK$300,17,FALSE)*100),"")</f>
        <v/>
      </c>
      <c r="X171" s="65" t="str">
        <f>G!BI144</f>
        <v/>
      </c>
      <c r="Y171" s="28" t="str">
        <f>G!BH144</f>
        <v>--</v>
      </c>
      <c r="Z171" s="23" t="str">
        <f>G!BJ144</f>
        <v/>
      </c>
      <c r="AA171" s="65" t="str">
        <f>IFERROR(IF(OR(Y171="--",Y171="rg",VLOOKUP(F!$B144,E!$B$1:'E'!$AK$300,17,FALSE)=1000000000,Z171="-",Z171=""),"",(HLOOKUP(SMALL(G!$R$5:'G'!$AC$5,11),G!$R$5:'G'!$AC$500,ROW(G!AB144)-4,FALSE))/VLOOKUP(F!$B144,E!$B$1:'E'!$AK$300,17,FALSE)*100),"")</f>
        <v/>
      </c>
      <c r="AB171" s="22"/>
      <c r="AC171" s="22"/>
      <c r="AE171" s="40">
        <f t="shared" si="7"/>
        <v>1</v>
      </c>
    </row>
    <row r="172" spans="1:31" s="40" customFormat="1" ht="9" customHeight="1" x14ac:dyDescent="0.15">
      <c r="A172" s="161" t="str">
        <f>F!A145</f>
        <v>2,3,4,5-tetrachloorfenol</v>
      </c>
      <c r="B172" s="161"/>
      <c r="C172" s="161"/>
      <c r="D172" s="65" t="str">
        <f>G!AT145</f>
        <v/>
      </c>
      <c r="E172" s="28" t="str">
        <f>G!AS145</f>
        <v>--</v>
      </c>
      <c r="F172" s="23" t="str">
        <f>G!AU145</f>
        <v/>
      </c>
      <c r="G172" s="65" t="str">
        <f>IFERROR(IF(OR(E172="--",E172="rg",VLOOKUP(F!$B145,E!$B$1:'E'!$AK$300,17,FALSE)=1000000000,F172="-",F172=""),"",(HLOOKUP(SMALL(G!$R$5:'G'!$AC$5,1),G!$R$5:'G'!$AC$500,ROW(G!R145)-4,FALSE))/VLOOKUP(F!$B145,E!$B$1:'E'!$AK$300,17,FALSE)*100),"")</f>
        <v/>
      </c>
      <c r="H172" s="65" t="str">
        <f>G!AW145</f>
        <v/>
      </c>
      <c r="I172" s="28" t="str">
        <f>G!AV145</f>
        <v>--</v>
      </c>
      <c r="J172" s="23" t="str">
        <f>G!AX145</f>
        <v/>
      </c>
      <c r="K172" s="65" t="str">
        <f>IFERROR(IF(OR(I172="--",I172="rg",VLOOKUP(F!$B145,E!$B$1:'E'!$AK$300,17,FALSE)=1000000000,J172="-",J172=""),"",(HLOOKUP(SMALL(G!$R$5:'G'!$AC$5,3),G!$R$5:'G'!$AC$500,ROW(G!T145)-4,FALSE))/VLOOKUP(F!$B145,E!$B$1:'E'!$AK$300,17,FALSE)*100),"")</f>
        <v/>
      </c>
      <c r="L172" s="65" t="str">
        <f>G!AZ145</f>
        <v/>
      </c>
      <c r="M172" s="28" t="str">
        <f>G!AY145</f>
        <v>--</v>
      </c>
      <c r="N172" s="23" t="str">
        <f>G!BA145</f>
        <v/>
      </c>
      <c r="O172" s="65" t="str">
        <f>IFERROR(IF(OR(M172="--",M172="rg",VLOOKUP(F!$B145,E!$B$1:'E'!$AK$300,17,FALSE)=1000000000,N172="-",N172=""),"",(HLOOKUP(SMALL(G!$R$5:'G'!$AC$5,5),G!$R$5:'G'!$AC$500,ROW(G!V145)-4,FALSE))/VLOOKUP(F!$B145,E!$B$1:'E'!$AK$300,17,FALSE)*100),"")</f>
        <v/>
      </c>
      <c r="P172" s="65" t="str">
        <f>G!BC145</f>
        <v/>
      </c>
      <c r="Q172" s="28" t="str">
        <f>G!BB145</f>
        <v>--</v>
      </c>
      <c r="R172" s="23" t="str">
        <f>G!BD145</f>
        <v/>
      </c>
      <c r="S172" s="65" t="str">
        <f>IFERROR(IF(OR(Q172="--",Q172="rg",VLOOKUP(F!$B145,E!$B$1:'E'!$AK$300,17,FALSE)=1000000000,R172="-",R172=""),"",(HLOOKUP(SMALL(G!$R$5:'G'!$AC$5,7),G!$R$5:'G'!$AC$500,ROW(G!X145)-4,FALSE))/VLOOKUP(F!$B145,E!$B$1:'E'!$AK$300,17,FALSE)*100),"")</f>
        <v/>
      </c>
      <c r="T172" s="65" t="str">
        <f>G!BF145</f>
        <v/>
      </c>
      <c r="U172" s="28" t="str">
        <f>G!BE145</f>
        <v>--</v>
      </c>
      <c r="V172" s="23" t="str">
        <f>G!BG145</f>
        <v/>
      </c>
      <c r="W172" s="65" t="str">
        <f>IFERROR(IF(OR(U172="--",U172="rg",VLOOKUP(F!$B145,E!$B$1:'E'!$AK$300,17,FALSE)=1000000000,V172="-",V172=""),"",(HLOOKUP(SMALL(G!$R$5:'G'!$AC$5,9),G!$R$5:'G'!$AC$500,ROW(G!Z145)-4,FALSE))/VLOOKUP(F!$B145,E!$B$1:'E'!$AK$300,17,FALSE)*100),"")</f>
        <v/>
      </c>
      <c r="X172" s="65" t="str">
        <f>G!BI145</f>
        <v/>
      </c>
      <c r="Y172" s="28" t="str">
        <f>G!BH145</f>
        <v>--</v>
      </c>
      <c r="Z172" s="23" t="str">
        <f>G!BJ145</f>
        <v/>
      </c>
      <c r="AA172" s="65" t="str">
        <f>IFERROR(IF(OR(Y172="--",Y172="rg",VLOOKUP(F!$B145,E!$B$1:'E'!$AK$300,17,FALSE)=1000000000,Z172="-",Z172=""),"",(HLOOKUP(SMALL(G!$R$5:'G'!$AC$5,11),G!$R$5:'G'!$AC$500,ROW(G!AB145)-4,FALSE))/VLOOKUP(F!$B145,E!$B$1:'E'!$AK$300,17,FALSE)*100),"")</f>
        <v/>
      </c>
      <c r="AB172" s="22"/>
      <c r="AC172" s="22"/>
      <c r="AE172" s="40">
        <f t="shared" si="7"/>
        <v>1</v>
      </c>
    </row>
    <row r="173" spans="1:31" s="40" customFormat="1" ht="9" customHeight="1" x14ac:dyDescent="0.15">
      <c r="A173" s="161" t="str">
        <f>F!A146</f>
        <v>2,3,4,6-tetrachloorfenol</v>
      </c>
      <c r="B173" s="161"/>
      <c r="C173" s="161"/>
      <c r="D173" s="65" t="str">
        <f>G!AT146</f>
        <v/>
      </c>
      <c r="E173" s="28" t="str">
        <f>G!AS146</f>
        <v>--</v>
      </c>
      <c r="F173" s="23" t="str">
        <f>G!AU146</f>
        <v/>
      </c>
      <c r="G173" s="65" t="str">
        <f>IFERROR(IF(OR(E173="--",E173="rg",VLOOKUP(F!$B146,E!$B$1:'E'!$AK$300,17,FALSE)=1000000000,F173="-",F173=""),"",(HLOOKUP(SMALL(G!$R$5:'G'!$AC$5,1),G!$R$5:'G'!$AC$500,ROW(G!R146)-4,FALSE))/VLOOKUP(F!$B146,E!$B$1:'E'!$AK$300,17,FALSE)*100),"")</f>
        <v/>
      </c>
      <c r="H173" s="65" t="str">
        <f>G!AW146</f>
        <v/>
      </c>
      <c r="I173" s="28" t="str">
        <f>G!AV146</f>
        <v>--</v>
      </c>
      <c r="J173" s="23" t="str">
        <f>G!AX146</f>
        <v/>
      </c>
      <c r="K173" s="65" t="str">
        <f>IFERROR(IF(OR(I173="--",I173="rg",VLOOKUP(F!$B146,E!$B$1:'E'!$AK$300,17,FALSE)=1000000000,J173="-",J173=""),"",(HLOOKUP(SMALL(G!$R$5:'G'!$AC$5,3),G!$R$5:'G'!$AC$500,ROW(G!T146)-4,FALSE))/VLOOKUP(F!$B146,E!$B$1:'E'!$AK$300,17,FALSE)*100),"")</f>
        <v/>
      </c>
      <c r="L173" s="65" t="str">
        <f>G!AZ146</f>
        <v/>
      </c>
      <c r="M173" s="28" t="str">
        <f>G!AY146</f>
        <v>--</v>
      </c>
      <c r="N173" s="23" t="str">
        <f>G!BA146</f>
        <v/>
      </c>
      <c r="O173" s="65" t="str">
        <f>IFERROR(IF(OR(M173="--",M173="rg",VLOOKUP(F!$B146,E!$B$1:'E'!$AK$300,17,FALSE)=1000000000,N173="-",N173=""),"",(HLOOKUP(SMALL(G!$R$5:'G'!$AC$5,5),G!$R$5:'G'!$AC$500,ROW(G!V146)-4,FALSE))/VLOOKUP(F!$B146,E!$B$1:'E'!$AK$300,17,FALSE)*100),"")</f>
        <v/>
      </c>
      <c r="P173" s="65" t="str">
        <f>G!BC146</f>
        <v/>
      </c>
      <c r="Q173" s="28" t="str">
        <f>G!BB146</f>
        <v>--</v>
      </c>
      <c r="R173" s="23" t="str">
        <f>G!BD146</f>
        <v/>
      </c>
      <c r="S173" s="65" t="str">
        <f>IFERROR(IF(OR(Q173="--",Q173="rg",VLOOKUP(F!$B146,E!$B$1:'E'!$AK$300,17,FALSE)=1000000000,R173="-",R173=""),"",(HLOOKUP(SMALL(G!$R$5:'G'!$AC$5,7),G!$R$5:'G'!$AC$500,ROW(G!X146)-4,FALSE))/VLOOKUP(F!$B146,E!$B$1:'E'!$AK$300,17,FALSE)*100),"")</f>
        <v/>
      </c>
      <c r="T173" s="65" t="str">
        <f>G!BF146</f>
        <v/>
      </c>
      <c r="U173" s="28" t="str">
        <f>G!BE146</f>
        <v>--</v>
      </c>
      <c r="V173" s="23" t="str">
        <f>G!BG146</f>
        <v/>
      </c>
      <c r="W173" s="65" t="str">
        <f>IFERROR(IF(OR(U173="--",U173="rg",VLOOKUP(F!$B146,E!$B$1:'E'!$AK$300,17,FALSE)=1000000000,V173="-",V173=""),"",(HLOOKUP(SMALL(G!$R$5:'G'!$AC$5,9),G!$R$5:'G'!$AC$500,ROW(G!Z146)-4,FALSE))/VLOOKUP(F!$B146,E!$B$1:'E'!$AK$300,17,FALSE)*100),"")</f>
        <v/>
      </c>
      <c r="X173" s="65" t="str">
        <f>G!BI146</f>
        <v/>
      </c>
      <c r="Y173" s="28" t="str">
        <f>G!BH146</f>
        <v>--</v>
      </c>
      <c r="Z173" s="23" t="str">
        <f>G!BJ146</f>
        <v/>
      </c>
      <c r="AA173" s="65" t="str">
        <f>IFERROR(IF(OR(Y173="--",Y173="rg",VLOOKUP(F!$B146,E!$B$1:'E'!$AK$300,17,FALSE)=1000000000,Z173="-",Z173=""),"",(HLOOKUP(SMALL(G!$R$5:'G'!$AC$5,11),G!$R$5:'G'!$AC$500,ROW(G!AB146)-4,FALSE))/VLOOKUP(F!$B146,E!$B$1:'E'!$AK$300,17,FALSE)*100),"")</f>
        <v/>
      </c>
      <c r="AB173" s="22"/>
      <c r="AC173" s="22"/>
      <c r="AE173" s="40">
        <f t="shared" si="7"/>
        <v>1</v>
      </c>
    </row>
    <row r="174" spans="1:31" s="40" customFormat="1" ht="9" customHeight="1" x14ac:dyDescent="0.15">
      <c r="A174" s="161" t="str">
        <f>F!A147</f>
        <v>2,3,5,6-tetrachloorfenol</v>
      </c>
      <c r="B174" s="161"/>
      <c r="C174" s="161"/>
      <c r="D174" s="65" t="str">
        <f>G!AT147</f>
        <v/>
      </c>
      <c r="E174" s="28" t="str">
        <f>G!AS147</f>
        <v>--</v>
      </c>
      <c r="F174" s="23" t="str">
        <f>G!AU147</f>
        <v/>
      </c>
      <c r="G174" s="65" t="str">
        <f>IFERROR(IF(OR(E174="--",E174="rg",VLOOKUP(F!$B147,E!$B$1:'E'!$AK$300,17,FALSE)=1000000000,F174="-",F174=""),"",(HLOOKUP(SMALL(G!$R$5:'G'!$AC$5,1),G!$R$5:'G'!$AC$500,ROW(G!R147)-4,FALSE))/VLOOKUP(F!$B147,E!$B$1:'E'!$AK$300,17,FALSE)*100),"")</f>
        <v/>
      </c>
      <c r="H174" s="65" t="str">
        <f>G!AW147</f>
        <v/>
      </c>
      <c r="I174" s="28" t="str">
        <f>G!AV147</f>
        <v>--</v>
      </c>
      <c r="J174" s="23" t="str">
        <f>G!AX147</f>
        <v/>
      </c>
      <c r="K174" s="65" t="str">
        <f>IFERROR(IF(OR(I174="--",I174="rg",VLOOKUP(F!$B147,E!$B$1:'E'!$AK$300,17,FALSE)=1000000000,J174="-",J174=""),"",(HLOOKUP(SMALL(G!$R$5:'G'!$AC$5,3),G!$R$5:'G'!$AC$500,ROW(G!T147)-4,FALSE))/VLOOKUP(F!$B147,E!$B$1:'E'!$AK$300,17,FALSE)*100),"")</f>
        <v/>
      </c>
      <c r="L174" s="65" t="str">
        <f>G!AZ147</f>
        <v/>
      </c>
      <c r="M174" s="28" t="str">
        <f>G!AY147</f>
        <v>--</v>
      </c>
      <c r="N174" s="23" t="str">
        <f>G!BA147</f>
        <v/>
      </c>
      <c r="O174" s="65" t="str">
        <f>IFERROR(IF(OR(M174="--",M174="rg",VLOOKUP(F!$B147,E!$B$1:'E'!$AK$300,17,FALSE)=1000000000,N174="-",N174=""),"",(HLOOKUP(SMALL(G!$R$5:'G'!$AC$5,5),G!$R$5:'G'!$AC$500,ROW(G!V147)-4,FALSE))/VLOOKUP(F!$B147,E!$B$1:'E'!$AK$300,17,FALSE)*100),"")</f>
        <v/>
      </c>
      <c r="P174" s="65" t="str">
        <f>G!BC147</f>
        <v/>
      </c>
      <c r="Q174" s="28" t="str">
        <f>G!BB147</f>
        <v>--</v>
      </c>
      <c r="R174" s="23" t="str">
        <f>G!BD147</f>
        <v/>
      </c>
      <c r="S174" s="65" t="str">
        <f>IFERROR(IF(OR(Q174="--",Q174="rg",VLOOKUP(F!$B147,E!$B$1:'E'!$AK$300,17,FALSE)=1000000000,R174="-",R174=""),"",(HLOOKUP(SMALL(G!$R$5:'G'!$AC$5,7),G!$R$5:'G'!$AC$500,ROW(G!X147)-4,FALSE))/VLOOKUP(F!$B147,E!$B$1:'E'!$AK$300,17,FALSE)*100),"")</f>
        <v/>
      </c>
      <c r="T174" s="65" t="str">
        <f>G!BF147</f>
        <v/>
      </c>
      <c r="U174" s="28" t="str">
        <f>G!BE147</f>
        <v>--</v>
      </c>
      <c r="V174" s="23" t="str">
        <f>G!BG147</f>
        <v/>
      </c>
      <c r="W174" s="65" t="str">
        <f>IFERROR(IF(OR(U174="--",U174="rg",VLOOKUP(F!$B147,E!$B$1:'E'!$AK$300,17,FALSE)=1000000000,V174="-",V174=""),"",(HLOOKUP(SMALL(G!$R$5:'G'!$AC$5,9),G!$R$5:'G'!$AC$500,ROW(G!Z147)-4,FALSE))/VLOOKUP(F!$B147,E!$B$1:'E'!$AK$300,17,FALSE)*100),"")</f>
        <v/>
      </c>
      <c r="X174" s="65" t="str">
        <f>G!BI147</f>
        <v/>
      </c>
      <c r="Y174" s="28" t="str">
        <f>G!BH147</f>
        <v>--</v>
      </c>
      <c r="Z174" s="23" t="str">
        <f>G!BJ147</f>
        <v/>
      </c>
      <c r="AA174" s="65" t="str">
        <f>IFERROR(IF(OR(Y174="--",Y174="rg",VLOOKUP(F!$B147,E!$B$1:'E'!$AK$300,17,FALSE)=1000000000,Z174="-",Z174=""),"",(HLOOKUP(SMALL(G!$R$5:'G'!$AC$5,11),G!$R$5:'G'!$AC$500,ROW(G!AB147)-4,FALSE))/VLOOKUP(F!$B147,E!$B$1:'E'!$AK$300,17,FALSE)*100),"")</f>
        <v/>
      </c>
      <c r="AB174" s="22"/>
      <c r="AC174" s="22"/>
      <c r="AE174" s="40">
        <f t="shared" si="7"/>
        <v>1</v>
      </c>
    </row>
    <row r="175" spans="1:31" s="40" customFormat="1" ht="9" customHeight="1" x14ac:dyDescent="0.15">
      <c r="A175" s="161" t="str">
        <f>F!A148</f>
        <v>Tetrachloorfenolen (som)</v>
      </c>
      <c r="B175" s="161"/>
      <c r="C175" s="161"/>
      <c r="D175" s="65" t="str">
        <f>G!AT148</f>
        <v/>
      </c>
      <c r="E175" s="28" t="str">
        <f>G!AS148</f>
        <v>--</v>
      </c>
      <c r="F175" s="23" t="str">
        <f>G!AU148</f>
        <v/>
      </c>
      <c r="G175" s="65" t="str">
        <f>IFERROR(IF(OR(E175="--",E175="rg",VLOOKUP(F!$B148,E!$B$1:'E'!$AK$300,17,FALSE)=1000000000,F175="-",F175=""),"",(HLOOKUP(SMALL(G!$R$5:'G'!$AC$5,1),G!$R$5:'G'!$AC$500,ROW(G!R148)-4,FALSE))/VLOOKUP(F!$B148,E!$B$1:'E'!$AK$300,17,FALSE)*100),"")</f>
        <v/>
      </c>
      <c r="H175" s="65" t="str">
        <f>G!AW148</f>
        <v/>
      </c>
      <c r="I175" s="28" t="str">
        <f>G!AV148</f>
        <v>--</v>
      </c>
      <c r="J175" s="23" t="str">
        <f>G!AX148</f>
        <v/>
      </c>
      <c r="K175" s="65" t="str">
        <f>IFERROR(IF(OR(I175="--",I175="rg",VLOOKUP(F!$B148,E!$B$1:'E'!$AK$300,17,FALSE)=1000000000,J175="-",J175=""),"",(HLOOKUP(SMALL(G!$R$5:'G'!$AC$5,3),G!$R$5:'G'!$AC$500,ROW(G!T148)-4,FALSE))/VLOOKUP(F!$B148,E!$B$1:'E'!$AK$300,17,FALSE)*100),"")</f>
        <v/>
      </c>
      <c r="L175" s="65" t="str">
        <f>G!AZ148</f>
        <v/>
      </c>
      <c r="M175" s="28" t="str">
        <f>G!AY148</f>
        <v>--</v>
      </c>
      <c r="N175" s="23" t="str">
        <f>G!BA148</f>
        <v/>
      </c>
      <c r="O175" s="65" t="str">
        <f>IFERROR(IF(OR(M175="--",M175="rg",VLOOKUP(F!$B148,E!$B$1:'E'!$AK$300,17,FALSE)=1000000000,N175="-",N175=""),"",(HLOOKUP(SMALL(G!$R$5:'G'!$AC$5,5),G!$R$5:'G'!$AC$500,ROW(G!V148)-4,FALSE))/VLOOKUP(F!$B148,E!$B$1:'E'!$AK$300,17,FALSE)*100),"")</f>
        <v/>
      </c>
      <c r="P175" s="65" t="str">
        <f>G!BC148</f>
        <v/>
      </c>
      <c r="Q175" s="28" t="str">
        <f>G!BB148</f>
        <v>--</v>
      </c>
      <c r="R175" s="23" t="str">
        <f>G!BD148</f>
        <v/>
      </c>
      <c r="S175" s="65" t="str">
        <f>IFERROR(IF(OR(Q175="--",Q175="rg",VLOOKUP(F!$B148,E!$B$1:'E'!$AK$300,17,FALSE)=1000000000,R175="-",R175=""),"",(HLOOKUP(SMALL(G!$R$5:'G'!$AC$5,7),G!$R$5:'G'!$AC$500,ROW(G!X148)-4,FALSE))/VLOOKUP(F!$B148,E!$B$1:'E'!$AK$300,17,FALSE)*100),"")</f>
        <v/>
      </c>
      <c r="T175" s="65" t="str">
        <f>G!BF148</f>
        <v/>
      </c>
      <c r="U175" s="28" t="str">
        <f>G!BE148</f>
        <v>--</v>
      </c>
      <c r="V175" s="23" t="str">
        <f>G!BG148</f>
        <v/>
      </c>
      <c r="W175" s="65" t="str">
        <f>IFERROR(IF(OR(U175="--",U175="rg",VLOOKUP(F!$B148,E!$B$1:'E'!$AK$300,17,FALSE)=1000000000,V175="-",V175=""),"",(HLOOKUP(SMALL(G!$R$5:'G'!$AC$5,9),G!$R$5:'G'!$AC$500,ROW(G!Z148)-4,FALSE))/VLOOKUP(F!$B148,E!$B$1:'E'!$AK$300,17,FALSE)*100),"")</f>
        <v/>
      </c>
      <c r="X175" s="65" t="str">
        <f>G!BI148</f>
        <v/>
      </c>
      <c r="Y175" s="28" t="str">
        <f>G!BH148</f>
        <v>--</v>
      </c>
      <c r="Z175" s="23" t="str">
        <f>G!BJ148</f>
        <v/>
      </c>
      <c r="AA175" s="65" t="str">
        <f>IFERROR(IF(OR(Y175="--",Y175="rg",VLOOKUP(F!$B148,E!$B$1:'E'!$AK$300,17,FALSE)=1000000000,Z175="-",Z175=""),"",(HLOOKUP(SMALL(G!$R$5:'G'!$AC$5,11),G!$R$5:'G'!$AC$500,ROW(G!AB148)-4,FALSE))/VLOOKUP(F!$B148,E!$B$1:'E'!$AK$300,17,FALSE)*100),"")</f>
        <v/>
      </c>
      <c r="AB175" s="22"/>
      <c r="AC175" s="22"/>
      <c r="AE175" s="40">
        <f t="shared" si="7"/>
        <v>1</v>
      </c>
    </row>
    <row r="176" spans="1:31" s="40" customFormat="1" ht="9" customHeight="1" x14ac:dyDescent="0.15">
      <c r="A176" s="161" t="str">
        <f>F!A149</f>
        <v>Pentachloorfenol</v>
      </c>
      <c r="B176" s="161"/>
      <c r="C176" s="161"/>
      <c r="D176" s="65" t="str">
        <f>G!AT149</f>
        <v/>
      </c>
      <c r="E176" s="28" t="str">
        <f>G!AS149</f>
        <v>--</v>
      </c>
      <c r="F176" s="23" t="str">
        <f>G!AU149</f>
        <v/>
      </c>
      <c r="G176" s="65" t="str">
        <f>IFERROR(IF(OR(E176="--",E176="rg",VLOOKUP(F!$B149,E!$B$1:'E'!$AK$300,17,FALSE)=1000000000,F176="-",F176=""),"",(HLOOKUP(SMALL(G!$R$5:'G'!$AC$5,1),G!$R$5:'G'!$AC$500,ROW(G!R149)-4,FALSE))/VLOOKUP(F!$B149,E!$B$1:'E'!$AK$300,17,FALSE)*100),"")</f>
        <v/>
      </c>
      <c r="H176" s="65" t="str">
        <f>G!AW149</f>
        <v/>
      </c>
      <c r="I176" s="28" t="str">
        <f>G!AV149</f>
        <v>--</v>
      </c>
      <c r="J176" s="23" t="str">
        <f>G!AX149</f>
        <v/>
      </c>
      <c r="K176" s="65" t="str">
        <f>IFERROR(IF(OR(I176="--",I176="rg",VLOOKUP(F!$B149,E!$B$1:'E'!$AK$300,17,FALSE)=1000000000,J176="-",J176=""),"",(HLOOKUP(SMALL(G!$R$5:'G'!$AC$5,3),G!$R$5:'G'!$AC$500,ROW(G!T149)-4,FALSE))/VLOOKUP(F!$B149,E!$B$1:'E'!$AK$300,17,FALSE)*100),"")</f>
        <v/>
      </c>
      <c r="L176" s="65" t="str">
        <f>G!AZ149</f>
        <v/>
      </c>
      <c r="M176" s="28" t="str">
        <f>G!AY149</f>
        <v>--</v>
      </c>
      <c r="N176" s="23" t="str">
        <f>G!BA149</f>
        <v/>
      </c>
      <c r="O176" s="65" t="str">
        <f>IFERROR(IF(OR(M176="--",M176="rg",VLOOKUP(F!$B149,E!$B$1:'E'!$AK$300,17,FALSE)=1000000000,N176="-",N176=""),"",(HLOOKUP(SMALL(G!$R$5:'G'!$AC$5,5),G!$R$5:'G'!$AC$500,ROW(G!V149)-4,FALSE))/VLOOKUP(F!$B149,E!$B$1:'E'!$AK$300,17,FALSE)*100),"")</f>
        <v/>
      </c>
      <c r="P176" s="65" t="str">
        <f>G!BC149</f>
        <v/>
      </c>
      <c r="Q176" s="28" t="str">
        <f>G!BB149</f>
        <v>--</v>
      </c>
      <c r="R176" s="23" t="str">
        <f>G!BD149</f>
        <v/>
      </c>
      <c r="S176" s="65" t="str">
        <f>IFERROR(IF(OR(Q176="--",Q176="rg",VLOOKUP(F!$B149,E!$B$1:'E'!$AK$300,17,FALSE)=1000000000,R176="-",R176=""),"",(HLOOKUP(SMALL(G!$R$5:'G'!$AC$5,7),G!$R$5:'G'!$AC$500,ROW(G!X149)-4,FALSE))/VLOOKUP(F!$B149,E!$B$1:'E'!$AK$300,17,FALSE)*100),"")</f>
        <v/>
      </c>
      <c r="T176" s="65" t="str">
        <f>G!BF149</f>
        <v/>
      </c>
      <c r="U176" s="28" t="str">
        <f>G!BE149</f>
        <v>--</v>
      </c>
      <c r="V176" s="23" t="str">
        <f>G!BG149</f>
        <v/>
      </c>
      <c r="W176" s="65" t="str">
        <f>IFERROR(IF(OR(U176="--",U176="rg",VLOOKUP(F!$B149,E!$B$1:'E'!$AK$300,17,FALSE)=1000000000,V176="-",V176=""),"",(HLOOKUP(SMALL(G!$R$5:'G'!$AC$5,9),G!$R$5:'G'!$AC$500,ROW(G!Z149)-4,FALSE))/VLOOKUP(F!$B149,E!$B$1:'E'!$AK$300,17,FALSE)*100),"")</f>
        <v/>
      </c>
      <c r="X176" s="65" t="str">
        <f>G!BI149</f>
        <v/>
      </c>
      <c r="Y176" s="28" t="str">
        <f>G!BH149</f>
        <v>--</v>
      </c>
      <c r="Z176" s="23" t="str">
        <f>G!BJ149</f>
        <v/>
      </c>
      <c r="AA176" s="65" t="str">
        <f>IFERROR(IF(OR(Y176="--",Y176="rg",VLOOKUP(F!$B149,E!$B$1:'E'!$AK$300,17,FALSE)=1000000000,Z176="-",Z176=""),"",(HLOOKUP(SMALL(G!$R$5:'G'!$AC$5,11),G!$R$5:'G'!$AC$500,ROW(G!AB149)-4,FALSE))/VLOOKUP(F!$B149,E!$B$1:'E'!$AK$300,17,FALSE)*100),"")</f>
        <v/>
      </c>
      <c r="AB176" s="22"/>
      <c r="AC176" s="22"/>
      <c r="AE176" s="40">
        <f t="shared" si="7"/>
        <v>1</v>
      </c>
    </row>
    <row r="177" spans="1:31" s="40" customFormat="1" ht="9" customHeight="1" x14ac:dyDescent="0.15">
      <c r="A177" s="161" t="str">
        <f>F!A150</f>
        <v>Chloorfenolen (som)</v>
      </c>
      <c r="B177" s="161"/>
      <c r="C177" s="161"/>
      <c r="D177" s="65" t="str">
        <f>G!AT150</f>
        <v/>
      </c>
      <c r="E177" s="28" t="str">
        <f>G!AS150</f>
        <v>--</v>
      </c>
      <c r="F177" s="23" t="str">
        <f>G!AU150</f>
        <v/>
      </c>
      <c r="G177" s="65" t="str">
        <f>IFERROR(IF(OR(E177="--",E177="rg",VLOOKUP(F!$B150,E!$B$1:'E'!$AK$300,17,FALSE)=1000000000,F177="-",F177=""),"",(HLOOKUP(SMALL(G!$R$5:'G'!$AC$5,1),G!$R$5:'G'!$AC$500,ROW(G!R150)-4,FALSE))/VLOOKUP(F!$B150,E!$B$1:'E'!$AK$300,17,FALSE)*100),"")</f>
        <v/>
      </c>
      <c r="H177" s="65" t="str">
        <f>G!AW150</f>
        <v/>
      </c>
      <c r="I177" s="28" t="str">
        <f>G!AV150</f>
        <v>--</v>
      </c>
      <c r="J177" s="23" t="str">
        <f>G!AX150</f>
        <v/>
      </c>
      <c r="K177" s="65" t="str">
        <f>IFERROR(IF(OR(I177="--",I177="rg",VLOOKUP(F!$B150,E!$B$1:'E'!$AK$300,17,FALSE)=1000000000,J177="-",J177=""),"",(HLOOKUP(SMALL(G!$R$5:'G'!$AC$5,3),G!$R$5:'G'!$AC$500,ROW(G!T150)-4,FALSE))/VLOOKUP(F!$B150,E!$B$1:'E'!$AK$300,17,FALSE)*100),"")</f>
        <v/>
      </c>
      <c r="L177" s="65" t="str">
        <f>G!AZ150</f>
        <v/>
      </c>
      <c r="M177" s="28" t="str">
        <f>G!AY150</f>
        <v>--</v>
      </c>
      <c r="N177" s="23" t="str">
        <f>G!BA150</f>
        <v/>
      </c>
      <c r="O177" s="65" t="str">
        <f>IFERROR(IF(OR(M177="--",M177="rg",VLOOKUP(F!$B150,E!$B$1:'E'!$AK$300,17,FALSE)=1000000000,N177="-",N177=""),"",(HLOOKUP(SMALL(G!$R$5:'G'!$AC$5,5),G!$R$5:'G'!$AC$500,ROW(G!V150)-4,FALSE))/VLOOKUP(F!$B150,E!$B$1:'E'!$AK$300,17,FALSE)*100),"")</f>
        <v/>
      </c>
      <c r="P177" s="65" t="str">
        <f>G!BC150</f>
        <v/>
      </c>
      <c r="Q177" s="28" t="str">
        <f>G!BB150</f>
        <v>--</v>
      </c>
      <c r="R177" s="23" t="str">
        <f>G!BD150</f>
        <v/>
      </c>
      <c r="S177" s="65" t="str">
        <f>IFERROR(IF(OR(Q177="--",Q177="rg",VLOOKUP(F!$B150,E!$B$1:'E'!$AK$300,17,FALSE)=1000000000,R177="-",R177=""),"",(HLOOKUP(SMALL(G!$R$5:'G'!$AC$5,7),G!$R$5:'G'!$AC$500,ROW(G!X150)-4,FALSE))/VLOOKUP(F!$B150,E!$B$1:'E'!$AK$300,17,FALSE)*100),"")</f>
        <v/>
      </c>
      <c r="T177" s="65" t="str">
        <f>G!BF150</f>
        <v/>
      </c>
      <c r="U177" s="28" t="str">
        <f>G!BE150</f>
        <v>--</v>
      </c>
      <c r="V177" s="23" t="str">
        <f>G!BG150</f>
        <v/>
      </c>
      <c r="W177" s="65" t="str">
        <f>IFERROR(IF(OR(U177="--",U177="rg",VLOOKUP(F!$B150,E!$B$1:'E'!$AK$300,17,FALSE)=1000000000,V177="-",V177=""),"",(HLOOKUP(SMALL(G!$R$5:'G'!$AC$5,9),G!$R$5:'G'!$AC$500,ROW(G!Z150)-4,FALSE))/VLOOKUP(F!$B150,E!$B$1:'E'!$AK$300,17,FALSE)*100),"")</f>
        <v/>
      </c>
      <c r="X177" s="65" t="str">
        <f>G!BI150</f>
        <v/>
      </c>
      <c r="Y177" s="28" t="str">
        <f>G!BH150</f>
        <v>--</v>
      </c>
      <c r="Z177" s="23" t="str">
        <f>G!BJ150</f>
        <v/>
      </c>
      <c r="AA177" s="65" t="str">
        <f>IFERROR(IF(OR(Y177="--",Y177="rg",VLOOKUP(F!$B150,E!$B$1:'E'!$AK$300,17,FALSE)=1000000000,Z177="-",Z177=""),"",(HLOOKUP(SMALL(G!$R$5:'G'!$AC$5,11),G!$R$5:'G'!$AC$500,ROW(G!AB150)-4,FALSE))/VLOOKUP(F!$B150,E!$B$1:'E'!$AK$300,17,FALSE)*100),"")</f>
        <v/>
      </c>
      <c r="AB177" s="22"/>
      <c r="AC177" s="22"/>
      <c r="AE177" s="40">
        <f t="shared" si="7"/>
        <v>1</v>
      </c>
    </row>
    <row r="178" spans="1:31" ht="3.95" customHeight="1" x14ac:dyDescent="0.15">
      <c r="A178" s="65"/>
      <c r="B178" s="65"/>
      <c r="C178" s="65"/>
      <c r="D178" s="65"/>
      <c r="H178" s="65"/>
      <c r="L178" s="65"/>
      <c r="P178" s="65"/>
      <c r="T178" s="65"/>
      <c r="X178" s="65"/>
      <c r="AA178" s="22"/>
      <c r="AE178" s="67">
        <f>AE179</f>
        <v>1</v>
      </c>
    </row>
    <row r="179" spans="1:31" ht="9" customHeight="1" x14ac:dyDescent="0.15">
      <c r="A179" s="66" t="str">
        <f>IF(COUNTIF(F!D149:D188,60)&gt;0,"Chloorbestrijdingsmiddelen (mg/l)","Chloorbestrijdingsmiddelen (µg/l)")</f>
        <v>Chloorbestrijdingsmiddelen (µg/l)</v>
      </c>
      <c r="B179" s="65"/>
      <c r="C179" s="65"/>
      <c r="D179" s="65"/>
      <c r="H179" s="65"/>
      <c r="L179" s="65"/>
      <c r="P179" s="65"/>
      <c r="T179" s="65"/>
      <c r="X179" s="65"/>
      <c r="AA179" s="22"/>
      <c r="AE179" s="67">
        <f>IF(COUNTIF(AE180:AE219,1)=COUNT(AE180:AE219),1,0)</f>
        <v>1</v>
      </c>
    </row>
    <row r="180" spans="1:31" s="40" customFormat="1" ht="9" customHeight="1" x14ac:dyDescent="0.15">
      <c r="A180" s="161" t="str">
        <f>F!A151</f>
        <v>o,p-DDT</v>
      </c>
      <c r="B180" s="161"/>
      <c r="C180" s="161"/>
      <c r="D180" s="65" t="str">
        <f>G!AT151</f>
        <v/>
      </c>
      <c r="E180" s="28" t="str">
        <f>G!AS151</f>
        <v>--</v>
      </c>
      <c r="F180" s="23" t="str">
        <f>G!AU151</f>
        <v/>
      </c>
      <c r="G180" s="65" t="str">
        <f>IFERROR(IF(OR(E180="--",E180="rg",VLOOKUP(F!$B151,E!$B$1:'E'!$AK$300,17,FALSE)=1000000000,F180="-",F180=""),"",(HLOOKUP(SMALL(G!$R$5:'G'!$AC$5,1),G!$R$5:'G'!$AC$500,ROW(G!R151)-4,FALSE))/VLOOKUP(F!$B151,E!$B$1:'E'!$AK$300,17,FALSE)*100),"")</f>
        <v/>
      </c>
      <c r="H180" s="65" t="str">
        <f>G!AW151</f>
        <v/>
      </c>
      <c r="I180" s="28" t="str">
        <f>G!AV151</f>
        <v>--</v>
      </c>
      <c r="J180" s="23" t="str">
        <f>G!AX151</f>
        <v/>
      </c>
      <c r="K180" s="65" t="str">
        <f>IFERROR(IF(OR(I180="--",I180="rg",VLOOKUP(F!$B151,E!$B$1:'E'!$AK$300,17,FALSE)=1000000000,J180="-",J180=""),"",(HLOOKUP(SMALL(G!$R$5:'G'!$AC$5,3),G!$R$5:'G'!$AC$500,ROW(G!T151)-4,FALSE))/VLOOKUP(F!$B151,E!$B$1:'E'!$AK$300,17,FALSE)*100),"")</f>
        <v/>
      </c>
      <c r="L180" s="65" t="str">
        <f>G!AZ151</f>
        <v/>
      </c>
      <c r="M180" s="28" t="str">
        <f>G!AY151</f>
        <v>--</v>
      </c>
      <c r="N180" s="23" t="str">
        <f>G!BA151</f>
        <v/>
      </c>
      <c r="O180" s="65" t="str">
        <f>IFERROR(IF(OR(M180="--",M180="rg",VLOOKUP(F!$B151,E!$B$1:'E'!$AK$300,17,FALSE)=1000000000,N180="-",N180=""),"",(HLOOKUP(SMALL(G!$R$5:'G'!$AC$5,5),G!$R$5:'G'!$AC$500,ROW(G!V151)-4,FALSE))/VLOOKUP(F!$B151,E!$B$1:'E'!$AK$300,17,FALSE)*100),"")</f>
        <v/>
      </c>
      <c r="P180" s="65" t="str">
        <f>G!BC151</f>
        <v/>
      </c>
      <c r="Q180" s="28" t="str">
        <f>G!BB151</f>
        <v>--</v>
      </c>
      <c r="R180" s="23" t="str">
        <f>G!BD151</f>
        <v/>
      </c>
      <c r="S180" s="65" t="str">
        <f>IFERROR(IF(OR(Q180="--",Q180="rg",VLOOKUP(F!$B151,E!$B$1:'E'!$AK$300,17,FALSE)=1000000000,R180="-",R180=""),"",(HLOOKUP(SMALL(G!$R$5:'G'!$AC$5,7),G!$R$5:'G'!$AC$500,ROW(G!X151)-4,FALSE))/VLOOKUP(F!$B151,E!$B$1:'E'!$AK$300,17,FALSE)*100),"")</f>
        <v/>
      </c>
      <c r="T180" s="65" t="str">
        <f>G!BF151</f>
        <v/>
      </c>
      <c r="U180" s="28" t="str">
        <f>G!BE151</f>
        <v>--</v>
      </c>
      <c r="V180" s="23" t="str">
        <f>G!BG151</f>
        <v/>
      </c>
      <c r="W180" s="65" t="str">
        <f>IFERROR(IF(OR(U180="--",U180="rg",VLOOKUP(F!$B151,E!$B$1:'E'!$AK$300,17,FALSE)=1000000000,V180="-",V180=""),"",(HLOOKUP(SMALL(G!$R$5:'G'!$AC$5,9),G!$R$5:'G'!$AC$500,ROW(G!Z151)-4,FALSE))/VLOOKUP(F!$B151,E!$B$1:'E'!$AK$300,17,FALSE)*100),"")</f>
        <v/>
      </c>
      <c r="X180" s="65" t="str">
        <f>G!BI151</f>
        <v/>
      </c>
      <c r="Y180" s="28" t="str">
        <f>G!BH151</f>
        <v>--</v>
      </c>
      <c r="Z180" s="23" t="str">
        <f>G!BJ151</f>
        <v/>
      </c>
      <c r="AA180" s="65" t="str">
        <f>IFERROR(IF(OR(Y180="--",Y180="rg",VLOOKUP(F!$B151,E!$B$1:'E'!$AK$300,17,FALSE)=1000000000,Z180="-",Z180=""),"",(HLOOKUP(SMALL(G!$R$5:'G'!$AC$5,11),G!$R$5:'G'!$AC$500,ROW(G!AB151)-4,FALSE))/VLOOKUP(F!$B151,E!$B$1:'E'!$AK$300,17,FALSE)*100),"")</f>
        <v/>
      </c>
      <c r="AB180" s="22"/>
      <c r="AC180" s="22"/>
      <c r="AE180" s="40">
        <f t="shared" ref="AE180:AE219" si="8">IF(AND(E180="--",I180="--",M180="--",Q180="--",U180="--",Y180="--"),1,0)</f>
        <v>1</v>
      </c>
    </row>
    <row r="181" spans="1:31" s="40" customFormat="1" ht="9" customHeight="1" x14ac:dyDescent="0.15">
      <c r="A181" s="161" t="str">
        <f>F!A152</f>
        <v>p,p-DDT</v>
      </c>
      <c r="B181" s="161"/>
      <c r="C181" s="161"/>
      <c r="D181" s="65" t="str">
        <f>G!AT152</f>
        <v/>
      </c>
      <c r="E181" s="28" t="str">
        <f>G!AS152</f>
        <v>--</v>
      </c>
      <c r="F181" s="23" t="str">
        <f>G!AU152</f>
        <v/>
      </c>
      <c r="G181" s="65" t="str">
        <f>IFERROR(IF(OR(E181="--",E181="rg",VLOOKUP(F!$B152,E!$B$1:'E'!$AK$300,17,FALSE)=1000000000,F181="-",F181=""),"",(HLOOKUP(SMALL(G!$R$5:'G'!$AC$5,1),G!$R$5:'G'!$AC$500,ROW(G!R152)-4,FALSE))/VLOOKUP(F!$B152,E!$B$1:'E'!$AK$300,17,FALSE)*100),"")</f>
        <v/>
      </c>
      <c r="H181" s="65" t="str">
        <f>G!AW152</f>
        <v/>
      </c>
      <c r="I181" s="28" t="str">
        <f>G!AV152</f>
        <v>--</v>
      </c>
      <c r="J181" s="23" t="str">
        <f>G!AX152</f>
        <v/>
      </c>
      <c r="K181" s="65" t="str">
        <f>IFERROR(IF(OR(I181="--",I181="rg",VLOOKUP(F!$B152,E!$B$1:'E'!$AK$300,17,FALSE)=1000000000,J181="-",J181=""),"",(HLOOKUP(SMALL(G!$R$5:'G'!$AC$5,3),G!$R$5:'G'!$AC$500,ROW(G!T152)-4,FALSE))/VLOOKUP(F!$B152,E!$B$1:'E'!$AK$300,17,FALSE)*100),"")</f>
        <v/>
      </c>
      <c r="L181" s="65" t="str">
        <f>G!AZ152</f>
        <v/>
      </c>
      <c r="M181" s="28" t="str">
        <f>G!AY152</f>
        <v>--</v>
      </c>
      <c r="N181" s="23" t="str">
        <f>G!BA152</f>
        <v/>
      </c>
      <c r="O181" s="65" t="str">
        <f>IFERROR(IF(OR(M181="--",M181="rg",VLOOKUP(F!$B152,E!$B$1:'E'!$AK$300,17,FALSE)=1000000000,N181="-",N181=""),"",(HLOOKUP(SMALL(G!$R$5:'G'!$AC$5,5),G!$R$5:'G'!$AC$500,ROW(G!V152)-4,FALSE))/VLOOKUP(F!$B152,E!$B$1:'E'!$AK$300,17,FALSE)*100),"")</f>
        <v/>
      </c>
      <c r="P181" s="65" t="str">
        <f>G!BC152</f>
        <v/>
      </c>
      <c r="Q181" s="28" t="str">
        <f>G!BB152</f>
        <v>--</v>
      </c>
      <c r="R181" s="23" t="str">
        <f>G!BD152</f>
        <v/>
      </c>
      <c r="S181" s="65" t="str">
        <f>IFERROR(IF(OR(Q181="--",Q181="rg",VLOOKUP(F!$B152,E!$B$1:'E'!$AK$300,17,FALSE)=1000000000,R181="-",R181=""),"",(HLOOKUP(SMALL(G!$R$5:'G'!$AC$5,7),G!$R$5:'G'!$AC$500,ROW(G!X152)-4,FALSE))/VLOOKUP(F!$B152,E!$B$1:'E'!$AK$300,17,FALSE)*100),"")</f>
        <v/>
      </c>
      <c r="T181" s="65" t="str">
        <f>G!BF152</f>
        <v/>
      </c>
      <c r="U181" s="28" t="str">
        <f>G!BE152</f>
        <v>--</v>
      </c>
      <c r="V181" s="23" t="str">
        <f>G!BG152</f>
        <v/>
      </c>
      <c r="W181" s="65" t="str">
        <f>IFERROR(IF(OR(U181="--",U181="rg",VLOOKUP(F!$B152,E!$B$1:'E'!$AK$300,17,FALSE)=1000000000,V181="-",V181=""),"",(HLOOKUP(SMALL(G!$R$5:'G'!$AC$5,9),G!$R$5:'G'!$AC$500,ROW(G!Z152)-4,FALSE))/VLOOKUP(F!$B152,E!$B$1:'E'!$AK$300,17,FALSE)*100),"")</f>
        <v/>
      </c>
      <c r="X181" s="65" t="str">
        <f>G!BI152</f>
        <v/>
      </c>
      <c r="Y181" s="28" t="str">
        <f>G!BH152</f>
        <v>--</v>
      </c>
      <c r="Z181" s="23" t="str">
        <f>G!BJ152</f>
        <v/>
      </c>
      <c r="AA181" s="65" t="str">
        <f>IFERROR(IF(OR(Y181="--",Y181="rg",VLOOKUP(F!$B152,E!$B$1:'E'!$AK$300,17,FALSE)=1000000000,Z181="-",Z181=""),"",(HLOOKUP(SMALL(G!$R$5:'G'!$AC$5,11),G!$R$5:'G'!$AC$500,ROW(G!AB152)-4,FALSE))/VLOOKUP(F!$B152,E!$B$1:'E'!$AK$300,17,FALSE)*100),"")</f>
        <v/>
      </c>
      <c r="AB181" s="22"/>
      <c r="AC181" s="22"/>
      <c r="AE181" s="40">
        <f t="shared" si="8"/>
        <v>1</v>
      </c>
    </row>
    <row r="182" spans="1:31" s="40" customFormat="1" ht="9" customHeight="1" x14ac:dyDescent="0.15">
      <c r="A182" s="161" t="str">
        <f>F!A153</f>
        <v>Som DDT</v>
      </c>
      <c r="B182" s="161"/>
      <c r="C182" s="161"/>
      <c r="D182" s="65" t="str">
        <f>G!AT153</f>
        <v/>
      </c>
      <c r="E182" s="28" t="str">
        <f>G!AS153</f>
        <v>--</v>
      </c>
      <c r="F182" s="23" t="str">
        <f>G!AU153</f>
        <v/>
      </c>
      <c r="G182" s="65" t="str">
        <f>IFERROR(IF(OR(E182="--",E182="rg",VLOOKUP(F!$B153,E!$B$1:'E'!$AK$300,17,FALSE)=1000000000,F182="-",F182=""),"",(HLOOKUP(SMALL(G!$R$5:'G'!$AC$5,1),G!$R$5:'G'!$AC$500,ROW(G!R153)-4,FALSE))/VLOOKUP(F!$B153,E!$B$1:'E'!$AK$300,17,FALSE)*100),"")</f>
        <v/>
      </c>
      <c r="H182" s="65" t="str">
        <f>G!AW153</f>
        <v/>
      </c>
      <c r="I182" s="28" t="str">
        <f>G!AV153</f>
        <v>--</v>
      </c>
      <c r="J182" s="23" t="str">
        <f>G!AX153</f>
        <v/>
      </c>
      <c r="K182" s="65" t="str">
        <f>IFERROR(IF(OR(I182="--",I182="rg",VLOOKUP(F!$B153,E!$B$1:'E'!$AK$300,17,FALSE)=1000000000,J182="-",J182=""),"",(HLOOKUP(SMALL(G!$R$5:'G'!$AC$5,3),G!$R$5:'G'!$AC$500,ROW(G!T153)-4,FALSE))/VLOOKUP(F!$B153,E!$B$1:'E'!$AK$300,17,FALSE)*100),"")</f>
        <v/>
      </c>
      <c r="L182" s="65" t="str">
        <f>G!AZ153</f>
        <v/>
      </c>
      <c r="M182" s="28" t="str">
        <f>G!AY153</f>
        <v>--</v>
      </c>
      <c r="N182" s="23" t="str">
        <f>G!BA153</f>
        <v/>
      </c>
      <c r="O182" s="65" t="str">
        <f>IFERROR(IF(OR(M182="--",M182="rg",VLOOKUP(F!$B153,E!$B$1:'E'!$AK$300,17,FALSE)=1000000000,N182="-",N182=""),"",(HLOOKUP(SMALL(G!$R$5:'G'!$AC$5,5),G!$R$5:'G'!$AC$500,ROW(G!V153)-4,FALSE))/VLOOKUP(F!$B153,E!$B$1:'E'!$AK$300,17,FALSE)*100),"")</f>
        <v/>
      </c>
      <c r="P182" s="65" t="str">
        <f>G!BC153</f>
        <v/>
      </c>
      <c r="Q182" s="28" t="str">
        <f>G!BB153</f>
        <v>--</v>
      </c>
      <c r="R182" s="23" t="str">
        <f>G!BD153</f>
        <v/>
      </c>
      <c r="S182" s="65" t="str">
        <f>IFERROR(IF(OR(Q182="--",Q182="rg",VLOOKUP(F!$B153,E!$B$1:'E'!$AK$300,17,FALSE)=1000000000,R182="-",R182=""),"",(HLOOKUP(SMALL(G!$R$5:'G'!$AC$5,7),G!$R$5:'G'!$AC$500,ROW(G!X153)-4,FALSE))/VLOOKUP(F!$B153,E!$B$1:'E'!$AK$300,17,FALSE)*100),"")</f>
        <v/>
      </c>
      <c r="T182" s="65" t="str">
        <f>G!BF153</f>
        <v/>
      </c>
      <c r="U182" s="28" t="str">
        <f>G!BE153</f>
        <v>--</v>
      </c>
      <c r="V182" s="23" t="str">
        <f>G!BG153</f>
        <v/>
      </c>
      <c r="W182" s="65" t="str">
        <f>IFERROR(IF(OR(U182="--",U182="rg",VLOOKUP(F!$B153,E!$B$1:'E'!$AK$300,17,FALSE)=1000000000,V182="-",V182=""),"",(HLOOKUP(SMALL(G!$R$5:'G'!$AC$5,9),G!$R$5:'G'!$AC$500,ROW(G!Z153)-4,FALSE))/VLOOKUP(F!$B153,E!$B$1:'E'!$AK$300,17,FALSE)*100),"")</f>
        <v/>
      </c>
      <c r="X182" s="65" t="str">
        <f>G!BI153</f>
        <v/>
      </c>
      <c r="Y182" s="28" t="str">
        <f>G!BH153</f>
        <v>--</v>
      </c>
      <c r="Z182" s="23" t="str">
        <f>G!BJ153</f>
        <v/>
      </c>
      <c r="AA182" s="65" t="str">
        <f>IFERROR(IF(OR(Y182="--",Y182="rg",VLOOKUP(F!$B153,E!$B$1:'E'!$AK$300,17,FALSE)=1000000000,Z182="-",Z182=""),"",(HLOOKUP(SMALL(G!$R$5:'G'!$AC$5,11),G!$R$5:'G'!$AC$500,ROW(G!AB153)-4,FALSE))/VLOOKUP(F!$B153,E!$B$1:'E'!$AK$300,17,FALSE)*100),"")</f>
        <v/>
      </c>
      <c r="AB182" s="22"/>
      <c r="AC182" s="22"/>
      <c r="AE182" s="40">
        <f t="shared" si="8"/>
        <v>1</v>
      </c>
    </row>
    <row r="183" spans="1:31" s="40" customFormat="1" ht="9" customHeight="1" x14ac:dyDescent="0.15">
      <c r="A183" s="161" t="str">
        <f>F!A154</f>
        <v>o,p-DDD</v>
      </c>
      <c r="B183" s="161"/>
      <c r="C183" s="161"/>
      <c r="D183" s="65" t="str">
        <f>G!AT154</f>
        <v/>
      </c>
      <c r="E183" s="28" t="str">
        <f>G!AS154</f>
        <v>--</v>
      </c>
      <c r="F183" s="23" t="str">
        <f>G!AU154</f>
        <v/>
      </c>
      <c r="G183" s="65" t="str">
        <f>IFERROR(IF(OR(E183="--",E183="rg",VLOOKUP(F!$B154,E!$B$1:'E'!$AK$300,17,FALSE)=1000000000,F183="-",F183=""),"",(HLOOKUP(SMALL(G!$R$5:'G'!$AC$5,1),G!$R$5:'G'!$AC$500,ROW(G!R154)-4,FALSE))/VLOOKUP(F!$B154,E!$B$1:'E'!$AK$300,17,FALSE)*100),"")</f>
        <v/>
      </c>
      <c r="H183" s="65" t="str">
        <f>G!AW154</f>
        <v/>
      </c>
      <c r="I183" s="28" t="str">
        <f>G!AV154</f>
        <v>--</v>
      </c>
      <c r="J183" s="23" t="str">
        <f>G!AX154</f>
        <v/>
      </c>
      <c r="K183" s="65" t="str">
        <f>IFERROR(IF(OR(I183="--",I183="rg",VLOOKUP(F!$B154,E!$B$1:'E'!$AK$300,17,FALSE)=1000000000,J183="-",J183=""),"",(HLOOKUP(SMALL(G!$R$5:'G'!$AC$5,3),G!$R$5:'G'!$AC$500,ROW(G!T154)-4,FALSE))/VLOOKUP(F!$B154,E!$B$1:'E'!$AK$300,17,FALSE)*100),"")</f>
        <v/>
      </c>
      <c r="L183" s="65" t="str">
        <f>G!AZ154</f>
        <v/>
      </c>
      <c r="M183" s="28" t="str">
        <f>G!AY154</f>
        <v>--</v>
      </c>
      <c r="N183" s="23" t="str">
        <f>G!BA154</f>
        <v/>
      </c>
      <c r="O183" s="65" t="str">
        <f>IFERROR(IF(OR(M183="--",M183="rg",VLOOKUP(F!$B154,E!$B$1:'E'!$AK$300,17,FALSE)=1000000000,N183="-",N183=""),"",(HLOOKUP(SMALL(G!$R$5:'G'!$AC$5,5),G!$R$5:'G'!$AC$500,ROW(G!V154)-4,FALSE))/VLOOKUP(F!$B154,E!$B$1:'E'!$AK$300,17,FALSE)*100),"")</f>
        <v/>
      </c>
      <c r="P183" s="65" t="str">
        <f>G!BC154</f>
        <v/>
      </c>
      <c r="Q183" s="28" t="str">
        <f>G!BB154</f>
        <v>--</v>
      </c>
      <c r="R183" s="23" t="str">
        <f>G!BD154</f>
        <v/>
      </c>
      <c r="S183" s="65" t="str">
        <f>IFERROR(IF(OR(Q183="--",Q183="rg",VLOOKUP(F!$B154,E!$B$1:'E'!$AK$300,17,FALSE)=1000000000,R183="-",R183=""),"",(HLOOKUP(SMALL(G!$R$5:'G'!$AC$5,7),G!$R$5:'G'!$AC$500,ROW(G!X154)-4,FALSE))/VLOOKUP(F!$B154,E!$B$1:'E'!$AK$300,17,FALSE)*100),"")</f>
        <v/>
      </c>
      <c r="T183" s="65" t="str">
        <f>G!BF154</f>
        <v/>
      </c>
      <c r="U183" s="28" t="str">
        <f>G!BE154</f>
        <v>--</v>
      </c>
      <c r="V183" s="23" t="str">
        <f>G!BG154</f>
        <v/>
      </c>
      <c r="W183" s="65" t="str">
        <f>IFERROR(IF(OR(U183="--",U183="rg",VLOOKUP(F!$B154,E!$B$1:'E'!$AK$300,17,FALSE)=1000000000,V183="-",V183=""),"",(HLOOKUP(SMALL(G!$R$5:'G'!$AC$5,9),G!$R$5:'G'!$AC$500,ROW(G!Z154)-4,FALSE))/VLOOKUP(F!$B154,E!$B$1:'E'!$AK$300,17,FALSE)*100),"")</f>
        <v/>
      </c>
      <c r="X183" s="65" t="str">
        <f>G!BI154</f>
        <v/>
      </c>
      <c r="Y183" s="28" t="str">
        <f>G!BH154</f>
        <v>--</v>
      </c>
      <c r="Z183" s="23" t="str">
        <f>G!BJ154</f>
        <v/>
      </c>
      <c r="AA183" s="65" t="str">
        <f>IFERROR(IF(OR(Y183="--",Y183="rg",VLOOKUP(F!$B154,E!$B$1:'E'!$AK$300,17,FALSE)=1000000000,Z183="-",Z183=""),"",(HLOOKUP(SMALL(G!$R$5:'G'!$AC$5,11),G!$R$5:'G'!$AC$500,ROW(G!AB154)-4,FALSE))/VLOOKUP(F!$B154,E!$B$1:'E'!$AK$300,17,FALSE)*100),"")</f>
        <v/>
      </c>
      <c r="AB183" s="22"/>
      <c r="AC183" s="22"/>
      <c r="AE183" s="40">
        <f t="shared" si="8"/>
        <v>1</v>
      </c>
    </row>
    <row r="184" spans="1:31" s="40" customFormat="1" ht="9" customHeight="1" x14ac:dyDescent="0.15">
      <c r="A184" s="161" t="str">
        <f>F!A155</f>
        <v>p,p-DDD</v>
      </c>
      <c r="B184" s="161"/>
      <c r="C184" s="161"/>
      <c r="D184" s="65" t="str">
        <f>G!AT155</f>
        <v/>
      </c>
      <c r="E184" s="28" t="str">
        <f>G!AS155</f>
        <v>--</v>
      </c>
      <c r="F184" s="23" t="str">
        <f>G!AU155</f>
        <v/>
      </c>
      <c r="G184" s="65" t="str">
        <f>IFERROR(IF(OR(E184="--",E184="rg",VLOOKUP(F!$B155,E!$B$1:'E'!$AK$300,17,FALSE)=1000000000,F184="-",F184=""),"",(HLOOKUP(SMALL(G!$R$5:'G'!$AC$5,1),G!$R$5:'G'!$AC$500,ROW(G!R155)-4,FALSE))/VLOOKUP(F!$B155,E!$B$1:'E'!$AK$300,17,FALSE)*100),"")</f>
        <v/>
      </c>
      <c r="H184" s="65" t="str">
        <f>G!AW155</f>
        <v/>
      </c>
      <c r="I184" s="28" t="str">
        <f>G!AV155</f>
        <v>--</v>
      </c>
      <c r="J184" s="23" t="str">
        <f>G!AX155</f>
        <v/>
      </c>
      <c r="K184" s="65" t="str">
        <f>IFERROR(IF(OR(I184="--",I184="rg",VLOOKUP(F!$B155,E!$B$1:'E'!$AK$300,17,FALSE)=1000000000,J184="-",J184=""),"",(HLOOKUP(SMALL(G!$R$5:'G'!$AC$5,3),G!$R$5:'G'!$AC$500,ROW(G!T155)-4,FALSE))/VLOOKUP(F!$B155,E!$B$1:'E'!$AK$300,17,FALSE)*100),"")</f>
        <v/>
      </c>
      <c r="L184" s="65" t="str">
        <f>G!AZ155</f>
        <v/>
      </c>
      <c r="M184" s="28" t="str">
        <f>G!AY155</f>
        <v>--</v>
      </c>
      <c r="N184" s="23" t="str">
        <f>G!BA155</f>
        <v/>
      </c>
      <c r="O184" s="65" t="str">
        <f>IFERROR(IF(OR(M184="--",M184="rg",VLOOKUP(F!$B155,E!$B$1:'E'!$AK$300,17,FALSE)=1000000000,N184="-",N184=""),"",(HLOOKUP(SMALL(G!$R$5:'G'!$AC$5,5),G!$R$5:'G'!$AC$500,ROW(G!V155)-4,FALSE))/VLOOKUP(F!$B155,E!$B$1:'E'!$AK$300,17,FALSE)*100),"")</f>
        <v/>
      </c>
      <c r="P184" s="65" t="str">
        <f>G!BC155</f>
        <v/>
      </c>
      <c r="Q184" s="28" t="str">
        <f>G!BB155</f>
        <v>--</v>
      </c>
      <c r="R184" s="23" t="str">
        <f>G!BD155</f>
        <v/>
      </c>
      <c r="S184" s="65" t="str">
        <f>IFERROR(IF(OR(Q184="--",Q184="rg",VLOOKUP(F!$B155,E!$B$1:'E'!$AK$300,17,FALSE)=1000000000,R184="-",R184=""),"",(HLOOKUP(SMALL(G!$R$5:'G'!$AC$5,7),G!$R$5:'G'!$AC$500,ROW(G!X155)-4,FALSE))/VLOOKUP(F!$B155,E!$B$1:'E'!$AK$300,17,FALSE)*100),"")</f>
        <v/>
      </c>
      <c r="T184" s="65" t="str">
        <f>G!BF155</f>
        <v/>
      </c>
      <c r="U184" s="28" t="str">
        <f>G!BE155</f>
        <v>--</v>
      </c>
      <c r="V184" s="23" t="str">
        <f>G!BG155</f>
        <v/>
      </c>
      <c r="W184" s="65" t="str">
        <f>IFERROR(IF(OR(U184="--",U184="rg",VLOOKUP(F!$B155,E!$B$1:'E'!$AK$300,17,FALSE)=1000000000,V184="-",V184=""),"",(HLOOKUP(SMALL(G!$R$5:'G'!$AC$5,9),G!$R$5:'G'!$AC$500,ROW(G!Z155)-4,FALSE))/VLOOKUP(F!$B155,E!$B$1:'E'!$AK$300,17,FALSE)*100),"")</f>
        <v/>
      </c>
      <c r="X184" s="65" t="str">
        <f>G!BI155</f>
        <v/>
      </c>
      <c r="Y184" s="28" t="str">
        <f>G!BH155</f>
        <v>--</v>
      </c>
      <c r="Z184" s="23" t="str">
        <f>G!BJ155</f>
        <v/>
      </c>
      <c r="AA184" s="65" t="str">
        <f>IFERROR(IF(OR(Y184="--",Y184="rg",VLOOKUP(F!$B155,E!$B$1:'E'!$AK$300,17,FALSE)=1000000000,Z184="-",Z184=""),"",(HLOOKUP(SMALL(G!$R$5:'G'!$AC$5,11),G!$R$5:'G'!$AC$500,ROW(G!AB155)-4,FALSE))/VLOOKUP(F!$B155,E!$B$1:'E'!$AK$300,17,FALSE)*100),"")</f>
        <v/>
      </c>
      <c r="AB184" s="22"/>
      <c r="AC184" s="22"/>
      <c r="AE184" s="40">
        <f t="shared" si="8"/>
        <v>1</v>
      </c>
    </row>
    <row r="185" spans="1:31" s="40" customFormat="1" ht="9" customHeight="1" x14ac:dyDescent="0.15">
      <c r="A185" s="161" t="str">
        <f>F!A156</f>
        <v>Som DDD</v>
      </c>
      <c r="B185" s="161"/>
      <c r="C185" s="161"/>
      <c r="D185" s="65" t="str">
        <f>G!AT156</f>
        <v/>
      </c>
      <c r="E185" s="28" t="str">
        <f>G!AS156</f>
        <v>--</v>
      </c>
      <c r="F185" s="23" t="str">
        <f>G!AU156</f>
        <v/>
      </c>
      <c r="G185" s="65" t="str">
        <f>IFERROR(IF(OR(E185="--",E185="rg",VLOOKUP(F!$B156,E!$B$1:'E'!$AK$300,17,FALSE)=1000000000,F185="-",F185=""),"",(HLOOKUP(SMALL(G!$R$5:'G'!$AC$5,1),G!$R$5:'G'!$AC$500,ROW(G!R156)-4,FALSE))/VLOOKUP(F!$B156,E!$B$1:'E'!$AK$300,17,FALSE)*100),"")</f>
        <v/>
      </c>
      <c r="H185" s="65" t="str">
        <f>G!AW156</f>
        <v/>
      </c>
      <c r="I185" s="28" t="str">
        <f>G!AV156</f>
        <v>--</v>
      </c>
      <c r="J185" s="23" t="str">
        <f>G!AX156</f>
        <v/>
      </c>
      <c r="K185" s="65" t="str">
        <f>IFERROR(IF(OR(I185="--",I185="rg",VLOOKUP(F!$B156,E!$B$1:'E'!$AK$300,17,FALSE)=1000000000,J185="-",J185=""),"",(HLOOKUP(SMALL(G!$R$5:'G'!$AC$5,3),G!$R$5:'G'!$AC$500,ROW(G!T156)-4,FALSE))/VLOOKUP(F!$B156,E!$B$1:'E'!$AK$300,17,FALSE)*100),"")</f>
        <v/>
      </c>
      <c r="L185" s="65" t="str">
        <f>G!AZ156</f>
        <v/>
      </c>
      <c r="M185" s="28" t="str">
        <f>G!AY156</f>
        <v>--</v>
      </c>
      <c r="N185" s="23" t="str">
        <f>G!BA156</f>
        <v/>
      </c>
      <c r="O185" s="65" t="str">
        <f>IFERROR(IF(OR(M185="--",M185="rg",VLOOKUP(F!$B156,E!$B$1:'E'!$AK$300,17,FALSE)=1000000000,N185="-",N185=""),"",(HLOOKUP(SMALL(G!$R$5:'G'!$AC$5,5),G!$R$5:'G'!$AC$500,ROW(G!V156)-4,FALSE))/VLOOKUP(F!$B156,E!$B$1:'E'!$AK$300,17,FALSE)*100),"")</f>
        <v/>
      </c>
      <c r="P185" s="65" t="str">
        <f>G!BC156</f>
        <v/>
      </c>
      <c r="Q185" s="28" t="str">
        <f>G!BB156</f>
        <v>--</v>
      </c>
      <c r="R185" s="23" t="str">
        <f>G!BD156</f>
        <v/>
      </c>
      <c r="S185" s="65" t="str">
        <f>IFERROR(IF(OR(Q185="--",Q185="rg",VLOOKUP(F!$B156,E!$B$1:'E'!$AK$300,17,FALSE)=1000000000,R185="-",R185=""),"",(HLOOKUP(SMALL(G!$R$5:'G'!$AC$5,7),G!$R$5:'G'!$AC$500,ROW(G!X156)-4,FALSE))/VLOOKUP(F!$B156,E!$B$1:'E'!$AK$300,17,FALSE)*100),"")</f>
        <v/>
      </c>
      <c r="T185" s="65" t="str">
        <f>G!BF156</f>
        <v/>
      </c>
      <c r="U185" s="28" t="str">
        <f>G!BE156</f>
        <v>--</v>
      </c>
      <c r="V185" s="23" t="str">
        <f>G!BG156</f>
        <v/>
      </c>
      <c r="W185" s="65" t="str">
        <f>IFERROR(IF(OR(U185="--",U185="rg",VLOOKUP(F!$B156,E!$B$1:'E'!$AK$300,17,FALSE)=1000000000,V185="-",V185=""),"",(HLOOKUP(SMALL(G!$R$5:'G'!$AC$5,9),G!$R$5:'G'!$AC$500,ROW(G!Z156)-4,FALSE))/VLOOKUP(F!$B156,E!$B$1:'E'!$AK$300,17,FALSE)*100),"")</f>
        <v/>
      </c>
      <c r="X185" s="65" t="str">
        <f>G!BI156</f>
        <v/>
      </c>
      <c r="Y185" s="28" t="str">
        <f>G!BH156</f>
        <v>--</v>
      </c>
      <c r="Z185" s="23" t="str">
        <f>G!BJ156</f>
        <v/>
      </c>
      <c r="AA185" s="65" t="str">
        <f>IFERROR(IF(OR(Y185="--",Y185="rg",VLOOKUP(F!$B156,E!$B$1:'E'!$AK$300,17,FALSE)=1000000000,Z185="-",Z185=""),"",(HLOOKUP(SMALL(G!$R$5:'G'!$AC$5,11),G!$R$5:'G'!$AC$500,ROW(G!AB156)-4,FALSE))/VLOOKUP(F!$B156,E!$B$1:'E'!$AK$300,17,FALSE)*100),"")</f>
        <v/>
      </c>
      <c r="AB185" s="22"/>
      <c r="AC185" s="22"/>
      <c r="AE185" s="40">
        <f t="shared" si="8"/>
        <v>1</v>
      </c>
    </row>
    <row r="186" spans="1:31" s="40" customFormat="1" ht="9" customHeight="1" x14ac:dyDescent="0.15">
      <c r="A186" s="161" t="str">
        <f>F!A157</f>
        <v>o,p-DDE</v>
      </c>
      <c r="B186" s="161"/>
      <c r="C186" s="161"/>
      <c r="D186" s="65" t="str">
        <f>G!AT157</f>
        <v/>
      </c>
      <c r="E186" s="28" t="str">
        <f>G!AS157</f>
        <v>--</v>
      </c>
      <c r="F186" s="23" t="str">
        <f>G!AU157</f>
        <v/>
      </c>
      <c r="G186" s="65" t="str">
        <f>IFERROR(IF(OR(E186="--",E186="rg",VLOOKUP(F!$B157,E!$B$1:'E'!$AK$300,17,FALSE)=1000000000,F186="-",F186=""),"",(HLOOKUP(SMALL(G!$R$5:'G'!$AC$5,1),G!$R$5:'G'!$AC$500,ROW(G!R157)-4,FALSE))/VLOOKUP(F!$B157,E!$B$1:'E'!$AK$300,17,FALSE)*100),"")</f>
        <v/>
      </c>
      <c r="H186" s="65" t="str">
        <f>G!AW157</f>
        <v/>
      </c>
      <c r="I186" s="28" t="str">
        <f>G!AV157</f>
        <v>--</v>
      </c>
      <c r="J186" s="23" t="str">
        <f>G!AX157</f>
        <v/>
      </c>
      <c r="K186" s="65" t="str">
        <f>IFERROR(IF(OR(I186="--",I186="rg",VLOOKUP(F!$B157,E!$B$1:'E'!$AK$300,17,FALSE)=1000000000,J186="-",J186=""),"",(HLOOKUP(SMALL(G!$R$5:'G'!$AC$5,3),G!$R$5:'G'!$AC$500,ROW(G!T157)-4,FALSE))/VLOOKUP(F!$B157,E!$B$1:'E'!$AK$300,17,FALSE)*100),"")</f>
        <v/>
      </c>
      <c r="L186" s="65" t="str">
        <f>G!AZ157</f>
        <v/>
      </c>
      <c r="M186" s="28" t="str">
        <f>G!AY157</f>
        <v>--</v>
      </c>
      <c r="N186" s="23" t="str">
        <f>G!BA157</f>
        <v/>
      </c>
      <c r="O186" s="65" t="str">
        <f>IFERROR(IF(OR(M186="--",M186="rg",VLOOKUP(F!$B157,E!$B$1:'E'!$AK$300,17,FALSE)=1000000000,N186="-",N186=""),"",(HLOOKUP(SMALL(G!$R$5:'G'!$AC$5,5),G!$R$5:'G'!$AC$500,ROW(G!V157)-4,FALSE))/VLOOKUP(F!$B157,E!$B$1:'E'!$AK$300,17,FALSE)*100),"")</f>
        <v/>
      </c>
      <c r="P186" s="65" t="str">
        <f>G!BC157</f>
        <v/>
      </c>
      <c r="Q186" s="28" t="str">
        <f>G!BB157</f>
        <v>--</v>
      </c>
      <c r="R186" s="23" t="str">
        <f>G!BD157</f>
        <v/>
      </c>
      <c r="S186" s="65" t="str">
        <f>IFERROR(IF(OR(Q186="--",Q186="rg",VLOOKUP(F!$B157,E!$B$1:'E'!$AK$300,17,FALSE)=1000000000,R186="-",R186=""),"",(HLOOKUP(SMALL(G!$R$5:'G'!$AC$5,7),G!$R$5:'G'!$AC$500,ROW(G!X157)-4,FALSE))/VLOOKUP(F!$B157,E!$B$1:'E'!$AK$300,17,FALSE)*100),"")</f>
        <v/>
      </c>
      <c r="T186" s="65" t="str">
        <f>G!BF157</f>
        <v/>
      </c>
      <c r="U186" s="28" t="str">
        <f>G!BE157</f>
        <v>--</v>
      </c>
      <c r="V186" s="23" t="str">
        <f>G!BG157</f>
        <v/>
      </c>
      <c r="W186" s="65" t="str">
        <f>IFERROR(IF(OR(U186="--",U186="rg",VLOOKUP(F!$B157,E!$B$1:'E'!$AK$300,17,FALSE)=1000000000,V186="-",V186=""),"",(HLOOKUP(SMALL(G!$R$5:'G'!$AC$5,9),G!$R$5:'G'!$AC$500,ROW(G!Z157)-4,FALSE))/VLOOKUP(F!$B157,E!$B$1:'E'!$AK$300,17,FALSE)*100),"")</f>
        <v/>
      </c>
      <c r="X186" s="65" t="str">
        <f>G!BI157</f>
        <v/>
      </c>
      <c r="Y186" s="28" t="str">
        <f>G!BH157</f>
        <v>--</v>
      </c>
      <c r="Z186" s="23" t="str">
        <f>G!BJ157</f>
        <v/>
      </c>
      <c r="AA186" s="65" t="str">
        <f>IFERROR(IF(OR(Y186="--",Y186="rg",VLOOKUP(F!$B157,E!$B$1:'E'!$AK$300,17,FALSE)=1000000000,Z186="-",Z186=""),"",(HLOOKUP(SMALL(G!$R$5:'G'!$AC$5,11),G!$R$5:'G'!$AC$500,ROW(G!AB157)-4,FALSE))/VLOOKUP(F!$B157,E!$B$1:'E'!$AK$300,17,FALSE)*100),"")</f>
        <v/>
      </c>
      <c r="AB186" s="22"/>
      <c r="AC186" s="22"/>
      <c r="AE186" s="40">
        <f t="shared" si="8"/>
        <v>1</v>
      </c>
    </row>
    <row r="187" spans="1:31" s="40" customFormat="1" ht="9" customHeight="1" x14ac:dyDescent="0.15">
      <c r="A187" s="161" t="str">
        <f>F!A158</f>
        <v>p,p-DDE</v>
      </c>
      <c r="B187" s="161"/>
      <c r="C187" s="161"/>
      <c r="D187" s="65" t="str">
        <f>G!AT158</f>
        <v/>
      </c>
      <c r="E187" s="28" t="str">
        <f>G!AS158</f>
        <v>--</v>
      </c>
      <c r="F187" s="23" t="str">
        <f>G!AU158</f>
        <v/>
      </c>
      <c r="G187" s="65" t="str">
        <f>IFERROR(IF(OR(E187="--",E187="rg",VLOOKUP(F!$B158,E!$B$1:'E'!$AK$300,17,FALSE)=1000000000,F187="-",F187=""),"",(HLOOKUP(SMALL(G!$R$5:'G'!$AC$5,1),G!$R$5:'G'!$AC$500,ROW(G!R158)-4,FALSE))/VLOOKUP(F!$B158,E!$B$1:'E'!$AK$300,17,FALSE)*100),"")</f>
        <v/>
      </c>
      <c r="H187" s="65" t="str">
        <f>G!AW158</f>
        <v/>
      </c>
      <c r="I187" s="28" t="str">
        <f>G!AV158</f>
        <v>--</v>
      </c>
      <c r="J187" s="23" t="str">
        <f>G!AX158</f>
        <v/>
      </c>
      <c r="K187" s="65" t="str">
        <f>IFERROR(IF(OR(I187="--",I187="rg",VLOOKUP(F!$B158,E!$B$1:'E'!$AK$300,17,FALSE)=1000000000,J187="-",J187=""),"",(HLOOKUP(SMALL(G!$R$5:'G'!$AC$5,3),G!$R$5:'G'!$AC$500,ROW(G!T158)-4,FALSE))/VLOOKUP(F!$B158,E!$B$1:'E'!$AK$300,17,FALSE)*100),"")</f>
        <v/>
      </c>
      <c r="L187" s="65" t="str">
        <f>G!AZ158</f>
        <v/>
      </c>
      <c r="M187" s="28" t="str">
        <f>G!AY158</f>
        <v>--</v>
      </c>
      <c r="N187" s="23" t="str">
        <f>G!BA158</f>
        <v/>
      </c>
      <c r="O187" s="65" t="str">
        <f>IFERROR(IF(OR(M187="--",M187="rg",VLOOKUP(F!$B158,E!$B$1:'E'!$AK$300,17,FALSE)=1000000000,N187="-",N187=""),"",(HLOOKUP(SMALL(G!$R$5:'G'!$AC$5,5),G!$R$5:'G'!$AC$500,ROW(G!V158)-4,FALSE))/VLOOKUP(F!$B158,E!$B$1:'E'!$AK$300,17,FALSE)*100),"")</f>
        <v/>
      </c>
      <c r="P187" s="65" t="str">
        <f>G!BC158</f>
        <v/>
      </c>
      <c r="Q187" s="28" t="str">
        <f>G!BB158</f>
        <v>--</v>
      </c>
      <c r="R187" s="23" t="str">
        <f>G!BD158</f>
        <v/>
      </c>
      <c r="S187" s="65" t="str">
        <f>IFERROR(IF(OR(Q187="--",Q187="rg",VLOOKUP(F!$B158,E!$B$1:'E'!$AK$300,17,FALSE)=1000000000,R187="-",R187=""),"",(HLOOKUP(SMALL(G!$R$5:'G'!$AC$5,7),G!$R$5:'G'!$AC$500,ROW(G!X158)-4,FALSE))/VLOOKUP(F!$B158,E!$B$1:'E'!$AK$300,17,FALSE)*100),"")</f>
        <v/>
      </c>
      <c r="T187" s="65" t="str">
        <f>G!BF158</f>
        <v/>
      </c>
      <c r="U187" s="28" t="str">
        <f>G!BE158</f>
        <v>--</v>
      </c>
      <c r="V187" s="23" t="str">
        <f>G!BG158</f>
        <v/>
      </c>
      <c r="W187" s="65" t="str">
        <f>IFERROR(IF(OR(U187="--",U187="rg",VLOOKUP(F!$B158,E!$B$1:'E'!$AK$300,17,FALSE)=1000000000,V187="-",V187=""),"",(HLOOKUP(SMALL(G!$R$5:'G'!$AC$5,9),G!$R$5:'G'!$AC$500,ROW(G!Z158)-4,FALSE))/VLOOKUP(F!$B158,E!$B$1:'E'!$AK$300,17,FALSE)*100),"")</f>
        <v/>
      </c>
      <c r="X187" s="65" t="str">
        <f>G!BI158</f>
        <v/>
      </c>
      <c r="Y187" s="28" t="str">
        <f>G!BH158</f>
        <v>--</v>
      </c>
      <c r="Z187" s="23" t="str">
        <f>G!BJ158</f>
        <v/>
      </c>
      <c r="AA187" s="65" t="str">
        <f>IFERROR(IF(OR(Y187="--",Y187="rg",VLOOKUP(F!$B158,E!$B$1:'E'!$AK$300,17,FALSE)=1000000000,Z187="-",Z187=""),"",(HLOOKUP(SMALL(G!$R$5:'G'!$AC$5,11),G!$R$5:'G'!$AC$500,ROW(G!AB158)-4,FALSE))/VLOOKUP(F!$B158,E!$B$1:'E'!$AK$300,17,FALSE)*100),"")</f>
        <v/>
      </c>
      <c r="AB187" s="22"/>
      <c r="AC187" s="22"/>
      <c r="AE187" s="40">
        <f t="shared" si="8"/>
        <v>1</v>
      </c>
    </row>
    <row r="188" spans="1:31" s="40" customFormat="1" ht="9" customHeight="1" x14ac:dyDescent="0.15">
      <c r="A188" s="161" t="str">
        <f>F!A159</f>
        <v>Som DDE</v>
      </c>
      <c r="B188" s="161"/>
      <c r="C188" s="161"/>
      <c r="D188" s="65" t="str">
        <f>G!AT159</f>
        <v/>
      </c>
      <c r="E188" s="28" t="str">
        <f>G!AS159</f>
        <v>--</v>
      </c>
      <c r="F188" s="23" t="str">
        <f>G!AU159</f>
        <v/>
      </c>
      <c r="G188" s="65" t="str">
        <f>IFERROR(IF(OR(E188="--",E188="rg",VLOOKUP(F!$B159,E!$B$1:'E'!$AK$300,17,FALSE)=1000000000,F188="-",F188=""),"",(HLOOKUP(SMALL(G!$R$5:'G'!$AC$5,1),G!$R$5:'G'!$AC$500,ROW(G!R159)-4,FALSE))/VLOOKUP(F!$B159,E!$B$1:'E'!$AK$300,17,FALSE)*100),"")</f>
        <v/>
      </c>
      <c r="H188" s="65" t="str">
        <f>G!AW159</f>
        <v/>
      </c>
      <c r="I188" s="28" t="str">
        <f>G!AV159</f>
        <v>--</v>
      </c>
      <c r="J188" s="23" t="str">
        <f>G!AX159</f>
        <v/>
      </c>
      <c r="K188" s="65" t="str">
        <f>IFERROR(IF(OR(I188="--",I188="rg",VLOOKUP(F!$B159,E!$B$1:'E'!$AK$300,17,FALSE)=1000000000,J188="-",J188=""),"",(HLOOKUP(SMALL(G!$R$5:'G'!$AC$5,3),G!$R$5:'G'!$AC$500,ROW(G!T159)-4,FALSE))/VLOOKUP(F!$B159,E!$B$1:'E'!$AK$300,17,FALSE)*100),"")</f>
        <v/>
      </c>
      <c r="L188" s="65" t="str">
        <f>G!AZ159</f>
        <v/>
      </c>
      <c r="M188" s="28" t="str">
        <f>G!AY159</f>
        <v>--</v>
      </c>
      <c r="N188" s="23" t="str">
        <f>G!BA159</f>
        <v/>
      </c>
      <c r="O188" s="65" t="str">
        <f>IFERROR(IF(OR(M188="--",M188="rg",VLOOKUP(F!$B159,E!$B$1:'E'!$AK$300,17,FALSE)=1000000000,N188="-",N188=""),"",(HLOOKUP(SMALL(G!$R$5:'G'!$AC$5,5),G!$R$5:'G'!$AC$500,ROW(G!V159)-4,FALSE))/VLOOKUP(F!$B159,E!$B$1:'E'!$AK$300,17,FALSE)*100),"")</f>
        <v/>
      </c>
      <c r="P188" s="65" t="str">
        <f>G!BC159</f>
        <v/>
      </c>
      <c r="Q188" s="28" t="str">
        <f>G!BB159</f>
        <v>--</v>
      </c>
      <c r="R188" s="23" t="str">
        <f>G!BD159</f>
        <v/>
      </c>
      <c r="S188" s="65" t="str">
        <f>IFERROR(IF(OR(Q188="--",Q188="rg",VLOOKUP(F!$B159,E!$B$1:'E'!$AK$300,17,FALSE)=1000000000,R188="-",R188=""),"",(HLOOKUP(SMALL(G!$R$5:'G'!$AC$5,7),G!$R$5:'G'!$AC$500,ROW(G!X159)-4,FALSE))/VLOOKUP(F!$B159,E!$B$1:'E'!$AK$300,17,FALSE)*100),"")</f>
        <v/>
      </c>
      <c r="T188" s="65" t="str">
        <f>G!BF159</f>
        <v/>
      </c>
      <c r="U188" s="28" t="str">
        <f>G!BE159</f>
        <v>--</v>
      </c>
      <c r="V188" s="23" t="str">
        <f>G!BG159</f>
        <v/>
      </c>
      <c r="W188" s="65" t="str">
        <f>IFERROR(IF(OR(U188="--",U188="rg",VLOOKUP(F!$B159,E!$B$1:'E'!$AK$300,17,FALSE)=1000000000,V188="-",V188=""),"",(HLOOKUP(SMALL(G!$R$5:'G'!$AC$5,9),G!$R$5:'G'!$AC$500,ROW(G!Z159)-4,FALSE))/VLOOKUP(F!$B159,E!$B$1:'E'!$AK$300,17,FALSE)*100),"")</f>
        <v/>
      </c>
      <c r="X188" s="65" t="str">
        <f>G!BI159</f>
        <v/>
      </c>
      <c r="Y188" s="28" t="str">
        <f>G!BH159</f>
        <v>--</v>
      </c>
      <c r="Z188" s="23" t="str">
        <f>G!BJ159</f>
        <v/>
      </c>
      <c r="AA188" s="65" t="str">
        <f>IFERROR(IF(OR(Y188="--",Y188="rg",VLOOKUP(F!$B159,E!$B$1:'E'!$AK$300,17,FALSE)=1000000000,Z188="-",Z188=""),"",(HLOOKUP(SMALL(G!$R$5:'G'!$AC$5,11),G!$R$5:'G'!$AC$500,ROW(G!AB159)-4,FALSE))/VLOOKUP(F!$B159,E!$B$1:'E'!$AK$300,17,FALSE)*100),"")</f>
        <v/>
      </c>
      <c r="AB188" s="22"/>
      <c r="AC188" s="22"/>
      <c r="AE188" s="40">
        <f t="shared" si="8"/>
        <v>1</v>
      </c>
    </row>
    <row r="189" spans="1:31" s="40" customFormat="1" ht="9" customHeight="1" x14ac:dyDescent="0.15">
      <c r="A189" s="161" t="str">
        <f>F!A160</f>
        <v>Som DDT,DDE,DDD</v>
      </c>
      <c r="B189" s="161"/>
      <c r="C189" s="161"/>
      <c r="D189" s="65" t="str">
        <f>G!AT160</f>
        <v/>
      </c>
      <c r="E189" s="28" t="str">
        <f>G!AS160</f>
        <v>--</v>
      </c>
      <c r="F189" s="23" t="str">
        <f>G!AU160</f>
        <v/>
      </c>
      <c r="G189" s="65" t="str">
        <f>IFERROR(IF(OR(E189="--",E189="rg",VLOOKUP(F!$B160,E!$B$1:'E'!$AK$300,17,FALSE)=1000000000,F189="-",F189=""),"",(HLOOKUP(SMALL(G!$R$5:'G'!$AC$5,1),G!$R$5:'G'!$AC$500,ROW(G!R160)-4,FALSE))/VLOOKUP(F!$B160,E!$B$1:'E'!$AK$300,17,FALSE)*100),"")</f>
        <v/>
      </c>
      <c r="H189" s="65" t="str">
        <f>G!AW160</f>
        <v/>
      </c>
      <c r="I189" s="28" t="str">
        <f>G!AV160</f>
        <v>--</v>
      </c>
      <c r="J189" s="23" t="str">
        <f>G!AX160</f>
        <v/>
      </c>
      <c r="K189" s="65" t="str">
        <f>IFERROR(IF(OR(I189="--",I189="rg",VLOOKUP(F!$B160,E!$B$1:'E'!$AK$300,17,FALSE)=1000000000,J189="-",J189=""),"",(HLOOKUP(SMALL(G!$R$5:'G'!$AC$5,3),G!$R$5:'G'!$AC$500,ROW(G!T160)-4,FALSE))/VLOOKUP(F!$B160,E!$B$1:'E'!$AK$300,17,FALSE)*100),"")</f>
        <v/>
      </c>
      <c r="L189" s="65" t="str">
        <f>G!AZ160</f>
        <v/>
      </c>
      <c r="M189" s="28" t="str">
        <f>G!AY160</f>
        <v>--</v>
      </c>
      <c r="N189" s="23" t="str">
        <f>G!BA160</f>
        <v/>
      </c>
      <c r="O189" s="65" t="str">
        <f>IFERROR(IF(OR(M189="--",M189="rg",VLOOKUP(F!$B160,E!$B$1:'E'!$AK$300,17,FALSE)=1000000000,N189="-",N189=""),"",(HLOOKUP(SMALL(G!$R$5:'G'!$AC$5,5),G!$R$5:'G'!$AC$500,ROW(G!V160)-4,FALSE))/VLOOKUP(F!$B160,E!$B$1:'E'!$AK$300,17,FALSE)*100),"")</f>
        <v/>
      </c>
      <c r="P189" s="65" t="str">
        <f>G!BC160</f>
        <v/>
      </c>
      <c r="Q189" s="28" t="str">
        <f>G!BB160</f>
        <v>--</v>
      </c>
      <c r="R189" s="23" t="str">
        <f>G!BD160</f>
        <v/>
      </c>
      <c r="S189" s="65" t="str">
        <f>IFERROR(IF(OR(Q189="--",Q189="rg",VLOOKUP(F!$B160,E!$B$1:'E'!$AK$300,17,FALSE)=1000000000,R189="-",R189=""),"",(HLOOKUP(SMALL(G!$R$5:'G'!$AC$5,7),G!$R$5:'G'!$AC$500,ROW(G!X160)-4,FALSE))/VLOOKUP(F!$B160,E!$B$1:'E'!$AK$300,17,FALSE)*100),"")</f>
        <v/>
      </c>
      <c r="T189" s="65" t="str">
        <f>G!BF160</f>
        <v/>
      </c>
      <c r="U189" s="28" t="str">
        <f>G!BE160</f>
        <v>--</v>
      </c>
      <c r="V189" s="23" t="str">
        <f>G!BG160</f>
        <v/>
      </c>
      <c r="W189" s="65" t="str">
        <f>IFERROR(IF(OR(U189="--",U189="rg",VLOOKUP(F!$B160,E!$B$1:'E'!$AK$300,17,FALSE)=1000000000,V189="-",V189=""),"",(HLOOKUP(SMALL(G!$R$5:'G'!$AC$5,9),G!$R$5:'G'!$AC$500,ROW(G!Z160)-4,FALSE))/VLOOKUP(F!$B160,E!$B$1:'E'!$AK$300,17,FALSE)*100),"")</f>
        <v/>
      </c>
      <c r="X189" s="65" t="str">
        <f>G!BI160</f>
        <v/>
      </c>
      <c r="Y189" s="28" t="str">
        <f>G!BH160</f>
        <v>--</v>
      </c>
      <c r="Z189" s="23" t="str">
        <f>G!BJ160</f>
        <v/>
      </c>
      <c r="AA189" s="65" t="str">
        <f>IFERROR(IF(OR(Y189="--",Y189="rg",VLOOKUP(F!$B160,E!$B$1:'E'!$AK$300,17,FALSE)=1000000000,Z189="-",Z189=""),"",(HLOOKUP(SMALL(G!$R$5:'G'!$AC$5,11),G!$R$5:'G'!$AC$500,ROW(G!AB160)-4,FALSE))/VLOOKUP(F!$B160,E!$B$1:'E'!$AK$300,17,FALSE)*100),"")</f>
        <v/>
      </c>
      <c r="AB189" s="22"/>
      <c r="AC189" s="22"/>
      <c r="AE189" s="40">
        <f t="shared" si="8"/>
        <v>1</v>
      </c>
    </row>
    <row r="190" spans="1:31" s="40" customFormat="1" ht="9" customHeight="1" x14ac:dyDescent="0.15">
      <c r="A190" s="161" t="str">
        <f>F!A161</f>
        <v>Aldrin</v>
      </c>
      <c r="B190" s="161"/>
      <c r="C190" s="161"/>
      <c r="D190" s="65" t="str">
        <f>G!AT161</f>
        <v/>
      </c>
      <c r="E190" s="28" t="str">
        <f>G!AS161</f>
        <v>--</v>
      </c>
      <c r="F190" s="23" t="str">
        <f>G!AU161</f>
        <v/>
      </c>
      <c r="G190" s="65" t="str">
        <f>IFERROR(IF(OR(E190="--",E190="rg",VLOOKUP(F!$B161,E!$B$1:'E'!$AK$300,17,FALSE)=1000000000,F190="-",F190=""),"",(HLOOKUP(SMALL(G!$R$5:'G'!$AC$5,1),G!$R$5:'G'!$AC$500,ROW(G!R161)-4,FALSE))/VLOOKUP(F!$B161,E!$B$1:'E'!$AK$300,17,FALSE)*100),"")</f>
        <v/>
      </c>
      <c r="H190" s="65" t="str">
        <f>G!AW161</f>
        <v/>
      </c>
      <c r="I190" s="28" t="str">
        <f>G!AV161</f>
        <v>--</v>
      </c>
      <c r="J190" s="23" t="str">
        <f>G!AX161</f>
        <v/>
      </c>
      <c r="K190" s="65" t="str">
        <f>IFERROR(IF(OR(I190="--",I190="rg",VLOOKUP(F!$B161,E!$B$1:'E'!$AK$300,17,FALSE)=1000000000,J190="-",J190=""),"",(HLOOKUP(SMALL(G!$R$5:'G'!$AC$5,3),G!$R$5:'G'!$AC$500,ROW(G!T161)-4,FALSE))/VLOOKUP(F!$B161,E!$B$1:'E'!$AK$300,17,FALSE)*100),"")</f>
        <v/>
      </c>
      <c r="L190" s="65" t="str">
        <f>G!AZ161</f>
        <v/>
      </c>
      <c r="M190" s="28" t="str">
        <f>G!AY161</f>
        <v>--</v>
      </c>
      <c r="N190" s="23" t="str">
        <f>G!BA161</f>
        <v/>
      </c>
      <c r="O190" s="65" t="str">
        <f>IFERROR(IF(OR(M190="--",M190="rg",VLOOKUP(F!$B161,E!$B$1:'E'!$AK$300,17,FALSE)=1000000000,N190="-",N190=""),"",(HLOOKUP(SMALL(G!$R$5:'G'!$AC$5,5),G!$R$5:'G'!$AC$500,ROW(G!V161)-4,FALSE))/VLOOKUP(F!$B161,E!$B$1:'E'!$AK$300,17,FALSE)*100),"")</f>
        <v/>
      </c>
      <c r="P190" s="65" t="str">
        <f>G!BC161</f>
        <v/>
      </c>
      <c r="Q190" s="28" t="str">
        <f>G!BB161</f>
        <v>--</v>
      </c>
      <c r="R190" s="23" t="str">
        <f>G!BD161</f>
        <v/>
      </c>
      <c r="S190" s="65" t="str">
        <f>IFERROR(IF(OR(Q190="--",Q190="rg",VLOOKUP(F!$B161,E!$B$1:'E'!$AK$300,17,FALSE)=1000000000,R190="-",R190=""),"",(HLOOKUP(SMALL(G!$R$5:'G'!$AC$5,7),G!$R$5:'G'!$AC$500,ROW(G!X161)-4,FALSE))/VLOOKUP(F!$B161,E!$B$1:'E'!$AK$300,17,FALSE)*100),"")</f>
        <v/>
      </c>
      <c r="T190" s="65" t="str">
        <f>G!BF161</f>
        <v/>
      </c>
      <c r="U190" s="28" t="str">
        <f>G!BE161</f>
        <v>--</v>
      </c>
      <c r="V190" s="23" t="str">
        <f>G!BG161</f>
        <v/>
      </c>
      <c r="W190" s="65" t="str">
        <f>IFERROR(IF(OR(U190="--",U190="rg",VLOOKUP(F!$B161,E!$B$1:'E'!$AK$300,17,FALSE)=1000000000,V190="-",V190=""),"",(HLOOKUP(SMALL(G!$R$5:'G'!$AC$5,9),G!$R$5:'G'!$AC$500,ROW(G!Z161)-4,FALSE))/VLOOKUP(F!$B161,E!$B$1:'E'!$AK$300,17,FALSE)*100),"")</f>
        <v/>
      </c>
      <c r="X190" s="65" t="str">
        <f>G!BI161</f>
        <v/>
      </c>
      <c r="Y190" s="28" t="str">
        <f>G!BH161</f>
        <v>--</v>
      </c>
      <c r="Z190" s="23" t="str">
        <f>G!BJ161</f>
        <v/>
      </c>
      <c r="AA190" s="65" t="str">
        <f>IFERROR(IF(OR(Y190="--",Y190="rg",VLOOKUP(F!$B161,E!$B$1:'E'!$AK$300,17,FALSE)=1000000000,Z190="-",Z190=""),"",(HLOOKUP(SMALL(G!$R$5:'G'!$AC$5,11),G!$R$5:'G'!$AC$500,ROW(G!AB161)-4,FALSE))/VLOOKUP(F!$B161,E!$B$1:'E'!$AK$300,17,FALSE)*100),"")</f>
        <v/>
      </c>
      <c r="AB190" s="22"/>
      <c r="AC190" s="22"/>
      <c r="AE190" s="40">
        <f t="shared" si="8"/>
        <v>1</v>
      </c>
    </row>
    <row r="191" spans="1:31" s="40" customFormat="1" ht="9" customHeight="1" x14ac:dyDescent="0.15">
      <c r="A191" s="161" t="str">
        <f>F!A162</f>
        <v>Dieldrin</v>
      </c>
      <c r="B191" s="161"/>
      <c r="C191" s="161"/>
      <c r="D191" s="65" t="str">
        <f>G!AT162</f>
        <v/>
      </c>
      <c r="E191" s="28" t="str">
        <f>G!AS162</f>
        <v>--</v>
      </c>
      <c r="F191" s="23" t="str">
        <f>G!AU162</f>
        <v/>
      </c>
      <c r="G191" s="65" t="str">
        <f>IFERROR(IF(OR(E191="--",E191="rg",VLOOKUP(F!$B162,E!$B$1:'E'!$AK$300,17,FALSE)=1000000000,F191="-",F191=""),"",(HLOOKUP(SMALL(G!$R$5:'G'!$AC$5,1),G!$R$5:'G'!$AC$500,ROW(G!R162)-4,FALSE))/VLOOKUP(F!$B162,E!$B$1:'E'!$AK$300,17,FALSE)*100),"")</f>
        <v/>
      </c>
      <c r="H191" s="65" t="str">
        <f>G!AW162</f>
        <v/>
      </c>
      <c r="I191" s="28" t="str">
        <f>G!AV162</f>
        <v>--</v>
      </c>
      <c r="J191" s="23" t="str">
        <f>G!AX162</f>
        <v/>
      </c>
      <c r="K191" s="65" t="str">
        <f>IFERROR(IF(OR(I191="--",I191="rg",VLOOKUP(F!$B162,E!$B$1:'E'!$AK$300,17,FALSE)=1000000000,J191="-",J191=""),"",(HLOOKUP(SMALL(G!$R$5:'G'!$AC$5,3),G!$R$5:'G'!$AC$500,ROW(G!T162)-4,FALSE))/VLOOKUP(F!$B162,E!$B$1:'E'!$AK$300,17,FALSE)*100),"")</f>
        <v/>
      </c>
      <c r="L191" s="65" t="str">
        <f>G!AZ162</f>
        <v/>
      </c>
      <c r="M191" s="28" t="str">
        <f>G!AY162</f>
        <v>--</v>
      </c>
      <c r="N191" s="23" t="str">
        <f>G!BA162</f>
        <v/>
      </c>
      <c r="O191" s="65" t="str">
        <f>IFERROR(IF(OR(M191="--",M191="rg",VLOOKUP(F!$B162,E!$B$1:'E'!$AK$300,17,FALSE)=1000000000,N191="-",N191=""),"",(HLOOKUP(SMALL(G!$R$5:'G'!$AC$5,5),G!$R$5:'G'!$AC$500,ROW(G!V162)-4,FALSE))/VLOOKUP(F!$B162,E!$B$1:'E'!$AK$300,17,FALSE)*100),"")</f>
        <v/>
      </c>
      <c r="P191" s="65" t="str">
        <f>G!BC162</f>
        <v/>
      </c>
      <c r="Q191" s="28" t="str">
        <f>G!BB162</f>
        <v>--</v>
      </c>
      <c r="R191" s="23" t="str">
        <f>G!BD162</f>
        <v/>
      </c>
      <c r="S191" s="65" t="str">
        <f>IFERROR(IF(OR(Q191="--",Q191="rg",VLOOKUP(F!$B162,E!$B$1:'E'!$AK$300,17,FALSE)=1000000000,R191="-",R191=""),"",(HLOOKUP(SMALL(G!$R$5:'G'!$AC$5,7),G!$R$5:'G'!$AC$500,ROW(G!X162)-4,FALSE))/VLOOKUP(F!$B162,E!$B$1:'E'!$AK$300,17,FALSE)*100),"")</f>
        <v/>
      </c>
      <c r="T191" s="65" t="str">
        <f>G!BF162</f>
        <v/>
      </c>
      <c r="U191" s="28" t="str">
        <f>G!BE162</f>
        <v>--</v>
      </c>
      <c r="V191" s="23" t="str">
        <f>G!BG162</f>
        <v/>
      </c>
      <c r="W191" s="65" t="str">
        <f>IFERROR(IF(OR(U191="--",U191="rg",VLOOKUP(F!$B162,E!$B$1:'E'!$AK$300,17,FALSE)=1000000000,V191="-",V191=""),"",(HLOOKUP(SMALL(G!$R$5:'G'!$AC$5,9),G!$R$5:'G'!$AC$500,ROW(G!Z162)-4,FALSE))/VLOOKUP(F!$B162,E!$B$1:'E'!$AK$300,17,FALSE)*100),"")</f>
        <v/>
      </c>
      <c r="X191" s="65" t="str">
        <f>G!BI162</f>
        <v/>
      </c>
      <c r="Y191" s="28" t="str">
        <f>G!BH162</f>
        <v>--</v>
      </c>
      <c r="Z191" s="23" t="str">
        <f>G!BJ162</f>
        <v/>
      </c>
      <c r="AA191" s="65" t="str">
        <f>IFERROR(IF(OR(Y191="--",Y191="rg",VLOOKUP(F!$B162,E!$B$1:'E'!$AK$300,17,FALSE)=1000000000,Z191="-",Z191=""),"",(HLOOKUP(SMALL(G!$R$5:'G'!$AC$5,11),G!$R$5:'G'!$AC$500,ROW(G!AB162)-4,FALSE))/VLOOKUP(F!$B162,E!$B$1:'E'!$AK$300,17,FALSE)*100),"")</f>
        <v/>
      </c>
      <c r="AB191" s="22"/>
      <c r="AC191" s="22"/>
      <c r="AE191" s="40">
        <f t="shared" si="8"/>
        <v>1</v>
      </c>
    </row>
    <row r="192" spans="1:31" s="40" customFormat="1" ht="9" customHeight="1" x14ac:dyDescent="0.15">
      <c r="A192" s="161" t="str">
        <f>F!A163</f>
        <v>Endrin</v>
      </c>
      <c r="B192" s="161"/>
      <c r="C192" s="161"/>
      <c r="D192" s="65" t="str">
        <f>G!AT163</f>
        <v/>
      </c>
      <c r="E192" s="28" t="str">
        <f>G!AS163</f>
        <v>--</v>
      </c>
      <c r="F192" s="23" t="str">
        <f>G!AU163</f>
        <v/>
      </c>
      <c r="G192" s="65" t="str">
        <f>IFERROR(IF(OR(E192="--",E192="rg",VLOOKUP(F!$B163,E!$B$1:'E'!$AK$300,17,FALSE)=1000000000,F192="-",F192=""),"",(HLOOKUP(SMALL(G!$R$5:'G'!$AC$5,1),G!$R$5:'G'!$AC$500,ROW(G!R163)-4,FALSE))/VLOOKUP(F!$B163,E!$B$1:'E'!$AK$300,17,FALSE)*100),"")</f>
        <v/>
      </c>
      <c r="H192" s="65" t="str">
        <f>G!AW163</f>
        <v/>
      </c>
      <c r="I192" s="28" t="str">
        <f>G!AV163</f>
        <v>--</v>
      </c>
      <c r="J192" s="23" t="str">
        <f>G!AX163</f>
        <v/>
      </c>
      <c r="K192" s="65" t="str">
        <f>IFERROR(IF(OR(I192="--",I192="rg",VLOOKUP(F!$B163,E!$B$1:'E'!$AK$300,17,FALSE)=1000000000,J192="-",J192=""),"",(HLOOKUP(SMALL(G!$R$5:'G'!$AC$5,3),G!$R$5:'G'!$AC$500,ROW(G!T163)-4,FALSE))/VLOOKUP(F!$B163,E!$B$1:'E'!$AK$300,17,FALSE)*100),"")</f>
        <v/>
      </c>
      <c r="L192" s="65" t="str">
        <f>G!AZ163</f>
        <v/>
      </c>
      <c r="M192" s="28" t="str">
        <f>G!AY163</f>
        <v>--</v>
      </c>
      <c r="N192" s="23" t="str">
        <f>G!BA163</f>
        <v/>
      </c>
      <c r="O192" s="65" t="str">
        <f>IFERROR(IF(OR(M192="--",M192="rg",VLOOKUP(F!$B163,E!$B$1:'E'!$AK$300,17,FALSE)=1000000000,N192="-",N192=""),"",(HLOOKUP(SMALL(G!$R$5:'G'!$AC$5,5),G!$R$5:'G'!$AC$500,ROW(G!V163)-4,FALSE))/VLOOKUP(F!$B163,E!$B$1:'E'!$AK$300,17,FALSE)*100),"")</f>
        <v/>
      </c>
      <c r="P192" s="65" t="str">
        <f>G!BC163</f>
        <v/>
      </c>
      <c r="Q192" s="28" t="str">
        <f>G!BB163</f>
        <v>--</v>
      </c>
      <c r="R192" s="23" t="str">
        <f>G!BD163</f>
        <v/>
      </c>
      <c r="S192" s="65" t="str">
        <f>IFERROR(IF(OR(Q192="--",Q192="rg",VLOOKUP(F!$B163,E!$B$1:'E'!$AK$300,17,FALSE)=1000000000,R192="-",R192=""),"",(HLOOKUP(SMALL(G!$R$5:'G'!$AC$5,7),G!$R$5:'G'!$AC$500,ROW(G!X163)-4,FALSE))/VLOOKUP(F!$B163,E!$B$1:'E'!$AK$300,17,FALSE)*100),"")</f>
        <v/>
      </c>
      <c r="T192" s="65" t="str">
        <f>G!BF163</f>
        <v/>
      </c>
      <c r="U192" s="28" t="str">
        <f>G!BE163</f>
        <v>--</v>
      </c>
      <c r="V192" s="23" t="str">
        <f>G!BG163</f>
        <v/>
      </c>
      <c r="W192" s="65" t="str">
        <f>IFERROR(IF(OR(U192="--",U192="rg",VLOOKUP(F!$B163,E!$B$1:'E'!$AK$300,17,FALSE)=1000000000,V192="-",V192=""),"",(HLOOKUP(SMALL(G!$R$5:'G'!$AC$5,9),G!$R$5:'G'!$AC$500,ROW(G!Z163)-4,FALSE))/VLOOKUP(F!$B163,E!$B$1:'E'!$AK$300,17,FALSE)*100),"")</f>
        <v/>
      </c>
      <c r="X192" s="65" t="str">
        <f>G!BI163</f>
        <v/>
      </c>
      <c r="Y192" s="28" t="str">
        <f>G!BH163</f>
        <v>--</v>
      </c>
      <c r="Z192" s="23" t="str">
        <f>G!BJ163</f>
        <v/>
      </c>
      <c r="AA192" s="65" t="str">
        <f>IFERROR(IF(OR(Y192="--",Y192="rg",VLOOKUP(F!$B163,E!$B$1:'E'!$AK$300,17,FALSE)=1000000000,Z192="-",Z192=""),"",(HLOOKUP(SMALL(G!$R$5:'G'!$AC$5,11),G!$R$5:'G'!$AC$500,ROW(G!AB163)-4,FALSE))/VLOOKUP(F!$B163,E!$B$1:'E'!$AK$300,17,FALSE)*100),"")</f>
        <v/>
      </c>
      <c r="AB192" s="22"/>
      <c r="AC192" s="22"/>
      <c r="AE192" s="40">
        <f t="shared" si="8"/>
        <v>1</v>
      </c>
    </row>
    <row r="193" spans="1:31" s="40" customFormat="1" ht="9" customHeight="1" x14ac:dyDescent="0.15">
      <c r="A193" s="161" t="str">
        <f>F!A164</f>
        <v>Som aldrin,dieldrin,endrin</v>
      </c>
      <c r="B193" s="161"/>
      <c r="C193" s="161"/>
      <c r="D193" s="65" t="str">
        <f>G!AT164</f>
        <v/>
      </c>
      <c r="E193" s="28" t="str">
        <f>G!AS164</f>
        <v>--</v>
      </c>
      <c r="F193" s="23" t="str">
        <f>G!AU164</f>
        <v/>
      </c>
      <c r="G193" s="65" t="str">
        <f>IFERROR(IF(OR(E193="--",E193="rg",VLOOKUP(F!$B164,E!$B$1:'E'!$AK$300,17,FALSE)=1000000000,F193="-",F193=""),"",(HLOOKUP(SMALL(G!$R$5:'G'!$AC$5,1),G!$R$5:'G'!$AC$500,ROW(G!R164)-4,FALSE))/VLOOKUP(F!$B164,E!$B$1:'E'!$AK$300,17,FALSE)*100),"")</f>
        <v/>
      </c>
      <c r="H193" s="65" t="str">
        <f>G!AW164</f>
        <v/>
      </c>
      <c r="I193" s="28" t="str">
        <f>G!AV164</f>
        <v>--</v>
      </c>
      <c r="J193" s="23" t="str">
        <f>G!AX164</f>
        <v/>
      </c>
      <c r="K193" s="65" t="str">
        <f>IFERROR(IF(OR(I193="--",I193="rg",VLOOKUP(F!$B164,E!$B$1:'E'!$AK$300,17,FALSE)=1000000000,J193="-",J193=""),"",(HLOOKUP(SMALL(G!$R$5:'G'!$AC$5,3),G!$R$5:'G'!$AC$500,ROW(G!T164)-4,FALSE))/VLOOKUP(F!$B164,E!$B$1:'E'!$AK$300,17,FALSE)*100),"")</f>
        <v/>
      </c>
      <c r="L193" s="65" t="str">
        <f>G!AZ164</f>
        <v/>
      </c>
      <c r="M193" s="28" t="str">
        <f>G!AY164</f>
        <v>--</v>
      </c>
      <c r="N193" s="23" t="str">
        <f>G!BA164</f>
        <v/>
      </c>
      <c r="O193" s="65" t="str">
        <f>IFERROR(IF(OR(M193="--",M193="rg",VLOOKUP(F!$B164,E!$B$1:'E'!$AK$300,17,FALSE)=1000000000,N193="-",N193=""),"",(HLOOKUP(SMALL(G!$R$5:'G'!$AC$5,5),G!$R$5:'G'!$AC$500,ROW(G!V164)-4,FALSE))/VLOOKUP(F!$B164,E!$B$1:'E'!$AK$300,17,FALSE)*100),"")</f>
        <v/>
      </c>
      <c r="P193" s="65" t="str">
        <f>G!BC164</f>
        <v/>
      </c>
      <c r="Q193" s="28" t="str">
        <f>G!BB164</f>
        <v>--</v>
      </c>
      <c r="R193" s="23" t="str">
        <f>G!BD164</f>
        <v/>
      </c>
      <c r="S193" s="65" t="str">
        <f>IFERROR(IF(OR(Q193="--",Q193="rg",VLOOKUP(F!$B164,E!$B$1:'E'!$AK$300,17,FALSE)=1000000000,R193="-",R193=""),"",(HLOOKUP(SMALL(G!$R$5:'G'!$AC$5,7),G!$R$5:'G'!$AC$500,ROW(G!X164)-4,FALSE))/VLOOKUP(F!$B164,E!$B$1:'E'!$AK$300,17,FALSE)*100),"")</f>
        <v/>
      </c>
      <c r="T193" s="65" t="str">
        <f>G!BF164</f>
        <v/>
      </c>
      <c r="U193" s="28" t="str">
        <f>G!BE164</f>
        <v>--</v>
      </c>
      <c r="V193" s="23" t="str">
        <f>G!BG164</f>
        <v/>
      </c>
      <c r="W193" s="65" t="str">
        <f>IFERROR(IF(OR(U193="--",U193="rg",VLOOKUP(F!$B164,E!$B$1:'E'!$AK$300,17,FALSE)=1000000000,V193="-",V193=""),"",(HLOOKUP(SMALL(G!$R$5:'G'!$AC$5,9),G!$R$5:'G'!$AC$500,ROW(G!Z164)-4,FALSE))/VLOOKUP(F!$B164,E!$B$1:'E'!$AK$300,17,FALSE)*100),"")</f>
        <v/>
      </c>
      <c r="X193" s="65" t="str">
        <f>G!BI164</f>
        <v/>
      </c>
      <c r="Y193" s="28" t="str">
        <f>G!BH164</f>
        <v>--</v>
      </c>
      <c r="Z193" s="23" t="str">
        <f>G!BJ164</f>
        <v/>
      </c>
      <c r="AA193" s="65" t="str">
        <f>IFERROR(IF(OR(Y193="--",Y193="rg",VLOOKUP(F!$B164,E!$B$1:'E'!$AK$300,17,FALSE)=1000000000,Z193="-",Z193=""),"",(HLOOKUP(SMALL(G!$R$5:'G'!$AC$5,11),G!$R$5:'G'!$AC$500,ROW(G!AB164)-4,FALSE))/VLOOKUP(F!$B164,E!$B$1:'E'!$AK$300,17,FALSE)*100),"")</f>
        <v/>
      </c>
      <c r="AB193" s="22"/>
      <c r="AC193" s="22"/>
      <c r="AE193" s="40">
        <f t="shared" si="8"/>
        <v>1</v>
      </c>
    </row>
    <row r="194" spans="1:31" s="40" customFormat="1" ht="9" customHeight="1" x14ac:dyDescent="0.15">
      <c r="A194" s="161" t="str">
        <f>F!A165</f>
        <v>Isodrin</v>
      </c>
      <c r="B194" s="161"/>
      <c r="C194" s="161"/>
      <c r="D194" s="65" t="str">
        <f>G!AT165</f>
        <v/>
      </c>
      <c r="E194" s="28" t="str">
        <f>G!AS165</f>
        <v>--</v>
      </c>
      <c r="F194" s="23" t="str">
        <f>G!AU165</f>
        <v/>
      </c>
      <c r="G194" s="65" t="str">
        <f>IFERROR(IF(OR(E194="--",E194="rg",VLOOKUP(F!$B165,E!$B$1:'E'!$AK$300,17,FALSE)=1000000000,F194="-",F194=""),"",(HLOOKUP(SMALL(G!$R$5:'G'!$AC$5,1),G!$R$5:'G'!$AC$500,ROW(G!R165)-4,FALSE))/VLOOKUP(F!$B165,E!$B$1:'E'!$AK$300,17,FALSE)*100),"")</f>
        <v/>
      </c>
      <c r="H194" s="65" t="str">
        <f>G!AW165</f>
        <v/>
      </c>
      <c r="I194" s="28" t="str">
        <f>G!AV165</f>
        <v>--</v>
      </c>
      <c r="J194" s="23" t="str">
        <f>G!AX165</f>
        <v/>
      </c>
      <c r="K194" s="65" t="str">
        <f>IFERROR(IF(OR(I194="--",I194="rg",VLOOKUP(F!$B165,E!$B$1:'E'!$AK$300,17,FALSE)=1000000000,J194="-",J194=""),"",(HLOOKUP(SMALL(G!$R$5:'G'!$AC$5,3),G!$R$5:'G'!$AC$500,ROW(G!T165)-4,FALSE))/VLOOKUP(F!$B165,E!$B$1:'E'!$AK$300,17,FALSE)*100),"")</f>
        <v/>
      </c>
      <c r="L194" s="65" t="str">
        <f>G!AZ165</f>
        <v/>
      </c>
      <c r="M194" s="28" t="str">
        <f>G!AY165</f>
        <v>--</v>
      </c>
      <c r="N194" s="23" t="str">
        <f>G!BA165</f>
        <v/>
      </c>
      <c r="O194" s="65" t="str">
        <f>IFERROR(IF(OR(M194="--",M194="rg",VLOOKUP(F!$B165,E!$B$1:'E'!$AK$300,17,FALSE)=1000000000,N194="-",N194=""),"",(HLOOKUP(SMALL(G!$R$5:'G'!$AC$5,5),G!$R$5:'G'!$AC$500,ROW(G!V165)-4,FALSE))/VLOOKUP(F!$B165,E!$B$1:'E'!$AK$300,17,FALSE)*100),"")</f>
        <v/>
      </c>
      <c r="P194" s="65" t="str">
        <f>G!BC165</f>
        <v/>
      </c>
      <c r="Q194" s="28" t="str">
        <f>G!BB165</f>
        <v>--</v>
      </c>
      <c r="R194" s="23" t="str">
        <f>G!BD165</f>
        <v/>
      </c>
      <c r="S194" s="65" t="str">
        <f>IFERROR(IF(OR(Q194="--",Q194="rg",VLOOKUP(F!$B165,E!$B$1:'E'!$AK$300,17,FALSE)=1000000000,R194="-",R194=""),"",(HLOOKUP(SMALL(G!$R$5:'G'!$AC$5,7),G!$R$5:'G'!$AC$500,ROW(G!X165)-4,FALSE))/VLOOKUP(F!$B165,E!$B$1:'E'!$AK$300,17,FALSE)*100),"")</f>
        <v/>
      </c>
      <c r="T194" s="65" t="str">
        <f>G!BF165</f>
        <v/>
      </c>
      <c r="U194" s="28" t="str">
        <f>G!BE165</f>
        <v>--</v>
      </c>
      <c r="V194" s="23" t="str">
        <f>G!BG165</f>
        <v/>
      </c>
      <c r="W194" s="65" t="str">
        <f>IFERROR(IF(OR(U194="--",U194="rg",VLOOKUP(F!$B165,E!$B$1:'E'!$AK$300,17,FALSE)=1000000000,V194="-",V194=""),"",(HLOOKUP(SMALL(G!$R$5:'G'!$AC$5,9),G!$R$5:'G'!$AC$500,ROW(G!Z165)-4,FALSE))/VLOOKUP(F!$B165,E!$B$1:'E'!$AK$300,17,FALSE)*100),"")</f>
        <v/>
      </c>
      <c r="X194" s="65" t="str">
        <f>G!BI165</f>
        <v/>
      </c>
      <c r="Y194" s="28" t="str">
        <f>G!BH165</f>
        <v>--</v>
      </c>
      <c r="Z194" s="23" t="str">
        <f>G!BJ165</f>
        <v/>
      </c>
      <c r="AA194" s="65" t="str">
        <f>IFERROR(IF(OR(Y194="--",Y194="rg",VLOOKUP(F!$B165,E!$B$1:'E'!$AK$300,17,FALSE)=1000000000,Z194="-",Z194=""),"",(HLOOKUP(SMALL(G!$R$5:'G'!$AC$5,11),G!$R$5:'G'!$AC$500,ROW(G!AB165)-4,FALSE))/VLOOKUP(F!$B165,E!$B$1:'E'!$AK$300,17,FALSE)*100),"")</f>
        <v/>
      </c>
      <c r="AB194" s="22"/>
      <c r="AC194" s="22"/>
      <c r="AE194" s="40">
        <f t="shared" si="8"/>
        <v>1</v>
      </c>
    </row>
    <row r="195" spans="1:31" s="40" customFormat="1" ht="9" customHeight="1" x14ac:dyDescent="0.15">
      <c r="A195" s="161" t="str">
        <f>F!A166</f>
        <v>Telodrin</v>
      </c>
      <c r="B195" s="161"/>
      <c r="C195" s="161"/>
      <c r="D195" s="65" t="str">
        <f>G!AT166</f>
        <v/>
      </c>
      <c r="E195" s="28" t="str">
        <f>G!AS166</f>
        <v>--</v>
      </c>
      <c r="F195" s="23" t="str">
        <f>G!AU166</f>
        <v/>
      </c>
      <c r="G195" s="65" t="str">
        <f>IFERROR(IF(OR(E195="--",E195="rg",VLOOKUP(F!$B166,E!$B$1:'E'!$AK$300,17,FALSE)=1000000000,F195="-",F195=""),"",(HLOOKUP(SMALL(G!$R$5:'G'!$AC$5,1),G!$R$5:'G'!$AC$500,ROW(G!R166)-4,FALSE))/VLOOKUP(F!$B166,E!$B$1:'E'!$AK$300,17,FALSE)*100),"")</f>
        <v/>
      </c>
      <c r="H195" s="65" t="str">
        <f>G!AW166</f>
        <v/>
      </c>
      <c r="I195" s="28" t="str">
        <f>G!AV166</f>
        <v>--</v>
      </c>
      <c r="J195" s="23" t="str">
        <f>G!AX166</f>
        <v/>
      </c>
      <c r="K195" s="65" t="str">
        <f>IFERROR(IF(OR(I195="--",I195="rg",VLOOKUP(F!$B166,E!$B$1:'E'!$AK$300,17,FALSE)=1000000000,J195="-",J195=""),"",(HLOOKUP(SMALL(G!$R$5:'G'!$AC$5,3),G!$R$5:'G'!$AC$500,ROW(G!T166)-4,FALSE))/VLOOKUP(F!$B166,E!$B$1:'E'!$AK$300,17,FALSE)*100),"")</f>
        <v/>
      </c>
      <c r="L195" s="65" t="str">
        <f>G!AZ166</f>
        <v/>
      </c>
      <c r="M195" s="28" t="str">
        <f>G!AY166</f>
        <v>--</v>
      </c>
      <c r="N195" s="23" t="str">
        <f>G!BA166</f>
        <v/>
      </c>
      <c r="O195" s="65" t="str">
        <f>IFERROR(IF(OR(M195="--",M195="rg",VLOOKUP(F!$B166,E!$B$1:'E'!$AK$300,17,FALSE)=1000000000,N195="-",N195=""),"",(HLOOKUP(SMALL(G!$R$5:'G'!$AC$5,5),G!$R$5:'G'!$AC$500,ROW(G!V166)-4,FALSE))/VLOOKUP(F!$B166,E!$B$1:'E'!$AK$300,17,FALSE)*100),"")</f>
        <v/>
      </c>
      <c r="P195" s="65" t="str">
        <f>G!BC166</f>
        <v/>
      </c>
      <c r="Q195" s="28" t="str">
        <f>G!BB166</f>
        <v>--</v>
      </c>
      <c r="R195" s="23" t="str">
        <f>G!BD166</f>
        <v/>
      </c>
      <c r="S195" s="65" t="str">
        <f>IFERROR(IF(OR(Q195="--",Q195="rg",VLOOKUP(F!$B166,E!$B$1:'E'!$AK$300,17,FALSE)=1000000000,R195="-",R195=""),"",(HLOOKUP(SMALL(G!$R$5:'G'!$AC$5,7),G!$R$5:'G'!$AC$500,ROW(G!X166)-4,FALSE))/VLOOKUP(F!$B166,E!$B$1:'E'!$AK$300,17,FALSE)*100),"")</f>
        <v/>
      </c>
      <c r="T195" s="65" t="str">
        <f>G!BF166</f>
        <v/>
      </c>
      <c r="U195" s="28" t="str">
        <f>G!BE166</f>
        <v>--</v>
      </c>
      <c r="V195" s="23" t="str">
        <f>G!BG166</f>
        <v/>
      </c>
      <c r="W195" s="65" t="str">
        <f>IFERROR(IF(OR(U195="--",U195="rg",VLOOKUP(F!$B166,E!$B$1:'E'!$AK$300,17,FALSE)=1000000000,V195="-",V195=""),"",(HLOOKUP(SMALL(G!$R$5:'G'!$AC$5,9),G!$R$5:'G'!$AC$500,ROW(G!Z166)-4,FALSE))/VLOOKUP(F!$B166,E!$B$1:'E'!$AK$300,17,FALSE)*100),"")</f>
        <v/>
      </c>
      <c r="X195" s="65" t="str">
        <f>G!BI166</f>
        <v/>
      </c>
      <c r="Y195" s="28" t="str">
        <f>G!BH166</f>
        <v>--</v>
      </c>
      <c r="Z195" s="23" t="str">
        <f>G!BJ166</f>
        <v/>
      </c>
      <c r="AA195" s="65" t="str">
        <f>IFERROR(IF(OR(Y195="--",Y195="rg",VLOOKUP(F!$B166,E!$B$1:'E'!$AK$300,17,FALSE)=1000000000,Z195="-",Z195=""),"",(HLOOKUP(SMALL(G!$R$5:'G'!$AC$5,11),G!$R$5:'G'!$AC$500,ROW(G!AB166)-4,FALSE))/VLOOKUP(F!$B166,E!$B$1:'E'!$AK$300,17,FALSE)*100),"")</f>
        <v/>
      </c>
      <c r="AB195" s="22"/>
      <c r="AC195" s="22"/>
      <c r="AE195" s="40">
        <f t="shared" si="8"/>
        <v>1</v>
      </c>
    </row>
    <row r="196" spans="1:31" s="40" customFormat="1" ht="9" customHeight="1" x14ac:dyDescent="0.15">
      <c r="A196" s="161" t="str">
        <f>F!A167</f>
        <v>Alpha-HCH</v>
      </c>
      <c r="B196" s="161"/>
      <c r="C196" s="161"/>
      <c r="D196" s="65" t="str">
        <f>G!AT167</f>
        <v/>
      </c>
      <c r="E196" s="28" t="str">
        <f>G!AS167</f>
        <v>--</v>
      </c>
      <c r="F196" s="23" t="str">
        <f>G!AU167</f>
        <v/>
      </c>
      <c r="G196" s="65" t="str">
        <f>IFERROR(IF(OR(E196="--",E196="rg",VLOOKUP(F!$B167,E!$B$1:'E'!$AK$300,17,FALSE)=1000000000,F196="-",F196=""),"",(HLOOKUP(SMALL(G!$R$5:'G'!$AC$5,1),G!$R$5:'G'!$AC$500,ROW(G!R167)-4,FALSE))/VLOOKUP(F!$B167,E!$B$1:'E'!$AK$300,17,FALSE)*100),"")</f>
        <v/>
      </c>
      <c r="H196" s="65" t="str">
        <f>G!AW167</f>
        <v/>
      </c>
      <c r="I196" s="28" t="str">
        <f>G!AV167</f>
        <v>--</v>
      </c>
      <c r="J196" s="23" t="str">
        <f>G!AX167</f>
        <v/>
      </c>
      <c r="K196" s="65" t="str">
        <f>IFERROR(IF(OR(I196="--",I196="rg",VLOOKUP(F!$B167,E!$B$1:'E'!$AK$300,17,FALSE)=1000000000,J196="-",J196=""),"",(HLOOKUP(SMALL(G!$R$5:'G'!$AC$5,3),G!$R$5:'G'!$AC$500,ROW(G!T167)-4,FALSE))/VLOOKUP(F!$B167,E!$B$1:'E'!$AK$300,17,FALSE)*100),"")</f>
        <v/>
      </c>
      <c r="L196" s="65" t="str">
        <f>G!AZ167</f>
        <v/>
      </c>
      <c r="M196" s="28" t="str">
        <f>G!AY167</f>
        <v>--</v>
      </c>
      <c r="N196" s="23" t="str">
        <f>G!BA167</f>
        <v/>
      </c>
      <c r="O196" s="65" t="str">
        <f>IFERROR(IF(OR(M196="--",M196="rg",VLOOKUP(F!$B167,E!$B$1:'E'!$AK$300,17,FALSE)=1000000000,N196="-",N196=""),"",(HLOOKUP(SMALL(G!$R$5:'G'!$AC$5,5),G!$R$5:'G'!$AC$500,ROW(G!V167)-4,FALSE))/VLOOKUP(F!$B167,E!$B$1:'E'!$AK$300,17,FALSE)*100),"")</f>
        <v/>
      </c>
      <c r="P196" s="65" t="str">
        <f>G!BC167</f>
        <v/>
      </c>
      <c r="Q196" s="28" t="str">
        <f>G!BB167</f>
        <v>--</v>
      </c>
      <c r="R196" s="23" t="str">
        <f>G!BD167</f>
        <v/>
      </c>
      <c r="S196" s="65" t="str">
        <f>IFERROR(IF(OR(Q196="--",Q196="rg",VLOOKUP(F!$B167,E!$B$1:'E'!$AK$300,17,FALSE)=1000000000,R196="-",R196=""),"",(HLOOKUP(SMALL(G!$R$5:'G'!$AC$5,7),G!$R$5:'G'!$AC$500,ROW(G!X167)-4,FALSE))/VLOOKUP(F!$B167,E!$B$1:'E'!$AK$300,17,FALSE)*100),"")</f>
        <v/>
      </c>
      <c r="T196" s="65" t="str">
        <f>G!BF167</f>
        <v/>
      </c>
      <c r="U196" s="28" t="str">
        <f>G!BE167</f>
        <v>--</v>
      </c>
      <c r="V196" s="23" t="str">
        <f>G!BG167</f>
        <v/>
      </c>
      <c r="W196" s="65" t="str">
        <f>IFERROR(IF(OR(U196="--",U196="rg",VLOOKUP(F!$B167,E!$B$1:'E'!$AK$300,17,FALSE)=1000000000,V196="-",V196=""),"",(HLOOKUP(SMALL(G!$R$5:'G'!$AC$5,9),G!$R$5:'G'!$AC$500,ROW(G!Z167)-4,FALSE))/VLOOKUP(F!$B167,E!$B$1:'E'!$AK$300,17,FALSE)*100),"")</f>
        <v/>
      </c>
      <c r="X196" s="65" t="str">
        <f>G!BI167</f>
        <v/>
      </c>
      <c r="Y196" s="28" t="str">
        <f>G!BH167</f>
        <v>--</v>
      </c>
      <c r="Z196" s="23" t="str">
        <f>G!BJ167</f>
        <v/>
      </c>
      <c r="AA196" s="65" t="str">
        <f>IFERROR(IF(OR(Y196="--",Y196="rg",VLOOKUP(F!$B167,E!$B$1:'E'!$AK$300,17,FALSE)=1000000000,Z196="-",Z196=""),"",(HLOOKUP(SMALL(G!$R$5:'G'!$AC$5,11),G!$R$5:'G'!$AC$500,ROW(G!AB167)-4,FALSE))/VLOOKUP(F!$B167,E!$B$1:'E'!$AK$300,17,FALSE)*100),"")</f>
        <v/>
      </c>
      <c r="AB196" s="22"/>
      <c r="AC196" s="22"/>
      <c r="AE196" s="40">
        <f t="shared" si="8"/>
        <v>1</v>
      </c>
    </row>
    <row r="197" spans="1:31" s="40" customFormat="1" ht="9" customHeight="1" x14ac:dyDescent="0.15">
      <c r="A197" s="161" t="str">
        <f>F!A168</f>
        <v>Beta-HCH</v>
      </c>
      <c r="B197" s="161"/>
      <c r="C197" s="161"/>
      <c r="D197" s="65" t="str">
        <f>G!AT168</f>
        <v/>
      </c>
      <c r="E197" s="28" t="str">
        <f>G!AS168</f>
        <v>--</v>
      </c>
      <c r="F197" s="23" t="str">
        <f>G!AU168</f>
        <v/>
      </c>
      <c r="G197" s="65" t="str">
        <f>IFERROR(IF(OR(E197="--",E197="rg",VLOOKUP(F!$B168,E!$B$1:'E'!$AK$300,17,FALSE)=1000000000,F197="-",F197=""),"",(HLOOKUP(SMALL(G!$R$5:'G'!$AC$5,1),G!$R$5:'G'!$AC$500,ROW(G!R168)-4,FALSE))/VLOOKUP(F!$B168,E!$B$1:'E'!$AK$300,17,FALSE)*100),"")</f>
        <v/>
      </c>
      <c r="H197" s="65" t="str">
        <f>G!AW168</f>
        <v/>
      </c>
      <c r="I197" s="28" t="str">
        <f>G!AV168</f>
        <v>--</v>
      </c>
      <c r="J197" s="23" t="str">
        <f>G!AX168</f>
        <v/>
      </c>
      <c r="K197" s="65" t="str">
        <f>IFERROR(IF(OR(I197="--",I197="rg",VLOOKUP(F!$B168,E!$B$1:'E'!$AK$300,17,FALSE)=1000000000,J197="-",J197=""),"",(HLOOKUP(SMALL(G!$R$5:'G'!$AC$5,3),G!$R$5:'G'!$AC$500,ROW(G!T168)-4,FALSE))/VLOOKUP(F!$B168,E!$B$1:'E'!$AK$300,17,FALSE)*100),"")</f>
        <v/>
      </c>
      <c r="L197" s="65" t="str">
        <f>G!AZ168</f>
        <v/>
      </c>
      <c r="M197" s="28" t="str">
        <f>G!AY168</f>
        <v>--</v>
      </c>
      <c r="N197" s="23" t="str">
        <f>G!BA168</f>
        <v/>
      </c>
      <c r="O197" s="65" t="str">
        <f>IFERROR(IF(OR(M197="--",M197="rg",VLOOKUP(F!$B168,E!$B$1:'E'!$AK$300,17,FALSE)=1000000000,N197="-",N197=""),"",(HLOOKUP(SMALL(G!$R$5:'G'!$AC$5,5),G!$R$5:'G'!$AC$500,ROW(G!V168)-4,FALSE))/VLOOKUP(F!$B168,E!$B$1:'E'!$AK$300,17,FALSE)*100),"")</f>
        <v/>
      </c>
      <c r="P197" s="65" t="str">
        <f>G!BC168</f>
        <v/>
      </c>
      <c r="Q197" s="28" t="str">
        <f>G!BB168</f>
        <v>--</v>
      </c>
      <c r="R197" s="23" t="str">
        <f>G!BD168</f>
        <v/>
      </c>
      <c r="S197" s="65" t="str">
        <f>IFERROR(IF(OR(Q197="--",Q197="rg",VLOOKUP(F!$B168,E!$B$1:'E'!$AK$300,17,FALSE)=1000000000,R197="-",R197=""),"",(HLOOKUP(SMALL(G!$R$5:'G'!$AC$5,7),G!$R$5:'G'!$AC$500,ROW(G!X168)-4,FALSE))/VLOOKUP(F!$B168,E!$B$1:'E'!$AK$300,17,FALSE)*100),"")</f>
        <v/>
      </c>
      <c r="T197" s="65" t="str">
        <f>G!BF168</f>
        <v/>
      </c>
      <c r="U197" s="28" t="str">
        <f>G!BE168</f>
        <v>--</v>
      </c>
      <c r="V197" s="23" t="str">
        <f>G!BG168</f>
        <v/>
      </c>
      <c r="W197" s="65" t="str">
        <f>IFERROR(IF(OR(U197="--",U197="rg",VLOOKUP(F!$B168,E!$B$1:'E'!$AK$300,17,FALSE)=1000000000,V197="-",V197=""),"",(HLOOKUP(SMALL(G!$R$5:'G'!$AC$5,9),G!$R$5:'G'!$AC$500,ROW(G!Z168)-4,FALSE))/VLOOKUP(F!$B168,E!$B$1:'E'!$AK$300,17,FALSE)*100),"")</f>
        <v/>
      </c>
      <c r="X197" s="65" t="str">
        <f>G!BI168</f>
        <v/>
      </c>
      <c r="Y197" s="28" t="str">
        <f>G!BH168</f>
        <v>--</v>
      </c>
      <c r="Z197" s="23" t="str">
        <f>G!BJ168</f>
        <v/>
      </c>
      <c r="AA197" s="65" t="str">
        <f>IFERROR(IF(OR(Y197="--",Y197="rg",VLOOKUP(F!$B168,E!$B$1:'E'!$AK$300,17,FALSE)=1000000000,Z197="-",Z197=""),"",(HLOOKUP(SMALL(G!$R$5:'G'!$AC$5,11),G!$R$5:'G'!$AC$500,ROW(G!AB168)-4,FALSE))/VLOOKUP(F!$B168,E!$B$1:'E'!$AK$300,17,FALSE)*100),"")</f>
        <v/>
      </c>
      <c r="AB197" s="22"/>
      <c r="AC197" s="22"/>
      <c r="AE197" s="40">
        <f t="shared" si="8"/>
        <v>1</v>
      </c>
    </row>
    <row r="198" spans="1:31" s="40" customFormat="1" ht="9" customHeight="1" x14ac:dyDescent="0.15">
      <c r="A198" s="161" t="str">
        <f>F!A169</f>
        <v>Gamma-HCH</v>
      </c>
      <c r="B198" s="161"/>
      <c r="C198" s="161"/>
      <c r="D198" s="65" t="str">
        <f>G!AT169</f>
        <v/>
      </c>
      <c r="E198" s="28" t="str">
        <f>G!AS169</f>
        <v>--</v>
      </c>
      <c r="F198" s="23" t="str">
        <f>G!AU169</f>
        <v/>
      </c>
      <c r="G198" s="65" t="str">
        <f>IFERROR(IF(OR(E198="--",E198="rg",VLOOKUP(F!$B169,E!$B$1:'E'!$AK$300,17,FALSE)=1000000000,F198="-",F198=""),"",(HLOOKUP(SMALL(G!$R$5:'G'!$AC$5,1),G!$R$5:'G'!$AC$500,ROW(G!R169)-4,FALSE))/VLOOKUP(F!$B169,E!$B$1:'E'!$AK$300,17,FALSE)*100),"")</f>
        <v/>
      </c>
      <c r="H198" s="65" t="str">
        <f>G!AW169</f>
        <v/>
      </c>
      <c r="I198" s="28" t="str">
        <f>G!AV169</f>
        <v>--</v>
      </c>
      <c r="J198" s="23" t="str">
        <f>G!AX169</f>
        <v/>
      </c>
      <c r="K198" s="65" t="str">
        <f>IFERROR(IF(OR(I198="--",I198="rg",VLOOKUP(F!$B169,E!$B$1:'E'!$AK$300,17,FALSE)=1000000000,J198="-",J198=""),"",(HLOOKUP(SMALL(G!$R$5:'G'!$AC$5,3),G!$R$5:'G'!$AC$500,ROW(G!T169)-4,FALSE))/VLOOKUP(F!$B169,E!$B$1:'E'!$AK$300,17,FALSE)*100),"")</f>
        <v/>
      </c>
      <c r="L198" s="65" t="str">
        <f>G!AZ169</f>
        <v/>
      </c>
      <c r="M198" s="28" t="str">
        <f>G!AY169</f>
        <v>--</v>
      </c>
      <c r="N198" s="23" t="str">
        <f>G!BA169</f>
        <v/>
      </c>
      <c r="O198" s="65" t="str">
        <f>IFERROR(IF(OR(M198="--",M198="rg",VLOOKUP(F!$B169,E!$B$1:'E'!$AK$300,17,FALSE)=1000000000,N198="-",N198=""),"",(HLOOKUP(SMALL(G!$R$5:'G'!$AC$5,5),G!$R$5:'G'!$AC$500,ROW(G!V169)-4,FALSE))/VLOOKUP(F!$B169,E!$B$1:'E'!$AK$300,17,FALSE)*100),"")</f>
        <v/>
      </c>
      <c r="P198" s="65" t="str">
        <f>G!BC169</f>
        <v/>
      </c>
      <c r="Q198" s="28" t="str">
        <f>G!BB169</f>
        <v>--</v>
      </c>
      <c r="R198" s="23" t="str">
        <f>G!BD169</f>
        <v/>
      </c>
      <c r="S198" s="65" t="str">
        <f>IFERROR(IF(OR(Q198="--",Q198="rg",VLOOKUP(F!$B169,E!$B$1:'E'!$AK$300,17,FALSE)=1000000000,R198="-",R198=""),"",(HLOOKUP(SMALL(G!$R$5:'G'!$AC$5,7),G!$R$5:'G'!$AC$500,ROW(G!X169)-4,FALSE))/VLOOKUP(F!$B169,E!$B$1:'E'!$AK$300,17,FALSE)*100),"")</f>
        <v/>
      </c>
      <c r="T198" s="65" t="str">
        <f>G!BF169</f>
        <v/>
      </c>
      <c r="U198" s="28" t="str">
        <f>G!BE169</f>
        <v>--</v>
      </c>
      <c r="V198" s="23" t="str">
        <f>G!BG169</f>
        <v/>
      </c>
      <c r="W198" s="65" t="str">
        <f>IFERROR(IF(OR(U198="--",U198="rg",VLOOKUP(F!$B169,E!$B$1:'E'!$AK$300,17,FALSE)=1000000000,V198="-",V198=""),"",(HLOOKUP(SMALL(G!$R$5:'G'!$AC$5,9),G!$R$5:'G'!$AC$500,ROW(G!Z169)-4,FALSE))/VLOOKUP(F!$B169,E!$B$1:'E'!$AK$300,17,FALSE)*100),"")</f>
        <v/>
      </c>
      <c r="X198" s="65" t="str">
        <f>G!BI169</f>
        <v/>
      </c>
      <c r="Y198" s="28" t="str">
        <f>G!BH169</f>
        <v>--</v>
      </c>
      <c r="Z198" s="23" t="str">
        <f>G!BJ169</f>
        <v/>
      </c>
      <c r="AA198" s="65" t="str">
        <f>IFERROR(IF(OR(Y198="--",Y198="rg",VLOOKUP(F!$B169,E!$B$1:'E'!$AK$300,17,FALSE)=1000000000,Z198="-",Z198=""),"",(HLOOKUP(SMALL(G!$R$5:'G'!$AC$5,11),G!$R$5:'G'!$AC$500,ROW(G!AB169)-4,FALSE))/VLOOKUP(F!$B169,E!$B$1:'E'!$AK$300,17,FALSE)*100),"")</f>
        <v/>
      </c>
      <c r="AB198" s="22"/>
      <c r="AC198" s="22"/>
      <c r="AE198" s="40">
        <f t="shared" si="8"/>
        <v>1</v>
      </c>
    </row>
    <row r="199" spans="1:31" s="40" customFormat="1" ht="9" customHeight="1" x14ac:dyDescent="0.15">
      <c r="A199" s="161" t="str">
        <f>F!A170</f>
        <v>Delta-HCH</v>
      </c>
      <c r="B199" s="161"/>
      <c r="C199" s="161"/>
      <c r="D199" s="65" t="str">
        <f>G!AT170</f>
        <v/>
      </c>
      <c r="E199" s="28" t="str">
        <f>G!AS170</f>
        <v>--</v>
      </c>
      <c r="F199" s="23" t="str">
        <f>G!AU170</f>
        <v/>
      </c>
      <c r="G199" s="65" t="str">
        <f>IFERROR(IF(OR(E199="--",E199="rg",VLOOKUP(F!$B170,E!$B$1:'E'!$AK$300,17,FALSE)=1000000000,F199="-",F199=""),"",(HLOOKUP(SMALL(G!$R$5:'G'!$AC$5,1),G!$R$5:'G'!$AC$500,ROW(G!R170)-4,FALSE))/VLOOKUP(F!$B170,E!$B$1:'E'!$AK$300,17,FALSE)*100),"")</f>
        <v/>
      </c>
      <c r="H199" s="65" t="str">
        <f>G!AW170</f>
        <v/>
      </c>
      <c r="I199" s="28" t="str">
        <f>G!AV170</f>
        <v>--</v>
      </c>
      <c r="J199" s="23" t="str">
        <f>G!AX170</f>
        <v/>
      </c>
      <c r="K199" s="65" t="str">
        <f>IFERROR(IF(OR(I199="--",I199="rg",VLOOKUP(F!$B170,E!$B$1:'E'!$AK$300,17,FALSE)=1000000000,J199="-",J199=""),"",(HLOOKUP(SMALL(G!$R$5:'G'!$AC$5,3),G!$R$5:'G'!$AC$500,ROW(G!T170)-4,FALSE))/VLOOKUP(F!$B170,E!$B$1:'E'!$AK$300,17,FALSE)*100),"")</f>
        <v/>
      </c>
      <c r="L199" s="65" t="str">
        <f>G!AZ170</f>
        <v/>
      </c>
      <c r="M199" s="28" t="str">
        <f>G!AY170</f>
        <v>--</v>
      </c>
      <c r="N199" s="23" t="str">
        <f>G!BA170</f>
        <v/>
      </c>
      <c r="O199" s="65" t="str">
        <f>IFERROR(IF(OR(M199="--",M199="rg",VLOOKUP(F!$B170,E!$B$1:'E'!$AK$300,17,FALSE)=1000000000,N199="-",N199=""),"",(HLOOKUP(SMALL(G!$R$5:'G'!$AC$5,5),G!$R$5:'G'!$AC$500,ROW(G!V170)-4,FALSE))/VLOOKUP(F!$B170,E!$B$1:'E'!$AK$300,17,FALSE)*100),"")</f>
        <v/>
      </c>
      <c r="P199" s="65" t="str">
        <f>G!BC170</f>
        <v/>
      </c>
      <c r="Q199" s="28" t="str">
        <f>G!BB170</f>
        <v>--</v>
      </c>
      <c r="R199" s="23" t="str">
        <f>G!BD170</f>
        <v/>
      </c>
      <c r="S199" s="65" t="str">
        <f>IFERROR(IF(OR(Q199="--",Q199="rg",VLOOKUP(F!$B170,E!$B$1:'E'!$AK$300,17,FALSE)=1000000000,R199="-",R199=""),"",(HLOOKUP(SMALL(G!$R$5:'G'!$AC$5,7),G!$R$5:'G'!$AC$500,ROW(G!X170)-4,FALSE))/VLOOKUP(F!$B170,E!$B$1:'E'!$AK$300,17,FALSE)*100),"")</f>
        <v/>
      </c>
      <c r="T199" s="65" t="str">
        <f>G!BF170</f>
        <v/>
      </c>
      <c r="U199" s="28" t="str">
        <f>G!BE170</f>
        <v>--</v>
      </c>
      <c r="V199" s="23" t="str">
        <f>G!BG170</f>
        <v/>
      </c>
      <c r="W199" s="65" t="str">
        <f>IFERROR(IF(OR(U199="--",U199="rg",VLOOKUP(F!$B170,E!$B$1:'E'!$AK$300,17,FALSE)=1000000000,V199="-",V199=""),"",(HLOOKUP(SMALL(G!$R$5:'G'!$AC$5,9),G!$R$5:'G'!$AC$500,ROW(G!Z170)-4,FALSE))/VLOOKUP(F!$B170,E!$B$1:'E'!$AK$300,17,FALSE)*100),"")</f>
        <v/>
      </c>
      <c r="X199" s="65" t="str">
        <f>G!BI170</f>
        <v/>
      </c>
      <c r="Y199" s="28" t="str">
        <f>G!BH170</f>
        <v>--</v>
      </c>
      <c r="Z199" s="23" t="str">
        <f>G!BJ170</f>
        <v/>
      </c>
      <c r="AA199" s="65" t="str">
        <f>IFERROR(IF(OR(Y199="--",Y199="rg",VLOOKUP(F!$B170,E!$B$1:'E'!$AK$300,17,FALSE)=1000000000,Z199="-",Z199=""),"",(HLOOKUP(SMALL(G!$R$5:'G'!$AC$5,11),G!$R$5:'G'!$AC$500,ROW(G!AB170)-4,FALSE))/VLOOKUP(F!$B170,E!$B$1:'E'!$AK$300,17,FALSE)*100),"")</f>
        <v/>
      </c>
      <c r="AB199" s="22"/>
      <c r="AC199" s="22"/>
      <c r="AE199" s="40">
        <f t="shared" si="8"/>
        <v>1</v>
      </c>
    </row>
    <row r="200" spans="1:31" s="40" customFormat="1" ht="9" customHeight="1" x14ac:dyDescent="0.15">
      <c r="A200" s="161" t="str">
        <f>F!A171</f>
        <v>Som a-b-c-d HCH</v>
      </c>
      <c r="B200" s="161"/>
      <c r="C200" s="161"/>
      <c r="D200" s="65" t="str">
        <f>G!AT171</f>
        <v/>
      </c>
      <c r="E200" s="28" t="str">
        <f>G!AS171</f>
        <v>--</v>
      </c>
      <c r="F200" s="23" t="str">
        <f>G!AU171</f>
        <v/>
      </c>
      <c r="G200" s="65" t="str">
        <f>IFERROR(IF(OR(E200="--",E200="rg",VLOOKUP(F!$B171,E!$B$1:'E'!$AK$300,17,FALSE)=1000000000,F200="-",F200=""),"",(HLOOKUP(SMALL(G!$R$5:'G'!$AC$5,1),G!$R$5:'G'!$AC$500,ROW(G!R171)-4,FALSE))/VLOOKUP(F!$B171,E!$B$1:'E'!$AK$300,17,FALSE)*100),"")</f>
        <v/>
      </c>
      <c r="H200" s="65" t="str">
        <f>G!AW171</f>
        <v/>
      </c>
      <c r="I200" s="28" t="str">
        <f>G!AV171</f>
        <v>--</v>
      </c>
      <c r="J200" s="23" t="str">
        <f>G!AX171</f>
        <v/>
      </c>
      <c r="K200" s="65" t="str">
        <f>IFERROR(IF(OR(I200="--",I200="rg",VLOOKUP(F!$B171,E!$B$1:'E'!$AK$300,17,FALSE)=1000000000,J200="-",J200=""),"",(HLOOKUP(SMALL(G!$R$5:'G'!$AC$5,3),G!$R$5:'G'!$AC$500,ROW(G!T171)-4,FALSE))/VLOOKUP(F!$B171,E!$B$1:'E'!$AK$300,17,FALSE)*100),"")</f>
        <v/>
      </c>
      <c r="L200" s="65" t="str">
        <f>G!AZ171</f>
        <v/>
      </c>
      <c r="M200" s="28" t="str">
        <f>G!AY171</f>
        <v>--</v>
      </c>
      <c r="N200" s="23" t="str">
        <f>G!BA171</f>
        <v/>
      </c>
      <c r="O200" s="65" t="str">
        <f>IFERROR(IF(OR(M200="--",M200="rg",VLOOKUP(F!$B171,E!$B$1:'E'!$AK$300,17,FALSE)=1000000000,N200="-",N200=""),"",(HLOOKUP(SMALL(G!$R$5:'G'!$AC$5,5),G!$R$5:'G'!$AC$500,ROW(G!V171)-4,FALSE))/VLOOKUP(F!$B171,E!$B$1:'E'!$AK$300,17,FALSE)*100),"")</f>
        <v/>
      </c>
      <c r="P200" s="65" t="str">
        <f>G!BC171</f>
        <v/>
      </c>
      <c r="Q200" s="28" t="str">
        <f>G!BB171</f>
        <v>--</v>
      </c>
      <c r="R200" s="23" t="str">
        <f>G!BD171</f>
        <v/>
      </c>
      <c r="S200" s="65" t="str">
        <f>IFERROR(IF(OR(Q200="--",Q200="rg",VLOOKUP(F!$B171,E!$B$1:'E'!$AK$300,17,FALSE)=1000000000,R200="-",R200=""),"",(HLOOKUP(SMALL(G!$R$5:'G'!$AC$5,7),G!$R$5:'G'!$AC$500,ROW(G!X171)-4,FALSE))/VLOOKUP(F!$B171,E!$B$1:'E'!$AK$300,17,FALSE)*100),"")</f>
        <v/>
      </c>
      <c r="T200" s="65" t="str">
        <f>G!BF171</f>
        <v/>
      </c>
      <c r="U200" s="28" t="str">
        <f>G!BE171</f>
        <v>--</v>
      </c>
      <c r="V200" s="23" t="str">
        <f>G!BG171</f>
        <v/>
      </c>
      <c r="W200" s="65" t="str">
        <f>IFERROR(IF(OR(U200="--",U200="rg",VLOOKUP(F!$B171,E!$B$1:'E'!$AK$300,17,FALSE)=1000000000,V200="-",V200=""),"",(HLOOKUP(SMALL(G!$R$5:'G'!$AC$5,9),G!$R$5:'G'!$AC$500,ROW(G!Z171)-4,FALSE))/VLOOKUP(F!$B171,E!$B$1:'E'!$AK$300,17,FALSE)*100),"")</f>
        <v/>
      </c>
      <c r="X200" s="65" t="str">
        <f>G!BI171</f>
        <v/>
      </c>
      <c r="Y200" s="28" t="str">
        <f>G!BH171</f>
        <v>--</v>
      </c>
      <c r="Z200" s="23" t="str">
        <f>G!BJ171</f>
        <v/>
      </c>
      <c r="AA200" s="65" t="str">
        <f>IFERROR(IF(OR(Y200="--",Y200="rg",VLOOKUP(F!$B171,E!$B$1:'E'!$AK$300,17,FALSE)=1000000000,Z200="-",Z200=""),"",(HLOOKUP(SMALL(G!$R$5:'G'!$AC$5,11),G!$R$5:'G'!$AC$500,ROW(G!AB171)-4,FALSE))/VLOOKUP(F!$B171,E!$B$1:'E'!$AK$300,17,FALSE)*100),"")</f>
        <v/>
      </c>
      <c r="AB200" s="22"/>
      <c r="AC200" s="22"/>
      <c r="AE200" s="40">
        <f t="shared" si="8"/>
        <v>1</v>
      </c>
    </row>
    <row r="201" spans="1:31" s="40" customFormat="1" ht="9" customHeight="1" x14ac:dyDescent="0.15">
      <c r="A201" s="161" t="str">
        <f>F!A172</f>
        <v>Heptachloor</v>
      </c>
      <c r="B201" s="161"/>
      <c r="C201" s="161"/>
      <c r="D201" s="65" t="str">
        <f>G!AT172</f>
        <v/>
      </c>
      <c r="E201" s="28" t="str">
        <f>G!AS172</f>
        <v>--</v>
      </c>
      <c r="F201" s="23" t="str">
        <f>G!AU172</f>
        <v/>
      </c>
      <c r="G201" s="65" t="str">
        <f>IFERROR(IF(OR(E201="--",E201="rg",VLOOKUP(F!$B172,E!$B$1:'E'!$AK$300,17,FALSE)=1000000000,F201="-",F201=""),"",(HLOOKUP(SMALL(G!$R$5:'G'!$AC$5,1),G!$R$5:'G'!$AC$500,ROW(G!R172)-4,FALSE))/VLOOKUP(F!$B172,E!$B$1:'E'!$AK$300,17,FALSE)*100),"")</f>
        <v/>
      </c>
      <c r="H201" s="65" t="str">
        <f>G!AW172</f>
        <v/>
      </c>
      <c r="I201" s="28" t="str">
        <f>G!AV172</f>
        <v>--</v>
      </c>
      <c r="J201" s="23" t="str">
        <f>G!AX172</f>
        <v/>
      </c>
      <c r="K201" s="65" t="str">
        <f>IFERROR(IF(OR(I201="--",I201="rg",VLOOKUP(F!$B172,E!$B$1:'E'!$AK$300,17,FALSE)=1000000000,J201="-",J201=""),"",(HLOOKUP(SMALL(G!$R$5:'G'!$AC$5,3),G!$R$5:'G'!$AC$500,ROW(G!T172)-4,FALSE))/VLOOKUP(F!$B172,E!$B$1:'E'!$AK$300,17,FALSE)*100),"")</f>
        <v/>
      </c>
      <c r="L201" s="65" t="str">
        <f>G!AZ172</f>
        <v/>
      </c>
      <c r="M201" s="28" t="str">
        <f>G!AY172</f>
        <v>--</v>
      </c>
      <c r="N201" s="23" t="str">
        <f>G!BA172</f>
        <v/>
      </c>
      <c r="O201" s="65" t="str">
        <f>IFERROR(IF(OR(M201="--",M201="rg",VLOOKUP(F!$B172,E!$B$1:'E'!$AK$300,17,FALSE)=1000000000,N201="-",N201=""),"",(HLOOKUP(SMALL(G!$R$5:'G'!$AC$5,5),G!$R$5:'G'!$AC$500,ROW(G!V172)-4,FALSE))/VLOOKUP(F!$B172,E!$B$1:'E'!$AK$300,17,FALSE)*100),"")</f>
        <v/>
      </c>
      <c r="P201" s="65" t="str">
        <f>G!BC172</f>
        <v/>
      </c>
      <c r="Q201" s="28" t="str">
        <f>G!BB172</f>
        <v>--</v>
      </c>
      <c r="R201" s="23" t="str">
        <f>G!BD172</f>
        <v/>
      </c>
      <c r="S201" s="65" t="str">
        <f>IFERROR(IF(OR(Q201="--",Q201="rg",VLOOKUP(F!$B172,E!$B$1:'E'!$AK$300,17,FALSE)=1000000000,R201="-",R201=""),"",(HLOOKUP(SMALL(G!$R$5:'G'!$AC$5,7),G!$R$5:'G'!$AC$500,ROW(G!X172)-4,FALSE))/VLOOKUP(F!$B172,E!$B$1:'E'!$AK$300,17,FALSE)*100),"")</f>
        <v/>
      </c>
      <c r="T201" s="65" t="str">
        <f>G!BF172</f>
        <v/>
      </c>
      <c r="U201" s="28" t="str">
        <f>G!BE172</f>
        <v>--</v>
      </c>
      <c r="V201" s="23" t="str">
        <f>G!BG172</f>
        <v/>
      </c>
      <c r="W201" s="65" t="str">
        <f>IFERROR(IF(OR(U201="--",U201="rg",VLOOKUP(F!$B172,E!$B$1:'E'!$AK$300,17,FALSE)=1000000000,V201="-",V201=""),"",(HLOOKUP(SMALL(G!$R$5:'G'!$AC$5,9),G!$R$5:'G'!$AC$500,ROW(G!Z172)-4,FALSE))/VLOOKUP(F!$B172,E!$B$1:'E'!$AK$300,17,FALSE)*100),"")</f>
        <v/>
      </c>
      <c r="X201" s="65" t="str">
        <f>G!BI172</f>
        <v/>
      </c>
      <c r="Y201" s="28" t="str">
        <f>G!BH172</f>
        <v>--</v>
      </c>
      <c r="Z201" s="23" t="str">
        <f>G!BJ172</f>
        <v/>
      </c>
      <c r="AA201" s="65" t="str">
        <f>IFERROR(IF(OR(Y201="--",Y201="rg",VLOOKUP(F!$B172,E!$B$1:'E'!$AK$300,17,FALSE)=1000000000,Z201="-",Z201=""),"",(HLOOKUP(SMALL(G!$R$5:'G'!$AC$5,11),G!$R$5:'G'!$AC$500,ROW(G!AB172)-4,FALSE))/VLOOKUP(F!$B172,E!$B$1:'E'!$AK$300,17,FALSE)*100),"")</f>
        <v/>
      </c>
      <c r="AB201" s="22"/>
      <c r="AC201" s="22"/>
      <c r="AE201" s="40">
        <f t="shared" si="8"/>
        <v>1</v>
      </c>
    </row>
    <row r="202" spans="1:31" s="40" customFormat="1" ht="9" customHeight="1" x14ac:dyDescent="0.15">
      <c r="A202" s="161" t="str">
        <f>F!A173</f>
        <v>Cis-heptachloorepoxide</v>
      </c>
      <c r="B202" s="161"/>
      <c r="C202" s="161"/>
      <c r="D202" s="65" t="str">
        <f>G!AT173</f>
        <v/>
      </c>
      <c r="E202" s="28" t="str">
        <f>G!AS173</f>
        <v>--</v>
      </c>
      <c r="F202" s="23" t="str">
        <f>G!AU173</f>
        <v/>
      </c>
      <c r="G202" s="65" t="str">
        <f>IFERROR(IF(OR(E202="--",E202="rg",VLOOKUP(F!$B173,E!$B$1:'E'!$AK$300,17,FALSE)=1000000000,F202="-",F202=""),"",(HLOOKUP(SMALL(G!$R$5:'G'!$AC$5,1),G!$R$5:'G'!$AC$500,ROW(G!R173)-4,FALSE))/VLOOKUP(F!$B173,E!$B$1:'E'!$AK$300,17,FALSE)*100),"")</f>
        <v/>
      </c>
      <c r="H202" s="65" t="str">
        <f>G!AW173</f>
        <v/>
      </c>
      <c r="I202" s="28" t="str">
        <f>G!AV173</f>
        <v>--</v>
      </c>
      <c r="J202" s="23" t="str">
        <f>G!AX173</f>
        <v/>
      </c>
      <c r="K202" s="65" t="str">
        <f>IFERROR(IF(OR(I202="--",I202="rg",VLOOKUP(F!$B173,E!$B$1:'E'!$AK$300,17,FALSE)=1000000000,J202="-",J202=""),"",(HLOOKUP(SMALL(G!$R$5:'G'!$AC$5,3),G!$R$5:'G'!$AC$500,ROW(G!T173)-4,FALSE))/VLOOKUP(F!$B173,E!$B$1:'E'!$AK$300,17,FALSE)*100),"")</f>
        <v/>
      </c>
      <c r="L202" s="65" t="str">
        <f>G!AZ173</f>
        <v/>
      </c>
      <c r="M202" s="28" t="str">
        <f>G!AY173</f>
        <v>--</v>
      </c>
      <c r="N202" s="23" t="str">
        <f>G!BA173</f>
        <v/>
      </c>
      <c r="O202" s="65" t="str">
        <f>IFERROR(IF(OR(M202="--",M202="rg",VLOOKUP(F!$B173,E!$B$1:'E'!$AK$300,17,FALSE)=1000000000,N202="-",N202=""),"",(HLOOKUP(SMALL(G!$R$5:'G'!$AC$5,5),G!$R$5:'G'!$AC$500,ROW(G!V173)-4,FALSE))/VLOOKUP(F!$B173,E!$B$1:'E'!$AK$300,17,FALSE)*100),"")</f>
        <v/>
      </c>
      <c r="P202" s="65" t="str">
        <f>G!BC173</f>
        <v/>
      </c>
      <c r="Q202" s="28" t="str">
        <f>G!BB173</f>
        <v>--</v>
      </c>
      <c r="R202" s="23" t="str">
        <f>G!BD173</f>
        <v/>
      </c>
      <c r="S202" s="65" t="str">
        <f>IFERROR(IF(OR(Q202="--",Q202="rg",VLOOKUP(F!$B173,E!$B$1:'E'!$AK$300,17,FALSE)=1000000000,R202="-",R202=""),"",(HLOOKUP(SMALL(G!$R$5:'G'!$AC$5,7),G!$R$5:'G'!$AC$500,ROW(G!X173)-4,FALSE))/VLOOKUP(F!$B173,E!$B$1:'E'!$AK$300,17,FALSE)*100),"")</f>
        <v/>
      </c>
      <c r="T202" s="65" t="str">
        <f>G!BF173</f>
        <v/>
      </c>
      <c r="U202" s="28" t="str">
        <f>G!BE173</f>
        <v>--</v>
      </c>
      <c r="V202" s="23" t="str">
        <f>G!BG173</f>
        <v/>
      </c>
      <c r="W202" s="65" t="str">
        <f>IFERROR(IF(OR(U202="--",U202="rg",VLOOKUP(F!$B173,E!$B$1:'E'!$AK$300,17,FALSE)=1000000000,V202="-",V202=""),"",(HLOOKUP(SMALL(G!$R$5:'G'!$AC$5,9),G!$R$5:'G'!$AC$500,ROW(G!Z173)-4,FALSE))/VLOOKUP(F!$B173,E!$B$1:'E'!$AK$300,17,FALSE)*100),"")</f>
        <v/>
      </c>
      <c r="X202" s="65" t="str">
        <f>G!BI173</f>
        <v/>
      </c>
      <c r="Y202" s="28" t="str">
        <f>G!BH173</f>
        <v>--</v>
      </c>
      <c r="Z202" s="23" t="str">
        <f>G!BJ173</f>
        <v/>
      </c>
      <c r="AA202" s="65" t="str">
        <f>IFERROR(IF(OR(Y202="--",Y202="rg",VLOOKUP(F!$B173,E!$B$1:'E'!$AK$300,17,FALSE)=1000000000,Z202="-",Z202=""),"",(HLOOKUP(SMALL(G!$R$5:'G'!$AC$5,11),G!$R$5:'G'!$AC$500,ROW(G!AB173)-4,FALSE))/VLOOKUP(F!$B173,E!$B$1:'E'!$AK$300,17,FALSE)*100),"")</f>
        <v/>
      </c>
      <c r="AB202" s="22"/>
      <c r="AC202" s="22"/>
      <c r="AE202" s="40">
        <f t="shared" si="8"/>
        <v>1</v>
      </c>
    </row>
    <row r="203" spans="1:31" s="40" customFormat="1" ht="9" customHeight="1" x14ac:dyDescent="0.15">
      <c r="A203" s="161" t="str">
        <f>F!A174</f>
        <v>Trans-heptachloorepoxide</v>
      </c>
      <c r="B203" s="161"/>
      <c r="C203" s="161"/>
      <c r="D203" s="65" t="str">
        <f>G!AT174</f>
        <v/>
      </c>
      <c r="E203" s="28" t="str">
        <f>G!AS174</f>
        <v>--</v>
      </c>
      <c r="F203" s="23" t="str">
        <f>G!AU174</f>
        <v/>
      </c>
      <c r="G203" s="65" t="str">
        <f>IFERROR(IF(OR(E203="--",E203="rg",VLOOKUP(F!$B174,E!$B$1:'E'!$AK$300,17,FALSE)=1000000000,F203="-",F203=""),"",(HLOOKUP(SMALL(G!$R$5:'G'!$AC$5,1),G!$R$5:'G'!$AC$500,ROW(G!R174)-4,FALSE))/VLOOKUP(F!$B174,E!$B$1:'E'!$AK$300,17,FALSE)*100),"")</f>
        <v/>
      </c>
      <c r="H203" s="65" t="str">
        <f>G!AW174</f>
        <v/>
      </c>
      <c r="I203" s="28" t="str">
        <f>G!AV174</f>
        <v>--</v>
      </c>
      <c r="J203" s="23" t="str">
        <f>G!AX174</f>
        <v/>
      </c>
      <c r="K203" s="65" t="str">
        <f>IFERROR(IF(OR(I203="--",I203="rg",VLOOKUP(F!$B174,E!$B$1:'E'!$AK$300,17,FALSE)=1000000000,J203="-",J203=""),"",(HLOOKUP(SMALL(G!$R$5:'G'!$AC$5,3),G!$R$5:'G'!$AC$500,ROW(G!T174)-4,FALSE))/VLOOKUP(F!$B174,E!$B$1:'E'!$AK$300,17,FALSE)*100),"")</f>
        <v/>
      </c>
      <c r="L203" s="65" t="str">
        <f>G!AZ174</f>
        <v/>
      </c>
      <c r="M203" s="28" t="str">
        <f>G!AY174</f>
        <v>--</v>
      </c>
      <c r="N203" s="23" t="str">
        <f>G!BA174</f>
        <v/>
      </c>
      <c r="O203" s="65" t="str">
        <f>IFERROR(IF(OR(M203="--",M203="rg",VLOOKUP(F!$B174,E!$B$1:'E'!$AK$300,17,FALSE)=1000000000,N203="-",N203=""),"",(HLOOKUP(SMALL(G!$R$5:'G'!$AC$5,5),G!$R$5:'G'!$AC$500,ROW(G!V174)-4,FALSE))/VLOOKUP(F!$B174,E!$B$1:'E'!$AK$300,17,FALSE)*100),"")</f>
        <v/>
      </c>
      <c r="P203" s="65" t="str">
        <f>G!BC174</f>
        <v/>
      </c>
      <c r="Q203" s="28" t="str">
        <f>G!BB174</f>
        <v>--</v>
      </c>
      <c r="R203" s="23" t="str">
        <f>G!BD174</f>
        <v/>
      </c>
      <c r="S203" s="65" t="str">
        <f>IFERROR(IF(OR(Q203="--",Q203="rg",VLOOKUP(F!$B174,E!$B$1:'E'!$AK$300,17,FALSE)=1000000000,R203="-",R203=""),"",(HLOOKUP(SMALL(G!$R$5:'G'!$AC$5,7),G!$R$5:'G'!$AC$500,ROW(G!X174)-4,FALSE))/VLOOKUP(F!$B174,E!$B$1:'E'!$AK$300,17,FALSE)*100),"")</f>
        <v/>
      </c>
      <c r="T203" s="65" t="str">
        <f>G!BF174</f>
        <v/>
      </c>
      <c r="U203" s="28" t="str">
        <f>G!BE174</f>
        <v>--</v>
      </c>
      <c r="V203" s="23" t="str">
        <f>G!BG174</f>
        <v/>
      </c>
      <c r="W203" s="65" t="str">
        <f>IFERROR(IF(OR(U203="--",U203="rg",VLOOKUP(F!$B174,E!$B$1:'E'!$AK$300,17,FALSE)=1000000000,V203="-",V203=""),"",(HLOOKUP(SMALL(G!$R$5:'G'!$AC$5,9),G!$R$5:'G'!$AC$500,ROW(G!Z174)-4,FALSE))/VLOOKUP(F!$B174,E!$B$1:'E'!$AK$300,17,FALSE)*100),"")</f>
        <v/>
      </c>
      <c r="X203" s="65" t="str">
        <f>G!BI174</f>
        <v/>
      </c>
      <c r="Y203" s="28" t="str">
        <f>G!BH174</f>
        <v>--</v>
      </c>
      <c r="Z203" s="23" t="str">
        <f>G!BJ174</f>
        <v/>
      </c>
      <c r="AA203" s="65" t="str">
        <f>IFERROR(IF(OR(Y203="--",Y203="rg",VLOOKUP(F!$B174,E!$B$1:'E'!$AK$300,17,FALSE)=1000000000,Z203="-",Z203=""),"",(HLOOKUP(SMALL(G!$R$5:'G'!$AC$5,11),G!$R$5:'G'!$AC$500,ROW(G!AB174)-4,FALSE))/VLOOKUP(F!$B174,E!$B$1:'E'!$AK$300,17,FALSE)*100),"")</f>
        <v/>
      </c>
      <c r="AB203" s="22"/>
      <c r="AC203" s="22"/>
      <c r="AE203" s="40">
        <f t="shared" si="8"/>
        <v>1</v>
      </c>
    </row>
    <row r="204" spans="1:31" s="40" customFormat="1" ht="9" customHeight="1" x14ac:dyDescent="0.15">
      <c r="A204" s="161" t="str">
        <f>F!A175</f>
        <v>Som heptachloorepoxide</v>
      </c>
      <c r="B204" s="161"/>
      <c r="C204" s="161"/>
      <c r="D204" s="65" t="str">
        <f>G!AT175</f>
        <v/>
      </c>
      <c r="E204" s="28" t="str">
        <f>G!AS175</f>
        <v>--</v>
      </c>
      <c r="F204" s="23" t="str">
        <f>G!AU175</f>
        <v/>
      </c>
      <c r="G204" s="65" t="str">
        <f>IFERROR(IF(OR(E204="--",E204="rg",VLOOKUP(F!$B175,E!$B$1:'E'!$AK$300,17,FALSE)=1000000000,F204="-",F204=""),"",(HLOOKUP(SMALL(G!$R$5:'G'!$AC$5,1),G!$R$5:'G'!$AC$500,ROW(G!R175)-4,FALSE))/VLOOKUP(F!$B175,E!$B$1:'E'!$AK$300,17,FALSE)*100),"")</f>
        <v/>
      </c>
      <c r="H204" s="65" t="str">
        <f>G!AW175</f>
        <v/>
      </c>
      <c r="I204" s="28" t="str">
        <f>G!AV175</f>
        <v>--</v>
      </c>
      <c r="J204" s="23" t="str">
        <f>G!AX175</f>
        <v/>
      </c>
      <c r="K204" s="65" t="str">
        <f>IFERROR(IF(OR(I204="--",I204="rg",VLOOKUP(F!$B175,E!$B$1:'E'!$AK$300,17,FALSE)=1000000000,J204="-",J204=""),"",(HLOOKUP(SMALL(G!$R$5:'G'!$AC$5,3),G!$R$5:'G'!$AC$500,ROW(G!T175)-4,FALSE))/VLOOKUP(F!$B175,E!$B$1:'E'!$AK$300,17,FALSE)*100),"")</f>
        <v/>
      </c>
      <c r="L204" s="65" t="str">
        <f>G!AZ175</f>
        <v/>
      </c>
      <c r="M204" s="28" t="str">
        <f>G!AY175</f>
        <v>--</v>
      </c>
      <c r="N204" s="23" t="str">
        <f>G!BA175</f>
        <v/>
      </c>
      <c r="O204" s="65" t="str">
        <f>IFERROR(IF(OR(M204="--",M204="rg",VLOOKUP(F!$B175,E!$B$1:'E'!$AK$300,17,FALSE)=1000000000,N204="-",N204=""),"",(HLOOKUP(SMALL(G!$R$5:'G'!$AC$5,5),G!$R$5:'G'!$AC$500,ROW(G!V175)-4,FALSE))/VLOOKUP(F!$B175,E!$B$1:'E'!$AK$300,17,FALSE)*100),"")</f>
        <v/>
      </c>
      <c r="P204" s="65" t="str">
        <f>G!BC175</f>
        <v/>
      </c>
      <c r="Q204" s="28" t="str">
        <f>G!BB175</f>
        <v>--</v>
      </c>
      <c r="R204" s="23" t="str">
        <f>G!BD175</f>
        <v/>
      </c>
      <c r="S204" s="65" t="str">
        <f>IFERROR(IF(OR(Q204="--",Q204="rg",VLOOKUP(F!$B175,E!$B$1:'E'!$AK$300,17,FALSE)=1000000000,R204="-",R204=""),"",(HLOOKUP(SMALL(G!$R$5:'G'!$AC$5,7),G!$R$5:'G'!$AC$500,ROW(G!X175)-4,FALSE))/VLOOKUP(F!$B175,E!$B$1:'E'!$AK$300,17,FALSE)*100),"")</f>
        <v/>
      </c>
      <c r="T204" s="65" t="str">
        <f>G!BF175</f>
        <v/>
      </c>
      <c r="U204" s="28" t="str">
        <f>G!BE175</f>
        <v>--</v>
      </c>
      <c r="V204" s="23" t="str">
        <f>G!BG175</f>
        <v/>
      </c>
      <c r="W204" s="65" t="str">
        <f>IFERROR(IF(OR(U204="--",U204="rg",VLOOKUP(F!$B175,E!$B$1:'E'!$AK$300,17,FALSE)=1000000000,V204="-",V204=""),"",(HLOOKUP(SMALL(G!$R$5:'G'!$AC$5,9),G!$R$5:'G'!$AC$500,ROW(G!Z175)-4,FALSE))/VLOOKUP(F!$B175,E!$B$1:'E'!$AK$300,17,FALSE)*100),"")</f>
        <v/>
      </c>
      <c r="X204" s="65" t="str">
        <f>G!BI175</f>
        <v/>
      </c>
      <c r="Y204" s="28" t="str">
        <f>G!BH175</f>
        <v>--</v>
      </c>
      <c r="Z204" s="23" t="str">
        <f>G!BJ175</f>
        <v/>
      </c>
      <c r="AA204" s="65" t="str">
        <f>IFERROR(IF(OR(Y204="--",Y204="rg",VLOOKUP(F!$B175,E!$B$1:'E'!$AK$300,17,FALSE)=1000000000,Z204="-",Z204=""),"",(HLOOKUP(SMALL(G!$R$5:'G'!$AC$5,11),G!$R$5:'G'!$AC$500,ROW(G!AB175)-4,FALSE))/VLOOKUP(F!$B175,E!$B$1:'E'!$AK$300,17,FALSE)*100),"")</f>
        <v/>
      </c>
      <c r="AB204" s="22"/>
      <c r="AC204" s="22"/>
      <c r="AE204" s="40">
        <f t="shared" si="8"/>
        <v>1</v>
      </c>
    </row>
    <row r="205" spans="1:31" s="40" customFormat="1" ht="9" customHeight="1" x14ac:dyDescent="0.15">
      <c r="A205" s="161" t="str">
        <f>F!A176</f>
        <v>Alpha-endosulfan</v>
      </c>
      <c r="B205" s="161"/>
      <c r="C205" s="161"/>
      <c r="D205" s="65" t="str">
        <f>G!AT176</f>
        <v/>
      </c>
      <c r="E205" s="28" t="str">
        <f>G!AS176</f>
        <v>--</v>
      </c>
      <c r="F205" s="23" t="str">
        <f>G!AU176</f>
        <v/>
      </c>
      <c r="G205" s="65" t="str">
        <f>IFERROR(IF(OR(E205="--",E205="rg",VLOOKUP(F!$B176,E!$B$1:'E'!$AK$300,17,FALSE)=1000000000,F205="-",F205=""),"",(HLOOKUP(SMALL(G!$R$5:'G'!$AC$5,1),G!$R$5:'G'!$AC$500,ROW(G!R176)-4,FALSE))/VLOOKUP(F!$B176,E!$B$1:'E'!$AK$300,17,FALSE)*100),"")</f>
        <v/>
      </c>
      <c r="H205" s="65" t="str">
        <f>G!AW176</f>
        <v/>
      </c>
      <c r="I205" s="28" t="str">
        <f>G!AV176</f>
        <v>--</v>
      </c>
      <c r="J205" s="23" t="str">
        <f>G!AX176</f>
        <v/>
      </c>
      <c r="K205" s="65" t="str">
        <f>IFERROR(IF(OR(I205="--",I205="rg",VLOOKUP(F!$B176,E!$B$1:'E'!$AK$300,17,FALSE)=1000000000,J205="-",J205=""),"",(HLOOKUP(SMALL(G!$R$5:'G'!$AC$5,3),G!$R$5:'G'!$AC$500,ROW(G!T176)-4,FALSE))/VLOOKUP(F!$B176,E!$B$1:'E'!$AK$300,17,FALSE)*100),"")</f>
        <v/>
      </c>
      <c r="L205" s="65" t="str">
        <f>G!AZ176</f>
        <v/>
      </c>
      <c r="M205" s="28" t="str">
        <f>G!AY176</f>
        <v>--</v>
      </c>
      <c r="N205" s="23" t="str">
        <f>G!BA176</f>
        <v/>
      </c>
      <c r="O205" s="65" t="str">
        <f>IFERROR(IF(OR(M205="--",M205="rg",VLOOKUP(F!$B176,E!$B$1:'E'!$AK$300,17,FALSE)=1000000000,N205="-",N205=""),"",(HLOOKUP(SMALL(G!$R$5:'G'!$AC$5,5),G!$R$5:'G'!$AC$500,ROW(G!V176)-4,FALSE))/VLOOKUP(F!$B176,E!$B$1:'E'!$AK$300,17,FALSE)*100),"")</f>
        <v/>
      </c>
      <c r="P205" s="65" t="str">
        <f>G!BC176</f>
        <v/>
      </c>
      <c r="Q205" s="28" t="str">
        <f>G!BB176</f>
        <v>--</v>
      </c>
      <c r="R205" s="23" t="str">
        <f>G!BD176</f>
        <v/>
      </c>
      <c r="S205" s="65" t="str">
        <f>IFERROR(IF(OR(Q205="--",Q205="rg",VLOOKUP(F!$B176,E!$B$1:'E'!$AK$300,17,FALSE)=1000000000,R205="-",R205=""),"",(HLOOKUP(SMALL(G!$R$5:'G'!$AC$5,7),G!$R$5:'G'!$AC$500,ROW(G!X176)-4,FALSE))/VLOOKUP(F!$B176,E!$B$1:'E'!$AK$300,17,FALSE)*100),"")</f>
        <v/>
      </c>
      <c r="T205" s="65" t="str">
        <f>G!BF176</f>
        <v/>
      </c>
      <c r="U205" s="28" t="str">
        <f>G!BE176</f>
        <v>--</v>
      </c>
      <c r="V205" s="23" t="str">
        <f>G!BG176</f>
        <v/>
      </c>
      <c r="W205" s="65" t="str">
        <f>IFERROR(IF(OR(U205="--",U205="rg",VLOOKUP(F!$B176,E!$B$1:'E'!$AK$300,17,FALSE)=1000000000,V205="-",V205=""),"",(HLOOKUP(SMALL(G!$R$5:'G'!$AC$5,9),G!$R$5:'G'!$AC$500,ROW(G!Z176)-4,FALSE))/VLOOKUP(F!$B176,E!$B$1:'E'!$AK$300,17,FALSE)*100),"")</f>
        <v/>
      </c>
      <c r="X205" s="65" t="str">
        <f>G!BI176</f>
        <v/>
      </c>
      <c r="Y205" s="28" t="str">
        <f>G!BH176</f>
        <v>--</v>
      </c>
      <c r="Z205" s="23" t="str">
        <f>G!BJ176</f>
        <v/>
      </c>
      <c r="AA205" s="65" t="str">
        <f>IFERROR(IF(OR(Y205="--",Y205="rg",VLOOKUP(F!$B176,E!$B$1:'E'!$AK$300,17,FALSE)=1000000000,Z205="-",Z205=""),"",(HLOOKUP(SMALL(G!$R$5:'G'!$AC$5,11),G!$R$5:'G'!$AC$500,ROW(G!AB176)-4,FALSE))/VLOOKUP(F!$B176,E!$B$1:'E'!$AK$300,17,FALSE)*100),"")</f>
        <v/>
      </c>
      <c r="AB205" s="22"/>
      <c r="AC205" s="22"/>
      <c r="AE205" s="40">
        <f t="shared" si="8"/>
        <v>1</v>
      </c>
    </row>
    <row r="206" spans="1:31" s="40" customFormat="1" ht="9" customHeight="1" x14ac:dyDescent="0.15">
      <c r="A206" s="161" t="str">
        <f>F!A177</f>
        <v>Hexachloorbutadieen</v>
      </c>
      <c r="B206" s="161"/>
      <c r="C206" s="161"/>
      <c r="D206" s="65" t="str">
        <f>G!AT177</f>
        <v/>
      </c>
      <c r="E206" s="28" t="str">
        <f>G!AS177</f>
        <v>--</v>
      </c>
      <c r="F206" s="23" t="str">
        <f>G!AU177</f>
        <v/>
      </c>
      <c r="G206" s="65" t="str">
        <f>IFERROR(IF(OR(E206="--",E206="rg",VLOOKUP(F!$B177,E!$B$1:'E'!$AK$300,17,FALSE)=1000000000,F206="-",F206=""),"",(HLOOKUP(SMALL(G!$R$5:'G'!$AC$5,1),G!$R$5:'G'!$AC$500,ROW(G!R177)-4,FALSE))/VLOOKUP(F!$B177,E!$B$1:'E'!$AK$300,17,FALSE)*100),"")</f>
        <v/>
      </c>
      <c r="H206" s="65" t="str">
        <f>G!AW177</f>
        <v/>
      </c>
      <c r="I206" s="28" t="str">
        <f>G!AV177</f>
        <v>--</v>
      </c>
      <c r="J206" s="23" t="str">
        <f>G!AX177</f>
        <v/>
      </c>
      <c r="K206" s="65" t="str">
        <f>IFERROR(IF(OR(I206="--",I206="rg",VLOOKUP(F!$B177,E!$B$1:'E'!$AK$300,17,FALSE)=1000000000,J206="-",J206=""),"",(HLOOKUP(SMALL(G!$R$5:'G'!$AC$5,3),G!$R$5:'G'!$AC$500,ROW(G!T177)-4,FALSE))/VLOOKUP(F!$B177,E!$B$1:'E'!$AK$300,17,FALSE)*100),"")</f>
        <v/>
      </c>
      <c r="L206" s="65" t="str">
        <f>G!AZ177</f>
        <v/>
      </c>
      <c r="M206" s="28" t="str">
        <f>G!AY177</f>
        <v>--</v>
      </c>
      <c r="N206" s="23" t="str">
        <f>G!BA177</f>
        <v/>
      </c>
      <c r="O206" s="65" t="str">
        <f>IFERROR(IF(OR(M206="--",M206="rg",VLOOKUP(F!$B177,E!$B$1:'E'!$AK$300,17,FALSE)=1000000000,N206="-",N206=""),"",(HLOOKUP(SMALL(G!$R$5:'G'!$AC$5,5),G!$R$5:'G'!$AC$500,ROW(G!V177)-4,FALSE))/VLOOKUP(F!$B177,E!$B$1:'E'!$AK$300,17,FALSE)*100),"")</f>
        <v/>
      </c>
      <c r="P206" s="65" t="str">
        <f>G!BC177</f>
        <v/>
      </c>
      <c r="Q206" s="28" t="str">
        <f>G!BB177</f>
        <v>--</v>
      </c>
      <c r="R206" s="23" t="str">
        <f>G!BD177</f>
        <v/>
      </c>
      <c r="S206" s="65" t="str">
        <f>IFERROR(IF(OR(Q206="--",Q206="rg",VLOOKUP(F!$B177,E!$B$1:'E'!$AK$300,17,FALSE)=1000000000,R206="-",R206=""),"",(HLOOKUP(SMALL(G!$R$5:'G'!$AC$5,7),G!$R$5:'G'!$AC$500,ROW(G!X177)-4,FALSE))/VLOOKUP(F!$B177,E!$B$1:'E'!$AK$300,17,FALSE)*100),"")</f>
        <v/>
      </c>
      <c r="T206" s="65" t="str">
        <f>G!BF177</f>
        <v/>
      </c>
      <c r="U206" s="28" t="str">
        <f>G!BE177</f>
        <v>--</v>
      </c>
      <c r="V206" s="23" t="str">
        <f>G!BG177</f>
        <v/>
      </c>
      <c r="W206" s="65" t="str">
        <f>IFERROR(IF(OR(U206="--",U206="rg",VLOOKUP(F!$B177,E!$B$1:'E'!$AK$300,17,FALSE)=1000000000,V206="-",V206=""),"",(HLOOKUP(SMALL(G!$R$5:'G'!$AC$5,9),G!$R$5:'G'!$AC$500,ROW(G!Z177)-4,FALSE))/VLOOKUP(F!$B177,E!$B$1:'E'!$AK$300,17,FALSE)*100),"")</f>
        <v/>
      </c>
      <c r="X206" s="65" t="str">
        <f>G!BI177</f>
        <v/>
      </c>
      <c r="Y206" s="28" t="str">
        <f>G!BH177</f>
        <v>--</v>
      </c>
      <c r="Z206" s="23" t="str">
        <f>G!BJ177</f>
        <v/>
      </c>
      <c r="AA206" s="65" t="str">
        <f>IFERROR(IF(OR(Y206="--",Y206="rg",VLOOKUP(F!$B177,E!$B$1:'E'!$AK$300,17,FALSE)=1000000000,Z206="-",Z206=""),"",(HLOOKUP(SMALL(G!$R$5:'G'!$AC$5,11),G!$R$5:'G'!$AC$500,ROW(G!AB177)-4,FALSE))/VLOOKUP(F!$B177,E!$B$1:'E'!$AK$300,17,FALSE)*100),"")</f>
        <v/>
      </c>
      <c r="AB206" s="22"/>
      <c r="AC206" s="22"/>
      <c r="AE206" s="40">
        <f t="shared" si="8"/>
        <v>1</v>
      </c>
    </row>
    <row r="207" spans="1:31" s="40" customFormat="1" ht="9" customHeight="1" x14ac:dyDescent="0.15">
      <c r="A207" s="161" t="str">
        <f>F!A178</f>
        <v>Trans-chloordaan</v>
      </c>
      <c r="B207" s="161"/>
      <c r="C207" s="161"/>
      <c r="D207" s="65" t="str">
        <f>G!AT178</f>
        <v/>
      </c>
      <c r="E207" s="28" t="str">
        <f>G!AS178</f>
        <v>--</v>
      </c>
      <c r="F207" s="23" t="str">
        <f>G!AU178</f>
        <v/>
      </c>
      <c r="G207" s="65" t="str">
        <f>IFERROR(IF(OR(E207="--",E207="rg",VLOOKUP(F!$B178,E!$B$1:'E'!$AK$300,17,FALSE)=1000000000,F207="-",F207=""),"",(HLOOKUP(SMALL(G!$R$5:'G'!$AC$5,1),G!$R$5:'G'!$AC$500,ROW(G!R178)-4,FALSE))/VLOOKUP(F!$B178,E!$B$1:'E'!$AK$300,17,FALSE)*100),"")</f>
        <v/>
      </c>
      <c r="H207" s="65" t="str">
        <f>G!AW178</f>
        <v/>
      </c>
      <c r="I207" s="28" t="str">
        <f>G!AV178</f>
        <v>--</v>
      </c>
      <c r="J207" s="23" t="str">
        <f>G!AX178</f>
        <v/>
      </c>
      <c r="K207" s="65" t="str">
        <f>IFERROR(IF(OR(I207="--",I207="rg",VLOOKUP(F!$B178,E!$B$1:'E'!$AK$300,17,FALSE)=1000000000,J207="-",J207=""),"",(HLOOKUP(SMALL(G!$R$5:'G'!$AC$5,3),G!$R$5:'G'!$AC$500,ROW(G!T178)-4,FALSE))/VLOOKUP(F!$B178,E!$B$1:'E'!$AK$300,17,FALSE)*100),"")</f>
        <v/>
      </c>
      <c r="L207" s="65" t="str">
        <f>G!AZ178</f>
        <v/>
      </c>
      <c r="M207" s="28" t="str">
        <f>G!AY178</f>
        <v>--</v>
      </c>
      <c r="N207" s="23" t="str">
        <f>G!BA178</f>
        <v/>
      </c>
      <c r="O207" s="65" t="str">
        <f>IFERROR(IF(OR(M207="--",M207="rg",VLOOKUP(F!$B178,E!$B$1:'E'!$AK$300,17,FALSE)=1000000000,N207="-",N207=""),"",(HLOOKUP(SMALL(G!$R$5:'G'!$AC$5,5),G!$R$5:'G'!$AC$500,ROW(G!V178)-4,FALSE))/VLOOKUP(F!$B178,E!$B$1:'E'!$AK$300,17,FALSE)*100),"")</f>
        <v/>
      </c>
      <c r="P207" s="65" t="str">
        <f>G!BC178</f>
        <v/>
      </c>
      <c r="Q207" s="28" t="str">
        <f>G!BB178</f>
        <v>--</v>
      </c>
      <c r="R207" s="23" t="str">
        <f>G!BD178</f>
        <v/>
      </c>
      <c r="S207" s="65" t="str">
        <f>IFERROR(IF(OR(Q207="--",Q207="rg",VLOOKUP(F!$B178,E!$B$1:'E'!$AK$300,17,FALSE)=1000000000,R207="-",R207=""),"",(HLOOKUP(SMALL(G!$R$5:'G'!$AC$5,7),G!$R$5:'G'!$AC$500,ROW(G!X178)-4,FALSE))/VLOOKUP(F!$B178,E!$B$1:'E'!$AK$300,17,FALSE)*100),"")</f>
        <v/>
      </c>
      <c r="T207" s="65" t="str">
        <f>G!BF178</f>
        <v/>
      </c>
      <c r="U207" s="28" t="str">
        <f>G!BE178</f>
        <v>--</v>
      </c>
      <c r="V207" s="23" t="str">
        <f>G!BG178</f>
        <v/>
      </c>
      <c r="W207" s="65" t="str">
        <f>IFERROR(IF(OR(U207="--",U207="rg",VLOOKUP(F!$B178,E!$B$1:'E'!$AK$300,17,FALSE)=1000000000,V207="-",V207=""),"",(HLOOKUP(SMALL(G!$R$5:'G'!$AC$5,9),G!$R$5:'G'!$AC$500,ROW(G!Z178)-4,FALSE))/VLOOKUP(F!$B178,E!$B$1:'E'!$AK$300,17,FALSE)*100),"")</f>
        <v/>
      </c>
      <c r="X207" s="65" t="str">
        <f>G!BI178</f>
        <v/>
      </c>
      <c r="Y207" s="28" t="str">
        <f>G!BH178</f>
        <v>--</v>
      </c>
      <c r="Z207" s="23" t="str">
        <f>G!BJ178</f>
        <v/>
      </c>
      <c r="AA207" s="65" t="str">
        <f>IFERROR(IF(OR(Y207="--",Y207="rg",VLOOKUP(F!$B178,E!$B$1:'E'!$AK$300,17,FALSE)=1000000000,Z207="-",Z207=""),"",(HLOOKUP(SMALL(G!$R$5:'G'!$AC$5,11),G!$R$5:'G'!$AC$500,ROW(G!AB178)-4,FALSE))/VLOOKUP(F!$B178,E!$B$1:'E'!$AK$300,17,FALSE)*100),"")</f>
        <v/>
      </c>
      <c r="AB207" s="22"/>
      <c r="AC207" s="22"/>
      <c r="AE207" s="40">
        <f t="shared" si="8"/>
        <v>1</v>
      </c>
    </row>
    <row r="208" spans="1:31" s="40" customFormat="1" ht="9" customHeight="1" x14ac:dyDescent="0.15">
      <c r="A208" s="161" t="str">
        <f>F!A179</f>
        <v>Cis-chloordaan</v>
      </c>
      <c r="B208" s="161"/>
      <c r="C208" s="161"/>
      <c r="D208" s="65" t="str">
        <f>G!AT179</f>
        <v/>
      </c>
      <c r="E208" s="28" t="str">
        <f>G!AS179</f>
        <v>--</v>
      </c>
      <c r="F208" s="23" t="str">
        <f>G!AU179</f>
        <v/>
      </c>
      <c r="G208" s="65" t="str">
        <f>IFERROR(IF(OR(E208="--",E208="rg",VLOOKUP(F!$B179,E!$B$1:'E'!$AK$300,17,FALSE)=1000000000,F208="-",F208=""),"",(HLOOKUP(SMALL(G!$R$5:'G'!$AC$5,1),G!$R$5:'G'!$AC$500,ROW(G!R179)-4,FALSE))/VLOOKUP(F!$B179,E!$B$1:'E'!$AK$300,17,FALSE)*100),"")</f>
        <v/>
      </c>
      <c r="H208" s="65" t="str">
        <f>G!AW179</f>
        <v/>
      </c>
      <c r="I208" s="28" t="str">
        <f>G!AV179</f>
        <v>--</v>
      </c>
      <c r="J208" s="23" t="str">
        <f>G!AX179</f>
        <v/>
      </c>
      <c r="K208" s="65" t="str">
        <f>IFERROR(IF(OR(I208="--",I208="rg",VLOOKUP(F!$B179,E!$B$1:'E'!$AK$300,17,FALSE)=1000000000,J208="-",J208=""),"",(HLOOKUP(SMALL(G!$R$5:'G'!$AC$5,3),G!$R$5:'G'!$AC$500,ROW(G!T179)-4,FALSE))/VLOOKUP(F!$B179,E!$B$1:'E'!$AK$300,17,FALSE)*100),"")</f>
        <v/>
      </c>
      <c r="L208" s="65" t="str">
        <f>G!AZ179</f>
        <v/>
      </c>
      <c r="M208" s="28" t="str">
        <f>G!AY179</f>
        <v>--</v>
      </c>
      <c r="N208" s="23" t="str">
        <f>G!BA179</f>
        <v/>
      </c>
      <c r="O208" s="65" t="str">
        <f>IFERROR(IF(OR(M208="--",M208="rg",VLOOKUP(F!$B179,E!$B$1:'E'!$AK$300,17,FALSE)=1000000000,N208="-",N208=""),"",(HLOOKUP(SMALL(G!$R$5:'G'!$AC$5,5),G!$R$5:'G'!$AC$500,ROW(G!V179)-4,FALSE))/VLOOKUP(F!$B179,E!$B$1:'E'!$AK$300,17,FALSE)*100),"")</f>
        <v/>
      </c>
      <c r="P208" s="65" t="str">
        <f>G!BC179</f>
        <v/>
      </c>
      <c r="Q208" s="28" t="str">
        <f>G!BB179</f>
        <v>--</v>
      </c>
      <c r="R208" s="23" t="str">
        <f>G!BD179</f>
        <v/>
      </c>
      <c r="S208" s="65" t="str">
        <f>IFERROR(IF(OR(Q208="--",Q208="rg",VLOOKUP(F!$B179,E!$B$1:'E'!$AK$300,17,FALSE)=1000000000,R208="-",R208=""),"",(HLOOKUP(SMALL(G!$R$5:'G'!$AC$5,7),G!$R$5:'G'!$AC$500,ROW(G!X179)-4,FALSE))/VLOOKUP(F!$B179,E!$B$1:'E'!$AK$300,17,FALSE)*100),"")</f>
        <v/>
      </c>
      <c r="T208" s="65" t="str">
        <f>G!BF179</f>
        <v/>
      </c>
      <c r="U208" s="28" t="str">
        <f>G!BE179</f>
        <v>--</v>
      </c>
      <c r="V208" s="23" t="str">
        <f>G!BG179</f>
        <v/>
      </c>
      <c r="W208" s="65" t="str">
        <f>IFERROR(IF(OR(U208="--",U208="rg",VLOOKUP(F!$B179,E!$B$1:'E'!$AK$300,17,FALSE)=1000000000,V208="-",V208=""),"",(HLOOKUP(SMALL(G!$R$5:'G'!$AC$5,9),G!$R$5:'G'!$AC$500,ROW(G!Z179)-4,FALSE))/VLOOKUP(F!$B179,E!$B$1:'E'!$AK$300,17,FALSE)*100),"")</f>
        <v/>
      </c>
      <c r="X208" s="65" t="str">
        <f>G!BI179</f>
        <v/>
      </c>
      <c r="Y208" s="28" t="str">
        <f>G!BH179</f>
        <v>--</v>
      </c>
      <c r="Z208" s="23" t="str">
        <f>G!BJ179</f>
        <v/>
      </c>
      <c r="AA208" s="65" t="str">
        <f>IFERROR(IF(OR(Y208="--",Y208="rg",VLOOKUP(F!$B179,E!$B$1:'E'!$AK$300,17,FALSE)=1000000000,Z208="-",Z208=""),"",(HLOOKUP(SMALL(G!$R$5:'G'!$AC$5,11),G!$R$5:'G'!$AC$500,ROW(G!AB179)-4,FALSE))/VLOOKUP(F!$B179,E!$B$1:'E'!$AK$300,17,FALSE)*100),"")</f>
        <v/>
      </c>
      <c r="AB208" s="22"/>
      <c r="AC208" s="22"/>
      <c r="AE208" s="40">
        <f t="shared" si="8"/>
        <v>1</v>
      </c>
    </row>
    <row r="209" spans="1:31" s="40" customFormat="1" ht="9" customHeight="1" x14ac:dyDescent="0.15">
      <c r="A209" s="161" t="str">
        <f>F!A180</f>
        <v>Som chloordaan</v>
      </c>
      <c r="B209" s="161"/>
      <c r="C209" s="161"/>
      <c r="D209" s="65" t="str">
        <f>G!AT180</f>
        <v/>
      </c>
      <c r="E209" s="28" t="str">
        <f>G!AS180</f>
        <v>--</v>
      </c>
      <c r="F209" s="23" t="str">
        <f>G!AU180</f>
        <v/>
      </c>
      <c r="G209" s="65" t="str">
        <f>IFERROR(IF(OR(E209="--",E209="rg",VLOOKUP(F!$B180,E!$B$1:'E'!$AK$300,17,FALSE)=1000000000,F209="-",F209=""),"",(HLOOKUP(SMALL(G!$R$5:'G'!$AC$5,1),G!$R$5:'G'!$AC$500,ROW(G!R180)-4,FALSE))/VLOOKUP(F!$B180,E!$B$1:'E'!$AK$300,17,FALSE)*100),"")</f>
        <v/>
      </c>
      <c r="H209" s="65" t="str">
        <f>G!AW180</f>
        <v/>
      </c>
      <c r="I209" s="28" t="str">
        <f>G!AV180</f>
        <v>--</v>
      </c>
      <c r="J209" s="23" t="str">
        <f>G!AX180</f>
        <v/>
      </c>
      <c r="K209" s="65" t="str">
        <f>IFERROR(IF(OR(I209="--",I209="rg",VLOOKUP(F!$B180,E!$B$1:'E'!$AK$300,17,FALSE)=1000000000,J209="-",J209=""),"",(HLOOKUP(SMALL(G!$R$5:'G'!$AC$5,3),G!$R$5:'G'!$AC$500,ROW(G!T180)-4,FALSE))/VLOOKUP(F!$B180,E!$B$1:'E'!$AK$300,17,FALSE)*100),"")</f>
        <v/>
      </c>
      <c r="L209" s="65" t="str">
        <f>G!AZ180</f>
        <v/>
      </c>
      <c r="M209" s="28" t="str">
        <f>G!AY180</f>
        <v>--</v>
      </c>
      <c r="N209" s="23" t="str">
        <f>G!BA180</f>
        <v/>
      </c>
      <c r="O209" s="65" t="str">
        <f>IFERROR(IF(OR(M209="--",M209="rg",VLOOKUP(F!$B180,E!$B$1:'E'!$AK$300,17,FALSE)=1000000000,N209="-",N209=""),"",(HLOOKUP(SMALL(G!$R$5:'G'!$AC$5,5),G!$R$5:'G'!$AC$500,ROW(G!V180)-4,FALSE))/VLOOKUP(F!$B180,E!$B$1:'E'!$AK$300,17,FALSE)*100),"")</f>
        <v/>
      </c>
      <c r="P209" s="65" t="str">
        <f>G!BC180</f>
        <v/>
      </c>
      <c r="Q209" s="28" t="str">
        <f>G!BB180</f>
        <v>--</v>
      </c>
      <c r="R209" s="23" t="str">
        <f>G!BD180</f>
        <v/>
      </c>
      <c r="S209" s="65" t="str">
        <f>IFERROR(IF(OR(Q209="--",Q209="rg",VLOOKUP(F!$B180,E!$B$1:'E'!$AK$300,17,FALSE)=1000000000,R209="-",R209=""),"",(HLOOKUP(SMALL(G!$R$5:'G'!$AC$5,7),G!$R$5:'G'!$AC$500,ROW(G!X180)-4,FALSE))/VLOOKUP(F!$B180,E!$B$1:'E'!$AK$300,17,FALSE)*100),"")</f>
        <v/>
      </c>
      <c r="T209" s="65" t="str">
        <f>G!BF180</f>
        <v/>
      </c>
      <c r="U209" s="28" t="str">
        <f>G!BE180</f>
        <v>--</v>
      </c>
      <c r="V209" s="23" t="str">
        <f>G!BG180</f>
        <v/>
      </c>
      <c r="W209" s="65" t="str">
        <f>IFERROR(IF(OR(U209="--",U209="rg",VLOOKUP(F!$B180,E!$B$1:'E'!$AK$300,17,FALSE)=1000000000,V209="-",V209=""),"",(HLOOKUP(SMALL(G!$R$5:'G'!$AC$5,9),G!$R$5:'G'!$AC$500,ROW(G!Z180)-4,FALSE))/VLOOKUP(F!$B180,E!$B$1:'E'!$AK$300,17,FALSE)*100),"")</f>
        <v/>
      </c>
      <c r="X209" s="65" t="str">
        <f>G!BI180</f>
        <v/>
      </c>
      <c r="Y209" s="28" t="str">
        <f>G!BH180</f>
        <v>--</v>
      </c>
      <c r="Z209" s="23" t="str">
        <f>G!BJ180</f>
        <v/>
      </c>
      <c r="AA209" s="65" t="str">
        <f>IFERROR(IF(OR(Y209="--",Y209="rg",VLOOKUP(F!$B180,E!$B$1:'E'!$AK$300,17,FALSE)=1000000000,Z209="-",Z209=""),"",(HLOOKUP(SMALL(G!$R$5:'G'!$AC$5,11),G!$R$5:'G'!$AC$500,ROW(G!AB180)-4,FALSE))/VLOOKUP(F!$B180,E!$B$1:'E'!$AK$300,17,FALSE)*100),"")</f>
        <v/>
      </c>
      <c r="AB209" s="22"/>
      <c r="AC209" s="22"/>
      <c r="AE209" s="40">
        <f t="shared" si="8"/>
        <v>1</v>
      </c>
    </row>
    <row r="210" spans="1:31" s="40" customFormat="1" ht="9" customHeight="1" x14ac:dyDescent="0.15">
      <c r="A210" s="161" t="str">
        <f>F!A181</f>
        <v>Som OCB landbodem</v>
      </c>
      <c r="B210" s="161"/>
      <c r="C210" s="161"/>
      <c r="D210" s="65" t="str">
        <f>G!AT181</f>
        <v/>
      </c>
      <c r="E210" s="28" t="str">
        <f>G!AS181</f>
        <v>--</v>
      </c>
      <c r="F210" s="23" t="str">
        <f>G!AU181</f>
        <v/>
      </c>
      <c r="G210" s="65" t="str">
        <f>IFERROR(IF(OR(E210="--",E210="rg",VLOOKUP(F!$B181,E!$B$1:'E'!$AK$300,17,FALSE)=1000000000,F210="-",F210=""),"",(HLOOKUP(SMALL(G!$R$5:'G'!$AC$5,1),G!$R$5:'G'!$AC$500,ROW(G!R181)-4,FALSE))/VLOOKUP(F!$B181,E!$B$1:'E'!$AK$300,17,FALSE)*100),"")</f>
        <v/>
      </c>
      <c r="H210" s="65" t="str">
        <f>G!AW181</f>
        <v/>
      </c>
      <c r="I210" s="28" t="str">
        <f>G!AV181</f>
        <v>--</v>
      </c>
      <c r="J210" s="23" t="str">
        <f>G!AX181</f>
        <v/>
      </c>
      <c r="K210" s="65" t="str">
        <f>IFERROR(IF(OR(I210="--",I210="rg",VLOOKUP(F!$B181,E!$B$1:'E'!$AK$300,17,FALSE)=1000000000,J210="-",J210=""),"",(HLOOKUP(SMALL(G!$R$5:'G'!$AC$5,3),G!$R$5:'G'!$AC$500,ROW(G!T181)-4,FALSE))/VLOOKUP(F!$B181,E!$B$1:'E'!$AK$300,17,FALSE)*100),"")</f>
        <v/>
      </c>
      <c r="L210" s="65" t="str">
        <f>G!AZ181</f>
        <v/>
      </c>
      <c r="M210" s="28" t="str">
        <f>G!AY181</f>
        <v>--</v>
      </c>
      <c r="N210" s="23" t="str">
        <f>G!BA181</f>
        <v/>
      </c>
      <c r="O210" s="65" t="str">
        <f>IFERROR(IF(OR(M210="--",M210="rg",VLOOKUP(F!$B181,E!$B$1:'E'!$AK$300,17,FALSE)=1000000000,N210="-",N210=""),"",(HLOOKUP(SMALL(G!$R$5:'G'!$AC$5,5),G!$R$5:'G'!$AC$500,ROW(G!V181)-4,FALSE))/VLOOKUP(F!$B181,E!$B$1:'E'!$AK$300,17,FALSE)*100),"")</f>
        <v/>
      </c>
      <c r="P210" s="65" t="str">
        <f>G!BC181</f>
        <v/>
      </c>
      <c r="Q210" s="28" t="str">
        <f>G!BB181</f>
        <v>--</v>
      </c>
      <c r="R210" s="23" t="str">
        <f>G!BD181</f>
        <v/>
      </c>
      <c r="S210" s="65" t="str">
        <f>IFERROR(IF(OR(Q210="--",Q210="rg",VLOOKUP(F!$B181,E!$B$1:'E'!$AK$300,17,FALSE)=1000000000,R210="-",R210=""),"",(HLOOKUP(SMALL(G!$R$5:'G'!$AC$5,7),G!$R$5:'G'!$AC$500,ROW(G!X181)-4,FALSE))/VLOOKUP(F!$B181,E!$B$1:'E'!$AK$300,17,FALSE)*100),"")</f>
        <v/>
      </c>
      <c r="T210" s="65" t="str">
        <f>G!BF181</f>
        <v/>
      </c>
      <c r="U210" s="28" t="str">
        <f>G!BE181</f>
        <v>--</v>
      </c>
      <c r="V210" s="23" t="str">
        <f>G!BG181</f>
        <v/>
      </c>
      <c r="W210" s="65" t="str">
        <f>IFERROR(IF(OR(U210="--",U210="rg",VLOOKUP(F!$B181,E!$B$1:'E'!$AK$300,17,FALSE)=1000000000,V210="-",V210=""),"",(HLOOKUP(SMALL(G!$R$5:'G'!$AC$5,9),G!$R$5:'G'!$AC$500,ROW(G!Z181)-4,FALSE))/VLOOKUP(F!$B181,E!$B$1:'E'!$AK$300,17,FALSE)*100),"")</f>
        <v/>
      </c>
      <c r="X210" s="65" t="str">
        <f>G!BI181</f>
        <v/>
      </c>
      <c r="Y210" s="28" t="str">
        <f>G!BH181</f>
        <v>--</v>
      </c>
      <c r="Z210" s="23" t="str">
        <f>G!BJ181</f>
        <v/>
      </c>
      <c r="AA210" s="65" t="str">
        <f>IFERROR(IF(OR(Y210="--",Y210="rg",VLOOKUP(F!$B181,E!$B$1:'E'!$AK$300,17,FALSE)=1000000000,Z210="-",Z210=""),"",(HLOOKUP(SMALL(G!$R$5:'G'!$AC$5,11),G!$R$5:'G'!$AC$500,ROW(G!AB181)-4,FALSE))/VLOOKUP(F!$B181,E!$B$1:'E'!$AK$300,17,FALSE)*100),"")</f>
        <v/>
      </c>
      <c r="AB210" s="22"/>
      <c r="AC210" s="22"/>
      <c r="AE210" s="40">
        <f t="shared" si="8"/>
        <v>1</v>
      </c>
    </row>
    <row r="211" spans="1:31" s="40" customFormat="1" ht="9" customHeight="1" x14ac:dyDescent="0.15">
      <c r="A211" s="161" t="str">
        <f>F!A182</f>
        <v>Chloorthalonil</v>
      </c>
      <c r="B211" s="161"/>
      <c r="C211" s="161"/>
      <c r="D211" s="65" t="str">
        <f>G!AT182</f>
        <v/>
      </c>
      <c r="E211" s="28" t="str">
        <f>G!AS182</f>
        <v>--</v>
      </c>
      <c r="F211" s="23" t="str">
        <f>G!AU182</f>
        <v/>
      </c>
      <c r="G211" s="65" t="str">
        <f>IFERROR(IF(OR(E211="--",E211="rg",VLOOKUP(F!$B182,E!$B$1:'E'!$AK$300,17,FALSE)=1000000000,F211="-",F211=""),"",(HLOOKUP(SMALL(G!$R$5:'G'!$AC$5,1),G!$R$5:'G'!$AC$500,ROW(G!R182)-4,FALSE))/VLOOKUP(F!$B182,E!$B$1:'E'!$AK$300,17,FALSE)*100),"")</f>
        <v/>
      </c>
      <c r="H211" s="65" t="str">
        <f>G!AW182</f>
        <v/>
      </c>
      <c r="I211" s="28" t="str">
        <f>G!AV182</f>
        <v>--</v>
      </c>
      <c r="J211" s="23" t="str">
        <f>G!AX182</f>
        <v/>
      </c>
      <c r="K211" s="65" t="str">
        <f>IFERROR(IF(OR(I211="--",I211="rg",VLOOKUP(F!$B182,E!$B$1:'E'!$AK$300,17,FALSE)=1000000000,J211="-",J211=""),"",(HLOOKUP(SMALL(G!$R$5:'G'!$AC$5,3),G!$R$5:'G'!$AC$500,ROW(G!T182)-4,FALSE))/VLOOKUP(F!$B182,E!$B$1:'E'!$AK$300,17,FALSE)*100),"")</f>
        <v/>
      </c>
      <c r="L211" s="65" t="str">
        <f>G!AZ182</f>
        <v/>
      </c>
      <c r="M211" s="28" t="str">
        <f>G!AY182</f>
        <v>--</v>
      </c>
      <c r="N211" s="23" t="str">
        <f>G!BA182</f>
        <v/>
      </c>
      <c r="O211" s="65" t="str">
        <f>IFERROR(IF(OR(M211="--",M211="rg",VLOOKUP(F!$B182,E!$B$1:'E'!$AK$300,17,FALSE)=1000000000,N211="-",N211=""),"",(HLOOKUP(SMALL(G!$R$5:'G'!$AC$5,5),G!$R$5:'G'!$AC$500,ROW(G!V182)-4,FALSE))/VLOOKUP(F!$B182,E!$B$1:'E'!$AK$300,17,FALSE)*100),"")</f>
        <v/>
      </c>
      <c r="P211" s="65" t="str">
        <f>G!BC182</f>
        <v/>
      </c>
      <c r="Q211" s="28" t="str">
        <f>G!BB182</f>
        <v>--</v>
      </c>
      <c r="R211" s="23" t="str">
        <f>G!BD182</f>
        <v/>
      </c>
      <c r="S211" s="65" t="str">
        <f>IFERROR(IF(OR(Q211="--",Q211="rg",VLOOKUP(F!$B182,E!$B$1:'E'!$AK$300,17,FALSE)=1000000000,R211="-",R211=""),"",(HLOOKUP(SMALL(G!$R$5:'G'!$AC$5,7),G!$R$5:'G'!$AC$500,ROW(G!X182)-4,FALSE))/VLOOKUP(F!$B182,E!$B$1:'E'!$AK$300,17,FALSE)*100),"")</f>
        <v/>
      </c>
      <c r="T211" s="65" t="str">
        <f>G!BF182</f>
        <v/>
      </c>
      <c r="U211" s="28" t="str">
        <f>G!BE182</f>
        <v>--</v>
      </c>
      <c r="V211" s="23" t="str">
        <f>G!BG182</f>
        <v/>
      </c>
      <c r="W211" s="65" t="str">
        <f>IFERROR(IF(OR(U211="--",U211="rg",VLOOKUP(F!$B182,E!$B$1:'E'!$AK$300,17,FALSE)=1000000000,V211="-",V211=""),"",(HLOOKUP(SMALL(G!$R$5:'G'!$AC$5,9),G!$R$5:'G'!$AC$500,ROW(G!Z182)-4,FALSE))/VLOOKUP(F!$B182,E!$B$1:'E'!$AK$300,17,FALSE)*100),"")</f>
        <v/>
      </c>
      <c r="X211" s="65" t="str">
        <f>G!BI182</f>
        <v/>
      </c>
      <c r="Y211" s="28" t="str">
        <f>G!BH182</f>
        <v>--</v>
      </c>
      <c r="Z211" s="23" t="str">
        <f>G!BJ182</f>
        <v/>
      </c>
      <c r="AA211" s="65" t="str">
        <f>IFERROR(IF(OR(Y211="--",Y211="rg",VLOOKUP(F!$B182,E!$B$1:'E'!$AK$300,17,FALSE)=1000000000,Z211="-",Z211=""),"",(HLOOKUP(SMALL(G!$R$5:'G'!$AC$5,11),G!$R$5:'G'!$AC$500,ROW(G!AB182)-4,FALSE))/VLOOKUP(F!$B182,E!$B$1:'E'!$AK$300,17,FALSE)*100),"")</f>
        <v/>
      </c>
      <c r="AB211" s="22"/>
      <c r="AC211" s="22"/>
      <c r="AE211" s="40">
        <f t="shared" si="8"/>
        <v>1</v>
      </c>
    </row>
    <row r="212" spans="1:31" s="40" customFormat="1" ht="9" customHeight="1" x14ac:dyDescent="0.15">
      <c r="A212" s="161" t="str">
        <f>F!A183</f>
        <v>Beta-endolsulfan</v>
      </c>
      <c r="B212" s="161"/>
      <c r="C212" s="161"/>
      <c r="D212" s="65" t="str">
        <f>G!AT183</f>
        <v/>
      </c>
      <c r="E212" s="28" t="str">
        <f>G!AS183</f>
        <v>--</v>
      </c>
      <c r="F212" s="23" t="str">
        <f>G!AU183</f>
        <v/>
      </c>
      <c r="G212" s="65" t="str">
        <f>IFERROR(IF(OR(E212="--",E212="rg",VLOOKUP(F!$B183,E!$B$1:'E'!$AK$300,17,FALSE)=1000000000,F212="-",F212=""),"",(HLOOKUP(SMALL(G!$R$5:'G'!$AC$5,1),G!$R$5:'G'!$AC$500,ROW(G!R183)-4,FALSE))/VLOOKUP(F!$B183,E!$B$1:'E'!$AK$300,17,FALSE)*100),"")</f>
        <v/>
      </c>
      <c r="H212" s="65" t="str">
        <f>G!AW183</f>
        <v/>
      </c>
      <c r="I212" s="28" t="str">
        <f>G!AV183</f>
        <v>--</v>
      </c>
      <c r="J212" s="23" t="str">
        <f>G!AX183</f>
        <v/>
      </c>
      <c r="K212" s="65" t="str">
        <f>IFERROR(IF(OR(I212="--",I212="rg",VLOOKUP(F!$B183,E!$B$1:'E'!$AK$300,17,FALSE)=1000000000,J212="-",J212=""),"",(HLOOKUP(SMALL(G!$R$5:'G'!$AC$5,3),G!$R$5:'G'!$AC$500,ROW(G!T183)-4,FALSE))/VLOOKUP(F!$B183,E!$B$1:'E'!$AK$300,17,FALSE)*100),"")</f>
        <v/>
      </c>
      <c r="L212" s="65" t="str">
        <f>G!AZ183</f>
        <v/>
      </c>
      <c r="M212" s="28" t="str">
        <f>G!AY183</f>
        <v>--</v>
      </c>
      <c r="N212" s="23" t="str">
        <f>G!BA183</f>
        <v/>
      </c>
      <c r="O212" s="65" t="str">
        <f>IFERROR(IF(OR(M212="--",M212="rg",VLOOKUP(F!$B183,E!$B$1:'E'!$AK$300,17,FALSE)=1000000000,N212="-",N212=""),"",(HLOOKUP(SMALL(G!$R$5:'G'!$AC$5,5),G!$R$5:'G'!$AC$500,ROW(G!V183)-4,FALSE))/VLOOKUP(F!$B183,E!$B$1:'E'!$AK$300,17,FALSE)*100),"")</f>
        <v/>
      </c>
      <c r="P212" s="65" t="str">
        <f>G!BC183</f>
        <v/>
      </c>
      <c r="Q212" s="28" t="str">
        <f>G!BB183</f>
        <v>--</v>
      </c>
      <c r="R212" s="23" t="str">
        <f>G!BD183</f>
        <v/>
      </c>
      <c r="S212" s="65" t="str">
        <f>IFERROR(IF(OR(Q212="--",Q212="rg",VLOOKUP(F!$B183,E!$B$1:'E'!$AK$300,17,FALSE)=1000000000,R212="-",R212=""),"",(HLOOKUP(SMALL(G!$R$5:'G'!$AC$5,7),G!$R$5:'G'!$AC$500,ROW(G!X183)-4,FALSE))/VLOOKUP(F!$B183,E!$B$1:'E'!$AK$300,17,FALSE)*100),"")</f>
        <v/>
      </c>
      <c r="T212" s="65" t="str">
        <f>G!BF183</f>
        <v/>
      </c>
      <c r="U212" s="28" t="str">
        <f>G!BE183</f>
        <v>--</v>
      </c>
      <c r="V212" s="23" t="str">
        <f>G!BG183</f>
        <v/>
      </c>
      <c r="W212" s="65" t="str">
        <f>IFERROR(IF(OR(U212="--",U212="rg",VLOOKUP(F!$B183,E!$B$1:'E'!$AK$300,17,FALSE)=1000000000,V212="-",V212=""),"",(HLOOKUP(SMALL(G!$R$5:'G'!$AC$5,9),G!$R$5:'G'!$AC$500,ROW(G!Z183)-4,FALSE))/VLOOKUP(F!$B183,E!$B$1:'E'!$AK$300,17,FALSE)*100),"")</f>
        <v/>
      </c>
      <c r="X212" s="65" t="str">
        <f>G!BI183</f>
        <v/>
      </c>
      <c r="Y212" s="28" t="str">
        <f>G!BH183</f>
        <v>--</v>
      </c>
      <c r="Z212" s="23" t="str">
        <f>G!BJ183</f>
        <v/>
      </c>
      <c r="AA212" s="65" t="str">
        <f>IFERROR(IF(OR(Y212="--",Y212="rg",VLOOKUP(F!$B183,E!$B$1:'E'!$AK$300,17,FALSE)=1000000000,Z212="-",Z212=""),"",(HLOOKUP(SMALL(G!$R$5:'G'!$AC$5,11),G!$R$5:'G'!$AC$500,ROW(G!AB183)-4,FALSE))/VLOOKUP(F!$B183,E!$B$1:'E'!$AK$300,17,FALSE)*100),"")</f>
        <v/>
      </c>
      <c r="AB212" s="22"/>
      <c r="AC212" s="22"/>
      <c r="AE212" s="40">
        <f t="shared" si="8"/>
        <v>1</v>
      </c>
    </row>
    <row r="213" spans="1:31" s="40" customFormat="1" ht="9" customHeight="1" x14ac:dyDescent="0.15">
      <c r="A213" s="161" t="str">
        <f>F!A184</f>
        <v>Endosulfansulfaat</v>
      </c>
      <c r="B213" s="161"/>
      <c r="C213" s="161"/>
      <c r="D213" s="65" t="str">
        <f>G!AT184</f>
        <v/>
      </c>
      <c r="E213" s="28" t="str">
        <f>G!AS184</f>
        <v>--</v>
      </c>
      <c r="F213" s="23" t="str">
        <f>G!AU184</f>
        <v/>
      </c>
      <c r="G213" s="65" t="str">
        <f>IFERROR(IF(OR(E213="--",E213="rg",VLOOKUP(F!$B184,E!$B$1:'E'!$AK$300,17,FALSE)=1000000000,F213="-",F213=""),"",(HLOOKUP(SMALL(G!$R$5:'G'!$AC$5,1),G!$R$5:'G'!$AC$500,ROW(G!R184)-4,FALSE))/VLOOKUP(F!$B184,E!$B$1:'E'!$AK$300,17,FALSE)*100),"")</f>
        <v/>
      </c>
      <c r="H213" s="65" t="str">
        <f>G!AW184</f>
        <v/>
      </c>
      <c r="I213" s="28" t="str">
        <f>G!AV184</f>
        <v>--</v>
      </c>
      <c r="J213" s="23" t="str">
        <f>G!AX184</f>
        <v/>
      </c>
      <c r="K213" s="65" t="str">
        <f>IFERROR(IF(OR(I213="--",I213="rg",VLOOKUP(F!$B184,E!$B$1:'E'!$AK$300,17,FALSE)=1000000000,J213="-",J213=""),"",(HLOOKUP(SMALL(G!$R$5:'G'!$AC$5,3),G!$R$5:'G'!$AC$500,ROW(G!T184)-4,FALSE))/VLOOKUP(F!$B184,E!$B$1:'E'!$AK$300,17,FALSE)*100),"")</f>
        <v/>
      </c>
      <c r="L213" s="65" t="str">
        <f>G!AZ184</f>
        <v/>
      </c>
      <c r="M213" s="28" t="str">
        <f>G!AY184</f>
        <v>--</v>
      </c>
      <c r="N213" s="23" t="str">
        <f>G!BA184</f>
        <v/>
      </c>
      <c r="O213" s="65" t="str">
        <f>IFERROR(IF(OR(M213="--",M213="rg",VLOOKUP(F!$B184,E!$B$1:'E'!$AK$300,17,FALSE)=1000000000,N213="-",N213=""),"",(HLOOKUP(SMALL(G!$R$5:'G'!$AC$5,5),G!$R$5:'G'!$AC$500,ROW(G!V184)-4,FALSE))/VLOOKUP(F!$B184,E!$B$1:'E'!$AK$300,17,FALSE)*100),"")</f>
        <v/>
      </c>
      <c r="P213" s="65" t="str">
        <f>G!BC184</f>
        <v/>
      </c>
      <c r="Q213" s="28" t="str">
        <f>G!BB184</f>
        <v>--</v>
      </c>
      <c r="R213" s="23" t="str">
        <f>G!BD184</f>
        <v/>
      </c>
      <c r="S213" s="65" t="str">
        <f>IFERROR(IF(OR(Q213="--",Q213="rg",VLOOKUP(F!$B184,E!$B$1:'E'!$AK$300,17,FALSE)=1000000000,R213="-",R213=""),"",(HLOOKUP(SMALL(G!$R$5:'G'!$AC$5,7),G!$R$5:'G'!$AC$500,ROW(G!X184)-4,FALSE))/VLOOKUP(F!$B184,E!$B$1:'E'!$AK$300,17,FALSE)*100),"")</f>
        <v/>
      </c>
      <c r="T213" s="65" t="str">
        <f>G!BF184</f>
        <v/>
      </c>
      <c r="U213" s="28" t="str">
        <f>G!BE184</f>
        <v>--</v>
      </c>
      <c r="V213" s="23" t="str">
        <f>G!BG184</f>
        <v/>
      </c>
      <c r="W213" s="65" t="str">
        <f>IFERROR(IF(OR(U213="--",U213="rg",VLOOKUP(F!$B184,E!$B$1:'E'!$AK$300,17,FALSE)=1000000000,V213="-",V213=""),"",(HLOOKUP(SMALL(G!$R$5:'G'!$AC$5,9),G!$R$5:'G'!$AC$500,ROW(G!Z184)-4,FALSE))/VLOOKUP(F!$B184,E!$B$1:'E'!$AK$300,17,FALSE)*100),"")</f>
        <v/>
      </c>
      <c r="X213" s="65" t="str">
        <f>G!BI184</f>
        <v/>
      </c>
      <c r="Y213" s="28" t="str">
        <f>G!BH184</f>
        <v>--</v>
      </c>
      <c r="Z213" s="23" t="str">
        <f>G!BJ184</f>
        <v/>
      </c>
      <c r="AA213" s="65" t="str">
        <f>IFERROR(IF(OR(Y213="--",Y213="rg",VLOOKUP(F!$B184,E!$B$1:'E'!$AK$300,17,FALSE)=1000000000,Z213="-",Z213=""),"",(HLOOKUP(SMALL(G!$R$5:'G'!$AC$5,11),G!$R$5:'G'!$AC$500,ROW(G!AB184)-4,FALSE))/VLOOKUP(F!$B184,E!$B$1:'E'!$AK$300,17,FALSE)*100),"")</f>
        <v/>
      </c>
      <c r="AB213" s="22"/>
      <c r="AC213" s="22"/>
      <c r="AE213" s="40">
        <f t="shared" si="8"/>
        <v>1</v>
      </c>
    </row>
    <row r="214" spans="1:31" s="40" customFormat="1" ht="9" customHeight="1" x14ac:dyDescent="0.15">
      <c r="A214" s="161" t="str">
        <f>F!A185</f>
        <v>Som endosulfan</v>
      </c>
      <c r="B214" s="161"/>
      <c r="C214" s="161"/>
      <c r="D214" s="65" t="str">
        <f>G!AT185</f>
        <v/>
      </c>
      <c r="E214" s="28" t="str">
        <f>G!AS185</f>
        <v>--</v>
      </c>
      <c r="F214" s="23" t="str">
        <f>G!AU185</f>
        <v/>
      </c>
      <c r="G214" s="65" t="str">
        <f>IFERROR(IF(OR(E214="--",E214="rg",VLOOKUP(F!$B185,E!$B$1:'E'!$AK$300,17,FALSE)=1000000000,F214="-",F214=""),"",(HLOOKUP(SMALL(G!$R$5:'G'!$AC$5,1),G!$R$5:'G'!$AC$500,ROW(G!R185)-4,FALSE))/VLOOKUP(F!$B185,E!$B$1:'E'!$AK$300,17,FALSE)*100),"")</f>
        <v/>
      </c>
      <c r="H214" s="65" t="str">
        <f>G!AW185</f>
        <v/>
      </c>
      <c r="I214" s="28" t="str">
        <f>G!AV185</f>
        <v>--</v>
      </c>
      <c r="J214" s="23" t="str">
        <f>G!AX185</f>
        <v/>
      </c>
      <c r="K214" s="65" t="str">
        <f>IFERROR(IF(OR(I214="--",I214="rg",VLOOKUP(F!$B185,E!$B$1:'E'!$AK$300,17,FALSE)=1000000000,J214="-",J214=""),"",(HLOOKUP(SMALL(G!$R$5:'G'!$AC$5,3),G!$R$5:'G'!$AC$500,ROW(G!T185)-4,FALSE))/VLOOKUP(F!$B185,E!$B$1:'E'!$AK$300,17,FALSE)*100),"")</f>
        <v/>
      </c>
      <c r="L214" s="65" t="str">
        <f>G!AZ185</f>
        <v/>
      </c>
      <c r="M214" s="28" t="str">
        <f>G!AY185</f>
        <v>--</v>
      </c>
      <c r="N214" s="23" t="str">
        <f>G!BA185</f>
        <v/>
      </c>
      <c r="O214" s="65" t="str">
        <f>IFERROR(IF(OR(M214="--",M214="rg",VLOOKUP(F!$B185,E!$B$1:'E'!$AK$300,17,FALSE)=1000000000,N214="-",N214=""),"",(HLOOKUP(SMALL(G!$R$5:'G'!$AC$5,5),G!$R$5:'G'!$AC$500,ROW(G!V185)-4,FALSE))/VLOOKUP(F!$B185,E!$B$1:'E'!$AK$300,17,FALSE)*100),"")</f>
        <v/>
      </c>
      <c r="P214" s="65" t="str">
        <f>G!BC185</f>
        <v/>
      </c>
      <c r="Q214" s="28" t="str">
        <f>G!BB185</f>
        <v>--</v>
      </c>
      <c r="R214" s="23" t="str">
        <f>G!BD185</f>
        <v/>
      </c>
      <c r="S214" s="65" t="str">
        <f>IFERROR(IF(OR(Q214="--",Q214="rg",VLOOKUP(F!$B185,E!$B$1:'E'!$AK$300,17,FALSE)=1000000000,R214="-",R214=""),"",(HLOOKUP(SMALL(G!$R$5:'G'!$AC$5,7),G!$R$5:'G'!$AC$500,ROW(G!X185)-4,FALSE))/VLOOKUP(F!$B185,E!$B$1:'E'!$AK$300,17,FALSE)*100),"")</f>
        <v/>
      </c>
      <c r="T214" s="65" t="str">
        <f>G!BF185</f>
        <v/>
      </c>
      <c r="U214" s="28" t="str">
        <f>G!BE185</f>
        <v>--</v>
      </c>
      <c r="V214" s="23" t="str">
        <f>G!BG185</f>
        <v/>
      </c>
      <c r="W214" s="65" t="str">
        <f>IFERROR(IF(OR(U214="--",U214="rg",VLOOKUP(F!$B185,E!$B$1:'E'!$AK$300,17,FALSE)=1000000000,V214="-",V214=""),"",(HLOOKUP(SMALL(G!$R$5:'G'!$AC$5,9),G!$R$5:'G'!$AC$500,ROW(G!Z185)-4,FALSE))/VLOOKUP(F!$B185,E!$B$1:'E'!$AK$300,17,FALSE)*100),"")</f>
        <v/>
      </c>
      <c r="X214" s="65" t="str">
        <f>G!BI185</f>
        <v/>
      </c>
      <c r="Y214" s="28" t="str">
        <f>G!BH185</f>
        <v>--</v>
      </c>
      <c r="Z214" s="23" t="str">
        <f>G!BJ185</f>
        <v/>
      </c>
      <c r="AA214" s="65" t="str">
        <f>IFERROR(IF(OR(Y214="--",Y214="rg",VLOOKUP(F!$B185,E!$B$1:'E'!$AK$300,17,FALSE)=1000000000,Z214="-",Z214=""),"",(HLOOKUP(SMALL(G!$R$5:'G'!$AC$5,11),G!$R$5:'G'!$AC$500,ROW(G!AB185)-4,FALSE))/VLOOKUP(F!$B185,E!$B$1:'E'!$AK$300,17,FALSE)*100),"")</f>
        <v/>
      </c>
      <c r="AB214" s="22"/>
      <c r="AC214" s="22"/>
      <c r="AE214" s="40">
        <f t="shared" si="8"/>
        <v>1</v>
      </c>
    </row>
    <row r="215" spans="1:31" s="40" customFormat="1" ht="9" customHeight="1" x14ac:dyDescent="0.15">
      <c r="A215" s="161" t="str">
        <f>F!A186</f>
        <v>Hexachloorethaan</v>
      </c>
      <c r="B215" s="161"/>
      <c r="C215" s="161"/>
      <c r="D215" s="65" t="str">
        <f>G!AT186</f>
        <v/>
      </c>
      <c r="E215" s="28" t="str">
        <f>G!AS186</f>
        <v>--</v>
      </c>
      <c r="F215" s="23" t="str">
        <f>G!AU186</f>
        <v/>
      </c>
      <c r="G215" s="65" t="str">
        <f>IFERROR(IF(OR(E215="--",E215="rg",VLOOKUP(F!$B186,E!$B$1:'E'!$AK$300,17,FALSE)=1000000000,F215="-",F215=""),"",(HLOOKUP(SMALL(G!$R$5:'G'!$AC$5,1),G!$R$5:'G'!$AC$500,ROW(G!R186)-4,FALSE))/VLOOKUP(F!$B186,E!$B$1:'E'!$AK$300,17,FALSE)*100),"")</f>
        <v/>
      </c>
      <c r="H215" s="65" t="str">
        <f>G!AW186</f>
        <v/>
      </c>
      <c r="I215" s="28" t="str">
        <f>G!AV186</f>
        <v>--</v>
      </c>
      <c r="J215" s="23" t="str">
        <f>G!AX186</f>
        <v/>
      </c>
      <c r="K215" s="65" t="str">
        <f>IFERROR(IF(OR(I215="--",I215="rg",VLOOKUP(F!$B186,E!$B$1:'E'!$AK$300,17,FALSE)=1000000000,J215="-",J215=""),"",(HLOOKUP(SMALL(G!$R$5:'G'!$AC$5,3),G!$R$5:'G'!$AC$500,ROW(G!T186)-4,FALSE))/VLOOKUP(F!$B186,E!$B$1:'E'!$AK$300,17,FALSE)*100),"")</f>
        <v/>
      </c>
      <c r="L215" s="65" t="str">
        <f>G!AZ186</f>
        <v/>
      </c>
      <c r="M215" s="28" t="str">
        <f>G!AY186</f>
        <v>--</v>
      </c>
      <c r="N215" s="23" t="str">
        <f>G!BA186</f>
        <v/>
      </c>
      <c r="O215" s="65" t="str">
        <f>IFERROR(IF(OR(M215="--",M215="rg",VLOOKUP(F!$B186,E!$B$1:'E'!$AK$300,17,FALSE)=1000000000,N215="-",N215=""),"",(HLOOKUP(SMALL(G!$R$5:'G'!$AC$5,5),G!$R$5:'G'!$AC$500,ROW(G!V186)-4,FALSE))/VLOOKUP(F!$B186,E!$B$1:'E'!$AK$300,17,FALSE)*100),"")</f>
        <v/>
      </c>
      <c r="P215" s="65" t="str">
        <f>G!BC186</f>
        <v/>
      </c>
      <c r="Q215" s="28" t="str">
        <f>G!BB186</f>
        <v>--</v>
      </c>
      <c r="R215" s="23" t="str">
        <f>G!BD186</f>
        <v/>
      </c>
      <c r="S215" s="65" t="str">
        <f>IFERROR(IF(OR(Q215="--",Q215="rg",VLOOKUP(F!$B186,E!$B$1:'E'!$AK$300,17,FALSE)=1000000000,R215="-",R215=""),"",(HLOOKUP(SMALL(G!$R$5:'G'!$AC$5,7),G!$R$5:'G'!$AC$500,ROW(G!X186)-4,FALSE))/VLOOKUP(F!$B186,E!$B$1:'E'!$AK$300,17,FALSE)*100),"")</f>
        <v/>
      </c>
      <c r="T215" s="65" t="str">
        <f>G!BF186</f>
        <v/>
      </c>
      <c r="U215" s="28" t="str">
        <f>G!BE186</f>
        <v>--</v>
      </c>
      <c r="V215" s="23" t="str">
        <f>G!BG186</f>
        <v/>
      </c>
      <c r="W215" s="65" t="str">
        <f>IFERROR(IF(OR(U215="--",U215="rg",VLOOKUP(F!$B186,E!$B$1:'E'!$AK$300,17,FALSE)=1000000000,V215="-",V215=""),"",(HLOOKUP(SMALL(G!$R$5:'G'!$AC$5,9),G!$R$5:'G'!$AC$500,ROW(G!Z186)-4,FALSE))/VLOOKUP(F!$B186,E!$B$1:'E'!$AK$300,17,FALSE)*100),"")</f>
        <v/>
      </c>
      <c r="X215" s="65" t="str">
        <f>G!BI186</f>
        <v/>
      </c>
      <c r="Y215" s="28" t="str">
        <f>G!BH186</f>
        <v>--</v>
      </c>
      <c r="Z215" s="23" t="str">
        <f>G!BJ186</f>
        <v/>
      </c>
      <c r="AA215" s="65" t="str">
        <f>IFERROR(IF(OR(Y215="--",Y215="rg",VLOOKUP(F!$B186,E!$B$1:'E'!$AK$300,17,FALSE)=1000000000,Z215="-",Z215=""),"",(HLOOKUP(SMALL(G!$R$5:'G'!$AC$5,11),G!$R$5:'G'!$AC$500,ROW(G!AB186)-4,FALSE))/VLOOKUP(F!$B186,E!$B$1:'E'!$AK$300,17,FALSE)*100),"")</f>
        <v/>
      </c>
      <c r="AB215" s="22"/>
      <c r="AC215" s="22"/>
      <c r="AE215" s="40">
        <f t="shared" si="8"/>
        <v>1</v>
      </c>
    </row>
    <row r="216" spans="1:31" s="40" customFormat="1" ht="9" customHeight="1" x14ac:dyDescent="0.15">
      <c r="A216" s="161" t="str">
        <f>F!A187</f>
        <v>Quintozeen</v>
      </c>
      <c r="B216" s="161"/>
      <c r="C216" s="161"/>
      <c r="D216" s="65" t="str">
        <f>G!AT187</f>
        <v/>
      </c>
      <c r="E216" s="28" t="str">
        <f>G!AS187</f>
        <v>--</v>
      </c>
      <c r="F216" s="23" t="str">
        <f>G!AU187</f>
        <v/>
      </c>
      <c r="G216" s="65" t="str">
        <f>IFERROR(IF(OR(E216="--",E216="rg",VLOOKUP(F!$B187,E!$B$1:'E'!$AK$300,17,FALSE)=1000000000,F216="-",F216=""),"",(HLOOKUP(SMALL(G!$R$5:'G'!$AC$5,1),G!$R$5:'G'!$AC$500,ROW(G!R187)-4,FALSE))/VLOOKUP(F!$B187,E!$B$1:'E'!$AK$300,17,FALSE)*100),"")</f>
        <v/>
      </c>
      <c r="H216" s="65" t="str">
        <f>G!AW187</f>
        <v/>
      </c>
      <c r="I216" s="28" t="str">
        <f>G!AV187</f>
        <v>--</v>
      </c>
      <c r="J216" s="23" t="str">
        <f>G!AX187</f>
        <v/>
      </c>
      <c r="K216" s="65" t="str">
        <f>IFERROR(IF(OR(I216="--",I216="rg",VLOOKUP(F!$B187,E!$B$1:'E'!$AK$300,17,FALSE)=1000000000,J216="-",J216=""),"",(HLOOKUP(SMALL(G!$R$5:'G'!$AC$5,3),G!$R$5:'G'!$AC$500,ROW(G!T187)-4,FALSE))/VLOOKUP(F!$B187,E!$B$1:'E'!$AK$300,17,FALSE)*100),"")</f>
        <v/>
      </c>
      <c r="L216" s="65" t="str">
        <f>G!AZ187</f>
        <v/>
      </c>
      <c r="M216" s="28" t="str">
        <f>G!AY187</f>
        <v>--</v>
      </c>
      <c r="N216" s="23" t="str">
        <f>G!BA187</f>
        <v/>
      </c>
      <c r="O216" s="65" t="str">
        <f>IFERROR(IF(OR(M216="--",M216="rg",VLOOKUP(F!$B187,E!$B$1:'E'!$AK$300,17,FALSE)=1000000000,N216="-",N216=""),"",(HLOOKUP(SMALL(G!$R$5:'G'!$AC$5,5),G!$R$5:'G'!$AC$500,ROW(G!V187)-4,FALSE))/VLOOKUP(F!$B187,E!$B$1:'E'!$AK$300,17,FALSE)*100),"")</f>
        <v/>
      </c>
      <c r="P216" s="65" t="str">
        <f>G!BC187</f>
        <v/>
      </c>
      <c r="Q216" s="28" t="str">
        <f>G!BB187</f>
        <v>--</v>
      </c>
      <c r="R216" s="23" t="str">
        <f>G!BD187</f>
        <v/>
      </c>
      <c r="S216" s="65" t="str">
        <f>IFERROR(IF(OR(Q216="--",Q216="rg",VLOOKUP(F!$B187,E!$B$1:'E'!$AK$300,17,FALSE)=1000000000,R216="-",R216=""),"",(HLOOKUP(SMALL(G!$R$5:'G'!$AC$5,7),G!$R$5:'G'!$AC$500,ROW(G!X187)-4,FALSE))/VLOOKUP(F!$B187,E!$B$1:'E'!$AK$300,17,FALSE)*100),"")</f>
        <v/>
      </c>
      <c r="T216" s="65" t="str">
        <f>G!BF187</f>
        <v/>
      </c>
      <c r="U216" s="28" t="str">
        <f>G!BE187</f>
        <v>--</v>
      </c>
      <c r="V216" s="23" t="str">
        <f>G!BG187</f>
        <v/>
      </c>
      <c r="W216" s="65" t="str">
        <f>IFERROR(IF(OR(U216="--",U216="rg",VLOOKUP(F!$B187,E!$B$1:'E'!$AK$300,17,FALSE)=1000000000,V216="-",V216=""),"",(HLOOKUP(SMALL(G!$R$5:'G'!$AC$5,9),G!$R$5:'G'!$AC$500,ROW(G!Z187)-4,FALSE))/VLOOKUP(F!$B187,E!$B$1:'E'!$AK$300,17,FALSE)*100),"")</f>
        <v/>
      </c>
      <c r="X216" s="65" t="str">
        <f>G!BI187</f>
        <v/>
      </c>
      <c r="Y216" s="28" t="str">
        <f>G!BH187</f>
        <v>--</v>
      </c>
      <c r="Z216" s="23" t="str">
        <f>G!BJ187</f>
        <v/>
      </c>
      <c r="AA216" s="65" t="str">
        <f>IFERROR(IF(OR(Y216="--",Y216="rg",VLOOKUP(F!$B187,E!$B$1:'E'!$AK$300,17,FALSE)=1000000000,Z216="-",Z216=""),"",(HLOOKUP(SMALL(G!$R$5:'G'!$AC$5,11),G!$R$5:'G'!$AC$500,ROW(G!AB187)-4,FALSE))/VLOOKUP(F!$B187,E!$B$1:'E'!$AK$300,17,FALSE)*100),"")</f>
        <v/>
      </c>
      <c r="AB216" s="22"/>
      <c r="AC216" s="22"/>
      <c r="AE216" s="40">
        <f t="shared" si="8"/>
        <v>1</v>
      </c>
    </row>
    <row r="217" spans="1:31" s="40" customFormat="1" ht="9" customHeight="1" x14ac:dyDescent="0.15">
      <c r="A217" s="161" t="str">
        <f>F!A188</f>
        <v>Tecnazeen</v>
      </c>
      <c r="B217" s="161"/>
      <c r="C217" s="161"/>
      <c r="D217" s="65" t="str">
        <f>G!AT188</f>
        <v/>
      </c>
      <c r="E217" s="28" t="str">
        <f>G!AS188</f>
        <v>--</v>
      </c>
      <c r="F217" s="23" t="str">
        <f>G!AU188</f>
        <v/>
      </c>
      <c r="G217" s="65" t="str">
        <f>IFERROR(IF(OR(E217="--",E217="rg",VLOOKUP(F!$B188,E!$B$1:'E'!$AK$300,17,FALSE)=1000000000,F217="-",F217=""),"",(HLOOKUP(SMALL(G!$R$5:'G'!$AC$5,1),G!$R$5:'G'!$AC$500,ROW(G!R188)-4,FALSE))/VLOOKUP(F!$B188,E!$B$1:'E'!$AK$300,17,FALSE)*100),"")</f>
        <v/>
      </c>
      <c r="H217" s="65" t="str">
        <f>G!AW188</f>
        <v/>
      </c>
      <c r="I217" s="28" t="str">
        <f>G!AV188</f>
        <v>--</v>
      </c>
      <c r="J217" s="23" t="str">
        <f>G!AX188</f>
        <v/>
      </c>
      <c r="K217" s="65" t="str">
        <f>IFERROR(IF(OR(I217="--",I217="rg",VLOOKUP(F!$B188,E!$B$1:'E'!$AK$300,17,FALSE)=1000000000,J217="-",J217=""),"",(HLOOKUP(SMALL(G!$R$5:'G'!$AC$5,3),G!$R$5:'G'!$AC$500,ROW(G!T188)-4,FALSE))/VLOOKUP(F!$B188,E!$B$1:'E'!$AK$300,17,FALSE)*100),"")</f>
        <v/>
      </c>
      <c r="L217" s="65" t="str">
        <f>G!AZ188</f>
        <v/>
      </c>
      <c r="M217" s="28" t="str">
        <f>G!AY188</f>
        <v>--</v>
      </c>
      <c r="N217" s="23" t="str">
        <f>G!BA188</f>
        <v/>
      </c>
      <c r="O217" s="65" t="str">
        <f>IFERROR(IF(OR(M217="--",M217="rg",VLOOKUP(F!$B188,E!$B$1:'E'!$AK$300,17,FALSE)=1000000000,N217="-",N217=""),"",(HLOOKUP(SMALL(G!$R$5:'G'!$AC$5,5),G!$R$5:'G'!$AC$500,ROW(G!V188)-4,FALSE))/VLOOKUP(F!$B188,E!$B$1:'E'!$AK$300,17,FALSE)*100),"")</f>
        <v/>
      </c>
      <c r="P217" s="65" t="str">
        <f>G!BC188</f>
        <v/>
      </c>
      <c r="Q217" s="28" t="str">
        <f>G!BB188</f>
        <v>--</v>
      </c>
      <c r="R217" s="23" t="str">
        <f>G!BD188</f>
        <v/>
      </c>
      <c r="S217" s="65" t="str">
        <f>IFERROR(IF(OR(Q217="--",Q217="rg",VLOOKUP(F!$B188,E!$B$1:'E'!$AK$300,17,FALSE)=1000000000,R217="-",R217=""),"",(HLOOKUP(SMALL(G!$R$5:'G'!$AC$5,7),G!$R$5:'G'!$AC$500,ROW(G!X188)-4,FALSE))/VLOOKUP(F!$B188,E!$B$1:'E'!$AK$300,17,FALSE)*100),"")</f>
        <v/>
      </c>
      <c r="T217" s="65" t="str">
        <f>G!BF188</f>
        <v/>
      </c>
      <c r="U217" s="28" t="str">
        <f>G!BE188</f>
        <v>--</v>
      </c>
      <c r="V217" s="23" t="str">
        <f>G!BG188</f>
        <v/>
      </c>
      <c r="W217" s="65" t="str">
        <f>IFERROR(IF(OR(U217="--",U217="rg",VLOOKUP(F!$B188,E!$B$1:'E'!$AK$300,17,FALSE)=1000000000,V217="-",V217=""),"",(HLOOKUP(SMALL(G!$R$5:'G'!$AC$5,9),G!$R$5:'G'!$AC$500,ROW(G!Z188)-4,FALSE))/VLOOKUP(F!$B188,E!$B$1:'E'!$AK$300,17,FALSE)*100),"")</f>
        <v/>
      </c>
      <c r="X217" s="65" t="str">
        <f>G!BI188</f>
        <v/>
      </c>
      <c r="Y217" s="28" t="str">
        <f>G!BH188</f>
        <v>--</v>
      </c>
      <c r="Z217" s="23" t="str">
        <f>G!BJ188</f>
        <v/>
      </c>
      <c r="AA217" s="65" t="str">
        <f>IFERROR(IF(OR(Y217="--",Y217="rg",VLOOKUP(F!$B188,E!$B$1:'E'!$AK$300,17,FALSE)=1000000000,Z217="-",Z217=""),"",(HLOOKUP(SMALL(G!$R$5:'G'!$AC$5,11),G!$R$5:'G'!$AC$500,ROW(G!AB188)-4,FALSE))/VLOOKUP(F!$B188,E!$B$1:'E'!$AK$300,17,FALSE)*100),"")</f>
        <v/>
      </c>
      <c r="AB217" s="22"/>
      <c r="AC217" s="22"/>
      <c r="AE217" s="40">
        <f t="shared" si="8"/>
        <v>1</v>
      </c>
    </row>
    <row r="218" spans="1:31" s="40" customFormat="1" ht="9" customHeight="1" x14ac:dyDescent="0.15">
      <c r="A218" s="161" t="str">
        <f>F!A189</f>
        <v>Triallaat</v>
      </c>
      <c r="B218" s="161"/>
      <c r="C218" s="161"/>
      <c r="D218" s="65" t="str">
        <f>G!AT189</f>
        <v/>
      </c>
      <c r="E218" s="28" t="str">
        <f>G!AS189</f>
        <v>--</v>
      </c>
      <c r="F218" s="23" t="str">
        <f>G!AU189</f>
        <v/>
      </c>
      <c r="G218" s="65" t="str">
        <f>IFERROR(IF(OR(E218="--",E218="rg",VLOOKUP(F!$B189,E!$B$1:'E'!$AK$300,17,FALSE)=1000000000,F218="-",F218=""),"",(HLOOKUP(SMALL(G!$R$5:'G'!$AC$5,1),G!$R$5:'G'!$AC$500,ROW(G!R189)-4,FALSE))/VLOOKUP(F!$B189,E!$B$1:'E'!$AK$300,17,FALSE)*100),"")</f>
        <v/>
      </c>
      <c r="H218" s="65" t="str">
        <f>G!AW189</f>
        <v/>
      </c>
      <c r="I218" s="28" t="str">
        <f>G!AV189</f>
        <v>--</v>
      </c>
      <c r="J218" s="23" t="str">
        <f>G!AX189</f>
        <v/>
      </c>
      <c r="K218" s="65" t="str">
        <f>IFERROR(IF(OR(I218="--",I218="rg",VLOOKUP(F!$B189,E!$B$1:'E'!$AK$300,17,FALSE)=1000000000,J218="-",J218=""),"",(HLOOKUP(SMALL(G!$R$5:'G'!$AC$5,3),G!$R$5:'G'!$AC$500,ROW(G!T189)-4,FALSE))/VLOOKUP(F!$B189,E!$B$1:'E'!$AK$300,17,FALSE)*100),"")</f>
        <v/>
      </c>
      <c r="L218" s="65" t="str">
        <f>G!AZ189</f>
        <v/>
      </c>
      <c r="M218" s="28" t="str">
        <f>G!AY189</f>
        <v>--</v>
      </c>
      <c r="N218" s="23" t="str">
        <f>G!BA189</f>
        <v/>
      </c>
      <c r="O218" s="65" t="str">
        <f>IFERROR(IF(OR(M218="--",M218="rg",VLOOKUP(F!$B189,E!$B$1:'E'!$AK$300,17,FALSE)=1000000000,N218="-",N218=""),"",(HLOOKUP(SMALL(G!$R$5:'G'!$AC$5,5),G!$R$5:'G'!$AC$500,ROW(G!V189)-4,FALSE))/VLOOKUP(F!$B189,E!$B$1:'E'!$AK$300,17,FALSE)*100),"")</f>
        <v/>
      </c>
      <c r="P218" s="65" t="str">
        <f>G!BC189</f>
        <v/>
      </c>
      <c r="Q218" s="28" t="str">
        <f>G!BB189</f>
        <v>--</v>
      </c>
      <c r="R218" s="23" t="str">
        <f>G!BD189</f>
        <v/>
      </c>
      <c r="S218" s="65" t="str">
        <f>IFERROR(IF(OR(Q218="--",Q218="rg",VLOOKUP(F!$B189,E!$B$1:'E'!$AK$300,17,FALSE)=1000000000,R218="-",R218=""),"",(HLOOKUP(SMALL(G!$R$5:'G'!$AC$5,7),G!$R$5:'G'!$AC$500,ROW(G!X189)-4,FALSE))/VLOOKUP(F!$B189,E!$B$1:'E'!$AK$300,17,FALSE)*100),"")</f>
        <v/>
      </c>
      <c r="T218" s="65" t="str">
        <f>G!BF189</f>
        <v/>
      </c>
      <c r="U218" s="28" t="str">
        <f>G!BE189</f>
        <v>--</v>
      </c>
      <c r="V218" s="23" t="str">
        <f>G!BG189</f>
        <v/>
      </c>
      <c r="W218" s="65" t="str">
        <f>IFERROR(IF(OR(U218="--",U218="rg",VLOOKUP(F!$B189,E!$B$1:'E'!$AK$300,17,FALSE)=1000000000,V218="-",V218=""),"",(HLOOKUP(SMALL(G!$R$5:'G'!$AC$5,9),G!$R$5:'G'!$AC$500,ROW(G!Z189)-4,FALSE))/VLOOKUP(F!$B189,E!$B$1:'E'!$AK$300,17,FALSE)*100),"")</f>
        <v/>
      </c>
      <c r="X218" s="65" t="str">
        <f>G!BI189</f>
        <v/>
      </c>
      <c r="Y218" s="28" t="str">
        <f>G!BH189</f>
        <v>--</v>
      </c>
      <c r="Z218" s="23" t="str">
        <f>G!BJ189</f>
        <v/>
      </c>
      <c r="AA218" s="65" t="str">
        <f>IFERROR(IF(OR(Y218="--",Y218="rg",VLOOKUP(F!$B189,E!$B$1:'E'!$AK$300,17,FALSE)=1000000000,Z218="-",Z218=""),"",(HLOOKUP(SMALL(G!$R$5:'G'!$AC$5,11),G!$R$5:'G'!$AC$500,ROW(G!AB189)-4,FALSE))/VLOOKUP(F!$B189,E!$B$1:'E'!$AK$300,17,FALSE)*100),"")</f>
        <v/>
      </c>
      <c r="AB218" s="22"/>
      <c r="AC218" s="22"/>
      <c r="AE218" s="40">
        <f t="shared" si="8"/>
        <v>1</v>
      </c>
    </row>
    <row r="219" spans="1:31" s="40" customFormat="1" ht="9" customHeight="1" x14ac:dyDescent="0.15">
      <c r="A219" s="161" t="str">
        <f>F!A190</f>
        <v>p,p-Methoxychloor</v>
      </c>
      <c r="B219" s="161"/>
      <c r="C219" s="161"/>
      <c r="D219" s="65" t="str">
        <f>G!AT190</f>
        <v/>
      </c>
      <c r="E219" s="28" t="str">
        <f>G!AS190</f>
        <v>--</v>
      </c>
      <c r="F219" s="23" t="str">
        <f>G!AU190</f>
        <v/>
      </c>
      <c r="G219" s="65" t="str">
        <f>IFERROR(IF(OR(E219="--",E219="rg",VLOOKUP(F!$B190,E!$B$1:'E'!$AK$300,17,FALSE)=1000000000,F219="-",F219=""),"",(HLOOKUP(SMALL(G!$R$5:'G'!$AC$5,1),G!$R$5:'G'!$AC$500,ROW(G!R190)-4,FALSE))/VLOOKUP(F!$B190,E!$B$1:'E'!$AK$300,17,FALSE)*100),"")</f>
        <v/>
      </c>
      <c r="H219" s="65" t="str">
        <f>G!AW190</f>
        <v/>
      </c>
      <c r="I219" s="28" t="str">
        <f>G!AV190</f>
        <v>--</v>
      </c>
      <c r="J219" s="23" t="str">
        <f>G!AX190</f>
        <v/>
      </c>
      <c r="K219" s="65" t="str">
        <f>IFERROR(IF(OR(I219="--",I219="rg",VLOOKUP(F!$B190,E!$B$1:'E'!$AK$300,17,FALSE)=1000000000,J219="-",J219=""),"",(HLOOKUP(SMALL(G!$R$5:'G'!$AC$5,3),G!$R$5:'G'!$AC$500,ROW(G!T190)-4,FALSE))/VLOOKUP(F!$B190,E!$B$1:'E'!$AK$300,17,FALSE)*100),"")</f>
        <v/>
      </c>
      <c r="L219" s="65" t="str">
        <f>G!AZ190</f>
        <v/>
      </c>
      <c r="M219" s="28" t="str">
        <f>G!AY190</f>
        <v>--</v>
      </c>
      <c r="N219" s="23" t="str">
        <f>G!BA190</f>
        <v/>
      </c>
      <c r="O219" s="65" t="str">
        <f>IFERROR(IF(OR(M219="--",M219="rg",VLOOKUP(F!$B190,E!$B$1:'E'!$AK$300,17,FALSE)=1000000000,N219="-",N219=""),"",(HLOOKUP(SMALL(G!$R$5:'G'!$AC$5,5),G!$R$5:'G'!$AC$500,ROW(G!V190)-4,FALSE))/VLOOKUP(F!$B190,E!$B$1:'E'!$AK$300,17,FALSE)*100),"")</f>
        <v/>
      </c>
      <c r="P219" s="65" t="str">
        <f>G!BC190</f>
        <v/>
      </c>
      <c r="Q219" s="28" t="str">
        <f>G!BB190</f>
        <v>--</v>
      </c>
      <c r="R219" s="23" t="str">
        <f>G!BD190</f>
        <v/>
      </c>
      <c r="S219" s="65" t="str">
        <f>IFERROR(IF(OR(Q219="--",Q219="rg",VLOOKUP(F!$B190,E!$B$1:'E'!$AK$300,17,FALSE)=1000000000,R219="-",R219=""),"",(HLOOKUP(SMALL(G!$R$5:'G'!$AC$5,7),G!$R$5:'G'!$AC$500,ROW(G!X190)-4,FALSE))/VLOOKUP(F!$B190,E!$B$1:'E'!$AK$300,17,FALSE)*100),"")</f>
        <v/>
      </c>
      <c r="T219" s="65" t="str">
        <f>G!BF190</f>
        <v/>
      </c>
      <c r="U219" s="28" t="str">
        <f>G!BE190</f>
        <v>--</v>
      </c>
      <c r="V219" s="23" t="str">
        <f>G!BG190</f>
        <v/>
      </c>
      <c r="W219" s="65" t="str">
        <f>IFERROR(IF(OR(U219="--",U219="rg",VLOOKUP(F!$B190,E!$B$1:'E'!$AK$300,17,FALSE)=1000000000,V219="-",V219=""),"",(HLOOKUP(SMALL(G!$R$5:'G'!$AC$5,9),G!$R$5:'G'!$AC$500,ROW(G!Z190)-4,FALSE))/VLOOKUP(F!$B190,E!$B$1:'E'!$AK$300,17,FALSE)*100),"")</f>
        <v/>
      </c>
      <c r="X219" s="65" t="str">
        <f>G!BI190</f>
        <v/>
      </c>
      <c r="Y219" s="28" t="str">
        <f>G!BH190</f>
        <v>--</v>
      </c>
      <c r="Z219" s="23" t="str">
        <f>G!BJ190</f>
        <v/>
      </c>
      <c r="AA219" s="65" t="str">
        <f>IFERROR(IF(OR(Y219="--",Y219="rg",VLOOKUP(F!$B190,E!$B$1:'E'!$AK$300,17,FALSE)=1000000000,Z219="-",Z219=""),"",(HLOOKUP(SMALL(G!$R$5:'G'!$AC$5,11),G!$R$5:'G'!$AC$500,ROW(G!AB190)-4,FALSE))/VLOOKUP(F!$B190,E!$B$1:'E'!$AK$300,17,FALSE)*100),"")</f>
        <v/>
      </c>
      <c r="AB219" s="22"/>
      <c r="AC219" s="22"/>
      <c r="AE219" s="40">
        <f t="shared" si="8"/>
        <v>1</v>
      </c>
    </row>
    <row r="220" spans="1:31" ht="3.95" customHeight="1" x14ac:dyDescent="0.15">
      <c r="A220" s="65"/>
      <c r="B220" s="65"/>
      <c r="C220" s="65"/>
      <c r="D220" s="65"/>
      <c r="H220" s="65"/>
      <c r="L220" s="65"/>
      <c r="P220" s="65"/>
      <c r="T220" s="65"/>
      <c r="X220" s="65"/>
      <c r="AA220" s="22"/>
      <c r="AE220" s="67">
        <f>AE221</f>
        <v>1</v>
      </c>
    </row>
    <row r="221" spans="1:31" ht="9" customHeight="1" x14ac:dyDescent="0.15">
      <c r="A221" s="66" t="str">
        <f>IF(COUNTIF(F!D189:D212,60)&gt;0,"Fosforbestrijdingsmiddelen (mg/l)","Fosforbestrijdingsmiddelen (µg/l)")</f>
        <v>Fosforbestrijdingsmiddelen (µg/l)</v>
      </c>
      <c r="B221" s="65"/>
      <c r="C221" s="65"/>
      <c r="D221" s="65"/>
      <c r="H221" s="65"/>
      <c r="L221" s="65"/>
      <c r="P221" s="65"/>
      <c r="T221" s="65"/>
      <c r="X221" s="65"/>
      <c r="AA221" s="22"/>
      <c r="AE221" s="67">
        <f>IF(COUNTIF(AE222:AE245,1)=COUNT(AE222:AE245),1,0)</f>
        <v>1</v>
      </c>
    </row>
    <row r="222" spans="1:31" s="40" customFormat="1" ht="9" customHeight="1" x14ac:dyDescent="0.15">
      <c r="A222" s="161" t="str">
        <f>F!A191</f>
        <v>Azinfos-ethyl</v>
      </c>
      <c r="B222" s="161"/>
      <c r="C222" s="161"/>
      <c r="D222" s="65" t="str">
        <f>G!AT191</f>
        <v/>
      </c>
      <c r="E222" s="28" t="str">
        <f>G!AS191</f>
        <v>--</v>
      </c>
      <c r="F222" s="23" t="str">
        <f>G!AU191</f>
        <v/>
      </c>
      <c r="G222" s="65" t="str">
        <f>IFERROR(IF(OR(E222="--",E222="rg",VLOOKUP(F!$B191,E!$B$1:'E'!$AK$300,17,FALSE)=1000000000,F222="-",F222=""),"",(HLOOKUP(SMALL(G!$R$5:'G'!$AC$5,1),G!$R$5:'G'!$AC$500,ROW(G!R191)-4,FALSE))/VLOOKUP(F!$B191,E!$B$1:'E'!$AK$300,17,FALSE)*100),"")</f>
        <v/>
      </c>
      <c r="H222" s="65" t="str">
        <f>G!AW191</f>
        <v/>
      </c>
      <c r="I222" s="28" t="str">
        <f>G!AV191</f>
        <v>--</v>
      </c>
      <c r="J222" s="23" t="str">
        <f>G!AX191</f>
        <v/>
      </c>
      <c r="K222" s="65" t="str">
        <f>IFERROR(IF(OR(I222="--",I222="rg",VLOOKUP(F!$B191,E!$B$1:'E'!$AK$300,17,FALSE)=1000000000,J222="-",J222=""),"",(HLOOKUP(SMALL(G!$R$5:'G'!$AC$5,3),G!$R$5:'G'!$AC$500,ROW(G!T191)-4,FALSE))/VLOOKUP(F!$B191,E!$B$1:'E'!$AK$300,17,FALSE)*100),"")</f>
        <v/>
      </c>
      <c r="L222" s="65" t="str">
        <f>G!AZ191</f>
        <v/>
      </c>
      <c r="M222" s="28" t="str">
        <f>G!AY191</f>
        <v>--</v>
      </c>
      <c r="N222" s="23" t="str">
        <f>G!BA191</f>
        <v/>
      </c>
      <c r="O222" s="65" t="str">
        <f>IFERROR(IF(OR(M222="--",M222="rg",VLOOKUP(F!$B191,E!$B$1:'E'!$AK$300,17,FALSE)=1000000000,N222="-",N222=""),"",(HLOOKUP(SMALL(G!$R$5:'G'!$AC$5,5),G!$R$5:'G'!$AC$500,ROW(G!V191)-4,FALSE))/VLOOKUP(F!$B191,E!$B$1:'E'!$AK$300,17,FALSE)*100),"")</f>
        <v/>
      </c>
      <c r="P222" s="65" t="str">
        <f>G!BC191</f>
        <v/>
      </c>
      <c r="Q222" s="28" t="str">
        <f>G!BB191</f>
        <v>--</v>
      </c>
      <c r="R222" s="23" t="str">
        <f>G!BD191</f>
        <v/>
      </c>
      <c r="S222" s="65" t="str">
        <f>IFERROR(IF(OR(Q222="--",Q222="rg",VLOOKUP(F!$B191,E!$B$1:'E'!$AK$300,17,FALSE)=1000000000,R222="-",R222=""),"",(HLOOKUP(SMALL(G!$R$5:'G'!$AC$5,7),G!$R$5:'G'!$AC$500,ROW(G!X191)-4,FALSE))/VLOOKUP(F!$B191,E!$B$1:'E'!$AK$300,17,FALSE)*100),"")</f>
        <v/>
      </c>
      <c r="T222" s="65" t="str">
        <f>G!BF191</f>
        <v/>
      </c>
      <c r="U222" s="28" t="str">
        <f>G!BE191</f>
        <v>--</v>
      </c>
      <c r="V222" s="23" t="str">
        <f>G!BG191</f>
        <v/>
      </c>
      <c r="W222" s="65" t="str">
        <f>IFERROR(IF(OR(U222="--",U222="rg",VLOOKUP(F!$B191,E!$B$1:'E'!$AK$300,17,FALSE)=1000000000,V222="-",V222=""),"",(HLOOKUP(SMALL(G!$R$5:'G'!$AC$5,9),G!$R$5:'G'!$AC$500,ROW(G!Z191)-4,FALSE))/VLOOKUP(F!$B191,E!$B$1:'E'!$AK$300,17,FALSE)*100),"")</f>
        <v/>
      </c>
      <c r="X222" s="65" t="str">
        <f>G!BI191</f>
        <v/>
      </c>
      <c r="Y222" s="28" t="str">
        <f>G!BH191</f>
        <v>--</v>
      </c>
      <c r="Z222" s="23" t="str">
        <f>G!BJ191</f>
        <v/>
      </c>
      <c r="AA222" s="65" t="str">
        <f>IFERROR(IF(OR(Y222="--",Y222="rg",VLOOKUP(F!$B191,E!$B$1:'E'!$AK$300,17,FALSE)=1000000000,Z222="-",Z222=""),"",(HLOOKUP(SMALL(G!$R$5:'G'!$AC$5,11),G!$R$5:'G'!$AC$500,ROW(G!AB191)-4,FALSE))/VLOOKUP(F!$B191,E!$B$1:'E'!$AK$300,17,FALSE)*100),"")</f>
        <v/>
      </c>
      <c r="AB222" s="22"/>
      <c r="AC222" s="22"/>
      <c r="AE222" s="40">
        <f t="shared" ref="AE222:AE245" si="9">IF(AND(E222="--",I222="--",M222="--",Q222="--",U222="--",Y222="--"),1,0)</f>
        <v>1</v>
      </c>
    </row>
    <row r="223" spans="1:31" s="40" customFormat="1" ht="9" customHeight="1" x14ac:dyDescent="0.15">
      <c r="A223" s="161" t="str">
        <f>F!A192</f>
        <v>Azinfos-methyl</v>
      </c>
      <c r="B223" s="161"/>
      <c r="C223" s="161"/>
      <c r="D223" s="65" t="str">
        <f>G!AT192</f>
        <v/>
      </c>
      <c r="E223" s="28" t="str">
        <f>G!AS192</f>
        <v>--</v>
      </c>
      <c r="F223" s="23" t="str">
        <f>G!AU192</f>
        <v/>
      </c>
      <c r="G223" s="65" t="str">
        <f>IFERROR(IF(OR(E223="--",E223="rg",VLOOKUP(F!$B192,E!$B$1:'E'!$AK$300,17,FALSE)=1000000000,F223="-",F223=""),"",(HLOOKUP(SMALL(G!$R$5:'G'!$AC$5,1),G!$R$5:'G'!$AC$500,ROW(G!R192)-4,FALSE))/VLOOKUP(F!$B192,E!$B$1:'E'!$AK$300,17,FALSE)*100),"")</f>
        <v/>
      </c>
      <c r="H223" s="65" t="str">
        <f>G!AW192</f>
        <v/>
      </c>
      <c r="I223" s="28" t="str">
        <f>G!AV192</f>
        <v>--</v>
      </c>
      <c r="J223" s="23" t="str">
        <f>G!AX192</f>
        <v/>
      </c>
      <c r="K223" s="65" t="str">
        <f>IFERROR(IF(OR(I223="--",I223="rg",VLOOKUP(F!$B192,E!$B$1:'E'!$AK$300,17,FALSE)=1000000000,J223="-",J223=""),"",(HLOOKUP(SMALL(G!$R$5:'G'!$AC$5,3),G!$R$5:'G'!$AC$500,ROW(G!T192)-4,FALSE))/VLOOKUP(F!$B192,E!$B$1:'E'!$AK$300,17,FALSE)*100),"")</f>
        <v/>
      </c>
      <c r="L223" s="65" t="str">
        <f>G!AZ192</f>
        <v/>
      </c>
      <c r="M223" s="28" t="str">
        <f>G!AY192</f>
        <v>--</v>
      </c>
      <c r="N223" s="23" t="str">
        <f>G!BA192</f>
        <v/>
      </c>
      <c r="O223" s="65" t="str">
        <f>IFERROR(IF(OR(M223="--",M223="rg",VLOOKUP(F!$B192,E!$B$1:'E'!$AK$300,17,FALSE)=1000000000,N223="-",N223=""),"",(HLOOKUP(SMALL(G!$R$5:'G'!$AC$5,5),G!$R$5:'G'!$AC$500,ROW(G!V192)-4,FALSE))/VLOOKUP(F!$B192,E!$B$1:'E'!$AK$300,17,FALSE)*100),"")</f>
        <v/>
      </c>
      <c r="P223" s="65" t="str">
        <f>G!BC192</f>
        <v/>
      </c>
      <c r="Q223" s="28" t="str">
        <f>G!BB192</f>
        <v>--</v>
      </c>
      <c r="R223" s="23" t="str">
        <f>G!BD192</f>
        <v/>
      </c>
      <c r="S223" s="65" t="str">
        <f>IFERROR(IF(OR(Q223="--",Q223="rg",VLOOKUP(F!$B192,E!$B$1:'E'!$AK$300,17,FALSE)=1000000000,R223="-",R223=""),"",(HLOOKUP(SMALL(G!$R$5:'G'!$AC$5,7),G!$R$5:'G'!$AC$500,ROW(G!X192)-4,FALSE))/VLOOKUP(F!$B192,E!$B$1:'E'!$AK$300,17,FALSE)*100),"")</f>
        <v/>
      </c>
      <c r="T223" s="65" t="str">
        <f>G!BF192</f>
        <v/>
      </c>
      <c r="U223" s="28" t="str">
        <f>G!BE192</f>
        <v>--</v>
      </c>
      <c r="V223" s="23" t="str">
        <f>G!BG192</f>
        <v/>
      </c>
      <c r="W223" s="65" t="str">
        <f>IFERROR(IF(OR(U223="--",U223="rg",VLOOKUP(F!$B192,E!$B$1:'E'!$AK$300,17,FALSE)=1000000000,V223="-",V223=""),"",(HLOOKUP(SMALL(G!$R$5:'G'!$AC$5,9),G!$R$5:'G'!$AC$500,ROW(G!Z192)-4,FALSE))/VLOOKUP(F!$B192,E!$B$1:'E'!$AK$300,17,FALSE)*100),"")</f>
        <v/>
      </c>
      <c r="X223" s="65" t="str">
        <f>G!BI192</f>
        <v/>
      </c>
      <c r="Y223" s="28" t="str">
        <f>G!BH192</f>
        <v>--</v>
      </c>
      <c r="Z223" s="23" t="str">
        <f>G!BJ192</f>
        <v/>
      </c>
      <c r="AA223" s="65" t="str">
        <f>IFERROR(IF(OR(Y223="--",Y223="rg",VLOOKUP(F!$B192,E!$B$1:'E'!$AK$300,17,FALSE)=1000000000,Z223="-",Z223=""),"",(HLOOKUP(SMALL(G!$R$5:'G'!$AC$5,11),G!$R$5:'G'!$AC$500,ROW(G!AB192)-4,FALSE))/VLOOKUP(F!$B192,E!$B$1:'E'!$AK$300,17,FALSE)*100),"")</f>
        <v/>
      </c>
      <c r="AB223" s="22"/>
      <c r="AC223" s="22"/>
      <c r="AE223" s="40">
        <f t="shared" si="9"/>
        <v>1</v>
      </c>
    </row>
    <row r="224" spans="1:31" s="40" customFormat="1" ht="9" customHeight="1" x14ac:dyDescent="0.15">
      <c r="A224" s="161" t="str">
        <f>F!A193</f>
        <v>Carbofenothion</v>
      </c>
      <c r="B224" s="161"/>
      <c r="C224" s="161"/>
      <c r="D224" s="65" t="str">
        <f>G!AT193</f>
        <v/>
      </c>
      <c r="E224" s="28" t="str">
        <f>G!AS193</f>
        <v>--</v>
      </c>
      <c r="F224" s="23" t="str">
        <f>G!AU193</f>
        <v/>
      </c>
      <c r="G224" s="65" t="str">
        <f>IFERROR(IF(OR(E224="--",E224="rg",VLOOKUP(F!$B193,E!$B$1:'E'!$AK$300,17,FALSE)=1000000000,F224="-",F224=""),"",(HLOOKUP(SMALL(G!$R$5:'G'!$AC$5,1),G!$R$5:'G'!$AC$500,ROW(G!R193)-4,FALSE))/VLOOKUP(F!$B193,E!$B$1:'E'!$AK$300,17,FALSE)*100),"")</f>
        <v/>
      </c>
      <c r="H224" s="65" t="str">
        <f>G!AW193</f>
        <v/>
      </c>
      <c r="I224" s="28" t="str">
        <f>G!AV193</f>
        <v>--</v>
      </c>
      <c r="J224" s="23" t="str">
        <f>G!AX193</f>
        <v/>
      </c>
      <c r="K224" s="65" t="str">
        <f>IFERROR(IF(OR(I224="--",I224="rg",VLOOKUP(F!$B193,E!$B$1:'E'!$AK$300,17,FALSE)=1000000000,J224="-",J224=""),"",(HLOOKUP(SMALL(G!$R$5:'G'!$AC$5,3),G!$R$5:'G'!$AC$500,ROW(G!T193)-4,FALSE))/VLOOKUP(F!$B193,E!$B$1:'E'!$AK$300,17,FALSE)*100),"")</f>
        <v/>
      </c>
      <c r="L224" s="65" t="str">
        <f>G!AZ193</f>
        <v/>
      </c>
      <c r="M224" s="28" t="str">
        <f>G!AY193</f>
        <v>--</v>
      </c>
      <c r="N224" s="23" t="str">
        <f>G!BA193</f>
        <v/>
      </c>
      <c r="O224" s="65" t="str">
        <f>IFERROR(IF(OR(M224="--",M224="rg",VLOOKUP(F!$B193,E!$B$1:'E'!$AK$300,17,FALSE)=1000000000,N224="-",N224=""),"",(HLOOKUP(SMALL(G!$R$5:'G'!$AC$5,5),G!$R$5:'G'!$AC$500,ROW(G!V193)-4,FALSE))/VLOOKUP(F!$B193,E!$B$1:'E'!$AK$300,17,FALSE)*100),"")</f>
        <v/>
      </c>
      <c r="P224" s="65" t="str">
        <f>G!BC193</f>
        <v/>
      </c>
      <c r="Q224" s="28" t="str">
        <f>G!BB193</f>
        <v>--</v>
      </c>
      <c r="R224" s="23" t="str">
        <f>G!BD193</f>
        <v/>
      </c>
      <c r="S224" s="65" t="str">
        <f>IFERROR(IF(OR(Q224="--",Q224="rg",VLOOKUP(F!$B193,E!$B$1:'E'!$AK$300,17,FALSE)=1000000000,R224="-",R224=""),"",(HLOOKUP(SMALL(G!$R$5:'G'!$AC$5,7),G!$R$5:'G'!$AC$500,ROW(G!X193)-4,FALSE))/VLOOKUP(F!$B193,E!$B$1:'E'!$AK$300,17,FALSE)*100),"")</f>
        <v/>
      </c>
      <c r="T224" s="65" t="str">
        <f>G!BF193</f>
        <v/>
      </c>
      <c r="U224" s="28" t="str">
        <f>G!BE193</f>
        <v>--</v>
      </c>
      <c r="V224" s="23" t="str">
        <f>G!BG193</f>
        <v/>
      </c>
      <c r="W224" s="65" t="str">
        <f>IFERROR(IF(OR(U224="--",U224="rg",VLOOKUP(F!$B193,E!$B$1:'E'!$AK$300,17,FALSE)=1000000000,V224="-",V224=""),"",(HLOOKUP(SMALL(G!$R$5:'G'!$AC$5,9),G!$R$5:'G'!$AC$500,ROW(G!Z193)-4,FALSE))/VLOOKUP(F!$B193,E!$B$1:'E'!$AK$300,17,FALSE)*100),"")</f>
        <v/>
      </c>
      <c r="X224" s="65" t="str">
        <f>G!BI193</f>
        <v/>
      </c>
      <c r="Y224" s="28" t="str">
        <f>G!BH193</f>
        <v>--</v>
      </c>
      <c r="Z224" s="23" t="str">
        <f>G!BJ193</f>
        <v/>
      </c>
      <c r="AA224" s="65" t="str">
        <f>IFERROR(IF(OR(Y224="--",Y224="rg",VLOOKUP(F!$B193,E!$B$1:'E'!$AK$300,17,FALSE)=1000000000,Z224="-",Z224=""),"",(HLOOKUP(SMALL(G!$R$5:'G'!$AC$5,11),G!$R$5:'G'!$AC$500,ROW(G!AB193)-4,FALSE))/VLOOKUP(F!$B193,E!$B$1:'E'!$AK$300,17,FALSE)*100),"")</f>
        <v/>
      </c>
      <c r="AB224" s="22"/>
      <c r="AC224" s="22"/>
      <c r="AE224" s="40">
        <f t="shared" si="9"/>
        <v>1</v>
      </c>
    </row>
    <row r="225" spans="1:31" s="40" customFormat="1" ht="9" customHeight="1" x14ac:dyDescent="0.15">
      <c r="A225" s="161" t="str">
        <f>F!A194</f>
        <v>Chloorfenvinfos A</v>
      </c>
      <c r="B225" s="161"/>
      <c r="C225" s="161"/>
      <c r="D225" s="65" t="str">
        <f>G!AT194</f>
        <v/>
      </c>
      <c r="E225" s="28" t="str">
        <f>G!AS194</f>
        <v>--</v>
      </c>
      <c r="F225" s="23" t="str">
        <f>G!AU194</f>
        <v/>
      </c>
      <c r="G225" s="65" t="str">
        <f>IFERROR(IF(OR(E225="--",E225="rg",VLOOKUP(F!$B194,E!$B$1:'E'!$AK$300,17,FALSE)=1000000000,F225="-",F225=""),"",(HLOOKUP(SMALL(G!$R$5:'G'!$AC$5,1),G!$R$5:'G'!$AC$500,ROW(G!R194)-4,FALSE))/VLOOKUP(F!$B194,E!$B$1:'E'!$AK$300,17,FALSE)*100),"")</f>
        <v/>
      </c>
      <c r="H225" s="65" t="str">
        <f>G!AW194</f>
        <v/>
      </c>
      <c r="I225" s="28" t="str">
        <f>G!AV194</f>
        <v>--</v>
      </c>
      <c r="J225" s="23" t="str">
        <f>G!AX194</f>
        <v/>
      </c>
      <c r="K225" s="65" t="str">
        <f>IFERROR(IF(OR(I225="--",I225="rg",VLOOKUP(F!$B194,E!$B$1:'E'!$AK$300,17,FALSE)=1000000000,J225="-",J225=""),"",(HLOOKUP(SMALL(G!$R$5:'G'!$AC$5,3),G!$R$5:'G'!$AC$500,ROW(G!T194)-4,FALSE))/VLOOKUP(F!$B194,E!$B$1:'E'!$AK$300,17,FALSE)*100),"")</f>
        <v/>
      </c>
      <c r="L225" s="65" t="str">
        <f>G!AZ194</f>
        <v/>
      </c>
      <c r="M225" s="28" t="str">
        <f>G!AY194</f>
        <v>--</v>
      </c>
      <c r="N225" s="23" t="str">
        <f>G!BA194</f>
        <v/>
      </c>
      <c r="O225" s="65" t="str">
        <f>IFERROR(IF(OR(M225="--",M225="rg",VLOOKUP(F!$B194,E!$B$1:'E'!$AK$300,17,FALSE)=1000000000,N225="-",N225=""),"",(HLOOKUP(SMALL(G!$R$5:'G'!$AC$5,5),G!$R$5:'G'!$AC$500,ROW(G!V194)-4,FALSE))/VLOOKUP(F!$B194,E!$B$1:'E'!$AK$300,17,FALSE)*100),"")</f>
        <v/>
      </c>
      <c r="P225" s="65" t="str">
        <f>G!BC194</f>
        <v/>
      </c>
      <c r="Q225" s="28" t="str">
        <f>G!BB194</f>
        <v>--</v>
      </c>
      <c r="R225" s="23" t="str">
        <f>G!BD194</f>
        <v/>
      </c>
      <c r="S225" s="65" t="str">
        <f>IFERROR(IF(OR(Q225="--",Q225="rg",VLOOKUP(F!$B194,E!$B$1:'E'!$AK$300,17,FALSE)=1000000000,R225="-",R225=""),"",(HLOOKUP(SMALL(G!$R$5:'G'!$AC$5,7),G!$R$5:'G'!$AC$500,ROW(G!X194)-4,FALSE))/VLOOKUP(F!$B194,E!$B$1:'E'!$AK$300,17,FALSE)*100),"")</f>
        <v/>
      </c>
      <c r="T225" s="65" t="str">
        <f>G!BF194</f>
        <v/>
      </c>
      <c r="U225" s="28" t="str">
        <f>G!BE194</f>
        <v>--</v>
      </c>
      <c r="V225" s="23" t="str">
        <f>G!BG194</f>
        <v/>
      </c>
      <c r="W225" s="65" t="str">
        <f>IFERROR(IF(OR(U225="--",U225="rg",VLOOKUP(F!$B194,E!$B$1:'E'!$AK$300,17,FALSE)=1000000000,V225="-",V225=""),"",(HLOOKUP(SMALL(G!$R$5:'G'!$AC$5,9),G!$R$5:'G'!$AC$500,ROW(G!Z194)-4,FALSE))/VLOOKUP(F!$B194,E!$B$1:'E'!$AK$300,17,FALSE)*100),"")</f>
        <v/>
      </c>
      <c r="X225" s="65" t="str">
        <f>G!BI194</f>
        <v/>
      </c>
      <c r="Y225" s="28" t="str">
        <f>G!BH194</f>
        <v>--</v>
      </c>
      <c r="Z225" s="23" t="str">
        <f>G!BJ194</f>
        <v/>
      </c>
      <c r="AA225" s="65" t="str">
        <f>IFERROR(IF(OR(Y225="--",Y225="rg",VLOOKUP(F!$B194,E!$B$1:'E'!$AK$300,17,FALSE)=1000000000,Z225="-",Z225=""),"",(HLOOKUP(SMALL(G!$R$5:'G'!$AC$5,11),G!$R$5:'G'!$AC$500,ROW(G!AB194)-4,FALSE))/VLOOKUP(F!$B194,E!$B$1:'E'!$AK$300,17,FALSE)*100),"")</f>
        <v/>
      </c>
      <c r="AB225" s="22"/>
      <c r="AC225" s="22"/>
      <c r="AE225" s="40">
        <f t="shared" si="9"/>
        <v>1</v>
      </c>
    </row>
    <row r="226" spans="1:31" s="40" customFormat="1" ht="9" customHeight="1" x14ac:dyDescent="0.15">
      <c r="A226" s="161" t="str">
        <f>F!A195</f>
        <v>Chloorfenvinfos B</v>
      </c>
      <c r="B226" s="161"/>
      <c r="C226" s="161"/>
      <c r="D226" s="65" t="str">
        <f>G!AT195</f>
        <v/>
      </c>
      <c r="E226" s="28" t="str">
        <f>G!AS195</f>
        <v>--</v>
      </c>
      <c r="F226" s="23" t="str">
        <f>G!AU195</f>
        <v/>
      </c>
      <c r="G226" s="65" t="str">
        <f>IFERROR(IF(OR(E226="--",E226="rg",VLOOKUP(F!$B195,E!$B$1:'E'!$AK$300,17,FALSE)=1000000000,F226="-",F226=""),"",(HLOOKUP(SMALL(G!$R$5:'G'!$AC$5,1),G!$R$5:'G'!$AC$500,ROW(G!R195)-4,FALSE))/VLOOKUP(F!$B195,E!$B$1:'E'!$AK$300,17,FALSE)*100),"")</f>
        <v/>
      </c>
      <c r="H226" s="65" t="str">
        <f>G!AW195</f>
        <v/>
      </c>
      <c r="I226" s="28" t="str">
        <f>G!AV195</f>
        <v>--</v>
      </c>
      <c r="J226" s="23" t="str">
        <f>G!AX195</f>
        <v/>
      </c>
      <c r="K226" s="65" t="str">
        <f>IFERROR(IF(OR(I226="--",I226="rg",VLOOKUP(F!$B195,E!$B$1:'E'!$AK$300,17,FALSE)=1000000000,J226="-",J226=""),"",(HLOOKUP(SMALL(G!$R$5:'G'!$AC$5,3),G!$R$5:'G'!$AC$500,ROW(G!T195)-4,FALSE))/VLOOKUP(F!$B195,E!$B$1:'E'!$AK$300,17,FALSE)*100),"")</f>
        <v/>
      </c>
      <c r="L226" s="65" t="str">
        <f>G!AZ195</f>
        <v/>
      </c>
      <c r="M226" s="28" t="str">
        <f>G!AY195</f>
        <v>--</v>
      </c>
      <c r="N226" s="23" t="str">
        <f>G!BA195</f>
        <v/>
      </c>
      <c r="O226" s="65" t="str">
        <f>IFERROR(IF(OR(M226="--",M226="rg",VLOOKUP(F!$B195,E!$B$1:'E'!$AK$300,17,FALSE)=1000000000,N226="-",N226=""),"",(HLOOKUP(SMALL(G!$R$5:'G'!$AC$5,5),G!$R$5:'G'!$AC$500,ROW(G!V195)-4,FALSE))/VLOOKUP(F!$B195,E!$B$1:'E'!$AK$300,17,FALSE)*100),"")</f>
        <v/>
      </c>
      <c r="P226" s="65" t="str">
        <f>G!BC195</f>
        <v/>
      </c>
      <c r="Q226" s="28" t="str">
        <f>G!BB195</f>
        <v>--</v>
      </c>
      <c r="R226" s="23" t="str">
        <f>G!BD195</f>
        <v/>
      </c>
      <c r="S226" s="65" t="str">
        <f>IFERROR(IF(OR(Q226="--",Q226="rg",VLOOKUP(F!$B195,E!$B$1:'E'!$AK$300,17,FALSE)=1000000000,R226="-",R226=""),"",(HLOOKUP(SMALL(G!$R$5:'G'!$AC$5,7),G!$R$5:'G'!$AC$500,ROW(G!X195)-4,FALSE))/VLOOKUP(F!$B195,E!$B$1:'E'!$AK$300,17,FALSE)*100),"")</f>
        <v/>
      </c>
      <c r="T226" s="65" t="str">
        <f>G!BF195</f>
        <v/>
      </c>
      <c r="U226" s="28" t="str">
        <f>G!BE195</f>
        <v>--</v>
      </c>
      <c r="V226" s="23" t="str">
        <f>G!BG195</f>
        <v/>
      </c>
      <c r="W226" s="65" t="str">
        <f>IFERROR(IF(OR(U226="--",U226="rg",VLOOKUP(F!$B195,E!$B$1:'E'!$AK$300,17,FALSE)=1000000000,V226="-",V226=""),"",(HLOOKUP(SMALL(G!$R$5:'G'!$AC$5,9),G!$R$5:'G'!$AC$500,ROW(G!Z195)-4,FALSE))/VLOOKUP(F!$B195,E!$B$1:'E'!$AK$300,17,FALSE)*100),"")</f>
        <v/>
      </c>
      <c r="X226" s="65" t="str">
        <f>G!BI195</f>
        <v/>
      </c>
      <c r="Y226" s="28" t="str">
        <f>G!BH195</f>
        <v>--</v>
      </c>
      <c r="Z226" s="23" t="str">
        <f>G!BJ195</f>
        <v/>
      </c>
      <c r="AA226" s="65" t="str">
        <f>IFERROR(IF(OR(Y226="--",Y226="rg",VLOOKUP(F!$B195,E!$B$1:'E'!$AK$300,17,FALSE)=1000000000,Z226="-",Z226=""),"",(HLOOKUP(SMALL(G!$R$5:'G'!$AC$5,11),G!$R$5:'G'!$AC$500,ROW(G!AB195)-4,FALSE))/VLOOKUP(F!$B195,E!$B$1:'E'!$AK$300,17,FALSE)*100),"")</f>
        <v/>
      </c>
      <c r="AB226" s="22"/>
      <c r="AC226" s="22"/>
      <c r="AE226" s="40">
        <f t="shared" si="9"/>
        <v>1</v>
      </c>
    </row>
    <row r="227" spans="1:31" s="40" customFormat="1" ht="9" customHeight="1" x14ac:dyDescent="0.15">
      <c r="A227" s="161" t="str">
        <f>F!A196</f>
        <v>Chlorfenvinfos (som)</v>
      </c>
      <c r="B227" s="161"/>
      <c r="C227" s="161"/>
      <c r="D227" s="65" t="str">
        <f>G!AT196</f>
        <v/>
      </c>
      <c r="E227" s="28" t="str">
        <f>G!AS196</f>
        <v>--</v>
      </c>
      <c r="F227" s="23" t="str">
        <f>G!AU196</f>
        <v/>
      </c>
      <c r="G227" s="65" t="str">
        <f>IFERROR(IF(OR(E227="--",E227="rg",VLOOKUP(F!$B196,E!$B$1:'E'!$AK$300,17,FALSE)=1000000000,F227="-",F227=""),"",(HLOOKUP(SMALL(G!$R$5:'G'!$AC$5,1),G!$R$5:'G'!$AC$500,ROW(G!R196)-4,FALSE))/VLOOKUP(F!$B196,E!$B$1:'E'!$AK$300,17,FALSE)*100),"")</f>
        <v/>
      </c>
      <c r="H227" s="65" t="str">
        <f>G!AW196</f>
        <v/>
      </c>
      <c r="I227" s="28" t="str">
        <f>G!AV196</f>
        <v>--</v>
      </c>
      <c r="J227" s="23" t="str">
        <f>G!AX196</f>
        <v/>
      </c>
      <c r="K227" s="65" t="str">
        <f>IFERROR(IF(OR(I227="--",I227="rg",VLOOKUP(F!$B196,E!$B$1:'E'!$AK$300,17,FALSE)=1000000000,J227="-",J227=""),"",(HLOOKUP(SMALL(G!$R$5:'G'!$AC$5,3),G!$R$5:'G'!$AC$500,ROW(G!T196)-4,FALSE))/VLOOKUP(F!$B196,E!$B$1:'E'!$AK$300,17,FALSE)*100),"")</f>
        <v/>
      </c>
      <c r="L227" s="65" t="str">
        <f>G!AZ196</f>
        <v/>
      </c>
      <c r="M227" s="28" t="str">
        <f>G!AY196</f>
        <v>--</v>
      </c>
      <c r="N227" s="23" t="str">
        <f>G!BA196</f>
        <v/>
      </c>
      <c r="O227" s="65" t="str">
        <f>IFERROR(IF(OR(M227="--",M227="rg",VLOOKUP(F!$B196,E!$B$1:'E'!$AK$300,17,FALSE)=1000000000,N227="-",N227=""),"",(HLOOKUP(SMALL(G!$R$5:'G'!$AC$5,5),G!$R$5:'G'!$AC$500,ROW(G!V196)-4,FALSE))/VLOOKUP(F!$B196,E!$B$1:'E'!$AK$300,17,FALSE)*100),"")</f>
        <v/>
      </c>
      <c r="P227" s="65" t="str">
        <f>G!BC196</f>
        <v/>
      </c>
      <c r="Q227" s="28" t="str">
        <f>G!BB196</f>
        <v>--</v>
      </c>
      <c r="R227" s="23" t="str">
        <f>G!BD196</f>
        <v/>
      </c>
      <c r="S227" s="65" t="str">
        <f>IFERROR(IF(OR(Q227="--",Q227="rg",VLOOKUP(F!$B196,E!$B$1:'E'!$AK$300,17,FALSE)=1000000000,R227="-",R227=""),"",(HLOOKUP(SMALL(G!$R$5:'G'!$AC$5,7),G!$R$5:'G'!$AC$500,ROW(G!X196)-4,FALSE))/VLOOKUP(F!$B196,E!$B$1:'E'!$AK$300,17,FALSE)*100),"")</f>
        <v/>
      </c>
      <c r="T227" s="65" t="str">
        <f>G!BF196</f>
        <v/>
      </c>
      <c r="U227" s="28" t="str">
        <f>G!BE196</f>
        <v>--</v>
      </c>
      <c r="V227" s="23" t="str">
        <f>G!BG196</f>
        <v/>
      </c>
      <c r="W227" s="65" t="str">
        <f>IFERROR(IF(OR(U227="--",U227="rg",VLOOKUP(F!$B196,E!$B$1:'E'!$AK$300,17,FALSE)=1000000000,V227="-",V227=""),"",(HLOOKUP(SMALL(G!$R$5:'G'!$AC$5,9),G!$R$5:'G'!$AC$500,ROW(G!Z196)-4,FALSE))/VLOOKUP(F!$B196,E!$B$1:'E'!$AK$300,17,FALSE)*100),"")</f>
        <v/>
      </c>
      <c r="X227" s="65" t="str">
        <f>G!BI196</f>
        <v/>
      </c>
      <c r="Y227" s="28" t="str">
        <f>G!BH196</f>
        <v>--</v>
      </c>
      <c r="Z227" s="23" t="str">
        <f>G!BJ196</f>
        <v/>
      </c>
      <c r="AA227" s="65" t="str">
        <f>IFERROR(IF(OR(Y227="--",Y227="rg",VLOOKUP(F!$B196,E!$B$1:'E'!$AK$300,17,FALSE)=1000000000,Z227="-",Z227=""),"",(HLOOKUP(SMALL(G!$R$5:'G'!$AC$5,11),G!$R$5:'G'!$AC$500,ROW(G!AB196)-4,FALSE))/VLOOKUP(F!$B196,E!$B$1:'E'!$AK$300,17,FALSE)*100),"")</f>
        <v/>
      </c>
      <c r="AB227" s="22"/>
      <c r="AC227" s="22"/>
      <c r="AE227" s="40">
        <f t="shared" si="9"/>
        <v>1</v>
      </c>
    </row>
    <row r="228" spans="1:31" s="40" customFormat="1" ht="9" customHeight="1" x14ac:dyDescent="0.15">
      <c r="A228" s="161" t="str">
        <f>F!A197</f>
        <v>Chloorpyrifos-ethyl</v>
      </c>
      <c r="B228" s="161"/>
      <c r="C228" s="161"/>
      <c r="D228" s="65" t="str">
        <f>G!AT197</f>
        <v/>
      </c>
      <c r="E228" s="28" t="str">
        <f>G!AS197</f>
        <v>--</v>
      </c>
      <c r="F228" s="23" t="str">
        <f>G!AU197</f>
        <v/>
      </c>
      <c r="G228" s="65" t="str">
        <f>IFERROR(IF(OR(E228="--",E228="rg",VLOOKUP(F!$B197,E!$B$1:'E'!$AK$300,17,FALSE)=1000000000,F228="-",F228=""),"",(HLOOKUP(SMALL(G!$R$5:'G'!$AC$5,1),G!$R$5:'G'!$AC$500,ROW(G!R197)-4,FALSE))/VLOOKUP(F!$B197,E!$B$1:'E'!$AK$300,17,FALSE)*100),"")</f>
        <v/>
      </c>
      <c r="H228" s="65" t="str">
        <f>G!AW197</f>
        <v/>
      </c>
      <c r="I228" s="28" t="str">
        <f>G!AV197</f>
        <v>--</v>
      </c>
      <c r="J228" s="23" t="str">
        <f>G!AX197</f>
        <v/>
      </c>
      <c r="K228" s="65" t="str">
        <f>IFERROR(IF(OR(I228="--",I228="rg",VLOOKUP(F!$B197,E!$B$1:'E'!$AK$300,17,FALSE)=1000000000,J228="-",J228=""),"",(HLOOKUP(SMALL(G!$R$5:'G'!$AC$5,3),G!$R$5:'G'!$AC$500,ROW(G!T197)-4,FALSE))/VLOOKUP(F!$B197,E!$B$1:'E'!$AK$300,17,FALSE)*100),"")</f>
        <v/>
      </c>
      <c r="L228" s="65" t="str">
        <f>G!AZ197</f>
        <v/>
      </c>
      <c r="M228" s="28" t="str">
        <f>G!AY197</f>
        <v>--</v>
      </c>
      <c r="N228" s="23" t="str">
        <f>G!BA197</f>
        <v/>
      </c>
      <c r="O228" s="65" t="str">
        <f>IFERROR(IF(OR(M228="--",M228="rg",VLOOKUP(F!$B197,E!$B$1:'E'!$AK$300,17,FALSE)=1000000000,N228="-",N228=""),"",(HLOOKUP(SMALL(G!$R$5:'G'!$AC$5,5),G!$R$5:'G'!$AC$500,ROW(G!V197)-4,FALSE))/VLOOKUP(F!$B197,E!$B$1:'E'!$AK$300,17,FALSE)*100),"")</f>
        <v/>
      </c>
      <c r="P228" s="65" t="str">
        <f>G!BC197</f>
        <v/>
      </c>
      <c r="Q228" s="28" t="str">
        <f>G!BB197</f>
        <v>--</v>
      </c>
      <c r="R228" s="23" t="str">
        <f>G!BD197</f>
        <v/>
      </c>
      <c r="S228" s="65" t="str">
        <f>IFERROR(IF(OR(Q228="--",Q228="rg",VLOOKUP(F!$B197,E!$B$1:'E'!$AK$300,17,FALSE)=1000000000,R228="-",R228=""),"",(HLOOKUP(SMALL(G!$R$5:'G'!$AC$5,7),G!$R$5:'G'!$AC$500,ROW(G!X197)-4,FALSE))/VLOOKUP(F!$B197,E!$B$1:'E'!$AK$300,17,FALSE)*100),"")</f>
        <v/>
      </c>
      <c r="T228" s="65" t="str">
        <f>G!BF197</f>
        <v/>
      </c>
      <c r="U228" s="28" t="str">
        <f>G!BE197</f>
        <v>--</v>
      </c>
      <c r="V228" s="23" t="str">
        <f>G!BG197</f>
        <v/>
      </c>
      <c r="W228" s="65" t="str">
        <f>IFERROR(IF(OR(U228="--",U228="rg",VLOOKUP(F!$B197,E!$B$1:'E'!$AK$300,17,FALSE)=1000000000,V228="-",V228=""),"",(HLOOKUP(SMALL(G!$R$5:'G'!$AC$5,9),G!$R$5:'G'!$AC$500,ROW(G!Z197)-4,FALSE))/VLOOKUP(F!$B197,E!$B$1:'E'!$AK$300,17,FALSE)*100),"")</f>
        <v/>
      </c>
      <c r="X228" s="65" t="str">
        <f>G!BI197</f>
        <v/>
      </c>
      <c r="Y228" s="28" t="str">
        <f>G!BH197</f>
        <v>--</v>
      </c>
      <c r="Z228" s="23" t="str">
        <f>G!BJ197</f>
        <v/>
      </c>
      <c r="AA228" s="65" t="str">
        <f>IFERROR(IF(OR(Y228="--",Y228="rg",VLOOKUP(F!$B197,E!$B$1:'E'!$AK$300,17,FALSE)=1000000000,Z228="-",Z228=""),"",(HLOOKUP(SMALL(G!$R$5:'G'!$AC$5,11),G!$R$5:'G'!$AC$500,ROW(G!AB197)-4,FALSE))/VLOOKUP(F!$B197,E!$B$1:'E'!$AK$300,17,FALSE)*100),"")</f>
        <v/>
      </c>
      <c r="AB228" s="22"/>
      <c r="AC228" s="22"/>
      <c r="AE228" s="40">
        <f t="shared" si="9"/>
        <v>1</v>
      </c>
    </row>
    <row r="229" spans="1:31" s="40" customFormat="1" ht="9" customHeight="1" x14ac:dyDescent="0.15">
      <c r="A229" s="161" t="str">
        <f>F!A198</f>
        <v>Chloorpyrifos-methyl</v>
      </c>
      <c r="B229" s="161"/>
      <c r="C229" s="161"/>
      <c r="D229" s="65" t="str">
        <f>G!AT198</f>
        <v/>
      </c>
      <c r="E229" s="28" t="str">
        <f>G!AS198</f>
        <v>--</v>
      </c>
      <c r="F229" s="23" t="str">
        <f>G!AU198</f>
        <v/>
      </c>
      <c r="G229" s="65" t="str">
        <f>IFERROR(IF(OR(E229="--",E229="rg",VLOOKUP(F!$B198,E!$B$1:'E'!$AK$300,17,FALSE)=1000000000,F229="-",F229=""),"",(HLOOKUP(SMALL(G!$R$5:'G'!$AC$5,1),G!$R$5:'G'!$AC$500,ROW(G!R198)-4,FALSE))/VLOOKUP(F!$B198,E!$B$1:'E'!$AK$300,17,FALSE)*100),"")</f>
        <v/>
      </c>
      <c r="H229" s="65" t="str">
        <f>G!AW198</f>
        <v/>
      </c>
      <c r="I229" s="28" t="str">
        <f>G!AV198</f>
        <v>--</v>
      </c>
      <c r="J229" s="23" t="str">
        <f>G!AX198</f>
        <v/>
      </c>
      <c r="K229" s="65" t="str">
        <f>IFERROR(IF(OR(I229="--",I229="rg",VLOOKUP(F!$B198,E!$B$1:'E'!$AK$300,17,FALSE)=1000000000,J229="-",J229=""),"",(HLOOKUP(SMALL(G!$R$5:'G'!$AC$5,3),G!$R$5:'G'!$AC$500,ROW(G!T198)-4,FALSE))/VLOOKUP(F!$B198,E!$B$1:'E'!$AK$300,17,FALSE)*100),"")</f>
        <v/>
      </c>
      <c r="L229" s="65" t="str">
        <f>G!AZ198</f>
        <v/>
      </c>
      <c r="M229" s="28" t="str">
        <f>G!AY198</f>
        <v>--</v>
      </c>
      <c r="N229" s="23" t="str">
        <f>G!BA198</f>
        <v/>
      </c>
      <c r="O229" s="65" t="str">
        <f>IFERROR(IF(OR(M229="--",M229="rg",VLOOKUP(F!$B198,E!$B$1:'E'!$AK$300,17,FALSE)=1000000000,N229="-",N229=""),"",(HLOOKUP(SMALL(G!$R$5:'G'!$AC$5,5),G!$R$5:'G'!$AC$500,ROW(G!V198)-4,FALSE))/VLOOKUP(F!$B198,E!$B$1:'E'!$AK$300,17,FALSE)*100),"")</f>
        <v/>
      </c>
      <c r="P229" s="65" t="str">
        <f>G!BC198</f>
        <v/>
      </c>
      <c r="Q229" s="28" t="str">
        <f>G!BB198</f>
        <v>--</v>
      </c>
      <c r="R229" s="23" t="str">
        <f>G!BD198</f>
        <v/>
      </c>
      <c r="S229" s="65" t="str">
        <f>IFERROR(IF(OR(Q229="--",Q229="rg",VLOOKUP(F!$B198,E!$B$1:'E'!$AK$300,17,FALSE)=1000000000,R229="-",R229=""),"",(HLOOKUP(SMALL(G!$R$5:'G'!$AC$5,7),G!$R$5:'G'!$AC$500,ROW(G!X198)-4,FALSE))/VLOOKUP(F!$B198,E!$B$1:'E'!$AK$300,17,FALSE)*100),"")</f>
        <v/>
      </c>
      <c r="T229" s="65" t="str">
        <f>G!BF198</f>
        <v/>
      </c>
      <c r="U229" s="28" t="str">
        <f>G!BE198</f>
        <v>--</v>
      </c>
      <c r="V229" s="23" t="str">
        <f>G!BG198</f>
        <v/>
      </c>
      <c r="W229" s="65" t="str">
        <f>IFERROR(IF(OR(U229="--",U229="rg",VLOOKUP(F!$B198,E!$B$1:'E'!$AK$300,17,FALSE)=1000000000,V229="-",V229=""),"",(HLOOKUP(SMALL(G!$R$5:'G'!$AC$5,9),G!$R$5:'G'!$AC$500,ROW(G!Z198)-4,FALSE))/VLOOKUP(F!$B198,E!$B$1:'E'!$AK$300,17,FALSE)*100),"")</f>
        <v/>
      </c>
      <c r="X229" s="65" t="str">
        <f>G!BI198</f>
        <v/>
      </c>
      <c r="Y229" s="28" t="str">
        <f>G!BH198</f>
        <v>--</v>
      </c>
      <c r="Z229" s="23" t="str">
        <f>G!BJ198</f>
        <v/>
      </c>
      <c r="AA229" s="65" t="str">
        <f>IFERROR(IF(OR(Y229="--",Y229="rg",VLOOKUP(F!$B198,E!$B$1:'E'!$AK$300,17,FALSE)=1000000000,Z229="-",Z229=""),"",(HLOOKUP(SMALL(G!$R$5:'G'!$AC$5,11),G!$R$5:'G'!$AC$500,ROW(G!AB198)-4,FALSE))/VLOOKUP(F!$B198,E!$B$1:'E'!$AK$300,17,FALSE)*100),"")</f>
        <v/>
      </c>
      <c r="AB229" s="22"/>
      <c r="AC229" s="22"/>
      <c r="AE229" s="40">
        <f t="shared" si="9"/>
        <v>1</v>
      </c>
    </row>
    <row r="230" spans="1:31" s="40" customFormat="1" ht="9" customHeight="1" x14ac:dyDescent="0.15">
      <c r="A230" s="161" t="str">
        <f>F!A199</f>
        <v>Diazinon</v>
      </c>
      <c r="B230" s="161"/>
      <c r="C230" s="161"/>
      <c r="D230" s="65" t="str">
        <f>G!AT199</f>
        <v/>
      </c>
      <c r="E230" s="28" t="str">
        <f>G!AS199</f>
        <v>--</v>
      </c>
      <c r="F230" s="23" t="str">
        <f>G!AU199</f>
        <v/>
      </c>
      <c r="G230" s="65" t="str">
        <f>IFERROR(IF(OR(E230="--",E230="rg",VLOOKUP(F!$B199,E!$B$1:'E'!$AK$300,17,FALSE)=1000000000,F230="-",F230=""),"",(HLOOKUP(SMALL(G!$R$5:'G'!$AC$5,1),G!$R$5:'G'!$AC$500,ROW(G!R199)-4,FALSE))/VLOOKUP(F!$B199,E!$B$1:'E'!$AK$300,17,FALSE)*100),"")</f>
        <v/>
      </c>
      <c r="H230" s="65" t="str">
        <f>G!AW199</f>
        <v/>
      </c>
      <c r="I230" s="28" t="str">
        <f>G!AV199</f>
        <v>--</v>
      </c>
      <c r="J230" s="23" t="str">
        <f>G!AX199</f>
        <v/>
      </c>
      <c r="K230" s="65" t="str">
        <f>IFERROR(IF(OR(I230="--",I230="rg",VLOOKUP(F!$B199,E!$B$1:'E'!$AK$300,17,FALSE)=1000000000,J230="-",J230=""),"",(HLOOKUP(SMALL(G!$R$5:'G'!$AC$5,3),G!$R$5:'G'!$AC$500,ROW(G!T199)-4,FALSE))/VLOOKUP(F!$B199,E!$B$1:'E'!$AK$300,17,FALSE)*100),"")</f>
        <v/>
      </c>
      <c r="L230" s="65" t="str">
        <f>G!AZ199</f>
        <v/>
      </c>
      <c r="M230" s="28" t="str">
        <f>G!AY199</f>
        <v>--</v>
      </c>
      <c r="N230" s="23" t="str">
        <f>G!BA199</f>
        <v/>
      </c>
      <c r="O230" s="65" t="str">
        <f>IFERROR(IF(OR(M230="--",M230="rg",VLOOKUP(F!$B199,E!$B$1:'E'!$AK$300,17,FALSE)=1000000000,N230="-",N230=""),"",(HLOOKUP(SMALL(G!$R$5:'G'!$AC$5,5),G!$R$5:'G'!$AC$500,ROW(G!V199)-4,FALSE))/VLOOKUP(F!$B199,E!$B$1:'E'!$AK$300,17,FALSE)*100),"")</f>
        <v/>
      </c>
      <c r="P230" s="65" t="str">
        <f>G!BC199</f>
        <v/>
      </c>
      <c r="Q230" s="28" t="str">
        <f>G!BB199</f>
        <v>--</v>
      </c>
      <c r="R230" s="23" t="str">
        <f>G!BD199</f>
        <v/>
      </c>
      <c r="S230" s="65" t="str">
        <f>IFERROR(IF(OR(Q230="--",Q230="rg",VLOOKUP(F!$B199,E!$B$1:'E'!$AK$300,17,FALSE)=1000000000,R230="-",R230=""),"",(HLOOKUP(SMALL(G!$R$5:'G'!$AC$5,7),G!$R$5:'G'!$AC$500,ROW(G!X199)-4,FALSE))/VLOOKUP(F!$B199,E!$B$1:'E'!$AK$300,17,FALSE)*100),"")</f>
        <v/>
      </c>
      <c r="T230" s="65" t="str">
        <f>G!BF199</f>
        <v/>
      </c>
      <c r="U230" s="28" t="str">
        <f>G!BE199</f>
        <v>--</v>
      </c>
      <c r="V230" s="23" t="str">
        <f>G!BG199</f>
        <v/>
      </c>
      <c r="W230" s="65" t="str">
        <f>IFERROR(IF(OR(U230="--",U230="rg",VLOOKUP(F!$B199,E!$B$1:'E'!$AK$300,17,FALSE)=1000000000,V230="-",V230=""),"",(HLOOKUP(SMALL(G!$R$5:'G'!$AC$5,9),G!$R$5:'G'!$AC$500,ROW(G!Z199)-4,FALSE))/VLOOKUP(F!$B199,E!$B$1:'E'!$AK$300,17,FALSE)*100),"")</f>
        <v/>
      </c>
      <c r="X230" s="65" t="str">
        <f>G!BI199</f>
        <v/>
      </c>
      <c r="Y230" s="28" t="str">
        <f>G!BH199</f>
        <v>--</v>
      </c>
      <c r="Z230" s="23" t="str">
        <f>G!BJ199</f>
        <v/>
      </c>
      <c r="AA230" s="65" t="str">
        <f>IFERROR(IF(OR(Y230="--",Y230="rg",VLOOKUP(F!$B199,E!$B$1:'E'!$AK$300,17,FALSE)=1000000000,Z230="-",Z230=""),"",(HLOOKUP(SMALL(G!$R$5:'G'!$AC$5,11),G!$R$5:'G'!$AC$500,ROW(G!AB199)-4,FALSE))/VLOOKUP(F!$B199,E!$B$1:'E'!$AK$300,17,FALSE)*100),"")</f>
        <v/>
      </c>
      <c r="AB230" s="22"/>
      <c r="AC230" s="22"/>
      <c r="AE230" s="40">
        <f t="shared" si="9"/>
        <v>1</v>
      </c>
    </row>
    <row r="231" spans="1:31" s="40" customFormat="1" ht="9" customHeight="1" x14ac:dyDescent="0.15">
      <c r="A231" s="161" t="str">
        <f>F!A200</f>
        <v>Dichloorvos</v>
      </c>
      <c r="B231" s="161"/>
      <c r="C231" s="161"/>
      <c r="D231" s="65" t="str">
        <f>G!AT200</f>
        <v/>
      </c>
      <c r="E231" s="28" t="str">
        <f>G!AS200</f>
        <v>--</v>
      </c>
      <c r="F231" s="23" t="str">
        <f>G!AU200</f>
        <v/>
      </c>
      <c r="G231" s="65" t="str">
        <f>IFERROR(IF(OR(E231="--",E231="rg",VLOOKUP(F!$B200,E!$B$1:'E'!$AK$300,17,FALSE)=1000000000,F231="-",F231=""),"",(HLOOKUP(SMALL(G!$R$5:'G'!$AC$5,1),G!$R$5:'G'!$AC$500,ROW(G!R200)-4,FALSE))/VLOOKUP(F!$B200,E!$B$1:'E'!$AK$300,17,FALSE)*100),"")</f>
        <v/>
      </c>
      <c r="H231" s="65" t="str">
        <f>G!AW200</f>
        <v/>
      </c>
      <c r="I231" s="28" t="str">
        <f>G!AV200</f>
        <v>--</v>
      </c>
      <c r="J231" s="23" t="str">
        <f>G!AX200</f>
        <v/>
      </c>
      <c r="K231" s="65" t="str">
        <f>IFERROR(IF(OR(I231="--",I231="rg",VLOOKUP(F!$B200,E!$B$1:'E'!$AK$300,17,FALSE)=1000000000,J231="-",J231=""),"",(HLOOKUP(SMALL(G!$R$5:'G'!$AC$5,3),G!$R$5:'G'!$AC$500,ROW(G!T200)-4,FALSE))/VLOOKUP(F!$B200,E!$B$1:'E'!$AK$300,17,FALSE)*100),"")</f>
        <v/>
      </c>
      <c r="L231" s="65" t="str">
        <f>G!AZ200</f>
        <v/>
      </c>
      <c r="M231" s="28" t="str">
        <f>G!AY200</f>
        <v>--</v>
      </c>
      <c r="N231" s="23" t="str">
        <f>G!BA200</f>
        <v/>
      </c>
      <c r="O231" s="65" t="str">
        <f>IFERROR(IF(OR(M231="--",M231="rg",VLOOKUP(F!$B200,E!$B$1:'E'!$AK$300,17,FALSE)=1000000000,N231="-",N231=""),"",(HLOOKUP(SMALL(G!$R$5:'G'!$AC$5,5),G!$R$5:'G'!$AC$500,ROW(G!V200)-4,FALSE))/VLOOKUP(F!$B200,E!$B$1:'E'!$AK$300,17,FALSE)*100),"")</f>
        <v/>
      </c>
      <c r="P231" s="65" t="str">
        <f>G!BC200</f>
        <v/>
      </c>
      <c r="Q231" s="28" t="str">
        <f>G!BB200</f>
        <v>--</v>
      </c>
      <c r="R231" s="23" t="str">
        <f>G!BD200</f>
        <v/>
      </c>
      <c r="S231" s="65" t="str">
        <f>IFERROR(IF(OR(Q231="--",Q231="rg",VLOOKUP(F!$B200,E!$B$1:'E'!$AK$300,17,FALSE)=1000000000,R231="-",R231=""),"",(HLOOKUP(SMALL(G!$R$5:'G'!$AC$5,7),G!$R$5:'G'!$AC$500,ROW(G!X200)-4,FALSE))/VLOOKUP(F!$B200,E!$B$1:'E'!$AK$300,17,FALSE)*100),"")</f>
        <v/>
      </c>
      <c r="T231" s="65" t="str">
        <f>G!BF200</f>
        <v/>
      </c>
      <c r="U231" s="28" t="str">
        <f>G!BE200</f>
        <v>--</v>
      </c>
      <c r="V231" s="23" t="str">
        <f>G!BG200</f>
        <v/>
      </c>
      <c r="W231" s="65" t="str">
        <f>IFERROR(IF(OR(U231="--",U231="rg",VLOOKUP(F!$B200,E!$B$1:'E'!$AK$300,17,FALSE)=1000000000,V231="-",V231=""),"",(HLOOKUP(SMALL(G!$R$5:'G'!$AC$5,9),G!$R$5:'G'!$AC$500,ROW(G!Z200)-4,FALSE))/VLOOKUP(F!$B200,E!$B$1:'E'!$AK$300,17,FALSE)*100),"")</f>
        <v/>
      </c>
      <c r="X231" s="65" t="str">
        <f>G!BI200</f>
        <v/>
      </c>
      <c r="Y231" s="28" t="str">
        <f>G!BH200</f>
        <v>--</v>
      </c>
      <c r="Z231" s="23" t="str">
        <f>G!BJ200</f>
        <v/>
      </c>
      <c r="AA231" s="65" t="str">
        <f>IFERROR(IF(OR(Y231="--",Y231="rg",VLOOKUP(F!$B200,E!$B$1:'E'!$AK$300,17,FALSE)=1000000000,Z231="-",Z231=""),"",(HLOOKUP(SMALL(G!$R$5:'G'!$AC$5,11),G!$R$5:'G'!$AC$500,ROW(G!AB200)-4,FALSE))/VLOOKUP(F!$B200,E!$B$1:'E'!$AK$300,17,FALSE)*100),"")</f>
        <v/>
      </c>
      <c r="AB231" s="22"/>
      <c r="AC231" s="22"/>
      <c r="AE231" s="40">
        <f t="shared" si="9"/>
        <v>1</v>
      </c>
    </row>
    <row r="232" spans="1:31" s="40" customFormat="1" ht="9" customHeight="1" x14ac:dyDescent="0.15">
      <c r="A232" s="161" t="str">
        <f>F!A201</f>
        <v>Dimethoaat</v>
      </c>
      <c r="B232" s="161"/>
      <c r="C232" s="161"/>
      <c r="D232" s="65" t="str">
        <f>G!AT201</f>
        <v/>
      </c>
      <c r="E232" s="28" t="str">
        <f>G!AS201</f>
        <v>--</v>
      </c>
      <c r="F232" s="23" t="str">
        <f>G!AU201</f>
        <v/>
      </c>
      <c r="G232" s="65" t="str">
        <f>IFERROR(IF(OR(E232="--",E232="rg",VLOOKUP(F!$B201,E!$B$1:'E'!$AK$300,17,FALSE)=1000000000,F232="-",F232=""),"",(HLOOKUP(SMALL(G!$R$5:'G'!$AC$5,1),G!$R$5:'G'!$AC$500,ROW(G!R201)-4,FALSE))/VLOOKUP(F!$B201,E!$B$1:'E'!$AK$300,17,FALSE)*100),"")</f>
        <v/>
      </c>
      <c r="H232" s="65" t="str">
        <f>G!AW201</f>
        <v/>
      </c>
      <c r="I232" s="28" t="str">
        <f>G!AV201</f>
        <v>--</v>
      </c>
      <c r="J232" s="23" t="str">
        <f>G!AX201</f>
        <v/>
      </c>
      <c r="K232" s="65" t="str">
        <f>IFERROR(IF(OR(I232="--",I232="rg",VLOOKUP(F!$B201,E!$B$1:'E'!$AK$300,17,FALSE)=1000000000,J232="-",J232=""),"",(HLOOKUP(SMALL(G!$R$5:'G'!$AC$5,3),G!$R$5:'G'!$AC$500,ROW(G!T201)-4,FALSE))/VLOOKUP(F!$B201,E!$B$1:'E'!$AK$300,17,FALSE)*100),"")</f>
        <v/>
      </c>
      <c r="L232" s="65" t="str">
        <f>G!AZ201</f>
        <v/>
      </c>
      <c r="M232" s="28" t="str">
        <f>G!AY201</f>
        <v>--</v>
      </c>
      <c r="N232" s="23" t="str">
        <f>G!BA201</f>
        <v/>
      </c>
      <c r="O232" s="65" t="str">
        <f>IFERROR(IF(OR(M232="--",M232="rg",VLOOKUP(F!$B201,E!$B$1:'E'!$AK$300,17,FALSE)=1000000000,N232="-",N232=""),"",(HLOOKUP(SMALL(G!$R$5:'G'!$AC$5,5),G!$R$5:'G'!$AC$500,ROW(G!V201)-4,FALSE))/VLOOKUP(F!$B201,E!$B$1:'E'!$AK$300,17,FALSE)*100),"")</f>
        <v/>
      </c>
      <c r="P232" s="65" t="str">
        <f>G!BC201</f>
        <v/>
      </c>
      <c r="Q232" s="28" t="str">
        <f>G!BB201</f>
        <v>--</v>
      </c>
      <c r="R232" s="23" t="str">
        <f>G!BD201</f>
        <v/>
      </c>
      <c r="S232" s="65" t="str">
        <f>IFERROR(IF(OR(Q232="--",Q232="rg",VLOOKUP(F!$B201,E!$B$1:'E'!$AK$300,17,FALSE)=1000000000,R232="-",R232=""),"",(HLOOKUP(SMALL(G!$R$5:'G'!$AC$5,7),G!$R$5:'G'!$AC$500,ROW(G!X201)-4,FALSE))/VLOOKUP(F!$B201,E!$B$1:'E'!$AK$300,17,FALSE)*100),"")</f>
        <v/>
      </c>
      <c r="T232" s="65" t="str">
        <f>G!BF201</f>
        <v/>
      </c>
      <c r="U232" s="28" t="str">
        <f>G!BE201</f>
        <v>--</v>
      </c>
      <c r="V232" s="23" t="str">
        <f>G!BG201</f>
        <v/>
      </c>
      <c r="W232" s="65" t="str">
        <f>IFERROR(IF(OR(U232="--",U232="rg",VLOOKUP(F!$B201,E!$B$1:'E'!$AK$300,17,FALSE)=1000000000,V232="-",V232=""),"",(HLOOKUP(SMALL(G!$R$5:'G'!$AC$5,9),G!$R$5:'G'!$AC$500,ROW(G!Z201)-4,FALSE))/VLOOKUP(F!$B201,E!$B$1:'E'!$AK$300,17,FALSE)*100),"")</f>
        <v/>
      </c>
      <c r="X232" s="65" t="str">
        <f>G!BI201</f>
        <v/>
      </c>
      <c r="Y232" s="28" t="str">
        <f>G!BH201</f>
        <v>--</v>
      </c>
      <c r="Z232" s="23" t="str">
        <f>G!BJ201</f>
        <v/>
      </c>
      <c r="AA232" s="65" t="str">
        <f>IFERROR(IF(OR(Y232="--",Y232="rg",VLOOKUP(F!$B201,E!$B$1:'E'!$AK$300,17,FALSE)=1000000000,Z232="-",Z232=""),"",(HLOOKUP(SMALL(G!$R$5:'G'!$AC$5,11),G!$R$5:'G'!$AC$500,ROW(G!AB201)-4,FALSE))/VLOOKUP(F!$B201,E!$B$1:'E'!$AK$300,17,FALSE)*100),"")</f>
        <v/>
      </c>
      <c r="AB232" s="22"/>
      <c r="AC232" s="22"/>
      <c r="AE232" s="40">
        <f t="shared" si="9"/>
        <v>1</v>
      </c>
    </row>
    <row r="233" spans="1:31" s="40" customFormat="1" ht="9" customHeight="1" x14ac:dyDescent="0.15">
      <c r="A233" s="161" t="str">
        <f>F!A202</f>
        <v>Disulfoton</v>
      </c>
      <c r="B233" s="161"/>
      <c r="C233" s="161"/>
      <c r="D233" s="65" t="str">
        <f>G!AT202</f>
        <v/>
      </c>
      <c r="E233" s="28" t="str">
        <f>G!AS202</f>
        <v>--</v>
      </c>
      <c r="F233" s="23" t="str">
        <f>G!AU202</f>
        <v/>
      </c>
      <c r="G233" s="65" t="str">
        <f>IFERROR(IF(OR(E233="--",E233="rg",VLOOKUP(F!$B202,E!$B$1:'E'!$AK$300,17,FALSE)=1000000000,F233="-",F233=""),"",(HLOOKUP(SMALL(G!$R$5:'G'!$AC$5,1),G!$R$5:'G'!$AC$500,ROW(G!R202)-4,FALSE))/VLOOKUP(F!$B202,E!$B$1:'E'!$AK$300,17,FALSE)*100),"")</f>
        <v/>
      </c>
      <c r="H233" s="65" t="str">
        <f>G!AW202</f>
        <v/>
      </c>
      <c r="I233" s="28" t="str">
        <f>G!AV202</f>
        <v>--</v>
      </c>
      <c r="J233" s="23" t="str">
        <f>G!AX202</f>
        <v/>
      </c>
      <c r="K233" s="65" t="str">
        <f>IFERROR(IF(OR(I233="--",I233="rg",VLOOKUP(F!$B202,E!$B$1:'E'!$AK$300,17,FALSE)=1000000000,J233="-",J233=""),"",(HLOOKUP(SMALL(G!$R$5:'G'!$AC$5,3),G!$R$5:'G'!$AC$500,ROW(G!T202)-4,FALSE))/VLOOKUP(F!$B202,E!$B$1:'E'!$AK$300,17,FALSE)*100),"")</f>
        <v/>
      </c>
      <c r="L233" s="65" t="str">
        <f>G!AZ202</f>
        <v/>
      </c>
      <c r="M233" s="28" t="str">
        <f>G!AY202</f>
        <v>--</v>
      </c>
      <c r="N233" s="23" t="str">
        <f>G!BA202</f>
        <v/>
      </c>
      <c r="O233" s="65" t="str">
        <f>IFERROR(IF(OR(M233="--",M233="rg",VLOOKUP(F!$B202,E!$B$1:'E'!$AK$300,17,FALSE)=1000000000,N233="-",N233=""),"",(HLOOKUP(SMALL(G!$R$5:'G'!$AC$5,5),G!$R$5:'G'!$AC$500,ROW(G!V202)-4,FALSE))/VLOOKUP(F!$B202,E!$B$1:'E'!$AK$300,17,FALSE)*100),"")</f>
        <v/>
      </c>
      <c r="P233" s="65" t="str">
        <f>G!BC202</f>
        <v/>
      </c>
      <c r="Q233" s="28" t="str">
        <f>G!BB202</f>
        <v>--</v>
      </c>
      <c r="R233" s="23" t="str">
        <f>G!BD202</f>
        <v/>
      </c>
      <c r="S233" s="65" t="str">
        <f>IFERROR(IF(OR(Q233="--",Q233="rg",VLOOKUP(F!$B202,E!$B$1:'E'!$AK$300,17,FALSE)=1000000000,R233="-",R233=""),"",(HLOOKUP(SMALL(G!$R$5:'G'!$AC$5,7),G!$R$5:'G'!$AC$500,ROW(G!X202)-4,FALSE))/VLOOKUP(F!$B202,E!$B$1:'E'!$AK$300,17,FALSE)*100),"")</f>
        <v/>
      </c>
      <c r="T233" s="65" t="str">
        <f>G!BF202</f>
        <v/>
      </c>
      <c r="U233" s="28" t="str">
        <f>G!BE202</f>
        <v>--</v>
      </c>
      <c r="V233" s="23" t="str">
        <f>G!BG202</f>
        <v/>
      </c>
      <c r="W233" s="65" t="str">
        <f>IFERROR(IF(OR(U233="--",U233="rg",VLOOKUP(F!$B202,E!$B$1:'E'!$AK$300,17,FALSE)=1000000000,V233="-",V233=""),"",(HLOOKUP(SMALL(G!$R$5:'G'!$AC$5,9),G!$R$5:'G'!$AC$500,ROW(G!Z202)-4,FALSE))/VLOOKUP(F!$B202,E!$B$1:'E'!$AK$300,17,FALSE)*100),"")</f>
        <v/>
      </c>
      <c r="X233" s="65" t="str">
        <f>G!BI202</f>
        <v/>
      </c>
      <c r="Y233" s="28" t="str">
        <f>G!BH202</f>
        <v>--</v>
      </c>
      <c r="Z233" s="23" t="str">
        <f>G!BJ202</f>
        <v/>
      </c>
      <c r="AA233" s="65" t="str">
        <f>IFERROR(IF(OR(Y233="--",Y233="rg",VLOOKUP(F!$B202,E!$B$1:'E'!$AK$300,17,FALSE)=1000000000,Z233="-",Z233=""),"",(HLOOKUP(SMALL(G!$R$5:'G'!$AC$5,11),G!$R$5:'G'!$AC$500,ROW(G!AB202)-4,FALSE))/VLOOKUP(F!$B202,E!$B$1:'E'!$AK$300,17,FALSE)*100),"")</f>
        <v/>
      </c>
      <c r="AB233" s="22"/>
      <c r="AC233" s="22"/>
      <c r="AE233" s="40">
        <f t="shared" si="9"/>
        <v>1</v>
      </c>
    </row>
    <row r="234" spans="1:31" s="40" customFormat="1" ht="9" customHeight="1" x14ac:dyDescent="0.15">
      <c r="A234" s="161" t="str">
        <f>F!A203</f>
        <v>Ethion</v>
      </c>
      <c r="B234" s="161"/>
      <c r="C234" s="161"/>
      <c r="D234" s="65" t="str">
        <f>G!AT203</f>
        <v/>
      </c>
      <c r="E234" s="28" t="str">
        <f>G!AS203</f>
        <v>--</v>
      </c>
      <c r="F234" s="23" t="str">
        <f>G!AU203</f>
        <v/>
      </c>
      <c r="G234" s="65" t="str">
        <f>IFERROR(IF(OR(E234="--",E234="rg",VLOOKUP(F!$B203,E!$B$1:'E'!$AK$300,17,FALSE)=1000000000,F234="-",F234=""),"",(HLOOKUP(SMALL(G!$R$5:'G'!$AC$5,1),G!$R$5:'G'!$AC$500,ROW(G!R203)-4,FALSE))/VLOOKUP(F!$B203,E!$B$1:'E'!$AK$300,17,FALSE)*100),"")</f>
        <v/>
      </c>
      <c r="H234" s="65" t="str">
        <f>G!AW203</f>
        <v/>
      </c>
      <c r="I234" s="28" t="str">
        <f>G!AV203</f>
        <v>--</v>
      </c>
      <c r="J234" s="23" t="str">
        <f>G!AX203</f>
        <v/>
      </c>
      <c r="K234" s="65" t="str">
        <f>IFERROR(IF(OR(I234="--",I234="rg",VLOOKUP(F!$B203,E!$B$1:'E'!$AK$300,17,FALSE)=1000000000,J234="-",J234=""),"",(HLOOKUP(SMALL(G!$R$5:'G'!$AC$5,3),G!$R$5:'G'!$AC$500,ROW(G!T203)-4,FALSE))/VLOOKUP(F!$B203,E!$B$1:'E'!$AK$300,17,FALSE)*100),"")</f>
        <v/>
      </c>
      <c r="L234" s="65" t="str">
        <f>G!AZ203</f>
        <v/>
      </c>
      <c r="M234" s="28" t="str">
        <f>G!AY203</f>
        <v>--</v>
      </c>
      <c r="N234" s="23" t="str">
        <f>G!BA203</f>
        <v/>
      </c>
      <c r="O234" s="65" t="str">
        <f>IFERROR(IF(OR(M234="--",M234="rg",VLOOKUP(F!$B203,E!$B$1:'E'!$AK$300,17,FALSE)=1000000000,N234="-",N234=""),"",(HLOOKUP(SMALL(G!$R$5:'G'!$AC$5,5),G!$R$5:'G'!$AC$500,ROW(G!V203)-4,FALSE))/VLOOKUP(F!$B203,E!$B$1:'E'!$AK$300,17,FALSE)*100),"")</f>
        <v/>
      </c>
      <c r="P234" s="65" t="str">
        <f>G!BC203</f>
        <v/>
      </c>
      <c r="Q234" s="28" t="str">
        <f>G!BB203</f>
        <v>--</v>
      </c>
      <c r="R234" s="23" t="str">
        <f>G!BD203</f>
        <v/>
      </c>
      <c r="S234" s="65" t="str">
        <f>IFERROR(IF(OR(Q234="--",Q234="rg",VLOOKUP(F!$B203,E!$B$1:'E'!$AK$300,17,FALSE)=1000000000,R234="-",R234=""),"",(HLOOKUP(SMALL(G!$R$5:'G'!$AC$5,7),G!$R$5:'G'!$AC$500,ROW(G!X203)-4,FALSE))/VLOOKUP(F!$B203,E!$B$1:'E'!$AK$300,17,FALSE)*100),"")</f>
        <v/>
      </c>
      <c r="T234" s="65" t="str">
        <f>G!BF203</f>
        <v/>
      </c>
      <c r="U234" s="28" t="str">
        <f>G!BE203</f>
        <v>--</v>
      </c>
      <c r="V234" s="23" t="str">
        <f>G!BG203</f>
        <v/>
      </c>
      <c r="W234" s="65" t="str">
        <f>IFERROR(IF(OR(U234="--",U234="rg",VLOOKUP(F!$B203,E!$B$1:'E'!$AK$300,17,FALSE)=1000000000,V234="-",V234=""),"",(HLOOKUP(SMALL(G!$R$5:'G'!$AC$5,9),G!$R$5:'G'!$AC$500,ROW(G!Z203)-4,FALSE))/VLOOKUP(F!$B203,E!$B$1:'E'!$AK$300,17,FALSE)*100),"")</f>
        <v/>
      </c>
      <c r="X234" s="65" t="str">
        <f>G!BI203</f>
        <v/>
      </c>
      <c r="Y234" s="28" t="str">
        <f>G!BH203</f>
        <v>--</v>
      </c>
      <c r="Z234" s="23" t="str">
        <f>G!BJ203</f>
        <v/>
      </c>
      <c r="AA234" s="65" t="str">
        <f>IFERROR(IF(OR(Y234="--",Y234="rg",VLOOKUP(F!$B203,E!$B$1:'E'!$AK$300,17,FALSE)=1000000000,Z234="-",Z234=""),"",(HLOOKUP(SMALL(G!$R$5:'G'!$AC$5,11),G!$R$5:'G'!$AC$500,ROW(G!AB203)-4,FALSE))/VLOOKUP(F!$B203,E!$B$1:'E'!$AK$300,17,FALSE)*100),"")</f>
        <v/>
      </c>
      <c r="AB234" s="22"/>
      <c r="AC234" s="22"/>
      <c r="AE234" s="40">
        <f t="shared" si="9"/>
        <v>1</v>
      </c>
    </row>
    <row r="235" spans="1:31" s="40" customFormat="1" ht="9" customHeight="1" x14ac:dyDescent="0.15">
      <c r="A235" s="161" t="str">
        <f>F!A204</f>
        <v>Etrimfos</v>
      </c>
      <c r="B235" s="161"/>
      <c r="C235" s="161"/>
      <c r="D235" s="65" t="str">
        <f>G!AT204</f>
        <v/>
      </c>
      <c r="E235" s="28" t="str">
        <f>G!AS204</f>
        <v>--</v>
      </c>
      <c r="F235" s="23" t="str">
        <f>G!AU204</f>
        <v/>
      </c>
      <c r="G235" s="65" t="str">
        <f>IFERROR(IF(OR(E235="--",E235="rg",VLOOKUP(F!$B204,E!$B$1:'E'!$AK$300,17,FALSE)=1000000000,F235="-",F235=""),"",(HLOOKUP(SMALL(G!$R$5:'G'!$AC$5,1),G!$R$5:'G'!$AC$500,ROW(G!R204)-4,FALSE))/VLOOKUP(F!$B204,E!$B$1:'E'!$AK$300,17,FALSE)*100),"")</f>
        <v/>
      </c>
      <c r="H235" s="65" t="str">
        <f>G!AW204</f>
        <v/>
      </c>
      <c r="I235" s="28" t="str">
        <f>G!AV204</f>
        <v>--</v>
      </c>
      <c r="J235" s="23" t="str">
        <f>G!AX204</f>
        <v/>
      </c>
      <c r="K235" s="65" t="str">
        <f>IFERROR(IF(OR(I235="--",I235="rg",VLOOKUP(F!$B204,E!$B$1:'E'!$AK$300,17,FALSE)=1000000000,J235="-",J235=""),"",(HLOOKUP(SMALL(G!$R$5:'G'!$AC$5,3),G!$R$5:'G'!$AC$500,ROW(G!T204)-4,FALSE))/VLOOKUP(F!$B204,E!$B$1:'E'!$AK$300,17,FALSE)*100),"")</f>
        <v/>
      </c>
      <c r="L235" s="65" t="str">
        <f>G!AZ204</f>
        <v/>
      </c>
      <c r="M235" s="28" t="str">
        <f>G!AY204</f>
        <v>--</v>
      </c>
      <c r="N235" s="23" t="str">
        <f>G!BA204</f>
        <v/>
      </c>
      <c r="O235" s="65" t="str">
        <f>IFERROR(IF(OR(M235="--",M235="rg",VLOOKUP(F!$B204,E!$B$1:'E'!$AK$300,17,FALSE)=1000000000,N235="-",N235=""),"",(HLOOKUP(SMALL(G!$R$5:'G'!$AC$5,5),G!$R$5:'G'!$AC$500,ROW(G!V204)-4,FALSE))/VLOOKUP(F!$B204,E!$B$1:'E'!$AK$300,17,FALSE)*100),"")</f>
        <v/>
      </c>
      <c r="P235" s="65" t="str">
        <f>G!BC204</f>
        <v/>
      </c>
      <c r="Q235" s="28" t="str">
        <f>G!BB204</f>
        <v>--</v>
      </c>
      <c r="R235" s="23" t="str">
        <f>G!BD204</f>
        <v/>
      </c>
      <c r="S235" s="65" t="str">
        <f>IFERROR(IF(OR(Q235="--",Q235="rg",VLOOKUP(F!$B204,E!$B$1:'E'!$AK$300,17,FALSE)=1000000000,R235="-",R235=""),"",(HLOOKUP(SMALL(G!$R$5:'G'!$AC$5,7),G!$R$5:'G'!$AC$500,ROW(G!X204)-4,FALSE))/VLOOKUP(F!$B204,E!$B$1:'E'!$AK$300,17,FALSE)*100),"")</f>
        <v/>
      </c>
      <c r="T235" s="65" t="str">
        <f>G!BF204</f>
        <v/>
      </c>
      <c r="U235" s="28" t="str">
        <f>G!BE204</f>
        <v>--</v>
      </c>
      <c r="V235" s="23" t="str">
        <f>G!BG204</f>
        <v/>
      </c>
      <c r="W235" s="65" t="str">
        <f>IFERROR(IF(OR(U235="--",U235="rg",VLOOKUP(F!$B204,E!$B$1:'E'!$AK$300,17,FALSE)=1000000000,V235="-",V235=""),"",(HLOOKUP(SMALL(G!$R$5:'G'!$AC$5,9),G!$R$5:'G'!$AC$500,ROW(G!Z204)-4,FALSE))/VLOOKUP(F!$B204,E!$B$1:'E'!$AK$300,17,FALSE)*100),"")</f>
        <v/>
      </c>
      <c r="X235" s="65" t="str">
        <f>G!BI204</f>
        <v/>
      </c>
      <c r="Y235" s="28" t="str">
        <f>G!BH204</f>
        <v>--</v>
      </c>
      <c r="Z235" s="23" t="str">
        <f>G!BJ204</f>
        <v/>
      </c>
      <c r="AA235" s="65" t="str">
        <f>IFERROR(IF(OR(Y235="--",Y235="rg",VLOOKUP(F!$B204,E!$B$1:'E'!$AK$300,17,FALSE)=1000000000,Z235="-",Z235=""),"",(HLOOKUP(SMALL(G!$R$5:'G'!$AC$5,11),G!$R$5:'G'!$AC$500,ROW(G!AB204)-4,FALSE))/VLOOKUP(F!$B204,E!$B$1:'E'!$AK$300,17,FALSE)*100),"")</f>
        <v/>
      </c>
      <c r="AB235" s="22"/>
      <c r="AC235" s="22"/>
      <c r="AE235" s="40">
        <f t="shared" si="9"/>
        <v>1</v>
      </c>
    </row>
    <row r="236" spans="1:31" s="40" customFormat="1" ht="9" customHeight="1" x14ac:dyDescent="0.15">
      <c r="A236" s="161" t="str">
        <f>F!A205</f>
        <v>Fenitrothion</v>
      </c>
      <c r="B236" s="161"/>
      <c r="C236" s="161"/>
      <c r="D236" s="65" t="str">
        <f>G!AT205</f>
        <v/>
      </c>
      <c r="E236" s="28" t="str">
        <f>G!AS205</f>
        <v>--</v>
      </c>
      <c r="F236" s="23" t="str">
        <f>G!AU205</f>
        <v/>
      </c>
      <c r="G236" s="65" t="str">
        <f>IFERROR(IF(OR(E236="--",E236="rg",VLOOKUP(F!$B205,E!$B$1:'E'!$AK$300,17,FALSE)=1000000000,F236="-",F236=""),"",(HLOOKUP(SMALL(G!$R$5:'G'!$AC$5,1),G!$R$5:'G'!$AC$500,ROW(G!R205)-4,FALSE))/VLOOKUP(F!$B205,E!$B$1:'E'!$AK$300,17,FALSE)*100),"")</f>
        <v/>
      </c>
      <c r="H236" s="65" t="str">
        <f>G!AW205</f>
        <v/>
      </c>
      <c r="I236" s="28" t="str">
        <f>G!AV205</f>
        <v>--</v>
      </c>
      <c r="J236" s="23" t="str">
        <f>G!AX205</f>
        <v/>
      </c>
      <c r="K236" s="65" t="str">
        <f>IFERROR(IF(OR(I236="--",I236="rg",VLOOKUP(F!$B205,E!$B$1:'E'!$AK$300,17,FALSE)=1000000000,J236="-",J236=""),"",(HLOOKUP(SMALL(G!$R$5:'G'!$AC$5,3),G!$R$5:'G'!$AC$500,ROW(G!T205)-4,FALSE))/VLOOKUP(F!$B205,E!$B$1:'E'!$AK$300,17,FALSE)*100),"")</f>
        <v/>
      </c>
      <c r="L236" s="65" t="str">
        <f>G!AZ205</f>
        <v/>
      </c>
      <c r="M236" s="28" t="str">
        <f>G!AY205</f>
        <v>--</v>
      </c>
      <c r="N236" s="23" t="str">
        <f>G!BA205</f>
        <v/>
      </c>
      <c r="O236" s="65" t="str">
        <f>IFERROR(IF(OR(M236="--",M236="rg",VLOOKUP(F!$B205,E!$B$1:'E'!$AK$300,17,FALSE)=1000000000,N236="-",N236=""),"",(HLOOKUP(SMALL(G!$R$5:'G'!$AC$5,5),G!$R$5:'G'!$AC$500,ROW(G!V205)-4,FALSE))/VLOOKUP(F!$B205,E!$B$1:'E'!$AK$300,17,FALSE)*100),"")</f>
        <v/>
      </c>
      <c r="P236" s="65" t="str">
        <f>G!BC205</f>
        <v/>
      </c>
      <c r="Q236" s="28" t="str">
        <f>G!BB205</f>
        <v>--</v>
      </c>
      <c r="R236" s="23" t="str">
        <f>G!BD205</f>
        <v/>
      </c>
      <c r="S236" s="65" t="str">
        <f>IFERROR(IF(OR(Q236="--",Q236="rg",VLOOKUP(F!$B205,E!$B$1:'E'!$AK$300,17,FALSE)=1000000000,R236="-",R236=""),"",(HLOOKUP(SMALL(G!$R$5:'G'!$AC$5,7),G!$R$5:'G'!$AC$500,ROW(G!X205)-4,FALSE))/VLOOKUP(F!$B205,E!$B$1:'E'!$AK$300,17,FALSE)*100),"")</f>
        <v/>
      </c>
      <c r="T236" s="65" t="str">
        <f>G!BF205</f>
        <v/>
      </c>
      <c r="U236" s="28" t="str">
        <f>G!BE205</f>
        <v>--</v>
      </c>
      <c r="V236" s="23" t="str">
        <f>G!BG205</f>
        <v/>
      </c>
      <c r="W236" s="65" t="str">
        <f>IFERROR(IF(OR(U236="--",U236="rg",VLOOKUP(F!$B205,E!$B$1:'E'!$AK$300,17,FALSE)=1000000000,V236="-",V236=""),"",(HLOOKUP(SMALL(G!$R$5:'G'!$AC$5,9),G!$R$5:'G'!$AC$500,ROW(G!Z205)-4,FALSE))/VLOOKUP(F!$B205,E!$B$1:'E'!$AK$300,17,FALSE)*100),"")</f>
        <v/>
      </c>
      <c r="X236" s="65" t="str">
        <f>G!BI205</f>
        <v/>
      </c>
      <c r="Y236" s="28" t="str">
        <f>G!BH205</f>
        <v>--</v>
      </c>
      <c r="Z236" s="23" t="str">
        <f>G!BJ205</f>
        <v/>
      </c>
      <c r="AA236" s="65" t="str">
        <f>IFERROR(IF(OR(Y236="--",Y236="rg",VLOOKUP(F!$B205,E!$B$1:'E'!$AK$300,17,FALSE)=1000000000,Z236="-",Z236=""),"",(HLOOKUP(SMALL(G!$R$5:'G'!$AC$5,11),G!$R$5:'G'!$AC$500,ROW(G!AB205)-4,FALSE))/VLOOKUP(F!$B205,E!$B$1:'E'!$AK$300,17,FALSE)*100),"")</f>
        <v/>
      </c>
      <c r="AB236" s="22"/>
      <c r="AC236" s="22"/>
      <c r="AE236" s="40">
        <f t="shared" si="9"/>
        <v>1</v>
      </c>
    </row>
    <row r="237" spans="1:31" s="40" customFormat="1" ht="9" customHeight="1" x14ac:dyDescent="0.15">
      <c r="A237" s="161" t="str">
        <f>F!A206</f>
        <v>Fenthion</v>
      </c>
      <c r="B237" s="161"/>
      <c r="C237" s="161"/>
      <c r="D237" s="65" t="str">
        <f>G!AT206</f>
        <v/>
      </c>
      <c r="E237" s="28" t="str">
        <f>G!AS206</f>
        <v>--</v>
      </c>
      <c r="F237" s="23" t="str">
        <f>G!AU206</f>
        <v/>
      </c>
      <c r="G237" s="65" t="str">
        <f>IFERROR(IF(OR(E237="--",E237="rg",VLOOKUP(F!$B206,E!$B$1:'E'!$AK$300,17,FALSE)=1000000000,F237="-",F237=""),"",(HLOOKUP(SMALL(G!$R$5:'G'!$AC$5,1),G!$R$5:'G'!$AC$500,ROW(G!R206)-4,FALSE))/VLOOKUP(F!$B206,E!$B$1:'E'!$AK$300,17,FALSE)*100),"")</f>
        <v/>
      </c>
      <c r="H237" s="65" t="str">
        <f>G!AW206</f>
        <v/>
      </c>
      <c r="I237" s="28" t="str">
        <f>G!AV206</f>
        <v>--</v>
      </c>
      <c r="J237" s="23" t="str">
        <f>G!AX206</f>
        <v/>
      </c>
      <c r="K237" s="65" t="str">
        <f>IFERROR(IF(OR(I237="--",I237="rg",VLOOKUP(F!$B206,E!$B$1:'E'!$AK$300,17,FALSE)=1000000000,J237="-",J237=""),"",(HLOOKUP(SMALL(G!$R$5:'G'!$AC$5,3),G!$R$5:'G'!$AC$500,ROW(G!T206)-4,FALSE))/VLOOKUP(F!$B206,E!$B$1:'E'!$AK$300,17,FALSE)*100),"")</f>
        <v/>
      </c>
      <c r="L237" s="65" t="str">
        <f>G!AZ206</f>
        <v/>
      </c>
      <c r="M237" s="28" t="str">
        <f>G!AY206</f>
        <v>--</v>
      </c>
      <c r="N237" s="23" t="str">
        <f>G!BA206</f>
        <v/>
      </c>
      <c r="O237" s="65" t="str">
        <f>IFERROR(IF(OR(M237="--",M237="rg",VLOOKUP(F!$B206,E!$B$1:'E'!$AK$300,17,FALSE)=1000000000,N237="-",N237=""),"",(HLOOKUP(SMALL(G!$R$5:'G'!$AC$5,5),G!$R$5:'G'!$AC$500,ROW(G!V206)-4,FALSE))/VLOOKUP(F!$B206,E!$B$1:'E'!$AK$300,17,FALSE)*100),"")</f>
        <v/>
      </c>
      <c r="P237" s="65" t="str">
        <f>G!BC206</f>
        <v/>
      </c>
      <c r="Q237" s="28" t="str">
        <f>G!BB206</f>
        <v>--</v>
      </c>
      <c r="R237" s="23" t="str">
        <f>G!BD206</f>
        <v/>
      </c>
      <c r="S237" s="65" t="str">
        <f>IFERROR(IF(OR(Q237="--",Q237="rg",VLOOKUP(F!$B206,E!$B$1:'E'!$AK$300,17,FALSE)=1000000000,R237="-",R237=""),"",(HLOOKUP(SMALL(G!$R$5:'G'!$AC$5,7),G!$R$5:'G'!$AC$500,ROW(G!X206)-4,FALSE))/VLOOKUP(F!$B206,E!$B$1:'E'!$AK$300,17,FALSE)*100),"")</f>
        <v/>
      </c>
      <c r="T237" s="65" t="str">
        <f>G!BF206</f>
        <v/>
      </c>
      <c r="U237" s="28" t="str">
        <f>G!BE206</f>
        <v>--</v>
      </c>
      <c r="V237" s="23" t="str">
        <f>G!BG206</f>
        <v/>
      </c>
      <c r="W237" s="65" t="str">
        <f>IFERROR(IF(OR(U237="--",U237="rg",VLOOKUP(F!$B206,E!$B$1:'E'!$AK$300,17,FALSE)=1000000000,V237="-",V237=""),"",(HLOOKUP(SMALL(G!$R$5:'G'!$AC$5,9),G!$R$5:'G'!$AC$500,ROW(G!Z206)-4,FALSE))/VLOOKUP(F!$B206,E!$B$1:'E'!$AK$300,17,FALSE)*100),"")</f>
        <v/>
      </c>
      <c r="X237" s="65" t="str">
        <f>G!BI206</f>
        <v/>
      </c>
      <c r="Y237" s="28" t="str">
        <f>G!BH206</f>
        <v>--</v>
      </c>
      <c r="Z237" s="23" t="str">
        <f>G!BJ206</f>
        <v/>
      </c>
      <c r="AA237" s="65" t="str">
        <f>IFERROR(IF(OR(Y237="--",Y237="rg",VLOOKUP(F!$B206,E!$B$1:'E'!$AK$300,17,FALSE)=1000000000,Z237="-",Z237=""),"",(HLOOKUP(SMALL(G!$R$5:'G'!$AC$5,11),G!$R$5:'G'!$AC$500,ROW(G!AB206)-4,FALSE))/VLOOKUP(F!$B206,E!$B$1:'E'!$AK$300,17,FALSE)*100),"")</f>
        <v/>
      </c>
      <c r="AB237" s="22"/>
      <c r="AC237" s="22"/>
      <c r="AE237" s="40">
        <f t="shared" si="9"/>
        <v>1</v>
      </c>
    </row>
    <row r="238" spans="1:31" s="40" customFormat="1" ht="9" customHeight="1" x14ac:dyDescent="0.15">
      <c r="A238" s="161" t="str">
        <f>F!A207</f>
        <v>Fosalon</v>
      </c>
      <c r="B238" s="161"/>
      <c r="C238" s="161"/>
      <c r="D238" s="65" t="str">
        <f>G!AT207</f>
        <v/>
      </c>
      <c r="E238" s="28" t="str">
        <f>G!AS207</f>
        <v>--</v>
      </c>
      <c r="F238" s="23" t="str">
        <f>G!AU207</f>
        <v/>
      </c>
      <c r="G238" s="65" t="str">
        <f>IFERROR(IF(OR(E238="--",E238="rg",VLOOKUP(F!$B207,E!$B$1:'E'!$AK$300,17,FALSE)=1000000000,F238="-",F238=""),"",(HLOOKUP(SMALL(G!$R$5:'G'!$AC$5,1),G!$R$5:'G'!$AC$500,ROW(G!R207)-4,FALSE))/VLOOKUP(F!$B207,E!$B$1:'E'!$AK$300,17,FALSE)*100),"")</f>
        <v/>
      </c>
      <c r="H238" s="65" t="str">
        <f>G!AW207</f>
        <v/>
      </c>
      <c r="I238" s="28" t="str">
        <f>G!AV207</f>
        <v>--</v>
      </c>
      <c r="J238" s="23" t="str">
        <f>G!AX207</f>
        <v/>
      </c>
      <c r="K238" s="65" t="str">
        <f>IFERROR(IF(OR(I238="--",I238="rg",VLOOKUP(F!$B207,E!$B$1:'E'!$AK$300,17,FALSE)=1000000000,J238="-",J238=""),"",(HLOOKUP(SMALL(G!$R$5:'G'!$AC$5,3),G!$R$5:'G'!$AC$500,ROW(G!T207)-4,FALSE))/VLOOKUP(F!$B207,E!$B$1:'E'!$AK$300,17,FALSE)*100),"")</f>
        <v/>
      </c>
      <c r="L238" s="65" t="str">
        <f>G!AZ207</f>
        <v/>
      </c>
      <c r="M238" s="28" t="str">
        <f>G!AY207</f>
        <v>--</v>
      </c>
      <c r="N238" s="23" t="str">
        <f>G!BA207</f>
        <v/>
      </c>
      <c r="O238" s="65" t="str">
        <f>IFERROR(IF(OR(M238="--",M238="rg",VLOOKUP(F!$B207,E!$B$1:'E'!$AK$300,17,FALSE)=1000000000,N238="-",N238=""),"",(HLOOKUP(SMALL(G!$R$5:'G'!$AC$5,5),G!$R$5:'G'!$AC$500,ROW(G!V207)-4,FALSE))/VLOOKUP(F!$B207,E!$B$1:'E'!$AK$300,17,FALSE)*100),"")</f>
        <v/>
      </c>
      <c r="P238" s="65" t="str">
        <f>G!BC207</f>
        <v/>
      </c>
      <c r="Q238" s="28" t="str">
        <f>G!BB207</f>
        <v>--</v>
      </c>
      <c r="R238" s="23" t="str">
        <f>G!BD207</f>
        <v/>
      </c>
      <c r="S238" s="65" t="str">
        <f>IFERROR(IF(OR(Q238="--",Q238="rg",VLOOKUP(F!$B207,E!$B$1:'E'!$AK$300,17,FALSE)=1000000000,R238="-",R238=""),"",(HLOOKUP(SMALL(G!$R$5:'G'!$AC$5,7),G!$R$5:'G'!$AC$500,ROW(G!X207)-4,FALSE))/VLOOKUP(F!$B207,E!$B$1:'E'!$AK$300,17,FALSE)*100),"")</f>
        <v/>
      </c>
      <c r="T238" s="65" t="str">
        <f>G!BF207</f>
        <v/>
      </c>
      <c r="U238" s="28" t="str">
        <f>G!BE207</f>
        <v>--</v>
      </c>
      <c r="V238" s="23" t="str">
        <f>G!BG207</f>
        <v/>
      </c>
      <c r="W238" s="65" t="str">
        <f>IFERROR(IF(OR(U238="--",U238="rg",VLOOKUP(F!$B207,E!$B$1:'E'!$AK$300,17,FALSE)=1000000000,V238="-",V238=""),"",(HLOOKUP(SMALL(G!$R$5:'G'!$AC$5,9),G!$R$5:'G'!$AC$500,ROW(G!Z207)-4,FALSE))/VLOOKUP(F!$B207,E!$B$1:'E'!$AK$300,17,FALSE)*100),"")</f>
        <v/>
      </c>
      <c r="X238" s="65" t="str">
        <f>G!BI207</f>
        <v/>
      </c>
      <c r="Y238" s="28" t="str">
        <f>G!BH207</f>
        <v>--</v>
      </c>
      <c r="Z238" s="23" t="str">
        <f>G!BJ207</f>
        <v/>
      </c>
      <c r="AA238" s="65" t="str">
        <f>IFERROR(IF(OR(Y238="--",Y238="rg",VLOOKUP(F!$B207,E!$B$1:'E'!$AK$300,17,FALSE)=1000000000,Z238="-",Z238=""),"",(HLOOKUP(SMALL(G!$R$5:'G'!$AC$5,11),G!$R$5:'G'!$AC$500,ROW(G!AB207)-4,FALSE))/VLOOKUP(F!$B207,E!$B$1:'E'!$AK$300,17,FALSE)*100),"")</f>
        <v/>
      </c>
      <c r="AB238" s="22"/>
      <c r="AC238" s="22"/>
      <c r="AE238" s="40">
        <f t="shared" si="9"/>
        <v>1</v>
      </c>
    </row>
    <row r="239" spans="1:31" s="40" customFormat="1" ht="9" customHeight="1" x14ac:dyDescent="0.15">
      <c r="A239" s="161" t="str">
        <f>F!A208</f>
        <v>Malathion</v>
      </c>
      <c r="B239" s="161"/>
      <c r="C239" s="161"/>
      <c r="D239" s="65" t="str">
        <f>G!AT208</f>
        <v/>
      </c>
      <c r="E239" s="28" t="str">
        <f>G!AS208</f>
        <v>--</v>
      </c>
      <c r="F239" s="23" t="str">
        <f>G!AU208</f>
        <v/>
      </c>
      <c r="G239" s="65" t="str">
        <f>IFERROR(IF(OR(E239="--",E239="rg",VLOOKUP(F!$B208,E!$B$1:'E'!$AK$300,17,FALSE)=1000000000,F239="-",F239=""),"",(HLOOKUP(SMALL(G!$R$5:'G'!$AC$5,1),G!$R$5:'G'!$AC$500,ROW(G!R208)-4,FALSE))/VLOOKUP(F!$B208,E!$B$1:'E'!$AK$300,17,FALSE)*100),"")</f>
        <v/>
      </c>
      <c r="H239" s="65" t="str">
        <f>G!AW208</f>
        <v/>
      </c>
      <c r="I239" s="28" t="str">
        <f>G!AV208</f>
        <v>--</v>
      </c>
      <c r="J239" s="23" t="str">
        <f>G!AX208</f>
        <v/>
      </c>
      <c r="K239" s="65" t="str">
        <f>IFERROR(IF(OR(I239="--",I239="rg",VLOOKUP(F!$B208,E!$B$1:'E'!$AK$300,17,FALSE)=1000000000,J239="-",J239=""),"",(HLOOKUP(SMALL(G!$R$5:'G'!$AC$5,3),G!$R$5:'G'!$AC$500,ROW(G!T208)-4,FALSE))/VLOOKUP(F!$B208,E!$B$1:'E'!$AK$300,17,FALSE)*100),"")</f>
        <v/>
      </c>
      <c r="L239" s="65" t="str">
        <f>G!AZ208</f>
        <v/>
      </c>
      <c r="M239" s="28" t="str">
        <f>G!AY208</f>
        <v>--</v>
      </c>
      <c r="N239" s="23" t="str">
        <f>G!BA208</f>
        <v/>
      </c>
      <c r="O239" s="65" t="str">
        <f>IFERROR(IF(OR(M239="--",M239="rg",VLOOKUP(F!$B208,E!$B$1:'E'!$AK$300,17,FALSE)=1000000000,N239="-",N239=""),"",(HLOOKUP(SMALL(G!$R$5:'G'!$AC$5,5),G!$R$5:'G'!$AC$500,ROW(G!V208)-4,FALSE))/VLOOKUP(F!$B208,E!$B$1:'E'!$AK$300,17,FALSE)*100),"")</f>
        <v/>
      </c>
      <c r="P239" s="65" t="str">
        <f>G!BC208</f>
        <v/>
      </c>
      <c r="Q239" s="28" t="str">
        <f>G!BB208</f>
        <v>--</v>
      </c>
      <c r="R239" s="23" t="str">
        <f>G!BD208</f>
        <v/>
      </c>
      <c r="S239" s="65" t="str">
        <f>IFERROR(IF(OR(Q239="--",Q239="rg",VLOOKUP(F!$B208,E!$B$1:'E'!$AK$300,17,FALSE)=1000000000,R239="-",R239=""),"",(HLOOKUP(SMALL(G!$R$5:'G'!$AC$5,7),G!$R$5:'G'!$AC$500,ROW(G!X208)-4,FALSE))/VLOOKUP(F!$B208,E!$B$1:'E'!$AK$300,17,FALSE)*100),"")</f>
        <v/>
      </c>
      <c r="T239" s="65" t="str">
        <f>G!BF208</f>
        <v/>
      </c>
      <c r="U239" s="28" t="str">
        <f>G!BE208</f>
        <v>--</v>
      </c>
      <c r="V239" s="23" t="str">
        <f>G!BG208</f>
        <v/>
      </c>
      <c r="W239" s="65" t="str">
        <f>IFERROR(IF(OR(U239="--",U239="rg",VLOOKUP(F!$B208,E!$B$1:'E'!$AK$300,17,FALSE)=1000000000,V239="-",V239=""),"",(HLOOKUP(SMALL(G!$R$5:'G'!$AC$5,9),G!$R$5:'G'!$AC$500,ROW(G!Z208)-4,FALSE))/VLOOKUP(F!$B208,E!$B$1:'E'!$AK$300,17,FALSE)*100),"")</f>
        <v/>
      </c>
      <c r="X239" s="65" t="str">
        <f>G!BI208</f>
        <v/>
      </c>
      <c r="Y239" s="28" t="str">
        <f>G!BH208</f>
        <v>--</v>
      </c>
      <c r="Z239" s="23" t="str">
        <f>G!BJ208</f>
        <v/>
      </c>
      <c r="AA239" s="65" t="str">
        <f>IFERROR(IF(OR(Y239="--",Y239="rg",VLOOKUP(F!$B208,E!$B$1:'E'!$AK$300,17,FALSE)=1000000000,Z239="-",Z239=""),"",(HLOOKUP(SMALL(G!$R$5:'G'!$AC$5,11),G!$R$5:'G'!$AC$500,ROW(G!AB208)-4,FALSE))/VLOOKUP(F!$B208,E!$B$1:'E'!$AK$300,17,FALSE)*100),"")</f>
        <v/>
      </c>
      <c r="AB239" s="22"/>
      <c r="AC239" s="22"/>
      <c r="AE239" s="40">
        <f t="shared" si="9"/>
        <v>1</v>
      </c>
    </row>
    <row r="240" spans="1:31" s="40" customFormat="1" ht="9" customHeight="1" x14ac:dyDescent="0.15">
      <c r="A240" s="161" t="str">
        <f>F!A209</f>
        <v>Mevinfos (som)</v>
      </c>
      <c r="B240" s="161"/>
      <c r="C240" s="161"/>
      <c r="D240" s="65" t="str">
        <f>G!AT209</f>
        <v/>
      </c>
      <c r="E240" s="28" t="str">
        <f>G!AS209</f>
        <v>--</v>
      </c>
      <c r="F240" s="23" t="str">
        <f>G!AU209</f>
        <v/>
      </c>
      <c r="G240" s="65" t="str">
        <f>IFERROR(IF(OR(E240="--",E240="rg",VLOOKUP(F!$B209,E!$B$1:'E'!$AK$300,17,FALSE)=1000000000,F240="-",F240=""),"",(HLOOKUP(SMALL(G!$R$5:'G'!$AC$5,1),G!$R$5:'G'!$AC$500,ROW(G!R209)-4,FALSE))/VLOOKUP(F!$B209,E!$B$1:'E'!$AK$300,17,FALSE)*100),"")</f>
        <v/>
      </c>
      <c r="H240" s="65" t="str">
        <f>G!AW209</f>
        <v/>
      </c>
      <c r="I240" s="28" t="str">
        <f>G!AV209</f>
        <v>--</v>
      </c>
      <c r="J240" s="23" t="str">
        <f>G!AX209</f>
        <v/>
      </c>
      <c r="K240" s="65" t="str">
        <f>IFERROR(IF(OR(I240="--",I240="rg",VLOOKUP(F!$B209,E!$B$1:'E'!$AK$300,17,FALSE)=1000000000,J240="-",J240=""),"",(HLOOKUP(SMALL(G!$R$5:'G'!$AC$5,3),G!$R$5:'G'!$AC$500,ROW(G!T209)-4,FALSE))/VLOOKUP(F!$B209,E!$B$1:'E'!$AK$300,17,FALSE)*100),"")</f>
        <v/>
      </c>
      <c r="L240" s="65" t="str">
        <f>G!AZ209</f>
        <v/>
      </c>
      <c r="M240" s="28" t="str">
        <f>G!AY209</f>
        <v>--</v>
      </c>
      <c r="N240" s="23" t="str">
        <f>G!BA209</f>
        <v/>
      </c>
      <c r="O240" s="65" t="str">
        <f>IFERROR(IF(OR(M240="--",M240="rg",VLOOKUP(F!$B209,E!$B$1:'E'!$AK$300,17,FALSE)=1000000000,N240="-",N240=""),"",(HLOOKUP(SMALL(G!$R$5:'G'!$AC$5,5),G!$R$5:'G'!$AC$500,ROW(G!V209)-4,FALSE))/VLOOKUP(F!$B209,E!$B$1:'E'!$AK$300,17,FALSE)*100),"")</f>
        <v/>
      </c>
      <c r="P240" s="65" t="str">
        <f>G!BC209</f>
        <v/>
      </c>
      <c r="Q240" s="28" t="str">
        <f>G!BB209</f>
        <v>--</v>
      </c>
      <c r="R240" s="23" t="str">
        <f>G!BD209</f>
        <v/>
      </c>
      <c r="S240" s="65" t="str">
        <f>IFERROR(IF(OR(Q240="--",Q240="rg",VLOOKUP(F!$B209,E!$B$1:'E'!$AK$300,17,FALSE)=1000000000,R240="-",R240=""),"",(HLOOKUP(SMALL(G!$R$5:'G'!$AC$5,7),G!$R$5:'G'!$AC$500,ROW(G!X209)-4,FALSE))/VLOOKUP(F!$B209,E!$B$1:'E'!$AK$300,17,FALSE)*100),"")</f>
        <v/>
      </c>
      <c r="T240" s="65" t="str">
        <f>G!BF209</f>
        <v/>
      </c>
      <c r="U240" s="28" t="str">
        <f>G!BE209</f>
        <v>--</v>
      </c>
      <c r="V240" s="23" t="str">
        <f>G!BG209</f>
        <v/>
      </c>
      <c r="W240" s="65" t="str">
        <f>IFERROR(IF(OR(U240="--",U240="rg",VLOOKUP(F!$B209,E!$B$1:'E'!$AK$300,17,FALSE)=1000000000,V240="-",V240=""),"",(HLOOKUP(SMALL(G!$R$5:'G'!$AC$5,9),G!$R$5:'G'!$AC$500,ROW(G!Z209)-4,FALSE))/VLOOKUP(F!$B209,E!$B$1:'E'!$AK$300,17,FALSE)*100),"")</f>
        <v/>
      </c>
      <c r="X240" s="65" t="str">
        <f>G!BI209</f>
        <v/>
      </c>
      <c r="Y240" s="28" t="str">
        <f>G!BH209</f>
        <v>--</v>
      </c>
      <c r="Z240" s="23" t="str">
        <f>G!BJ209</f>
        <v/>
      </c>
      <c r="AA240" s="65" t="str">
        <f>IFERROR(IF(OR(Y240="--",Y240="rg",VLOOKUP(F!$B209,E!$B$1:'E'!$AK$300,17,FALSE)=1000000000,Z240="-",Z240=""),"",(HLOOKUP(SMALL(G!$R$5:'G'!$AC$5,11),G!$R$5:'G'!$AC$500,ROW(G!AB209)-4,FALSE))/VLOOKUP(F!$B209,E!$B$1:'E'!$AK$300,17,FALSE)*100),"")</f>
        <v/>
      </c>
      <c r="AB240" s="22"/>
      <c r="AC240" s="22"/>
      <c r="AE240" s="40">
        <f t="shared" si="9"/>
        <v>1</v>
      </c>
    </row>
    <row r="241" spans="1:31" s="40" customFormat="1" ht="9" customHeight="1" x14ac:dyDescent="0.15">
      <c r="A241" s="161" t="str">
        <f>F!A210</f>
        <v>Parathion-ethyl</v>
      </c>
      <c r="B241" s="161"/>
      <c r="C241" s="161"/>
      <c r="D241" s="65" t="str">
        <f>G!AT210</f>
        <v/>
      </c>
      <c r="E241" s="28" t="str">
        <f>G!AS210</f>
        <v>--</v>
      </c>
      <c r="F241" s="23" t="str">
        <f>G!AU210</f>
        <v/>
      </c>
      <c r="G241" s="65" t="str">
        <f>IFERROR(IF(OR(E241="--",E241="rg",VLOOKUP(F!$B210,E!$B$1:'E'!$AK$300,17,FALSE)=1000000000,F241="-",F241=""),"",(HLOOKUP(SMALL(G!$R$5:'G'!$AC$5,1),G!$R$5:'G'!$AC$500,ROW(G!R210)-4,FALSE))/VLOOKUP(F!$B210,E!$B$1:'E'!$AK$300,17,FALSE)*100),"")</f>
        <v/>
      </c>
      <c r="H241" s="65" t="str">
        <f>G!AW210</f>
        <v/>
      </c>
      <c r="I241" s="28" t="str">
        <f>G!AV210</f>
        <v>--</v>
      </c>
      <c r="J241" s="23" t="str">
        <f>G!AX210</f>
        <v/>
      </c>
      <c r="K241" s="65" t="str">
        <f>IFERROR(IF(OR(I241="--",I241="rg",VLOOKUP(F!$B210,E!$B$1:'E'!$AK$300,17,FALSE)=1000000000,J241="-",J241=""),"",(HLOOKUP(SMALL(G!$R$5:'G'!$AC$5,3),G!$R$5:'G'!$AC$500,ROW(G!T210)-4,FALSE))/VLOOKUP(F!$B210,E!$B$1:'E'!$AK$300,17,FALSE)*100),"")</f>
        <v/>
      </c>
      <c r="L241" s="65" t="str">
        <f>G!AZ210</f>
        <v/>
      </c>
      <c r="M241" s="28" t="str">
        <f>G!AY210</f>
        <v>--</v>
      </c>
      <c r="N241" s="23" t="str">
        <f>G!BA210</f>
        <v/>
      </c>
      <c r="O241" s="65" t="str">
        <f>IFERROR(IF(OR(M241="--",M241="rg",VLOOKUP(F!$B210,E!$B$1:'E'!$AK$300,17,FALSE)=1000000000,N241="-",N241=""),"",(HLOOKUP(SMALL(G!$R$5:'G'!$AC$5,5),G!$R$5:'G'!$AC$500,ROW(G!V210)-4,FALSE))/VLOOKUP(F!$B210,E!$B$1:'E'!$AK$300,17,FALSE)*100),"")</f>
        <v/>
      </c>
      <c r="P241" s="65" t="str">
        <f>G!BC210</f>
        <v/>
      </c>
      <c r="Q241" s="28" t="str">
        <f>G!BB210</f>
        <v>--</v>
      </c>
      <c r="R241" s="23" t="str">
        <f>G!BD210</f>
        <v/>
      </c>
      <c r="S241" s="65" t="str">
        <f>IFERROR(IF(OR(Q241="--",Q241="rg",VLOOKUP(F!$B210,E!$B$1:'E'!$AK$300,17,FALSE)=1000000000,R241="-",R241=""),"",(HLOOKUP(SMALL(G!$R$5:'G'!$AC$5,7),G!$R$5:'G'!$AC$500,ROW(G!X210)-4,FALSE))/VLOOKUP(F!$B210,E!$B$1:'E'!$AK$300,17,FALSE)*100),"")</f>
        <v/>
      </c>
      <c r="T241" s="65" t="str">
        <f>G!BF210</f>
        <v/>
      </c>
      <c r="U241" s="28" t="str">
        <f>G!BE210</f>
        <v>--</v>
      </c>
      <c r="V241" s="23" t="str">
        <f>G!BG210</f>
        <v/>
      </c>
      <c r="W241" s="65" t="str">
        <f>IFERROR(IF(OR(U241="--",U241="rg",VLOOKUP(F!$B210,E!$B$1:'E'!$AK$300,17,FALSE)=1000000000,V241="-",V241=""),"",(HLOOKUP(SMALL(G!$R$5:'G'!$AC$5,9),G!$R$5:'G'!$AC$500,ROW(G!Z210)-4,FALSE))/VLOOKUP(F!$B210,E!$B$1:'E'!$AK$300,17,FALSE)*100),"")</f>
        <v/>
      </c>
      <c r="X241" s="65" t="str">
        <f>G!BI210</f>
        <v/>
      </c>
      <c r="Y241" s="28" t="str">
        <f>G!BH210</f>
        <v>--</v>
      </c>
      <c r="Z241" s="23" t="str">
        <f>G!BJ210</f>
        <v/>
      </c>
      <c r="AA241" s="65" t="str">
        <f>IFERROR(IF(OR(Y241="--",Y241="rg",VLOOKUP(F!$B210,E!$B$1:'E'!$AK$300,17,FALSE)=1000000000,Z241="-",Z241=""),"",(HLOOKUP(SMALL(G!$R$5:'G'!$AC$5,11),G!$R$5:'G'!$AC$500,ROW(G!AB210)-4,FALSE))/VLOOKUP(F!$B210,E!$B$1:'E'!$AK$300,17,FALSE)*100),"")</f>
        <v/>
      </c>
      <c r="AB241" s="22"/>
      <c r="AC241" s="22"/>
      <c r="AE241" s="40">
        <f t="shared" si="9"/>
        <v>1</v>
      </c>
    </row>
    <row r="242" spans="1:31" s="40" customFormat="1" ht="9" customHeight="1" x14ac:dyDescent="0.15">
      <c r="A242" s="161" t="str">
        <f>F!A211</f>
        <v>Parathion-methyl</v>
      </c>
      <c r="B242" s="161"/>
      <c r="C242" s="161"/>
      <c r="D242" s="65" t="str">
        <f>G!AT211</f>
        <v/>
      </c>
      <c r="E242" s="28" t="str">
        <f>G!AS211</f>
        <v>--</v>
      </c>
      <c r="F242" s="23" t="str">
        <f>G!AU211</f>
        <v/>
      </c>
      <c r="G242" s="65" t="str">
        <f>IFERROR(IF(OR(E242="--",E242="rg",VLOOKUP(F!$B211,E!$B$1:'E'!$AK$300,17,FALSE)=1000000000,F242="-",F242=""),"",(HLOOKUP(SMALL(G!$R$5:'G'!$AC$5,1),G!$R$5:'G'!$AC$500,ROW(G!R211)-4,FALSE))/VLOOKUP(F!$B211,E!$B$1:'E'!$AK$300,17,FALSE)*100),"")</f>
        <v/>
      </c>
      <c r="H242" s="65" t="str">
        <f>G!AW211</f>
        <v/>
      </c>
      <c r="I242" s="28" t="str">
        <f>G!AV211</f>
        <v>--</v>
      </c>
      <c r="J242" s="23" t="str">
        <f>G!AX211</f>
        <v/>
      </c>
      <c r="K242" s="65" t="str">
        <f>IFERROR(IF(OR(I242="--",I242="rg",VLOOKUP(F!$B211,E!$B$1:'E'!$AK$300,17,FALSE)=1000000000,J242="-",J242=""),"",(HLOOKUP(SMALL(G!$R$5:'G'!$AC$5,3),G!$R$5:'G'!$AC$500,ROW(G!T211)-4,FALSE))/VLOOKUP(F!$B211,E!$B$1:'E'!$AK$300,17,FALSE)*100),"")</f>
        <v/>
      </c>
      <c r="L242" s="65" t="str">
        <f>G!AZ211</f>
        <v/>
      </c>
      <c r="M242" s="28" t="str">
        <f>G!AY211</f>
        <v>--</v>
      </c>
      <c r="N242" s="23" t="str">
        <f>G!BA211</f>
        <v/>
      </c>
      <c r="O242" s="65" t="str">
        <f>IFERROR(IF(OR(M242="--",M242="rg",VLOOKUP(F!$B211,E!$B$1:'E'!$AK$300,17,FALSE)=1000000000,N242="-",N242=""),"",(HLOOKUP(SMALL(G!$R$5:'G'!$AC$5,5),G!$R$5:'G'!$AC$500,ROW(G!V211)-4,FALSE))/VLOOKUP(F!$B211,E!$B$1:'E'!$AK$300,17,FALSE)*100),"")</f>
        <v/>
      </c>
      <c r="P242" s="65" t="str">
        <f>G!BC211</f>
        <v/>
      </c>
      <c r="Q242" s="28" t="str">
        <f>G!BB211</f>
        <v>--</v>
      </c>
      <c r="R242" s="23" t="str">
        <f>G!BD211</f>
        <v/>
      </c>
      <c r="S242" s="65" t="str">
        <f>IFERROR(IF(OR(Q242="--",Q242="rg",VLOOKUP(F!$B211,E!$B$1:'E'!$AK$300,17,FALSE)=1000000000,R242="-",R242=""),"",(HLOOKUP(SMALL(G!$R$5:'G'!$AC$5,7),G!$R$5:'G'!$AC$500,ROW(G!X211)-4,FALSE))/VLOOKUP(F!$B211,E!$B$1:'E'!$AK$300,17,FALSE)*100),"")</f>
        <v/>
      </c>
      <c r="T242" s="65" t="str">
        <f>G!BF211</f>
        <v/>
      </c>
      <c r="U242" s="28" t="str">
        <f>G!BE211</f>
        <v>--</v>
      </c>
      <c r="V242" s="23" t="str">
        <f>G!BG211</f>
        <v/>
      </c>
      <c r="W242" s="65" t="str">
        <f>IFERROR(IF(OR(U242="--",U242="rg",VLOOKUP(F!$B211,E!$B$1:'E'!$AK$300,17,FALSE)=1000000000,V242="-",V242=""),"",(HLOOKUP(SMALL(G!$R$5:'G'!$AC$5,9),G!$R$5:'G'!$AC$500,ROW(G!Z211)-4,FALSE))/VLOOKUP(F!$B211,E!$B$1:'E'!$AK$300,17,FALSE)*100),"")</f>
        <v/>
      </c>
      <c r="X242" s="65" t="str">
        <f>G!BI211</f>
        <v/>
      </c>
      <c r="Y242" s="28" t="str">
        <f>G!BH211</f>
        <v>--</v>
      </c>
      <c r="Z242" s="23" t="str">
        <f>G!BJ211</f>
        <v/>
      </c>
      <c r="AA242" s="65" t="str">
        <f>IFERROR(IF(OR(Y242="--",Y242="rg",VLOOKUP(F!$B211,E!$B$1:'E'!$AK$300,17,FALSE)=1000000000,Z242="-",Z242=""),"",(HLOOKUP(SMALL(G!$R$5:'G'!$AC$5,11),G!$R$5:'G'!$AC$500,ROW(G!AB211)-4,FALSE))/VLOOKUP(F!$B211,E!$B$1:'E'!$AK$300,17,FALSE)*100),"")</f>
        <v/>
      </c>
      <c r="AB242" s="22"/>
      <c r="AC242" s="22"/>
      <c r="AE242" s="40">
        <f t="shared" si="9"/>
        <v>1</v>
      </c>
    </row>
    <row r="243" spans="1:31" s="40" customFormat="1" ht="9" customHeight="1" x14ac:dyDescent="0.15">
      <c r="A243" s="161" t="str">
        <f>F!A212</f>
        <v>Pirimifos-methyl</v>
      </c>
      <c r="B243" s="161"/>
      <c r="C243" s="161"/>
      <c r="D243" s="65" t="str">
        <f>G!AT212</f>
        <v/>
      </c>
      <c r="E243" s="28" t="str">
        <f>G!AS212</f>
        <v>--</v>
      </c>
      <c r="F243" s="23" t="str">
        <f>G!AU212</f>
        <v/>
      </c>
      <c r="G243" s="65" t="str">
        <f>IFERROR(IF(OR(E243="--",E243="rg",VLOOKUP(F!$B212,E!$B$1:'E'!$AK$300,17,FALSE)=1000000000,F243="-",F243=""),"",(HLOOKUP(SMALL(G!$R$5:'G'!$AC$5,1),G!$R$5:'G'!$AC$500,ROW(G!R212)-4,FALSE))/VLOOKUP(F!$B212,E!$B$1:'E'!$AK$300,17,FALSE)*100),"")</f>
        <v/>
      </c>
      <c r="H243" s="65" t="str">
        <f>G!AW212</f>
        <v/>
      </c>
      <c r="I243" s="28" t="str">
        <f>G!AV212</f>
        <v>--</v>
      </c>
      <c r="J243" s="23" t="str">
        <f>G!AX212</f>
        <v/>
      </c>
      <c r="K243" s="65" t="str">
        <f>IFERROR(IF(OR(I243="--",I243="rg",VLOOKUP(F!$B212,E!$B$1:'E'!$AK$300,17,FALSE)=1000000000,J243="-",J243=""),"",(HLOOKUP(SMALL(G!$R$5:'G'!$AC$5,3),G!$R$5:'G'!$AC$500,ROW(G!T212)-4,FALSE))/VLOOKUP(F!$B212,E!$B$1:'E'!$AK$300,17,FALSE)*100),"")</f>
        <v/>
      </c>
      <c r="L243" s="65" t="str">
        <f>G!AZ212</f>
        <v/>
      </c>
      <c r="M243" s="28" t="str">
        <f>G!AY212</f>
        <v>--</v>
      </c>
      <c r="N243" s="23" t="str">
        <f>G!BA212</f>
        <v/>
      </c>
      <c r="O243" s="65" t="str">
        <f>IFERROR(IF(OR(M243="--",M243="rg",VLOOKUP(F!$B212,E!$B$1:'E'!$AK$300,17,FALSE)=1000000000,N243="-",N243=""),"",(HLOOKUP(SMALL(G!$R$5:'G'!$AC$5,5),G!$R$5:'G'!$AC$500,ROW(G!V212)-4,FALSE))/VLOOKUP(F!$B212,E!$B$1:'E'!$AK$300,17,FALSE)*100),"")</f>
        <v/>
      </c>
      <c r="P243" s="65" t="str">
        <f>G!BC212</f>
        <v/>
      </c>
      <c r="Q243" s="28" t="str">
        <f>G!BB212</f>
        <v>--</v>
      </c>
      <c r="R243" s="23" t="str">
        <f>G!BD212</f>
        <v/>
      </c>
      <c r="S243" s="65" t="str">
        <f>IFERROR(IF(OR(Q243="--",Q243="rg",VLOOKUP(F!$B212,E!$B$1:'E'!$AK$300,17,FALSE)=1000000000,R243="-",R243=""),"",(HLOOKUP(SMALL(G!$R$5:'G'!$AC$5,7),G!$R$5:'G'!$AC$500,ROW(G!X212)-4,FALSE))/VLOOKUP(F!$B212,E!$B$1:'E'!$AK$300,17,FALSE)*100),"")</f>
        <v/>
      </c>
      <c r="T243" s="65" t="str">
        <f>G!BF212</f>
        <v/>
      </c>
      <c r="U243" s="28" t="str">
        <f>G!BE212</f>
        <v>--</v>
      </c>
      <c r="V243" s="23" t="str">
        <f>G!BG212</f>
        <v/>
      </c>
      <c r="W243" s="65" t="str">
        <f>IFERROR(IF(OR(U243="--",U243="rg",VLOOKUP(F!$B212,E!$B$1:'E'!$AK$300,17,FALSE)=1000000000,V243="-",V243=""),"",(HLOOKUP(SMALL(G!$R$5:'G'!$AC$5,9),G!$R$5:'G'!$AC$500,ROW(G!Z212)-4,FALSE))/VLOOKUP(F!$B212,E!$B$1:'E'!$AK$300,17,FALSE)*100),"")</f>
        <v/>
      </c>
      <c r="X243" s="65" t="str">
        <f>G!BI212</f>
        <v/>
      </c>
      <c r="Y243" s="28" t="str">
        <f>G!BH212</f>
        <v>--</v>
      </c>
      <c r="Z243" s="23" t="str">
        <f>G!BJ212</f>
        <v/>
      </c>
      <c r="AA243" s="65" t="str">
        <f>IFERROR(IF(OR(Y243="--",Y243="rg",VLOOKUP(F!$B212,E!$B$1:'E'!$AK$300,17,FALSE)=1000000000,Z243="-",Z243=""),"",(HLOOKUP(SMALL(G!$R$5:'G'!$AC$5,11),G!$R$5:'G'!$AC$500,ROW(G!AB212)-4,FALSE))/VLOOKUP(F!$B212,E!$B$1:'E'!$AK$300,17,FALSE)*100),"")</f>
        <v/>
      </c>
      <c r="AB243" s="22"/>
      <c r="AC243" s="22"/>
      <c r="AE243" s="40">
        <f t="shared" si="9"/>
        <v>1</v>
      </c>
    </row>
    <row r="244" spans="1:31" s="40" customFormat="1" ht="9" customHeight="1" x14ac:dyDescent="0.15">
      <c r="A244" s="161" t="str">
        <f>F!A213</f>
        <v>Propetamfos</v>
      </c>
      <c r="B244" s="161"/>
      <c r="C244" s="161"/>
      <c r="D244" s="65" t="str">
        <f>G!AT213</f>
        <v/>
      </c>
      <c r="E244" s="28" t="str">
        <f>G!AS213</f>
        <v>--</v>
      </c>
      <c r="F244" s="23" t="str">
        <f>G!AU213</f>
        <v/>
      </c>
      <c r="G244" s="65" t="str">
        <f>IFERROR(IF(OR(E244="--",E244="rg",VLOOKUP(F!$B213,E!$B$1:'E'!$AK$300,17,FALSE)=1000000000,F244="-",F244=""),"",(HLOOKUP(SMALL(G!$R$5:'G'!$AC$5,1),G!$R$5:'G'!$AC$500,ROW(G!R213)-4,FALSE))/VLOOKUP(F!$B213,E!$B$1:'E'!$AK$300,17,FALSE)*100),"")</f>
        <v/>
      </c>
      <c r="H244" s="65" t="str">
        <f>G!AW213</f>
        <v/>
      </c>
      <c r="I244" s="28" t="str">
        <f>G!AV213</f>
        <v>--</v>
      </c>
      <c r="J244" s="23" t="str">
        <f>G!AX213</f>
        <v/>
      </c>
      <c r="K244" s="65" t="str">
        <f>IFERROR(IF(OR(I244="--",I244="rg",VLOOKUP(F!$B213,E!$B$1:'E'!$AK$300,17,FALSE)=1000000000,J244="-",J244=""),"",(HLOOKUP(SMALL(G!$R$5:'G'!$AC$5,3),G!$R$5:'G'!$AC$500,ROW(G!T213)-4,FALSE))/VLOOKUP(F!$B213,E!$B$1:'E'!$AK$300,17,FALSE)*100),"")</f>
        <v/>
      </c>
      <c r="L244" s="65" t="str">
        <f>G!AZ213</f>
        <v/>
      </c>
      <c r="M244" s="28" t="str">
        <f>G!AY213</f>
        <v>--</v>
      </c>
      <c r="N244" s="23" t="str">
        <f>G!BA213</f>
        <v/>
      </c>
      <c r="O244" s="65" t="str">
        <f>IFERROR(IF(OR(M244="--",M244="rg",VLOOKUP(F!$B213,E!$B$1:'E'!$AK$300,17,FALSE)=1000000000,N244="-",N244=""),"",(HLOOKUP(SMALL(G!$R$5:'G'!$AC$5,5),G!$R$5:'G'!$AC$500,ROW(G!V213)-4,FALSE))/VLOOKUP(F!$B213,E!$B$1:'E'!$AK$300,17,FALSE)*100),"")</f>
        <v/>
      </c>
      <c r="P244" s="65" t="str">
        <f>G!BC213</f>
        <v/>
      </c>
      <c r="Q244" s="28" t="str">
        <f>G!BB213</f>
        <v>--</v>
      </c>
      <c r="R244" s="23" t="str">
        <f>G!BD213</f>
        <v/>
      </c>
      <c r="S244" s="65" t="str">
        <f>IFERROR(IF(OR(Q244="--",Q244="rg",VLOOKUP(F!$B213,E!$B$1:'E'!$AK$300,17,FALSE)=1000000000,R244="-",R244=""),"",(HLOOKUP(SMALL(G!$R$5:'G'!$AC$5,7),G!$R$5:'G'!$AC$500,ROW(G!X213)-4,FALSE))/VLOOKUP(F!$B213,E!$B$1:'E'!$AK$300,17,FALSE)*100),"")</f>
        <v/>
      </c>
      <c r="T244" s="65" t="str">
        <f>G!BF213</f>
        <v/>
      </c>
      <c r="U244" s="28" t="str">
        <f>G!BE213</f>
        <v>--</v>
      </c>
      <c r="V244" s="23" t="str">
        <f>G!BG213</f>
        <v/>
      </c>
      <c r="W244" s="65" t="str">
        <f>IFERROR(IF(OR(U244="--",U244="rg",VLOOKUP(F!$B213,E!$B$1:'E'!$AK$300,17,FALSE)=1000000000,V244="-",V244=""),"",(HLOOKUP(SMALL(G!$R$5:'G'!$AC$5,9),G!$R$5:'G'!$AC$500,ROW(G!Z213)-4,FALSE))/VLOOKUP(F!$B213,E!$B$1:'E'!$AK$300,17,FALSE)*100),"")</f>
        <v/>
      </c>
      <c r="X244" s="65" t="str">
        <f>G!BI213</f>
        <v/>
      </c>
      <c r="Y244" s="28" t="str">
        <f>G!BH213</f>
        <v>--</v>
      </c>
      <c r="Z244" s="23" t="str">
        <f>G!BJ213</f>
        <v/>
      </c>
      <c r="AA244" s="65" t="str">
        <f>IFERROR(IF(OR(Y244="--",Y244="rg",VLOOKUP(F!$B213,E!$B$1:'E'!$AK$300,17,FALSE)=1000000000,Z244="-",Z244=""),"",(HLOOKUP(SMALL(G!$R$5:'G'!$AC$5,11),G!$R$5:'G'!$AC$500,ROW(G!AB213)-4,FALSE))/VLOOKUP(F!$B213,E!$B$1:'E'!$AK$300,17,FALSE)*100),"")</f>
        <v/>
      </c>
      <c r="AB244" s="22"/>
      <c r="AC244" s="22"/>
      <c r="AE244" s="40">
        <f t="shared" si="9"/>
        <v>1</v>
      </c>
    </row>
    <row r="245" spans="1:31" s="40" customFormat="1" ht="9" customHeight="1" x14ac:dyDescent="0.15">
      <c r="A245" s="161" t="str">
        <f>F!A214</f>
        <v>Triazofos</v>
      </c>
      <c r="B245" s="161"/>
      <c r="C245" s="161"/>
      <c r="D245" s="65" t="str">
        <f>G!AT214</f>
        <v/>
      </c>
      <c r="E245" s="28" t="str">
        <f>G!AS214</f>
        <v>--</v>
      </c>
      <c r="F245" s="23" t="str">
        <f>G!AU214</f>
        <v/>
      </c>
      <c r="G245" s="65" t="str">
        <f>IFERROR(IF(OR(E245="--",E245="rg",VLOOKUP(F!$B214,E!$B$1:'E'!$AK$300,17,FALSE)=1000000000,F245="-",F245=""),"",(HLOOKUP(SMALL(G!$R$5:'G'!$AC$5,1),G!$R$5:'G'!$AC$500,ROW(G!R214)-4,FALSE))/VLOOKUP(F!$B214,E!$B$1:'E'!$AK$300,17,FALSE)*100),"")</f>
        <v/>
      </c>
      <c r="H245" s="65" t="str">
        <f>G!AW214</f>
        <v/>
      </c>
      <c r="I245" s="28" t="str">
        <f>G!AV214</f>
        <v>--</v>
      </c>
      <c r="J245" s="23" t="str">
        <f>G!AX214</f>
        <v/>
      </c>
      <c r="K245" s="65" t="str">
        <f>IFERROR(IF(OR(I245="--",I245="rg",VLOOKUP(F!$B214,E!$B$1:'E'!$AK$300,17,FALSE)=1000000000,J245="-",J245=""),"",(HLOOKUP(SMALL(G!$R$5:'G'!$AC$5,3),G!$R$5:'G'!$AC$500,ROW(G!T214)-4,FALSE))/VLOOKUP(F!$B214,E!$B$1:'E'!$AK$300,17,FALSE)*100),"")</f>
        <v/>
      </c>
      <c r="L245" s="65" t="str">
        <f>G!AZ214</f>
        <v/>
      </c>
      <c r="M245" s="28" t="str">
        <f>G!AY214</f>
        <v>--</v>
      </c>
      <c r="N245" s="23" t="str">
        <f>G!BA214</f>
        <v/>
      </c>
      <c r="O245" s="65" t="str">
        <f>IFERROR(IF(OR(M245="--",M245="rg",VLOOKUP(F!$B214,E!$B$1:'E'!$AK$300,17,FALSE)=1000000000,N245="-",N245=""),"",(HLOOKUP(SMALL(G!$R$5:'G'!$AC$5,5),G!$R$5:'G'!$AC$500,ROW(G!V214)-4,FALSE))/VLOOKUP(F!$B214,E!$B$1:'E'!$AK$300,17,FALSE)*100),"")</f>
        <v/>
      </c>
      <c r="P245" s="65" t="str">
        <f>G!BC214</f>
        <v/>
      </c>
      <c r="Q245" s="28" t="str">
        <f>G!BB214</f>
        <v>--</v>
      </c>
      <c r="R245" s="23" t="str">
        <f>G!BD214</f>
        <v/>
      </c>
      <c r="S245" s="65" t="str">
        <f>IFERROR(IF(OR(Q245="--",Q245="rg",VLOOKUP(F!$B214,E!$B$1:'E'!$AK$300,17,FALSE)=1000000000,R245="-",R245=""),"",(HLOOKUP(SMALL(G!$R$5:'G'!$AC$5,7),G!$R$5:'G'!$AC$500,ROW(G!X214)-4,FALSE))/VLOOKUP(F!$B214,E!$B$1:'E'!$AK$300,17,FALSE)*100),"")</f>
        <v/>
      </c>
      <c r="T245" s="65" t="str">
        <f>G!BF214</f>
        <v/>
      </c>
      <c r="U245" s="28" t="str">
        <f>G!BE214</f>
        <v>--</v>
      </c>
      <c r="V245" s="23" t="str">
        <f>G!BG214</f>
        <v/>
      </c>
      <c r="W245" s="65" t="str">
        <f>IFERROR(IF(OR(U245="--",U245="rg",VLOOKUP(F!$B214,E!$B$1:'E'!$AK$300,17,FALSE)=1000000000,V245="-",V245=""),"",(HLOOKUP(SMALL(G!$R$5:'G'!$AC$5,9),G!$R$5:'G'!$AC$500,ROW(G!Z214)-4,FALSE))/VLOOKUP(F!$B214,E!$B$1:'E'!$AK$300,17,FALSE)*100),"")</f>
        <v/>
      </c>
      <c r="X245" s="65" t="str">
        <f>G!BI214</f>
        <v/>
      </c>
      <c r="Y245" s="28" t="str">
        <f>G!BH214</f>
        <v>--</v>
      </c>
      <c r="Z245" s="23" t="str">
        <f>G!BJ214</f>
        <v/>
      </c>
      <c r="AA245" s="65" t="str">
        <f>IFERROR(IF(OR(Y245="--",Y245="rg",VLOOKUP(F!$B214,E!$B$1:'E'!$AK$300,17,FALSE)=1000000000,Z245="-",Z245=""),"",(HLOOKUP(SMALL(G!$R$5:'G'!$AC$5,11),G!$R$5:'G'!$AC$500,ROW(G!AB214)-4,FALSE))/VLOOKUP(F!$B214,E!$B$1:'E'!$AK$300,17,FALSE)*100),"")</f>
        <v/>
      </c>
      <c r="AB245" s="22"/>
      <c r="AC245" s="22"/>
      <c r="AE245" s="40">
        <f t="shared" si="9"/>
        <v>1</v>
      </c>
    </row>
    <row r="246" spans="1:31" ht="3.95" customHeight="1" x14ac:dyDescent="0.15">
      <c r="A246" s="65"/>
      <c r="B246" s="65"/>
      <c r="C246" s="65"/>
      <c r="D246" s="65"/>
      <c r="H246" s="65"/>
      <c r="L246" s="65"/>
      <c r="P246" s="65"/>
      <c r="T246" s="65"/>
      <c r="X246" s="65"/>
      <c r="AA246" s="22"/>
      <c r="AE246" s="67">
        <f>AE247</f>
        <v>1</v>
      </c>
    </row>
    <row r="247" spans="1:31" ht="9" customHeight="1" x14ac:dyDescent="0.15">
      <c r="A247" s="66" t="str">
        <f>IF(COUNTIF(F!D213:D231,60)&gt;0,"Stikstofbestrijdingsmiddelen (mg/l)","Stikstofbestrijdingsmiddelen (µg/l)")</f>
        <v>Stikstofbestrijdingsmiddelen (µg/l)</v>
      </c>
      <c r="B247" s="65"/>
      <c r="C247" s="65"/>
      <c r="D247" s="65"/>
      <c r="H247" s="65"/>
      <c r="L247" s="65"/>
      <c r="P247" s="65"/>
      <c r="T247" s="65"/>
      <c r="X247" s="65"/>
      <c r="AA247" s="22"/>
      <c r="AE247" s="67">
        <f>IF(COUNTIF(AE248:AE266,1)=COUNT(AE248:AE266),1,0)</f>
        <v>1</v>
      </c>
    </row>
    <row r="248" spans="1:31" s="40" customFormat="1" ht="9" customHeight="1" x14ac:dyDescent="0.15">
      <c r="A248" s="161" t="str">
        <f>F!A215</f>
        <v>Ametryn</v>
      </c>
      <c r="B248" s="161"/>
      <c r="C248" s="161"/>
      <c r="D248" s="65" t="str">
        <f>G!AT215</f>
        <v/>
      </c>
      <c r="E248" s="28" t="str">
        <f>G!AS215</f>
        <v>--</v>
      </c>
      <c r="F248" s="23" t="str">
        <f>G!AU215</f>
        <v/>
      </c>
      <c r="G248" s="65" t="str">
        <f>IFERROR(IF(OR(E248="--",E248="rg",VLOOKUP(F!$B215,E!$B$1:'E'!$AK$300,17,FALSE)=1000000000,F248="-",F248=""),"",(HLOOKUP(SMALL(G!$R$5:'G'!$AC$5,1),G!$R$5:'G'!$AC$500,ROW(G!R215)-4,FALSE))/VLOOKUP(F!$B215,E!$B$1:'E'!$AK$300,17,FALSE)*100),"")</f>
        <v/>
      </c>
      <c r="H248" s="65" t="str">
        <f>G!AW215</f>
        <v/>
      </c>
      <c r="I248" s="28" t="str">
        <f>G!AV215</f>
        <v>--</v>
      </c>
      <c r="J248" s="23" t="str">
        <f>G!AX215</f>
        <v/>
      </c>
      <c r="K248" s="65" t="str">
        <f>IFERROR(IF(OR(I248="--",I248="rg",VLOOKUP(F!$B215,E!$B$1:'E'!$AK$300,17,FALSE)=1000000000,J248="-",J248=""),"",(HLOOKUP(SMALL(G!$R$5:'G'!$AC$5,3),G!$R$5:'G'!$AC$500,ROW(G!T215)-4,FALSE))/VLOOKUP(F!$B215,E!$B$1:'E'!$AK$300,17,FALSE)*100),"")</f>
        <v/>
      </c>
      <c r="L248" s="65" t="str">
        <f>G!AZ215</f>
        <v/>
      </c>
      <c r="M248" s="28" t="str">
        <f>G!AY215</f>
        <v>--</v>
      </c>
      <c r="N248" s="23" t="str">
        <f>G!BA215</f>
        <v/>
      </c>
      <c r="O248" s="65" t="str">
        <f>IFERROR(IF(OR(M248="--",M248="rg",VLOOKUP(F!$B215,E!$B$1:'E'!$AK$300,17,FALSE)=1000000000,N248="-",N248=""),"",(HLOOKUP(SMALL(G!$R$5:'G'!$AC$5,5),G!$R$5:'G'!$AC$500,ROW(G!V215)-4,FALSE))/VLOOKUP(F!$B215,E!$B$1:'E'!$AK$300,17,FALSE)*100),"")</f>
        <v/>
      </c>
      <c r="P248" s="65" t="str">
        <f>G!BC215</f>
        <v/>
      </c>
      <c r="Q248" s="28" t="str">
        <f>G!BB215</f>
        <v>--</v>
      </c>
      <c r="R248" s="23" t="str">
        <f>G!BD215</f>
        <v/>
      </c>
      <c r="S248" s="65" t="str">
        <f>IFERROR(IF(OR(Q248="--",Q248="rg",VLOOKUP(F!$B215,E!$B$1:'E'!$AK$300,17,FALSE)=1000000000,R248="-",R248=""),"",(HLOOKUP(SMALL(G!$R$5:'G'!$AC$5,7),G!$R$5:'G'!$AC$500,ROW(G!X215)-4,FALSE))/VLOOKUP(F!$B215,E!$B$1:'E'!$AK$300,17,FALSE)*100),"")</f>
        <v/>
      </c>
      <c r="T248" s="65" t="str">
        <f>G!BF215</f>
        <v/>
      </c>
      <c r="U248" s="28" t="str">
        <f>G!BE215</f>
        <v>--</v>
      </c>
      <c r="V248" s="23" t="str">
        <f>G!BG215</f>
        <v/>
      </c>
      <c r="W248" s="65" t="str">
        <f>IFERROR(IF(OR(U248="--",U248="rg",VLOOKUP(F!$B215,E!$B$1:'E'!$AK$300,17,FALSE)=1000000000,V248="-",V248=""),"",(HLOOKUP(SMALL(G!$R$5:'G'!$AC$5,9),G!$R$5:'G'!$AC$500,ROW(G!Z215)-4,FALSE))/VLOOKUP(F!$B215,E!$B$1:'E'!$AK$300,17,FALSE)*100),"")</f>
        <v/>
      </c>
      <c r="X248" s="65" t="str">
        <f>G!BI215</f>
        <v/>
      </c>
      <c r="Y248" s="28" t="str">
        <f>G!BH215</f>
        <v>--</v>
      </c>
      <c r="Z248" s="23" t="str">
        <f>G!BJ215</f>
        <v/>
      </c>
      <c r="AA248" s="65" t="str">
        <f>IFERROR(IF(OR(Y248="--",Y248="rg",VLOOKUP(F!$B215,E!$B$1:'E'!$AK$300,17,FALSE)=1000000000,Z248="-",Z248=""),"",(HLOOKUP(SMALL(G!$R$5:'G'!$AC$5,11),G!$R$5:'G'!$AC$500,ROW(G!AB215)-4,FALSE))/VLOOKUP(F!$B215,E!$B$1:'E'!$AK$300,17,FALSE)*100),"")</f>
        <v/>
      </c>
      <c r="AB248" s="22"/>
      <c r="AC248" s="22"/>
      <c r="AE248" s="40">
        <f t="shared" ref="AE248:AE266" si="10">IF(AND(E248="--",I248="--",M248="--",Q248="--",U248="--",Y248="--"),1,0)</f>
        <v>1</v>
      </c>
    </row>
    <row r="249" spans="1:31" s="40" customFormat="1" ht="9" customHeight="1" x14ac:dyDescent="0.15">
      <c r="A249" s="161" t="str">
        <f>F!A216</f>
        <v>Atraton</v>
      </c>
      <c r="B249" s="161"/>
      <c r="C249" s="161"/>
      <c r="D249" s="65" t="str">
        <f>G!AT216</f>
        <v/>
      </c>
      <c r="E249" s="28" t="str">
        <f>G!AS216</f>
        <v>--</v>
      </c>
      <c r="F249" s="23" t="str">
        <f>G!AU216</f>
        <v/>
      </c>
      <c r="G249" s="65" t="str">
        <f>IFERROR(IF(OR(E249="--",E249="rg",VLOOKUP(F!$B216,E!$B$1:'E'!$AK$300,17,FALSE)=1000000000,F249="-",F249=""),"",(HLOOKUP(SMALL(G!$R$5:'G'!$AC$5,1),G!$R$5:'G'!$AC$500,ROW(G!R216)-4,FALSE))/VLOOKUP(F!$B216,E!$B$1:'E'!$AK$300,17,FALSE)*100),"")</f>
        <v/>
      </c>
      <c r="H249" s="65" t="str">
        <f>G!AW216</f>
        <v/>
      </c>
      <c r="I249" s="28" t="str">
        <f>G!AV216</f>
        <v>--</v>
      </c>
      <c r="J249" s="23" t="str">
        <f>G!AX216</f>
        <v/>
      </c>
      <c r="K249" s="65" t="str">
        <f>IFERROR(IF(OR(I249="--",I249="rg",VLOOKUP(F!$B216,E!$B$1:'E'!$AK$300,17,FALSE)=1000000000,J249="-",J249=""),"",(HLOOKUP(SMALL(G!$R$5:'G'!$AC$5,3),G!$R$5:'G'!$AC$500,ROW(G!T216)-4,FALSE))/VLOOKUP(F!$B216,E!$B$1:'E'!$AK$300,17,FALSE)*100),"")</f>
        <v/>
      </c>
      <c r="L249" s="65" t="str">
        <f>G!AZ216</f>
        <v/>
      </c>
      <c r="M249" s="28" t="str">
        <f>G!AY216</f>
        <v>--</v>
      </c>
      <c r="N249" s="23" t="str">
        <f>G!BA216</f>
        <v/>
      </c>
      <c r="O249" s="65" t="str">
        <f>IFERROR(IF(OR(M249="--",M249="rg",VLOOKUP(F!$B216,E!$B$1:'E'!$AK$300,17,FALSE)=1000000000,N249="-",N249=""),"",(HLOOKUP(SMALL(G!$R$5:'G'!$AC$5,5),G!$R$5:'G'!$AC$500,ROW(G!V216)-4,FALSE))/VLOOKUP(F!$B216,E!$B$1:'E'!$AK$300,17,FALSE)*100),"")</f>
        <v/>
      </c>
      <c r="P249" s="65" t="str">
        <f>G!BC216</f>
        <v/>
      </c>
      <c r="Q249" s="28" t="str">
        <f>G!BB216</f>
        <v>--</v>
      </c>
      <c r="R249" s="23" t="str">
        <f>G!BD216</f>
        <v/>
      </c>
      <c r="S249" s="65" t="str">
        <f>IFERROR(IF(OR(Q249="--",Q249="rg",VLOOKUP(F!$B216,E!$B$1:'E'!$AK$300,17,FALSE)=1000000000,R249="-",R249=""),"",(HLOOKUP(SMALL(G!$R$5:'G'!$AC$5,7),G!$R$5:'G'!$AC$500,ROW(G!X216)-4,FALSE))/VLOOKUP(F!$B216,E!$B$1:'E'!$AK$300,17,FALSE)*100),"")</f>
        <v/>
      </c>
      <c r="T249" s="65" t="str">
        <f>G!BF216</f>
        <v/>
      </c>
      <c r="U249" s="28" t="str">
        <f>G!BE216</f>
        <v>--</v>
      </c>
      <c r="V249" s="23" t="str">
        <f>G!BG216</f>
        <v/>
      </c>
      <c r="W249" s="65" t="str">
        <f>IFERROR(IF(OR(U249="--",U249="rg",VLOOKUP(F!$B216,E!$B$1:'E'!$AK$300,17,FALSE)=1000000000,V249="-",V249=""),"",(HLOOKUP(SMALL(G!$R$5:'G'!$AC$5,9),G!$R$5:'G'!$AC$500,ROW(G!Z216)-4,FALSE))/VLOOKUP(F!$B216,E!$B$1:'E'!$AK$300,17,FALSE)*100),"")</f>
        <v/>
      </c>
      <c r="X249" s="65" t="str">
        <f>G!BI216</f>
        <v/>
      </c>
      <c r="Y249" s="28" t="str">
        <f>G!BH216</f>
        <v>--</v>
      </c>
      <c r="Z249" s="23" t="str">
        <f>G!BJ216</f>
        <v/>
      </c>
      <c r="AA249" s="65" t="str">
        <f>IFERROR(IF(OR(Y249="--",Y249="rg",VLOOKUP(F!$B216,E!$B$1:'E'!$AK$300,17,FALSE)=1000000000,Z249="-",Z249=""),"",(HLOOKUP(SMALL(G!$R$5:'G'!$AC$5,11),G!$R$5:'G'!$AC$500,ROW(G!AB216)-4,FALSE))/VLOOKUP(F!$B216,E!$B$1:'E'!$AK$300,17,FALSE)*100),"")</f>
        <v/>
      </c>
      <c r="AB249" s="22"/>
      <c r="AC249" s="22"/>
      <c r="AE249" s="40">
        <f t="shared" si="10"/>
        <v>1</v>
      </c>
    </row>
    <row r="250" spans="1:31" s="40" customFormat="1" ht="9" customHeight="1" x14ac:dyDescent="0.15">
      <c r="A250" s="161" t="str">
        <f>F!A217</f>
        <v>Atrazine</v>
      </c>
      <c r="B250" s="161"/>
      <c r="C250" s="161"/>
      <c r="D250" s="65" t="str">
        <f>G!AT217</f>
        <v/>
      </c>
      <c r="E250" s="28" t="str">
        <f>G!AS217</f>
        <v>--</v>
      </c>
      <c r="F250" s="23" t="str">
        <f>G!AU217</f>
        <v/>
      </c>
      <c r="G250" s="65" t="str">
        <f>IFERROR(IF(OR(E250="--",E250="rg",VLOOKUP(F!$B217,E!$B$1:'E'!$AK$300,17,FALSE)=1000000000,F250="-",F250=""),"",(HLOOKUP(SMALL(G!$R$5:'G'!$AC$5,1),G!$R$5:'G'!$AC$500,ROW(G!R217)-4,FALSE))/VLOOKUP(F!$B217,E!$B$1:'E'!$AK$300,17,FALSE)*100),"")</f>
        <v/>
      </c>
      <c r="H250" s="65" t="str">
        <f>G!AW217</f>
        <v/>
      </c>
      <c r="I250" s="28" t="str">
        <f>G!AV217</f>
        <v>--</v>
      </c>
      <c r="J250" s="23" t="str">
        <f>G!AX217</f>
        <v/>
      </c>
      <c r="K250" s="65" t="str">
        <f>IFERROR(IF(OR(I250="--",I250="rg",VLOOKUP(F!$B217,E!$B$1:'E'!$AK$300,17,FALSE)=1000000000,J250="-",J250=""),"",(HLOOKUP(SMALL(G!$R$5:'G'!$AC$5,3),G!$R$5:'G'!$AC$500,ROW(G!T217)-4,FALSE))/VLOOKUP(F!$B217,E!$B$1:'E'!$AK$300,17,FALSE)*100),"")</f>
        <v/>
      </c>
      <c r="L250" s="65" t="str">
        <f>G!AZ217</f>
        <v/>
      </c>
      <c r="M250" s="28" t="str">
        <f>G!AY217</f>
        <v>--</v>
      </c>
      <c r="N250" s="23" t="str">
        <f>G!BA217</f>
        <v/>
      </c>
      <c r="O250" s="65" t="str">
        <f>IFERROR(IF(OR(M250="--",M250="rg",VLOOKUP(F!$B217,E!$B$1:'E'!$AK$300,17,FALSE)=1000000000,N250="-",N250=""),"",(HLOOKUP(SMALL(G!$R$5:'G'!$AC$5,5),G!$R$5:'G'!$AC$500,ROW(G!V217)-4,FALSE))/VLOOKUP(F!$B217,E!$B$1:'E'!$AK$300,17,FALSE)*100),"")</f>
        <v/>
      </c>
      <c r="P250" s="65" t="str">
        <f>G!BC217</f>
        <v/>
      </c>
      <c r="Q250" s="28" t="str">
        <f>G!BB217</f>
        <v>--</v>
      </c>
      <c r="R250" s="23" t="str">
        <f>G!BD217</f>
        <v/>
      </c>
      <c r="S250" s="65" t="str">
        <f>IFERROR(IF(OR(Q250="--",Q250="rg",VLOOKUP(F!$B217,E!$B$1:'E'!$AK$300,17,FALSE)=1000000000,R250="-",R250=""),"",(HLOOKUP(SMALL(G!$R$5:'G'!$AC$5,7),G!$R$5:'G'!$AC$500,ROW(G!X217)-4,FALSE))/VLOOKUP(F!$B217,E!$B$1:'E'!$AK$300,17,FALSE)*100),"")</f>
        <v/>
      </c>
      <c r="T250" s="65" t="str">
        <f>G!BF217</f>
        <v/>
      </c>
      <c r="U250" s="28" t="str">
        <f>G!BE217</f>
        <v>--</v>
      </c>
      <c r="V250" s="23" t="str">
        <f>G!BG217</f>
        <v/>
      </c>
      <c r="W250" s="65" t="str">
        <f>IFERROR(IF(OR(U250="--",U250="rg",VLOOKUP(F!$B217,E!$B$1:'E'!$AK$300,17,FALSE)=1000000000,V250="-",V250=""),"",(HLOOKUP(SMALL(G!$R$5:'G'!$AC$5,9),G!$R$5:'G'!$AC$500,ROW(G!Z217)-4,FALSE))/VLOOKUP(F!$B217,E!$B$1:'E'!$AK$300,17,FALSE)*100),"")</f>
        <v/>
      </c>
      <c r="X250" s="65" t="str">
        <f>G!BI217</f>
        <v/>
      </c>
      <c r="Y250" s="28" t="str">
        <f>G!BH217</f>
        <v>--</v>
      </c>
      <c r="Z250" s="23" t="str">
        <f>G!BJ217</f>
        <v/>
      </c>
      <c r="AA250" s="65" t="str">
        <f>IFERROR(IF(OR(Y250="--",Y250="rg",VLOOKUP(F!$B217,E!$B$1:'E'!$AK$300,17,FALSE)=1000000000,Z250="-",Z250=""),"",(HLOOKUP(SMALL(G!$R$5:'G'!$AC$5,11),G!$R$5:'G'!$AC$500,ROW(G!AB217)-4,FALSE))/VLOOKUP(F!$B217,E!$B$1:'E'!$AK$300,17,FALSE)*100),"")</f>
        <v/>
      </c>
      <c r="AB250" s="22"/>
      <c r="AC250" s="22"/>
      <c r="AE250" s="40">
        <f t="shared" si="10"/>
        <v>1</v>
      </c>
    </row>
    <row r="251" spans="1:31" s="40" customFormat="1" ht="9" customHeight="1" x14ac:dyDescent="0.15">
      <c r="A251" s="161" t="str">
        <f>F!A218</f>
        <v>Carbaryl</v>
      </c>
      <c r="B251" s="161"/>
      <c r="C251" s="161"/>
      <c r="D251" s="65" t="str">
        <f>G!AT218</f>
        <v/>
      </c>
      <c r="E251" s="28" t="str">
        <f>G!AS218</f>
        <v>--</v>
      </c>
      <c r="F251" s="23" t="str">
        <f>G!AU218</f>
        <v/>
      </c>
      <c r="G251" s="65" t="str">
        <f>IFERROR(IF(OR(E251="--",E251="rg",VLOOKUP(F!$B218,E!$B$1:'E'!$AK$300,17,FALSE)=1000000000,F251="-",F251=""),"",(HLOOKUP(SMALL(G!$R$5:'G'!$AC$5,1),G!$R$5:'G'!$AC$500,ROW(G!R218)-4,FALSE))/VLOOKUP(F!$B218,E!$B$1:'E'!$AK$300,17,FALSE)*100),"")</f>
        <v/>
      </c>
      <c r="H251" s="65" t="str">
        <f>G!AW218</f>
        <v/>
      </c>
      <c r="I251" s="28" t="str">
        <f>G!AV218</f>
        <v>--</v>
      </c>
      <c r="J251" s="23" t="str">
        <f>G!AX218</f>
        <v/>
      </c>
      <c r="K251" s="65" t="str">
        <f>IFERROR(IF(OR(I251="--",I251="rg",VLOOKUP(F!$B218,E!$B$1:'E'!$AK$300,17,FALSE)=1000000000,J251="-",J251=""),"",(HLOOKUP(SMALL(G!$R$5:'G'!$AC$5,3),G!$R$5:'G'!$AC$500,ROW(G!T218)-4,FALSE))/VLOOKUP(F!$B218,E!$B$1:'E'!$AK$300,17,FALSE)*100),"")</f>
        <v/>
      </c>
      <c r="L251" s="65" t="str">
        <f>G!AZ218</f>
        <v/>
      </c>
      <c r="M251" s="28" t="str">
        <f>G!AY218</f>
        <v>--</v>
      </c>
      <c r="N251" s="23" t="str">
        <f>G!BA218</f>
        <v/>
      </c>
      <c r="O251" s="65" t="str">
        <f>IFERROR(IF(OR(M251="--",M251="rg",VLOOKUP(F!$B218,E!$B$1:'E'!$AK$300,17,FALSE)=1000000000,N251="-",N251=""),"",(HLOOKUP(SMALL(G!$R$5:'G'!$AC$5,5),G!$R$5:'G'!$AC$500,ROW(G!V218)-4,FALSE))/VLOOKUP(F!$B218,E!$B$1:'E'!$AK$300,17,FALSE)*100),"")</f>
        <v/>
      </c>
      <c r="P251" s="65" t="str">
        <f>G!BC218</f>
        <v/>
      </c>
      <c r="Q251" s="28" t="str">
        <f>G!BB218</f>
        <v>--</v>
      </c>
      <c r="R251" s="23" t="str">
        <f>G!BD218</f>
        <v/>
      </c>
      <c r="S251" s="65" t="str">
        <f>IFERROR(IF(OR(Q251="--",Q251="rg",VLOOKUP(F!$B218,E!$B$1:'E'!$AK$300,17,FALSE)=1000000000,R251="-",R251=""),"",(HLOOKUP(SMALL(G!$R$5:'G'!$AC$5,7),G!$R$5:'G'!$AC$500,ROW(G!X218)-4,FALSE))/VLOOKUP(F!$B218,E!$B$1:'E'!$AK$300,17,FALSE)*100),"")</f>
        <v/>
      </c>
      <c r="T251" s="65" t="str">
        <f>G!BF218</f>
        <v/>
      </c>
      <c r="U251" s="28" t="str">
        <f>G!BE218</f>
        <v>--</v>
      </c>
      <c r="V251" s="23" t="str">
        <f>G!BG218</f>
        <v/>
      </c>
      <c r="W251" s="65" t="str">
        <f>IFERROR(IF(OR(U251="--",U251="rg",VLOOKUP(F!$B218,E!$B$1:'E'!$AK$300,17,FALSE)=1000000000,V251="-",V251=""),"",(HLOOKUP(SMALL(G!$R$5:'G'!$AC$5,9),G!$R$5:'G'!$AC$500,ROW(G!Z218)-4,FALSE))/VLOOKUP(F!$B218,E!$B$1:'E'!$AK$300,17,FALSE)*100),"")</f>
        <v/>
      </c>
      <c r="X251" s="65" t="str">
        <f>G!BI218</f>
        <v/>
      </c>
      <c r="Y251" s="28" t="str">
        <f>G!BH218</f>
        <v>--</v>
      </c>
      <c r="Z251" s="23" t="str">
        <f>G!BJ218</f>
        <v/>
      </c>
      <c r="AA251" s="65" t="str">
        <f>IFERROR(IF(OR(Y251="--",Y251="rg",VLOOKUP(F!$B218,E!$B$1:'E'!$AK$300,17,FALSE)=1000000000,Z251="-",Z251=""),"",(HLOOKUP(SMALL(G!$R$5:'G'!$AC$5,11),G!$R$5:'G'!$AC$500,ROW(G!AB218)-4,FALSE))/VLOOKUP(F!$B218,E!$B$1:'E'!$AK$300,17,FALSE)*100),"")</f>
        <v/>
      </c>
      <c r="AB251" s="22"/>
      <c r="AC251" s="22"/>
      <c r="AE251" s="40">
        <f t="shared" si="10"/>
        <v>1</v>
      </c>
    </row>
    <row r="252" spans="1:31" s="40" customFormat="1" ht="9" customHeight="1" x14ac:dyDescent="0.15">
      <c r="A252" s="161" t="str">
        <f>F!A219</f>
        <v>Carbofuran</v>
      </c>
      <c r="B252" s="161"/>
      <c r="C252" s="161"/>
      <c r="D252" s="65" t="str">
        <f>G!AT219</f>
        <v/>
      </c>
      <c r="E252" s="28" t="str">
        <f>G!AS219</f>
        <v>--</v>
      </c>
      <c r="F252" s="23" t="str">
        <f>G!AU219</f>
        <v/>
      </c>
      <c r="G252" s="65" t="str">
        <f>IFERROR(IF(OR(E252="--",E252="rg",VLOOKUP(F!$B219,E!$B$1:'E'!$AK$300,17,FALSE)=1000000000,F252="-",F252=""),"",(HLOOKUP(SMALL(G!$R$5:'G'!$AC$5,1),G!$R$5:'G'!$AC$500,ROW(G!R219)-4,FALSE))/VLOOKUP(F!$B219,E!$B$1:'E'!$AK$300,17,FALSE)*100),"")</f>
        <v/>
      </c>
      <c r="H252" s="65" t="str">
        <f>G!AW219</f>
        <v/>
      </c>
      <c r="I252" s="28" t="str">
        <f>G!AV219</f>
        <v>--</v>
      </c>
      <c r="J252" s="23" t="str">
        <f>G!AX219</f>
        <v/>
      </c>
      <c r="K252" s="65" t="str">
        <f>IFERROR(IF(OR(I252="--",I252="rg",VLOOKUP(F!$B219,E!$B$1:'E'!$AK$300,17,FALSE)=1000000000,J252="-",J252=""),"",(HLOOKUP(SMALL(G!$R$5:'G'!$AC$5,3),G!$R$5:'G'!$AC$500,ROW(G!T219)-4,FALSE))/VLOOKUP(F!$B219,E!$B$1:'E'!$AK$300,17,FALSE)*100),"")</f>
        <v/>
      </c>
      <c r="L252" s="65" t="str">
        <f>G!AZ219</f>
        <v/>
      </c>
      <c r="M252" s="28" t="str">
        <f>G!AY219</f>
        <v>--</v>
      </c>
      <c r="N252" s="23" t="str">
        <f>G!BA219</f>
        <v/>
      </c>
      <c r="O252" s="65" t="str">
        <f>IFERROR(IF(OR(M252="--",M252="rg",VLOOKUP(F!$B219,E!$B$1:'E'!$AK$300,17,FALSE)=1000000000,N252="-",N252=""),"",(HLOOKUP(SMALL(G!$R$5:'G'!$AC$5,5),G!$R$5:'G'!$AC$500,ROW(G!V219)-4,FALSE))/VLOOKUP(F!$B219,E!$B$1:'E'!$AK$300,17,FALSE)*100),"")</f>
        <v/>
      </c>
      <c r="P252" s="65" t="str">
        <f>G!BC219</f>
        <v/>
      </c>
      <c r="Q252" s="28" t="str">
        <f>G!BB219</f>
        <v>--</v>
      </c>
      <c r="R252" s="23" t="str">
        <f>G!BD219</f>
        <v/>
      </c>
      <c r="S252" s="65" t="str">
        <f>IFERROR(IF(OR(Q252="--",Q252="rg",VLOOKUP(F!$B219,E!$B$1:'E'!$AK$300,17,FALSE)=1000000000,R252="-",R252=""),"",(HLOOKUP(SMALL(G!$R$5:'G'!$AC$5,7),G!$R$5:'G'!$AC$500,ROW(G!X219)-4,FALSE))/VLOOKUP(F!$B219,E!$B$1:'E'!$AK$300,17,FALSE)*100),"")</f>
        <v/>
      </c>
      <c r="T252" s="65" t="str">
        <f>G!BF219</f>
        <v/>
      </c>
      <c r="U252" s="28" t="str">
        <f>G!BE219</f>
        <v>--</v>
      </c>
      <c r="V252" s="23" t="str">
        <f>G!BG219</f>
        <v/>
      </c>
      <c r="W252" s="65" t="str">
        <f>IFERROR(IF(OR(U252="--",U252="rg",VLOOKUP(F!$B219,E!$B$1:'E'!$AK$300,17,FALSE)=1000000000,V252="-",V252=""),"",(HLOOKUP(SMALL(G!$R$5:'G'!$AC$5,9),G!$R$5:'G'!$AC$500,ROW(G!Z219)-4,FALSE))/VLOOKUP(F!$B219,E!$B$1:'E'!$AK$300,17,FALSE)*100),"")</f>
        <v/>
      </c>
      <c r="X252" s="65" t="str">
        <f>G!BI219</f>
        <v/>
      </c>
      <c r="Y252" s="28" t="str">
        <f>G!BH219</f>
        <v>--</v>
      </c>
      <c r="Z252" s="23" t="str">
        <f>G!BJ219</f>
        <v/>
      </c>
      <c r="AA252" s="65" t="str">
        <f>IFERROR(IF(OR(Y252="--",Y252="rg",VLOOKUP(F!$B219,E!$B$1:'E'!$AK$300,17,FALSE)=1000000000,Z252="-",Z252=""),"",(HLOOKUP(SMALL(G!$R$5:'G'!$AC$5,11),G!$R$5:'G'!$AC$500,ROW(G!AB219)-4,FALSE))/VLOOKUP(F!$B219,E!$B$1:'E'!$AK$300,17,FALSE)*100),"")</f>
        <v/>
      </c>
      <c r="AB252" s="22"/>
      <c r="AC252" s="22"/>
      <c r="AE252" s="40">
        <f t="shared" si="10"/>
        <v>1</v>
      </c>
    </row>
    <row r="253" spans="1:31" s="40" customFormat="1" ht="9" customHeight="1" x14ac:dyDescent="0.15">
      <c r="A253" s="161" t="str">
        <f>F!A220</f>
        <v>4-Chloormethylfenolen (som)</v>
      </c>
      <c r="B253" s="161"/>
      <c r="C253" s="161"/>
      <c r="D253" s="65" t="str">
        <f>G!AT220</f>
        <v/>
      </c>
      <c r="E253" s="28" t="str">
        <f>G!AS220</f>
        <v>--</v>
      </c>
      <c r="F253" s="23" t="str">
        <f>G!AU220</f>
        <v/>
      </c>
      <c r="G253" s="65" t="str">
        <f>IFERROR(IF(OR(E253="--",E253="rg",VLOOKUP(F!$B220,E!$B$1:'E'!$AK$300,17,FALSE)=1000000000,F253="-",F253=""),"",(HLOOKUP(SMALL(G!$R$5:'G'!$AC$5,1),G!$R$5:'G'!$AC$500,ROW(G!R220)-4,FALSE))/VLOOKUP(F!$B220,E!$B$1:'E'!$AK$300,17,FALSE)*100),"")</f>
        <v/>
      </c>
      <c r="H253" s="65" t="str">
        <f>G!AW220</f>
        <v/>
      </c>
      <c r="I253" s="28" t="str">
        <f>G!AV220</f>
        <v>--</v>
      </c>
      <c r="J253" s="23" t="str">
        <f>G!AX220</f>
        <v/>
      </c>
      <c r="K253" s="65" t="str">
        <f>IFERROR(IF(OR(I253="--",I253="rg",VLOOKUP(F!$B220,E!$B$1:'E'!$AK$300,17,FALSE)=1000000000,J253="-",J253=""),"",(HLOOKUP(SMALL(G!$R$5:'G'!$AC$5,3),G!$R$5:'G'!$AC$500,ROW(G!T220)-4,FALSE))/VLOOKUP(F!$B220,E!$B$1:'E'!$AK$300,17,FALSE)*100),"")</f>
        <v/>
      </c>
      <c r="L253" s="65" t="str">
        <f>G!AZ220</f>
        <v/>
      </c>
      <c r="M253" s="28" t="str">
        <f>G!AY220</f>
        <v>--</v>
      </c>
      <c r="N253" s="23" t="str">
        <f>G!BA220</f>
        <v/>
      </c>
      <c r="O253" s="65" t="str">
        <f>IFERROR(IF(OR(M253="--",M253="rg",VLOOKUP(F!$B220,E!$B$1:'E'!$AK$300,17,FALSE)=1000000000,N253="-",N253=""),"",(HLOOKUP(SMALL(G!$R$5:'G'!$AC$5,5),G!$R$5:'G'!$AC$500,ROW(G!V220)-4,FALSE))/VLOOKUP(F!$B220,E!$B$1:'E'!$AK$300,17,FALSE)*100),"")</f>
        <v/>
      </c>
      <c r="P253" s="65" t="str">
        <f>G!BC220</f>
        <v/>
      </c>
      <c r="Q253" s="28" t="str">
        <f>G!BB220</f>
        <v>--</v>
      </c>
      <c r="R253" s="23" t="str">
        <f>G!BD220</f>
        <v/>
      </c>
      <c r="S253" s="65" t="str">
        <f>IFERROR(IF(OR(Q253="--",Q253="rg",VLOOKUP(F!$B220,E!$B$1:'E'!$AK$300,17,FALSE)=1000000000,R253="-",R253=""),"",(HLOOKUP(SMALL(G!$R$5:'G'!$AC$5,7),G!$R$5:'G'!$AC$500,ROW(G!X220)-4,FALSE))/VLOOKUP(F!$B220,E!$B$1:'E'!$AK$300,17,FALSE)*100),"")</f>
        <v/>
      </c>
      <c r="T253" s="65" t="str">
        <f>G!BF220</f>
        <v/>
      </c>
      <c r="U253" s="28" t="str">
        <f>G!BE220</f>
        <v>--</v>
      </c>
      <c r="V253" s="23" t="str">
        <f>G!BG220</f>
        <v/>
      </c>
      <c r="W253" s="65" t="str">
        <f>IFERROR(IF(OR(U253="--",U253="rg",VLOOKUP(F!$B220,E!$B$1:'E'!$AK$300,17,FALSE)=1000000000,V253="-",V253=""),"",(HLOOKUP(SMALL(G!$R$5:'G'!$AC$5,9),G!$R$5:'G'!$AC$500,ROW(G!Z220)-4,FALSE))/VLOOKUP(F!$B220,E!$B$1:'E'!$AK$300,17,FALSE)*100),"")</f>
        <v/>
      </c>
      <c r="X253" s="65" t="str">
        <f>G!BI220</f>
        <v/>
      </c>
      <c r="Y253" s="28" t="str">
        <f>G!BH220</f>
        <v>--</v>
      </c>
      <c r="Z253" s="23" t="str">
        <f>G!BJ220</f>
        <v/>
      </c>
      <c r="AA253" s="65" t="str">
        <f>IFERROR(IF(OR(Y253="--",Y253="rg",VLOOKUP(F!$B220,E!$B$1:'E'!$AK$300,17,FALSE)=1000000000,Z253="-",Z253=""),"",(HLOOKUP(SMALL(G!$R$5:'G'!$AC$5,11),G!$R$5:'G'!$AC$500,ROW(G!AB220)-4,FALSE))/VLOOKUP(F!$B220,E!$B$1:'E'!$AK$300,17,FALSE)*100),"")</f>
        <v/>
      </c>
      <c r="AB253" s="22"/>
      <c r="AC253" s="22"/>
      <c r="AE253" s="40">
        <f t="shared" si="10"/>
        <v>1</v>
      </c>
    </row>
    <row r="254" spans="1:31" s="40" customFormat="1" ht="9" customHeight="1" x14ac:dyDescent="0.15">
      <c r="A254" s="162" t="str">
        <f>F!A221</f>
        <v>Organostikstof- en organofosforbestrijdingsmiddelen (som)</v>
      </c>
      <c r="B254" s="162"/>
      <c r="C254" s="162"/>
      <c r="D254" s="65" t="str">
        <f>G!AT221</f>
        <v/>
      </c>
      <c r="E254" s="28" t="str">
        <f>G!AS221</f>
        <v>--</v>
      </c>
      <c r="F254" s="23" t="str">
        <f>G!AU221</f>
        <v/>
      </c>
      <c r="G254" s="65" t="str">
        <f>IFERROR(IF(OR(E254="--",E254="rg",VLOOKUP(F!$B221,E!$B$1:'E'!$AK$300,17,FALSE)=1000000000,F254="-",F254=""),"",(HLOOKUP(SMALL(G!$R$5:'G'!$AC$5,1),G!$R$5:'G'!$AC$500,ROW(G!R221)-4,FALSE))/VLOOKUP(F!$B221,E!$B$1:'E'!$AK$300,17,FALSE)*100),"")</f>
        <v/>
      </c>
      <c r="H254" s="65" t="str">
        <f>G!AW221</f>
        <v/>
      </c>
      <c r="I254" s="28" t="str">
        <f>G!AV221</f>
        <v>--</v>
      </c>
      <c r="J254" s="23" t="str">
        <f>G!AX221</f>
        <v/>
      </c>
      <c r="K254" s="65" t="str">
        <f>IFERROR(IF(OR(I254="--",I254="rg",VLOOKUP(F!$B221,E!$B$1:'E'!$AK$300,17,FALSE)=1000000000,J254="-",J254=""),"",(HLOOKUP(SMALL(G!$R$5:'G'!$AC$5,3),G!$R$5:'G'!$AC$500,ROW(G!T221)-4,FALSE))/VLOOKUP(F!$B221,E!$B$1:'E'!$AK$300,17,FALSE)*100),"")</f>
        <v/>
      </c>
      <c r="L254" s="65" t="str">
        <f>G!AZ221</f>
        <v/>
      </c>
      <c r="M254" s="28" t="str">
        <f>G!AY221</f>
        <v>--</v>
      </c>
      <c r="N254" s="23" t="str">
        <f>G!BA221</f>
        <v/>
      </c>
      <c r="O254" s="65" t="str">
        <f>IFERROR(IF(OR(M254="--",M254="rg",VLOOKUP(F!$B221,E!$B$1:'E'!$AK$300,17,FALSE)=1000000000,N254="-",N254=""),"",(HLOOKUP(SMALL(G!$R$5:'G'!$AC$5,5),G!$R$5:'G'!$AC$500,ROW(G!V221)-4,FALSE))/VLOOKUP(F!$B221,E!$B$1:'E'!$AK$300,17,FALSE)*100),"")</f>
        <v/>
      </c>
      <c r="P254" s="65" t="str">
        <f>G!BC221</f>
        <v/>
      </c>
      <c r="Q254" s="28" t="str">
        <f>G!BB221</f>
        <v>--</v>
      </c>
      <c r="R254" s="23" t="str">
        <f>G!BD221</f>
        <v/>
      </c>
      <c r="S254" s="65" t="str">
        <f>IFERROR(IF(OR(Q254="--",Q254="rg",VLOOKUP(F!$B221,E!$B$1:'E'!$AK$300,17,FALSE)=1000000000,R254="-",R254=""),"",(HLOOKUP(SMALL(G!$R$5:'G'!$AC$5,7),G!$R$5:'G'!$AC$500,ROW(G!X221)-4,FALSE))/VLOOKUP(F!$B221,E!$B$1:'E'!$AK$300,17,FALSE)*100),"")</f>
        <v/>
      </c>
      <c r="T254" s="65" t="str">
        <f>G!BF221</f>
        <v/>
      </c>
      <c r="U254" s="28" t="str">
        <f>G!BE221</f>
        <v>--</v>
      </c>
      <c r="V254" s="23" t="str">
        <f>G!BG221</f>
        <v/>
      </c>
      <c r="W254" s="65" t="str">
        <f>IFERROR(IF(OR(U254="--",U254="rg",VLOOKUP(F!$B221,E!$B$1:'E'!$AK$300,17,FALSE)=1000000000,V254="-",V254=""),"",(HLOOKUP(SMALL(G!$R$5:'G'!$AC$5,9),G!$R$5:'G'!$AC$500,ROW(G!Z221)-4,FALSE))/VLOOKUP(F!$B221,E!$B$1:'E'!$AK$300,17,FALSE)*100),"")</f>
        <v/>
      </c>
      <c r="X254" s="65" t="str">
        <f>G!BI221</f>
        <v/>
      </c>
      <c r="Y254" s="28" t="str">
        <f>G!BH221</f>
        <v>--</v>
      </c>
      <c r="Z254" s="23" t="str">
        <f>G!BJ221</f>
        <v/>
      </c>
      <c r="AA254" s="65" t="str">
        <f>IFERROR(IF(OR(Y254="--",Y254="rg",VLOOKUP(F!$B221,E!$B$1:'E'!$AK$300,17,FALSE)=1000000000,Z254="-",Z254=""),"",(HLOOKUP(SMALL(G!$R$5:'G'!$AC$5,11),G!$R$5:'G'!$AC$500,ROW(G!AB221)-4,FALSE))/VLOOKUP(F!$B221,E!$B$1:'E'!$AK$300,17,FALSE)*100),"")</f>
        <v/>
      </c>
      <c r="AB254" s="22"/>
      <c r="AC254" s="22"/>
      <c r="AE254" s="40">
        <f t="shared" si="10"/>
        <v>1</v>
      </c>
    </row>
    <row r="255" spans="1:31" s="40" customFormat="1" ht="9" customHeight="1" x14ac:dyDescent="0.15">
      <c r="A255" s="161" t="str">
        <f>F!A222</f>
        <v>Organotinverbindingen (som)</v>
      </c>
      <c r="B255" s="161"/>
      <c r="C255" s="161"/>
      <c r="D255" s="65" t="str">
        <f>G!AT222</f>
        <v/>
      </c>
      <c r="E255" s="28" t="str">
        <f>G!AS222</f>
        <v>--</v>
      </c>
      <c r="F255" s="23" t="str">
        <f>G!AU222</f>
        <v/>
      </c>
      <c r="G255" s="65" t="str">
        <f>IFERROR(IF(OR(E255="--",E255="rg",VLOOKUP(F!$B222,E!$B$1:'E'!$AK$300,17,FALSE)=1000000000,F255="-",F255=""),"",(HLOOKUP(SMALL(G!$R$5:'G'!$AC$5,1),G!$R$5:'G'!$AC$500,ROW(G!R222)-4,FALSE))/VLOOKUP(F!$B222,E!$B$1:'E'!$AK$300,17,FALSE)*100),"")</f>
        <v/>
      </c>
      <c r="H255" s="65" t="str">
        <f>G!AW222</f>
        <v/>
      </c>
      <c r="I255" s="28" t="str">
        <f>G!AV222</f>
        <v>--</v>
      </c>
      <c r="J255" s="23" t="str">
        <f>G!AX222</f>
        <v/>
      </c>
      <c r="K255" s="65" t="str">
        <f>IFERROR(IF(OR(I255="--",I255="rg",VLOOKUP(F!$B222,E!$B$1:'E'!$AK$300,17,FALSE)=1000000000,J255="-",J255=""),"",(HLOOKUP(SMALL(G!$R$5:'G'!$AC$5,3),G!$R$5:'G'!$AC$500,ROW(G!T222)-4,FALSE))/VLOOKUP(F!$B222,E!$B$1:'E'!$AK$300,17,FALSE)*100),"")</f>
        <v/>
      </c>
      <c r="L255" s="65" t="str">
        <f>G!AZ222</f>
        <v/>
      </c>
      <c r="M255" s="28" t="str">
        <f>G!AY222</f>
        <v>--</v>
      </c>
      <c r="N255" s="23" t="str">
        <f>G!BA222</f>
        <v/>
      </c>
      <c r="O255" s="65" t="str">
        <f>IFERROR(IF(OR(M255="--",M255="rg",VLOOKUP(F!$B222,E!$B$1:'E'!$AK$300,17,FALSE)=1000000000,N255="-",N255=""),"",(HLOOKUP(SMALL(G!$R$5:'G'!$AC$5,5),G!$R$5:'G'!$AC$500,ROW(G!V222)-4,FALSE))/VLOOKUP(F!$B222,E!$B$1:'E'!$AK$300,17,FALSE)*100),"")</f>
        <v/>
      </c>
      <c r="P255" s="65" t="str">
        <f>G!BC222</f>
        <v/>
      </c>
      <c r="Q255" s="28" t="str">
        <f>G!BB222</f>
        <v>--</v>
      </c>
      <c r="R255" s="23" t="str">
        <f>G!BD222</f>
        <v/>
      </c>
      <c r="S255" s="65" t="str">
        <f>IFERROR(IF(OR(Q255="--",Q255="rg",VLOOKUP(F!$B222,E!$B$1:'E'!$AK$300,17,FALSE)=1000000000,R255="-",R255=""),"",(HLOOKUP(SMALL(G!$R$5:'G'!$AC$5,7),G!$R$5:'G'!$AC$500,ROW(G!X222)-4,FALSE))/VLOOKUP(F!$B222,E!$B$1:'E'!$AK$300,17,FALSE)*100),"")</f>
        <v/>
      </c>
      <c r="T255" s="65" t="str">
        <f>G!BF222</f>
        <v/>
      </c>
      <c r="U255" s="28" t="str">
        <f>G!BE222</f>
        <v>--</v>
      </c>
      <c r="V255" s="23" t="str">
        <f>G!BG222</f>
        <v/>
      </c>
      <c r="W255" s="65" t="str">
        <f>IFERROR(IF(OR(U255="--",U255="rg",VLOOKUP(F!$B222,E!$B$1:'E'!$AK$300,17,FALSE)=1000000000,V255="-",V255=""),"",(HLOOKUP(SMALL(G!$R$5:'G'!$AC$5,9),G!$R$5:'G'!$AC$500,ROW(G!Z222)-4,FALSE))/VLOOKUP(F!$B222,E!$B$1:'E'!$AK$300,17,FALSE)*100),"")</f>
        <v/>
      </c>
      <c r="X255" s="65" t="str">
        <f>G!BI222</f>
        <v/>
      </c>
      <c r="Y255" s="28" t="str">
        <f>G!BH222</f>
        <v>--</v>
      </c>
      <c r="Z255" s="23" t="str">
        <f>G!BJ222</f>
        <v/>
      </c>
      <c r="AA255" s="65" t="str">
        <f>IFERROR(IF(OR(Y255="--",Y255="rg",VLOOKUP(F!$B222,E!$B$1:'E'!$AK$300,17,FALSE)=1000000000,Z255="-",Z255=""),"",(HLOOKUP(SMALL(G!$R$5:'G'!$AC$5,11),G!$R$5:'G'!$AC$500,ROW(G!AB222)-4,FALSE))/VLOOKUP(F!$B222,E!$B$1:'E'!$AK$300,17,FALSE)*100),"")</f>
        <v/>
      </c>
      <c r="AB255" s="22"/>
      <c r="AC255" s="22"/>
      <c r="AE255" s="40">
        <f t="shared" si="10"/>
        <v>1</v>
      </c>
    </row>
    <row r="256" spans="1:31" s="40" customFormat="1" ht="9" customHeight="1" x14ac:dyDescent="0.15">
      <c r="A256" s="161" t="str">
        <f>F!A223</f>
        <v>Tributyltin (TBT)</v>
      </c>
      <c r="B256" s="161"/>
      <c r="C256" s="161"/>
      <c r="D256" s="65" t="str">
        <f>G!AT223</f>
        <v/>
      </c>
      <c r="E256" s="28" t="str">
        <f>G!AS223</f>
        <v>--</v>
      </c>
      <c r="F256" s="23" t="str">
        <f>G!AU223</f>
        <v/>
      </c>
      <c r="G256" s="65" t="str">
        <f>IFERROR(IF(OR(E256="--",E256="rg",VLOOKUP(F!$B223,E!$B$1:'E'!$AK$300,17,FALSE)=1000000000,F256="-",F256=""),"",(HLOOKUP(SMALL(G!$R$5:'G'!$AC$5,1),G!$R$5:'G'!$AC$500,ROW(G!R223)-4,FALSE))/VLOOKUP(F!$B223,E!$B$1:'E'!$AK$300,17,FALSE)*100),"")</f>
        <v/>
      </c>
      <c r="H256" s="65" t="str">
        <f>G!AW223</f>
        <v/>
      </c>
      <c r="I256" s="28" t="str">
        <f>G!AV223</f>
        <v>--</v>
      </c>
      <c r="J256" s="23" t="str">
        <f>G!AX223</f>
        <v/>
      </c>
      <c r="K256" s="65" t="str">
        <f>IFERROR(IF(OR(I256="--",I256="rg",VLOOKUP(F!$B223,E!$B$1:'E'!$AK$300,17,FALSE)=1000000000,J256="-",J256=""),"",(HLOOKUP(SMALL(G!$R$5:'G'!$AC$5,3),G!$R$5:'G'!$AC$500,ROW(G!T223)-4,FALSE))/VLOOKUP(F!$B223,E!$B$1:'E'!$AK$300,17,FALSE)*100),"")</f>
        <v/>
      </c>
      <c r="L256" s="65" t="str">
        <f>G!AZ223</f>
        <v/>
      </c>
      <c r="M256" s="28" t="str">
        <f>G!AY223</f>
        <v>--</v>
      </c>
      <c r="N256" s="23" t="str">
        <f>G!BA223</f>
        <v/>
      </c>
      <c r="O256" s="65" t="str">
        <f>IFERROR(IF(OR(M256="--",M256="rg",VLOOKUP(F!$B223,E!$B$1:'E'!$AK$300,17,FALSE)=1000000000,N256="-",N256=""),"",(HLOOKUP(SMALL(G!$R$5:'G'!$AC$5,5),G!$R$5:'G'!$AC$500,ROW(G!V223)-4,FALSE))/VLOOKUP(F!$B223,E!$B$1:'E'!$AK$300,17,FALSE)*100),"")</f>
        <v/>
      </c>
      <c r="P256" s="65" t="str">
        <f>G!BC223</f>
        <v/>
      </c>
      <c r="Q256" s="28" t="str">
        <f>G!BB223</f>
        <v>--</v>
      </c>
      <c r="R256" s="23" t="str">
        <f>G!BD223</f>
        <v/>
      </c>
      <c r="S256" s="65" t="str">
        <f>IFERROR(IF(OR(Q256="--",Q256="rg",VLOOKUP(F!$B223,E!$B$1:'E'!$AK$300,17,FALSE)=1000000000,R256="-",R256=""),"",(HLOOKUP(SMALL(G!$R$5:'G'!$AC$5,7),G!$R$5:'G'!$AC$500,ROW(G!X223)-4,FALSE))/VLOOKUP(F!$B223,E!$B$1:'E'!$AK$300,17,FALSE)*100),"")</f>
        <v/>
      </c>
      <c r="T256" s="65" t="str">
        <f>G!BF223</f>
        <v/>
      </c>
      <c r="U256" s="28" t="str">
        <f>G!BE223</f>
        <v>--</v>
      </c>
      <c r="V256" s="23" t="str">
        <f>G!BG223</f>
        <v/>
      </c>
      <c r="W256" s="65" t="str">
        <f>IFERROR(IF(OR(U256="--",U256="rg",VLOOKUP(F!$B223,E!$B$1:'E'!$AK$300,17,FALSE)=1000000000,V256="-",V256=""),"",(HLOOKUP(SMALL(G!$R$5:'G'!$AC$5,9),G!$R$5:'G'!$AC$500,ROW(G!Z223)-4,FALSE))/VLOOKUP(F!$B223,E!$B$1:'E'!$AK$300,17,FALSE)*100),"")</f>
        <v/>
      </c>
      <c r="X256" s="65" t="str">
        <f>G!BI223</f>
        <v/>
      </c>
      <c r="Y256" s="28" t="str">
        <f>G!BH223</f>
        <v>--</v>
      </c>
      <c r="Z256" s="23" t="str">
        <f>G!BJ223</f>
        <v/>
      </c>
      <c r="AA256" s="65" t="str">
        <f>IFERROR(IF(OR(Y256="--",Y256="rg",VLOOKUP(F!$B223,E!$B$1:'E'!$AK$300,17,FALSE)=1000000000,Z256="-",Z256=""),"",(HLOOKUP(SMALL(G!$R$5:'G'!$AC$5,11),G!$R$5:'G'!$AC$500,ROW(G!AB223)-4,FALSE))/VLOOKUP(F!$B223,E!$B$1:'E'!$AK$300,17,FALSE)*100),"")</f>
        <v/>
      </c>
      <c r="AB256" s="22"/>
      <c r="AC256" s="22"/>
      <c r="AE256" s="40">
        <f t="shared" si="10"/>
        <v>1</v>
      </c>
    </row>
    <row r="257" spans="1:31" s="40" customFormat="1" ht="9" customHeight="1" x14ac:dyDescent="0.15">
      <c r="A257" s="161" t="str">
        <f>F!A224</f>
        <v>MCPA</v>
      </c>
      <c r="B257" s="161"/>
      <c r="C257" s="161"/>
      <c r="D257" s="65" t="str">
        <f>G!AT224</f>
        <v/>
      </c>
      <c r="E257" s="28" t="str">
        <f>G!AS224</f>
        <v>--</v>
      </c>
      <c r="F257" s="23" t="str">
        <f>G!AU224</f>
        <v/>
      </c>
      <c r="G257" s="65" t="str">
        <f>IFERROR(IF(OR(E257="--",E257="rg",VLOOKUP(F!$B224,E!$B$1:'E'!$AK$300,17,FALSE)=1000000000,F257="-",F257=""),"",(HLOOKUP(SMALL(G!$R$5:'G'!$AC$5,1),G!$R$5:'G'!$AC$500,ROW(G!R224)-4,FALSE))/VLOOKUP(F!$B224,E!$B$1:'E'!$AK$300,17,FALSE)*100),"")</f>
        <v/>
      </c>
      <c r="H257" s="65" t="str">
        <f>G!AW224</f>
        <v/>
      </c>
      <c r="I257" s="28" t="str">
        <f>G!AV224</f>
        <v>--</v>
      </c>
      <c r="J257" s="23" t="str">
        <f>G!AX224</f>
        <v/>
      </c>
      <c r="K257" s="65" t="str">
        <f>IFERROR(IF(OR(I257="--",I257="rg",VLOOKUP(F!$B224,E!$B$1:'E'!$AK$300,17,FALSE)=1000000000,J257="-",J257=""),"",(HLOOKUP(SMALL(G!$R$5:'G'!$AC$5,3),G!$R$5:'G'!$AC$500,ROW(G!T224)-4,FALSE))/VLOOKUP(F!$B224,E!$B$1:'E'!$AK$300,17,FALSE)*100),"")</f>
        <v/>
      </c>
      <c r="L257" s="65" t="str">
        <f>G!AZ224</f>
        <v/>
      </c>
      <c r="M257" s="28" t="str">
        <f>G!AY224</f>
        <v>--</v>
      </c>
      <c r="N257" s="23" t="str">
        <f>G!BA224</f>
        <v/>
      </c>
      <c r="O257" s="65" t="str">
        <f>IFERROR(IF(OR(M257="--",M257="rg",VLOOKUP(F!$B224,E!$B$1:'E'!$AK$300,17,FALSE)=1000000000,N257="-",N257=""),"",(HLOOKUP(SMALL(G!$R$5:'G'!$AC$5,5),G!$R$5:'G'!$AC$500,ROW(G!V224)-4,FALSE))/VLOOKUP(F!$B224,E!$B$1:'E'!$AK$300,17,FALSE)*100),"")</f>
        <v/>
      </c>
      <c r="P257" s="65" t="str">
        <f>G!BC224</f>
        <v/>
      </c>
      <c r="Q257" s="28" t="str">
        <f>G!BB224</f>
        <v>--</v>
      </c>
      <c r="R257" s="23" t="str">
        <f>G!BD224</f>
        <v/>
      </c>
      <c r="S257" s="65" t="str">
        <f>IFERROR(IF(OR(Q257="--",Q257="rg",VLOOKUP(F!$B224,E!$B$1:'E'!$AK$300,17,FALSE)=1000000000,R257="-",R257=""),"",(HLOOKUP(SMALL(G!$R$5:'G'!$AC$5,7),G!$R$5:'G'!$AC$500,ROW(G!X224)-4,FALSE))/VLOOKUP(F!$B224,E!$B$1:'E'!$AK$300,17,FALSE)*100),"")</f>
        <v/>
      </c>
      <c r="T257" s="65" t="str">
        <f>G!BF224</f>
        <v/>
      </c>
      <c r="U257" s="28" t="str">
        <f>G!BE224</f>
        <v>--</v>
      </c>
      <c r="V257" s="23" t="str">
        <f>G!BG224</f>
        <v/>
      </c>
      <c r="W257" s="65" t="str">
        <f>IFERROR(IF(OR(U257="--",U257="rg",VLOOKUP(F!$B224,E!$B$1:'E'!$AK$300,17,FALSE)=1000000000,V257="-",V257=""),"",(HLOOKUP(SMALL(G!$R$5:'G'!$AC$5,9),G!$R$5:'G'!$AC$500,ROW(G!Z224)-4,FALSE))/VLOOKUP(F!$B224,E!$B$1:'E'!$AK$300,17,FALSE)*100),"")</f>
        <v/>
      </c>
      <c r="X257" s="65" t="str">
        <f>G!BI224</f>
        <v/>
      </c>
      <c r="Y257" s="28" t="str">
        <f>G!BH224</f>
        <v>--</v>
      </c>
      <c r="Z257" s="23" t="str">
        <f>G!BJ224</f>
        <v/>
      </c>
      <c r="AA257" s="65" t="str">
        <f>IFERROR(IF(OR(Y257="--",Y257="rg",VLOOKUP(F!$B224,E!$B$1:'E'!$AK$300,17,FALSE)=1000000000,Z257="-",Z257=""),"",(HLOOKUP(SMALL(G!$R$5:'G'!$AC$5,11),G!$R$5:'G'!$AC$500,ROW(G!AB224)-4,FALSE))/VLOOKUP(F!$B224,E!$B$1:'E'!$AK$300,17,FALSE)*100),"")</f>
        <v/>
      </c>
      <c r="AB257" s="22"/>
      <c r="AC257" s="22"/>
      <c r="AE257" s="40">
        <f t="shared" si="10"/>
        <v>1</v>
      </c>
    </row>
    <row r="258" spans="1:31" s="40" customFormat="1" ht="9" customHeight="1" x14ac:dyDescent="0.15">
      <c r="A258" s="161" t="str">
        <f>F!A225</f>
        <v>Prometryn</v>
      </c>
      <c r="B258" s="161"/>
      <c r="C258" s="161"/>
      <c r="D258" s="65" t="str">
        <f>G!AT225</f>
        <v/>
      </c>
      <c r="E258" s="28" t="str">
        <f>G!AS225</f>
        <v>--</v>
      </c>
      <c r="F258" s="23" t="str">
        <f>G!AU225</f>
        <v/>
      </c>
      <c r="G258" s="65" t="str">
        <f>IFERROR(IF(OR(E258="--",E258="rg",VLOOKUP(F!$B225,E!$B$1:'E'!$AK$300,17,FALSE)=1000000000,F258="-",F258=""),"",(HLOOKUP(SMALL(G!$R$5:'G'!$AC$5,1),G!$R$5:'G'!$AC$500,ROW(G!R225)-4,FALSE))/VLOOKUP(F!$B225,E!$B$1:'E'!$AK$300,17,FALSE)*100),"")</f>
        <v/>
      </c>
      <c r="H258" s="65" t="str">
        <f>G!AW225</f>
        <v/>
      </c>
      <c r="I258" s="28" t="str">
        <f>G!AV225</f>
        <v>--</v>
      </c>
      <c r="J258" s="23" t="str">
        <f>G!AX225</f>
        <v/>
      </c>
      <c r="K258" s="65" t="str">
        <f>IFERROR(IF(OR(I258="--",I258="rg",VLOOKUP(F!$B225,E!$B$1:'E'!$AK$300,17,FALSE)=1000000000,J258="-",J258=""),"",(HLOOKUP(SMALL(G!$R$5:'G'!$AC$5,3),G!$R$5:'G'!$AC$500,ROW(G!T225)-4,FALSE))/VLOOKUP(F!$B225,E!$B$1:'E'!$AK$300,17,FALSE)*100),"")</f>
        <v/>
      </c>
      <c r="L258" s="65" t="str">
        <f>G!AZ225</f>
        <v/>
      </c>
      <c r="M258" s="28" t="str">
        <f>G!AY225</f>
        <v>--</v>
      </c>
      <c r="N258" s="23" t="str">
        <f>G!BA225</f>
        <v/>
      </c>
      <c r="O258" s="65" t="str">
        <f>IFERROR(IF(OR(M258="--",M258="rg",VLOOKUP(F!$B225,E!$B$1:'E'!$AK$300,17,FALSE)=1000000000,N258="-",N258=""),"",(HLOOKUP(SMALL(G!$R$5:'G'!$AC$5,5),G!$R$5:'G'!$AC$500,ROW(G!V225)-4,FALSE))/VLOOKUP(F!$B225,E!$B$1:'E'!$AK$300,17,FALSE)*100),"")</f>
        <v/>
      </c>
      <c r="P258" s="65" t="str">
        <f>G!BC225</f>
        <v/>
      </c>
      <c r="Q258" s="28" t="str">
        <f>G!BB225</f>
        <v>--</v>
      </c>
      <c r="R258" s="23" t="str">
        <f>G!BD225</f>
        <v/>
      </c>
      <c r="S258" s="65" t="str">
        <f>IFERROR(IF(OR(Q258="--",Q258="rg",VLOOKUP(F!$B225,E!$B$1:'E'!$AK$300,17,FALSE)=1000000000,R258="-",R258=""),"",(HLOOKUP(SMALL(G!$R$5:'G'!$AC$5,7),G!$R$5:'G'!$AC$500,ROW(G!X225)-4,FALSE))/VLOOKUP(F!$B225,E!$B$1:'E'!$AK$300,17,FALSE)*100),"")</f>
        <v/>
      </c>
      <c r="T258" s="65" t="str">
        <f>G!BF225</f>
        <v/>
      </c>
      <c r="U258" s="28" t="str">
        <f>G!BE225</f>
        <v>--</v>
      </c>
      <c r="V258" s="23" t="str">
        <f>G!BG225</f>
        <v/>
      </c>
      <c r="W258" s="65" t="str">
        <f>IFERROR(IF(OR(U258="--",U258="rg",VLOOKUP(F!$B225,E!$B$1:'E'!$AK$300,17,FALSE)=1000000000,V258="-",V258=""),"",(HLOOKUP(SMALL(G!$R$5:'G'!$AC$5,9),G!$R$5:'G'!$AC$500,ROW(G!Z225)-4,FALSE))/VLOOKUP(F!$B225,E!$B$1:'E'!$AK$300,17,FALSE)*100),"")</f>
        <v/>
      </c>
      <c r="X258" s="65" t="str">
        <f>G!BI225</f>
        <v/>
      </c>
      <c r="Y258" s="28" t="str">
        <f>G!BH225</f>
        <v>--</v>
      </c>
      <c r="Z258" s="23" t="str">
        <f>G!BJ225</f>
        <v/>
      </c>
      <c r="AA258" s="65" t="str">
        <f>IFERROR(IF(OR(Y258="--",Y258="rg",VLOOKUP(F!$B225,E!$B$1:'E'!$AK$300,17,FALSE)=1000000000,Z258="-",Z258=""),"",(HLOOKUP(SMALL(G!$R$5:'G'!$AC$5,11),G!$R$5:'G'!$AC$500,ROW(G!AB225)-4,FALSE))/VLOOKUP(F!$B225,E!$B$1:'E'!$AK$300,17,FALSE)*100),"")</f>
        <v/>
      </c>
      <c r="AB258" s="22"/>
      <c r="AC258" s="22"/>
      <c r="AE258" s="40">
        <f t="shared" si="10"/>
        <v>1</v>
      </c>
    </row>
    <row r="259" spans="1:31" s="40" customFormat="1" ht="9" customHeight="1" x14ac:dyDescent="0.15">
      <c r="A259" s="161" t="str">
        <f>F!A226</f>
        <v>Prometon</v>
      </c>
      <c r="B259" s="161"/>
      <c r="C259" s="161"/>
      <c r="D259" s="65" t="str">
        <f>G!AT226</f>
        <v/>
      </c>
      <c r="E259" s="28" t="str">
        <f>G!AS226</f>
        <v>--</v>
      </c>
      <c r="F259" s="23" t="str">
        <f>G!AU226</f>
        <v/>
      </c>
      <c r="G259" s="65" t="str">
        <f>IFERROR(IF(OR(E259="--",E259="rg",VLOOKUP(F!$B226,E!$B$1:'E'!$AK$300,17,FALSE)=1000000000,F259="-",F259=""),"",(HLOOKUP(SMALL(G!$R$5:'G'!$AC$5,1),G!$R$5:'G'!$AC$500,ROW(G!R226)-4,FALSE))/VLOOKUP(F!$B226,E!$B$1:'E'!$AK$300,17,FALSE)*100),"")</f>
        <v/>
      </c>
      <c r="H259" s="65" t="str">
        <f>G!AW226</f>
        <v/>
      </c>
      <c r="I259" s="28" t="str">
        <f>G!AV226</f>
        <v>--</v>
      </c>
      <c r="J259" s="23" t="str">
        <f>G!AX226</f>
        <v/>
      </c>
      <c r="K259" s="65" t="str">
        <f>IFERROR(IF(OR(I259="--",I259="rg",VLOOKUP(F!$B226,E!$B$1:'E'!$AK$300,17,FALSE)=1000000000,J259="-",J259=""),"",(HLOOKUP(SMALL(G!$R$5:'G'!$AC$5,3),G!$R$5:'G'!$AC$500,ROW(G!T226)-4,FALSE))/VLOOKUP(F!$B226,E!$B$1:'E'!$AK$300,17,FALSE)*100),"")</f>
        <v/>
      </c>
      <c r="L259" s="65" t="str">
        <f>G!AZ226</f>
        <v/>
      </c>
      <c r="M259" s="28" t="str">
        <f>G!AY226</f>
        <v>--</v>
      </c>
      <c r="N259" s="23" t="str">
        <f>G!BA226</f>
        <v/>
      </c>
      <c r="O259" s="65" t="str">
        <f>IFERROR(IF(OR(M259="--",M259="rg",VLOOKUP(F!$B226,E!$B$1:'E'!$AK$300,17,FALSE)=1000000000,N259="-",N259=""),"",(HLOOKUP(SMALL(G!$R$5:'G'!$AC$5,5),G!$R$5:'G'!$AC$500,ROW(G!V226)-4,FALSE))/VLOOKUP(F!$B226,E!$B$1:'E'!$AK$300,17,FALSE)*100),"")</f>
        <v/>
      </c>
      <c r="P259" s="65" t="str">
        <f>G!BC226</f>
        <v/>
      </c>
      <c r="Q259" s="28" t="str">
        <f>G!BB226</f>
        <v>--</v>
      </c>
      <c r="R259" s="23" t="str">
        <f>G!BD226</f>
        <v/>
      </c>
      <c r="S259" s="65" t="str">
        <f>IFERROR(IF(OR(Q259="--",Q259="rg",VLOOKUP(F!$B226,E!$B$1:'E'!$AK$300,17,FALSE)=1000000000,R259="-",R259=""),"",(HLOOKUP(SMALL(G!$R$5:'G'!$AC$5,7),G!$R$5:'G'!$AC$500,ROW(G!X226)-4,FALSE))/VLOOKUP(F!$B226,E!$B$1:'E'!$AK$300,17,FALSE)*100),"")</f>
        <v/>
      </c>
      <c r="T259" s="65" t="str">
        <f>G!BF226</f>
        <v/>
      </c>
      <c r="U259" s="28" t="str">
        <f>G!BE226</f>
        <v>--</v>
      </c>
      <c r="V259" s="23" t="str">
        <f>G!BG226</f>
        <v/>
      </c>
      <c r="W259" s="65" t="str">
        <f>IFERROR(IF(OR(U259="--",U259="rg",VLOOKUP(F!$B226,E!$B$1:'E'!$AK$300,17,FALSE)=1000000000,V259="-",V259=""),"",(HLOOKUP(SMALL(G!$R$5:'G'!$AC$5,9),G!$R$5:'G'!$AC$500,ROW(G!Z226)-4,FALSE))/VLOOKUP(F!$B226,E!$B$1:'E'!$AK$300,17,FALSE)*100),"")</f>
        <v/>
      </c>
      <c r="X259" s="65" t="str">
        <f>G!BI226</f>
        <v/>
      </c>
      <c r="Y259" s="28" t="str">
        <f>G!BH226</f>
        <v>--</v>
      </c>
      <c r="Z259" s="23" t="str">
        <f>G!BJ226</f>
        <v/>
      </c>
      <c r="AA259" s="65" t="str">
        <f>IFERROR(IF(OR(Y259="--",Y259="rg",VLOOKUP(F!$B226,E!$B$1:'E'!$AK$300,17,FALSE)=1000000000,Z259="-",Z259=""),"",(HLOOKUP(SMALL(G!$R$5:'G'!$AC$5,11),G!$R$5:'G'!$AC$500,ROW(G!AB226)-4,FALSE))/VLOOKUP(F!$B226,E!$B$1:'E'!$AK$300,17,FALSE)*100),"")</f>
        <v/>
      </c>
      <c r="AB259" s="22"/>
      <c r="AC259" s="22"/>
      <c r="AE259" s="40">
        <f t="shared" si="10"/>
        <v>1</v>
      </c>
    </row>
    <row r="260" spans="1:31" s="40" customFormat="1" ht="9" customHeight="1" x14ac:dyDescent="0.15">
      <c r="A260" s="161" t="str">
        <f>F!A227</f>
        <v>Propazine</v>
      </c>
      <c r="B260" s="161"/>
      <c r="C260" s="161"/>
      <c r="D260" s="65" t="str">
        <f>G!AT227</f>
        <v/>
      </c>
      <c r="E260" s="28" t="str">
        <f>G!AS227</f>
        <v>--</v>
      </c>
      <c r="F260" s="23" t="str">
        <f>G!AU227</f>
        <v/>
      </c>
      <c r="G260" s="65" t="str">
        <f>IFERROR(IF(OR(E260="--",E260="rg",VLOOKUP(F!$B227,E!$B$1:'E'!$AK$300,17,FALSE)=1000000000,F260="-",F260=""),"",(HLOOKUP(SMALL(G!$R$5:'G'!$AC$5,1),G!$R$5:'G'!$AC$500,ROW(G!R227)-4,FALSE))/VLOOKUP(F!$B227,E!$B$1:'E'!$AK$300,17,FALSE)*100),"")</f>
        <v/>
      </c>
      <c r="H260" s="65" t="str">
        <f>G!AW227</f>
        <v/>
      </c>
      <c r="I260" s="28" t="str">
        <f>G!AV227</f>
        <v>--</v>
      </c>
      <c r="J260" s="23" t="str">
        <f>G!AX227</f>
        <v/>
      </c>
      <c r="K260" s="65" t="str">
        <f>IFERROR(IF(OR(I260="--",I260="rg",VLOOKUP(F!$B227,E!$B$1:'E'!$AK$300,17,FALSE)=1000000000,J260="-",J260=""),"",(HLOOKUP(SMALL(G!$R$5:'G'!$AC$5,3),G!$R$5:'G'!$AC$500,ROW(G!T227)-4,FALSE))/VLOOKUP(F!$B227,E!$B$1:'E'!$AK$300,17,FALSE)*100),"")</f>
        <v/>
      </c>
      <c r="L260" s="65" t="str">
        <f>G!AZ227</f>
        <v/>
      </c>
      <c r="M260" s="28" t="str">
        <f>G!AY227</f>
        <v>--</v>
      </c>
      <c r="N260" s="23" t="str">
        <f>G!BA227</f>
        <v/>
      </c>
      <c r="O260" s="65" t="str">
        <f>IFERROR(IF(OR(M260="--",M260="rg",VLOOKUP(F!$B227,E!$B$1:'E'!$AK$300,17,FALSE)=1000000000,N260="-",N260=""),"",(HLOOKUP(SMALL(G!$R$5:'G'!$AC$5,5),G!$R$5:'G'!$AC$500,ROW(G!V227)-4,FALSE))/VLOOKUP(F!$B227,E!$B$1:'E'!$AK$300,17,FALSE)*100),"")</f>
        <v/>
      </c>
      <c r="P260" s="65" t="str">
        <f>G!BC227</f>
        <v/>
      </c>
      <c r="Q260" s="28" t="str">
        <f>G!BB227</f>
        <v>--</v>
      </c>
      <c r="R260" s="23" t="str">
        <f>G!BD227</f>
        <v/>
      </c>
      <c r="S260" s="65" t="str">
        <f>IFERROR(IF(OR(Q260="--",Q260="rg",VLOOKUP(F!$B227,E!$B$1:'E'!$AK$300,17,FALSE)=1000000000,R260="-",R260=""),"",(HLOOKUP(SMALL(G!$R$5:'G'!$AC$5,7),G!$R$5:'G'!$AC$500,ROW(G!X227)-4,FALSE))/VLOOKUP(F!$B227,E!$B$1:'E'!$AK$300,17,FALSE)*100),"")</f>
        <v/>
      </c>
      <c r="T260" s="65" t="str">
        <f>G!BF227</f>
        <v/>
      </c>
      <c r="U260" s="28" t="str">
        <f>G!BE227</f>
        <v>--</v>
      </c>
      <c r="V260" s="23" t="str">
        <f>G!BG227</f>
        <v/>
      </c>
      <c r="W260" s="65" t="str">
        <f>IFERROR(IF(OR(U260="--",U260="rg",VLOOKUP(F!$B227,E!$B$1:'E'!$AK$300,17,FALSE)=1000000000,V260="-",V260=""),"",(HLOOKUP(SMALL(G!$R$5:'G'!$AC$5,9),G!$R$5:'G'!$AC$500,ROW(G!Z227)-4,FALSE))/VLOOKUP(F!$B227,E!$B$1:'E'!$AK$300,17,FALSE)*100),"")</f>
        <v/>
      </c>
      <c r="X260" s="65" t="str">
        <f>G!BI227</f>
        <v/>
      </c>
      <c r="Y260" s="28" t="str">
        <f>G!BH227</f>
        <v>--</v>
      </c>
      <c r="Z260" s="23" t="str">
        <f>G!BJ227</f>
        <v/>
      </c>
      <c r="AA260" s="65" t="str">
        <f>IFERROR(IF(OR(Y260="--",Y260="rg",VLOOKUP(F!$B227,E!$B$1:'E'!$AK$300,17,FALSE)=1000000000,Z260="-",Z260=""),"",(HLOOKUP(SMALL(G!$R$5:'G'!$AC$5,11),G!$R$5:'G'!$AC$500,ROW(G!AB227)-4,FALSE))/VLOOKUP(F!$B227,E!$B$1:'E'!$AK$300,17,FALSE)*100),"")</f>
        <v/>
      </c>
      <c r="AB260" s="22"/>
      <c r="AC260" s="22"/>
      <c r="AE260" s="40">
        <f t="shared" si="10"/>
        <v>1</v>
      </c>
    </row>
    <row r="261" spans="1:31" s="40" customFormat="1" ht="9" customHeight="1" x14ac:dyDescent="0.15">
      <c r="A261" s="161" t="str">
        <f>F!A228</f>
        <v>Simazine</v>
      </c>
      <c r="B261" s="161"/>
      <c r="C261" s="161"/>
      <c r="D261" s="65" t="str">
        <f>G!AT228</f>
        <v/>
      </c>
      <c r="E261" s="28" t="str">
        <f>G!AS228</f>
        <v>--</v>
      </c>
      <c r="F261" s="23" t="str">
        <f>G!AU228</f>
        <v/>
      </c>
      <c r="G261" s="65" t="str">
        <f>IFERROR(IF(OR(E261="--",E261="rg",VLOOKUP(F!$B228,E!$B$1:'E'!$AK$300,17,FALSE)=1000000000,F261="-",F261=""),"",(HLOOKUP(SMALL(G!$R$5:'G'!$AC$5,1),G!$R$5:'G'!$AC$500,ROW(G!R228)-4,FALSE))/VLOOKUP(F!$B228,E!$B$1:'E'!$AK$300,17,FALSE)*100),"")</f>
        <v/>
      </c>
      <c r="H261" s="65" t="str">
        <f>G!AW228</f>
        <v/>
      </c>
      <c r="I261" s="28" t="str">
        <f>G!AV228</f>
        <v>--</v>
      </c>
      <c r="J261" s="23" t="str">
        <f>G!AX228</f>
        <v/>
      </c>
      <c r="K261" s="65" t="str">
        <f>IFERROR(IF(OR(I261="--",I261="rg",VLOOKUP(F!$B228,E!$B$1:'E'!$AK$300,17,FALSE)=1000000000,J261="-",J261=""),"",(HLOOKUP(SMALL(G!$R$5:'G'!$AC$5,3),G!$R$5:'G'!$AC$500,ROW(G!T228)-4,FALSE))/VLOOKUP(F!$B228,E!$B$1:'E'!$AK$300,17,FALSE)*100),"")</f>
        <v/>
      </c>
      <c r="L261" s="65" t="str">
        <f>G!AZ228</f>
        <v/>
      </c>
      <c r="M261" s="28" t="str">
        <f>G!AY228</f>
        <v>--</v>
      </c>
      <c r="N261" s="23" t="str">
        <f>G!BA228</f>
        <v/>
      </c>
      <c r="O261" s="65" t="str">
        <f>IFERROR(IF(OR(M261="--",M261="rg",VLOOKUP(F!$B228,E!$B$1:'E'!$AK$300,17,FALSE)=1000000000,N261="-",N261=""),"",(HLOOKUP(SMALL(G!$R$5:'G'!$AC$5,5),G!$R$5:'G'!$AC$500,ROW(G!V228)-4,FALSE))/VLOOKUP(F!$B228,E!$B$1:'E'!$AK$300,17,FALSE)*100),"")</f>
        <v/>
      </c>
      <c r="P261" s="65" t="str">
        <f>G!BC228</f>
        <v/>
      </c>
      <c r="Q261" s="28" t="str">
        <f>G!BB228</f>
        <v>--</v>
      </c>
      <c r="R261" s="23" t="str">
        <f>G!BD228</f>
        <v/>
      </c>
      <c r="S261" s="65" t="str">
        <f>IFERROR(IF(OR(Q261="--",Q261="rg",VLOOKUP(F!$B228,E!$B$1:'E'!$AK$300,17,FALSE)=1000000000,R261="-",R261=""),"",(HLOOKUP(SMALL(G!$R$5:'G'!$AC$5,7),G!$R$5:'G'!$AC$500,ROW(G!X228)-4,FALSE))/VLOOKUP(F!$B228,E!$B$1:'E'!$AK$300,17,FALSE)*100),"")</f>
        <v/>
      </c>
      <c r="T261" s="65" t="str">
        <f>G!BF228</f>
        <v/>
      </c>
      <c r="U261" s="28" t="str">
        <f>G!BE228</f>
        <v>--</v>
      </c>
      <c r="V261" s="23" t="str">
        <f>G!BG228</f>
        <v/>
      </c>
      <c r="W261" s="65" t="str">
        <f>IFERROR(IF(OR(U261="--",U261="rg",VLOOKUP(F!$B228,E!$B$1:'E'!$AK$300,17,FALSE)=1000000000,V261="-",V261=""),"",(HLOOKUP(SMALL(G!$R$5:'G'!$AC$5,9),G!$R$5:'G'!$AC$500,ROW(G!Z228)-4,FALSE))/VLOOKUP(F!$B228,E!$B$1:'E'!$AK$300,17,FALSE)*100),"")</f>
        <v/>
      </c>
      <c r="X261" s="65" t="str">
        <f>G!BI228</f>
        <v/>
      </c>
      <c r="Y261" s="28" t="str">
        <f>G!BH228</f>
        <v>--</v>
      </c>
      <c r="Z261" s="23" t="str">
        <f>G!BJ228</f>
        <v/>
      </c>
      <c r="AA261" s="65" t="str">
        <f>IFERROR(IF(OR(Y261="--",Y261="rg",VLOOKUP(F!$B228,E!$B$1:'E'!$AK$300,17,FALSE)=1000000000,Z261="-",Z261=""),"",(HLOOKUP(SMALL(G!$R$5:'G'!$AC$5,11),G!$R$5:'G'!$AC$500,ROW(G!AB228)-4,FALSE))/VLOOKUP(F!$B228,E!$B$1:'E'!$AK$300,17,FALSE)*100),"")</f>
        <v/>
      </c>
      <c r="AB261" s="22"/>
      <c r="AC261" s="22"/>
      <c r="AE261" s="40">
        <f t="shared" si="10"/>
        <v>1</v>
      </c>
    </row>
    <row r="262" spans="1:31" s="40" customFormat="1" ht="9" customHeight="1" x14ac:dyDescent="0.15">
      <c r="A262" s="161" t="str">
        <f>F!A229</f>
        <v>Simetryn</v>
      </c>
      <c r="B262" s="161"/>
      <c r="C262" s="161"/>
      <c r="D262" s="65" t="str">
        <f>G!AT229</f>
        <v/>
      </c>
      <c r="E262" s="28" t="str">
        <f>G!AS229</f>
        <v>--</v>
      </c>
      <c r="F262" s="23" t="str">
        <f>G!AU229</f>
        <v/>
      </c>
      <c r="G262" s="65" t="str">
        <f>IFERROR(IF(OR(E262="--",E262="rg",VLOOKUP(F!$B229,E!$B$1:'E'!$AK$300,17,FALSE)=1000000000,F262="-",F262=""),"",(HLOOKUP(SMALL(G!$R$5:'G'!$AC$5,1),G!$R$5:'G'!$AC$500,ROW(G!R229)-4,FALSE))/VLOOKUP(F!$B229,E!$B$1:'E'!$AK$300,17,FALSE)*100),"")</f>
        <v/>
      </c>
      <c r="H262" s="65" t="str">
        <f>G!AW229</f>
        <v/>
      </c>
      <c r="I262" s="28" t="str">
        <f>G!AV229</f>
        <v>--</v>
      </c>
      <c r="J262" s="23" t="str">
        <f>G!AX229</f>
        <v/>
      </c>
      <c r="K262" s="65" t="str">
        <f>IFERROR(IF(OR(I262="--",I262="rg",VLOOKUP(F!$B229,E!$B$1:'E'!$AK$300,17,FALSE)=1000000000,J262="-",J262=""),"",(HLOOKUP(SMALL(G!$R$5:'G'!$AC$5,3),G!$R$5:'G'!$AC$500,ROW(G!T229)-4,FALSE))/VLOOKUP(F!$B229,E!$B$1:'E'!$AK$300,17,FALSE)*100),"")</f>
        <v/>
      </c>
      <c r="L262" s="65" t="str">
        <f>G!AZ229</f>
        <v/>
      </c>
      <c r="M262" s="28" t="str">
        <f>G!AY229</f>
        <v>--</v>
      </c>
      <c r="N262" s="23" t="str">
        <f>G!BA229</f>
        <v/>
      </c>
      <c r="O262" s="65" t="str">
        <f>IFERROR(IF(OR(M262="--",M262="rg",VLOOKUP(F!$B229,E!$B$1:'E'!$AK$300,17,FALSE)=1000000000,N262="-",N262=""),"",(HLOOKUP(SMALL(G!$R$5:'G'!$AC$5,5),G!$R$5:'G'!$AC$500,ROW(G!V229)-4,FALSE))/VLOOKUP(F!$B229,E!$B$1:'E'!$AK$300,17,FALSE)*100),"")</f>
        <v/>
      </c>
      <c r="P262" s="65" t="str">
        <f>G!BC229</f>
        <v/>
      </c>
      <c r="Q262" s="28" t="str">
        <f>G!BB229</f>
        <v>--</v>
      </c>
      <c r="R262" s="23" t="str">
        <f>G!BD229</f>
        <v/>
      </c>
      <c r="S262" s="65" t="str">
        <f>IFERROR(IF(OR(Q262="--",Q262="rg",VLOOKUP(F!$B229,E!$B$1:'E'!$AK$300,17,FALSE)=1000000000,R262="-",R262=""),"",(HLOOKUP(SMALL(G!$R$5:'G'!$AC$5,7),G!$R$5:'G'!$AC$500,ROW(G!X229)-4,FALSE))/VLOOKUP(F!$B229,E!$B$1:'E'!$AK$300,17,FALSE)*100),"")</f>
        <v/>
      </c>
      <c r="T262" s="65" t="str">
        <f>G!BF229</f>
        <v/>
      </c>
      <c r="U262" s="28" t="str">
        <f>G!BE229</f>
        <v>--</v>
      </c>
      <c r="V262" s="23" t="str">
        <f>G!BG229</f>
        <v/>
      </c>
      <c r="W262" s="65" t="str">
        <f>IFERROR(IF(OR(U262="--",U262="rg",VLOOKUP(F!$B229,E!$B$1:'E'!$AK$300,17,FALSE)=1000000000,V262="-",V262=""),"",(HLOOKUP(SMALL(G!$R$5:'G'!$AC$5,9),G!$R$5:'G'!$AC$500,ROW(G!Z229)-4,FALSE))/VLOOKUP(F!$B229,E!$B$1:'E'!$AK$300,17,FALSE)*100),"")</f>
        <v/>
      </c>
      <c r="X262" s="65" t="str">
        <f>G!BI229</f>
        <v/>
      </c>
      <c r="Y262" s="28" t="str">
        <f>G!BH229</f>
        <v>--</v>
      </c>
      <c r="Z262" s="23" t="str">
        <f>G!BJ229</f>
        <v/>
      </c>
      <c r="AA262" s="65" t="str">
        <f>IFERROR(IF(OR(Y262="--",Y262="rg",VLOOKUP(F!$B229,E!$B$1:'E'!$AK$300,17,FALSE)=1000000000,Z262="-",Z262=""),"",(HLOOKUP(SMALL(G!$R$5:'G'!$AC$5,11),G!$R$5:'G'!$AC$500,ROW(G!AB229)-4,FALSE))/VLOOKUP(F!$B229,E!$B$1:'E'!$AK$300,17,FALSE)*100),"")</f>
        <v/>
      </c>
      <c r="AB262" s="22"/>
      <c r="AC262" s="22"/>
      <c r="AE262" s="40">
        <f t="shared" si="10"/>
        <v>1</v>
      </c>
    </row>
    <row r="263" spans="1:31" s="40" customFormat="1" ht="9" customHeight="1" x14ac:dyDescent="0.15">
      <c r="A263" s="161" t="str">
        <f>F!A230</f>
        <v>Terbutryn</v>
      </c>
      <c r="B263" s="161"/>
      <c r="C263" s="161"/>
      <c r="D263" s="65" t="str">
        <f>G!AT230</f>
        <v/>
      </c>
      <c r="E263" s="28" t="str">
        <f>G!AS230</f>
        <v>--</v>
      </c>
      <c r="F263" s="23" t="str">
        <f>G!AU230</f>
        <v/>
      </c>
      <c r="G263" s="65" t="str">
        <f>IFERROR(IF(OR(E263="--",E263="rg",VLOOKUP(F!$B230,E!$B$1:'E'!$AK$300,17,FALSE)=1000000000,F263="-",F263=""),"",(HLOOKUP(SMALL(G!$R$5:'G'!$AC$5,1),G!$R$5:'G'!$AC$500,ROW(G!R230)-4,FALSE))/VLOOKUP(F!$B230,E!$B$1:'E'!$AK$300,17,FALSE)*100),"")</f>
        <v/>
      </c>
      <c r="H263" s="65" t="str">
        <f>G!AW230</f>
        <v/>
      </c>
      <c r="I263" s="28" t="str">
        <f>G!AV230</f>
        <v>--</v>
      </c>
      <c r="J263" s="23" t="str">
        <f>G!AX230</f>
        <v/>
      </c>
      <c r="K263" s="65" t="str">
        <f>IFERROR(IF(OR(I263="--",I263="rg",VLOOKUP(F!$B230,E!$B$1:'E'!$AK$300,17,FALSE)=1000000000,J263="-",J263=""),"",(HLOOKUP(SMALL(G!$R$5:'G'!$AC$5,3),G!$R$5:'G'!$AC$500,ROW(G!T230)-4,FALSE))/VLOOKUP(F!$B230,E!$B$1:'E'!$AK$300,17,FALSE)*100),"")</f>
        <v/>
      </c>
      <c r="L263" s="65" t="str">
        <f>G!AZ230</f>
        <v/>
      </c>
      <c r="M263" s="28" t="str">
        <f>G!AY230</f>
        <v>--</v>
      </c>
      <c r="N263" s="23" t="str">
        <f>G!BA230</f>
        <v/>
      </c>
      <c r="O263" s="65" t="str">
        <f>IFERROR(IF(OR(M263="--",M263="rg",VLOOKUP(F!$B230,E!$B$1:'E'!$AK$300,17,FALSE)=1000000000,N263="-",N263=""),"",(HLOOKUP(SMALL(G!$R$5:'G'!$AC$5,5),G!$R$5:'G'!$AC$500,ROW(G!V230)-4,FALSE))/VLOOKUP(F!$B230,E!$B$1:'E'!$AK$300,17,FALSE)*100),"")</f>
        <v/>
      </c>
      <c r="P263" s="65" t="str">
        <f>G!BC230</f>
        <v/>
      </c>
      <c r="Q263" s="28" t="str">
        <f>G!BB230</f>
        <v>--</v>
      </c>
      <c r="R263" s="23" t="str">
        <f>G!BD230</f>
        <v/>
      </c>
      <c r="S263" s="65" t="str">
        <f>IFERROR(IF(OR(Q263="--",Q263="rg",VLOOKUP(F!$B230,E!$B$1:'E'!$AK$300,17,FALSE)=1000000000,R263="-",R263=""),"",(HLOOKUP(SMALL(G!$R$5:'G'!$AC$5,7),G!$R$5:'G'!$AC$500,ROW(G!X230)-4,FALSE))/VLOOKUP(F!$B230,E!$B$1:'E'!$AK$300,17,FALSE)*100),"")</f>
        <v/>
      </c>
      <c r="T263" s="65" t="str">
        <f>G!BF230</f>
        <v/>
      </c>
      <c r="U263" s="28" t="str">
        <f>G!BE230</f>
        <v>--</v>
      </c>
      <c r="V263" s="23" t="str">
        <f>G!BG230</f>
        <v/>
      </c>
      <c r="W263" s="65" t="str">
        <f>IFERROR(IF(OR(U263="--",U263="rg",VLOOKUP(F!$B230,E!$B$1:'E'!$AK$300,17,FALSE)=1000000000,V263="-",V263=""),"",(HLOOKUP(SMALL(G!$R$5:'G'!$AC$5,9),G!$R$5:'G'!$AC$500,ROW(G!Z230)-4,FALSE))/VLOOKUP(F!$B230,E!$B$1:'E'!$AK$300,17,FALSE)*100),"")</f>
        <v/>
      </c>
      <c r="X263" s="65" t="str">
        <f>G!BI230</f>
        <v/>
      </c>
      <c r="Y263" s="28" t="str">
        <f>G!BH230</f>
        <v>--</v>
      </c>
      <c r="Z263" s="23" t="str">
        <f>G!BJ230</f>
        <v/>
      </c>
      <c r="AA263" s="65" t="str">
        <f>IFERROR(IF(OR(Y263="--",Y263="rg",VLOOKUP(F!$B230,E!$B$1:'E'!$AK$300,17,FALSE)=1000000000,Z263="-",Z263=""),"",(HLOOKUP(SMALL(G!$R$5:'G'!$AC$5,11),G!$R$5:'G'!$AC$500,ROW(G!AB230)-4,FALSE))/VLOOKUP(F!$B230,E!$B$1:'E'!$AK$300,17,FALSE)*100),"")</f>
        <v/>
      </c>
      <c r="AB263" s="22"/>
      <c r="AC263" s="22"/>
      <c r="AE263" s="40">
        <f t="shared" si="10"/>
        <v>1</v>
      </c>
    </row>
    <row r="264" spans="1:31" s="40" customFormat="1" ht="9" customHeight="1" x14ac:dyDescent="0.15">
      <c r="A264" s="161" t="str">
        <f>F!A231</f>
        <v>Terbuthylazine</v>
      </c>
      <c r="B264" s="161"/>
      <c r="C264" s="161"/>
      <c r="D264" s="65" t="str">
        <f>G!AT231</f>
        <v/>
      </c>
      <c r="E264" s="28" t="str">
        <f>G!AS231</f>
        <v>--</v>
      </c>
      <c r="F264" s="23" t="str">
        <f>G!AU231</f>
        <v/>
      </c>
      <c r="G264" s="65" t="str">
        <f>IFERROR(IF(OR(E264="--",E264="rg",VLOOKUP(F!$B231,E!$B$1:'E'!$AK$300,17,FALSE)=1000000000,F264="-",F264=""),"",(HLOOKUP(SMALL(G!$R$5:'G'!$AC$5,1),G!$R$5:'G'!$AC$500,ROW(G!R231)-4,FALSE))/VLOOKUP(F!$B231,E!$B$1:'E'!$AK$300,17,FALSE)*100),"")</f>
        <v/>
      </c>
      <c r="H264" s="65" t="str">
        <f>G!AW231</f>
        <v/>
      </c>
      <c r="I264" s="28" t="str">
        <f>G!AV231</f>
        <v>--</v>
      </c>
      <c r="J264" s="23" t="str">
        <f>G!AX231</f>
        <v/>
      </c>
      <c r="K264" s="65" t="str">
        <f>IFERROR(IF(OR(I264="--",I264="rg",VLOOKUP(F!$B231,E!$B$1:'E'!$AK$300,17,FALSE)=1000000000,J264="-",J264=""),"",(HLOOKUP(SMALL(G!$R$5:'G'!$AC$5,3),G!$R$5:'G'!$AC$500,ROW(G!T231)-4,FALSE))/VLOOKUP(F!$B231,E!$B$1:'E'!$AK$300,17,FALSE)*100),"")</f>
        <v/>
      </c>
      <c r="L264" s="65" t="str">
        <f>G!AZ231</f>
        <v/>
      </c>
      <c r="M264" s="28" t="str">
        <f>G!AY231</f>
        <v>--</v>
      </c>
      <c r="N264" s="23" t="str">
        <f>G!BA231</f>
        <v/>
      </c>
      <c r="O264" s="65" t="str">
        <f>IFERROR(IF(OR(M264="--",M264="rg",VLOOKUP(F!$B231,E!$B$1:'E'!$AK$300,17,FALSE)=1000000000,N264="-",N264=""),"",(HLOOKUP(SMALL(G!$R$5:'G'!$AC$5,5),G!$R$5:'G'!$AC$500,ROW(G!V231)-4,FALSE))/VLOOKUP(F!$B231,E!$B$1:'E'!$AK$300,17,FALSE)*100),"")</f>
        <v/>
      </c>
      <c r="P264" s="65" t="str">
        <f>G!BC231</f>
        <v/>
      </c>
      <c r="Q264" s="28" t="str">
        <f>G!BB231</f>
        <v>--</v>
      </c>
      <c r="R264" s="23" t="str">
        <f>G!BD231</f>
        <v/>
      </c>
      <c r="S264" s="65" t="str">
        <f>IFERROR(IF(OR(Q264="--",Q264="rg",VLOOKUP(F!$B231,E!$B$1:'E'!$AK$300,17,FALSE)=1000000000,R264="-",R264=""),"",(HLOOKUP(SMALL(G!$R$5:'G'!$AC$5,7),G!$R$5:'G'!$AC$500,ROW(G!X231)-4,FALSE))/VLOOKUP(F!$B231,E!$B$1:'E'!$AK$300,17,FALSE)*100),"")</f>
        <v/>
      </c>
      <c r="T264" s="65" t="str">
        <f>G!BF231</f>
        <v/>
      </c>
      <c r="U264" s="28" t="str">
        <f>G!BE231</f>
        <v>--</v>
      </c>
      <c r="V264" s="23" t="str">
        <f>G!BG231</f>
        <v/>
      </c>
      <c r="W264" s="65" t="str">
        <f>IFERROR(IF(OR(U264="--",U264="rg",VLOOKUP(F!$B231,E!$B$1:'E'!$AK$300,17,FALSE)=1000000000,V264="-",V264=""),"",(HLOOKUP(SMALL(G!$R$5:'G'!$AC$5,9),G!$R$5:'G'!$AC$500,ROW(G!Z231)-4,FALSE))/VLOOKUP(F!$B231,E!$B$1:'E'!$AK$300,17,FALSE)*100),"")</f>
        <v/>
      </c>
      <c r="X264" s="65" t="str">
        <f>G!BI231</f>
        <v/>
      </c>
      <c r="Y264" s="28" t="str">
        <f>G!BH231</f>
        <v>--</v>
      </c>
      <c r="Z264" s="23" t="str">
        <f>G!BJ231</f>
        <v/>
      </c>
      <c r="AA264" s="65" t="str">
        <f>IFERROR(IF(OR(Y264="--",Y264="rg",VLOOKUP(F!$B231,E!$B$1:'E'!$AK$300,17,FALSE)=1000000000,Z264="-",Z264=""),"",(HLOOKUP(SMALL(G!$R$5:'G'!$AC$5,11),G!$R$5:'G'!$AC$500,ROW(G!AB231)-4,FALSE))/VLOOKUP(F!$B231,E!$B$1:'E'!$AK$300,17,FALSE)*100),"")</f>
        <v/>
      </c>
      <c r="AB264" s="22"/>
      <c r="AC264" s="22"/>
      <c r="AE264" s="40">
        <f t="shared" si="10"/>
        <v>1</v>
      </c>
    </row>
    <row r="265" spans="1:31" s="40" customFormat="1" ht="9" customHeight="1" x14ac:dyDescent="0.15">
      <c r="A265" s="161" t="str">
        <f>F!A232</f>
        <v>Triadimefon</v>
      </c>
      <c r="B265" s="161"/>
      <c r="C265" s="161"/>
      <c r="D265" s="65" t="str">
        <f>G!AT232</f>
        <v/>
      </c>
      <c r="E265" s="28" t="str">
        <f>G!AS232</f>
        <v>--</v>
      </c>
      <c r="F265" s="23" t="str">
        <f>G!AU232</f>
        <v/>
      </c>
      <c r="G265" s="65" t="str">
        <f>IFERROR(IF(OR(E265="--",E265="rg",VLOOKUP(F!$B232,E!$B$1:'E'!$AK$300,17,FALSE)=1000000000,F265="-",F265=""),"",(HLOOKUP(SMALL(G!$R$5:'G'!$AC$5,1),G!$R$5:'G'!$AC$500,ROW(G!R232)-4,FALSE))/VLOOKUP(F!$B232,E!$B$1:'E'!$AK$300,17,FALSE)*100),"")</f>
        <v/>
      </c>
      <c r="H265" s="65" t="str">
        <f>G!AW232</f>
        <v/>
      </c>
      <c r="I265" s="28" t="str">
        <f>G!AV232</f>
        <v>--</v>
      </c>
      <c r="J265" s="23" t="str">
        <f>G!AX232</f>
        <v/>
      </c>
      <c r="K265" s="65" t="str">
        <f>IFERROR(IF(OR(I265="--",I265="rg",VLOOKUP(F!$B232,E!$B$1:'E'!$AK$300,17,FALSE)=1000000000,J265="-",J265=""),"",(HLOOKUP(SMALL(G!$R$5:'G'!$AC$5,3),G!$R$5:'G'!$AC$500,ROW(G!T232)-4,FALSE))/VLOOKUP(F!$B232,E!$B$1:'E'!$AK$300,17,FALSE)*100),"")</f>
        <v/>
      </c>
      <c r="L265" s="65" t="str">
        <f>G!AZ232</f>
        <v/>
      </c>
      <c r="M265" s="28" t="str">
        <f>G!AY232</f>
        <v>--</v>
      </c>
      <c r="N265" s="23" t="str">
        <f>G!BA232</f>
        <v/>
      </c>
      <c r="O265" s="65" t="str">
        <f>IFERROR(IF(OR(M265="--",M265="rg",VLOOKUP(F!$B232,E!$B$1:'E'!$AK$300,17,FALSE)=1000000000,N265="-",N265=""),"",(HLOOKUP(SMALL(G!$R$5:'G'!$AC$5,5),G!$R$5:'G'!$AC$500,ROW(G!V232)-4,FALSE))/VLOOKUP(F!$B232,E!$B$1:'E'!$AK$300,17,FALSE)*100),"")</f>
        <v/>
      </c>
      <c r="P265" s="65" t="str">
        <f>G!BC232</f>
        <v/>
      </c>
      <c r="Q265" s="28" t="str">
        <f>G!BB232</f>
        <v>--</v>
      </c>
      <c r="R265" s="23" t="str">
        <f>G!BD232</f>
        <v/>
      </c>
      <c r="S265" s="65" t="str">
        <f>IFERROR(IF(OR(Q265="--",Q265="rg",VLOOKUP(F!$B232,E!$B$1:'E'!$AK$300,17,FALSE)=1000000000,R265="-",R265=""),"",(HLOOKUP(SMALL(G!$R$5:'G'!$AC$5,7),G!$R$5:'G'!$AC$500,ROW(G!X232)-4,FALSE))/VLOOKUP(F!$B232,E!$B$1:'E'!$AK$300,17,FALSE)*100),"")</f>
        <v/>
      </c>
      <c r="T265" s="65" t="str">
        <f>G!BF232</f>
        <v/>
      </c>
      <c r="U265" s="28" t="str">
        <f>G!BE232</f>
        <v>--</v>
      </c>
      <c r="V265" s="23" t="str">
        <f>G!BG232</f>
        <v/>
      </c>
      <c r="W265" s="65" t="str">
        <f>IFERROR(IF(OR(U265="--",U265="rg",VLOOKUP(F!$B232,E!$B$1:'E'!$AK$300,17,FALSE)=1000000000,V265="-",V265=""),"",(HLOOKUP(SMALL(G!$R$5:'G'!$AC$5,9),G!$R$5:'G'!$AC$500,ROW(G!Z232)-4,FALSE))/VLOOKUP(F!$B232,E!$B$1:'E'!$AK$300,17,FALSE)*100),"")</f>
        <v/>
      </c>
      <c r="X265" s="65" t="str">
        <f>G!BI232</f>
        <v/>
      </c>
      <c r="Y265" s="28" t="str">
        <f>G!BH232</f>
        <v>--</v>
      </c>
      <c r="Z265" s="23" t="str">
        <f>G!BJ232</f>
        <v/>
      </c>
      <c r="AA265" s="65" t="str">
        <f>IFERROR(IF(OR(Y265="--",Y265="rg",VLOOKUP(F!$B232,E!$B$1:'E'!$AK$300,17,FALSE)=1000000000,Z265="-",Z265=""),"",(HLOOKUP(SMALL(G!$R$5:'G'!$AC$5,11),G!$R$5:'G'!$AC$500,ROW(G!AB232)-4,FALSE))/VLOOKUP(F!$B232,E!$B$1:'E'!$AK$300,17,FALSE)*100),"")</f>
        <v/>
      </c>
      <c r="AB265" s="22"/>
      <c r="AC265" s="22"/>
      <c r="AE265" s="40">
        <f t="shared" si="10"/>
        <v>1</v>
      </c>
    </row>
    <row r="266" spans="1:31" s="40" customFormat="1" ht="9" customHeight="1" x14ac:dyDescent="0.15">
      <c r="A266" s="161" t="str">
        <f>F!A233</f>
        <v>Trifluralin</v>
      </c>
      <c r="B266" s="161"/>
      <c r="C266" s="161"/>
      <c r="D266" s="65" t="str">
        <f>G!AT233</f>
        <v/>
      </c>
      <c r="E266" s="28" t="str">
        <f>G!AS233</f>
        <v>--</v>
      </c>
      <c r="F266" s="23" t="str">
        <f>G!AU233</f>
        <v/>
      </c>
      <c r="G266" s="65" t="str">
        <f>IFERROR(IF(OR(E266="--",E266="rg",VLOOKUP(F!$B233,E!$B$1:'E'!$AK$300,17,FALSE)=1000000000,F266="-",F266=""),"",(HLOOKUP(SMALL(G!$R$5:'G'!$AC$5,1),G!$R$5:'G'!$AC$500,ROW(G!R233)-4,FALSE))/VLOOKUP(F!$B233,E!$B$1:'E'!$AK$300,17,FALSE)*100),"")</f>
        <v/>
      </c>
      <c r="H266" s="65" t="str">
        <f>G!AW233</f>
        <v/>
      </c>
      <c r="I266" s="28" t="str">
        <f>G!AV233</f>
        <v>--</v>
      </c>
      <c r="J266" s="23" t="str">
        <f>G!AX233</f>
        <v/>
      </c>
      <c r="K266" s="65" t="str">
        <f>IFERROR(IF(OR(I266="--",I266="rg",VLOOKUP(F!$B233,E!$B$1:'E'!$AK$300,17,FALSE)=1000000000,J266="-",J266=""),"",(HLOOKUP(SMALL(G!$R$5:'G'!$AC$5,3),G!$R$5:'G'!$AC$500,ROW(G!T233)-4,FALSE))/VLOOKUP(F!$B233,E!$B$1:'E'!$AK$300,17,FALSE)*100),"")</f>
        <v/>
      </c>
      <c r="L266" s="65" t="str">
        <f>G!AZ233</f>
        <v/>
      </c>
      <c r="M266" s="28" t="str">
        <f>G!AY233</f>
        <v>--</v>
      </c>
      <c r="N266" s="23" t="str">
        <f>G!BA233</f>
        <v/>
      </c>
      <c r="O266" s="65" t="str">
        <f>IFERROR(IF(OR(M266="--",M266="rg",VLOOKUP(F!$B233,E!$B$1:'E'!$AK$300,17,FALSE)=1000000000,N266="-",N266=""),"",(HLOOKUP(SMALL(G!$R$5:'G'!$AC$5,5),G!$R$5:'G'!$AC$500,ROW(G!V233)-4,FALSE))/VLOOKUP(F!$B233,E!$B$1:'E'!$AK$300,17,FALSE)*100),"")</f>
        <v/>
      </c>
      <c r="P266" s="65" t="str">
        <f>G!BC233</f>
        <v/>
      </c>
      <c r="Q266" s="28" t="str">
        <f>G!BB233</f>
        <v>--</v>
      </c>
      <c r="R266" s="23" t="str">
        <f>G!BD233</f>
        <v/>
      </c>
      <c r="S266" s="65" t="str">
        <f>IFERROR(IF(OR(Q266="--",Q266="rg",VLOOKUP(F!$B233,E!$B$1:'E'!$AK$300,17,FALSE)=1000000000,R266="-",R266=""),"",(HLOOKUP(SMALL(G!$R$5:'G'!$AC$5,7),G!$R$5:'G'!$AC$500,ROW(G!X233)-4,FALSE))/VLOOKUP(F!$B233,E!$B$1:'E'!$AK$300,17,FALSE)*100),"")</f>
        <v/>
      </c>
      <c r="T266" s="65" t="str">
        <f>G!BF233</f>
        <v/>
      </c>
      <c r="U266" s="28" t="str">
        <f>G!BE233</f>
        <v>--</v>
      </c>
      <c r="V266" s="23" t="str">
        <f>G!BG233</f>
        <v/>
      </c>
      <c r="W266" s="65" t="str">
        <f>IFERROR(IF(OR(U266="--",U266="rg",VLOOKUP(F!$B233,E!$B$1:'E'!$AK$300,17,FALSE)=1000000000,V266="-",V266=""),"",(HLOOKUP(SMALL(G!$R$5:'G'!$AC$5,9),G!$R$5:'G'!$AC$500,ROW(G!Z233)-4,FALSE))/VLOOKUP(F!$B233,E!$B$1:'E'!$AK$300,17,FALSE)*100),"")</f>
        <v/>
      </c>
      <c r="X266" s="65" t="str">
        <f>G!BI233</f>
        <v/>
      </c>
      <c r="Y266" s="28" t="str">
        <f>G!BH233</f>
        <v>--</v>
      </c>
      <c r="Z266" s="23" t="str">
        <f>G!BJ233</f>
        <v/>
      </c>
      <c r="AA266" s="65" t="str">
        <f>IFERROR(IF(OR(Y266="--",Y266="rg",VLOOKUP(F!$B233,E!$B$1:'E'!$AK$300,17,FALSE)=1000000000,Z266="-",Z266=""),"",(HLOOKUP(SMALL(G!$R$5:'G'!$AC$5,11),G!$R$5:'G'!$AC$500,ROW(G!AB233)-4,FALSE))/VLOOKUP(F!$B233,E!$B$1:'E'!$AK$300,17,FALSE)*100),"")</f>
        <v/>
      </c>
      <c r="AB266" s="22"/>
      <c r="AC266" s="22"/>
      <c r="AE266" s="40">
        <f t="shared" si="10"/>
        <v>1</v>
      </c>
    </row>
    <row r="267" spans="1:31" ht="3.95" customHeight="1" x14ac:dyDescent="0.15">
      <c r="A267" s="65"/>
      <c r="B267" s="65"/>
      <c r="C267" s="65"/>
      <c r="D267" s="65"/>
      <c r="H267" s="65"/>
      <c r="L267" s="65"/>
      <c r="P267" s="65"/>
      <c r="T267" s="65"/>
      <c r="X267" s="65"/>
      <c r="AA267" s="22"/>
      <c r="AE267" s="67">
        <f>AE268</f>
        <v>1</v>
      </c>
    </row>
    <row r="268" spans="1:31" ht="9" customHeight="1" x14ac:dyDescent="0.15">
      <c r="A268" s="66" t="str">
        <f>IF(COUNTIF(F!D232:D239,60)&gt;0,"Ftalaten (mg/l)","Ftalaten (µg/l)")</f>
        <v>Ftalaten (µg/l)</v>
      </c>
      <c r="B268" s="65"/>
      <c r="C268" s="65"/>
      <c r="D268" s="65"/>
      <c r="H268" s="65"/>
      <c r="L268" s="65"/>
      <c r="P268" s="65"/>
      <c r="T268" s="65"/>
      <c r="X268" s="65"/>
      <c r="AA268" s="22"/>
      <c r="AE268" s="67">
        <f>IF(COUNTIF(AE269:AE276,1)=COUNT(AE269:AE276),1,0)</f>
        <v>1</v>
      </c>
    </row>
    <row r="269" spans="1:31" s="40" customFormat="1" ht="9" customHeight="1" x14ac:dyDescent="0.15">
      <c r="A269" s="161" t="str">
        <f>F!A234</f>
        <v>Butylbenzylftalaat</v>
      </c>
      <c r="B269" s="161"/>
      <c r="C269" s="161"/>
      <c r="D269" s="65" t="str">
        <f>G!AT234</f>
        <v/>
      </c>
      <c r="E269" s="28" t="str">
        <f>G!AS234</f>
        <v>--</v>
      </c>
      <c r="F269" s="23" t="str">
        <f>G!AU234</f>
        <v/>
      </c>
      <c r="G269" s="65" t="str">
        <f>IFERROR(IF(OR(E269="--",E269="rg",VLOOKUP(F!$B234,E!$B$1:'E'!$AK$300,17,FALSE)=1000000000,F269="-",F269=""),"",(HLOOKUP(SMALL(G!$R$5:'G'!$AC$5,1),G!$R$5:'G'!$AC$500,ROW(G!R234)-4,FALSE))/VLOOKUP(F!$B234,E!$B$1:'E'!$AK$300,17,FALSE)*100),"")</f>
        <v/>
      </c>
      <c r="H269" s="65" t="str">
        <f>G!AW234</f>
        <v/>
      </c>
      <c r="I269" s="28" t="str">
        <f>G!AV234</f>
        <v>--</v>
      </c>
      <c r="J269" s="23" t="str">
        <f>G!AX234</f>
        <v/>
      </c>
      <c r="K269" s="65" t="str">
        <f>IFERROR(IF(OR(I269="--",I269="rg",VLOOKUP(F!$B234,E!$B$1:'E'!$AK$300,17,FALSE)=1000000000,J269="-",J269=""),"",(HLOOKUP(SMALL(G!$R$5:'G'!$AC$5,3),G!$R$5:'G'!$AC$500,ROW(G!T234)-4,FALSE))/VLOOKUP(F!$B234,E!$B$1:'E'!$AK$300,17,FALSE)*100),"")</f>
        <v/>
      </c>
      <c r="L269" s="65" t="str">
        <f>G!AZ234</f>
        <v/>
      </c>
      <c r="M269" s="28" t="str">
        <f>G!AY234</f>
        <v>--</v>
      </c>
      <c r="N269" s="23" t="str">
        <f>G!BA234</f>
        <v/>
      </c>
      <c r="O269" s="65" t="str">
        <f>IFERROR(IF(OR(M269="--",M269="rg",VLOOKUP(F!$B234,E!$B$1:'E'!$AK$300,17,FALSE)=1000000000,N269="-",N269=""),"",(HLOOKUP(SMALL(G!$R$5:'G'!$AC$5,5),G!$R$5:'G'!$AC$500,ROW(G!V234)-4,FALSE))/VLOOKUP(F!$B234,E!$B$1:'E'!$AK$300,17,FALSE)*100),"")</f>
        <v/>
      </c>
      <c r="P269" s="65" t="str">
        <f>G!BC234</f>
        <v/>
      </c>
      <c r="Q269" s="28" t="str">
        <f>G!BB234</f>
        <v>--</v>
      </c>
      <c r="R269" s="23" t="str">
        <f>G!BD234</f>
        <v/>
      </c>
      <c r="S269" s="65" t="str">
        <f>IFERROR(IF(OR(Q269="--",Q269="rg",VLOOKUP(F!$B234,E!$B$1:'E'!$AK$300,17,FALSE)=1000000000,R269="-",R269=""),"",(HLOOKUP(SMALL(G!$R$5:'G'!$AC$5,7),G!$R$5:'G'!$AC$500,ROW(G!X234)-4,FALSE))/VLOOKUP(F!$B234,E!$B$1:'E'!$AK$300,17,FALSE)*100),"")</f>
        <v/>
      </c>
      <c r="T269" s="65" t="str">
        <f>G!BF234</f>
        <v/>
      </c>
      <c r="U269" s="28" t="str">
        <f>G!BE234</f>
        <v>--</v>
      </c>
      <c r="V269" s="23" t="str">
        <f>G!BG234</f>
        <v/>
      </c>
      <c r="W269" s="65" t="str">
        <f>IFERROR(IF(OR(U269="--",U269="rg",VLOOKUP(F!$B234,E!$B$1:'E'!$AK$300,17,FALSE)=1000000000,V269="-",V269=""),"",(HLOOKUP(SMALL(G!$R$5:'G'!$AC$5,9),G!$R$5:'G'!$AC$500,ROW(G!Z234)-4,FALSE))/VLOOKUP(F!$B234,E!$B$1:'E'!$AK$300,17,FALSE)*100),"")</f>
        <v/>
      </c>
      <c r="X269" s="65" t="str">
        <f>G!BI234</f>
        <v/>
      </c>
      <c r="Y269" s="28" t="str">
        <f>G!BH234</f>
        <v>--</v>
      </c>
      <c r="Z269" s="23" t="str">
        <f>G!BJ234</f>
        <v/>
      </c>
      <c r="AA269" s="65" t="str">
        <f>IFERROR(IF(OR(Y269="--",Y269="rg",VLOOKUP(F!$B234,E!$B$1:'E'!$AK$300,17,FALSE)=1000000000,Z269="-",Z269=""),"",(HLOOKUP(SMALL(G!$R$5:'G'!$AC$5,11),G!$R$5:'G'!$AC$500,ROW(G!AB234)-4,FALSE))/VLOOKUP(F!$B234,E!$B$1:'E'!$AK$300,17,FALSE)*100),"")</f>
        <v/>
      </c>
      <c r="AB269" s="22"/>
      <c r="AC269" s="22"/>
      <c r="AE269" s="40">
        <f t="shared" ref="AE269:AE276" si="11">IF(AND(E269="--",I269="--",M269="--",Q269="--",U269="--",Y269="--"),1,0)</f>
        <v>1</v>
      </c>
    </row>
    <row r="270" spans="1:31" s="40" customFormat="1" ht="9" customHeight="1" x14ac:dyDescent="0.15">
      <c r="A270" s="161" t="str">
        <f>F!A235</f>
        <v>Di-2-ethylhexylftalaat</v>
      </c>
      <c r="B270" s="161"/>
      <c r="C270" s="161"/>
      <c r="D270" s="65" t="str">
        <f>G!AT235</f>
        <v/>
      </c>
      <c r="E270" s="28" t="str">
        <f>G!AS235</f>
        <v>--</v>
      </c>
      <c r="F270" s="23" t="str">
        <f>G!AU235</f>
        <v/>
      </c>
      <c r="G270" s="65" t="str">
        <f>IFERROR(IF(OR(E270="--",E270="rg",VLOOKUP(F!$B235,E!$B$1:'E'!$AK$300,17,FALSE)=1000000000,F270="-",F270=""),"",(HLOOKUP(SMALL(G!$R$5:'G'!$AC$5,1),G!$R$5:'G'!$AC$500,ROW(G!R235)-4,FALSE))/VLOOKUP(F!$B235,E!$B$1:'E'!$AK$300,17,FALSE)*100),"")</f>
        <v/>
      </c>
      <c r="H270" s="65" t="str">
        <f>G!AW235</f>
        <v/>
      </c>
      <c r="I270" s="28" t="str">
        <f>G!AV235</f>
        <v>--</v>
      </c>
      <c r="J270" s="23" t="str">
        <f>G!AX235</f>
        <v/>
      </c>
      <c r="K270" s="65" t="str">
        <f>IFERROR(IF(OR(I270="--",I270="rg",VLOOKUP(F!$B235,E!$B$1:'E'!$AK$300,17,FALSE)=1000000000,J270="-",J270=""),"",(HLOOKUP(SMALL(G!$R$5:'G'!$AC$5,3),G!$R$5:'G'!$AC$500,ROW(G!T235)-4,FALSE))/VLOOKUP(F!$B235,E!$B$1:'E'!$AK$300,17,FALSE)*100),"")</f>
        <v/>
      </c>
      <c r="L270" s="65" t="str">
        <f>G!AZ235</f>
        <v/>
      </c>
      <c r="M270" s="28" t="str">
        <f>G!AY235</f>
        <v>--</v>
      </c>
      <c r="N270" s="23" t="str">
        <f>G!BA235</f>
        <v/>
      </c>
      <c r="O270" s="65" t="str">
        <f>IFERROR(IF(OR(M270="--",M270="rg",VLOOKUP(F!$B235,E!$B$1:'E'!$AK$300,17,FALSE)=1000000000,N270="-",N270=""),"",(HLOOKUP(SMALL(G!$R$5:'G'!$AC$5,5),G!$R$5:'G'!$AC$500,ROW(G!V235)-4,FALSE))/VLOOKUP(F!$B235,E!$B$1:'E'!$AK$300,17,FALSE)*100),"")</f>
        <v/>
      </c>
      <c r="P270" s="65" t="str">
        <f>G!BC235</f>
        <v/>
      </c>
      <c r="Q270" s="28" t="str">
        <f>G!BB235</f>
        <v>--</v>
      </c>
      <c r="R270" s="23" t="str">
        <f>G!BD235</f>
        <v/>
      </c>
      <c r="S270" s="65" t="str">
        <f>IFERROR(IF(OR(Q270="--",Q270="rg",VLOOKUP(F!$B235,E!$B$1:'E'!$AK$300,17,FALSE)=1000000000,R270="-",R270=""),"",(HLOOKUP(SMALL(G!$R$5:'G'!$AC$5,7),G!$R$5:'G'!$AC$500,ROW(G!X235)-4,FALSE))/VLOOKUP(F!$B235,E!$B$1:'E'!$AK$300,17,FALSE)*100),"")</f>
        <v/>
      </c>
      <c r="T270" s="65" t="str">
        <f>G!BF235</f>
        <v/>
      </c>
      <c r="U270" s="28" t="str">
        <f>G!BE235</f>
        <v>--</v>
      </c>
      <c r="V270" s="23" t="str">
        <f>G!BG235</f>
        <v/>
      </c>
      <c r="W270" s="65" t="str">
        <f>IFERROR(IF(OR(U270="--",U270="rg",VLOOKUP(F!$B235,E!$B$1:'E'!$AK$300,17,FALSE)=1000000000,V270="-",V270=""),"",(HLOOKUP(SMALL(G!$R$5:'G'!$AC$5,9),G!$R$5:'G'!$AC$500,ROW(G!Z235)-4,FALSE))/VLOOKUP(F!$B235,E!$B$1:'E'!$AK$300,17,FALSE)*100),"")</f>
        <v/>
      </c>
      <c r="X270" s="65" t="str">
        <f>G!BI235</f>
        <v/>
      </c>
      <c r="Y270" s="28" t="str">
        <f>G!BH235</f>
        <v>--</v>
      </c>
      <c r="Z270" s="23" t="str">
        <f>G!BJ235</f>
        <v/>
      </c>
      <c r="AA270" s="65" t="str">
        <f>IFERROR(IF(OR(Y270="--",Y270="rg",VLOOKUP(F!$B235,E!$B$1:'E'!$AK$300,17,FALSE)=1000000000,Z270="-",Z270=""),"",(HLOOKUP(SMALL(G!$R$5:'G'!$AC$5,11),G!$R$5:'G'!$AC$500,ROW(G!AB235)-4,FALSE))/VLOOKUP(F!$B235,E!$B$1:'E'!$AK$300,17,FALSE)*100),"")</f>
        <v/>
      </c>
      <c r="AB270" s="22"/>
      <c r="AC270" s="22"/>
      <c r="AE270" s="40">
        <f t="shared" si="11"/>
        <v>1</v>
      </c>
    </row>
    <row r="271" spans="1:31" s="40" customFormat="1" ht="9" customHeight="1" x14ac:dyDescent="0.15">
      <c r="A271" s="161" t="str">
        <f>F!A236</f>
        <v>Diethylftalaat</v>
      </c>
      <c r="B271" s="161"/>
      <c r="C271" s="161"/>
      <c r="D271" s="65" t="str">
        <f>G!AT236</f>
        <v/>
      </c>
      <c r="E271" s="28" t="str">
        <f>G!AS236</f>
        <v>--</v>
      </c>
      <c r="F271" s="23" t="str">
        <f>G!AU236</f>
        <v/>
      </c>
      <c r="G271" s="65" t="str">
        <f>IFERROR(IF(OR(E271="--",E271="rg",VLOOKUP(F!$B236,E!$B$1:'E'!$AK$300,17,FALSE)=1000000000,F271="-",F271=""),"",(HLOOKUP(SMALL(G!$R$5:'G'!$AC$5,1),G!$R$5:'G'!$AC$500,ROW(G!R236)-4,FALSE))/VLOOKUP(F!$B236,E!$B$1:'E'!$AK$300,17,FALSE)*100),"")</f>
        <v/>
      </c>
      <c r="H271" s="65" t="str">
        <f>G!AW236</f>
        <v/>
      </c>
      <c r="I271" s="28" t="str">
        <f>G!AV236</f>
        <v>--</v>
      </c>
      <c r="J271" s="23" t="str">
        <f>G!AX236</f>
        <v/>
      </c>
      <c r="K271" s="65" t="str">
        <f>IFERROR(IF(OR(I271="--",I271="rg",VLOOKUP(F!$B236,E!$B$1:'E'!$AK$300,17,FALSE)=1000000000,J271="-",J271=""),"",(HLOOKUP(SMALL(G!$R$5:'G'!$AC$5,3),G!$R$5:'G'!$AC$500,ROW(G!T236)-4,FALSE))/VLOOKUP(F!$B236,E!$B$1:'E'!$AK$300,17,FALSE)*100),"")</f>
        <v/>
      </c>
      <c r="L271" s="65" t="str">
        <f>G!AZ236</f>
        <v/>
      </c>
      <c r="M271" s="28" t="str">
        <f>G!AY236</f>
        <v>--</v>
      </c>
      <c r="N271" s="23" t="str">
        <f>G!BA236</f>
        <v/>
      </c>
      <c r="O271" s="65" t="str">
        <f>IFERROR(IF(OR(M271="--",M271="rg",VLOOKUP(F!$B236,E!$B$1:'E'!$AK$300,17,FALSE)=1000000000,N271="-",N271=""),"",(HLOOKUP(SMALL(G!$R$5:'G'!$AC$5,5),G!$R$5:'G'!$AC$500,ROW(G!V236)-4,FALSE))/VLOOKUP(F!$B236,E!$B$1:'E'!$AK$300,17,FALSE)*100),"")</f>
        <v/>
      </c>
      <c r="P271" s="65" t="str">
        <f>G!BC236</f>
        <v/>
      </c>
      <c r="Q271" s="28" t="str">
        <f>G!BB236</f>
        <v>--</v>
      </c>
      <c r="R271" s="23" t="str">
        <f>G!BD236</f>
        <v/>
      </c>
      <c r="S271" s="65" t="str">
        <f>IFERROR(IF(OR(Q271="--",Q271="rg",VLOOKUP(F!$B236,E!$B$1:'E'!$AK$300,17,FALSE)=1000000000,R271="-",R271=""),"",(HLOOKUP(SMALL(G!$R$5:'G'!$AC$5,7),G!$R$5:'G'!$AC$500,ROW(G!X236)-4,FALSE))/VLOOKUP(F!$B236,E!$B$1:'E'!$AK$300,17,FALSE)*100),"")</f>
        <v/>
      </c>
      <c r="T271" s="65" t="str">
        <f>G!BF236</f>
        <v/>
      </c>
      <c r="U271" s="28" t="str">
        <f>G!BE236</f>
        <v>--</v>
      </c>
      <c r="V271" s="23" t="str">
        <f>G!BG236</f>
        <v/>
      </c>
      <c r="W271" s="65" t="str">
        <f>IFERROR(IF(OR(U271="--",U271="rg",VLOOKUP(F!$B236,E!$B$1:'E'!$AK$300,17,FALSE)=1000000000,V271="-",V271=""),"",(HLOOKUP(SMALL(G!$R$5:'G'!$AC$5,9),G!$R$5:'G'!$AC$500,ROW(G!Z236)-4,FALSE))/VLOOKUP(F!$B236,E!$B$1:'E'!$AK$300,17,FALSE)*100),"")</f>
        <v/>
      </c>
      <c r="X271" s="65" t="str">
        <f>G!BI236</f>
        <v/>
      </c>
      <c r="Y271" s="28" t="str">
        <f>G!BH236</f>
        <v>--</v>
      </c>
      <c r="Z271" s="23" t="str">
        <f>G!BJ236</f>
        <v/>
      </c>
      <c r="AA271" s="65" t="str">
        <f>IFERROR(IF(OR(Y271="--",Y271="rg",VLOOKUP(F!$B236,E!$B$1:'E'!$AK$300,17,FALSE)=1000000000,Z271="-",Z271=""),"",(HLOOKUP(SMALL(G!$R$5:'G'!$AC$5,11),G!$R$5:'G'!$AC$500,ROW(G!AB236)-4,FALSE))/VLOOKUP(F!$B236,E!$B$1:'E'!$AK$300,17,FALSE)*100),"")</f>
        <v/>
      </c>
      <c r="AB271" s="22"/>
      <c r="AC271" s="22"/>
      <c r="AE271" s="40">
        <f t="shared" si="11"/>
        <v>1</v>
      </c>
    </row>
    <row r="272" spans="1:31" s="40" customFormat="1" ht="9" customHeight="1" x14ac:dyDescent="0.15">
      <c r="A272" s="161" t="str">
        <f>F!A237</f>
        <v>Dimethylftalaat</v>
      </c>
      <c r="B272" s="161"/>
      <c r="C272" s="161"/>
      <c r="D272" s="65" t="str">
        <f>G!AT237</f>
        <v/>
      </c>
      <c r="E272" s="28" t="str">
        <f>G!AS237</f>
        <v>--</v>
      </c>
      <c r="F272" s="23" t="str">
        <f>G!AU237</f>
        <v/>
      </c>
      <c r="G272" s="65" t="str">
        <f>IFERROR(IF(OR(E272="--",E272="rg",VLOOKUP(F!$B237,E!$B$1:'E'!$AK$300,17,FALSE)=1000000000,F272="-",F272=""),"",(HLOOKUP(SMALL(G!$R$5:'G'!$AC$5,1),G!$R$5:'G'!$AC$500,ROW(G!R237)-4,FALSE))/VLOOKUP(F!$B237,E!$B$1:'E'!$AK$300,17,FALSE)*100),"")</f>
        <v/>
      </c>
      <c r="H272" s="65" t="str">
        <f>G!AW237</f>
        <v/>
      </c>
      <c r="I272" s="28" t="str">
        <f>G!AV237</f>
        <v>--</v>
      </c>
      <c r="J272" s="23" t="str">
        <f>G!AX237</f>
        <v/>
      </c>
      <c r="K272" s="65" t="str">
        <f>IFERROR(IF(OR(I272="--",I272="rg",VLOOKUP(F!$B237,E!$B$1:'E'!$AK$300,17,FALSE)=1000000000,J272="-",J272=""),"",(HLOOKUP(SMALL(G!$R$5:'G'!$AC$5,3),G!$R$5:'G'!$AC$500,ROW(G!T237)-4,FALSE))/VLOOKUP(F!$B237,E!$B$1:'E'!$AK$300,17,FALSE)*100),"")</f>
        <v/>
      </c>
      <c r="L272" s="65" t="str">
        <f>G!AZ237</f>
        <v/>
      </c>
      <c r="M272" s="28" t="str">
        <f>G!AY237</f>
        <v>--</v>
      </c>
      <c r="N272" s="23" t="str">
        <f>G!BA237</f>
        <v/>
      </c>
      <c r="O272" s="65" t="str">
        <f>IFERROR(IF(OR(M272="--",M272="rg",VLOOKUP(F!$B237,E!$B$1:'E'!$AK$300,17,FALSE)=1000000000,N272="-",N272=""),"",(HLOOKUP(SMALL(G!$R$5:'G'!$AC$5,5),G!$R$5:'G'!$AC$500,ROW(G!V237)-4,FALSE))/VLOOKUP(F!$B237,E!$B$1:'E'!$AK$300,17,FALSE)*100),"")</f>
        <v/>
      </c>
      <c r="P272" s="65" t="str">
        <f>G!BC237</f>
        <v/>
      </c>
      <c r="Q272" s="28" t="str">
        <f>G!BB237</f>
        <v>--</v>
      </c>
      <c r="R272" s="23" t="str">
        <f>G!BD237</f>
        <v/>
      </c>
      <c r="S272" s="65" t="str">
        <f>IFERROR(IF(OR(Q272="--",Q272="rg",VLOOKUP(F!$B237,E!$B$1:'E'!$AK$300,17,FALSE)=1000000000,R272="-",R272=""),"",(HLOOKUP(SMALL(G!$R$5:'G'!$AC$5,7),G!$R$5:'G'!$AC$500,ROW(G!X237)-4,FALSE))/VLOOKUP(F!$B237,E!$B$1:'E'!$AK$300,17,FALSE)*100),"")</f>
        <v/>
      </c>
      <c r="T272" s="65" t="str">
        <f>G!BF237</f>
        <v/>
      </c>
      <c r="U272" s="28" t="str">
        <f>G!BE237</f>
        <v>--</v>
      </c>
      <c r="V272" s="23" t="str">
        <f>G!BG237</f>
        <v/>
      </c>
      <c r="W272" s="65" t="str">
        <f>IFERROR(IF(OR(U272="--",U272="rg",VLOOKUP(F!$B237,E!$B$1:'E'!$AK$300,17,FALSE)=1000000000,V272="-",V272=""),"",(HLOOKUP(SMALL(G!$R$5:'G'!$AC$5,9),G!$R$5:'G'!$AC$500,ROW(G!Z237)-4,FALSE))/VLOOKUP(F!$B237,E!$B$1:'E'!$AK$300,17,FALSE)*100),"")</f>
        <v/>
      </c>
      <c r="X272" s="65" t="str">
        <f>G!BI237</f>
        <v/>
      </c>
      <c r="Y272" s="28" t="str">
        <f>G!BH237</f>
        <v>--</v>
      </c>
      <c r="Z272" s="23" t="str">
        <f>G!BJ237</f>
        <v/>
      </c>
      <c r="AA272" s="65" t="str">
        <f>IFERROR(IF(OR(Y272="--",Y272="rg",VLOOKUP(F!$B237,E!$B$1:'E'!$AK$300,17,FALSE)=1000000000,Z272="-",Z272=""),"",(HLOOKUP(SMALL(G!$R$5:'G'!$AC$5,11),G!$R$5:'G'!$AC$500,ROW(G!AB237)-4,FALSE))/VLOOKUP(F!$B237,E!$B$1:'E'!$AK$300,17,FALSE)*100),"")</f>
        <v/>
      </c>
      <c r="AB272" s="22"/>
      <c r="AC272" s="22"/>
      <c r="AE272" s="40">
        <f t="shared" si="11"/>
        <v>1</v>
      </c>
    </row>
    <row r="273" spans="1:31" s="40" customFormat="1" ht="9" customHeight="1" x14ac:dyDescent="0.15">
      <c r="A273" s="161" t="str">
        <f>F!A238</f>
        <v>Di-isobutylftalaat</v>
      </c>
      <c r="B273" s="161"/>
      <c r="C273" s="161"/>
      <c r="D273" s="65" t="str">
        <f>G!AT238</f>
        <v/>
      </c>
      <c r="E273" s="28" t="str">
        <f>G!AS238</f>
        <v>--</v>
      </c>
      <c r="F273" s="23" t="str">
        <f>G!AU238</f>
        <v/>
      </c>
      <c r="G273" s="65" t="str">
        <f>IFERROR(IF(OR(E273="--",E273="rg",VLOOKUP(F!$B238,E!$B$1:'E'!$AK$300,17,FALSE)=1000000000,F273="-",F273=""),"",(HLOOKUP(SMALL(G!$R$5:'G'!$AC$5,1),G!$R$5:'G'!$AC$500,ROW(G!R238)-4,FALSE))/VLOOKUP(F!$B238,E!$B$1:'E'!$AK$300,17,FALSE)*100),"")</f>
        <v/>
      </c>
      <c r="H273" s="65" t="str">
        <f>G!AW238</f>
        <v/>
      </c>
      <c r="I273" s="28" t="str">
        <f>G!AV238</f>
        <v>--</v>
      </c>
      <c r="J273" s="23" t="str">
        <f>G!AX238</f>
        <v/>
      </c>
      <c r="K273" s="65" t="str">
        <f>IFERROR(IF(OR(I273="--",I273="rg",VLOOKUP(F!$B238,E!$B$1:'E'!$AK$300,17,FALSE)=1000000000,J273="-",J273=""),"",(HLOOKUP(SMALL(G!$R$5:'G'!$AC$5,3),G!$R$5:'G'!$AC$500,ROW(G!T238)-4,FALSE))/VLOOKUP(F!$B238,E!$B$1:'E'!$AK$300,17,FALSE)*100),"")</f>
        <v/>
      </c>
      <c r="L273" s="65" t="str">
        <f>G!AZ238</f>
        <v/>
      </c>
      <c r="M273" s="28" t="str">
        <f>G!AY238</f>
        <v>--</v>
      </c>
      <c r="N273" s="23" t="str">
        <f>G!BA238</f>
        <v/>
      </c>
      <c r="O273" s="65" t="str">
        <f>IFERROR(IF(OR(M273="--",M273="rg",VLOOKUP(F!$B238,E!$B$1:'E'!$AK$300,17,FALSE)=1000000000,N273="-",N273=""),"",(HLOOKUP(SMALL(G!$R$5:'G'!$AC$5,5),G!$R$5:'G'!$AC$500,ROW(G!V238)-4,FALSE))/VLOOKUP(F!$B238,E!$B$1:'E'!$AK$300,17,FALSE)*100),"")</f>
        <v/>
      </c>
      <c r="P273" s="65" t="str">
        <f>G!BC238</f>
        <v/>
      </c>
      <c r="Q273" s="28" t="str">
        <f>G!BB238</f>
        <v>--</v>
      </c>
      <c r="R273" s="23" t="str">
        <f>G!BD238</f>
        <v/>
      </c>
      <c r="S273" s="65" t="str">
        <f>IFERROR(IF(OR(Q273="--",Q273="rg",VLOOKUP(F!$B238,E!$B$1:'E'!$AK$300,17,FALSE)=1000000000,R273="-",R273=""),"",(HLOOKUP(SMALL(G!$R$5:'G'!$AC$5,7),G!$R$5:'G'!$AC$500,ROW(G!X238)-4,FALSE))/VLOOKUP(F!$B238,E!$B$1:'E'!$AK$300,17,FALSE)*100),"")</f>
        <v/>
      </c>
      <c r="T273" s="65" t="str">
        <f>G!BF238</f>
        <v/>
      </c>
      <c r="U273" s="28" t="str">
        <f>G!BE238</f>
        <v>--</v>
      </c>
      <c r="V273" s="23" t="str">
        <f>G!BG238</f>
        <v/>
      </c>
      <c r="W273" s="65" t="str">
        <f>IFERROR(IF(OR(U273="--",U273="rg",VLOOKUP(F!$B238,E!$B$1:'E'!$AK$300,17,FALSE)=1000000000,V273="-",V273=""),"",(HLOOKUP(SMALL(G!$R$5:'G'!$AC$5,9),G!$R$5:'G'!$AC$500,ROW(G!Z238)-4,FALSE))/VLOOKUP(F!$B238,E!$B$1:'E'!$AK$300,17,FALSE)*100),"")</f>
        <v/>
      </c>
      <c r="X273" s="65" t="str">
        <f>G!BI238</f>
        <v/>
      </c>
      <c r="Y273" s="28" t="str">
        <f>G!BH238</f>
        <v>--</v>
      </c>
      <c r="Z273" s="23" t="str">
        <f>G!BJ238</f>
        <v/>
      </c>
      <c r="AA273" s="65" t="str">
        <f>IFERROR(IF(OR(Y273="--",Y273="rg",VLOOKUP(F!$B238,E!$B$1:'E'!$AK$300,17,FALSE)=1000000000,Z273="-",Z273=""),"",(HLOOKUP(SMALL(G!$R$5:'G'!$AC$5,11),G!$R$5:'G'!$AC$500,ROW(G!AB238)-4,FALSE))/VLOOKUP(F!$B238,E!$B$1:'E'!$AK$300,17,FALSE)*100),"")</f>
        <v/>
      </c>
      <c r="AB273" s="22"/>
      <c r="AC273" s="22"/>
      <c r="AE273" s="40">
        <f t="shared" si="11"/>
        <v>1</v>
      </c>
    </row>
    <row r="274" spans="1:31" s="40" customFormat="1" ht="9" customHeight="1" x14ac:dyDescent="0.15">
      <c r="A274" s="161" t="str">
        <f>F!A239</f>
        <v>Di-n-butylftalaat</v>
      </c>
      <c r="B274" s="161"/>
      <c r="C274" s="161"/>
      <c r="D274" s="65" t="str">
        <f>G!AT239</f>
        <v/>
      </c>
      <c r="E274" s="28" t="str">
        <f>G!AS239</f>
        <v>--</v>
      </c>
      <c r="F274" s="23" t="str">
        <f>G!AU239</f>
        <v/>
      </c>
      <c r="G274" s="65" t="str">
        <f>IFERROR(IF(OR(E274="--",E274="rg",VLOOKUP(F!$B239,E!$B$1:'E'!$AK$300,17,FALSE)=1000000000,F274="-",F274=""),"",(HLOOKUP(SMALL(G!$R$5:'G'!$AC$5,1),G!$R$5:'G'!$AC$500,ROW(G!R239)-4,FALSE))/VLOOKUP(F!$B239,E!$B$1:'E'!$AK$300,17,FALSE)*100),"")</f>
        <v/>
      </c>
      <c r="H274" s="65" t="str">
        <f>G!AW239</f>
        <v/>
      </c>
      <c r="I274" s="28" t="str">
        <f>G!AV239</f>
        <v>--</v>
      </c>
      <c r="J274" s="23" t="str">
        <f>G!AX239</f>
        <v/>
      </c>
      <c r="K274" s="65" t="str">
        <f>IFERROR(IF(OR(I274="--",I274="rg",VLOOKUP(F!$B239,E!$B$1:'E'!$AK$300,17,FALSE)=1000000000,J274="-",J274=""),"",(HLOOKUP(SMALL(G!$R$5:'G'!$AC$5,3),G!$R$5:'G'!$AC$500,ROW(G!T239)-4,FALSE))/VLOOKUP(F!$B239,E!$B$1:'E'!$AK$300,17,FALSE)*100),"")</f>
        <v/>
      </c>
      <c r="L274" s="65" t="str">
        <f>G!AZ239</f>
        <v/>
      </c>
      <c r="M274" s="28" t="str">
        <f>G!AY239</f>
        <v>--</v>
      </c>
      <c r="N274" s="23" t="str">
        <f>G!BA239</f>
        <v/>
      </c>
      <c r="O274" s="65" t="str">
        <f>IFERROR(IF(OR(M274="--",M274="rg",VLOOKUP(F!$B239,E!$B$1:'E'!$AK$300,17,FALSE)=1000000000,N274="-",N274=""),"",(HLOOKUP(SMALL(G!$R$5:'G'!$AC$5,5),G!$R$5:'G'!$AC$500,ROW(G!V239)-4,FALSE))/VLOOKUP(F!$B239,E!$B$1:'E'!$AK$300,17,FALSE)*100),"")</f>
        <v/>
      </c>
      <c r="P274" s="65" t="str">
        <f>G!BC239</f>
        <v/>
      </c>
      <c r="Q274" s="28" t="str">
        <f>G!BB239</f>
        <v>--</v>
      </c>
      <c r="R274" s="23" t="str">
        <f>G!BD239</f>
        <v/>
      </c>
      <c r="S274" s="65" t="str">
        <f>IFERROR(IF(OR(Q274="--",Q274="rg",VLOOKUP(F!$B239,E!$B$1:'E'!$AK$300,17,FALSE)=1000000000,R274="-",R274=""),"",(HLOOKUP(SMALL(G!$R$5:'G'!$AC$5,7),G!$R$5:'G'!$AC$500,ROW(G!X239)-4,FALSE))/VLOOKUP(F!$B239,E!$B$1:'E'!$AK$300,17,FALSE)*100),"")</f>
        <v/>
      </c>
      <c r="T274" s="65" t="str">
        <f>G!BF239</f>
        <v/>
      </c>
      <c r="U274" s="28" t="str">
        <f>G!BE239</f>
        <v>--</v>
      </c>
      <c r="V274" s="23" t="str">
        <f>G!BG239</f>
        <v/>
      </c>
      <c r="W274" s="65" t="str">
        <f>IFERROR(IF(OR(U274="--",U274="rg",VLOOKUP(F!$B239,E!$B$1:'E'!$AK$300,17,FALSE)=1000000000,V274="-",V274=""),"",(HLOOKUP(SMALL(G!$R$5:'G'!$AC$5,9),G!$R$5:'G'!$AC$500,ROW(G!Z239)-4,FALSE))/VLOOKUP(F!$B239,E!$B$1:'E'!$AK$300,17,FALSE)*100),"")</f>
        <v/>
      </c>
      <c r="X274" s="65" t="str">
        <f>G!BI239</f>
        <v/>
      </c>
      <c r="Y274" s="28" t="str">
        <f>G!BH239</f>
        <v>--</v>
      </c>
      <c r="Z274" s="23" t="str">
        <f>G!BJ239</f>
        <v/>
      </c>
      <c r="AA274" s="65" t="str">
        <f>IFERROR(IF(OR(Y274="--",Y274="rg",VLOOKUP(F!$B239,E!$B$1:'E'!$AK$300,17,FALSE)=1000000000,Z274="-",Z274=""),"",(HLOOKUP(SMALL(G!$R$5:'G'!$AC$5,11),G!$R$5:'G'!$AC$500,ROW(G!AB239)-4,FALSE))/VLOOKUP(F!$B239,E!$B$1:'E'!$AK$300,17,FALSE)*100),"")</f>
        <v/>
      </c>
      <c r="AB274" s="22"/>
      <c r="AC274" s="22"/>
      <c r="AE274" s="40">
        <f t="shared" si="11"/>
        <v>1</v>
      </c>
    </row>
    <row r="275" spans="1:31" s="40" customFormat="1" ht="9" customHeight="1" x14ac:dyDescent="0.15">
      <c r="A275" s="161" t="str">
        <f>F!A240</f>
        <v>Di-n-octylftalaat</v>
      </c>
      <c r="B275" s="161"/>
      <c r="C275" s="161"/>
      <c r="D275" s="65" t="str">
        <f>G!AT240</f>
        <v/>
      </c>
      <c r="E275" s="28" t="str">
        <f>G!AS240</f>
        <v>--</v>
      </c>
      <c r="F275" s="23" t="str">
        <f>G!AU240</f>
        <v/>
      </c>
      <c r="G275" s="65" t="str">
        <f>IFERROR(IF(OR(E275="--",E275="rg",VLOOKUP(F!$B240,E!$B$1:'E'!$AK$300,17,FALSE)=1000000000,F275="-",F275=""),"",(HLOOKUP(SMALL(G!$R$5:'G'!$AC$5,1),G!$R$5:'G'!$AC$500,ROW(G!R240)-4,FALSE))/VLOOKUP(F!$B240,E!$B$1:'E'!$AK$300,17,FALSE)*100),"")</f>
        <v/>
      </c>
      <c r="H275" s="65" t="str">
        <f>G!AW240</f>
        <v/>
      </c>
      <c r="I275" s="28" t="str">
        <f>G!AV240</f>
        <v>--</v>
      </c>
      <c r="J275" s="23" t="str">
        <f>G!AX240</f>
        <v/>
      </c>
      <c r="K275" s="65" t="str">
        <f>IFERROR(IF(OR(I275="--",I275="rg",VLOOKUP(F!$B240,E!$B$1:'E'!$AK$300,17,FALSE)=1000000000,J275="-",J275=""),"",(HLOOKUP(SMALL(G!$R$5:'G'!$AC$5,3),G!$R$5:'G'!$AC$500,ROW(G!T240)-4,FALSE))/VLOOKUP(F!$B240,E!$B$1:'E'!$AK$300,17,FALSE)*100),"")</f>
        <v/>
      </c>
      <c r="L275" s="65" t="str">
        <f>G!AZ240</f>
        <v/>
      </c>
      <c r="M275" s="28" t="str">
        <f>G!AY240</f>
        <v>--</v>
      </c>
      <c r="N275" s="23" t="str">
        <f>G!BA240</f>
        <v/>
      </c>
      <c r="O275" s="65" t="str">
        <f>IFERROR(IF(OR(M275="--",M275="rg",VLOOKUP(F!$B240,E!$B$1:'E'!$AK$300,17,FALSE)=1000000000,N275="-",N275=""),"",(HLOOKUP(SMALL(G!$R$5:'G'!$AC$5,5),G!$R$5:'G'!$AC$500,ROW(G!V240)-4,FALSE))/VLOOKUP(F!$B240,E!$B$1:'E'!$AK$300,17,FALSE)*100),"")</f>
        <v/>
      </c>
      <c r="P275" s="65" t="str">
        <f>G!BC240</f>
        <v/>
      </c>
      <c r="Q275" s="28" t="str">
        <f>G!BB240</f>
        <v>--</v>
      </c>
      <c r="R275" s="23" t="str">
        <f>G!BD240</f>
        <v/>
      </c>
      <c r="S275" s="65" t="str">
        <f>IFERROR(IF(OR(Q275="--",Q275="rg",VLOOKUP(F!$B240,E!$B$1:'E'!$AK$300,17,FALSE)=1000000000,R275="-",R275=""),"",(HLOOKUP(SMALL(G!$R$5:'G'!$AC$5,7),G!$R$5:'G'!$AC$500,ROW(G!X240)-4,FALSE))/VLOOKUP(F!$B240,E!$B$1:'E'!$AK$300,17,FALSE)*100),"")</f>
        <v/>
      </c>
      <c r="T275" s="65" t="str">
        <f>G!BF240</f>
        <v/>
      </c>
      <c r="U275" s="28" t="str">
        <f>G!BE240</f>
        <v>--</v>
      </c>
      <c r="V275" s="23" t="str">
        <f>G!BG240</f>
        <v/>
      </c>
      <c r="W275" s="65" t="str">
        <f>IFERROR(IF(OR(U275="--",U275="rg",VLOOKUP(F!$B240,E!$B$1:'E'!$AK$300,17,FALSE)=1000000000,V275="-",V275=""),"",(HLOOKUP(SMALL(G!$R$5:'G'!$AC$5,9),G!$R$5:'G'!$AC$500,ROW(G!Z240)-4,FALSE))/VLOOKUP(F!$B240,E!$B$1:'E'!$AK$300,17,FALSE)*100),"")</f>
        <v/>
      </c>
      <c r="X275" s="65" t="str">
        <f>G!BI240</f>
        <v/>
      </c>
      <c r="Y275" s="28" t="str">
        <f>G!BH240</f>
        <v>--</v>
      </c>
      <c r="Z275" s="23" t="str">
        <f>G!BJ240</f>
        <v/>
      </c>
      <c r="AA275" s="65" t="str">
        <f>IFERROR(IF(OR(Y275="--",Y275="rg",VLOOKUP(F!$B240,E!$B$1:'E'!$AK$300,17,FALSE)=1000000000,Z275="-",Z275=""),"",(HLOOKUP(SMALL(G!$R$5:'G'!$AC$5,11),G!$R$5:'G'!$AC$500,ROW(G!AB240)-4,FALSE))/VLOOKUP(F!$B240,E!$B$1:'E'!$AK$300,17,FALSE)*100),"")</f>
        <v/>
      </c>
      <c r="AB275" s="22"/>
      <c r="AC275" s="22"/>
      <c r="AE275" s="40">
        <f t="shared" si="11"/>
        <v>1</v>
      </c>
    </row>
    <row r="276" spans="1:31" s="40" customFormat="1" ht="9" customHeight="1" x14ac:dyDescent="0.15">
      <c r="A276" s="161" t="str">
        <f>F!A241</f>
        <v>Ftalaten (som)</v>
      </c>
      <c r="B276" s="161"/>
      <c r="C276" s="161"/>
      <c r="D276" s="65" t="str">
        <f>G!AT241</f>
        <v/>
      </c>
      <c r="E276" s="28" t="str">
        <f>G!AS241</f>
        <v>--</v>
      </c>
      <c r="F276" s="23" t="str">
        <f>G!AU241</f>
        <v/>
      </c>
      <c r="G276" s="65" t="str">
        <f>IFERROR(IF(OR(E276="--",E276="rg",VLOOKUP(F!$B241,E!$B$1:'E'!$AK$300,17,FALSE)=1000000000,F276="-",F276=""),"",(HLOOKUP(SMALL(G!$R$5:'G'!$AC$5,1),G!$R$5:'G'!$AC$500,ROW(G!R241)-4,FALSE))/VLOOKUP(F!$B241,E!$B$1:'E'!$AK$300,17,FALSE)*100),"")</f>
        <v/>
      </c>
      <c r="H276" s="65" t="str">
        <f>G!AW241</f>
        <v/>
      </c>
      <c r="I276" s="28" t="str">
        <f>G!AV241</f>
        <v>--</v>
      </c>
      <c r="J276" s="23" t="str">
        <f>G!AX241</f>
        <v/>
      </c>
      <c r="K276" s="65" t="str">
        <f>IFERROR(IF(OR(I276="--",I276="rg",VLOOKUP(F!$B241,E!$B$1:'E'!$AK$300,17,FALSE)=1000000000,J276="-",J276=""),"",(HLOOKUP(SMALL(G!$R$5:'G'!$AC$5,3),G!$R$5:'G'!$AC$500,ROW(G!T241)-4,FALSE))/VLOOKUP(F!$B241,E!$B$1:'E'!$AK$300,17,FALSE)*100),"")</f>
        <v/>
      </c>
      <c r="L276" s="65" t="str">
        <f>G!AZ241</f>
        <v/>
      </c>
      <c r="M276" s="28" t="str">
        <f>G!AY241</f>
        <v>--</v>
      </c>
      <c r="N276" s="23" t="str">
        <f>G!BA241</f>
        <v/>
      </c>
      <c r="O276" s="65" t="str">
        <f>IFERROR(IF(OR(M276="--",M276="rg",VLOOKUP(F!$B241,E!$B$1:'E'!$AK$300,17,FALSE)=1000000000,N276="-",N276=""),"",(HLOOKUP(SMALL(G!$R$5:'G'!$AC$5,5),G!$R$5:'G'!$AC$500,ROW(G!V241)-4,FALSE))/VLOOKUP(F!$B241,E!$B$1:'E'!$AK$300,17,FALSE)*100),"")</f>
        <v/>
      </c>
      <c r="P276" s="65" t="str">
        <f>G!BC241</f>
        <v/>
      </c>
      <c r="Q276" s="28" t="str">
        <f>G!BB241</f>
        <v>--</v>
      </c>
      <c r="R276" s="23" t="str">
        <f>G!BD241</f>
        <v/>
      </c>
      <c r="S276" s="65" t="str">
        <f>IFERROR(IF(OR(Q276="--",Q276="rg",VLOOKUP(F!$B241,E!$B$1:'E'!$AK$300,17,FALSE)=1000000000,R276="-",R276=""),"",(HLOOKUP(SMALL(G!$R$5:'G'!$AC$5,7),G!$R$5:'G'!$AC$500,ROW(G!X241)-4,FALSE))/VLOOKUP(F!$B241,E!$B$1:'E'!$AK$300,17,FALSE)*100),"")</f>
        <v/>
      </c>
      <c r="T276" s="65" t="str">
        <f>G!BF241</f>
        <v/>
      </c>
      <c r="U276" s="28" t="str">
        <f>G!BE241</f>
        <v>--</v>
      </c>
      <c r="V276" s="23" t="str">
        <f>G!BG241</f>
        <v/>
      </c>
      <c r="W276" s="65" t="str">
        <f>IFERROR(IF(OR(U276="--",U276="rg",VLOOKUP(F!$B241,E!$B$1:'E'!$AK$300,17,FALSE)=1000000000,V276="-",V276=""),"",(HLOOKUP(SMALL(G!$R$5:'G'!$AC$5,9),G!$R$5:'G'!$AC$500,ROW(G!Z241)-4,FALSE))/VLOOKUP(F!$B241,E!$B$1:'E'!$AK$300,17,FALSE)*100),"")</f>
        <v/>
      </c>
      <c r="X276" s="65" t="str">
        <f>G!BI241</f>
        <v/>
      </c>
      <c r="Y276" s="28" t="str">
        <f>G!BH241</f>
        <v>--</v>
      </c>
      <c r="Z276" s="23" t="str">
        <f>G!BJ241</f>
        <v/>
      </c>
      <c r="AA276" s="65" t="str">
        <f>IFERROR(IF(OR(Y276="--",Y276="rg",VLOOKUP(F!$B241,E!$B$1:'E'!$AK$300,17,FALSE)=1000000000,Z276="-",Z276=""),"",(HLOOKUP(SMALL(G!$R$5:'G'!$AC$5,11),G!$R$5:'G'!$AC$500,ROW(G!AB241)-4,FALSE))/VLOOKUP(F!$B241,E!$B$1:'E'!$AK$300,17,FALSE)*100),"")</f>
        <v/>
      </c>
      <c r="AB276" s="22"/>
      <c r="AC276" s="22"/>
      <c r="AE276" s="40">
        <f t="shared" si="11"/>
        <v>1</v>
      </c>
    </row>
    <row r="277" spans="1:31" ht="3.95" customHeight="1" x14ac:dyDescent="0.15">
      <c r="A277" s="65"/>
      <c r="B277" s="65"/>
      <c r="C277" s="65"/>
      <c r="D277" s="65"/>
      <c r="H277" s="65"/>
      <c r="L277" s="65"/>
      <c r="P277" s="65"/>
      <c r="T277" s="65"/>
      <c r="X277" s="65"/>
      <c r="AA277" s="22"/>
      <c r="AE277" s="67">
        <f>AE278</f>
        <v>0</v>
      </c>
    </row>
    <row r="278" spans="1:31" ht="9" customHeight="1" x14ac:dyDescent="0.15">
      <c r="A278" s="66" t="str">
        <f>IF(COUNTIF(F!D240:D249,60)&gt;0,"Minerale olie (mg/l)","Minerale olie (µg/l)")</f>
        <v>Minerale olie (µg/l)</v>
      </c>
      <c r="B278" s="65"/>
      <c r="C278" s="65"/>
      <c r="D278" s="65"/>
      <c r="H278" s="65"/>
      <c r="L278" s="65"/>
      <c r="P278" s="65"/>
      <c r="T278" s="65"/>
      <c r="X278" s="65"/>
      <c r="AA278" s="22"/>
      <c r="AE278" s="67">
        <f>IF(COUNTIF(AE279:AE289,1)=COUNT(AE279:AE289),1,0)</f>
        <v>0</v>
      </c>
    </row>
    <row r="279" spans="1:31" s="40" customFormat="1" ht="9" customHeight="1" x14ac:dyDescent="0.15">
      <c r="A279" s="161" t="str">
        <f>F!A242</f>
        <v>Fractie C5-C10</v>
      </c>
      <c r="B279" s="161"/>
      <c r="C279" s="161"/>
      <c r="D279" s="65" t="str">
        <f>G!AT242</f>
        <v/>
      </c>
      <c r="E279" s="28" t="str">
        <f>G!AS242</f>
        <v>--</v>
      </c>
      <c r="F279" s="23" t="str">
        <f>G!AU242</f>
        <v/>
      </c>
      <c r="G279" s="65" t="str">
        <f>IFERROR(IF(OR(E279="--",E279="rg",VLOOKUP(F!$B242,E!$B$1:'E'!$AK$300,17,FALSE)=1000000000,F279="-",F279=""),"",(HLOOKUP(SMALL(G!$R$5:'G'!$AC$5,1),G!$R$5:'G'!$AC$500,ROW(G!R242)-4,FALSE))/VLOOKUP(F!$B242,E!$B$1:'E'!$AK$300,17,FALSE)*100),"")</f>
        <v/>
      </c>
      <c r="H279" s="65" t="str">
        <f>G!AW242</f>
        <v/>
      </c>
      <c r="I279" s="28" t="str">
        <f>G!AV242</f>
        <v>--</v>
      </c>
      <c r="J279" s="23" t="str">
        <f>G!AX242</f>
        <v/>
      </c>
      <c r="K279" s="65" t="str">
        <f>IFERROR(IF(OR(I279="--",I279="rg",VLOOKUP(F!$B242,E!$B$1:'E'!$AK$300,17,FALSE)=1000000000,J279="-",J279=""),"",(HLOOKUP(SMALL(G!$R$5:'G'!$AC$5,3),G!$R$5:'G'!$AC$500,ROW(G!T242)-4,FALSE))/VLOOKUP(F!$B242,E!$B$1:'E'!$AK$300,17,FALSE)*100),"")</f>
        <v/>
      </c>
      <c r="L279" s="65" t="str">
        <f>G!AZ242</f>
        <v/>
      </c>
      <c r="M279" s="28" t="str">
        <f>G!AY242</f>
        <v>--</v>
      </c>
      <c r="N279" s="23" t="str">
        <f>G!BA242</f>
        <v/>
      </c>
      <c r="O279" s="65" t="str">
        <f>IFERROR(IF(OR(M279="--",M279="rg",VLOOKUP(F!$B242,E!$B$1:'E'!$AK$300,17,FALSE)=1000000000,N279="-",N279=""),"",(HLOOKUP(SMALL(G!$R$5:'G'!$AC$5,5),G!$R$5:'G'!$AC$500,ROW(G!V242)-4,FALSE))/VLOOKUP(F!$B242,E!$B$1:'E'!$AK$300,17,FALSE)*100),"")</f>
        <v/>
      </c>
      <c r="P279" s="65" t="str">
        <f>G!BC242</f>
        <v/>
      </c>
      <c r="Q279" s="28" t="str">
        <f>G!BB242</f>
        <v>--</v>
      </c>
      <c r="R279" s="23" t="str">
        <f>G!BD242</f>
        <v/>
      </c>
      <c r="S279" s="65" t="str">
        <f>IFERROR(IF(OR(Q279="--",Q279="rg",VLOOKUP(F!$B242,E!$B$1:'E'!$AK$300,17,FALSE)=1000000000,R279="-",R279=""),"",(HLOOKUP(SMALL(G!$R$5:'G'!$AC$5,7),G!$R$5:'G'!$AC$500,ROW(G!X242)-4,FALSE))/VLOOKUP(F!$B242,E!$B$1:'E'!$AK$300,17,FALSE)*100),"")</f>
        <v/>
      </c>
      <c r="T279" s="65" t="str">
        <f>G!BF242</f>
        <v/>
      </c>
      <c r="U279" s="28" t="str">
        <f>G!BE242</f>
        <v>--</v>
      </c>
      <c r="V279" s="23" t="str">
        <f>G!BG242</f>
        <v/>
      </c>
      <c r="W279" s="65" t="str">
        <f>IFERROR(IF(OR(U279="--",U279="rg",VLOOKUP(F!$B242,E!$B$1:'E'!$AK$300,17,FALSE)=1000000000,V279="-",V279=""),"",(HLOOKUP(SMALL(G!$R$5:'G'!$AC$5,9),G!$R$5:'G'!$AC$500,ROW(G!Z242)-4,FALSE))/VLOOKUP(F!$B242,E!$B$1:'E'!$AK$300,17,FALSE)*100),"")</f>
        <v/>
      </c>
      <c r="X279" s="65" t="str">
        <f>G!BI242</f>
        <v/>
      </c>
      <c r="Y279" s="28" t="str">
        <f>G!BH242</f>
        <v>--</v>
      </c>
      <c r="Z279" s="23" t="str">
        <f>G!BJ242</f>
        <v/>
      </c>
      <c r="AA279" s="65" t="str">
        <f>IFERROR(IF(OR(Y279="--",Y279="rg",VLOOKUP(F!$B242,E!$B$1:'E'!$AK$300,17,FALSE)=1000000000,Z279="-",Z279=""),"",(HLOOKUP(SMALL(G!$R$5:'G'!$AC$5,11),G!$R$5:'G'!$AC$500,ROW(G!AB242)-4,FALSE))/VLOOKUP(F!$B242,E!$B$1:'E'!$AK$300,17,FALSE)*100),"")</f>
        <v/>
      </c>
      <c r="AB279" s="22"/>
      <c r="AC279" s="22"/>
      <c r="AE279" s="40">
        <f t="shared" ref="AE279:AE289" si="12">IF(AND(E279="--",I279="--",M279="--",Q279="--",U279="--",Y279="--"),1,0)</f>
        <v>1</v>
      </c>
    </row>
    <row r="280" spans="1:31" s="40" customFormat="1" ht="9" customHeight="1" x14ac:dyDescent="0.15">
      <c r="A280" s="161" t="str">
        <f>F!A243</f>
        <v>Fractie C6 - C10</v>
      </c>
      <c r="B280" s="161"/>
      <c r="C280" s="161"/>
      <c r="D280" s="65" t="str">
        <f>G!AT243</f>
        <v/>
      </c>
      <c r="E280" s="28" t="str">
        <f>G!AS243</f>
        <v>--</v>
      </c>
      <c r="F280" s="23" t="str">
        <f>G!AU243</f>
        <v/>
      </c>
      <c r="G280" s="65" t="str">
        <f>IFERROR(IF(OR(E280="--",E280="rg",VLOOKUP(F!$B243,E!$B$1:'E'!$AK$300,17,FALSE)=1000000000,F280="-",F280=""),"",(HLOOKUP(SMALL(G!$R$5:'G'!$AC$5,1),G!$R$5:'G'!$AC$500,ROW(G!R243)-4,FALSE))/VLOOKUP(F!$B243,E!$B$1:'E'!$AK$300,17,FALSE)*100),"")</f>
        <v/>
      </c>
      <c r="H280" s="65" t="str">
        <f>G!AW243</f>
        <v/>
      </c>
      <c r="I280" s="28" t="str">
        <f>G!AV243</f>
        <v>--</v>
      </c>
      <c r="J280" s="23" t="str">
        <f>G!AX243</f>
        <v/>
      </c>
      <c r="K280" s="65" t="str">
        <f>IFERROR(IF(OR(I280="--",I280="rg",VLOOKUP(F!$B243,E!$B$1:'E'!$AK$300,17,FALSE)=1000000000,J280="-",J280=""),"",(HLOOKUP(SMALL(G!$R$5:'G'!$AC$5,3),G!$R$5:'G'!$AC$500,ROW(G!T243)-4,FALSE))/VLOOKUP(F!$B243,E!$B$1:'E'!$AK$300,17,FALSE)*100),"")</f>
        <v/>
      </c>
      <c r="L280" s="65" t="str">
        <f>G!AZ243</f>
        <v/>
      </c>
      <c r="M280" s="28" t="str">
        <f>G!AY243</f>
        <v>--</v>
      </c>
      <c r="N280" s="23" t="str">
        <f>G!BA243</f>
        <v/>
      </c>
      <c r="O280" s="65" t="str">
        <f>IFERROR(IF(OR(M280="--",M280="rg",VLOOKUP(F!$B243,E!$B$1:'E'!$AK$300,17,FALSE)=1000000000,N280="-",N280=""),"",(HLOOKUP(SMALL(G!$R$5:'G'!$AC$5,5),G!$R$5:'G'!$AC$500,ROW(G!V243)-4,FALSE))/VLOOKUP(F!$B243,E!$B$1:'E'!$AK$300,17,FALSE)*100),"")</f>
        <v/>
      </c>
      <c r="P280" s="65" t="str">
        <f>G!BC243</f>
        <v/>
      </c>
      <c r="Q280" s="28" t="str">
        <f>G!BB243</f>
        <v>--</v>
      </c>
      <c r="R280" s="23" t="str">
        <f>G!BD243</f>
        <v/>
      </c>
      <c r="S280" s="65" t="str">
        <f>IFERROR(IF(OR(Q280="--",Q280="rg",VLOOKUP(F!$B243,E!$B$1:'E'!$AK$300,17,FALSE)=1000000000,R280="-",R280=""),"",(HLOOKUP(SMALL(G!$R$5:'G'!$AC$5,7),G!$R$5:'G'!$AC$500,ROW(G!X243)-4,FALSE))/VLOOKUP(F!$B243,E!$B$1:'E'!$AK$300,17,FALSE)*100),"")</f>
        <v/>
      </c>
      <c r="T280" s="65" t="str">
        <f>G!BF243</f>
        <v/>
      </c>
      <c r="U280" s="28" t="str">
        <f>G!BE243</f>
        <v>--</v>
      </c>
      <c r="V280" s="23" t="str">
        <f>G!BG243</f>
        <v/>
      </c>
      <c r="W280" s="65" t="str">
        <f>IFERROR(IF(OR(U280="--",U280="rg",VLOOKUP(F!$B243,E!$B$1:'E'!$AK$300,17,FALSE)=1000000000,V280="-",V280=""),"",(HLOOKUP(SMALL(G!$R$5:'G'!$AC$5,9),G!$R$5:'G'!$AC$500,ROW(G!Z243)-4,FALSE))/VLOOKUP(F!$B243,E!$B$1:'E'!$AK$300,17,FALSE)*100),"")</f>
        <v/>
      </c>
      <c r="X280" s="65" t="str">
        <f>G!BI243</f>
        <v/>
      </c>
      <c r="Y280" s="28" t="str">
        <f>G!BH243</f>
        <v>--</v>
      </c>
      <c r="Z280" s="23" t="str">
        <f>G!BJ243</f>
        <v/>
      </c>
      <c r="AA280" s="65" t="str">
        <f>IFERROR(IF(OR(Y280="--",Y280="rg",VLOOKUP(F!$B243,E!$B$1:'E'!$AK$300,17,FALSE)=1000000000,Z280="-",Z280=""),"",(HLOOKUP(SMALL(G!$R$5:'G'!$AC$5,11),G!$R$5:'G'!$AC$500,ROW(G!AB243)-4,FALSE))/VLOOKUP(F!$B243,E!$B$1:'E'!$AK$300,17,FALSE)*100),"")</f>
        <v/>
      </c>
      <c r="AB280" s="22"/>
      <c r="AC280" s="22"/>
      <c r="AE280" s="40">
        <f t="shared" si="12"/>
        <v>1</v>
      </c>
    </row>
    <row r="281" spans="1:31" s="40" customFormat="1" ht="9" customHeight="1" x14ac:dyDescent="0.15">
      <c r="A281" s="161" t="str">
        <f>F!A244</f>
        <v>Fractie C10 - C12</v>
      </c>
      <c r="B281" s="161"/>
      <c r="C281" s="161"/>
      <c r="D281" s="65" t="str">
        <f>G!AT244</f>
        <v>&lt;</v>
      </c>
      <c r="E281" s="28" t="str">
        <f>G!AS244</f>
        <v>25</v>
      </c>
      <c r="F281" s="23" t="str">
        <f>G!AU244</f>
        <v/>
      </c>
      <c r="G281" s="65" t="str">
        <f>IFERROR(IF(OR(E281="--",E281="rg",VLOOKUP(F!$B244,E!$B$1:'E'!$AK$300,17,FALSE)=1000000000,F281="-",F281=""),"",(HLOOKUP(SMALL(G!$R$5:'G'!$AC$5,1),G!$R$5:'G'!$AC$500,ROW(G!R244)-4,FALSE))/VLOOKUP(F!$B244,E!$B$1:'E'!$AK$300,17,FALSE)*100),"")</f>
        <v/>
      </c>
      <c r="H281" s="65" t="str">
        <f>G!AW244</f>
        <v>&lt;</v>
      </c>
      <c r="I281" s="28" t="str">
        <f>G!AV244</f>
        <v>25</v>
      </c>
      <c r="J281" s="23" t="str">
        <f>G!AX244</f>
        <v/>
      </c>
      <c r="K281" s="65" t="str">
        <f>IFERROR(IF(OR(I281="--",I281="rg",VLOOKUP(F!$B244,E!$B$1:'E'!$AK$300,17,FALSE)=1000000000,J281="-",J281=""),"",(HLOOKUP(SMALL(G!$R$5:'G'!$AC$5,3),G!$R$5:'G'!$AC$500,ROW(G!T244)-4,FALSE))/VLOOKUP(F!$B244,E!$B$1:'E'!$AK$300,17,FALSE)*100),"")</f>
        <v/>
      </c>
      <c r="L281" s="65" t="str">
        <f>G!AZ244</f>
        <v>&lt;</v>
      </c>
      <c r="M281" s="28" t="str">
        <f>G!AY244</f>
        <v>25</v>
      </c>
      <c r="N281" s="23" t="str">
        <f>G!BA244</f>
        <v/>
      </c>
      <c r="O281" s="65" t="str">
        <f>IFERROR(IF(OR(M281="--",M281="rg",VLOOKUP(F!$B244,E!$B$1:'E'!$AK$300,17,FALSE)=1000000000,N281="-",N281=""),"",(HLOOKUP(SMALL(G!$R$5:'G'!$AC$5,5),G!$R$5:'G'!$AC$500,ROW(G!V244)-4,FALSE))/VLOOKUP(F!$B244,E!$B$1:'E'!$AK$300,17,FALSE)*100),"")</f>
        <v/>
      </c>
      <c r="P281" s="65" t="str">
        <f>G!BC244</f>
        <v>&lt;</v>
      </c>
      <c r="Q281" s="28" t="str">
        <f>G!BB244</f>
        <v>25</v>
      </c>
      <c r="R281" s="23" t="str">
        <f>G!BD244</f>
        <v/>
      </c>
      <c r="S281" s="65" t="str">
        <f>IFERROR(IF(OR(Q281="--",Q281="rg",VLOOKUP(F!$B244,E!$B$1:'E'!$AK$300,17,FALSE)=1000000000,R281="-",R281=""),"",(HLOOKUP(SMALL(G!$R$5:'G'!$AC$5,7),G!$R$5:'G'!$AC$500,ROW(G!X244)-4,FALSE))/VLOOKUP(F!$B244,E!$B$1:'E'!$AK$300,17,FALSE)*100),"")</f>
        <v/>
      </c>
      <c r="T281" s="65" t="str">
        <f>G!BF244</f>
        <v/>
      </c>
      <c r="U281" s="28" t="str">
        <f>G!BE244</f>
        <v>--</v>
      </c>
      <c r="V281" s="23" t="str">
        <f>G!BG244</f>
        <v/>
      </c>
      <c r="W281" s="65" t="str">
        <f>IFERROR(IF(OR(U281="--",U281="rg",VLOOKUP(F!$B244,E!$B$1:'E'!$AK$300,17,FALSE)=1000000000,V281="-",V281=""),"",(HLOOKUP(SMALL(G!$R$5:'G'!$AC$5,9),G!$R$5:'G'!$AC$500,ROW(G!Z244)-4,FALSE))/VLOOKUP(F!$B244,E!$B$1:'E'!$AK$300,17,FALSE)*100),"")</f>
        <v/>
      </c>
      <c r="X281" s="65" t="str">
        <f>G!BI244</f>
        <v/>
      </c>
      <c r="Y281" s="28" t="str">
        <f>G!BH244</f>
        <v>--</v>
      </c>
      <c r="Z281" s="23" t="str">
        <f>G!BJ244</f>
        <v/>
      </c>
      <c r="AA281" s="65" t="str">
        <f>IFERROR(IF(OR(Y281="--",Y281="rg",VLOOKUP(F!$B244,E!$B$1:'E'!$AK$300,17,FALSE)=1000000000,Z281="-",Z281=""),"",(HLOOKUP(SMALL(G!$R$5:'G'!$AC$5,11),G!$R$5:'G'!$AC$500,ROW(G!AB244)-4,FALSE))/VLOOKUP(F!$B244,E!$B$1:'E'!$AK$300,17,FALSE)*100),"")</f>
        <v/>
      </c>
      <c r="AB281" s="22"/>
      <c r="AC281" s="22"/>
      <c r="AE281" s="40">
        <f t="shared" si="12"/>
        <v>0</v>
      </c>
    </row>
    <row r="282" spans="1:31" s="40" customFormat="1" ht="9" customHeight="1" x14ac:dyDescent="0.15">
      <c r="A282" s="161" t="str">
        <f>F!A245</f>
        <v>Fractie C12 - C16</v>
      </c>
      <c r="B282" s="161"/>
      <c r="C282" s="161"/>
      <c r="D282" s="65" t="str">
        <f>G!AT245</f>
        <v/>
      </c>
      <c r="E282" s="28" t="str">
        <f>G!AS245</f>
        <v>--</v>
      </c>
      <c r="F282" s="23" t="str">
        <f>G!AU245</f>
        <v/>
      </c>
      <c r="G282" s="65" t="str">
        <f>IFERROR(IF(OR(E282="--",E282="rg",VLOOKUP(F!$B245,E!$B$1:'E'!$AK$300,17,FALSE)=1000000000,F282="-",F282=""),"",(HLOOKUP(SMALL(G!$R$5:'G'!$AC$5,1),G!$R$5:'G'!$AC$500,ROW(G!R245)-4,FALSE))/VLOOKUP(F!$B245,E!$B$1:'E'!$AK$300,17,FALSE)*100),"")</f>
        <v/>
      </c>
      <c r="H282" s="65" t="str">
        <f>G!AW245</f>
        <v/>
      </c>
      <c r="I282" s="28" t="str">
        <f>G!AV245</f>
        <v>--</v>
      </c>
      <c r="J282" s="23" t="str">
        <f>G!AX245</f>
        <v/>
      </c>
      <c r="K282" s="65" t="str">
        <f>IFERROR(IF(OR(I282="--",I282="rg",VLOOKUP(F!$B245,E!$B$1:'E'!$AK$300,17,FALSE)=1000000000,J282="-",J282=""),"",(HLOOKUP(SMALL(G!$R$5:'G'!$AC$5,3),G!$R$5:'G'!$AC$500,ROW(G!T245)-4,FALSE))/VLOOKUP(F!$B245,E!$B$1:'E'!$AK$300,17,FALSE)*100),"")</f>
        <v/>
      </c>
      <c r="L282" s="65" t="str">
        <f>G!AZ245</f>
        <v/>
      </c>
      <c r="M282" s="28" t="str">
        <f>G!AY245</f>
        <v>--</v>
      </c>
      <c r="N282" s="23" t="str">
        <f>G!BA245</f>
        <v/>
      </c>
      <c r="O282" s="65" t="str">
        <f>IFERROR(IF(OR(M282="--",M282="rg",VLOOKUP(F!$B245,E!$B$1:'E'!$AK$300,17,FALSE)=1000000000,N282="-",N282=""),"",(HLOOKUP(SMALL(G!$R$5:'G'!$AC$5,5),G!$R$5:'G'!$AC$500,ROW(G!V245)-4,FALSE))/VLOOKUP(F!$B245,E!$B$1:'E'!$AK$300,17,FALSE)*100),"")</f>
        <v/>
      </c>
      <c r="P282" s="65" t="str">
        <f>G!BC245</f>
        <v/>
      </c>
      <c r="Q282" s="28" t="str">
        <f>G!BB245</f>
        <v>--</v>
      </c>
      <c r="R282" s="23" t="str">
        <f>G!BD245</f>
        <v/>
      </c>
      <c r="S282" s="65" t="str">
        <f>IFERROR(IF(OR(Q282="--",Q282="rg",VLOOKUP(F!$B245,E!$B$1:'E'!$AK$300,17,FALSE)=1000000000,R282="-",R282=""),"",(HLOOKUP(SMALL(G!$R$5:'G'!$AC$5,7),G!$R$5:'G'!$AC$500,ROW(G!X245)-4,FALSE))/VLOOKUP(F!$B245,E!$B$1:'E'!$AK$300,17,FALSE)*100),"")</f>
        <v/>
      </c>
      <c r="T282" s="65" t="str">
        <f>G!BF245</f>
        <v/>
      </c>
      <c r="U282" s="28" t="str">
        <f>G!BE245</f>
        <v>--</v>
      </c>
      <c r="V282" s="23" t="str">
        <f>G!BG245</f>
        <v/>
      </c>
      <c r="W282" s="65" t="str">
        <f>IFERROR(IF(OR(U282="--",U282="rg",VLOOKUP(F!$B245,E!$B$1:'E'!$AK$300,17,FALSE)=1000000000,V282="-",V282=""),"",(HLOOKUP(SMALL(G!$R$5:'G'!$AC$5,9),G!$R$5:'G'!$AC$500,ROW(G!Z245)-4,FALSE))/VLOOKUP(F!$B245,E!$B$1:'E'!$AK$300,17,FALSE)*100),"")</f>
        <v/>
      </c>
      <c r="X282" s="65" t="str">
        <f>G!BI245</f>
        <v/>
      </c>
      <c r="Y282" s="28" t="str">
        <f>G!BH245</f>
        <v>--</v>
      </c>
      <c r="Z282" s="23" t="str">
        <f>G!BJ245</f>
        <v/>
      </c>
      <c r="AA282" s="65" t="str">
        <f>IFERROR(IF(OR(Y282="--",Y282="rg",VLOOKUP(F!$B245,E!$B$1:'E'!$AK$300,17,FALSE)=1000000000,Z282="-",Z282=""),"",(HLOOKUP(SMALL(G!$R$5:'G'!$AC$5,11),G!$R$5:'G'!$AC$500,ROW(G!AB245)-4,FALSE))/VLOOKUP(F!$B245,E!$B$1:'E'!$AK$300,17,FALSE)*100),"")</f>
        <v/>
      </c>
      <c r="AB282" s="22"/>
      <c r="AC282" s="22"/>
      <c r="AE282" s="40">
        <f t="shared" si="12"/>
        <v>1</v>
      </c>
    </row>
    <row r="283" spans="1:31" s="40" customFormat="1" ht="9" customHeight="1" x14ac:dyDescent="0.15">
      <c r="A283" s="161" t="str">
        <f>F!A246</f>
        <v>Fractie C12 - C22</v>
      </c>
      <c r="B283" s="161"/>
      <c r="C283" s="161"/>
      <c r="D283" s="65" t="str">
        <f>G!AT246</f>
        <v>&lt;</v>
      </c>
      <c r="E283" s="28" t="str">
        <f>G!AS246</f>
        <v>25</v>
      </c>
      <c r="F283" s="23" t="str">
        <f>G!AU246</f>
        <v/>
      </c>
      <c r="G283" s="65" t="str">
        <f>IFERROR(IF(OR(E283="--",E283="rg",VLOOKUP(F!$B246,E!$B$1:'E'!$AK$300,17,FALSE)=1000000000,F283="-",F283=""),"",(HLOOKUP(SMALL(G!$R$5:'G'!$AC$5,1),G!$R$5:'G'!$AC$500,ROW(G!R246)-4,FALSE))/VLOOKUP(F!$B246,E!$B$1:'E'!$AK$300,17,FALSE)*100),"")</f>
        <v/>
      </c>
      <c r="H283" s="65" t="str">
        <f>G!AW246</f>
        <v>&lt;</v>
      </c>
      <c r="I283" s="28" t="str">
        <f>G!AV246</f>
        <v>25</v>
      </c>
      <c r="J283" s="23" t="str">
        <f>G!AX246</f>
        <v/>
      </c>
      <c r="K283" s="65" t="str">
        <f>IFERROR(IF(OR(I283="--",I283="rg",VLOOKUP(F!$B246,E!$B$1:'E'!$AK$300,17,FALSE)=1000000000,J283="-",J283=""),"",(HLOOKUP(SMALL(G!$R$5:'G'!$AC$5,3),G!$R$5:'G'!$AC$500,ROW(G!T246)-4,FALSE))/VLOOKUP(F!$B246,E!$B$1:'E'!$AK$300,17,FALSE)*100),"")</f>
        <v/>
      </c>
      <c r="L283" s="65" t="str">
        <f>G!AZ246</f>
        <v/>
      </c>
      <c r="M283" s="28" t="str">
        <f>G!AY246</f>
        <v>80</v>
      </c>
      <c r="N283" s="23" t="str">
        <f>G!BA246</f>
        <v/>
      </c>
      <c r="O283" s="65" t="str">
        <f>IFERROR(IF(OR(M283="--",M283="rg",VLOOKUP(F!$B246,E!$B$1:'E'!$AK$300,17,FALSE)=1000000000,N283="-",N283=""),"",(HLOOKUP(SMALL(G!$R$5:'G'!$AC$5,5),G!$R$5:'G'!$AC$500,ROW(G!V246)-4,FALSE))/VLOOKUP(F!$B246,E!$B$1:'E'!$AK$300,17,FALSE)*100),"")</f>
        <v/>
      </c>
      <c r="P283" s="65" t="str">
        <f>G!BC246</f>
        <v>&lt;</v>
      </c>
      <c r="Q283" s="28" t="str">
        <f>G!BB246</f>
        <v>25</v>
      </c>
      <c r="R283" s="23" t="str">
        <f>G!BD246</f>
        <v/>
      </c>
      <c r="S283" s="65" t="str">
        <f>IFERROR(IF(OR(Q283="--",Q283="rg",VLOOKUP(F!$B246,E!$B$1:'E'!$AK$300,17,FALSE)=1000000000,R283="-",R283=""),"",(HLOOKUP(SMALL(G!$R$5:'G'!$AC$5,7),G!$R$5:'G'!$AC$500,ROW(G!X246)-4,FALSE))/VLOOKUP(F!$B246,E!$B$1:'E'!$AK$300,17,FALSE)*100),"")</f>
        <v/>
      </c>
      <c r="T283" s="65" t="str">
        <f>G!BF246</f>
        <v/>
      </c>
      <c r="U283" s="28" t="str">
        <f>G!BE246</f>
        <v>--</v>
      </c>
      <c r="V283" s="23" t="str">
        <f>G!BG246</f>
        <v/>
      </c>
      <c r="W283" s="65" t="str">
        <f>IFERROR(IF(OR(U283="--",U283="rg",VLOOKUP(F!$B246,E!$B$1:'E'!$AK$300,17,FALSE)=1000000000,V283="-",V283=""),"",(HLOOKUP(SMALL(G!$R$5:'G'!$AC$5,9),G!$R$5:'G'!$AC$500,ROW(G!Z246)-4,FALSE))/VLOOKUP(F!$B246,E!$B$1:'E'!$AK$300,17,FALSE)*100),"")</f>
        <v/>
      </c>
      <c r="X283" s="65" t="str">
        <f>G!BI246</f>
        <v/>
      </c>
      <c r="Y283" s="28" t="str">
        <f>G!BH246</f>
        <v>--</v>
      </c>
      <c r="Z283" s="23" t="str">
        <f>G!BJ246</f>
        <v/>
      </c>
      <c r="AA283" s="65" t="str">
        <f>IFERROR(IF(OR(Y283="--",Y283="rg",VLOOKUP(F!$B246,E!$B$1:'E'!$AK$300,17,FALSE)=1000000000,Z283="-",Z283=""),"",(HLOOKUP(SMALL(G!$R$5:'G'!$AC$5,11),G!$R$5:'G'!$AC$500,ROW(G!AB246)-4,FALSE))/VLOOKUP(F!$B246,E!$B$1:'E'!$AK$300,17,FALSE)*100),"")</f>
        <v/>
      </c>
      <c r="AB283" s="22"/>
      <c r="AC283" s="22"/>
      <c r="AE283" s="40">
        <f t="shared" si="12"/>
        <v>0</v>
      </c>
    </row>
    <row r="284" spans="1:31" s="40" customFormat="1" ht="9" customHeight="1" x14ac:dyDescent="0.15">
      <c r="A284" s="161" t="str">
        <f>F!A247</f>
        <v>Fractie C16 - C21</v>
      </c>
      <c r="B284" s="161"/>
      <c r="C284" s="161"/>
      <c r="D284" s="65" t="str">
        <f>G!AT247</f>
        <v/>
      </c>
      <c r="E284" s="28" t="str">
        <f>G!AS247</f>
        <v>--</v>
      </c>
      <c r="F284" s="23" t="str">
        <f>G!AU247</f>
        <v/>
      </c>
      <c r="G284" s="65" t="str">
        <f>IFERROR(IF(OR(E284="--",E284="rg",VLOOKUP(F!$B247,E!$B$1:'E'!$AK$300,17,FALSE)=1000000000,F284="-",F284=""),"",(HLOOKUP(SMALL(G!$R$5:'G'!$AC$5,1),G!$R$5:'G'!$AC$500,ROW(G!R247)-4,FALSE))/VLOOKUP(F!$B247,E!$B$1:'E'!$AK$300,17,FALSE)*100),"")</f>
        <v/>
      </c>
      <c r="H284" s="65" t="str">
        <f>G!AW247</f>
        <v/>
      </c>
      <c r="I284" s="28" t="str">
        <f>G!AV247</f>
        <v>--</v>
      </c>
      <c r="J284" s="23" t="str">
        <f>G!AX247</f>
        <v/>
      </c>
      <c r="K284" s="65" t="str">
        <f>IFERROR(IF(OR(I284="--",I284="rg",VLOOKUP(F!$B247,E!$B$1:'E'!$AK$300,17,FALSE)=1000000000,J284="-",J284=""),"",(HLOOKUP(SMALL(G!$R$5:'G'!$AC$5,3),G!$R$5:'G'!$AC$500,ROW(G!T247)-4,FALSE))/VLOOKUP(F!$B247,E!$B$1:'E'!$AK$300,17,FALSE)*100),"")</f>
        <v/>
      </c>
      <c r="L284" s="65" t="str">
        <f>G!AZ247</f>
        <v/>
      </c>
      <c r="M284" s="28" t="str">
        <f>G!AY247</f>
        <v>--</v>
      </c>
      <c r="N284" s="23" t="str">
        <f>G!BA247</f>
        <v/>
      </c>
      <c r="O284" s="65" t="str">
        <f>IFERROR(IF(OR(M284="--",M284="rg",VLOOKUP(F!$B247,E!$B$1:'E'!$AK$300,17,FALSE)=1000000000,N284="-",N284=""),"",(HLOOKUP(SMALL(G!$R$5:'G'!$AC$5,5),G!$R$5:'G'!$AC$500,ROW(G!V247)-4,FALSE))/VLOOKUP(F!$B247,E!$B$1:'E'!$AK$300,17,FALSE)*100),"")</f>
        <v/>
      </c>
      <c r="P284" s="65" t="str">
        <f>G!BC247</f>
        <v/>
      </c>
      <c r="Q284" s="28" t="str">
        <f>G!BB247</f>
        <v>--</v>
      </c>
      <c r="R284" s="23" t="str">
        <f>G!BD247</f>
        <v/>
      </c>
      <c r="S284" s="65" t="str">
        <f>IFERROR(IF(OR(Q284="--",Q284="rg",VLOOKUP(F!$B247,E!$B$1:'E'!$AK$300,17,FALSE)=1000000000,R284="-",R284=""),"",(HLOOKUP(SMALL(G!$R$5:'G'!$AC$5,7),G!$R$5:'G'!$AC$500,ROW(G!X247)-4,FALSE))/VLOOKUP(F!$B247,E!$B$1:'E'!$AK$300,17,FALSE)*100),"")</f>
        <v/>
      </c>
      <c r="T284" s="65" t="str">
        <f>G!BF247</f>
        <v/>
      </c>
      <c r="U284" s="28" t="str">
        <f>G!BE247</f>
        <v>--</v>
      </c>
      <c r="V284" s="23" t="str">
        <f>G!BG247</f>
        <v/>
      </c>
      <c r="W284" s="65" t="str">
        <f>IFERROR(IF(OR(U284="--",U284="rg",VLOOKUP(F!$B247,E!$B$1:'E'!$AK$300,17,FALSE)=1000000000,V284="-",V284=""),"",(HLOOKUP(SMALL(G!$R$5:'G'!$AC$5,9),G!$R$5:'G'!$AC$500,ROW(G!Z247)-4,FALSE))/VLOOKUP(F!$B247,E!$B$1:'E'!$AK$300,17,FALSE)*100),"")</f>
        <v/>
      </c>
      <c r="X284" s="65" t="str">
        <f>G!BI247</f>
        <v/>
      </c>
      <c r="Y284" s="28" t="str">
        <f>G!BH247</f>
        <v>--</v>
      </c>
      <c r="Z284" s="23" t="str">
        <f>G!BJ247</f>
        <v/>
      </c>
      <c r="AA284" s="65" t="str">
        <f>IFERROR(IF(OR(Y284="--",Y284="rg",VLOOKUP(F!$B247,E!$B$1:'E'!$AK$300,17,FALSE)=1000000000,Z284="-",Z284=""),"",(HLOOKUP(SMALL(G!$R$5:'G'!$AC$5,11),G!$R$5:'G'!$AC$500,ROW(G!AB247)-4,FALSE))/VLOOKUP(F!$B247,E!$B$1:'E'!$AK$300,17,FALSE)*100),"")</f>
        <v/>
      </c>
      <c r="AB284" s="22"/>
      <c r="AC284" s="22"/>
      <c r="AE284" s="40">
        <f t="shared" si="12"/>
        <v>1</v>
      </c>
    </row>
    <row r="285" spans="1:31" s="40" customFormat="1" ht="9" customHeight="1" x14ac:dyDescent="0.15">
      <c r="A285" s="161" t="str">
        <f>F!A248</f>
        <v>Fractie C21 - C40</v>
      </c>
      <c r="B285" s="161"/>
      <c r="C285" s="161"/>
      <c r="D285" s="65" t="str">
        <f>G!AT248</f>
        <v/>
      </c>
      <c r="E285" s="28" t="str">
        <f>G!AS248</f>
        <v>--</v>
      </c>
      <c r="F285" s="23" t="str">
        <f>G!AU248</f>
        <v/>
      </c>
      <c r="G285" s="65" t="str">
        <f>IFERROR(IF(OR(E285="--",E285="rg",VLOOKUP(F!$B248,E!$B$1:'E'!$AK$300,17,FALSE)=1000000000,F285="-",F285=""),"",(HLOOKUP(SMALL(G!$R$5:'G'!$AC$5,1),G!$R$5:'G'!$AC$500,ROW(G!R248)-4,FALSE))/VLOOKUP(F!$B248,E!$B$1:'E'!$AK$300,17,FALSE)*100),"")</f>
        <v/>
      </c>
      <c r="H285" s="65" t="str">
        <f>G!AW248</f>
        <v/>
      </c>
      <c r="I285" s="28" t="str">
        <f>G!AV248</f>
        <v>--</v>
      </c>
      <c r="J285" s="23" t="str">
        <f>G!AX248</f>
        <v/>
      </c>
      <c r="K285" s="65" t="str">
        <f>IFERROR(IF(OR(I285="--",I285="rg",VLOOKUP(F!$B248,E!$B$1:'E'!$AK$300,17,FALSE)=1000000000,J285="-",J285=""),"",(HLOOKUP(SMALL(G!$R$5:'G'!$AC$5,3),G!$R$5:'G'!$AC$500,ROW(G!T248)-4,FALSE))/VLOOKUP(F!$B248,E!$B$1:'E'!$AK$300,17,FALSE)*100),"")</f>
        <v/>
      </c>
      <c r="L285" s="65" t="str">
        <f>G!AZ248</f>
        <v/>
      </c>
      <c r="M285" s="28" t="str">
        <f>G!AY248</f>
        <v>--</v>
      </c>
      <c r="N285" s="23" t="str">
        <f>G!BA248</f>
        <v/>
      </c>
      <c r="O285" s="65" t="str">
        <f>IFERROR(IF(OR(M285="--",M285="rg",VLOOKUP(F!$B248,E!$B$1:'E'!$AK$300,17,FALSE)=1000000000,N285="-",N285=""),"",(HLOOKUP(SMALL(G!$R$5:'G'!$AC$5,5),G!$R$5:'G'!$AC$500,ROW(G!V248)-4,FALSE))/VLOOKUP(F!$B248,E!$B$1:'E'!$AK$300,17,FALSE)*100),"")</f>
        <v/>
      </c>
      <c r="P285" s="65" t="str">
        <f>G!BC248</f>
        <v/>
      </c>
      <c r="Q285" s="28" t="str">
        <f>G!BB248</f>
        <v>--</v>
      </c>
      <c r="R285" s="23" t="str">
        <f>G!BD248</f>
        <v/>
      </c>
      <c r="S285" s="65" t="str">
        <f>IFERROR(IF(OR(Q285="--",Q285="rg",VLOOKUP(F!$B248,E!$B$1:'E'!$AK$300,17,FALSE)=1000000000,R285="-",R285=""),"",(HLOOKUP(SMALL(G!$R$5:'G'!$AC$5,7),G!$R$5:'G'!$AC$500,ROW(G!X248)-4,FALSE))/VLOOKUP(F!$B248,E!$B$1:'E'!$AK$300,17,FALSE)*100),"")</f>
        <v/>
      </c>
      <c r="T285" s="65" t="str">
        <f>G!BF248</f>
        <v/>
      </c>
      <c r="U285" s="28" t="str">
        <f>G!BE248</f>
        <v>--</v>
      </c>
      <c r="V285" s="23" t="str">
        <f>G!BG248</f>
        <v/>
      </c>
      <c r="W285" s="65" t="str">
        <f>IFERROR(IF(OR(U285="--",U285="rg",VLOOKUP(F!$B248,E!$B$1:'E'!$AK$300,17,FALSE)=1000000000,V285="-",V285=""),"",(HLOOKUP(SMALL(G!$R$5:'G'!$AC$5,9),G!$R$5:'G'!$AC$500,ROW(G!Z248)-4,FALSE))/VLOOKUP(F!$B248,E!$B$1:'E'!$AK$300,17,FALSE)*100),"")</f>
        <v/>
      </c>
      <c r="X285" s="65" t="str">
        <f>G!BI248</f>
        <v/>
      </c>
      <c r="Y285" s="28" t="str">
        <f>G!BH248</f>
        <v>--</v>
      </c>
      <c r="Z285" s="23" t="str">
        <f>G!BJ248</f>
        <v/>
      </c>
      <c r="AA285" s="65" t="str">
        <f>IFERROR(IF(OR(Y285="--",Y285="rg",VLOOKUP(F!$B248,E!$B$1:'E'!$AK$300,17,FALSE)=1000000000,Z285="-",Z285=""),"",(HLOOKUP(SMALL(G!$R$5:'G'!$AC$5,11),G!$R$5:'G'!$AC$500,ROW(G!AB248)-4,FALSE))/VLOOKUP(F!$B248,E!$B$1:'E'!$AK$300,17,FALSE)*100),"")</f>
        <v/>
      </c>
      <c r="AB285" s="22"/>
      <c r="AC285" s="22"/>
      <c r="AE285" s="40">
        <f t="shared" si="12"/>
        <v>1</v>
      </c>
    </row>
    <row r="286" spans="1:31" s="40" customFormat="1" ht="9" customHeight="1" x14ac:dyDescent="0.15">
      <c r="A286" s="161" t="str">
        <f>F!A249</f>
        <v>Fractie C22 - C30</v>
      </c>
      <c r="B286" s="161"/>
      <c r="C286" s="161"/>
      <c r="D286" s="65" t="str">
        <f>G!AT249</f>
        <v>&lt;</v>
      </c>
      <c r="E286" s="28" t="str">
        <f>G!AS249</f>
        <v>25</v>
      </c>
      <c r="F286" s="23" t="str">
        <f>G!AU249</f>
        <v/>
      </c>
      <c r="G286" s="65" t="str">
        <f>IFERROR(IF(OR(E286="--",E286="rg",VLOOKUP(F!$B249,E!$B$1:'E'!$AK$300,17,FALSE)=1000000000,F286="-",F286=""),"",(HLOOKUP(SMALL(G!$R$5:'G'!$AC$5,1),G!$R$5:'G'!$AC$500,ROW(G!R249)-4,FALSE))/VLOOKUP(F!$B249,E!$B$1:'E'!$AK$300,17,FALSE)*100),"")</f>
        <v/>
      </c>
      <c r="H286" s="65" t="str">
        <f>G!AW249</f>
        <v>&lt;</v>
      </c>
      <c r="I286" s="28" t="str">
        <f>G!AV249</f>
        <v>25</v>
      </c>
      <c r="J286" s="23" t="str">
        <f>G!AX249</f>
        <v/>
      </c>
      <c r="K286" s="65" t="str">
        <f>IFERROR(IF(OR(I286="--",I286="rg",VLOOKUP(F!$B249,E!$B$1:'E'!$AK$300,17,FALSE)=1000000000,J286="-",J286=""),"",(HLOOKUP(SMALL(G!$R$5:'G'!$AC$5,3),G!$R$5:'G'!$AC$500,ROW(G!T249)-4,FALSE))/VLOOKUP(F!$B249,E!$B$1:'E'!$AK$300,17,FALSE)*100),"")</f>
        <v/>
      </c>
      <c r="L286" s="65" t="str">
        <f>G!AZ249</f>
        <v>&lt;</v>
      </c>
      <c r="M286" s="28" t="str">
        <f>G!AY249</f>
        <v>25</v>
      </c>
      <c r="N286" s="23" t="str">
        <f>G!BA249</f>
        <v/>
      </c>
      <c r="O286" s="65" t="str">
        <f>IFERROR(IF(OR(M286="--",M286="rg",VLOOKUP(F!$B249,E!$B$1:'E'!$AK$300,17,FALSE)=1000000000,N286="-",N286=""),"",(HLOOKUP(SMALL(G!$R$5:'G'!$AC$5,5),G!$R$5:'G'!$AC$500,ROW(G!V249)-4,FALSE))/VLOOKUP(F!$B249,E!$B$1:'E'!$AK$300,17,FALSE)*100),"")</f>
        <v/>
      </c>
      <c r="P286" s="65" t="str">
        <f>G!BC249</f>
        <v>&lt;</v>
      </c>
      <c r="Q286" s="28" t="str">
        <f>G!BB249</f>
        <v>25</v>
      </c>
      <c r="R286" s="23" t="str">
        <f>G!BD249</f>
        <v/>
      </c>
      <c r="S286" s="65" t="str">
        <f>IFERROR(IF(OR(Q286="--",Q286="rg",VLOOKUP(F!$B249,E!$B$1:'E'!$AK$300,17,FALSE)=1000000000,R286="-",R286=""),"",(HLOOKUP(SMALL(G!$R$5:'G'!$AC$5,7),G!$R$5:'G'!$AC$500,ROW(G!X249)-4,FALSE))/VLOOKUP(F!$B249,E!$B$1:'E'!$AK$300,17,FALSE)*100),"")</f>
        <v/>
      </c>
      <c r="T286" s="65" t="str">
        <f>G!BF249</f>
        <v/>
      </c>
      <c r="U286" s="28" t="str">
        <f>G!BE249</f>
        <v>--</v>
      </c>
      <c r="V286" s="23" t="str">
        <f>G!BG249</f>
        <v/>
      </c>
      <c r="W286" s="65" t="str">
        <f>IFERROR(IF(OR(U286="--",U286="rg",VLOOKUP(F!$B249,E!$B$1:'E'!$AK$300,17,FALSE)=1000000000,V286="-",V286=""),"",(HLOOKUP(SMALL(G!$R$5:'G'!$AC$5,9),G!$R$5:'G'!$AC$500,ROW(G!Z249)-4,FALSE))/VLOOKUP(F!$B249,E!$B$1:'E'!$AK$300,17,FALSE)*100),"")</f>
        <v/>
      </c>
      <c r="X286" s="65" t="str">
        <f>G!BI249</f>
        <v/>
      </c>
      <c r="Y286" s="28" t="str">
        <f>G!BH249</f>
        <v>--</v>
      </c>
      <c r="Z286" s="23" t="str">
        <f>G!BJ249</f>
        <v/>
      </c>
      <c r="AA286" s="65" t="str">
        <f>IFERROR(IF(OR(Y286="--",Y286="rg",VLOOKUP(F!$B249,E!$B$1:'E'!$AK$300,17,FALSE)=1000000000,Z286="-",Z286=""),"",(HLOOKUP(SMALL(G!$R$5:'G'!$AC$5,11),G!$R$5:'G'!$AC$500,ROW(G!AB249)-4,FALSE))/VLOOKUP(F!$B249,E!$B$1:'E'!$AK$300,17,FALSE)*100),"")</f>
        <v/>
      </c>
      <c r="AB286" s="22"/>
      <c r="AC286" s="22"/>
      <c r="AE286" s="40">
        <f t="shared" si="12"/>
        <v>0</v>
      </c>
    </row>
    <row r="287" spans="1:31" s="40" customFormat="1" ht="9" customHeight="1" x14ac:dyDescent="0.15">
      <c r="A287" s="161" t="str">
        <f>F!A250</f>
        <v>Fractie C30 - C40</v>
      </c>
      <c r="B287" s="161"/>
      <c r="C287" s="161"/>
      <c r="D287" s="65" t="str">
        <f>G!AT250</f>
        <v>&lt;</v>
      </c>
      <c r="E287" s="28" t="str">
        <f>G!AS250</f>
        <v>25</v>
      </c>
      <c r="F287" s="23" t="str">
        <f>G!AU250</f>
        <v/>
      </c>
      <c r="G287" s="65" t="str">
        <f>IFERROR(IF(OR(E287="--",E287="rg",VLOOKUP(F!$B250,E!$B$1:'E'!$AK$300,17,FALSE)=1000000000,F287="-",F287=""),"",(HLOOKUP(SMALL(G!$R$5:'G'!$AC$5,1),G!$R$5:'G'!$AC$500,ROW(G!R250)-4,FALSE))/VLOOKUP(F!$B250,E!$B$1:'E'!$AK$300,17,FALSE)*100),"")</f>
        <v/>
      </c>
      <c r="H287" s="65" t="str">
        <f>G!AW250</f>
        <v>&lt;</v>
      </c>
      <c r="I287" s="28" t="str">
        <f>G!AV250</f>
        <v>25</v>
      </c>
      <c r="J287" s="23" t="str">
        <f>G!AX250</f>
        <v/>
      </c>
      <c r="K287" s="65" t="str">
        <f>IFERROR(IF(OR(I287="--",I287="rg",VLOOKUP(F!$B250,E!$B$1:'E'!$AK$300,17,FALSE)=1000000000,J287="-",J287=""),"",(HLOOKUP(SMALL(G!$R$5:'G'!$AC$5,3),G!$R$5:'G'!$AC$500,ROW(G!T250)-4,FALSE))/VLOOKUP(F!$B250,E!$B$1:'E'!$AK$300,17,FALSE)*100),"")</f>
        <v/>
      </c>
      <c r="L287" s="65" t="str">
        <f>G!AZ250</f>
        <v>&lt;</v>
      </c>
      <c r="M287" s="28" t="str">
        <f>G!AY250</f>
        <v>25</v>
      </c>
      <c r="N287" s="23" t="str">
        <f>G!BA250</f>
        <v/>
      </c>
      <c r="O287" s="65" t="str">
        <f>IFERROR(IF(OR(M287="--",M287="rg",VLOOKUP(F!$B250,E!$B$1:'E'!$AK$300,17,FALSE)=1000000000,N287="-",N287=""),"",(HLOOKUP(SMALL(G!$R$5:'G'!$AC$5,5),G!$R$5:'G'!$AC$500,ROW(G!V250)-4,FALSE))/VLOOKUP(F!$B250,E!$B$1:'E'!$AK$300,17,FALSE)*100),"")</f>
        <v/>
      </c>
      <c r="P287" s="65" t="str">
        <f>G!BC250</f>
        <v>&lt;</v>
      </c>
      <c r="Q287" s="28" t="str">
        <f>G!BB250</f>
        <v>25</v>
      </c>
      <c r="R287" s="23" t="str">
        <f>G!BD250</f>
        <v/>
      </c>
      <c r="S287" s="65" t="str">
        <f>IFERROR(IF(OR(Q287="--",Q287="rg",VLOOKUP(F!$B250,E!$B$1:'E'!$AK$300,17,FALSE)=1000000000,R287="-",R287=""),"",(HLOOKUP(SMALL(G!$R$5:'G'!$AC$5,7),G!$R$5:'G'!$AC$500,ROW(G!X250)-4,FALSE))/VLOOKUP(F!$B250,E!$B$1:'E'!$AK$300,17,FALSE)*100),"")</f>
        <v/>
      </c>
      <c r="T287" s="65" t="str">
        <f>G!BF250</f>
        <v/>
      </c>
      <c r="U287" s="28" t="str">
        <f>G!BE250</f>
        <v>--</v>
      </c>
      <c r="V287" s="23" t="str">
        <f>G!BG250</f>
        <v/>
      </c>
      <c r="W287" s="65" t="str">
        <f>IFERROR(IF(OR(U287="--",U287="rg",VLOOKUP(F!$B250,E!$B$1:'E'!$AK$300,17,FALSE)=1000000000,V287="-",V287=""),"",(HLOOKUP(SMALL(G!$R$5:'G'!$AC$5,9),G!$R$5:'G'!$AC$500,ROW(G!Z250)-4,FALSE))/VLOOKUP(F!$B250,E!$B$1:'E'!$AK$300,17,FALSE)*100),"")</f>
        <v/>
      </c>
      <c r="X287" s="65" t="str">
        <f>G!BI250</f>
        <v/>
      </c>
      <c r="Y287" s="28" t="str">
        <f>G!BH250</f>
        <v>--</v>
      </c>
      <c r="Z287" s="23" t="str">
        <f>G!BJ250</f>
        <v/>
      </c>
      <c r="AA287" s="65" t="str">
        <f>IFERROR(IF(OR(Y287="--",Y287="rg",VLOOKUP(F!$B250,E!$B$1:'E'!$AK$300,17,FALSE)=1000000000,Z287="-",Z287=""),"",(HLOOKUP(SMALL(G!$R$5:'G'!$AC$5,11),G!$R$5:'G'!$AC$500,ROW(G!AB250)-4,FALSE))/VLOOKUP(F!$B250,E!$B$1:'E'!$AK$300,17,FALSE)*100),"")</f>
        <v/>
      </c>
      <c r="AB287" s="22"/>
      <c r="AC287" s="22"/>
      <c r="AE287" s="40">
        <f t="shared" si="12"/>
        <v>0</v>
      </c>
    </row>
    <row r="288" spans="1:31" s="40" customFormat="1" ht="9" customHeight="1" x14ac:dyDescent="0.15">
      <c r="A288" s="161" t="str">
        <f>F!A251</f>
        <v>Totaal olie C10 - C40</v>
      </c>
      <c r="B288" s="161"/>
      <c r="C288" s="161"/>
      <c r="D288" s="65" t="str">
        <f>G!AT251</f>
        <v>&lt;</v>
      </c>
      <c r="E288" s="28" t="str">
        <f>G!AS251</f>
        <v>50</v>
      </c>
      <c r="F288" s="23" t="str">
        <f>G!AU251</f>
        <v>-</v>
      </c>
      <c r="G288" s="65" t="str">
        <f>IFERROR(IF(OR(E288="--",E288="rg",VLOOKUP(F!$B251,E!$B$1:'E'!$AK$300,17,FALSE)=1000000000,F288="-",F288=""),"",(HLOOKUP(SMALL(G!$R$5:'G'!$AC$5,1),G!$R$5:'G'!$AC$500,ROW(G!R251)-4,FALSE))/VLOOKUP(F!$B251,E!$B$1:'E'!$AK$300,17,FALSE)*100),"")</f>
        <v/>
      </c>
      <c r="H288" s="65" t="str">
        <f>G!AW251</f>
        <v>&lt;</v>
      </c>
      <c r="I288" s="28" t="str">
        <f>G!AV251</f>
        <v>50</v>
      </c>
      <c r="J288" s="23" t="str">
        <f>G!AX251</f>
        <v>-</v>
      </c>
      <c r="K288" s="65" t="str">
        <f>IFERROR(IF(OR(I288="--",I288="rg",VLOOKUP(F!$B251,E!$B$1:'E'!$AK$300,17,FALSE)=1000000000,J288="-",J288=""),"",(HLOOKUP(SMALL(G!$R$5:'G'!$AC$5,3),G!$R$5:'G'!$AC$500,ROW(G!T251)-4,FALSE))/VLOOKUP(F!$B251,E!$B$1:'E'!$AK$300,17,FALSE)*100),"")</f>
        <v/>
      </c>
      <c r="L288" s="65" t="str">
        <f>G!AZ251</f>
        <v/>
      </c>
      <c r="M288" s="28">
        <f>G!AY251</f>
        <v>100</v>
      </c>
      <c r="N288" s="23" t="str">
        <f>G!BA251</f>
        <v>-</v>
      </c>
      <c r="O288" s="65" t="str">
        <f>IFERROR(IF(OR(M288="--",M288="rg",VLOOKUP(F!$B251,E!$B$1:'E'!$AK$300,17,FALSE)=1000000000,N288="-",N288=""),"",(HLOOKUP(SMALL(G!$R$5:'G'!$AC$5,5),G!$R$5:'G'!$AC$500,ROW(G!V251)-4,FALSE))/VLOOKUP(F!$B251,E!$B$1:'E'!$AK$300,17,FALSE)*100),"")</f>
        <v/>
      </c>
      <c r="P288" s="65" t="str">
        <f>G!BC251</f>
        <v>&lt;</v>
      </c>
      <c r="Q288" s="28" t="str">
        <f>G!BB251</f>
        <v>50</v>
      </c>
      <c r="R288" s="23" t="str">
        <f>G!BD251</f>
        <v>-</v>
      </c>
      <c r="S288" s="65" t="str">
        <f>IFERROR(IF(OR(Q288="--",Q288="rg",VLOOKUP(F!$B251,E!$B$1:'E'!$AK$300,17,FALSE)=1000000000,R288="-",R288=""),"",(HLOOKUP(SMALL(G!$R$5:'G'!$AC$5,7),G!$R$5:'G'!$AC$500,ROW(G!X251)-4,FALSE))/VLOOKUP(F!$B251,E!$B$1:'E'!$AK$300,17,FALSE)*100),"")</f>
        <v/>
      </c>
      <c r="T288" s="65" t="str">
        <f>G!BF251</f>
        <v/>
      </c>
      <c r="U288" s="28" t="str">
        <f>G!BE251</f>
        <v>--</v>
      </c>
      <c r="V288" s="23" t="str">
        <f>G!BG251</f>
        <v/>
      </c>
      <c r="W288" s="65" t="str">
        <f>IFERROR(IF(OR(U288="--",U288="rg",VLOOKUP(F!$B251,E!$B$1:'E'!$AK$300,17,FALSE)=1000000000,V288="-",V288=""),"",(HLOOKUP(SMALL(G!$R$5:'G'!$AC$5,9),G!$R$5:'G'!$AC$500,ROW(G!Z251)-4,FALSE))/VLOOKUP(F!$B251,E!$B$1:'E'!$AK$300,17,FALSE)*100),"")</f>
        <v/>
      </c>
      <c r="X288" s="65" t="str">
        <f>G!BI251</f>
        <v/>
      </c>
      <c r="Y288" s="28" t="str">
        <f>G!BH251</f>
        <v>--</v>
      </c>
      <c r="Z288" s="23" t="str">
        <f>G!BJ251</f>
        <v/>
      </c>
      <c r="AA288" s="65" t="str">
        <f>IFERROR(IF(OR(Y288="--",Y288="rg",VLOOKUP(F!$B251,E!$B$1:'E'!$AK$300,17,FALSE)=1000000000,Z288="-",Z288=""),"",(HLOOKUP(SMALL(G!$R$5:'G'!$AC$5,11),G!$R$5:'G'!$AC$500,ROW(G!AB251)-4,FALSE))/VLOOKUP(F!$B251,E!$B$1:'E'!$AK$300,17,FALSE)*100),"")</f>
        <v/>
      </c>
      <c r="AB288" s="22"/>
      <c r="AC288" s="22"/>
      <c r="AE288" s="40">
        <f t="shared" si="12"/>
        <v>0</v>
      </c>
    </row>
    <row r="289" spans="1:31" s="40" customFormat="1" ht="9" customHeight="1" x14ac:dyDescent="0.15">
      <c r="A289" s="161" t="str">
        <f>F!A252</f>
        <v>Totaal olie C6 - C40</v>
      </c>
      <c r="B289" s="161"/>
      <c r="C289" s="161"/>
      <c r="D289" s="65" t="str">
        <f>G!AT252</f>
        <v/>
      </c>
      <c r="E289" s="28" t="str">
        <f>G!AS252</f>
        <v>--</v>
      </c>
      <c r="F289" s="23" t="str">
        <f>G!AU252</f>
        <v/>
      </c>
      <c r="G289" s="65" t="str">
        <f>IFERROR(IF(OR(E289="--",E289="rg",VLOOKUP(F!$B252,E!$B$1:'E'!$AK$300,17,FALSE)=1000000000,F289="-",F289=""),"",(HLOOKUP(SMALL(G!$R$5:'G'!$AC$5,1),G!$R$5:'G'!$AC$500,ROW(G!R252)-4,FALSE))/VLOOKUP(F!$B252,E!$B$1:'E'!$AK$300,17,FALSE)*100),"")</f>
        <v/>
      </c>
      <c r="H289" s="65" t="str">
        <f>G!AW252</f>
        <v/>
      </c>
      <c r="I289" s="28" t="str">
        <f>G!AV252</f>
        <v>--</v>
      </c>
      <c r="J289" s="23" t="str">
        <f>G!AX252</f>
        <v/>
      </c>
      <c r="K289" s="65" t="str">
        <f>IFERROR(IF(OR(I289="--",I289="rg",VLOOKUP(F!$B252,E!$B$1:'E'!$AK$300,17,FALSE)=1000000000,J289="-",J289=""),"",(HLOOKUP(SMALL(G!$R$5:'G'!$AC$5,3),G!$R$5:'G'!$AC$500,ROW(G!T252)-4,FALSE))/VLOOKUP(F!$B252,E!$B$1:'E'!$AK$300,17,FALSE)*100),"")</f>
        <v/>
      </c>
      <c r="L289" s="65" t="str">
        <f>G!AZ252</f>
        <v/>
      </c>
      <c r="M289" s="28" t="str">
        <f>G!AY252</f>
        <v>--</v>
      </c>
      <c r="N289" s="23" t="str">
        <f>G!BA252</f>
        <v/>
      </c>
      <c r="O289" s="65" t="str">
        <f>IFERROR(IF(OR(M289="--",M289="rg",VLOOKUP(F!$B252,E!$B$1:'E'!$AK$300,17,FALSE)=1000000000,N289="-",N289=""),"",(HLOOKUP(SMALL(G!$R$5:'G'!$AC$5,5),G!$R$5:'G'!$AC$500,ROW(G!V252)-4,FALSE))/VLOOKUP(F!$B252,E!$B$1:'E'!$AK$300,17,FALSE)*100),"")</f>
        <v/>
      </c>
      <c r="P289" s="65" t="str">
        <f>G!BC252</f>
        <v/>
      </c>
      <c r="Q289" s="28" t="str">
        <f>G!BB252</f>
        <v>--</v>
      </c>
      <c r="R289" s="23" t="str">
        <f>G!BD252</f>
        <v/>
      </c>
      <c r="S289" s="65" t="str">
        <f>IFERROR(IF(OR(Q289="--",Q289="rg",VLOOKUP(F!$B252,E!$B$1:'E'!$AK$300,17,FALSE)=1000000000,R289="-",R289=""),"",(HLOOKUP(SMALL(G!$R$5:'G'!$AC$5,7),G!$R$5:'G'!$AC$500,ROW(G!X252)-4,FALSE))/VLOOKUP(F!$B252,E!$B$1:'E'!$AK$300,17,FALSE)*100),"")</f>
        <v/>
      </c>
      <c r="T289" s="65" t="str">
        <f>G!BF252</f>
        <v/>
      </c>
      <c r="U289" s="28" t="str">
        <f>G!BE252</f>
        <v>--</v>
      </c>
      <c r="V289" s="23" t="str">
        <f>G!BG252</f>
        <v/>
      </c>
      <c r="W289" s="65" t="str">
        <f>IFERROR(IF(OR(U289="--",U289="rg",VLOOKUP(F!$B252,E!$B$1:'E'!$AK$300,17,FALSE)=1000000000,V289="-",V289=""),"",(HLOOKUP(SMALL(G!$R$5:'G'!$AC$5,9),G!$R$5:'G'!$AC$500,ROW(G!Z252)-4,FALSE))/VLOOKUP(F!$B252,E!$B$1:'E'!$AK$300,17,FALSE)*100),"")</f>
        <v/>
      </c>
      <c r="X289" s="65" t="str">
        <f>G!BI252</f>
        <v/>
      </c>
      <c r="Y289" s="28" t="str">
        <f>G!BH252</f>
        <v>--</v>
      </c>
      <c r="Z289" s="23" t="str">
        <f>G!BJ252</f>
        <v/>
      </c>
      <c r="AA289" s="65" t="str">
        <f>IFERROR(IF(OR(Y289="--",Y289="rg",VLOOKUP(F!$B252,E!$B$1:'E'!$AK$300,17,FALSE)=1000000000,Z289="-",Z289=""),"",(HLOOKUP(SMALL(G!$R$5:'G'!$AC$5,11),G!$R$5:'G'!$AC$500,ROW(G!AB252)-4,FALSE))/VLOOKUP(F!$B252,E!$B$1:'E'!$AK$300,17,FALSE)*100),"")</f>
        <v/>
      </c>
      <c r="AB289" s="22"/>
      <c r="AC289" s="22"/>
      <c r="AE289" s="40">
        <f t="shared" si="12"/>
        <v>1</v>
      </c>
    </row>
    <row r="290" spans="1:31" ht="3.95" customHeight="1" x14ac:dyDescent="0.15">
      <c r="A290" s="65"/>
      <c r="B290" s="65"/>
      <c r="C290" s="65"/>
      <c r="D290" s="65"/>
      <c r="H290" s="65"/>
      <c r="L290" s="65"/>
      <c r="P290" s="65"/>
      <c r="T290" s="65"/>
      <c r="X290" s="65"/>
      <c r="AA290" s="22"/>
      <c r="AE290" s="67">
        <f>AE291</f>
        <v>1</v>
      </c>
    </row>
    <row r="291" spans="1:31" ht="9" customHeight="1" x14ac:dyDescent="0.15">
      <c r="A291" s="66" t="str">
        <f>IF(COUNTIF(F!D250:D258,60)&gt;0,"Glycolen (mg/l)","Glycolen (µg/l)")</f>
        <v>Glycolen (µg/l)</v>
      </c>
      <c r="B291" s="65"/>
      <c r="C291" s="65"/>
      <c r="D291" s="65"/>
      <c r="H291" s="65"/>
      <c r="L291" s="65"/>
      <c r="P291" s="65"/>
      <c r="T291" s="65"/>
      <c r="X291" s="65"/>
      <c r="AA291" s="22"/>
      <c r="AE291" s="67">
        <f>IF(COUNTIF(AE292:AE300,1)=COUNT(AE292:AE300),1,0)</f>
        <v>1</v>
      </c>
    </row>
    <row r="292" spans="1:31" s="40" customFormat="1" ht="9" customHeight="1" x14ac:dyDescent="0.15">
      <c r="A292" s="161" t="str">
        <f>F!A253</f>
        <v>Propyleenglycol</v>
      </c>
      <c r="B292" s="161"/>
      <c r="C292" s="161"/>
      <c r="D292" s="65" t="str">
        <f>G!AT253</f>
        <v/>
      </c>
      <c r="E292" s="28" t="str">
        <f>G!AS253</f>
        <v>--</v>
      </c>
      <c r="F292" s="23" t="str">
        <f>G!AU253</f>
        <v/>
      </c>
      <c r="G292" s="65" t="str">
        <f>IFERROR(IF(OR(E292="--",E292="rg",VLOOKUP(F!$B253,E!$B$1:'E'!$AK$300,17,FALSE)=1000000000,F292="-",F292=""),"",(HLOOKUP(SMALL(G!$R$5:'G'!$AC$5,1),G!$R$5:'G'!$AC$500,ROW(G!R253)-4,FALSE))/VLOOKUP(F!$B253,E!$B$1:'E'!$AK$300,17,FALSE)*100),"")</f>
        <v/>
      </c>
      <c r="H292" s="65" t="str">
        <f>G!AW253</f>
        <v/>
      </c>
      <c r="I292" s="28" t="str">
        <f>G!AV253</f>
        <v>--</v>
      </c>
      <c r="J292" s="23" t="str">
        <f>G!AX253</f>
        <v/>
      </c>
      <c r="K292" s="65" t="str">
        <f>IFERROR(IF(OR(I292="--",I292="rg",VLOOKUP(F!$B253,E!$B$1:'E'!$AK$300,17,FALSE)=1000000000,J292="-",J292=""),"",(HLOOKUP(SMALL(G!$R$5:'G'!$AC$5,3),G!$R$5:'G'!$AC$500,ROW(G!T253)-4,FALSE))/VLOOKUP(F!$B253,E!$B$1:'E'!$AK$300,17,FALSE)*100),"")</f>
        <v/>
      </c>
      <c r="L292" s="65" t="str">
        <f>G!AZ253</f>
        <v/>
      </c>
      <c r="M292" s="28" t="str">
        <f>G!AY253</f>
        <v>--</v>
      </c>
      <c r="N292" s="23" t="str">
        <f>G!BA253</f>
        <v/>
      </c>
      <c r="O292" s="65" t="str">
        <f>IFERROR(IF(OR(M292="--",M292="rg",VLOOKUP(F!$B253,E!$B$1:'E'!$AK$300,17,FALSE)=1000000000,N292="-",N292=""),"",(HLOOKUP(SMALL(G!$R$5:'G'!$AC$5,5),G!$R$5:'G'!$AC$500,ROW(G!V253)-4,FALSE))/VLOOKUP(F!$B253,E!$B$1:'E'!$AK$300,17,FALSE)*100),"")</f>
        <v/>
      </c>
      <c r="P292" s="65" t="str">
        <f>G!BC253</f>
        <v/>
      </c>
      <c r="Q292" s="28" t="str">
        <f>G!BB253</f>
        <v>--</v>
      </c>
      <c r="R292" s="23" t="str">
        <f>G!BD253</f>
        <v/>
      </c>
      <c r="S292" s="65" t="str">
        <f>IFERROR(IF(OR(Q292="--",Q292="rg",VLOOKUP(F!$B253,E!$B$1:'E'!$AK$300,17,FALSE)=1000000000,R292="-",R292=""),"",(HLOOKUP(SMALL(G!$R$5:'G'!$AC$5,7),G!$R$5:'G'!$AC$500,ROW(G!X253)-4,FALSE))/VLOOKUP(F!$B253,E!$B$1:'E'!$AK$300,17,FALSE)*100),"")</f>
        <v/>
      </c>
      <c r="T292" s="65" t="str">
        <f>G!BF253</f>
        <v/>
      </c>
      <c r="U292" s="28" t="str">
        <f>G!BE253</f>
        <v>--</v>
      </c>
      <c r="V292" s="23" t="str">
        <f>G!BG253</f>
        <v/>
      </c>
      <c r="W292" s="65" t="str">
        <f>IFERROR(IF(OR(U292="--",U292="rg",VLOOKUP(F!$B253,E!$B$1:'E'!$AK$300,17,FALSE)=1000000000,V292="-",V292=""),"",(HLOOKUP(SMALL(G!$R$5:'G'!$AC$5,9),G!$R$5:'G'!$AC$500,ROW(G!Z253)-4,FALSE))/VLOOKUP(F!$B253,E!$B$1:'E'!$AK$300,17,FALSE)*100),"")</f>
        <v/>
      </c>
      <c r="X292" s="65" t="str">
        <f>G!BI253</f>
        <v/>
      </c>
      <c r="Y292" s="28" t="str">
        <f>G!BH253</f>
        <v>--</v>
      </c>
      <c r="Z292" s="23" t="str">
        <f>G!BJ253</f>
        <v/>
      </c>
      <c r="AA292" s="65" t="str">
        <f>IFERROR(IF(OR(Y292="--",Y292="rg",VLOOKUP(F!$B253,E!$B$1:'E'!$AK$300,17,FALSE)=1000000000,Z292="-",Z292=""),"",(HLOOKUP(SMALL(G!$R$5:'G'!$AC$5,11),G!$R$5:'G'!$AC$500,ROW(G!AB253)-4,FALSE))/VLOOKUP(F!$B253,E!$B$1:'E'!$AK$300,17,FALSE)*100),"")</f>
        <v/>
      </c>
      <c r="AB292" s="22"/>
      <c r="AC292" s="22"/>
      <c r="AE292" s="40">
        <f t="shared" ref="AE292:AE300" si="13">IF(AND(E292="--",I292="--",M292="--",Q292="--",U292="--",Y292="--"),1,0)</f>
        <v>1</v>
      </c>
    </row>
    <row r="293" spans="1:31" s="40" customFormat="1" ht="9" customHeight="1" x14ac:dyDescent="0.15">
      <c r="A293" s="161" t="str">
        <f>F!A254</f>
        <v>Methylglycol</v>
      </c>
      <c r="B293" s="161"/>
      <c r="C293" s="161"/>
      <c r="D293" s="65" t="str">
        <f>G!AT254</f>
        <v/>
      </c>
      <c r="E293" s="28" t="str">
        <f>G!AS254</f>
        <v>--</v>
      </c>
      <c r="F293" s="23" t="str">
        <f>G!AU254</f>
        <v/>
      </c>
      <c r="G293" s="65" t="str">
        <f>IFERROR(IF(OR(E293="--",E293="rg",VLOOKUP(F!$B254,E!$B$1:'E'!$AK$300,17,FALSE)=1000000000,F293="-",F293=""),"",(HLOOKUP(SMALL(G!$R$5:'G'!$AC$5,1),G!$R$5:'G'!$AC$500,ROW(G!R254)-4,FALSE))/VLOOKUP(F!$B254,E!$B$1:'E'!$AK$300,17,FALSE)*100),"")</f>
        <v/>
      </c>
      <c r="H293" s="65" t="str">
        <f>G!AW254</f>
        <v/>
      </c>
      <c r="I293" s="28" t="str">
        <f>G!AV254</f>
        <v>--</v>
      </c>
      <c r="J293" s="23" t="str">
        <f>G!AX254</f>
        <v/>
      </c>
      <c r="K293" s="65" t="str">
        <f>IFERROR(IF(OR(I293="--",I293="rg",VLOOKUP(F!$B254,E!$B$1:'E'!$AK$300,17,FALSE)=1000000000,J293="-",J293=""),"",(HLOOKUP(SMALL(G!$R$5:'G'!$AC$5,3),G!$R$5:'G'!$AC$500,ROW(G!T254)-4,FALSE))/VLOOKUP(F!$B254,E!$B$1:'E'!$AK$300,17,FALSE)*100),"")</f>
        <v/>
      </c>
      <c r="L293" s="65" t="str">
        <f>G!AZ254</f>
        <v/>
      </c>
      <c r="M293" s="28" t="str">
        <f>G!AY254</f>
        <v>--</v>
      </c>
      <c r="N293" s="23" t="str">
        <f>G!BA254</f>
        <v/>
      </c>
      <c r="O293" s="65" t="str">
        <f>IFERROR(IF(OR(M293="--",M293="rg",VLOOKUP(F!$B254,E!$B$1:'E'!$AK$300,17,FALSE)=1000000000,N293="-",N293=""),"",(HLOOKUP(SMALL(G!$R$5:'G'!$AC$5,5),G!$R$5:'G'!$AC$500,ROW(G!V254)-4,FALSE))/VLOOKUP(F!$B254,E!$B$1:'E'!$AK$300,17,FALSE)*100),"")</f>
        <v/>
      </c>
      <c r="P293" s="65" t="str">
        <f>G!BC254</f>
        <v/>
      </c>
      <c r="Q293" s="28" t="str">
        <f>G!BB254</f>
        <v>--</v>
      </c>
      <c r="R293" s="23" t="str">
        <f>G!BD254</f>
        <v/>
      </c>
      <c r="S293" s="65" t="str">
        <f>IFERROR(IF(OR(Q293="--",Q293="rg",VLOOKUP(F!$B254,E!$B$1:'E'!$AK$300,17,FALSE)=1000000000,R293="-",R293=""),"",(HLOOKUP(SMALL(G!$R$5:'G'!$AC$5,7),G!$R$5:'G'!$AC$500,ROW(G!X254)-4,FALSE))/VLOOKUP(F!$B254,E!$B$1:'E'!$AK$300,17,FALSE)*100),"")</f>
        <v/>
      </c>
      <c r="T293" s="65" t="str">
        <f>G!BF254</f>
        <v/>
      </c>
      <c r="U293" s="28" t="str">
        <f>G!BE254</f>
        <v>--</v>
      </c>
      <c r="V293" s="23" t="str">
        <f>G!BG254</f>
        <v/>
      </c>
      <c r="W293" s="65" t="str">
        <f>IFERROR(IF(OR(U293="--",U293="rg",VLOOKUP(F!$B254,E!$B$1:'E'!$AK$300,17,FALSE)=1000000000,V293="-",V293=""),"",(HLOOKUP(SMALL(G!$R$5:'G'!$AC$5,9),G!$R$5:'G'!$AC$500,ROW(G!Z254)-4,FALSE))/VLOOKUP(F!$B254,E!$B$1:'E'!$AK$300,17,FALSE)*100),"")</f>
        <v/>
      </c>
      <c r="X293" s="65" t="str">
        <f>G!BI254</f>
        <v/>
      </c>
      <c r="Y293" s="28" t="str">
        <f>G!BH254</f>
        <v>--</v>
      </c>
      <c r="Z293" s="23" t="str">
        <f>G!BJ254</f>
        <v/>
      </c>
      <c r="AA293" s="65" t="str">
        <f>IFERROR(IF(OR(Y293="--",Y293="rg",VLOOKUP(F!$B254,E!$B$1:'E'!$AK$300,17,FALSE)=1000000000,Z293="-",Z293=""),"",(HLOOKUP(SMALL(G!$R$5:'G'!$AC$5,11),G!$R$5:'G'!$AC$500,ROW(G!AB254)-4,FALSE))/VLOOKUP(F!$B254,E!$B$1:'E'!$AK$300,17,FALSE)*100),"")</f>
        <v/>
      </c>
      <c r="AB293" s="22"/>
      <c r="AC293" s="22"/>
      <c r="AE293" s="40">
        <f t="shared" si="13"/>
        <v>1</v>
      </c>
    </row>
    <row r="294" spans="1:31" s="40" customFormat="1" ht="9" customHeight="1" x14ac:dyDescent="0.15">
      <c r="A294" s="161" t="str">
        <f>F!A255</f>
        <v>Dimethylglycol</v>
      </c>
      <c r="B294" s="161"/>
      <c r="C294" s="161"/>
      <c r="D294" s="65" t="str">
        <f>G!AT255</f>
        <v/>
      </c>
      <c r="E294" s="28" t="str">
        <f>G!AS255</f>
        <v>--</v>
      </c>
      <c r="F294" s="23" t="str">
        <f>G!AU255</f>
        <v/>
      </c>
      <c r="G294" s="65" t="str">
        <f>IFERROR(IF(OR(E294="--",E294="rg",VLOOKUP(F!$B255,E!$B$1:'E'!$AK$300,17,FALSE)=1000000000,F294="-",F294=""),"",(HLOOKUP(SMALL(G!$R$5:'G'!$AC$5,1),G!$R$5:'G'!$AC$500,ROW(G!R255)-4,FALSE))/VLOOKUP(F!$B255,E!$B$1:'E'!$AK$300,17,FALSE)*100),"")</f>
        <v/>
      </c>
      <c r="H294" s="65" t="str">
        <f>G!AW255</f>
        <v/>
      </c>
      <c r="I294" s="28" t="str">
        <f>G!AV255</f>
        <v>--</v>
      </c>
      <c r="J294" s="23" t="str">
        <f>G!AX255</f>
        <v/>
      </c>
      <c r="K294" s="65" t="str">
        <f>IFERROR(IF(OR(I294="--",I294="rg",VLOOKUP(F!$B255,E!$B$1:'E'!$AK$300,17,FALSE)=1000000000,J294="-",J294=""),"",(HLOOKUP(SMALL(G!$R$5:'G'!$AC$5,3),G!$R$5:'G'!$AC$500,ROW(G!T255)-4,FALSE))/VLOOKUP(F!$B255,E!$B$1:'E'!$AK$300,17,FALSE)*100),"")</f>
        <v/>
      </c>
      <c r="L294" s="65" t="str">
        <f>G!AZ255</f>
        <v/>
      </c>
      <c r="M294" s="28" t="str">
        <f>G!AY255</f>
        <v>--</v>
      </c>
      <c r="N294" s="23" t="str">
        <f>G!BA255</f>
        <v/>
      </c>
      <c r="O294" s="65" t="str">
        <f>IFERROR(IF(OR(M294="--",M294="rg",VLOOKUP(F!$B255,E!$B$1:'E'!$AK$300,17,FALSE)=1000000000,N294="-",N294=""),"",(HLOOKUP(SMALL(G!$R$5:'G'!$AC$5,5),G!$R$5:'G'!$AC$500,ROW(G!V255)-4,FALSE))/VLOOKUP(F!$B255,E!$B$1:'E'!$AK$300,17,FALSE)*100),"")</f>
        <v/>
      </c>
      <c r="P294" s="65" t="str">
        <f>G!BC255</f>
        <v/>
      </c>
      <c r="Q294" s="28" t="str">
        <f>G!BB255</f>
        <v>--</v>
      </c>
      <c r="R294" s="23" t="str">
        <f>G!BD255</f>
        <v/>
      </c>
      <c r="S294" s="65" t="str">
        <f>IFERROR(IF(OR(Q294="--",Q294="rg",VLOOKUP(F!$B255,E!$B$1:'E'!$AK$300,17,FALSE)=1000000000,R294="-",R294=""),"",(HLOOKUP(SMALL(G!$R$5:'G'!$AC$5,7),G!$R$5:'G'!$AC$500,ROW(G!X255)-4,FALSE))/VLOOKUP(F!$B255,E!$B$1:'E'!$AK$300,17,FALSE)*100),"")</f>
        <v/>
      </c>
      <c r="T294" s="65" t="str">
        <f>G!BF255</f>
        <v/>
      </c>
      <c r="U294" s="28" t="str">
        <f>G!BE255</f>
        <v>--</v>
      </c>
      <c r="V294" s="23" t="str">
        <f>G!BG255</f>
        <v/>
      </c>
      <c r="W294" s="65" t="str">
        <f>IFERROR(IF(OR(U294="--",U294="rg",VLOOKUP(F!$B255,E!$B$1:'E'!$AK$300,17,FALSE)=1000000000,V294="-",V294=""),"",(HLOOKUP(SMALL(G!$R$5:'G'!$AC$5,9),G!$R$5:'G'!$AC$500,ROW(G!Z255)-4,FALSE))/VLOOKUP(F!$B255,E!$B$1:'E'!$AK$300,17,FALSE)*100),"")</f>
        <v/>
      </c>
      <c r="X294" s="65" t="str">
        <f>G!BI255</f>
        <v/>
      </c>
      <c r="Y294" s="28" t="str">
        <f>G!BH255</f>
        <v>--</v>
      </c>
      <c r="Z294" s="23" t="str">
        <f>G!BJ255</f>
        <v/>
      </c>
      <c r="AA294" s="65" t="str">
        <f>IFERROR(IF(OR(Y294="--",Y294="rg",VLOOKUP(F!$B255,E!$B$1:'E'!$AK$300,17,FALSE)=1000000000,Z294="-",Z294=""),"",(HLOOKUP(SMALL(G!$R$5:'G'!$AC$5,11),G!$R$5:'G'!$AC$500,ROW(G!AB255)-4,FALSE))/VLOOKUP(F!$B255,E!$B$1:'E'!$AK$300,17,FALSE)*100),"")</f>
        <v/>
      </c>
      <c r="AB294" s="22"/>
      <c r="AC294" s="22"/>
      <c r="AE294" s="40">
        <f t="shared" si="13"/>
        <v>1</v>
      </c>
    </row>
    <row r="295" spans="1:31" s="40" customFormat="1" ht="9" customHeight="1" x14ac:dyDescent="0.15">
      <c r="A295" s="161" t="str">
        <f>F!A256</f>
        <v>Ethylglycol</v>
      </c>
      <c r="B295" s="161"/>
      <c r="C295" s="161"/>
      <c r="D295" s="65" t="str">
        <f>G!AT256</f>
        <v/>
      </c>
      <c r="E295" s="28" t="str">
        <f>G!AS256</f>
        <v>--</v>
      </c>
      <c r="F295" s="23" t="str">
        <f>G!AU256</f>
        <v/>
      </c>
      <c r="G295" s="65" t="str">
        <f>IFERROR(IF(OR(E295="--",E295="rg",VLOOKUP(F!$B256,E!$B$1:'E'!$AK$300,17,FALSE)=1000000000,F295="-",F295=""),"",(HLOOKUP(SMALL(G!$R$5:'G'!$AC$5,1),G!$R$5:'G'!$AC$500,ROW(G!R256)-4,FALSE))/VLOOKUP(F!$B256,E!$B$1:'E'!$AK$300,17,FALSE)*100),"")</f>
        <v/>
      </c>
      <c r="H295" s="65" t="str">
        <f>G!AW256</f>
        <v/>
      </c>
      <c r="I295" s="28" t="str">
        <f>G!AV256</f>
        <v>--</v>
      </c>
      <c r="J295" s="23" t="str">
        <f>G!AX256</f>
        <v/>
      </c>
      <c r="K295" s="65" t="str">
        <f>IFERROR(IF(OR(I295="--",I295="rg",VLOOKUP(F!$B256,E!$B$1:'E'!$AK$300,17,FALSE)=1000000000,J295="-",J295=""),"",(HLOOKUP(SMALL(G!$R$5:'G'!$AC$5,3),G!$R$5:'G'!$AC$500,ROW(G!T256)-4,FALSE))/VLOOKUP(F!$B256,E!$B$1:'E'!$AK$300,17,FALSE)*100),"")</f>
        <v/>
      </c>
      <c r="L295" s="65" t="str">
        <f>G!AZ256</f>
        <v/>
      </c>
      <c r="M295" s="28" t="str">
        <f>G!AY256</f>
        <v>--</v>
      </c>
      <c r="N295" s="23" t="str">
        <f>G!BA256</f>
        <v/>
      </c>
      <c r="O295" s="65" t="str">
        <f>IFERROR(IF(OR(M295="--",M295="rg",VLOOKUP(F!$B256,E!$B$1:'E'!$AK$300,17,FALSE)=1000000000,N295="-",N295=""),"",(HLOOKUP(SMALL(G!$R$5:'G'!$AC$5,5),G!$R$5:'G'!$AC$500,ROW(G!V256)-4,FALSE))/VLOOKUP(F!$B256,E!$B$1:'E'!$AK$300,17,FALSE)*100),"")</f>
        <v/>
      </c>
      <c r="P295" s="65" t="str">
        <f>G!BC256</f>
        <v/>
      </c>
      <c r="Q295" s="28" t="str">
        <f>G!BB256</f>
        <v>--</v>
      </c>
      <c r="R295" s="23" t="str">
        <f>G!BD256</f>
        <v/>
      </c>
      <c r="S295" s="65" t="str">
        <f>IFERROR(IF(OR(Q295="--",Q295="rg",VLOOKUP(F!$B256,E!$B$1:'E'!$AK$300,17,FALSE)=1000000000,R295="-",R295=""),"",(HLOOKUP(SMALL(G!$R$5:'G'!$AC$5,7),G!$R$5:'G'!$AC$500,ROW(G!X256)-4,FALSE))/VLOOKUP(F!$B256,E!$B$1:'E'!$AK$300,17,FALSE)*100),"")</f>
        <v/>
      </c>
      <c r="T295" s="65" t="str">
        <f>G!BF256</f>
        <v/>
      </c>
      <c r="U295" s="28" t="str">
        <f>G!BE256</f>
        <v>--</v>
      </c>
      <c r="V295" s="23" t="str">
        <f>G!BG256</f>
        <v/>
      </c>
      <c r="W295" s="65" t="str">
        <f>IFERROR(IF(OR(U295="--",U295="rg",VLOOKUP(F!$B256,E!$B$1:'E'!$AK$300,17,FALSE)=1000000000,V295="-",V295=""),"",(HLOOKUP(SMALL(G!$R$5:'G'!$AC$5,9),G!$R$5:'G'!$AC$500,ROW(G!Z256)-4,FALSE))/VLOOKUP(F!$B256,E!$B$1:'E'!$AK$300,17,FALSE)*100),"")</f>
        <v/>
      </c>
      <c r="X295" s="65" t="str">
        <f>G!BI256</f>
        <v/>
      </c>
      <c r="Y295" s="28" t="str">
        <f>G!BH256</f>
        <v>--</v>
      </c>
      <c r="Z295" s="23" t="str">
        <f>G!BJ256</f>
        <v/>
      </c>
      <c r="AA295" s="65" t="str">
        <f>IFERROR(IF(OR(Y295="--",Y295="rg",VLOOKUP(F!$B256,E!$B$1:'E'!$AK$300,17,FALSE)=1000000000,Z295="-",Z295=""),"",(HLOOKUP(SMALL(G!$R$5:'G'!$AC$5,11),G!$R$5:'G'!$AC$500,ROW(G!AB256)-4,FALSE))/VLOOKUP(F!$B256,E!$B$1:'E'!$AK$300,17,FALSE)*100),"")</f>
        <v/>
      </c>
      <c r="AB295" s="22"/>
      <c r="AC295" s="22"/>
      <c r="AE295" s="40">
        <f t="shared" si="13"/>
        <v>1</v>
      </c>
    </row>
    <row r="296" spans="1:31" s="40" customFormat="1" ht="9" customHeight="1" x14ac:dyDescent="0.15">
      <c r="A296" s="161" t="str">
        <f>F!A257</f>
        <v>Diethylglycol</v>
      </c>
      <c r="B296" s="161"/>
      <c r="C296" s="161"/>
      <c r="D296" s="65" t="str">
        <f>G!AT257</f>
        <v/>
      </c>
      <c r="E296" s="28" t="str">
        <f>G!AS257</f>
        <v>--</v>
      </c>
      <c r="F296" s="23" t="str">
        <f>G!AU257</f>
        <v/>
      </c>
      <c r="G296" s="65" t="str">
        <f>IFERROR(IF(OR(E296="--",E296="rg",VLOOKUP(F!$B257,E!$B$1:'E'!$AK$300,17,FALSE)=1000000000,F296="-",F296=""),"",(HLOOKUP(SMALL(G!$R$5:'G'!$AC$5,1),G!$R$5:'G'!$AC$500,ROW(G!R257)-4,FALSE))/VLOOKUP(F!$B257,E!$B$1:'E'!$AK$300,17,FALSE)*100),"")</f>
        <v/>
      </c>
      <c r="H296" s="65" t="str">
        <f>G!AW257</f>
        <v/>
      </c>
      <c r="I296" s="28" t="str">
        <f>G!AV257</f>
        <v>--</v>
      </c>
      <c r="J296" s="23" t="str">
        <f>G!AX257</f>
        <v/>
      </c>
      <c r="K296" s="65" t="str">
        <f>IFERROR(IF(OR(I296="--",I296="rg",VLOOKUP(F!$B257,E!$B$1:'E'!$AK$300,17,FALSE)=1000000000,J296="-",J296=""),"",(HLOOKUP(SMALL(G!$R$5:'G'!$AC$5,3),G!$R$5:'G'!$AC$500,ROW(G!T257)-4,FALSE))/VLOOKUP(F!$B257,E!$B$1:'E'!$AK$300,17,FALSE)*100),"")</f>
        <v/>
      </c>
      <c r="L296" s="65" t="str">
        <f>G!AZ257</f>
        <v/>
      </c>
      <c r="M296" s="28" t="str">
        <f>G!AY257</f>
        <v>--</v>
      </c>
      <c r="N296" s="23" t="str">
        <f>G!BA257</f>
        <v/>
      </c>
      <c r="O296" s="65" t="str">
        <f>IFERROR(IF(OR(M296="--",M296="rg",VLOOKUP(F!$B257,E!$B$1:'E'!$AK$300,17,FALSE)=1000000000,N296="-",N296=""),"",(HLOOKUP(SMALL(G!$R$5:'G'!$AC$5,5),G!$R$5:'G'!$AC$500,ROW(G!V257)-4,FALSE))/VLOOKUP(F!$B257,E!$B$1:'E'!$AK$300,17,FALSE)*100),"")</f>
        <v/>
      </c>
      <c r="P296" s="65" t="str">
        <f>G!BC257</f>
        <v/>
      </c>
      <c r="Q296" s="28" t="str">
        <f>G!BB257</f>
        <v>--</v>
      </c>
      <c r="R296" s="23" t="str">
        <f>G!BD257</f>
        <v/>
      </c>
      <c r="S296" s="65" t="str">
        <f>IFERROR(IF(OR(Q296="--",Q296="rg",VLOOKUP(F!$B257,E!$B$1:'E'!$AK$300,17,FALSE)=1000000000,R296="-",R296=""),"",(HLOOKUP(SMALL(G!$R$5:'G'!$AC$5,7),G!$R$5:'G'!$AC$500,ROW(G!X257)-4,FALSE))/VLOOKUP(F!$B257,E!$B$1:'E'!$AK$300,17,FALSE)*100),"")</f>
        <v/>
      </c>
      <c r="T296" s="65" t="str">
        <f>G!BF257</f>
        <v/>
      </c>
      <c r="U296" s="28" t="str">
        <f>G!BE257</f>
        <v>--</v>
      </c>
      <c r="V296" s="23" t="str">
        <f>G!BG257</f>
        <v/>
      </c>
      <c r="W296" s="65" t="str">
        <f>IFERROR(IF(OR(U296="--",U296="rg",VLOOKUP(F!$B257,E!$B$1:'E'!$AK$300,17,FALSE)=1000000000,V296="-",V296=""),"",(HLOOKUP(SMALL(G!$R$5:'G'!$AC$5,9),G!$R$5:'G'!$AC$500,ROW(G!Z257)-4,FALSE))/VLOOKUP(F!$B257,E!$B$1:'E'!$AK$300,17,FALSE)*100),"")</f>
        <v/>
      </c>
      <c r="X296" s="65" t="str">
        <f>G!BI257</f>
        <v/>
      </c>
      <c r="Y296" s="28" t="str">
        <f>G!BH257</f>
        <v>--</v>
      </c>
      <c r="Z296" s="23" t="str">
        <f>G!BJ257</f>
        <v/>
      </c>
      <c r="AA296" s="65" t="str">
        <f>IFERROR(IF(OR(Y296="--",Y296="rg",VLOOKUP(F!$B257,E!$B$1:'E'!$AK$300,17,FALSE)=1000000000,Z296="-",Z296=""),"",(HLOOKUP(SMALL(G!$R$5:'G'!$AC$5,11),G!$R$5:'G'!$AC$500,ROW(G!AB257)-4,FALSE))/VLOOKUP(F!$B257,E!$B$1:'E'!$AK$300,17,FALSE)*100),"")</f>
        <v/>
      </c>
      <c r="AB296" s="22"/>
      <c r="AC296" s="22"/>
      <c r="AE296" s="40">
        <f t="shared" si="13"/>
        <v>1</v>
      </c>
    </row>
    <row r="297" spans="1:31" s="40" customFormat="1" ht="9" customHeight="1" x14ac:dyDescent="0.15">
      <c r="A297" s="161" t="str">
        <f>F!A258</f>
        <v>Isopropylglycol</v>
      </c>
      <c r="B297" s="161"/>
      <c r="C297" s="161"/>
      <c r="D297" s="65" t="str">
        <f>G!AT258</f>
        <v/>
      </c>
      <c r="E297" s="28" t="str">
        <f>G!AS258</f>
        <v>--</v>
      </c>
      <c r="F297" s="23" t="str">
        <f>G!AU258</f>
        <v/>
      </c>
      <c r="G297" s="65" t="str">
        <f>IFERROR(IF(OR(E297="--",E297="rg",VLOOKUP(F!$B258,E!$B$1:'E'!$AK$300,17,FALSE)=1000000000,F297="-",F297=""),"",(HLOOKUP(SMALL(G!$R$5:'G'!$AC$5,1),G!$R$5:'G'!$AC$500,ROW(G!R258)-4,FALSE))/VLOOKUP(F!$B258,E!$B$1:'E'!$AK$300,17,FALSE)*100),"")</f>
        <v/>
      </c>
      <c r="H297" s="65" t="str">
        <f>G!AW258</f>
        <v/>
      </c>
      <c r="I297" s="28" t="str">
        <f>G!AV258</f>
        <v>--</v>
      </c>
      <c r="J297" s="23" t="str">
        <f>G!AX258</f>
        <v/>
      </c>
      <c r="K297" s="65" t="str">
        <f>IFERROR(IF(OR(I297="--",I297="rg",VLOOKUP(F!$B258,E!$B$1:'E'!$AK$300,17,FALSE)=1000000000,J297="-",J297=""),"",(HLOOKUP(SMALL(G!$R$5:'G'!$AC$5,3),G!$R$5:'G'!$AC$500,ROW(G!T258)-4,FALSE))/VLOOKUP(F!$B258,E!$B$1:'E'!$AK$300,17,FALSE)*100),"")</f>
        <v/>
      </c>
      <c r="L297" s="65" t="str">
        <f>G!AZ258</f>
        <v/>
      </c>
      <c r="M297" s="28" t="str">
        <f>G!AY258</f>
        <v>--</v>
      </c>
      <c r="N297" s="23" t="str">
        <f>G!BA258</f>
        <v/>
      </c>
      <c r="O297" s="65" t="str">
        <f>IFERROR(IF(OR(M297="--",M297="rg",VLOOKUP(F!$B258,E!$B$1:'E'!$AK$300,17,FALSE)=1000000000,N297="-",N297=""),"",(HLOOKUP(SMALL(G!$R$5:'G'!$AC$5,5),G!$R$5:'G'!$AC$500,ROW(G!V258)-4,FALSE))/VLOOKUP(F!$B258,E!$B$1:'E'!$AK$300,17,FALSE)*100),"")</f>
        <v/>
      </c>
      <c r="P297" s="65" t="str">
        <f>G!BC258</f>
        <v/>
      </c>
      <c r="Q297" s="28" t="str">
        <f>G!BB258</f>
        <v>--</v>
      </c>
      <c r="R297" s="23" t="str">
        <f>G!BD258</f>
        <v/>
      </c>
      <c r="S297" s="65" t="str">
        <f>IFERROR(IF(OR(Q297="--",Q297="rg",VLOOKUP(F!$B258,E!$B$1:'E'!$AK$300,17,FALSE)=1000000000,R297="-",R297=""),"",(HLOOKUP(SMALL(G!$R$5:'G'!$AC$5,7),G!$R$5:'G'!$AC$500,ROW(G!X258)-4,FALSE))/VLOOKUP(F!$B258,E!$B$1:'E'!$AK$300,17,FALSE)*100),"")</f>
        <v/>
      </c>
      <c r="T297" s="65" t="str">
        <f>G!BF258</f>
        <v/>
      </c>
      <c r="U297" s="28" t="str">
        <f>G!BE258</f>
        <v>--</v>
      </c>
      <c r="V297" s="23" t="str">
        <f>G!BG258</f>
        <v/>
      </c>
      <c r="W297" s="65" t="str">
        <f>IFERROR(IF(OR(U297="--",U297="rg",VLOOKUP(F!$B258,E!$B$1:'E'!$AK$300,17,FALSE)=1000000000,V297="-",V297=""),"",(HLOOKUP(SMALL(G!$R$5:'G'!$AC$5,9),G!$R$5:'G'!$AC$500,ROW(G!Z258)-4,FALSE))/VLOOKUP(F!$B258,E!$B$1:'E'!$AK$300,17,FALSE)*100),"")</f>
        <v/>
      </c>
      <c r="X297" s="65" t="str">
        <f>G!BI258</f>
        <v/>
      </c>
      <c r="Y297" s="28" t="str">
        <f>G!BH258</f>
        <v>--</v>
      </c>
      <c r="Z297" s="23" t="str">
        <f>G!BJ258</f>
        <v/>
      </c>
      <c r="AA297" s="65" t="str">
        <f>IFERROR(IF(OR(Y297="--",Y297="rg",VLOOKUP(F!$B258,E!$B$1:'E'!$AK$300,17,FALSE)=1000000000,Z297="-",Z297=""),"",(HLOOKUP(SMALL(G!$R$5:'G'!$AC$5,11),G!$R$5:'G'!$AC$500,ROW(G!AB258)-4,FALSE))/VLOOKUP(F!$B258,E!$B$1:'E'!$AK$300,17,FALSE)*100),"")</f>
        <v/>
      </c>
      <c r="AB297" s="22"/>
      <c r="AC297" s="22"/>
      <c r="AE297" s="40">
        <f t="shared" si="13"/>
        <v>1</v>
      </c>
    </row>
    <row r="298" spans="1:31" s="40" customFormat="1" ht="9" customHeight="1" x14ac:dyDescent="0.15">
      <c r="A298" s="161" t="str">
        <f>F!A259</f>
        <v>Butylglycol</v>
      </c>
      <c r="B298" s="161"/>
      <c r="C298" s="161"/>
      <c r="D298" s="65" t="str">
        <f>G!AT259</f>
        <v/>
      </c>
      <c r="E298" s="28" t="str">
        <f>G!AS259</f>
        <v>--</v>
      </c>
      <c r="F298" s="23" t="str">
        <f>G!AU259</f>
        <v/>
      </c>
      <c r="G298" s="65" t="str">
        <f>IFERROR(IF(OR(E298="--",E298="rg",VLOOKUP(F!$B259,E!$B$1:'E'!$AK$300,17,FALSE)=1000000000,F298="-",F298=""),"",(HLOOKUP(SMALL(G!$R$5:'G'!$AC$5,1),G!$R$5:'G'!$AC$500,ROW(G!R259)-4,FALSE))/VLOOKUP(F!$B259,E!$B$1:'E'!$AK$300,17,FALSE)*100),"")</f>
        <v/>
      </c>
      <c r="H298" s="65" t="str">
        <f>G!AW259</f>
        <v/>
      </c>
      <c r="I298" s="28" t="str">
        <f>G!AV259</f>
        <v>--</v>
      </c>
      <c r="J298" s="23" t="str">
        <f>G!AX259</f>
        <v/>
      </c>
      <c r="K298" s="65" t="str">
        <f>IFERROR(IF(OR(I298="--",I298="rg",VLOOKUP(F!$B259,E!$B$1:'E'!$AK$300,17,FALSE)=1000000000,J298="-",J298=""),"",(HLOOKUP(SMALL(G!$R$5:'G'!$AC$5,3),G!$R$5:'G'!$AC$500,ROW(G!T259)-4,FALSE))/VLOOKUP(F!$B259,E!$B$1:'E'!$AK$300,17,FALSE)*100),"")</f>
        <v/>
      </c>
      <c r="L298" s="65" t="str">
        <f>G!AZ259</f>
        <v/>
      </c>
      <c r="M298" s="28" t="str">
        <f>G!AY259</f>
        <v>--</v>
      </c>
      <c r="N298" s="23" t="str">
        <f>G!BA259</f>
        <v/>
      </c>
      <c r="O298" s="65" t="str">
        <f>IFERROR(IF(OR(M298="--",M298="rg",VLOOKUP(F!$B259,E!$B$1:'E'!$AK$300,17,FALSE)=1000000000,N298="-",N298=""),"",(HLOOKUP(SMALL(G!$R$5:'G'!$AC$5,5),G!$R$5:'G'!$AC$500,ROW(G!V259)-4,FALSE))/VLOOKUP(F!$B259,E!$B$1:'E'!$AK$300,17,FALSE)*100),"")</f>
        <v/>
      </c>
      <c r="P298" s="65" t="str">
        <f>G!BC259</f>
        <v/>
      </c>
      <c r="Q298" s="28" t="str">
        <f>G!BB259</f>
        <v>--</v>
      </c>
      <c r="R298" s="23" t="str">
        <f>G!BD259</f>
        <v/>
      </c>
      <c r="S298" s="65" t="str">
        <f>IFERROR(IF(OR(Q298="--",Q298="rg",VLOOKUP(F!$B259,E!$B$1:'E'!$AK$300,17,FALSE)=1000000000,R298="-",R298=""),"",(HLOOKUP(SMALL(G!$R$5:'G'!$AC$5,7),G!$R$5:'G'!$AC$500,ROW(G!X259)-4,FALSE))/VLOOKUP(F!$B259,E!$B$1:'E'!$AK$300,17,FALSE)*100),"")</f>
        <v/>
      </c>
      <c r="T298" s="65" t="str">
        <f>G!BF259</f>
        <v/>
      </c>
      <c r="U298" s="28" t="str">
        <f>G!BE259</f>
        <v>--</v>
      </c>
      <c r="V298" s="23" t="str">
        <f>G!BG259</f>
        <v/>
      </c>
      <c r="W298" s="65" t="str">
        <f>IFERROR(IF(OR(U298="--",U298="rg",VLOOKUP(F!$B259,E!$B$1:'E'!$AK$300,17,FALSE)=1000000000,V298="-",V298=""),"",(HLOOKUP(SMALL(G!$R$5:'G'!$AC$5,9),G!$R$5:'G'!$AC$500,ROW(G!Z259)-4,FALSE))/VLOOKUP(F!$B259,E!$B$1:'E'!$AK$300,17,FALSE)*100),"")</f>
        <v/>
      </c>
      <c r="X298" s="65" t="str">
        <f>G!BI259</f>
        <v/>
      </c>
      <c r="Y298" s="28" t="str">
        <f>G!BH259</f>
        <v>--</v>
      </c>
      <c r="Z298" s="23" t="str">
        <f>G!BJ259</f>
        <v/>
      </c>
      <c r="AA298" s="65" t="str">
        <f>IFERROR(IF(OR(Y298="--",Y298="rg",VLOOKUP(F!$B259,E!$B$1:'E'!$AK$300,17,FALSE)=1000000000,Z298="-",Z298=""),"",(HLOOKUP(SMALL(G!$R$5:'G'!$AC$5,11),G!$R$5:'G'!$AC$500,ROW(G!AB259)-4,FALSE))/VLOOKUP(F!$B259,E!$B$1:'E'!$AK$300,17,FALSE)*100),"")</f>
        <v/>
      </c>
      <c r="AB298" s="22"/>
      <c r="AC298" s="22"/>
      <c r="AE298" s="40">
        <f t="shared" si="13"/>
        <v>1</v>
      </c>
    </row>
    <row r="299" spans="1:31" s="40" customFormat="1" ht="9" customHeight="1" x14ac:dyDescent="0.15">
      <c r="A299" s="161" t="str">
        <f>F!A260</f>
        <v>Ethyleenglycol</v>
      </c>
      <c r="B299" s="161"/>
      <c r="C299" s="161"/>
      <c r="D299" s="65" t="str">
        <f>G!AT260</f>
        <v/>
      </c>
      <c r="E299" s="28" t="str">
        <f>G!AS260</f>
        <v>--</v>
      </c>
      <c r="F299" s="23" t="str">
        <f>G!AU260</f>
        <v/>
      </c>
      <c r="G299" s="65" t="str">
        <f>IFERROR(IF(OR(E299="--",E299="rg",VLOOKUP(F!$B260,E!$B$1:'E'!$AK$300,17,FALSE)=1000000000,F299="-",F299=""),"",(HLOOKUP(SMALL(G!$R$5:'G'!$AC$5,1),G!$R$5:'G'!$AC$500,ROW(G!R260)-4,FALSE))/VLOOKUP(F!$B260,E!$B$1:'E'!$AK$300,17,FALSE)*100),"")</f>
        <v/>
      </c>
      <c r="H299" s="65" t="str">
        <f>G!AW260</f>
        <v/>
      </c>
      <c r="I299" s="28" t="str">
        <f>G!AV260</f>
        <v>--</v>
      </c>
      <c r="J299" s="23" t="str">
        <f>G!AX260</f>
        <v/>
      </c>
      <c r="K299" s="65" t="str">
        <f>IFERROR(IF(OR(I299="--",I299="rg",VLOOKUP(F!$B260,E!$B$1:'E'!$AK$300,17,FALSE)=1000000000,J299="-",J299=""),"",(HLOOKUP(SMALL(G!$R$5:'G'!$AC$5,3),G!$R$5:'G'!$AC$500,ROW(G!T260)-4,FALSE))/VLOOKUP(F!$B260,E!$B$1:'E'!$AK$300,17,FALSE)*100),"")</f>
        <v/>
      </c>
      <c r="L299" s="65" t="str">
        <f>G!AZ260</f>
        <v/>
      </c>
      <c r="M299" s="28" t="str">
        <f>G!AY260</f>
        <v>--</v>
      </c>
      <c r="N299" s="23" t="str">
        <f>G!BA260</f>
        <v/>
      </c>
      <c r="O299" s="65" t="str">
        <f>IFERROR(IF(OR(M299="--",M299="rg",VLOOKUP(F!$B260,E!$B$1:'E'!$AK$300,17,FALSE)=1000000000,N299="-",N299=""),"",(HLOOKUP(SMALL(G!$R$5:'G'!$AC$5,5),G!$R$5:'G'!$AC$500,ROW(G!V260)-4,FALSE))/VLOOKUP(F!$B260,E!$B$1:'E'!$AK$300,17,FALSE)*100),"")</f>
        <v/>
      </c>
      <c r="P299" s="65" t="str">
        <f>G!BC260</f>
        <v/>
      </c>
      <c r="Q299" s="28" t="str">
        <f>G!BB260</f>
        <v>--</v>
      </c>
      <c r="R299" s="23" t="str">
        <f>G!BD260</f>
        <v/>
      </c>
      <c r="S299" s="65" t="str">
        <f>IFERROR(IF(OR(Q299="--",Q299="rg",VLOOKUP(F!$B260,E!$B$1:'E'!$AK$300,17,FALSE)=1000000000,R299="-",R299=""),"",(HLOOKUP(SMALL(G!$R$5:'G'!$AC$5,7),G!$R$5:'G'!$AC$500,ROW(G!X260)-4,FALSE))/VLOOKUP(F!$B260,E!$B$1:'E'!$AK$300,17,FALSE)*100),"")</f>
        <v/>
      </c>
      <c r="T299" s="65" t="str">
        <f>G!BF260</f>
        <v/>
      </c>
      <c r="U299" s="28" t="str">
        <f>G!BE260</f>
        <v>--</v>
      </c>
      <c r="V299" s="23" t="str">
        <f>G!BG260</f>
        <v/>
      </c>
      <c r="W299" s="65" t="str">
        <f>IFERROR(IF(OR(U299="--",U299="rg",VLOOKUP(F!$B260,E!$B$1:'E'!$AK$300,17,FALSE)=1000000000,V299="-",V299=""),"",(HLOOKUP(SMALL(G!$R$5:'G'!$AC$5,9),G!$R$5:'G'!$AC$500,ROW(G!Z260)-4,FALSE))/VLOOKUP(F!$B260,E!$B$1:'E'!$AK$300,17,FALSE)*100),"")</f>
        <v/>
      </c>
      <c r="X299" s="65" t="str">
        <f>G!BI260</f>
        <v/>
      </c>
      <c r="Y299" s="28" t="str">
        <f>G!BH260</f>
        <v>--</v>
      </c>
      <c r="Z299" s="23" t="str">
        <f>G!BJ260</f>
        <v/>
      </c>
      <c r="AA299" s="65" t="str">
        <f>IFERROR(IF(OR(Y299="--",Y299="rg",VLOOKUP(F!$B260,E!$B$1:'E'!$AK$300,17,FALSE)=1000000000,Z299="-",Z299=""),"",(HLOOKUP(SMALL(G!$R$5:'G'!$AC$5,11),G!$R$5:'G'!$AC$500,ROW(G!AB260)-4,FALSE))/VLOOKUP(F!$B260,E!$B$1:'E'!$AK$300,17,FALSE)*100),"")</f>
        <v/>
      </c>
      <c r="AB299" s="22"/>
      <c r="AC299" s="22"/>
      <c r="AE299" s="40">
        <f t="shared" si="13"/>
        <v>1</v>
      </c>
    </row>
    <row r="300" spans="1:31" s="40" customFormat="1" ht="9" customHeight="1" x14ac:dyDescent="0.15">
      <c r="A300" s="161" t="str">
        <f>F!A261</f>
        <v>Diethyleenglycol</v>
      </c>
      <c r="B300" s="161"/>
      <c r="C300" s="161"/>
      <c r="D300" s="65" t="str">
        <f>G!AT261</f>
        <v/>
      </c>
      <c r="E300" s="28" t="str">
        <f>G!AS261</f>
        <v>--</v>
      </c>
      <c r="F300" s="23" t="str">
        <f>G!AU261</f>
        <v/>
      </c>
      <c r="G300" s="65" t="str">
        <f>IFERROR(IF(OR(E300="--",E300="rg",VLOOKUP(F!$B261,E!$B$1:'E'!$AK$300,17,FALSE)=1000000000,F300="-",F300=""),"",(HLOOKUP(SMALL(G!$R$5:'G'!$AC$5,1),G!$R$5:'G'!$AC$500,ROW(G!R261)-4,FALSE))/VLOOKUP(F!$B261,E!$B$1:'E'!$AK$300,17,FALSE)*100),"")</f>
        <v/>
      </c>
      <c r="H300" s="65" t="str">
        <f>G!AW261</f>
        <v/>
      </c>
      <c r="I300" s="28" t="str">
        <f>G!AV261</f>
        <v>--</v>
      </c>
      <c r="J300" s="23" t="str">
        <f>G!AX261</f>
        <v/>
      </c>
      <c r="K300" s="65" t="str">
        <f>IFERROR(IF(OR(I300="--",I300="rg",VLOOKUP(F!$B261,E!$B$1:'E'!$AK$300,17,FALSE)=1000000000,J300="-",J300=""),"",(HLOOKUP(SMALL(G!$R$5:'G'!$AC$5,3),G!$R$5:'G'!$AC$500,ROW(G!T261)-4,FALSE))/VLOOKUP(F!$B261,E!$B$1:'E'!$AK$300,17,FALSE)*100),"")</f>
        <v/>
      </c>
      <c r="L300" s="65" t="str">
        <f>G!AZ261</f>
        <v/>
      </c>
      <c r="M300" s="28" t="str">
        <f>G!AY261</f>
        <v>--</v>
      </c>
      <c r="N300" s="23" t="str">
        <f>G!BA261</f>
        <v/>
      </c>
      <c r="O300" s="65" t="str">
        <f>IFERROR(IF(OR(M300="--",M300="rg",VLOOKUP(F!$B261,E!$B$1:'E'!$AK$300,17,FALSE)=1000000000,N300="-",N300=""),"",(HLOOKUP(SMALL(G!$R$5:'G'!$AC$5,5),G!$R$5:'G'!$AC$500,ROW(G!V261)-4,FALSE))/VLOOKUP(F!$B261,E!$B$1:'E'!$AK$300,17,FALSE)*100),"")</f>
        <v/>
      </c>
      <c r="P300" s="65" t="str">
        <f>G!BC261</f>
        <v/>
      </c>
      <c r="Q300" s="28" t="str">
        <f>G!BB261</f>
        <v>--</v>
      </c>
      <c r="R300" s="23" t="str">
        <f>G!BD261</f>
        <v/>
      </c>
      <c r="S300" s="65" t="str">
        <f>IFERROR(IF(OR(Q300="--",Q300="rg",VLOOKUP(F!$B261,E!$B$1:'E'!$AK$300,17,FALSE)=1000000000,R300="-",R300=""),"",(HLOOKUP(SMALL(G!$R$5:'G'!$AC$5,7),G!$R$5:'G'!$AC$500,ROW(G!X261)-4,FALSE))/VLOOKUP(F!$B261,E!$B$1:'E'!$AK$300,17,FALSE)*100),"")</f>
        <v/>
      </c>
      <c r="T300" s="65" t="str">
        <f>G!BF261</f>
        <v/>
      </c>
      <c r="U300" s="28" t="str">
        <f>G!BE261</f>
        <v>--</v>
      </c>
      <c r="V300" s="23" t="str">
        <f>G!BG261</f>
        <v/>
      </c>
      <c r="W300" s="65" t="str">
        <f>IFERROR(IF(OR(U300="--",U300="rg",VLOOKUP(F!$B261,E!$B$1:'E'!$AK$300,17,FALSE)=1000000000,V300="-",V300=""),"",(HLOOKUP(SMALL(G!$R$5:'G'!$AC$5,9),G!$R$5:'G'!$AC$500,ROW(G!Z261)-4,FALSE))/VLOOKUP(F!$B261,E!$B$1:'E'!$AK$300,17,FALSE)*100),"")</f>
        <v/>
      </c>
      <c r="X300" s="65" t="str">
        <f>G!BI261</f>
        <v/>
      </c>
      <c r="Y300" s="28" t="str">
        <f>G!BH261</f>
        <v>--</v>
      </c>
      <c r="Z300" s="23" t="str">
        <f>G!BJ261</f>
        <v/>
      </c>
      <c r="AA300" s="65" t="str">
        <f>IFERROR(IF(OR(Y300="--",Y300="rg",VLOOKUP(F!$B261,E!$B$1:'E'!$AK$300,17,FALSE)=1000000000,Z300="-",Z300=""),"",(HLOOKUP(SMALL(G!$R$5:'G'!$AC$5,11),G!$R$5:'G'!$AC$500,ROW(G!AB261)-4,FALSE))/VLOOKUP(F!$B261,E!$B$1:'E'!$AK$300,17,FALSE)*100),"")</f>
        <v/>
      </c>
      <c r="AB300" s="22"/>
      <c r="AC300" s="22"/>
      <c r="AE300" s="40">
        <f t="shared" si="13"/>
        <v>1</v>
      </c>
    </row>
    <row r="301" spans="1:31" ht="3.95" customHeight="1" x14ac:dyDescent="0.15">
      <c r="A301" s="65"/>
      <c r="B301" s="65"/>
      <c r="C301" s="65"/>
      <c r="D301" s="65"/>
      <c r="H301" s="65"/>
      <c r="J301" s="23" t="str">
        <f>G!AX286</f>
        <v/>
      </c>
      <c r="L301" s="65"/>
      <c r="P301" s="65"/>
      <c r="T301" s="65"/>
      <c r="X301" s="65"/>
      <c r="AA301" s="22"/>
      <c r="AE301" s="67">
        <f>AE302</f>
        <v>1</v>
      </c>
    </row>
    <row r="302" spans="1:31" ht="9" customHeight="1" x14ac:dyDescent="0.15">
      <c r="A302" s="66" t="str">
        <f>IF(COUNTIF(F!D259:D266,60)&gt;0,"Alkylbenzenen (mg/l)","Alkylbenzenen (µg/l)")</f>
        <v>Alkylbenzenen (µg/l)</v>
      </c>
      <c r="B302" s="65"/>
      <c r="C302" s="65"/>
      <c r="D302" s="65"/>
      <c r="H302" s="65"/>
      <c r="J302" s="23" t="str">
        <f>G!AX287</f>
        <v/>
      </c>
      <c r="L302" s="65"/>
      <c r="P302" s="65"/>
      <c r="T302" s="65"/>
      <c r="X302" s="65"/>
      <c r="AA302" s="22"/>
      <c r="AE302" s="67">
        <f>IF(COUNTIF(AE303:AE310,1)=COUNT(AE303:AE310),1,0)</f>
        <v>1</v>
      </c>
    </row>
    <row r="303" spans="1:31" s="40" customFormat="1" ht="9" customHeight="1" x14ac:dyDescent="0.15">
      <c r="A303" s="161" t="str">
        <f>F!A262</f>
        <v>n-Propylbenzeen</v>
      </c>
      <c r="B303" s="161"/>
      <c r="C303" s="161"/>
      <c r="D303" s="65" t="str">
        <f>G!AT262</f>
        <v/>
      </c>
      <c r="E303" s="28" t="str">
        <f>G!AS262</f>
        <v>--</v>
      </c>
      <c r="F303" s="23" t="str">
        <f>G!AU262</f>
        <v/>
      </c>
      <c r="G303" s="65" t="str">
        <f>IFERROR(IF(OR(E303="--",E303="rg",VLOOKUP(F!$B262,E!$B$1:'E'!$AK$300,17,FALSE)=1000000000,F303="-",F303=""),"",(HLOOKUP(SMALL(G!$R$5:'G'!$AC$5,1),G!$R$5:'G'!$AC$500,ROW(G!R262)-4,FALSE))/VLOOKUP(F!$B262,E!$B$1:'E'!$AK$300,17,FALSE)*100),"")</f>
        <v/>
      </c>
      <c r="H303" s="65" t="str">
        <f>G!AW262</f>
        <v/>
      </c>
      <c r="I303" s="28" t="str">
        <f>G!AV262</f>
        <v>--</v>
      </c>
      <c r="J303" s="23" t="str">
        <f>G!AX262</f>
        <v/>
      </c>
      <c r="K303" s="65" t="str">
        <f>IFERROR(IF(OR(I303="--",I303="rg",VLOOKUP(F!$B262,E!$B$1:'E'!$AK$300,17,FALSE)=1000000000,J303="-",J303=""),"",(HLOOKUP(SMALL(G!$R$5:'G'!$AC$5,3),G!$R$5:'G'!$AC$500,ROW(G!T262)-4,FALSE))/VLOOKUP(F!$B262,E!$B$1:'E'!$AK$300,17,FALSE)*100),"")</f>
        <v/>
      </c>
      <c r="L303" s="65" t="str">
        <f>G!AZ262</f>
        <v/>
      </c>
      <c r="M303" s="28" t="str">
        <f>G!AY262</f>
        <v>--</v>
      </c>
      <c r="N303" s="23" t="str">
        <f>G!BA262</f>
        <v/>
      </c>
      <c r="O303" s="65" t="str">
        <f>IFERROR(IF(OR(M303="--",M303="rg",VLOOKUP(F!$B262,E!$B$1:'E'!$AK$300,17,FALSE)=1000000000,N303="-",N303=""),"",(HLOOKUP(SMALL(G!$R$5:'G'!$AC$5,5),G!$R$5:'G'!$AC$500,ROW(G!V262)-4,FALSE))/VLOOKUP(F!$B262,E!$B$1:'E'!$AK$300,17,FALSE)*100),"")</f>
        <v/>
      </c>
      <c r="P303" s="65" t="str">
        <f>G!BC262</f>
        <v/>
      </c>
      <c r="Q303" s="28" t="str">
        <f>G!BB262</f>
        <v>--</v>
      </c>
      <c r="R303" s="23" t="str">
        <f>G!BD262</f>
        <v/>
      </c>
      <c r="S303" s="65" t="str">
        <f>IFERROR(IF(OR(Q303="--",Q303="rg",VLOOKUP(F!$B262,E!$B$1:'E'!$AK$300,17,FALSE)=1000000000,R303="-",R303=""),"",(HLOOKUP(SMALL(G!$R$5:'G'!$AC$5,7),G!$R$5:'G'!$AC$500,ROW(G!X262)-4,FALSE))/VLOOKUP(F!$B262,E!$B$1:'E'!$AK$300,17,FALSE)*100),"")</f>
        <v/>
      </c>
      <c r="T303" s="65" t="str">
        <f>G!BF262</f>
        <v/>
      </c>
      <c r="U303" s="28" t="str">
        <f>G!BE262</f>
        <v>--</v>
      </c>
      <c r="V303" s="23" t="str">
        <f>G!BG262</f>
        <v/>
      </c>
      <c r="W303" s="65" t="str">
        <f>IFERROR(IF(OR(U303="--",U303="rg",VLOOKUP(F!$B262,E!$B$1:'E'!$AK$300,17,FALSE)=1000000000,V303="-",V303=""),"",(HLOOKUP(SMALL(G!$R$5:'G'!$AC$5,9),G!$R$5:'G'!$AC$500,ROW(G!Z262)-4,FALSE))/VLOOKUP(F!$B262,E!$B$1:'E'!$AK$300,17,FALSE)*100),"")</f>
        <v/>
      </c>
      <c r="X303" s="65" t="str">
        <f>G!BI262</f>
        <v/>
      </c>
      <c r="Y303" s="28" t="str">
        <f>G!BH262</f>
        <v>--</v>
      </c>
      <c r="Z303" s="23" t="str">
        <f>G!BJ262</f>
        <v/>
      </c>
      <c r="AA303" s="65" t="str">
        <f>IFERROR(IF(OR(Y303="--",Y303="rg",VLOOKUP(F!$B262,E!$B$1:'E'!$AK$300,17,FALSE)=1000000000,Z303="-",Z303=""),"",(HLOOKUP(SMALL(G!$R$5:'G'!$AC$5,11),G!$R$5:'G'!$AC$500,ROW(G!AB262)-4,FALSE))/VLOOKUP(F!$B262,E!$B$1:'E'!$AK$300,17,FALSE)*100),"")</f>
        <v/>
      </c>
      <c r="AB303" s="22"/>
      <c r="AC303" s="22"/>
      <c r="AE303" s="40">
        <f t="shared" ref="AE303:AE310" si="14">IF(AND(E303="--",I303="--",M303="--",Q303="--",U303="--",Y303="--"),1,0)</f>
        <v>1</v>
      </c>
    </row>
    <row r="304" spans="1:31" s="40" customFormat="1" ht="9" customHeight="1" x14ac:dyDescent="0.15">
      <c r="A304" s="161" t="str">
        <f>F!A263</f>
        <v>Isopropylbenzeen / cumeen</v>
      </c>
      <c r="B304" s="161"/>
      <c r="C304" s="161"/>
      <c r="D304" s="65" t="str">
        <f>G!AT263</f>
        <v/>
      </c>
      <c r="E304" s="28" t="str">
        <f>G!AS263</f>
        <v>--</v>
      </c>
      <c r="F304" s="23" t="str">
        <f>G!AU263</f>
        <v/>
      </c>
      <c r="G304" s="65" t="str">
        <f>IFERROR(IF(OR(E304="--",E304="rg",VLOOKUP(F!$B263,E!$B$1:'E'!$AK$300,17,FALSE)=1000000000,F304="-",F304=""),"",(HLOOKUP(SMALL(G!$R$5:'G'!$AC$5,1),G!$R$5:'G'!$AC$500,ROW(G!R263)-4,FALSE))/VLOOKUP(F!$B263,E!$B$1:'E'!$AK$300,17,FALSE)*100),"")</f>
        <v/>
      </c>
      <c r="H304" s="65" t="str">
        <f>G!AW263</f>
        <v/>
      </c>
      <c r="I304" s="28" t="str">
        <f>G!AV263</f>
        <v>--</v>
      </c>
      <c r="J304" s="23" t="str">
        <f>G!AX263</f>
        <v/>
      </c>
      <c r="K304" s="65" t="str">
        <f>IFERROR(IF(OR(I304="--",I304="rg",VLOOKUP(F!$B263,E!$B$1:'E'!$AK$300,17,FALSE)=1000000000,J304="-",J304=""),"",(HLOOKUP(SMALL(G!$R$5:'G'!$AC$5,3),G!$R$5:'G'!$AC$500,ROW(G!T263)-4,FALSE))/VLOOKUP(F!$B263,E!$B$1:'E'!$AK$300,17,FALSE)*100),"")</f>
        <v/>
      </c>
      <c r="L304" s="65" t="str">
        <f>G!AZ263</f>
        <v/>
      </c>
      <c r="M304" s="28" t="str">
        <f>G!AY263</f>
        <v>--</v>
      </c>
      <c r="N304" s="23" t="str">
        <f>G!BA263</f>
        <v/>
      </c>
      <c r="O304" s="65" t="str">
        <f>IFERROR(IF(OR(M304="--",M304="rg",VLOOKUP(F!$B263,E!$B$1:'E'!$AK$300,17,FALSE)=1000000000,N304="-",N304=""),"",(HLOOKUP(SMALL(G!$R$5:'G'!$AC$5,5),G!$R$5:'G'!$AC$500,ROW(G!V263)-4,FALSE))/VLOOKUP(F!$B263,E!$B$1:'E'!$AK$300,17,FALSE)*100),"")</f>
        <v/>
      </c>
      <c r="P304" s="65" t="str">
        <f>G!BC263</f>
        <v/>
      </c>
      <c r="Q304" s="28" t="str">
        <f>G!BB263</f>
        <v>--</v>
      </c>
      <c r="R304" s="23" t="str">
        <f>G!BD263</f>
        <v/>
      </c>
      <c r="S304" s="65" t="str">
        <f>IFERROR(IF(OR(Q304="--",Q304="rg",VLOOKUP(F!$B263,E!$B$1:'E'!$AK$300,17,FALSE)=1000000000,R304="-",R304=""),"",(HLOOKUP(SMALL(G!$R$5:'G'!$AC$5,7),G!$R$5:'G'!$AC$500,ROW(G!X263)-4,FALSE))/VLOOKUP(F!$B263,E!$B$1:'E'!$AK$300,17,FALSE)*100),"")</f>
        <v/>
      </c>
      <c r="T304" s="65" t="str">
        <f>G!BF263</f>
        <v/>
      </c>
      <c r="U304" s="28" t="str">
        <f>G!BE263</f>
        <v>--</v>
      </c>
      <c r="V304" s="23" t="str">
        <f>G!BG263</f>
        <v/>
      </c>
      <c r="W304" s="65" t="str">
        <f>IFERROR(IF(OR(U304="--",U304="rg",VLOOKUP(F!$B263,E!$B$1:'E'!$AK$300,17,FALSE)=1000000000,V304="-",V304=""),"",(HLOOKUP(SMALL(G!$R$5:'G'!$AC$5,9),G!$R$5:'G'!$AC$500,ROW(G!Z263)-4,FALSE))/VLOOKUP(F!$B263,E!$B$1:'E'!$AK$300,17,FALSE)*100),"")</f>
        <v/>
      </c>
      <c r="X304" s="65" t="str">
        <f>G!BI263</f>
        <v/>
      </c>
      <c r="Y304" s="28" t="str">
        <f>G!BH263</f>
        <v>--</v>
      </c>
      <c r="Z304" s="23" t="str">
        <f>G!BJ263</f>
        <v/>
      </c>
      <c r="AA304" s="65" t="str">
        <f>IFERROR(IF(OR(Y304="--",Y304="rg",VLOOKUP(F!$B263,E!$B$1:'E'!$AK$300,17,FALSE)=1000000000,Z304="-",Z304=""),"",(HLOOKUP(SMALL(G!$R$5:'G'!$AC$5,11),G!$R$5:'G'!$AC$500,ROW(G!AB263)-4,FALSE))/VLOOKUP(F!$B263,E!$B$1:'E'!$AK$300,17,FALSE)*100),"")</f>
        <v/>
      </c>
      <c r="AB304" s="22"/>
      <c r="AC304" s="22"/>
      <c r="AE304" s="40">
        <f t="shared" si="14"/>
        <v>1</v>
      </c>
    </row>
    <row r="305" spans="1:31" s="40" customFormat="1" ht="9" customHeight="1" x14ac:dyDescent="0.15">
      <c r="A305" s="161" t="str">
        <f>F!A264</f>
        <v>1,3,5-Trimethylbenzeen</v>
      </c>
      <c r="B305" s="161"/>
      <c r="C305" s="161"/>
      <c r="D305" s="65" t="str">
        <f>G!AT264</f>
        <v/>
      </c>
      <c r="E305" s="28" t="str">
        <f>G!AS264</f>
        <v>--</v>
      </c>
      <c r="F305" s="23" t="str">
        <f>G!AU264</f>
        <v/>
      </c>
      <c r="G305" s="65" t="str">
        <f>IFERROR(IF(OR(E305="--",E305="rg",VLOOKUP(F!$B264,E!$B$1:'E'!$AK$300,17,FALSE)=1000000000,F305="-",F305=""),"",(HLOOKUP(SMALL(G!$R$5:'G'!$AC$5,1),G!$R$5:'G'!$AC$500,ROW(G!R264)-4,FALSE))/VLOOKUP(F!$B264,E!$B$1:'E'!$AK$300,17,FALSE)*100),"")</f>
        <v/>
      </c>
      <c r="H305" s="65" t="str">
        <f>G!AW264</f>
        <v/>
      </c>
      <c r="I305" s="28" t="str">
        <f>G!AV264</f>
        <v>--</v>
      </c>
      <c r="J305" s="23" t="str">
        <f>G!AX264</f>
        <v/>
      </c>
      <c r="K305" s="65" t="str">
        <f>IFERROR(IF(OR(I305="--",I305="rg",VLOOKUP(F!$B264,E!$B$1:'E'!$AK$300,17,FALSE)=1000000000,J305="-",J305=""),"",(HLOOKUP(SMALL(G!$R$5:'G'!$AC$5,3),G!$R$5:'G'!$AC$500,ROW(G!T264)-4,FALSE))/VLOOKUP(F!$B264,E!$B$1:'E'!$AK$300,17,FALSE)*100),"")</f>
        <v/>
      </c>
      <c r="L305" s="65" t="str">
        <f>G!AZ264</f>
        <v/>
      </c>
      <c r="M305" s="28" t="str">
        <f>G!AY264</f>
        <v>--</v>
      </c>
      <c r="N305" s="23" t="str">
        <f>G!BA264</f>
        <v/>
      </c>
      <c r="O305" s="65" t="str">
        <f>IFERROR(IF(OR(M305="--",M305="rg",VLOOKUP(F!$B264,E!$B$1:'E'!$AK$300,17,FALSE)=1000000000,N305="-",N305=""),"",(HLOOKUP(SMALL(G!$R$5:'G'!$AC$5,5),G!$R$5:'G'!$AC$500,ROW(G!V264)-4,FALSE))/VLOOKUP(F!$B264,E!$B$1:'E'!$AK$300,17,FALSE)*100),"")</f>
        <v/>
      </c>
      <c r="P305" s="65" t="str">
        <f>G!BC264</f>
        <v/>
      </c>
      <c r="Q305" s="28" t="str">
        <f>G!BB264</f>
        <v>--</v>
      </c>
      <c r="R305" s="23" t="str">
        <f>G!BD264</f>
        <v/>
      </c>
      <c r="S305" s="65" t="str">
        <f>IFERROR(IF(OR(Q305="--",Q305="rg",VLOOKUP(F!$B264,E!$B$1:'E'!$AK$300,17,FALSE)=1000000000,R305="-",R305=""),"",(HLOOKUP(SMALL(G!$R$5:'G'!$AC$5,7),G!$R$5:'G'!$AC$500,ROW(G!X264)-4,FALSE))/VLOOKUP(F!$B264,E!$B$1:'E'!$AK$300,17,FALSE)*100),"")</f>
        <v/>
      </c>
      <c r="T305" s="65" t="str">
        <f>G!BF264</f>
        <v/>
      </c>
      <c r="U305" s="28" t="str">
        <f>G!BE264</f>
        <v>--</v>
      </c>
      <c r="V305" s="23" t="str">
        <f>G!BG264</f>
        <v/>
      </c>
      <c r="W305" s="65" t="str">
        <f>IFERROR(IF(OR(U305="--",U305="rg",VLOOKUP(F!$B264,E!$B$1:'E'!$AK$300,17,FALSE)=1000000000,V305="-",V305=""),"",(HLOOKUP(SMALL(G!$R$5:'G'!$AC$5,9),G!$R$5:'G'!$AC$500,ROW(G!Z264)-4,FALSE))/VLOOKUP(F!$B264,E!$B$1:'E'!$AK$300,17,FALSE)*100),"")</f>
        <v/>
      </c>
      <c r="X305" s="65" t="str">
        <f>G!BI264</f>
        <v/>
      </c>
      <c r="Y305" s="28" t="str">
        <f>G!BH264</f>
        <v>--</v>
      </c>
      <c r="Z305" s="23" t="str">
        <f>G!BJ264</f>
        <v/>
      </c>
      <c r="AA305" s="65" t="str">
        <f>IFERROR(IF(OR(Y305="--",Y305="rg",VLOOKUP(F!$B264,E!$B$1:'E'!$AK$300,17,FALSE)=1000000000,Z305="-",Z305=""),"",(HLOOKUP(SMALL(G!$R$5:'G'!$AC$5,11),G!$R$5:'G'!$AC$500,ROW(G!AB264)-4,FALSE))/VLOOKUP(F!$B264,E!$B$1:'E'!$AK$300,17,FALSE)*100),"")</f>
        <v/>
      </c>
      <c r="AB305" s="22"/>
      <c r="AC305" s="22"/>
      <c r="AE305" s="40">
        <f t="shared" si="14"/>
        <v>1</v>
      </c>
    </row>
    <row r="306" spans="1:31" s="40" customFormat="1" ht="9" customHeight="1" x14ac:dyDescent="0.15">
      <c r="A306" s="161" t="str">
        <f>F!A265</f>
        <v>1,2,4-Trimethylbenzeen</v>
      </c>
      <c r="B306" s="161"/>
      <c r="C306" s="161"/>
      <c r="D306" s="65" t="str">
        <f>G!AT265</f>
        <v/>
      </c>
      <c r="E306" s="28" t="str">
        <f>G!AS265</f>
        <v>--</v>
      </c>
      <c r="F306" s="23" t="str">
        <f>G!AU265</f>
        <v/>
      </c>
      <c r="G306" s="65" t="str">
        <f>IFERROR(IF(OR(E306="--",E306="rg",VLOOKUP(F!$B265,E!$B$1:'E'!$AK$300,17,FALSE)=1000000000,F306="-",F306=""),"",(HLOOKUP(SMALL(G!$R$5:'G'!$AC$5,1),G!$R$5:'G'!$AC$500,ROW(G!R265)-4,FALSE))/VLOOKUP(F!$B265,E!$B$1:'E'!$AK$300,17,FALSE)*100),"")</f>
        <v/>
      </c>
      <c r="H306" s="65" t="str">
        <f>G!AW265</f>
        <v/>
      </c>
      <c r="I306" s="28" t="str">
        <f>G!AV265</f>
        <v>--</v>
      </c>
      <c r="J306" s="23" t="str">
        <f>G!AX265</f>
        <v/>
      </c>
      <c r="K306" s="65" t="str">
        <f>IFERROR(IF(OR(I306="--",I306="rg",VLOOKUP(F!$B265,E!$B$1:'E'!$AK$300,17,FALSE)=1000000000,J306="-",J306=""),"",(HLOOKUP(SMALL(G!$R$5:'G'!$AC$5,3),G!$R$5:'G'!$AC$500,ROW(G!T265)-4,FALSE))/VLOOKUP(F!$B265,E!$B$1:'E'!$AK$300,17,FALSE)*100),"")</f>
        <v/>
      </c>
      <c r="L306" s="65" t="str">
        <f>G!AZ265</f>
        <v/>
      </c>
      <c r="M306" s="28" t="str">
        <f>G!AY265</f>
        <v>--</v>
      </c>
      <c r="N306" s="23" t="str">
        <f>G!BA265</f>
        <v/>
      </c>
      <c r="O306" s="65" t="str">
        <f>IFERROR(IF(OR(M306="--",M306="rg",VLOOKUP(F!$B265,E!$B$1:'E'!$AK$300,17,FALSE)=1000000000,N306="-",N306=""),"",(HLOOKUP(SMALL(G!$R$5:'G'!$AC$5,5),G!$R$5:'G'!$AC$500,ROW(G!V265)-4,FALSE))/VLOOKUP(F!$B265,E!$B$1:'E'!$AK$300,17,FALSE)*100),"")</f>
        <v/>
      </c>
      <c r="P306" s="65" t="str">
        <f>G!BC265</f>
        <v/>
      </c>
      <c r="Q306" s="28" t="str">
        <f>G!BB265</f>
        <v>--</v>
      </c>
      <c r="R306" s="23" t="str">
        <f>G!BD265</f>
        <v/>
      </c>
      <c r="S306" s="65" t="str">
        <f>IFERROR(IF(OR(Q306="--",Q306="rg",VLOOKUP(F!$B265,E!$B$1:'E'!$AK$300,17,FALSE)=1000000000,R306="-",R306=""),"",(HLOOKUP(SMALL(G!$R$5:'G'!$AC$5,7),G!$R$5:'G'!$AC$500,ROW(G!X265)-4,FALSE))/VLOOKUP(F!$B265,E!$B$1:'E'!$AK$300,17,FALSE)*100),"")</f>
        <v/>
      </c>
      <c r="T306" s="65" t="str">
        <f>G!BF265</f>
        <v/>
      </c>
      <c r="U306" s="28" t="str">
        <f>G!BE265</f>
        <v>--</v>
      </c>
      <c r="V306" s="23" t="str">
        <f>G!BG265</f>
        <v/>
      </c>
      <c r="W306" s="65" t="str">
        <f>IFERROR(IF(OR(U306="--",U306="rg",VLOOKUP(F!$B265,E!$B$1:'E'!$AK$300,17,FALSE)=1000000000,V306="-",V306=""),"",(HLOOKUP(SMALL(G!$R$5:'G'!$AC$5,9),G!$R$5:'G'!$AC$500,ROW(G!Z265)-4,FALSE))/VLOOKUP(F!$B265,E!$B$1:'E'!$AK$300,17,FALSE)*100),"")</f>
        <v/>
      </c>
      <c r="X306" s="65" t="str">
        <f>G!BI265</f>
        <v/>
      </c>
      <c r="Y306" s="28" t="str">
        <f>G!BH265</f>
        <v>--</v>
      </c>
      <c r="Z306" s="23" t="str">
        <f>G!BJ265</f>
        <v/>
      </c>
      <c r="AA306" s="65" t="str">
        <f>IFERROR(IF(OR(Y306="--",Y306="rg",VLOOKUP(F!$B265,E!$B$1:'E'!$AK$300,17,FALSE)=1000000000,Z306="-",Z306=""),"",(HLOOKUP(SMALL(G!$R$5:'G'!$AC$5,11),G!$R$5:'G'!$AC$500,ROW(G!AB265)-4,FALSE))/VLOOKUP(F!$B265,E!$B$1:'E'!$AK$300,17,FALSE)*100),"")</f>
        <v/>
      </c>
      <c r="AB306" s="22"/>
      <c r="AC306" s="22"/>
      <c r="AE306" s="40">
        <f t="shared" si="14"/>
        <v>1</v>
      </c>
    </row>
    <row r="307" spans="1:31" s="40" customFormat="1" ht="9" customHeight="1" x14ac:dyDescent="0.15">
      <c r="A307" s="161" t="str">
        <f>F!A266</f>
        <v>Tert-butylbenzeen</v>
      </c>
      <c r="B307" s="161"/>
      <c r="C307" s="161"/>
      <c r="D307" s="65" t="str">
        <f>G!AT266</f>
        <v/>
      </c>
      <c r="E307" s="28" t="str">
        <f>G!AS266</f>
        <v>--</v>
      </c>
      <c r="F307" s="23" t="str">
        <f>G!AU266</f>
        <v/>
      </c>
      <c r="G307" s="65" t="str">
        <f>IFERROR(IF(OR(E307="--",E307="rg",VLOOKUP(F!$B266,E!$B$1:'E'!$AK$300,17,FALSE)=1000000000,F307="-",F307=""),"",(HLOOKUP(SMALL(G!$R$5:'G'!$AC$5,1),G!$R$5:'G'!$AC$500,ROW(G!R266)-4,FALSE))/VLOOKUP(F!$B266,E!$B$1:'E'!$AK$300,17,FALSE)*100),"")</f>
        <v/>
      </c>
      <c r="H307" s="65" t="str">
        <f>G!AW266</f>
        <v/>
      </c>
      <c r="I307" s="28" t="str">
        <f>G!AV266</f>
        <v>--</v>
      </c>
      <c r="J307" s="23" t="str">
        <f>G!AX266</f>
        <v/>
      </c>
      <c r="K307" s="65" t="str">
        <f>IFERROR(IF(OR(I307="--",I307="rg",VLOOKUP(F!$B266,E!$B$1:'E'!$AK$300,17,FALSE)=1000000000,J307="-",J307=""),"",(HLOOKUP(SMALL(G!$R$5:'G'!$AC$5,3),G!$R$5:'G'!$AC$500,ROW(G!T266)-4,FALSE))/VLOOKUP(F!$B266,E!$B$1:'E'!$AK$300,17,FALSE)*100),"")</f>
        <v/>
      </c>
      <c r="L307" s="65" t="str">
        <f>G!AZ266</f>
        <v/>
      </c>
      <c r="M307" s="28" t="str">
        <f>G!AY266</f>
        <v>--</v>
      </c>
      <c r="N307" s="23" t="str">
        <f>G!BA266</f>
        <v/>
      </c>
      <c r="O307" s="65" t="str">
        <f>IFERROR(IF(OR(M307="--",M307="rg",VLOOKUP(F!$B266,E!$B$1:'E'!$AK$300,17,FALSE)=1000000000,N307="-",N307=""),"",(HLOOKUP(SMALL(G!$R$5:'G'!$AC$5,5),G!$R$5:'G'!$AC$500,ROW(G!V266)-4,FALSE))/VLOOKUP(F!$B266,E!$B$1:'E'!$AK$300,17,FALSE)*100),"")</f>
        <v/>
      </c>
      <c r="P307" s="65" t="str">
        <f>G!BC266</f>
        <v/>
      </c>
      <c r="Q307" s="28" t="str">
        <f>G!BB266</f>
        <v>--</v>
      </c>
      <c r="R307" s="23" t="str">
        <f>G!BD266</f>
        <v/>
      </c>
      <c r="S307" s="65" t="str">
        <f>IFERROR(IF(OR(Q307="--",Q307="rg",VLOOKUP(F!$B266,E!$B$1:'E'!$AK$300,17,FALSE)=1000000000,R307="-",R307=""),"",(HLOOKUP(SMALL(G!$R$5:'G'!$AC$5,7),G!$R$5:'G'!$AC$500,ROW(G!X266)-4,FALSE))/VLOOKUP(F!$B266,E!$B$1:'E'!$AK$300,17,FALSE)*100),"")</f>
        <v/>
      </c>
      <c r="T307" s="65" t="str">
        <f>G!BF266</f>
        <v/>
      </c>
      <c r="U307" s="28" t="str">
        <f>G!BE266</f>
        <v>--</v>
      </c>
      <c r="V307" s="23" t="str">
        <f>G!BG266</f>
        <v/>
      </c>
      <c r="W307" s="65" t="str">
        <f>IFERROR(IF(OR(U307="--",U307="rg",VLOOKUP(F!$B266,E!$B$1:'E'!$AK$300,17,FALSE)=1000000000,V307="-",V307=""),"",(HLOOKUP(SMALL(G!$R$5:'G'!$AC$5,9),G!$R$5:'G'!$AC$500,ROW(G!Z266)-4,FALSE))/VLOOKUP(F!$B266,E!$B$1:'E'!$AK$300,17,FALSE)*100),"")</f>
        <v/>
      </c>
      <c r="X307" s="65" t="str">
        <f>G!BI266</f>
        <v/>
      </c>
      <c r="Y307" s="28" t="str">
        <f>G!BH266</f>
        <v>--</v>
      </c>
      <c r="Z307" s="23" t="str">
        <f>G!BJ266</f>
        <v/>
      </c>
      <c r="AA307" s="65" t="str">
        <f>IFERROR(IF(OR(Y307="--",Y307="rg",VLOOKUP(F!$B266,E!$B$1:'E'!$AK$300,17,FALSE)=1000000000,Z307="-",Z307=""),"",(HLOOKUP(SMALL(G!$R$5:'G'!$AC$5,11),G!$R$5:'G'!$AC$500,ROW(G!AB266)-4,FALSE))/VLOOKUP(F!$B266,E!$B$1:'E'!$AK$300,17,FALSE)*100),"")</f>
        <v/>
      </c>
      <c r="AB307" s="22"/>
      <c r="AC307" s="22"/>
      <c r="AE307" s="40">
        <f t="shared" si="14"/>
        <v>1</v>
      </c>
    </row>
    <row r="308" spans="1:31" s="40" customFormat="1" ht="9" customHeight="1" x14ac:dyDescent="0.15">
      <c r="A308" s="161" t="str">
        <f>F!A267</f>
        <v>Sec-butylbenzeen</v>
      </c>
      <c r="B308" s="161"/>
      <c r="C308" s="161"/>
      <c r="D308" s="65" t="str">
        <f>G!AT267</f>
        <v/>
      </c>
      <c r="E308" s="28" t="str">
        <f>G!AS267</f>
        <v>--</v>
      </c>
      <c r="F308" s="23" t="str">
        <f>G!AU267</f>
        <v/>
      </c>
      <c r="G308" s="65" t="str">
        <f>IFERROR(IF(OR(E308="--",E308="rg",VLOOKUP(F!$B267,E!$B$1:'E'!$AK$300,17,FALSE)=1000000000,F308="-",F308=""),"",(HLOOKUP(SMALL(G!$R$5:'G'!$AC$5,1),G!$R$5:'G'!$AC$500,ROW(G!R267)-4,FALSE))/VLOOKUP(F!$B267,E!$B$1:'E'!$AK$300,17,FALSE)*100),"")</f>
        <v/>
      </c>
      <c r="H308" s="65" t="str">
        <f>G!AW267</f>
        <v/>
      </c>
      <c r="I308" s="28" t="str">
        <f>G!AV267</f>
        <v>--</v>
      </c>
      <c r="J308" s="23" t="str">
        <f>G!AX267</f>
        <v/>
      </c>
      <c r="K308" s="65" t="str">
        <f>IFERROR(IF(OR(I308="--",I308="rg",VLOOKUP(F!$B267,E!$B$1:'E'!$AK$300,17,FALSE)=1000000000,J308="-",J308=""),"",(HLOOKUP(SMALL(G!$R$5:'G'!$AC$5,3),G!$R$5:'G'!$AC$500,ROW(G!T267)-4,FALSE))/VLOOKUP(F!$B267,E!$B$1:'E'!$AK$300,17,FALSE)*100),"")</f>
        <v/>
      </c>
      <c r="L308" s="65" t="str">
        <f>G!AZ267</f>
        <v/>
      </c>
      <c r="M308" s="28" t="str">
        <f>G!AY267</f>
        <v>--</v>
      </c>
      <c r="N308" s="23" t="str">
        <f>G!BA267</f>
        <v/>
      </c>
      <c r="O308" s="65" t="str">
        <f>IFERROR(IF(OR(M308="--",M308="rg",VLOOKUP(F!$B267,E!$B$1:'E'!$AK$300,17,FALSE)=1000000000,N308="-",N308=""),"",(HLOOKUP(SMALL(G!$R$5:'G'!$AC$5,5),G!$R$5:'G'!$AC$500,ROW(G!V267)-4,FALSE))/VLOOKUP(F!$B267,E!$B$1:'E'!$AK$300,17,FALSE)*100),"")</f>
        <v/>
      </c>
      <c r="P308" s="65" t="str">
        <f>G!BC267</f>
        <v/>
      </c>
      <c r="Q308" s="28" t="str">
        <f>G!BB267</f>
        <v>--</v>
      </c>
      <c r="R308" s="23" t="str">
        <f>G!BD267</f>
        <v/>
      </c>
      <c r="S308" s="65" t="str">
        <f>IFERROR(IF(OR(Q308="--",Q308="rg",VLOOKUP(F!$B267,E!$B$1:'E'!$AK$300,17,FALSE)=1000000000,R308="-",R308=""),"",(HLOOKUP(SMALL(G!$R$5:'G'!$AC$5,7),G!$R$5:'G'!$AC$500,ROW(G!X267)-4,FALSE))/VLOOKUP(F!$B267,E!$B$1:'E'!$AK$300,17,FALSE)*100),"")</f>
        <v/>
      </c>
      <c r="T308" s="65" t="str">
        <f>G!BF267</f>
        <v/>
      </c>
      <c r="U308" s="28" t="str">
        <f>G!BE267</f>
        <v>--</v>
      </c>
      <c r="V308" s="23" t="str">
        <f>G!BG267</f>
        <v/>
      </c>
      <c r="W308" s="65" t="str">
        <f>IFERROR(IF(OR(U308="--",U308="rg",VLOOKUP(F!$B267,E!$B$1:'E'!$AK$300,17,FALSE)=1000000000,V308="-",V308=""),"",(HLOOKUP(SMALL(G!$R$5:'G'!$AC$5,9),G!$R$5:'G'!$AC$500,ROW(G!Z267)-4,FALSE))/VLOOKUP(F!$B267,E!$B$1:'E'!$AK$300,17,FALSE)*100),"")</f>
        <v/>
      </c>
      <c r="X308" s="65" t="str">
        <f>G!BI267</f>
        <v/>
      </c>
      <c r="Y308" s="28" t="str">
        <f>G!BH267</f>
        <v>--</v>
      </c>
      <c r="Z308" s="23" t="str">
        <f>G!BJ267</f>
        <v/>
      </c>
      <c r="AA308" s="65" t="str">
        <f>IFERROR(IF(OR(Y308="--",Y308="rg",VLOOKUP(F!$B267,E!$B$1:'E'!$AK$300,17,FALSE)=1000000000,Z308="-",Z308=""),"",(HLOOKUP(SMALL(G!$R$5:'G'!$AC$5,11),G!$R$5:'G'!$AC$500,ROW(G!AB267)-4,FALSE))/VLOOKUP(F!$B267,E!$B$1:'E'!$AK$300,17,FALSE)*100),"")</f>
        <v/>
      </c>
      <c r="AB308" s="22"/>
      <c r="AC308" s="22"/>
      <c r="AE308" s="40">
        <f t="shared" si="14"/>
        <v>1</v>
      </c>
    </row>
    <row r="309" spans="1:31" s="40" customFormat="1" ht="9" customHeight="1" x14ac:dyDescent="0.15">
      <c r="A309" s="161" t="str">
        <f>F!A268</f>
        <v>n-Butylbenzeen</v>
      </c>
      <c r="B309" s="161"/>
      <c r="C309" s="161"/>
      <c r="D309" s="65" t="str">
        <f>G!AT268</f>
        <v/>
      </c>
      <c r="E309" s="28" t="str">
        <f>G!AS268</f>
        <v>--</v>
      </c>
      <c r="F309" s="23" t="str">
        <f>G!AU268</f>
        <v/>
      </c>
      <c r="G309" s="65" t="str">
        <f>IFERROR(IF(OR(E309="--",E309="rg",VLOOKUP(F!$B268,E!$B$1:'E'!$AK$300,17,FALSE)=1000000000,F309="-",F309=""),"",(HLOOKUP(SMALL(G!$R$5:'G'!$AC$5,1),G!$R$5:'G'!$AC$500,ROW(G!R268)-4,FALSE))/VLOOKUP(F!$B268,E!$B$1:'E'!$AK$300,17,FALSE)*100),"")</f>
        <v/>
      </c>
      <c r="H309" s="65" t="str">
        <f>G!AW268</f>
        <v/>
      </c>
      <c r="I309" s="28" t="str">
        <f>G!AV268</f>
        <v>--</v>
      </c>
      <c r="J309" s="23" t="str">
        <f>G!AX268</f>
        <v/>
      </c>
      <c r="K309" s="65" t="str">
        <f>IFERROR(IF(OR(I309="--",I309="rg",VLOOKUP(F!$B268,E!$B$1:'E'!$AK$300,17,FALSE)=1000000000,J309="-",J309=""),"",(HLOOKUP(SMALL(G!$R$5:'G'!$AC$5,3),G!$R$5:'G'!$AC$500,ROW(G!T268)-4,FALSE))/VLOOKUP(F!$B268,E!$B$1:'E'!$AK$300,17,FALSE)*100),"")</f>
        <v/>
      </c>
      <c r="L309" s="65" t="str">
        <f>G!AZ268</f>
        <v/>
      </c>
      <c r="M309" s="28" t="str">
        <f>G!AY268</f>
        <v>--</v>
      </c>
      <c r="N309" s="23" t="str">
        <f>G!BA268</f>
        <v/>
      </c>
      <c r="O309" s="65" t="str">
        <f>IFERROR(IF(OR(M309="--",M309="rg",VLOOKUP(F!$B268,E!$B$1:'E'!$AK$300,17,FALSE)=1000000000,N309="-",N309=""),"",(HLOOKUP(SMALL(G!$R$5:'G'!$AC$5,5),G!$R$5:'G'!$AC$500,ROW(G!V268)-4,FALSE))/VLOOKUP(F!$B268,E!$B$1:'E'!$AK$300,17,FALSE)*100),"")</f>
        <v/>
      </c>
      <c r="P309" s="65" t="str">
        <f>G!BC268</f>
        <v/>
      </c>
      <c r="Q309" s="28" t="str">
        <f>G!BB268</f>
        <v>--</v>
      </c>
      <c r="R309" s="23" t="str">
        <f>G!BD268</f>
        <v/>
      </c>
      <c r="S309" s="65" t="str">
        <f>IFERROR(IF(OR(Q309="--",Q309="rg",VLOOKUP(F!$B268,E!$B$1:'E'!$AK$300,17,FALSE)=1000000000,R309="-",R309=""),"",(HLOOKUP(SMALL(G!$R$5:'G'!$AC$5,7),G!$R$5:'G'!$AC$500,ROW(G!X268)-4,FALSE))/VLOOKUP(F!$B268,E!$B$1:'E'!$AK$300,17,FALSE)*100),"")</f>
        <v/>
      </c>
      <c r="T309" s="65" t="str">
        <f>G!BF268</f>
        <v/>
      </c>
      <c r="U309" s="28" t="str">
        <f>G!BE268</f>
        <v>--</v>
      </c>
      <c r="V309" s="23" t="str">
        <f>G!BG268</f>
        <v/>
      </c>
      <c r="W309" s="65" t="str">
        <f>IFERROR(IF(OR(U309="--",U309="rg",VLOOKUP(F!$B268,E!$B$1:'E'!$AK$300,17,FALSE)=1000000000,V309="-",V309=""),"",(HLOOKUP(SMALL(G!$R$5:'G'!$AC$5,9),G!$R$5:'G'!$AC$500,ROW(G!Z268)-4,FALSE))/VLOOKUP(F!$B268,E!$B$1:'E'!$AK$300,17,FALSE)*100),"")</f>
        <v/>
      </c>
      <c r="X309" s="65" t="str">
        <f>G!BI268</f>
        <v/>
      </c>
      <c r="Y309" s="28" t="str">
        <f>G!BH268</f>
        <v>--</v>
      </c>
      <c r="Z309" s="23" t="str">
        <f>G!BJ268</f>
        <v/>
      </c>
      <c r="AA309" s="65" t="str">
        <f>IFERROR(IF(OR(Y309="--",Y309="rg",VLOOKUP(F!$B268,E!$B$1:'E'!$AK$300,17,FALSE)=1000000000,Z309="-",Z309=""),"",(HLOOKUP(SMALL(G!$R$5:'G'!$AC$5,11),G!$R$5:'G'!$AC$500,ROW(G!AB268)-4,FALSE))/VLOOKUP(F!$B268,E!$B$1:'E'!$AK$300,17,FALSE)*100),"")</f>
        <v/>
      </c>
      <c r="AB309" s="22"/>
      <c r="AC309" s="22"/>
      <c r="AE309" s="40">
        <f t="shared" si="14"/>
        <v>1</v>
      </c>
    </row>
    <row r="310" spans="1:31" s="40" customFormat="1" ht="9" customHeight="1" x14ac:dyDescent="0.15">
      <c r="A310" s="161" t="str">
        <f>F!A269</f>
        <v>4-Isopropyltolueen</v>
      </c>
      <c r="B310" s="161"/>
      <c r="C310" s="161"/>
      <c r="D310" s="65" t="str">
        <f>G!AT269</f>
        <v/>
      </c>
      <c r="E310" s="28" t="str">
        <f>G!AS269</f>
        <v>--</v>
      </c>
      <c r="F310" s="23" t="str">
        <f>G!AU269</f>
        <v/>
      </c>
      <c r="G310" s="65" t="str">
        <f>IFERROR(IF(OR(E310="--",E310="rg",VLOOKUP(F!$B269,E!$B$1:'E'!$AK$300,17,FALSE)=1000000000,F310="-",F310=""),"",(HLOOKUP(SMALL(G!$R$5:'G'!$AC$5,1),G!$R$5:'G'!$AC$500,ROW(G!R269)-4,FALSE))/VLOOKUP(F!$B269,E!$B$1:'E'!$AK$300,17,FALSE)*100),"")</f>
        <v/>
      </c>
      <c r="H310" s="65" t="str">
        <f>G!AW269</f>
        <v/>
      </c>
      <c r="I310" s="28" t="str">
        <f>G!AV269</f>
        <v>--</v>
      </c>
      <c r="J310" s="23" t="str">
        <f>G!AX269</f>
        <v/>
      </c>
      <c r="K310" s="65" t="str">
        <f>IFERROR(IF(OR(I310="--",I310="rg",VLOOKUP(F!$B269,E!$B$1:'E'!$AK$300,17,FALSE)=1000000000,J310="-",J310=""),"",(HLOOKUP(SMALL(G!$R$5:'G'!$AC$5,3),G!$R$5:'G'!$AC$500,ROW(G!T269)-4,FALSE))/VLOOKUP(F!$B269,E!$B$1:'E'!$AK$300,17,FALSE)*100),"")</f>
        <v/>
      </c>
      <c r="L310" s="65" t="str">
        <f>G!AZ269</f>
        <v/>
      </c>
      <c r="M310" s="28" t="str">
        <f>G!AY269</f>
        <v>--</v>
      </c>
      <c r="N310" s="23" t="str">
        <f>G!BA269</f>
        <v/>
      </c>
      <c r="O310" s="65" t="str">
        <f>IFERROR(IF(OR(M310="--",M310="rg",VLOOKUP(F!$B269,E!$B$1:'E'!$AK$300,17,FALSE)=1000000000,N310="-",N310=""),"",(HLOOKUP(SMALL(G!$R$5:'G'!$AC$5,5),G!$R$5:'G'!$AC$500,ROW(G!V269)-4,FALSE))/VLOOKUP(F!$B269,E!$B$1:'E'!$AK$300,17,FALSE)*100),"")</f>
        <v/>
      </c>
      <c r="P310" s="65" t="str">
        <f>G!BC269</f>
        <v/>
      </c>
      <c r="Q310" s="28" t="str">
        <f>G!BB269</f>
        <v>--</v>
      </c>
      <c r="R310" s="23" t="str">
        <f>G!BD269</f>
        <v/>
      </c>
      <c r="S310" s="65" t="str">
        <f>IFERROR(IF(OR(Q310="--",Q310="rg",VLOOKUP(F!$B269,E!$B$1:'E'!$AK$300,17,FALSE)=1000000000,R310="-",R310=""),"",(HLOOKUP(SMALL(G!$R$5:'G'!$AC$5,7),G!$R$5:'G'!$AC$500,ROW(G!X269)-4,FALSE))/VLOOKUP(F!$B269,E!$B$1:'E'!$AK$300,17,FALSE)*100),"")</f>
        <v/>
      </c>
      <c r="T310" s="65" t="str">
        <f>G!BF269</f>
        <v/>
      </c>
      <c r="U310" s="28" t="str">
        <f>G!BE269</f>
        <v>--</v>
      </c>
      <c r="V310" s="23" t="str">
        <f>G!BG269</f>
        <v/>
      </c>
      <c r="W310" s="65" t="str">
        <f>IFERROR(IF(OR(U310="--",U310="rg",VLOOKUP(F!$B269,E!$B$1:'E'!$AK$300,17,FALSE)=1000000000,V310="-",V310=""),"",(HLOOKUP(SMALL(G!$R$5:'G'!$AC$5,9),G!$R$5:'G'!$AC$500,ROW(G!Z269)-4,FALSE))/VLOOKUP(F!$B269,E!$B$1:'E'!$AK$300,17,FALSE)*100),"")</f>
        <v/>
      </c>
      <c r="X310" s="65" t="str">
        <f>G!BI269</f>
        <v/>
      </c>
      <c r="Y310" s="28" t="str">
        <f>G!BH269</f>
        <v>--</v>
      </c>
      <c r="Z310" s="23" t="str">
        <f>G!BJ269</f>
        <v/>
      </c>
      <c r="AA310" s="65" t="str">
        <f>IFERROR(IF(OR(Y310="--",Y310="rg",VLOOKUP(F!$B269,E!$B$1:'E'!$AK$300,17,FALSE)=1000000000,Z310="-",Z310=""),"",(HLOOKUP(SMALL(G!$R$5:'G'!$AC$5,11),G!$R$5:'G'!$AC$500,ROW(G!AB269)-4,FALSE))/VLOOKUP(F!$B269,E!$B$1:'E'!$AK$300,17,FALSE)*100),"")</f>
        <v/>
      </c>
      <c r="AB310" s="22"/>
      <c r="AC310" s="22"/>
      <c r="AE310" s="40">
        <f t="shared" si="14"/>
        <v>1</v>
      </c>
    </row>
    <row r="311" spans="1:31" ht="3.95" customHeight="1" x14ac:dyDescent="0.15">
      <c r="A311" s="65"/>
      <c r="B311" s="65"/>
      <c r="C311" s="65"/>
      <c r="D311" s="65"/>
      <c r="H311" s="65"/>
      <c r="L311" s="65"/>
      <c r="P311" s="65"/>
      <c r="T311" s="65"/>
      <c r="X311" s="65"/>
      <c r="AA311" s="22"/>
      <c r="AE311" s="67">
        <f>AE312</f>
        <v>1</v>
      </c>
    </row>
    <row r="312" spans="1:31" ht="9" customHeight="1" x14ac:dyDescent="0.15">
      <c r="A312" s="66" t="str">
        <f>IF(COUNTIF(F!D267:D269,60)&gt;0,"Overige aromatische stoffen (mg/l)","Overige aromatische stoffen (µg/l)")</f>
        <v>Overige aromatische stoffen (µg/l)</v>
      </c>
      <c r="B312" s="65"/>
      <c r="C312" s="65"/>
      <c r="D312" s="65"/>
      <c r="H312" s="65"/>
      <c r="L312" s="65"/>
      <c r="P312" s="65"/>
      <c r="T312" s="65"/>
      <c r="X312" s="65"/>
      <c r="AA312" s="22"/>
      <c r="AE312" s="67">
        <f>IF(COUNTIF(AE313:AE315,1)=COUNT(AE313:AE315),1,0)</f>
        <v>1</v>
      </c>
    </row>
    <row r="313" spans="1:31" s="40" customFormat="1" ht="9" customHeight="1" x14ac:dyDescent="0.15">
      <c r="A313" s="161" t="str">
        <f>F!A270</f>
        <v>2-Ethyltolueen</v>
      </c>
      <c r="B313" s="161"/>
      <c r="C313" s="161"/>
      <c r="D313" s="65" t="str">
        <f>G!AT270</f>
        <v/>
      </c>
      <c r="E313" s="28" t="str">
        <f>G!AS270</f>
        <v>--</v>
      </c>
      <c r="F313" s="23" t="str">
        <f>G!AU270</f>
        <v/>
      </c>
      <c r="G313" s="65" t="str">
        <f>IFERROR(IF(OR(E313="--",E313="rg",VLOOKUP(F!$B270,E!$B$1:'E'!$AK$300,17,FALSE)=1000000000,F313="-",F313=""),"",(HLOOKUP(SMALL(G!$R$5:'G'!$AC$5,1),G!$R$5:'G'!$AC$500,ROW(G!R270)-4,FALSE))/VLOOKUP(F!$B270,E!$B$1:'E'!$AK$300,17,FALSE)*100),"")</f>
        <v/>
      </c>
      <c r="H313" s="65" t="str">
        <f>G!AW270</f>
        <v/>
      </c>
      <c r="I313" s="28" t="str">
        <f>G!AV270</f>
        <v>--</v>
      </c>
      <c r="J313" s="23" t="str">
        <f>G!AX270</f>
        <v/>
      </c>
      <c r="K313" s="65" t="str">
        <f>IFERROR(IF(OR(I313="--",I313="rg",VLOOKUP(F!$B270,E!$B$1:'E'!$AK$300,17,FALSE)=1000000000,J313="-",J313=""),"",(HLOOKUP(SMALL(G!$R$5:'G'!$AC$5,3),G!$R$5:'G'!$AC$500,ROW(G!T270)-4,FALSE))/VLOOKUP(F!$B270,E!$B$1:'E'!$AK$300,17,FALSE)*100),"")</f>
        <v/>
      </c>
      <c r="L313" s="65" t="str">
        <f>G!AZ270</f>
        <v/>
      </c>
      <c r="M313" s="28" t="str">
        <f>G!AY270</f>
        <v>--</v>
      </c>
      <c r="N313" s="23" t="str">
        <f>G!BA270</f>
        <v/>
      </c>
      <c r="O313" s="65" t="str">
        <f>IFERROR(IF(OR(M313="--",M313="rg",VLOOKUP(F!$B270,E!$B$1:'E'!$AK$300,17,FALSE)=1000000000,N313="-",N313=""),"",(HLOOKUP(SMALL(G!$R$5:'G'!$AC$5,5),G!$R$5:'G'!$AC$500,ROW(G!V270)-4,FALSE))/VLOOKUP(F!$B270,E!$B$1:'E'!$AK$300,17,FALSE)*100),"")</f>
        <v/>
      </c>
      <c r="P313" s="65" t="str">
        <f>G!BC270</f>
        <v/>
      </c>
      <c r="Q313" s="28" t="str">
        <f>G!BB270</f>
        <v>--</v>
      </c>
      <c r="R313" s="23" t="str">
        <f>G!BD270</f>
        <v/>
      </c>
      <c r="S313" s="65" t="str">
        <f>IFERROR(IF(OR(Q313="--",Q313="rg",VLOOKUP(F!$B270,E!$B$1:'E'!$AK$300,17,FALSE)=1000000000,R313="-",R313=""),"",(HLOOKUP(SMALL(G!$R$5:'G'!$AC$5,7),G!$R$5:'G'!$AC$500,ROW(G!X270)-4,FALSE))/VLOOKUP(F!$B270,E!$B$1:'E'!$AK$300,17,FALSE)*100),"")</f>
        <v/>
      </c>
      <c r="T313" s="65" t="str">
        <f>G!BF270</f>
        <v/>
      </c>
      <c r="U313" s="28" t="str">
        <f>G!BE270</f>
        <v>--</v>
      </c>
      <c r="V313" s="23" t="str">
        <f>G!BG270</f>
        <v/>
      </c>
      <c r="W313" s="65" t="str">
        <f>IFERROR(IF(OR(U313="--",U313="rg",VLOOKUP(F!$B270,E!$B$1:'E'!$AK$300,17,FALSE)=1000000000,V313="-",V313=""),"",(HLOOKUP(SMALL(G!$R$5:'G'!$AC$5,9),G!$R$5:'G'!$AC$500,ROW(G!Z270)-4,FALSE))/VLOOKUP(F!$B270,E!$B$1:'E'!$AK$300,17,FALSE)*100),"")</f>
        <v/>
      </c>
      <c r="X313" s="65" t="str">
        <f>G!BI270</f>
        <v/>
      </c>
      <c r="Y313" s="28" t="str">
        <f>G!BH270</f>
        <v>--</v>
      </c>
      <c r="Z313" s="23" t="str">
        <f>G!BJ270</f>
        <v/>
      </c>
      <c r="AA313" s="65" t="str">
        <f>IFERROR(IF(OR(Y313="--",Y313="rg",VLOOKUP(F!$B270,E!$B$1:'E'!$AK$300,17,FALSE)=1000000000,Z313="-",Z313=""),"",(HLOOKUP(SMALL(G!$R$5:'G'!$AC$5,11),G!$R$5:'G'!$AC$500,ROW(G!AB270)-4,FALSE))/VLOOKUP(F!$B270,E!$B$1:'E'!$AK$300,17,FALSE)*100),"")</f>
        <v/>
      </c>
      <c r="AB313" s="22"/>
      <c r="AC313" s="22"/>
      <c r="AE313" s="40">
        <f t="shared" ref="AE313:AE315" si="15">IF(AND(E313="--",I313="--",M313="--",Q313="--",U313="--",Y313="--"),1,0)</f>
        <v>1</v>
      </c>
    </row>
    <row r="314" spans="1:31" s="40" customFormat="1" ht="9" customHeight="1" x14ac:dyDescent="0.15">
      <c r="A314" s="161" t="str">
        <f>F!A271</f>
        <v>3-Ethyltolueen</v>
      </c>
      <c r="B314" s="161"/>
      <c r="C314" s="161"/>
      <c r="D314" s="65" t="str">
        <f>G!AT271</f>
        <v/>
      </c>
      <c r="E314" s="28" t="str">
        <f>G!AS271</f>
        <v>--</v>
      </c>
      <c r="F314" s="23" t="str">
        <f>G!AU271</f>
        <v/>
      </c>
      <c r="G314" s="65" t="str">
        <f>IFERROR(IF(OR(E314="--",E314="rg",VLOOKUP(F!$B271,E!$B$1:'E'!$AK$300,17,FALSE)=1000000000,F314="-",F314=""),"",(HLOOKUP(SMALL(G!$R$5:'G'!$AC$5,1),G!$R$5:'G'!$AC$500,ROW(G!R271)-4,FALSE))/VLOOKUP(F!$B271,E!$B$1:'E'!$AK$300,17,FALSE)*100),"")</f>
        <v/>
      </c>
      <c r="H314" s="65" t="str">
        <f>G!AW271</f>
        <v/>
      </c>
      <c r="I314" s="28" t="str">
        <f>G!AV271</f>
        <v>--</v>
      </c>
      <c r="J314" s="23" t="str">
        <f>G!AX271</f>
        <v/>
      </c>
      <c r="K314" s="65" t="str">
        <f>IFERROR(IF(OR(I314="--",I314="rg",VLOOKUP(F!$B271,E!$B$1:'E'!$AK$300,17,FALSE)=1000000000,J314="-",J314=""),"",(HLOOKUP(SMALL(G!$R$5:'G'!$AC$5,3),G!$R$5:'G'!$AC$500,ROW(G!T271)-4,FALSE))/VLOOKUP(F!$B271,E!$B$1:'E'!$AK$300,17,FALSE)*100),"")</f>
        <v/>
      </c>
      <c r="L314" s="65" t="str">
        <f>G!AZ271</f>
        <v/>
      </c>
      <c r="M314" s="28" t="str">
        <f>G!AY271</f>
        <v>--</v>
      </c>
      <c r="N314" s="23" t="str">
        <f>G!BA271</f>
        <v/>
      </c>
      <c r="O314" s="65" t="str">
        <f>IFERROR(IF(OR(M314="--",M314="rg",VLOOKUP(F!$B271,E!$B$1:'E'!$AK$300,17,FALSE)=1000000000,N314="-",N314=""),"",(HLOOKUP(SMALL(G!$R$5:'G'!$AC$5,5),G!$R$5:'G'!$AC$500,ROW(G!V271)-4,FALSE))/VLOOKUP(F!$B271,E!$B$1:'E'!$AK$300,17,FALSE)*100),"")</f>
        <v/>
      </c>
      <c r="P314" s="65" t="str">
        <f>G!BC271</f>
        <v/>
      </c>
      <c r="Q314" s="28" t="str">
        <f>G!BB271</f>
        <v>--</v>
      </c>
      <c r="R314" s="23" t="str">
        <f>G!BD271</f>
        <v/>
      </c>
      <c r="S314" s="65" t="str">
        <f>IFERROR(IF(OR(Q314="--",Q314="rg",VLOOKUP(F!$B271,E!$B$1:'E'!$AK$300,17,FALSE)=1000000000,R314="-",R314=""),"",(HLOOKUP(SMALL(G!$R$5:'G'!$AC$5,7),G!$R$5:'G'!$AC$500,ROW(G!X271)-4,FALSE))/VLOOKUP(F!$B271,E!$B$1:'E'!$AK$300,17,FALSE)*100),"")</f>
        <v/>
      </c>
      <c r="T314" s="65" t="str">
        <f>G!BF271</f>
        <v/>
      </c>
      <c r="U314" s="28" t="str">
        <f>G!BE271</f>
        <v>--</v>
      </c>
      <c r="V314" s="23" t="str">
        <f>G!BG271</f>
        <v/>
      </c>
      <c r="W314" s="65" t="str">
        <f>IFERROR(IF(OR(U314="--",U314="rg",VLOOKUP(F!$B271,E!$B$1:'E'!$AK$300,17,FALSE)=1000000000,V314="-",V314=""),"",(HLOOKUP(SMALL(G!$R$5:'G'!$AC$5,9),G!$R$5:'G'!$AC$500,ROW(G!Z271)-4,FALSE))/VLOOKUP(F!$B271,E!$B$1:'E'!$AK$300,17,FALSE)*100),"")</f>
        <v/>
      </c>
      <c r="X314" s="65" t="str">
        <f>G!BI271</f>
        <v/>
      </c>
      <c r="Y314" s="28" t="str">
        <f>G!BH271</f>
        <v>--</v>
      </c>
      <c r="Z314" s="23" t="str">
        <f>G!BJ271</f>
        <v/>
      </c>
      <c r="AA314" s="65" t="str">
        <f>IFERROR(IF(OR(Y314="--",Y314="rg",VLOOKUP(F!$B271,E!$B$1:'E'!$AK$300,17,FALSE)=1000000000,Z314="-",Z314=""),"",(HLOOKUP(SMALL(G!$R$5:'G'!$AC$5,11),G!$R$5:'G'!$AC$500,ROW(G!AB271)-4,FALSE))/VLOOKUP(F!$B271,E!$B$1:'E'!$AK$300,17,FALSE)*100),"")</f>
        <v/>
      </c>
      <c r="AB314" s="22"/>
      <c r="AC314" s="22"/>
      <c r="AE314" s="40">
        <f t="shared" si="15"/>
        <v>1</v>
      </c>
    </row>
    <row r="315" spans="1:31" s="40" customFormat="1" ht="9" customHeight="1" x14ac:dyDescent="0.15">
      <c r="A315" s="161" t="str">
        <f>F!A272</f>
        <v>4-Ethyltolueen</v>
      </c>
      <c r="B315" s="161"/>
      <c r="C315" s="161"/>
      <c r="D315" s="65" t="str">
        <f>G!AT272</f>
        <v/>
      </c>
      <c r="E315" s="28" t="str">
        <f>G!AS272</f>
        <v>--</v>
      </c>
      <c r="F315" s="23" t="str">
        <f>G!AU272</f>
        <v/>
      </c>
      <c r="G315" s="65" t="str">
        <f>IFERROR(IF(OR(E315="--",E315="rg",VLOOKUP(F!$B272,E!$B$1:'E'!$AK$300,17,FALSE)=1000000000,F315="-",F315=""),"",(HLOOKUP(SMALL(G!$R$5:'G'!$AC$5,1),G!$R$5:'G'!$AC$500,ROW(G!R272)-4,FALSE))/VLOOKUP(F!$B272,E!$B$1:'E'!$AK$300,17,FALSE)*100),"")</f>
        <v/>
      </c>
      <c r="H315" s="65" t="str">
        <f>G!AW272</f>
        <v/>
      </c>
      <c r="I315" s="28" t="str">
        <f>G!AV272</f>
        <v>--</v>
      </c>
      <c r="J315" s="23" t="str">
        <f>G!AX272</f>
        <v/>
      </c>
      <c r="K315" s="65" t="str">
        <f>IFERROR(IF(OR(I315="--",I315="rg",VLOOKUP(F!$B272,E!$B$1:'E'!$AK$300,17,FALSE)=1000000000,J315="-",J315=""),"",(HLOOKUP(SMALL(G!$R$5:'G'!$AC$5,3),G!$R$5:'G'!$AC$500,ROW(G!T272)-4,FALSE))/VLOOKUP(F!$B272,E!$B$1:'E'!$AK$300,17,FALSE)*100),"")</f>
        <v/>
      </c>
      <c r="L315" s="65" t="str">
        <f>G!AZ272</f>
        <v/>
      </c>
      <c r="M315" s="28" t="str">
        <f>G!AY272</f>
        <v>--</v>
      </c>
      <c r="N315" s="23" t="str">
        <f>G!BA272</f>
        <v/>
      </c>
      <c r="O315" s="65" t="str">
        <f>IFERROR(IF(OR(M315="--",M315="rg",VLOOKUP(F!$B272,E!$B$1:'E'!$AK$300,17,FALSE)=1000000000,N315="-",N315=""),"",(HLOOKUP(SMALL(G!$R$5:'G'!$AC$5,5),G!$R$5:'G'!$AC$500,ROW(G!V272)-4,FALSE))/VLOOKUP(F!$B272,E!$B$1:'E'!$AK$300,17,FALSE)*100),"")</f>
        <v/>
      </c>
      <c r="P315" s="65" t="str">
        <f>G!BC272</f>
        <v/>
      </c>
      <c r="Q315" s="28" t="str">
        <f>G!BB272</f>
        <v>--</v>
      </c>
      <c r="R315" s="23" t="str">
        <f>G!BD272</f>
        <v/>
      </c>
      <c r="S315" s="65" t="str">
        <f>IFERROR(IF(OR(Q315="--",Q315="rg",VLOOKUP(F!$B272,E!$B$1:'E'!$AK$300,17,FALSE)=1000000000,R315="-",R315=""),"",(HLOOKUP(SMALL(G!$R$5:'G'!$AC$5,7),G!$R$5:'G'!$AC$500,ROW(G!X272)-4,FALSE))/VLOOKUP(F!$B272,E!$B$1:'E'!$AK$300,17,FALSE)*100),"")</f>
        <v/>
      </c>
      <c r="T315" s="65" t="str">
        <f>G!BF272</f>
        <v/>
      </c>
      <c r="U315" s="28" t="str">
        <f>G!BE272</f>
        <v>--</v>
      </c>
      <c r="V315" s="23" t="str">
        <f>G!BG272</f>
        <v/>
      </c>
      <c r="W315" s="65" t="str">
        <f>IFERROR(IF(OR(U315="--",U315="rg",VLOOKUP(F!$B272,E!$B$1:'E'!$AK$300,17,FALSE)=1000000000,V315="-",V315=""),"",(HLOOKUP(SMALL(G!$R$5:'G'!$AC$5,9),G!$R$5:'G'!$AC$500,ROW(G!Z272)-4,FALSE))/VLOOKUP(F!$B272,E!$B$1:'E'!$AK$300,17,FALSE)*100),"")</f>
        <v/>
      </c>
      <c r="X315" s="65" t="str">
        <f>G!BI272</f>
        <v/>
      </c>
      <c r="Y315" s="28" t="str">
        <f>G!BH272</f>
        <v>--</v>
      </c>
      <c r="Z315" s="23" t="str">
        <f>G!BJ272</f>
        <v/>
      </c>
      <c r="AA315" s="65" t="str">
        <f>IFERROR(IF(OR(Y315="--",Y315="rg",VLOOKUP(F!$B272,E!$B$1:'E'!$AK$300,17,FALSE)=1000000000,Z315="-",Z315=""),"",(HLOOKUP(SMALL(G!$R$5:'G'!$AC$5,11),G!$R$5:'G'!$AC$500,ROW(G!AB272)-4,FALSE))/VLOOKUP(F!$B272,E!$B$1:'E'!$AK$300,17,FALSE)*100),"")</f>
        <v/>
      </c>
      <c r="AB315" s="22"/>
      <c r="AC315" s="22"/>
      <c r="AE315" s="40">
        <f t="shared" si="15"/>
        <v>1</v>
      </c>
    </row>
    <row r="316" spans="1:31" ht="3.95" customHeight="1" x14ac:dyDescent="0.15">
      <c r="A316" s="65"/>
      <c r="B316" s="65"/>
      <c r="C316" s="65"/>
      <c r="D316" s="65"/>
      <c r="H316" s="65"/>
      <c r="L316" s="65"/>
      <c r="P316" s="65"/>
      <c r="T316" s="65"/>
      <c r="X316" s="65"/>
      <c r="AA316" s="22"/>
      <c r="AE316" s="67">
        <f>AE317</f>
        <v>1</v>
      </c>
    </row>
    <row r="317" spans="1:31" ht="9" customHeight="1" x14ac:dyDescent="0.15">
      <c r="A317" s="66" t="str">
        <f>IF(COUNTIF(F!D270:D274,60)&gt;0,"Fenolen (mg/l)","Fenolen (µg/l)")</f>
        <v>Fenolen (µg/l)</v>
      </c>
      <c r="B317" s="65"/>
      <c r="C317" s="65"/>
      <c r="D317" s="65"/>
      <c r="H317" s="65"/>
      <c r="L317" s="65"/>
      <c r="P317" s="65"/>
      <c r="T317" s="65"/>
      <c r="X317" s="65"/>
      <c r="AA317" s="22"/>
      <c r="AE317" s="67">
        <f>IF(COUNTIF(AE318:AE322,1)=COUNT(AE318:AE322),1,0)</f>
        <v>1</v>
      </c>
    </row>
    <row r="318" spans="1:31" s="40" customFormat="1" ht="9" customHeight="1" x14ac:dyDescent="0.15">
      <c r="A318" s="161" t="str">
        <f>F!A273</f>
        <v>2,4+2,5-Dimethylfenol</v>
      </c>
      <c r="B318" s="161"/>
      <c r="C318" s="161"/>
      <c r="D318" s="65" t="str">
        <f>G!AT273</f>
        <v/>
      </c>
      <c r="E318" s="28" t="str">
        <f>G!AS273</f>
        <v>--</v>
      </c>
      <c r="F318" s="23" t="str">
        <f>G!AU273</f>
        <v/>
      </c>
      <c r="G318" s="65" t="str">
        <f>IFERROR(IF(OR(E318="--",E318="rg",VLOOKUP(F!$B273,E!$B$1:'E'!$AK$300,17,FALSE)=1000000000,F318="-",F318=""),"",(HLOOKUP(SMALL(G!$R$5:'G'!$AC$5,1),G!$R$5:'G'!$AC$500,ROW(G!R273)-4,FALSE))/VLOOKUP(F!$B273,E!$B$1:'E'!$AK$300,17,FALSE)*100),"")</f>
        <v/>
      </c>
      <c r="H318" s="65" t="str">
        <f>G!AW273</f>
        <v/>
      </c>
      <c r="I318" s="28" t="str">
        <f>G!AV273</f>
        <v>--</v>
      </c>
      <c r="J318" s="23" t="str">
        <f>G!AX273</f>
        <v/>
      </c>
      <c r="K318" s="65" t="str">
        <f>IFERROR(IF(OR(I318="--",I318="rg",VLOOKUP(F!$B273,E!$B$1:'E'!$AK$300,17,FALSE)=1000000000,J318="-",J318=""),"",(HLOOKUP(SMALL(G!$R$5:'G'!$AC$5,3),G!$R$5:'G'!$AC$500,ROW(G!T273)-4,FALSE))/VLOOKUP(F!$B273,E!$B$1:'E'!$AK$300,17,FALSE)*100),"")</f>
        <v/>
      </c>
      <c r="L318" s="65" t="str">
        <f>G!AZ273</f>
        <v/>
      </c>
      <c r="M318" s="28" t="str">
        <f>G!AY273</f>
        <v>--</v>
      </c>
      <c r="N318" s="23" t="str">
        <f>G!BA273</f>
        <v/>
      </c>
      <c r="O318" s="65" t="str">
        <f>IFERROR(IF(OR(M318="--",M318="rg",VLOOKUP(F!$B273,E!$B$1:'E'!$AK$300,17,FALSE)=1000000000,N318="-",N318=""),"",(HLOOKUP(SMALL(G!$R$5:'G'!$AC$5,5),G!$R$5:'G'!$AC$500,ROW(G!V273)-4,FALSE))/VLOOKUP(F!$B273,E!$B$1:'E'!$AK$300,17,FALSE)*100),"")</f>
        <v/>
      </c>
      <c r="P318" s="65" t="str">
        <f>G!BC273</f>
        <v/>
      </c>
      <c r="Q318" s="28" t="str">
        <f>G!BB273</f>
        <v>--</v>
      </c>
      <c r="R318" s="23" t="str">
        <f>G!BD273</f>
        <v/>
      </c>
      <c r="S318" s="65" t="str">
        <f>IFERROR(IF(OR(Q318="--",Q318="rg",VLOOKUP(F!$B273,E!$B$1:'E'!$AK$300,17,FALSE)=1000000000,R318="-",R318=""),"",(HLOOKUP(SMALL(G!$R$5:'G'!$AC$5,7),G!$R$5:'G'!$AC$500,ROW(G!X273)-4,FALSE))/VLOOKUP(F!$B273,E!$B$1:'E'!$AK$300,17,FALSE)*100),"")</f>
        <v/>
      </c>
      <c r="T318" s="65" t="str">
        <f>G!BC273</f>
        <v/>
      </c>
      <c r="U318" s="28" t="str">
        <f>G!BE273</f>
        <v>--</v>
      </c>
      <c r="V318" s="23" t="str">
        <f>G!BG273</f>
        <v/>
      </c>
      <c r="W318" s="65" t="str">
        <f>IFERROR(IF(OR(U318="--",U318="rg",VLOOKUP(F!$B273,E!$B$1:'E'!$AK$300,17,FALSE)=1000000000,V318="-",V318=""),"",(HLOOKUP(SMALL(G!$R$5:'G'!$AC$5,9),G!$R$5:'G'!$AC$500,ROW(G!Z273)-4,FALSE))/VLOOKUP(F!$B273,E!$B$1:'E'!$AK$300,17,FALSE)*100),"")</f>
        <v/>
      </c>
      <c r="X318" s="65" t="str">
        <f>G!BI273</f>
        <v/>
      </c>
      <c r="Y318" s="28" t="str">
        <f>G!BH273</f>
        <v>--</v>
      </c>
      <c r="Z318" s="23" t="str">
        <f>G!BJ273</f>
        <v/>
      </c>
      <c r="AA318" s="65" t="str">
        <f>IFERROR(IF(OR(Y318="--",Y318="rg",VLOOKUP(F!$B273,E!$B$1:'E'!$AK$300,17,FALSE)=1000000000,Z318="-",Z318=""),"",(HLOOKUP(SMALL(G!$R$5:'G'!$AC$5,11),G!$R$5:'G'!$AC$500,ROW(G!AB273)-4,FALSE))/VLOOKUP(F!$B273,E!$B$1:'E'!$AK$300,17,FALSE)*100),"")</f>
        <v/>
      </c>
      <c r="AB318" s="22"/>
      <c r="AC318" s="22"/>
      <c r="AE318" s="40">
        <f t="shared" ref="AE318:AE322" si="16">IF(AND(E318="--",I318="--",M318="--",Q318="--",U318="--",Y318="--"),1,0)</f>
        <v>1</v>
      </c>
    </row>
    <row r="319" spans="1:31" s="40" customFormat="1" ht="9" customHeight="1" x14ac:dyDescent="0.15">
      <c r="A319" s="161" t="str">
        <f>F!A274</f>
        <v>o-Cresol</v>
      </c>
      <c r="B319" s="161"/>
      <c r="C319" s="161"/>
      <c r="D319" s="65" t="str">
        <f>G!AT274</f>
        <v/>
      </c>
      <c r="E319" s="28" t="str">
        <f>G!AS274</f>
        <v>--</v>
      </c>
      <c r="F319" s="23" t="str">
        <f>G!AU274</f>
        <v/>
      </c>
      <c r="G319" s="65" t="str">
        <f>IFERROR(IF(OR(E319="--",E319="rg",VLOOKUP(F!$B274,E!$B$1:'E'!$AK$300,17,FALSE)=1000000000,F319="-",F319=""),"",(HLOOKUP(SMALL(G!$R$5:'G'!$AC$5,1),G!$R$5:'G'!$AC$500,ROW(G!R274)-4,FALSE))/VLOOKUP(F!$B274,E!$B$1:'E'!$AK$300,17,FALSE)*100),"")</f>
        <v/>
      </c>
      <c r="H319" s="65" t="str">
        <f>G!AW274</f>
        <v/>
      </c>
      <c r="I319" s="28" t="str">
        <f>G!AV274</f>
        <v>--</v>
      </c>
      <c r="J319" s="23" t="str">
        <f>G!AX274</f>
        <v/>
      </c>
      <c r="K319" s="65" t="str">
        <f>IFERROR(IF(OR(I319="--",I319="rg",VLOOKUP(F!$B274,E!$B$1:'E'!$AK$300,17,FALSE)=1000000000,J319="-",J319=""),"",(HLOOKUP(SMALL(G!$R$5:'G'!$AC$5,3),G!$R$5:'G'!$AC$500,ROW(G!T274)-4,FALSE))/VLOOKUP(F!$B274,E!$B$1:'E'!$AK$300,17,FALSE)*100),"")</f>
        <v/>
      </c>
      <c r="L319" s="65" t="str">
        <f>G!AZ274</f>
        <v/>
      </c>
      <c r="M319" s="28" t="str">
        <f>G!AY274</f>
        <v>--</v>
      </c>
      <c r="N319" s="23" t="str">
        <f>G!BA274</f>
        <v/>
      </c>
      <c r="O319" s="65" t="str">
        <f>IFERROR(IF(OR(M319="--",M319="rg",VLOOKUP(F!$B274,E!$B$1:'E'!$AK$300,17,FALSE)=1000000000,N319="-",N319=""),"",(HLOOKUP(SMALL(G!$R$5:'G'!$AC$5,5),G!$R$5:'G'!$AC$500,ROW(G!V274)-4,FALSE))/VLOOKUP(F!$B274,E!$B$1:'E'!$AK$300,17,FALSE)*100),"")</f>
        <v/>
      </c>
      <c r="P319" s="65" t="str">
        <f>G!BC274</f>
        <v/>
      </c>
      <c r="Q319" s="28" t="str">
        <f>G!BB274</f>
        <v>--</v>
      </c>
      <c r="R319" s="23" t="str">
        <f>G!BD274</f>
        <v/>
      </c>
      <c r="S319" s="65" t="str">
        <f>IFERROR(IF(OR(Q319="--",Q319="rg",VLOOKUP(F!$B274,E!$B$1:'E'!$AK$300,17,FALSE)=1000000000,R319="-",R319=""),"",(HLOOKUP(SMALL(G!$R$5:'G'!$AC$5,7),G!$R$5:'G'!$AC$500,ROW(G!X274)-4,FALSE))/VLOOKUP(F!$B274,E!$B$1:'E'!$AK$300,17,FALSE)*100),"")</f>
        <v/>
      </c>
      <c r="T319" s="65" t="str">
        <f>G!BC274</f>
        <v/>
      </c>
      <c r="U319" s="28" t="str">
        <f>G!BE274</f>
        <v>--</v>
      </c>
      <c r="V319" s="23" t="str">
        <f>G!BG274</f>
        <v/>
      </c>
      <c r="W319" s="65" t="str">
        <f>IFERROR(IF(OR(U319="--",U319="rg",VLOOKUP(F!$B274,E!$B$1:'E'!$AK$300,17,FALSE)=1000000000,V319="-",V319=""),"",(HLOOKUP(SMALL(G!$R$5:'G'!$AC$5,9),G!$R$5:'G'!$AC$500,ROW(G!Z274)-4,FALSE))/VLOOKUP(F!$B274,E!$B$1:'E'!$AK$300,17,FALSE)*100),"")</f>
        <v/>
      </c>
      <c r="X319" s="65" t="str">
        <f>G!BI274</f>
        <v/>
      </c>
      <c r="Y319" s="28" t="str">
        <f>G!BH274</f>
        <v>--</v>
      </c>
      <c r="Z319" s="23" t="str">
        <f>G!BJ274</f>
        <v/>
      </c>
      <c r="AA319" s="65" t="str">
        <f>IFERROR(IF(OR(Y319="--",Y319="rg",VLOOKUP(F!$B274,E!$B$1:'E'!$AK$300,17,FALSE)=1000000000,Z319="-",Z319=""),"",(HLOOKUP(SMALL(G!$R$5:'G'!$AC$5,11),G!$R$5:'G'!$AC$500,ROW(G!AB274)-4,FALSE))/VLOOKUP(F!$B274,E!$B$1:'E'!$AK$300,17,FALSE)*100),"")</f>
        <v/>
      </c>
      <c r="AB319" s="22"/>
      <c r="AC319" s="22"/>
      <c r="AE319" s="40">
        <f t="shared" si="16"/>
        <v>1</v>
      </c>
    </row>
    <row r="320" spans="1:31" s="40" customFormat="1" ht="9" customHeight="1" x14ac:dyDescent="0.15">
      <c r="A320" s="161" t="str">
        <f>F!A275</f>
        <v>m- en p-Cresol</v>
      </c>
      <c r="B320" s="161"/>
      <c r="C320" s="161"/>
      <c r="D320" s="65" t="str">
        <f>G!AT275</f>
        <v/>
      </c>
      <c r="E320" s="28" t="str">
        <f>G!AS275</f>
        <v>--</v>
      </c>
      <c r="F320" s="23" t="str">
        <f>G!AU275</f>
        <v/>
      </c>
      <c r="G320" s="65" t="str">
        <f>IFERROR(IF(OR(E320="--",E320="rg",VLOOKUP(F!$B275,E!$B$1:'E'!$AK$300,17,FALSE)=1000000000,F320="-",F320=""),"",(HLOOKUP(SMALL(G!$R$5:'G'!$AC$5,1),G!$R$5:'G'!$AC$500,ROW(G!R275)-4,FALSE))/VLOOKUP(F!$B275,E!$B$1:'E'!$AK$300,17,FALSE)*100),"")</f>
        <v/>
      </c>
      <c r="H320" s="65" t="str">
        <f>G!AW275</f>
        <v/>
      </c>
      <c r="I320" s="28" t="str">
        <f>G!AV275</f>
        <v>--</v>
      </c>
      <c r="J320" s="23" t="str">
        <f>G!AX275</f>
        <v/>
      </c>
      <c r="K320" s="65" t="str">
        <f>IFERROR(IF(OR(I320="--",I320="rg",VLOOKUP(F!$B275,E!$B$1:'E'!$AK$300,17,FALSE)=1000000000,J320="-",J320=""),"",(HLOOKUP(SMALL(G!$R$5:'G'!$AC$5,3),G!$R$5:'G'!$AC$500,ROW(G!T275)-4,FALSE))/VLOOKUP(F!$B275,E!$B$1:'E'!$AK$300,17,FALSE)*100),"")</f>
        <v/>
      </c>
      <c r="L320" s="65" t="str">
        <f>G!AZ275</f>
        <v/>
      </c>
      <c r="M320" s="28" t="str">
        <f>G!AY275</f>
        <v>--</v>
      </c>
      <c r="N320" s="23" t="str">
        <f>G!BA275</f>
        <v/>
      </c>
      <c r="O320" s="65" t="str">
        <f>IFERROR(IF(OR(M320="--",M320="rg",VLOOKUP(F!$B275,E!$B$1:'E'!$AK$300,17,FALSE)=1000000000,N320="-",N320=""),"",(HLOOKUP(SMALL(G!$R$5:'G'!$AC$5,5),G!$R$5:'G'!$AC$500,ROW(G!V275)-4,FALSE))/VLOOKUP(F!$B275,E!$B$1:'E'!$AK$300,17,FALSE)*100),"")</f>
        <v/>
      </c>
      <c r="P320" s="65" t="str">
        <f>G!BC275</f>
        <v/>
      </c>
      <c r="Q320" s="28" t="str">
        <f>G!BB275</f>
        <v>--</v>
      </c>
      <c r="R320" s="23" t="str">
        <f>G!BD275</f>
        <v/>
      </c>
      <c r="S320" s="65" t="str">
        <f>IFERROR(IF(OR(Q320="--",Q320="rg",VLOOKUP(F!$B275,E!$B$1:'E'!$AK$300,17,FALSE)=1000000000,R320="-",R320=""),"",(HLOOKUP(SMALL(G!$R$5:'G'!$AC$5,7),G!$R$5:'G'!$AC$500,ROW(G!X275)-4,FALSE))/VLOOKUP(F!$B275,E!$B$1:'E'!$AK$300,17,FALSE)*100),"")</f>
        <v/>
      </c>
      <c r="T320" s="65" t="str">
        <f>G!BC275</f>
        <v/>
      </c>
      <c r="U320" s="28" t="str">
        <f>G!BE275</f>
        <v>--</v>
      </c>
      <c r="V320" s="23" t="str">
        <f>G!BG275</f>
        <v/>
      </c>
      <c r="W320" s="65" t="str">
        <f>IFERROR(IF(OR(U320="--",U320="rg",VLOOKUP(F!$B275,E!$B$1:'E'!$AK$300,17,FALSE)=1000000000,V320="-",V320=""),"",(HLOOKUP(SMALL(G!$R$5:'G'!$AC$5,9),G!$R$5:'G'!$AC$500,ROW(G!Z275)-4,FALSE))/VLOOKUP(F!$B275,E!$B$1:'E'!$AK$300,17,FALSE)*100),"")</f>
        <v/>
      </c>
      <c r="X320" s="65" t="str">
        <f>G!BI275</f>
        <v/>
      </c>
      <c r="Y320" s="28" t="str">
        <f>G!BH275</f>
        <v>--</v>
      </c>
      <c r="Z320" s="23" t="str">
        <f>G!BJ275</f>
        <v/>
      </c>
      <c r="AA320" s="65" t="str">
        <f>IFERROR(IF(OR(Y320="--",Y320="rg",VLOOKUP(F!$B275,E!$B$1:'E'!$AK$300,17,FALSE)=1000000000,Z320="-",Z320=""),"",(HLOOKUP(SMALL(G!$R$5:'G'!$AC$5,11),G!$R$5:'G'!$AC$500,ROW(G!AB275)-4,FALSE))/VLOOKUP(F!$B275,E!$B$1:'E'!$AK$300,17,FALSE)*100),"")</f>
        <v/>
      </c>
      <c r="AB320" s="22"/>
      <c r="AC320" s="22"/>
      <c r="AE320" s="40">
        <f t="shared" si="16"/>
        <v>1</v>
      </c>
    </row>
    <row r="321" spans="1:31" s="40" customFormat="1" ht="9" customHeight="1" x14ac:dyDescent="0.15">
      <c r="A321" s="161" t="str">
        <f>F!A276</f>
        <v>Som cresolen</v>
      </c>
      <c r="B321" s="161"/>
      <c r="C321" s="161"/>
      <c r="D321" s="65" t="str">
        <f>G!AT276</f>
        <v/>
      </c>
      <c r="E321" s="28" t="str">
        <f>G!AS276</f>
        <v>--</v>
      </c>
      <c r="F321" s="23" t="str">
        <f>G!AU276</f>
        <v/>
      </c>
      <c r="G321" s="65" t="str">
        <f>IFERROR(IF(OR(E321="--",E321="rg",VLOOKUP(F!$B276,E!$B$1:'E'!$AK$300,17,FALSE)=1000000000,F321="-",F321=""),"",(HLOOKUP(SMALL(G!$R$5:'G'!$AC$5,1),G!$R$5:'G'!$AC$500,ROW(G!R276)-4,FALSE))/VLOOKUP(F!$B276,E!$B$1:'E'!$AK$300,17,FALSE)*100),"")</f>
        <v/>
      </c>
      <c r="H321" s="65" t="str">
        <f>G!AW276</f>
        <v/>
      </c>
      <c r="I321" s="28" t="str">
        <f>G!AV276</f>
        <v>--</v>
      </c>
      <c r="J321" s="23" t="str">
        <f>G!AX276</f>
        <v/>
      </c>
      <c r="K321" s="65" t="str">
        <f>IFERROR(IF(OR(I321="--",I321="rg",VLOOKUP(F!$B276,E!$B$1:'E'!$AK$300,17,FALSE)=1000000000,J321="-",J321=""),"",(HLOOKUP(SMALL(G!$R$5:'G'!$AC$5,3),G!$R$5:'G'!$AC$500,ROW(G!T276)-4,FALSE))/VLOOKUP(F!$B276,E!$B$1:'E'!$AK$300,17,FALSE)*100),"")</f>
        <v/>
      </c>
      <c r="L321" s="65" t="str">
        <f>G!AZ276</f>
        <v/>
      </c>
      <c r="M321" s="28" t="str">
        <f>G!AY276</f>
        <v>--</v>
      </c>
      <c r="N321" s="23" t="str">
        <f>G!BA276</f>
        <v/>
      </c>
      <c r="O321" s="65" t="str">
        <f>IFERROR(IF(OR(M321="--",M321="rg",VLOOKUP(F!$B276,E!$B$1:'E'!$AK$300,17,FALSE)=1000000000,N321="-",N321=""),"",(HLOOKUP(SMALL(G!$R$5:'G'!$AC$5,5),G!$R$5:'G'!$AC$500,ROW(G!V276)-4,FALSE))/VLOOKUP(F!$B276,E!$B$1:'E'!$AK$300,17,FALSE)*100),"")</f>
        <v/>
      </c>
      <c r="P321" s="65" t="str">
        <f>G!BC276</f>
        <v/>
      </c>
      <c r="Q321" s="28" t="str">
        <f>G!BB276</f>
        <v>--</v>
      </c>
      <c r="R321" s="23" t="str">
        <f>G!BD276</f>
        <v/>
      </c>
      <c r="S321" s="65" t="str">
        <f>IFERROR(IF(OR(Q321="--",Q321="rg",VLOOKUP(F!$B276,E!$B$1:'E'!$AK$300,17,FALSE)=1000000000,R321="-",R321=""),"",(HLOOKUP(SMALL(G!$R$5:'G'!$AC$5,7),G!$R$5:'G'!$AC$500,ROW(G!X276)-4,FALSE))/VLOOKUP(F!$B276,E!$B$1:'E'!$AK$300,17,FALSE)*100),"")</f>
        <v/>
      </c>
      <c r="T321" s="65" t="str">
        <f>G!BC276</f>
        <v/>
      </c>
      <c r="U321" s="28" t="str">
        <f>G!BE276</f>
        <v>--</v>
      </c>
      <c r="V321" s="23" t="str">
        <f>G!BG276</f>
        <v/>
      </c>
      <c r="W321" s="65" t="str">
        <f>IFERROR(IF(OR(U321="--",U321="rg",VLOOKUP(F!$B276,E!$B$1:'E'!$AK$300,17,FALSE)=1000000000,V321="-",V321=""),"",(HLOOKUP(SMALL(G!$R$5:'G'!$AC$5,9),G!$R$5:'G'!$AC$500,ROW(G!Z276)-4,FALSE))/VLOOKUP(F!$B276,E!$B$1:'E'!$AK$300,17,FALSE)*100),"")</f>
        <v/>
      </c>
      <c r="X321" s="65" t="str">
        <f>G!BI276</f>
        <v/>
      </c>
      <c r="Y321" s="28" t="str">
        <f>G!BH276</f>
        <v>--</v>
      </c>
      <c r="Z321" s="23" t="str">
        <f>G!BJ276</f>
        <v/>
      </c>
      <c r="AA321" s="65" t="str">
        <f>IFERROR(IF(OR(Y321="--",Y321="rg",VLOOKUP(F!$B276,E!$B$1:'E'!$AK$300,17,FALSE)=1000000000,Z321="-",Z321=""),"",(HLOOKUP(SMALL(G!$R$5:'G'!$AC$5,11),G!$R$5:'G'!$AC$500,ROW(G!AB276)-4,FALSE))/VLOOKUP(F!$B276,E!$B$1:'E'!$AK$300,17,FALSE)*100),"")</f>
        <v/>
      </c>
      <c r="AB321" s="22"/>
      <c r="AC321" s="22"/>
      <c r="AE321" s="40">
        <f t="shared" si="16"/>
        <v>1</v>
      </c>
    </row>
    <row r="322" spans="1:31" s="40" customFormat="1" ht="9" customHeight="1" x14ac:dyDescent="0.15">
      <c r="A322" s="161" t="str">
        <f>F!A277</f>
        <v>Fenol</v>
      </c>
      <c r="B322" s="161"/>
      <c r="C322" s="161"/>
      <c r="D322" s="65" t="str">
        <f>G!AT277</f>
        <v/>
      </c>
      <c r="E322" s="28" t="str">
        <f>G!AS277</f>
        <v>--</v>
      </c>
      <c r="F322" s="23" t="str">
        <f>G!AU277</f>
        <v/>
      </c>
      <c r="G322" s="65" t="str">
        <f>IFERROR(IF(OR(E322="--",E322="rg",VLOOKUP(F!$B277,E!$B$1:'E'!$AK$300,17,FALSE)=1000000000,F322="-",F322=""),"",(HLOOKUP(SMALL(G!$R$5:'G'!$AC$5,1),G!$R$5:'G'!$AC$500,ROW(G!R277)-4,FALSE))/VLOOKUP(F!$B277,E!$B$1:'E'!$AK$300,17,FALSE)*100),"")</f>
        <v/>
      </c>
      <c r="H322" s="65" t="str">
        <f>G!AW277</f>
        <v/>
      </c>
      <c r="I322" s="28" t="str">
        <f>G!AV277</f>
        <v>--</v>
      </c>
      <c r="J322" s="23" t="str">
        <f>G!AX277</f>
        <v/>
      </c>
      <c r="K322" s="65" t="str">
        <f>IFERROR(IF(OR(I322="--",I322="rg",VLOOKUP(F!$B277,E!$B$1:'E'!$AK$300,17,FALSE)=1000000000,J322="-",J322=""),"",(HLOOKUP(SMALL(G!$R$5:'G'!$AC$5,3),G!$R$5:'G'!$AC$500,ROW(G!T277)-4,FALSE))/VLOOKUP(F!$B277,E!$B$1:'E'!$AK$300,17,FALSE)*100),"")</f>
        <v/>
      </c>
      <c r="L322" s="65" t="str">
        <f>G!AZ277</f>
        <v/>
      </c>
      <c r="M322" s="28" t="str">
        <f>G!AY277</f>
        <v>--</v>
      </c>
      <c r="N322" s="23" t="str">
        <f>G!BA277</f>
        <v/>
      </c>
      <c r="O322" s="65" t="str">
        <f>IFERROR(IF(OR(M322="--",M322="rg",VLOOKUP(F!$B277,E!$B$1:'E'!$AK$300,17,FALSE)=1000000000,N322="-",N322=""),"",(HLOOKUP(SMALL(G!$R$5:'G'!$AC$5,5),G!$R$5:'G'!$AC$500,ROW(G!V277)-4,FALSE))/VLOOKUP(F!$B277,E!$B$1:'E'!$AK$300,17,FALSE)*100),"")</f>
        <v/>
      </c>
      <c r="P322" s="65" t="str">
        <f>G!BC277</f>
        <v/>
      </c>
      <c r="Q322" s="28" t="str">
        <f>G!BB277</f>
        <v>--</v>
      </c>
      <c r="R322" s="23" t="str">
        <f>G!BD277</f>
        <v/>
      </c>
      <c r="S322" s="65" t="str">
        <f>IFERROR(IF(OR(Q322="--",Q322="rg",VLOOKUP(F!$B277,E!$B$1:'E'!$AK$300,17,FALSE)=1000000000,R322="-",R322=""),"",(HLOOKUP(SMALL(G!$R$5:'G'!$AC$5,7),G!$R$5:'G'!$AC$500,ROW(G!X277)-4,FALSE))/VLOOKUP(F!$B277,E!$B$1:'E'!$AK$300,17,FALSE)*100),"")</f>
        <v/>
      </c>
      <c r="T322" s="65" t="str">
        <f>G!BC277</f>
        <v/>
      </c>
      <c r="U322" s="28" t="str">
        <f>G!BE277</f>
        <v>--</v>
      </c>
      <c r="V322" s="23" t="str">
        <f>G!BG277</f>
        <v/>
      </c>
      <c r="W322" s="65" t="str">
        <f>IFERROR(IF(OR(U322="--",U322="rg",VLOOKUP(F!$B277,E!$B$1:'E'!$AK$300,17,FALSE)=1000000000,V322="-",V322=""),"",(HLOOKUP(SMALL(G!$R$5:'G'!$AC$5,9),G!$R$5:'G'!$AC$500,ROW(G!Z277)-4,FALSE))/VLOOKUP(F!$B277,E!$B$1:'E'!$AK$300,17,FALSE)*100),"")</f>
        <v/>
      </c>
      <c r="X322" s="65" t="str">
        <f>G!BI277</f>
        <v/>
      </c>
      <c r="Y322" s="28" t="str">
        <f>G!BH277</f>
        <v>--</v>
      </c>
      <c r="Z322" s="23" t="str">
        <f>G!BJ277</f>
        <v/>
      </c>
      <c r="AA322" s="65" t="str">
        <f>IFERROR(IF(OR(Y322="--",Y322="rg",VLOOKUP(F!$B277,E!$B$1:'E'!$AK$300,17,FALSE)=1000000000,Z322="-",Z322=""),"",(HLOOKUP(SMALL(G!$R$5:'G'!$AC$5,11),G!$R$5:'G'!$AC$500,ROW(G!AB277)-4,FALSE))/VLOOKUP(F!$B277,E!$B$1:'E'!$AK$300,17,FALSE)*100),"")</f>
        <v/>
      </c>
      <c r="AB322" s="22"/>
      <c r="AC322" s="22"/>
      <c r="AE322" s="40">
        <f t="shared" si="16"/>
        <v>1</v>
      </c>
    </row>
    <row r="323" spans="1:31" ht="3.95" customHeight="1" x14ac:dyDescent="0.15">
      <c r="A323" s="65"/>
      <c r="B323" s="65"/>
      <c r="C323" s="65"/>
      <c r="D323" s="65"/>
      <c r="H323" s="65"/>
      <c r="L323" s="65"/>
      <c r="P323" s="65"/>
      <c r="T323" s="65"/>
      <c r="X323" s="65"/>
      <c r="AA323" s="22"/>
      <c r="AE323" s="67">
        <f>AE324</f>
        <v>1</v>
      </c>
    </row>
    <row r="324" spans="1:31" ht="9" customHeight="1" x14ac:dyDescent="0.15">
      <c r="A324" s="66" t="str">
        <f>IF(COUNTIF(F!D275:D276,60)&gt;0,"Nitrofenolen (mg/l)","Nitrofenolen (µg/l)")</f>
        <v>Nitrofenolen (µg/l)</v>
      </c>
      <c r="B324" s="65"/>
      <c r="C324" s="65"/>
      <c r="D324" s="65"/>
      <c r="H324" s="65"/>
      <c r="L324" s="65"/>
      <c r="P324" s="65"/>
      <c r="T324" s="65"/>
      <c r="X324" s="65"/>
      <c r="AA324" s="22"/>
      <c r="AE324" s="67">
        <f>IF(COUNTIF(AE325:AE326,1)=COUNT(AE325:AE326),1,0)</f>
        <v>1</v>
      </c>
    </row>
    <row r="325" spans="1:31" s="40" customFormat="1" ht="9" customHeight="1" x14ac:dyDescent="0.15">
      <c r="A325" s="161" t="str">
        <f>F!A278</f>
        <v>2-Nitrofenol</v>
      </c>
      <c r="B325" s="161"/>
      <c r="C325" s="161"/>
      <c r="D325" s="65" t="str">
        <f>G!AT278</f>
        <v/>
      </c>
      <c r="E325" s="28" t="str">
        <f>G!AS278</f>
        <v>--</v>
      </c>
      <c r="F325" s="23" t="str">
        <f>G!AU278</f>
        <v/>
      </c>
      <c r="G325" s="65" t="str">
        <f>IFERROR(IF(OR(E325="--",E325="rg",VLOOKUP(F!$B278,E!$B$1:'E'!$AK$300,17,FALSE)=1000000000,F325="-",F325=""),"",(HLOOKUP(SMALL(G!$R$5:'G'!$AC$5,1),G!$R$5:'G'!$AC$500,ROW(G!R278)-4,FALSE))/VLOOKUP(F!$B278,E!$B$1:'E'!$AK$300,17,FALSE)*100),"")</f>
        <v/>
      </c>
      <c r="H325" s="65" t="str">
        <f>G!AW278</f>
        <v/>
      </c>
      <c r="I325" s="28" t="str">
        <f>G!AV278</f>
        <v>--</v>
      </c>
      <c r="J325" s="23" t="str">
        <f>G!AX278</f>
        <v/>
      </c>
      <c r="K325" s="65" t="str">
        <f>IFERROR(IF(OR(I325="--",I325="rg",VLOOKUP(F!$B278,E!$B$1:'E'!$AK$300,17,FALSE)=1000000000,J325="-",J325=""),"",(HLOOKUP(SMALL(G!$R$5:'G'!$AC$5,3),G!$R$5:'G'!$AC$500,ROW(G!T278)-4,FALSE))/VLOOKUP(F!$B278,E!$B$1:'E'!$AK$300,17,FALSE)*100),"")</f>
        <v/>
      </c>
      <c r="L325" s="65" t="str">
        <f>G!AZ278</f>
        <v/>
      </c>
      <c r="M325" s="28" t="str">
        <f>G!AY278</f>
        <v>--</v>
      </c>
      <c r="N325" s="23" t="str">
        <f>G!BA278</f>
        <v/>
      </c>
      <c r="O325" s="65" t="str">
        <f>IFERROR(IF(OR(M325="--",M325="rg",VLOOKUP(F!$B278,E!$B$1:'E'!$AK$300,17,FALSE)=1000000000,N325="-",N325=""),"",(HLOOKUP(SMALL(G!$R$5:'G'!$AC$5,5),G!$R$5:'G'!$AC$500,ROW(G!V278)-4,FALSE))/VLOOKUP(F!$B278,E!$B$1:'E'!$AK$300,17,FALSE)*100),"")</f>
        <v/>
      </c>
      <c r="P325" s="65" t="str">
        <f>G!BC278</f>
        <v/>
      </c>
      <c r="Q325" s="28" t="str">
        <f>G!BB278</f>
        <v>--</v>
      </c>
      <c r="R325" s="23" t="str">
        <f>G!BD278</f>
        <v/>
      </c>
      <c r="S325" s="65" t="str">
        <f>IFERROR(IF(OR(Q325="--",Q325="rg",VLOOKUP(F!$B278,E!$B$1:'E'!$AK$300,17,FALSE)=1000000000,R325="-",R325=""),"",(HLOOKUP(SMALL(G!$R$5:'G'!$AC$5,7),G!$R$5:'G'!$AC$500,ROW(G!X278)-4,FALSE))/VLOOKUP(F!$B278,E!$B$1:'E'!$AK$300,17,FALSE)*100),"")</f>
        <v/>
      </c>
      <c r="T325" s="65" t="str">
        <f>G!BF278</f>
        <v/>
      </c>
      <c r="U325" s="28" t="str">
        <f>G!BE278</f>
        <v>--</v>
      </c>
      <c r="V325" s="23" t="str">
        <f>G!BG278</f>
        <v/>
      </c>
      <c r="W325" s="65" t="str">
        <f>IFERROR(IF(OR(U325="--",U325="rg",VLOOKUP(F!$B278,E!$B$1:'E'!$AK$300,17,FALSE)=1000000000,V325="-",V325=""),"",(HLOOKUP(SMALL(G!$R$5:'G'!$AC$5,9),G!$R$5:'G'!$AC$500,ROW(G!Z278)-4,FALSE))/VLOOKUP(F!$B278,E!$B$1:'E'!$AK$300,17,FALSE)*100),"")</f>
        <v/>
      </c>
      <c r="X325" s="65" t="str">
        <f>G!BI278</f>
        <v/>
      </c>
      <c r="Y325" s="28" t="str">
        <f>G!BH278</f>
        <v>--</v>
      </c>
      <c r="Z325" s="23" t="str">
        <f>G!BJ278</f>
        <v/>
      </c>
      <c r="AA325" s="65" t="str">
        <f>IFERROR(IF(OR(Y325="--",Y325="rg",VLOOKUP(F!$B278,E!$B$1:'E'!$AK$300,17,FALSE)=1000000000,Z325="-",Z325=""),"",(HLOOKUP(SMALL(G!$R$5:'G'!$AC$5,11),G!$R$5:'G'!$AC$500,ROW(G!AB278)-4,FALSE))/VLOOKUP(F!$B278,E!$B$1:'E'!$AK$300,17,FALSE)*100),"")</f>
        <v/>
      </c>
      <c r="AB325" s="22"/>
      <c r="AC325" s="22"/>
      <c r="AE325" s="40">
        <f t="shared" ref="AE325:AE326" si="17">IF(AND(E325="--",I325="--",M325="--",Q325="--",U325="--",Y325="--"),1,0)</f>
        <v>1</v>
      </c>
    </row>
    <row r="326" spans="1:31" s="40" customFormat="1" ht="9" customHeight="1" x14ac:dyDescent="0.15">
      <c r="A326" s="161" t="str">
        <f>F!A279</f>
        <v>4-Nitrofenol</v>
      </c>
      <c r="B326" s="161"/>
      <c r="C326" s="161"/>
      <c r="D326" s="65" t="str">
        <f>G!AT279</f>
        <v/>
      </c>
      <c r="E326" s="28" t="str">
        <f>G!AS279</f>
        <v>--</v>
      </c>
      <c r="F326" s="23" t="str">
        <f>G!AU279</f>
        <v/>
      </c>
      <c r="G326" s="65" t="str">
        <f>IFERROR(IF(OR(E326="--",E326="rg",VLOOKUP(F!$B279,E!$B$1:'E'!$AK$300,17,FALSE)=1000000000,F326="-",F326=""),"",(HLOOKUP(SMALL(G!$R$5:'G'!$AC$5,1),G!$R$5:'G'!$AC$500,ROW(G!R279)-4,FALSE))/VLOOKUP(F!$B279,E!$B$1:'E'!$AK$300,17,FALSE)*100),"")</f>
        <v/>
      </c>
      <c r="H326" s="65" t="str">
        <f>G!AW279</f>
        <v/>
      </c>
      <c r="I326" s="28" t="str">
        <f>G!AV279</f>
        <v>--</v>
      </c>
      <c r="J326" s="23" t="str">
        <f>G!AX279</f>
        <v/>
      </c>
      <c r="K326" s="65" t="str">
        <f>IFERROR(IF(OR(I326="--",I326="rg",VLOOKUP(F!$B279,E!$B$1:'E'!$AK$300,17,FALSE)=1000000000,J326="-",J326=""),"",(HLOOKUP(SMALL(G!$R$5:'G'!$AC$5,3),G!$R$5:'G'!$AC$500,ROW(G!T279)-4,FALSE))/VLOOKUP(F!$B279,E!$B$1:'E'!$AK$300,17,FALSE)*100),"")</f>
        <v/>
      </c>
      <c r="L326" s="65" t="str">
        <f>G!AZ279</f>
        <v/>
      </c>
      <c r="M326" s="28" t="str">
        <f>G!AY279</f>
        <v>--</v>
      </c>
      <c r="N326" s="23" t="str">
        <f>G!BA279</f>
        <v/>
      </c>
      <c r="O326" s="65" t="str">
        <f>IFERROR(IF(OR(M326="--",M326="rg",VLOOKUP(F!$B279,E!$B$1:'E'!$AK$300,17,FALSE)=1000000000,N326="-",N326=""),"",(HLOOKUP(SMALL(G!$R$5:'G'!$AC$5,5),G!$R$5:'G'!$AC$500,ROW(G!V279)-4,FALSE))/VLOOKUP(F!$B279,E!$B$1:'E'!$AK$300,17,FALSE)*100),"")</f>
        <v/>
      </c>
      <c r="P326" s="65" t="str">
        <f>G!BC279</f>
        <v/>
      </c>
      <c r="Q326" s="28" t="str">
        <f>G!BB279</f>
        <v>--</v>
      </c>
      <c r="R326" s="23" t="str">
        <f>G!BD279</f>
        <v/>
      </c>
      <c r="S326" s="65" t="str">
        <f>IFERROR(IF(OR(Q326="--",Q326="rg",VLOOKUP(F!$B279,E!$B$1:'E'!$AK$300,17,FALSE)=1000000000,R326="-",R326=""),"",(HLOOKUP(SMALL(G!$R$5:'G'!$AC$5,7),G!$R$5:'G'!$AC$500,ROW(G!X279)-4,FALSE))/VLOOKUP(F!$B279,E!$B$1:'E'!$AK$300,17,FALSE)*100),"")</f>
        <v/>
      </c>
      <c r="T326" s="65" t="str">
        <f>G!BF279</f>
        <v/>
      </c>
      <c r="U326" s="28" t="str">
        <f>G!BE279</f>
        <v>--</v>
      </c>
      <c r="V326" s="23" t="str">
        <f>G!BG279</f>
        <v/>
      </c>
      <c r="W326" s="65" t="str">
        <f>IFERROR(IF(OR(U326="--",U326="rg",VLOOKUP(F!$B279,E!$B$1:'E'!$AK$300,17,FALSE)=1000000000,V326="-",V326=""),"",(HLOOKUP(SMALL(G!$R$5:'G'!$AC$5,9),G!$R$5:'G'!$AC$500,ROW(G!Z279)-4,FALSE))/VLOOKUP(F!$B279,E!$B$1:'E'!$AK$300,17,FALSE)*100),"")</f>
        <v/>
      </c>
      <c r="X326" s="65" t="str">
        <f>G!BI279</f>
        <v/>
      </c>
      <c r="Y326" s="28" t="str">
        <f>G!BH279</f>
        <v>--</v>
      </c>
      <c r="Z326" s="23" t="str">
        <f>G!BJ279</f>
        <v/>
      </c>
      <c r="AA326" s="65" t="str">
        <f>IFERROR(IF(OR(Y326="--",Y326="rg",VLOOKUP(F!$B279,E!$B$1:'E'!$AK$300,17,FALSE)=1000000000,Z326="-",Z326=""),"",(HLOOKUP(SMALL(G!$R$5:'G'!$AC$5,11),G!$R$5:'G'!$AC$500,ROW(G!AB279)-4,FALSE))/VLOOKUP(F!$B279,E!$B$1:'E'!$AK$300,17,FALSE)*100),"")</f>
        <v/>
      </c>
      <c r="AB326" s="22"/>
      <c r="AC326" s="22"/>
      <c r="AE326" s="40">
        <f t="shared" si="17"/>
        <v>1</v>
      </c>
    </row>
    <row r="327" spans="1:31" ht="3.95" customHeight="1" x14ac:dyDescent="0.15">
      <c r="A327" s="65"/>
      <c r="B327" s="65"/>
      <c r="C327" s="65"/>
      <c r="D327" s="65"/>
      <c r="H327" s="65"/>
      <c r="L327" s="65"/>
      <c r="P327" s="65"/>
      <c r="T327" s="65"/>
      <c r="X327" s="65"/>
      <c r="AA327" s="22"/>
      <c r="AE327" s="67">
        <f>AE328</f>
        <v>1</v>
      </c>
    </row>
    <row r="328" spans="1:31" ht="9" customHeight="1" x14ac:dyDescent="0.15">
      <c r="A328" s="66" t="str">
        <f>IF(COUNTIF(F!D277:D306,60)&gt;0,"Diverse organische verbindingen (mg/l)","Diverse organische verbindingen (µg/l)")</f>
        <v>Diverse organische verbindingen (µg/l)</v>
      </c>
      <c r="B328" s="65"/>
      <c r="C328" s="65"/>
      <c r="D328" s="65"/>
      <c r="H328" s="65"/>
      <c r="L328" s="65"/>
      <c r="P328" s="65"/>
      <c r="T328" s="65"/>
      <c r="X328" s="65"/>
      <c r="AA328" s="22"/>
      <c r="AE328" s="67">
        <f>IF(COUNTIF(AE329:AE358,1)=COUNT(AE329:AE358),1,0)</f>
        <v>1</v>
      </c>
    </row>
    <row r="329" spans="1:31" s="40" customFormat="1" ht="9" customHeight="1" x14ac:dyDescent="0.15">
      <c r="A329" s="161" t="str">
        <f>F!A280</f>
        <v>cis(1)-Permethrin</v>
      </c>
      <c r="B329" s="161"/>
      <c r="C329" s="161"/>
      <c r="D329" s="65" t="str">
        <f>G!AT280</f>
        <v/>
      </c>
      <c r="E329" s="28" t="str">
        <f>G!AS280</f>
        <v>--</v>
      </c>
      <c r="F329" s="23" t="str">
        <f>G!AU280</f>
        <v/>
      </c>
      <c r="G329" s="65" t="str">
        <f>IFERROR(IF(OR(E329="--",E329="rg",VLOOKUP(F!$B280,E!$B$1:'E'!$AK$300,17,FALSE)=1000000000,F329="-",F329=""),"",(HLOOKUP(SMALL(G!$R$5:'G'!$AC$5,1),G!$R$5:'G'!$AC$500,ROW(G!R280)-4,FALSE))/VLOOKUP(F!$B280,E!$B$1:'E'!$AK$300,17,FALSE)*100),"")</f>
        <v/>
      </c>
      <c r="H329" s="65" t="str">
        <f>G!AW280</f>
        <v/>
      </c>
      <c r="I329" s="28" t="str">
        <f>G!AV280</f>
        <v>--</v>
      </c>
      <c r="J329" s="23" t="str">
        <f>G!AX280</f>
        <v/>
      </c>
      <c r="K329" s="65" t="str">
        <f>IFERROR(IF(OR(I329="--",I329="rg",VLOOKUP(F!$B280,E!$B$1:'E'!$AK$300,17,FALSE)=1000000000,J329="-",J329=""),"",(HLOOKUP(SMALL(G!$R$5:'G'!$AC$5,3),G!$R$5:'G'!$AC$500,ROW(G!T280)-4,FALSE))/VLOOKUP(F!$B280,E!$B$1:'E'!$AK$300,17,FALSE)*100),"")</f>
        <v/>
      </c>
      <c r="L329" s="65" t="str">
        <f>G!AZ280</f>
        <v/>
      </c>
      <c r="M329" s="28" t="str">
        <f>G!AY280</f>
        <v>--</v>
      </c>
      <c r="N329" s="23" t="str">
        <f>G!BA280</f>
        <v/>
      </c>
      <c r="O329" s="65" t="str">
        <f>IFERROR(IF(OR(M329="--",M329="rg",VLOOKUP(F!$B280,E!$B$1:'E'!$AK$300,17,FALSE)=1000000000,N329="-",N329=""),"",(HLOOKUP(SMALL(G!$R$5:'G'!$AC$5,5),G!$R$5:'G'!$AC$500,ROW(G!V280)-4,FALSE))/VLOOKUP(F!$B280,E!$B$1:'E'!$AK$300,17,FALSE)*100),"")</f>
        <v/>
      </c>
      <c r="P329" s="65" t="str">
        <f>G!BC280</f>
        <v/>
      </c>
      <c r="Q329" s="28" t="str">
        <f>G!BB280</f>
        <v>--</v>
      </c>
      <c r="R329" s="23" t="str">
        <f>G!BD280</f>
        <v/>
      </c>
      <c r="S329" s="65" t="str">
        <f>IFERROR(IF(OR(Q329="--",Q329="rg",VLOOKUP(F!$B280,E!$B$1:'E'!$AK$300,17,FALSE)=1000000000,R329="-",R329=""),"",(HLOOKUP(SMALL(G!$R$5:'G'!$AC$5,7),G!$R$5:'G'!$AC$500,ROW(G!X280)-4,FALSE))/VLOOKUP(F!$B280,E!$B$1:'E'!$AK$300,17,FALSE)*100),"")</f>
        <v/>
      </c>
      <c r="T329" s="65" t="str">
        <f>G!BF280</f>
        <v/>
      </c>
      <c r="U329" s="28" t="str">
        <f>G!BE280</f>
        <v>--</v>
      </c>
      <c r="V329" s="23" t="str">
        <f>G!BG280</f>
        <v/>
      </c>
      <c r="W329" s="65" t="str">
        <f>IFERROR(IF(OR(U329="--",U329="rg",VLOOKUP(F!$B280,E!$B$1:'E'!$AK$300,17,FALSE)=1000000000,V329="-",V329=""),"",(HLOOKUP(SMALL(G!$R$5:'G'!$AC$5,9),G!$R$5:'G'!$AC$500,ROW(G!Z280)-4,FALSE))/VLOOKUP(F!$B280,E!$B$1:'E'!$AK$300,17,FALSE)*100),"")</f>
        <v/>
      </c>
      <c r="X329" s="65" t="str">
        <f>G!BI280</f>
        <v/>
      </c>
      <c r="Y329" s="28" t="str">
        <f>G!BH280</f>
        <v>--</v>
      </c>
      <c r="Z329" s="23" t="str">
        <f>G!BJ280</f>
        <v/>
      </c>
      <c r="AA329" s="65" t="str">
        <f>IFERROR(IF(OR(Y329="--",Y329="rg",VLOOKUP(F!$B280,E!$B$1:'E'!$AK$300,17,FALSE)=1000000000,Z329="-",Z329=""),"",(HLOOKUP(SMALL(G!$R$5:'G'!$AC$5,11),G!$R$5:'G'!$AC$500,ROW(G!AB280)-4,FALSE))/VLOOKUP(F!$B280,E!$B$1:'E'!$AK$300,17,FALSE)*100),"")</f>
        <v/>
      </c>
      <c r="AB329" s="22"/>
      <c r="AC329" s="22"/>
      <c r="AE329" s="40">
        <f t="shared" ref="AE329:AE358" si="18">IF(AND(E329="--",I329="--",M329="--",Q329="--",U329="--",Y329="--"),1,0)</f>
        <v>1</v>
      </c>
    </row>
    <row r="330" spans="1:31" s="40" customFormat="1" ht="9" customHeight="1" x14ac:dyDescent="0.15">
      <c r="A330" s="161" t="str">
        <f>F!A281</f>
        <v>trans(2)-Permethrin</v>
      </c>
      <c r="B330" s="161"/>
      <c r="C330" s="161"/>
      <c r="D330" s="65" t="str">
        <f>G!AT281</f>
        <v/>
      </c>
      <c r="E330" s="28" t="str">
        <f>G!AS281</f>
        <v>--</v>
      </c>
      <c r="F330" s="23" t="str">
        <f>G!AU281</f>
        <v/>
      </c>
      <c r="G330" s="65" t="str">
        <f>IFERROR(IF(OR(E330="--",E330="rg",VLOOKUP(F!$B281,E!$B$1:'E'!$AK$300,17,FALSE)=1000000000,F330="-",F330=""),"",(HLOOKUP(SMALL(G!$R$5:'G'!$AC$5,1),G!$R$5:'G'!$AC$500,ROW(G!R281)-4,FALSE))/VLOOKUP(F!$B281,E!$B$1:'E'!$AK$300,17,FALSE)*100),"")</f>
        <v/>
      </c>
      <c r="H330" s="65" t="str">
        <f>G!AW281</f>
        <v/>
      </c>
      <c r="I330" s="28" t="str">
        <f>G!AV281</f>
        <v>--</v>
      </c>
      <c r="J330" s="23" t="str">
        <f>G!AX281</f>
        <v/>
      </c>
      <c r="K330" s="65" t="str">
        <f>IFERROR(IF(OR(I330="--",I330="rg",VLOOKUP(F!$B281,E!$B$1:'E'!$AK$300,17,FALSE)=1000000000,J330="-",J330=""),"",(HLOOKUP(SMALL(G!$R$5:'G'!$AC$5,3),G!$R$5:'G'!$AC$500,ROW(G!T281)-4,FALSE))/VLOOKUP(F!$B281,E!$B$1:'E'!$AK$300,17,FALSE)*100),"")</f>
        <v/>
      </c>
      <c r="L330" s="65" t="str">
        <f>G!AZ281</f>
        <v/>
      </c>
      <c r="M330" s="28" t="str">
        <f>G!AY281</f>
        <v>--</v>
      </c>
      <c r="N330" s="23" t="str">
        <f>G!BA281</f>
        <v/>
      </c>
      <c r="O330" s="65" t="str">
        <f>IFERROR(IF(OR(M330="--",M330="rg",VLOOKUP(F!$B281,E!$B$1:'E'!$AK$300,17,FALSE)=1000000000,N330="-",N330=""),"",(HLOOKUP(SMALL(G!$R$5:'G'!$AC$5,5),G!$R$5:'G'!$AC$500,ROW(G!V281)-4,FALSE))/VLOOKUP(F!$B281,E!$B$1:'E'!$AK$300,17,FALSE)*100),"")</f>
        <v/>
      </c>
      <c r="P330" s="65" t="str">
        <f>G!BC281</f>
        <v/>
      </c>
      <c r="Q330" s="28" t="str">
        <f>G!BB281</f>
        <v>--</v>
      </c>
      <c r="R330" s="23" t="str">
        <f>G!BD281</f>
        <v/>
      </c>
      <c r="S330" s="65" t="str">
        <f>IFERROR(IF(OR(Q330="--",Q330="rg",VLOOKUP(F!$B281,E!$B$1:'E'!$AK$300,17,FALSE)=1000000000,R330="-",R330=""),"",(HLOOKUP(SMALL(G!$R$5:'G'!$AC$5,7),G!$R$5:'G'!$AC$500,ROW(G!X281)-4,FALSE))/VLOOKUP(F!$B281,E!$B$1:'E'!$AK$300,17,FALSE)*100),"")</f>
        <v/>
      </c>
      <c r="T330" s="65" t="str">
        <f>G!BF281</f>
        <v/>
      </c>
      <c r="U330" s="28" t="str">
        <f>G!BE281</f>
        <v>--</v>
      </c>
      <c r="V330" s="23" t="str">
        <f>G!BG281</f>
        <v/>
      </c>
      <c r="W330" s="65" t="str">
        <f>IFERROR(IF(OR(U330="--",U330="rg",VLOOKUP(F!$B281,E!$B$1:'E'!$AK$300,17,FALSE)=1000000000,V330="-",V330=""),"",(HLOOKUP(SMALL(G!$R$5:'G'!$AC$5,9),G!$R$5:'G'!$AC$500,ROW(G!Z281)-4,FALSE))/VLOOKUP(F!$B281,E!$B$1:'E'!$AK$300,17,FALSE)*100),"")</f>
        <v/>
      </c>
      <c r="X330" s="65" t="str">
        <f>G!BI281</f>
        <v/>
      </c>
      <c r="Y330" s="28" t="str">
        <f>G!BH281</f>
        <v>--</v>
      </c>
      <c r="Z330" s="23" t="str">
        <f>G!BJ281</f>
        <v/>
      </c>
      <c r="AA330" s="65" t="str">
        <f>IFERROR(IF(OR(Y330="--",Y330="rg",VLOOKUP(F!$B281,E!$B$1:'E'!$AK$300,17,FALSE)=1000000000,Z330="-",Z330=""),"",(HLOOKUP(SMALL(G!$R$5:'G'!$AC$5,11),G!$R$5:'G'!$AC$500,ROW(G!AB281)-4,FALSE))/VLOOKUP(F!$B281,E!$B$1:'E'!$AK$300,17,FALSE)*100),"")</f>
        <v/>
      </c>
      <c r="AB330" s="22"/>
      <c r="AC330" s="22"/>
      <c r="AE330" s="40">
        <f t="shared" si="18"/>
        <v>1</v>
      </c>
    </row>
    <row r="331" spans="1:31" s="40" customFormat="1" ht="9" customHeight="1" x14ac:dyDescent="0.15">
      <c r="A331" s="161" t="str">
        <f>F!A282</f>
        <v>2,4-Dinitrotolueen</v>
      </c>
      <c r="B331" s="161"/>
      <c r="C331" s="161"/>
      <c r="D331" s="65" t="str">
        <f>G!AT282</f>
        <v/>
      </c>
      <c r="E331" s="28" t="str">
        <f>G!AS282</f>
        <v>--</v>
      </c>
      <c r="F331" s="23" t="str">
        <f>G!AU282</f>
        <v/>
      </c>
      <c r="G331" s="65" t="str">
        <f>IFERROR(IF(OR(E331="--",E331="rg",VLOOKUP(F!$B282,E!$B$1:'E'!$AK$300,17,FALSE)=1000000000,F331="-",F331=""),"",(HLOOKUP(SMALL(G!$R$5:'G'!$AC$5,1),G!$R$5:'G'!$AC$500,ROW(G!R282)-4,FALSE))/VLOOKUP(F!$B282,E!$B$1:'E'!$AK$300,17,FALSE)*100),"")</f>
        <v/>
      </c>
      <c r="H331" s="65" t="str">
        <f>G!AW282</f>
        <v/>
      </c>
      <c r="I331" s="28" t="str">
        <f>G!AV282</f>
        <v>--</v>
      </c>
      <c r="J331" s="23" t="str">
        <f>G!AX282</f>
        <v/>
      </c>
      <c r="K331" s="65" t="str">
        <f>IFERROR(IF(OR(I331="--",I331="rg",VLOOKUP(F!$B282,E!$B$1:'E'!$AK$300,17,FALSE)=1000000000,J331="-",J331=""),"",(HLOOKUP(SMALL(G!$R$5:'G'!$AC$5,3),G!$R$5:'G'!$AC$500,ROW(G!T282)-4,FALSE))/VLOOKUP(F!$B282,E!$B$1:'E'!$AK$300,17,FALSE)*100),"")</f>
        <v/>
      </c>
      <c r="L331" s="65" t="str">
        <f>G!AZ282</f>
        <v/>
      </c>
      <c r="M331" s="28" t="str">
        <f>G!AY282</f>
        <v>--</v>
      </c>
      <c r="N331" s="23" t="str">
        <f>G!BA282</f>
        <v/>
      </c>
      <c r="O331" s="65" t="str">
        <f>IFERROR(IF(OR(M331="--",M331="rg",VLOOKUP(F!$B282,E!$B$1:'E'!$AK$300,17,FALSE)=1000000000,N331="-",N331=""),"",(HLOOKUP(SMALL(G!$R$5:'G'!$AC$5,5),G!$R$5:'G'!$AC$500,ROW(G!V282)-4,FALSE))/VLOOKUP(F!$B282,E!$B$1:'E'!$AK$300,17,FALSE)*100),"")</f>
        <v/>
      </c>
      <c r="P331" s="65" t="str">
        <f>G!BC282</f>
        <v/>
      </c>
      <c r="Q331" s="28" t="str">
        <f>G!BB282</f>
        <v>--</v>
      </c>
      <c r="R331" s="23" t="str">
        <f>G!BD282</f>
        <v/>
      </c>
      <c r="S331" s="65" t="str">
        <f>IFERROR(IF(OR(Q331="--",Q331="rg",VLOOKUP(F!$B282,E!$B$1:'E'!$AK$300,17,FALSE)=1000000000,R331="-",R331=""),"",(HLOOKUP(SMALL(G!$R$5:'G'!$AC$5,7),G!$R$5:'G'!$AC$500,ROW(G!X282)-4,FALSE))/VLOOKUP(F!$B282,E!$B$1:'E'!$AK$300,17,FALSE)*100),"")</f>
        <v/>
      </c>
      <c r="T331" s="65" t="str">
        <f>G!BF282</f>
        <v/>
      </c>
      <c r="U331" s="28" t="str">
        <f>G!BE282</f>
        <v>--</v>
      </c>
      <c r="V331" s="23" t="str">
        <f>G!BG282</f>
        <v/>
      </c>
      <c r="W331" s="65" t="str">
        <f>IFERROR(IF(OR(U331="--",U331="rg",VLOOKUP(F!$B282,E!$B$1:'E'!$AK$300,17,FALSE)=1000000000,V331="-",V331=""),"",(HLOOKUP(SMALL(G!$R$5:'G'!$AC$5,9),G!$R$5:'G'!$AC$500,ROW(G!Z282)-4,FALSE))/VLOOKUP(F!$B282,E!$B$1:'E'!$AK$300,17,FALSE)*100),"")</f>
        <v/>
      </c>
      <c r="X331" s="65" t="str">
        <f>G!BI282</f>
        <v/>
      </c>
      <c r="Y331" s="28" t="str">
        <f>G!BH282</f>
        <v>--</v>
      </c>
      <c r="Z331" s="23" t="str">
        <f>G!BJ282</f>
        <v/>
      </c>
      <c r="AA331" s="65" t="str">
        <f>IFERROR(IF(OR(Y331="--",Y331="rg",VLOOKUP(F!$B282,E!$B$1:'E'!$AK$300,17,FALSE)=1000000000,Z331="-",Z331=""),"",(HLOOKUP(SMALL(G!$R$5:'G'!$AC$5,11),G!$R$5:'G'!$AC$500,ROW(G!AB282)-4,FALSE))/VLOOKUP(F!$B282,E!$B$1:'E'!$AK$300,17,FALSE)*100),"")</f>
        <v/>
      </c>
      <c r="AB331" s="22"/>
      <c r="AC331" s="22"/>
      <c r="AE331" s="40">
        <f t="shared" si="18"/>
        <v>1</v>
      </c>
    </row>
    <row r="332" spans="1:31" s="40" customFormat="1" ht="9" customHeight="1" x14ac:dyDescent="0.15">
      <c r="A332" s="161" t="str">
        <f>F!A283</f>
        <v>2,6-Dinitrotolueen</v>
      </c>
      <c r="B332" s="161"/>
      <c r="C332" s="161"/>
      <c r="D332" s="65" t="str">
        <f>G!AT283</f>
        <v/>
      </c>
      <c r="E332" s="28" t="str">
        <f>G!AS283</f>
        <v>--</v>
      </c>
      <c r="F332" s="23" t="str">
        <f>G!AU283</f>
        <v/>
      </c>
      <c r="G332" s="65" t="str">
        <f>IFERROR(IF(OR(E332="--",E332="rg",VLOOKUP(F!$B283,E!$B$1:'E'!$AK$300,17,FALSE)=1000000000,F332="-",F332=""),"",(HLOOKUP(SMALL(G!$R$5:'G'!$AC$5,1),G!$R$5:'G'!$AC$500,ROW(G!R283)-4,FALSE))/VLOOKUP(F!$B283,E!$B$1:'E'!$AK$300,17,FALSE)*100),"")</f>
        <v/>
      </c>
      <c r="H332" s="65" t="str">
        <f>G!AW283</f>
        <v/>
      </c>
      <c r="I332" s="28" t="str">
        <f>G!AV283</f>
        <v>--</v>
      </c>
      <c r="J332" s="23" t="str">
        <f>G!AX283</f>
        <v/>
      </c>
      <c r="K332" s="65" t="str">
        <f>IFERROR(IF(OR(I332="--",I332="rg",VLOOKUP(F!$B283,E!$B$1:'E'!$AK$300,17,FALSE)=1000000000,J332="-",J332=""),"",(HLOOKUP(SMALL(G!$R$5:'G'!$AC$5,3),G!$R$5:'G'!$AC$500,ROW(G!T283)-4,FALSE))/VLOOKUP(F!$B283,E!$B$1:'E'!$AK$300,17,FALSE)*100),"")</f>
        <v/>
      </c>
      <c r="L332" s="65" t="str">
        <f>G!AZ283</f>
        <v/>
      </c>
      <c r="M332" s="28" t="str">
        <f>G!AY283</f>
        <v>--</v>
      </c>
      <c r="N332" s="23" t="str">
        <f>G!BA283</f>
        <v/>
      </c>
      <c r="O332" s="65" t="str">
        <f>IFERROR(IF(OR(M332="--",M332="rg",VLOOKUP(F!$B283,E!$B$1:'E'!$AK$300,17,FALSE)=1000000000,N332="-",N332=""),"",(HLOOKUP(SMALL(G!$R$5:'G'!$AC$5,5),G!$R$5:'G'!$AC$500,ROW(G!V283)-4,FALSE))/VLOOKUP(F!$B283,E!$B$1:'E'!$AK$300,17,FALSE)*100),"")</f>
        <v/>
      </c>
      <c r="P332" s="65" t="str">
        <f>G!BC283</f>
        <v/>
      </c>
      <c r="Q332" s="28" t="str">
        <f>G!BB283</f>
        <v>--</v>
      </c>
      <c r="R332" s="23" t="str">
        <f>G!BD283</f>
        <v/>
      </c>
      <c r="S332" s="65" t="str">
        <f>IFERROR(IF(OR(Q332="--",Q332="rg",VLOOKUP(F!$B283,E!$B$1:'E'!$AK$300,17,FALSE)=1000000000,R332="-",R332=""),"",(HLOOKUP(SMALL(G!$R$5:'G'!$AC$5,7),G!$R$5:'G'!$AC$500,ROW(G!X283)-4,FALSE))/VLOOKUP(F!$B283,E!$B$1:'E'!$AK$300,17,FALSE)*100),"")</f>
        <v/>
      </c>
      <c r="T332" s="65" t="str">
        <f>G!BF283</f>
        <v/>
      </c>
      <c r="U332" s="28" t="str">
        <f>G!BE283</f>
        <v>--</v>
      </c>
      <c r="V332" s="23" t="str">
        <f>G!BG283</f>
        <v/>
      </c>
      <c r="W332" s="65" t="str">
        <f>IFERROR(IF(OR(U332="--",U332="rg",VLOOKUP(F!$B283,E!$B$1:'E'!$AK$300,17,FALSE)=1000000000,V332="-",V332=""),"",(HLOOKUP(SMALL(G!$R$5:'G'!$AC$5,9),G!$R$5:'G'!$AC$500,ROW(G!Z283)-4,FALSE))/VLOOKUP(F!$B283,E!$B$1:'E'!$AK$300,17,FALSE)*100),"")</f>
        <v/>
      </c>
      <c r="X332" s="65" t="str">
        <f>G!BI283</f>
        <v/>
      </c>
      <c r="Y332" s="28" t="str">
        <f>G!BH283</f>
        <v>--</v>
      </c>
      <c r="Z332" s="23" t="str">
        <f>G!BJ283</f>
        <v/>
      </c>
      <c r="AA332" s="65" t="str">
        <f>IFERROR(IF(OR(Y332="--",Y332="rg",VLOOKUP(F!$B283,E!$B$1:'E'!$AK$300,17,FALSE)=1000000000,Z332="-",Z332=""),"",(HLOOKUP(SMALL(G!$R$5:'G'!$AC$5,11),G!$R$5:'G'!$AC$500,ROW(G!AB283)-4,FALSE))/VLOOKUP(F!$B283,E!$B$1:'E'!$AK$300,17,FALSE)*100),"")</f>
        <v/>
      </c>
      <c r="AB332" s="22"/>
      <c r="AC332" s="22"/>
      <c r="AE332" s="40">
        <f t="shared" si="18"/>
        <v>1</v>
      </c>
    </row>
    <row r="333" spans="1:31" s="40" customFormat="1" ht="9" customHeight="1" x14ac:dyDescent="0.15">
      <c r="A333" s="161" t="str">
        <f>F!A284</f>
        <v>2-Chloornaftaleen</v>
      </c>
      <c r="B333" s="161"/>
      <c r="C333" s="161"/>
      <c r="D333" s="65" t="str">
        <f>G!AT284</f>
        <v/>
      </c>
      <c r="E333" s="28" t="str">
        <f>G!AS284</f>
        <v>--</v>
      </c>
      <c r="F333" s="23" t="str">
        <f>G!AU284</f>
        <v/>
      </c>
      <c r="G333" s="65" t="str">
        <f>IFERROR(IF(OR(E333="--",E333="rg",VLOOKUP(F!$B284,E!$B$1:'E'!$AK$300,17,FALSE)=1000000000,F333="-",F333=""),"",(HLOOKUP(SMALL(G!$R$5:'G'!$AC$5,1),G!$R$5:'G'!$AC$500,ROW(G!R284)-4,FALSE))/VLOOKUP(F!$B284,E!$B$1:'E'!$AK$300,17,FALSE)*100),"")</f>
        <v/>
      </c>
      <c r="H333" s="65" t="str">
        <f>G!AW284</f>
        <v/>
      </c>
      <c r="I333" s="28" t="str">
        <f>G!AV284</f>
        <v>--</v>
      </c>
      <c r="J333" s="23" t="str">
        <f>G!AX284</f>
        <v/>
      </c>
      <c r="K333" s="65" t="str">
        <f>IFERROR(IF(OR(I333="--",I333="rg",VLOOKUP(F!$B284,E!$B$1:'E'!$AK$300,17,FALSE)=1000000000,J333="-",J333=""),"",(HLOOKUP(SMALL(G!$R$5:'G'!$AC$5,3),G!$R$5:'G'!$AC$500,ROW(G!T284)-4,FALSE))/VLOOKUP(F!$B284,E!$B$1:'E'!$AK$300,17,FALSE)*100),"")</f>
        <v/>
      </c>
      <c r="L333" s="65" t="str">
        <f>G!AZ284</f>
        <v/>
      </c>
      <c r="M333" s="28" t="str">
        <f>G!AY284</f>
        <v>--</v>
      </c>
      <c r="N333" s="23" t="str">
        <f>G!BA284</f>
        <v/>
      </c>
      <c r="O333" s="65" t="str">
        <f>IFERROR(IF(OR(M333="--",M333="rg",VLOOKUP(F!$B284,E!$B$1:'E'!$AK$300,17,FALSE)=1000000000,N333="-",N333=""),"",(HLOOKUP(SMALL(G!$R$5:'G'!$AC$5,5),G!$R$5:'G'!$AC$500,ROW(G!V284)-4,FALSE))/VLOOKUP(F!$B284,E!$B$1:'E'!$AK$300,17,FALSE)*100),"")</f>
        <v/>
      </c>
      <c r="P333" s="65" t="str">
        <f>G!BC284</f>
        <v/>
      </c>
      <c r="Q333" s="28" t="str">
        <f>G!BB284</f>
        <v>--</v>
      </c>
      <c r="R333" s="23" t="str">
        <f>G!BD284</f>
        <v/>
      </c>
      <c r="S333" s="65" t="str">
        <f>IFERROR(IF(OR(Q333="--",Q333="rg",VLOOKUP(F!$B284,E!$B$1:'E'!$AK$300,17,FALSE)=1000000000,R333="-",R333=""),"",(HLOOKUP(SMALL(G!$R$5:'G'!$AC$5,7),G!$R$5:'G'!$AC$500,ROW(G!X284)-4,FALSE))/VLOOKUP(F!$B284,E!$B$1:'E'!$AK$300,17,FALSE)*100),"")</f>
        <v/>
      </c>
      <c r="T333" s="65" t="str">
        <f>G!BF284</f>
        <v/>
      </c>
      <c r="U333" s="28" t="str">
        <f>G!BE284</f>
        <v>--</v>
      </c>
      <c r="V333" s="23" t="str">
        <f>G!BG284</f>
        <v/>
      </c>
      <c r="W333" s="65" t="str">
        <f>IFERROR(IF(OR(U333="--",U333="rg",VLOOKUP(F!$B284,E!$B$1:'E'!$AK$300,17,FALSE)=1000000000,V333="-",V333=""),"",(HLOOKUP(SMALL(G!$R$5:'G'!$AC$5,9),G!$R$5:'G'!$AC$500,ROW(G!Z284)-4,FALSE))/VLOOKUP(F!$B284,E!$B$1:'E'!$AK$300,17,FALSE)*100),"")</f>
        <v/>
      </c>
      <c r="X333" s="65" t="str">
        <f>G!BI284</f>
        <v/>
      </c>
      <c r="Y333" s="28" t="str">
        <f>G!BH284</f>
        <v>--</v>
      </c>
      <c r="Z333" s="23" t="str">
        <f>G!BJ284</f>
        <v/>
      </c>
      <c r="AA333" s="65" t="str">
        <f>IFERROR(IF(OR(Y333="--",Y333="rg",VLOOKUP(F!$B284,E!$B$1:'E'!$AK$300,17,FALSE)=1000000000,Z333="-",Z333=""),"",(HLOOKUP(SMALL(G!$R$5:'G'!$AC$5,11),G!$R$5:'G'!$AC$500,ROW(G!AB284)-4,FALSE))/VLOOKUP(F!$B284,E!$B$1:'E'!$AK$300,17,FALSE)*100),"")</f>
        <v/>
      </c>
      <c r="AB333" s="22"/>
      <c r="AC333" s="22"/>
      <c r="AE333" s="40">
        <f t="shared" si="18"/>
        <v>1</v>
      </c>
    </row>
    <row r="334" spans="1:31" s="40" customFormat="1" ht="9" customHeight="1" x14ac:dyDescent="0.15">
      <c r="A334" s="161" t="str">
        <f>F!A285</f>
        <v>2-Methylnaftaleen</v>
      </c>
      <c r="B334" s="161"/>
      <c r="C334" s="161"/>
      <c r="D334" s="65" t="str">
        <f>G!AT285</f>
        <v/>
      </c>
      <c r="E334" s="28" t="str">
        <f>G!AS285</f>
        <v>--</v>
      </c>
      <c r="F334" s="23" t="str">
        <f>G!AU285</f>
        <v/>
      </c>
      <c r="G334" s="65" t="str">
        <f>IFERROR(IF(OR(E334="--",E334="rg",VLOOKUP(F!$B285,E!$B$1:'E'!$AK$300,17,FALSE)=1000000000,F334="-",F334=""),"",(HLOOKUP(SMALL(G!$R$5:'G'!$AC$5,1),G!$R$5:'G'!$AC$500,ROW(G!R285)-4,FALSE))/VLOOKUP(F!$B285,E!$B$1:'E'!$AK$300,17,FALSE)*100),"")</f>
        <v/>
      </c>
      <c r="H334" s="65" t="str">
        <f>G!AW285</f>
        <v/>
      </c>
      <c r="I334" s="28" t="str">
        <f>G!AV285</f>
        <v>--</v>
      </c>
      <c r="J334" s="23" t="str">
        <f>G!AX285</f>
        <v/>
      </c>
      <c r="K334" s="65" t="str">
        <f>IFERROR(IF(OR(I334="--",I334="rg",VLOOKUP(F!$B285,E!$B$1:'E'!$AK$300,17,FALSE)=1000000000,J334="-",J334=""),"",(HLOOKUP(SMALL(G!$R$5:'G'!$AC$5,3),G!$R$5:'G'!$AC$500,ROW(G!T285)-4,FALSE))/VLOOKUP(F!$B285,E!$B$1:'E'!$AK$300,17,FALSE)*100),"")</f>
        <v/>
      </c>
      <c r="L334" s="65" t="str">
        <f>G!AZ285</f>
        <v/>
      </c>
      <c r="M334" s="28" t="str">
        <f>G!AY285</f>
        <v>--</v>
      </c>
      <c r="N334" s="23" t="str">
        <f>G!BA285</f>
        <v/>
      </c>
      <c r="O334" s="65" t="str">
        <f>IFERROR(IF(OR(M334="--",M334="rg",VLOOKUP(F!$B285,E!$B$1:'E'!$AK$300,17,FALSE)=1000000000,N334="-",N334=""),"",(HLOOKUP(SMALL(G!$R$5:'G'!$AC$5,5),G!$R$5:'G'!$AC$500,ROW(G!V285)-4,FALSE))/VLOOKUP(F!$B285,E!$B$1:'E'!$AK$300,17,FALSE)*100),"")</f>
        <v/>
      </c>
      <c r="P334" s="65" t="str">
        <f>G!BC285</f>
        <v/>
      </c>
      <c r="Q334" s="28" t="str">
        <f>G!BB285</f>
        <v>--</v>
      </c>
      <c r="R334" s="23" t="str">
        <f>G!BD285</f>
        <v/>
      </c>
      <c r="S334" s="65" t="str">
        <f>IFERROR(IF(OR(Q334="--",Q334="rg",VLOOKUP(F!$B285,E!$B$1:'E'!$AK$300,17,FALSE)=1000000000,R334="-",R334=""),"",(HLOOKUP(SMALL(G!$R$5:'G'!$AC$5,7),G!$R$5:'G'!$AC$500,ROW(G!X285)-4,FALSE))/VLOOKUP(F!$B285,E!$B$1:'E'!$AK$300,17,FALSE)*100),"")</f>
        <v/>
      </c>
      <c r="T334" s="65" t="str">
        <f>G!BF285</f>
        <v/>
      </c>
      <c r="U334" s="28" t="str">
        <f>G!BE285</f>
        <v>--</v>
      </c>
      <c r="V334" s="23" t="str">
        <f>G!BG285</f>
        <v/>
      </c>
      <c r="W334" s="65" t="str">
        <f>IFERROR(IF(OR(U334="--",U334="rg",VLOOKUP(F!$B285,E!$B$1:'E'!$AK$300,17,FALSE)=1000000000,V334="-",V334=""),"",(HLOOKUP(SMALL(G!$R$5:'G'!$AC$5,9),G!$R$5:'G'!$AC$500,ROW(G!Z285)-4,FALSE))/VLOOKUP(F!$B285,E!$B$1:'E'!$AK$300,17,FALSE)*100),"")</f>
        <v/>
      </c>
      <c r="X334" s="65" t="str">
        <f>G!BI285</f>
        <v/>
      </c>
      <c r="Y334" s="28" t="str">
        <f>G!BH285</f>
        <v>--</v>
      </c>
      <c r="Z334" s="23" t="str">
        <f>G!BJ285</f>
        <v/>
      </c>
      <c r="AA334" s="65" t="str">
        <f>IFERROR(IF(OR(Y334="--",Y334="rg",VLOOKUP(F!$B285,E!$B$1:'E'!$AK$300,17,FALSE)=1000000000,Z334="-",Z334=""),"",(HLOOKUP(SMALL(G!$R$5:'G'!$AC$5,11),G!$R$5:'G'!$AC$500,ROW(G!AB285)-4,FALSE))/VLOOKUP(F!$B285,E!$B$1:'E'!$AK$300,17,FALSE)*100),"")</f>
        <v/>
      </c>
      <c r="AB334" s="22"/>
      <c r="AC334" s="22"/>
      <c r="AE334" s="40">
        <f t="shared" si="18"/>
        <v>1</v>
      </c>
    </row>
    <row r="335" spans="1:31" s="40" customFormat="1" ht="9" customHeight="1" x14ac:dyDescent="0.15">
      <c r="A335" s="161" t="str">
        <f>F!A286</f>
        <v>4-Broomfenylfenylether</v>
      </c>
      <c r="B335" s="161"/>
      <c r="C335" s="161"/>
      <c r="D335" s="65" t="str">
        <f>G!AT286</f>
        <v/>
      </c>
      <c r="E335" s="28" t="str">
        <f>G!AS286</f>
        <v>--</v>
      </c>
      <c r="F335" s="23" t="str">
        <f>G!AU286</f>
        <v/>
      </c>
      <c r="G335" s="65" t="str">
        <f>IFERROR(IF(OR(E335="--",E335="rg",VLOOKUP(F!$B286,E!$B$1:'E'!$AK$300,17,FALSE)=1000000000,F335="-",F335=""),"",(HLOOKUP(SMALL(G!$R$5:'G'!$AC$5,1),G!$R$5:'G'!$AC$500,ROW(G!R286)-4,FALSE))/VLOOKUP(F!$B286,E!$B$1:'E'!$AK$300,17,FALSE)*100),"")</f>
        <v/>
      </c>
      <c r="H335" s="65" t="str">
        <f>G!AW286</f>
        <v/>
      </c>
      <c r="I335" s="28" t="str">
        <f>G!AV286</f>
        <v>--</v>
      </c>
      <c r="J335" s="23" t="str">
        <f>G!AX286</f>
        <v/>
      </c>
      <c r="K335" s="65" t="str">
        <f>IFERROR(IF(OR(I335="--",I335="rg",VLOOKUP(F!$B286,E!$B$1:'E'!$AK$300,17,FALSE)=1000000000,J335="-",J335=""),"",(HLOOKUP(SMALL(G!$R$5:'G'!$AC$5,3),G!$R$5:'G'!$AC$500,ROW(G!T286)-4,FALSE))/VLOOKUP(F!$B286,E!$B$1:'E'!$AK$300,17,FALSE)*100),"")</f>
        <v/>
      </c>
      <c r="L335" s="65" t="str">
        <f>G!AZ286</f>
        <v/>
      </c>
      <c r="M335" s="28" t="str">
        <f>G!AY286</f>
        <v>--</v>
      </c>
      <c r="N335" s="23" t="str">
        <f>G!BA286</f>
        <v/>
      </c>
      <c r="O335" s="65" t="str">
        <f>IFERROR(IF(OR(M335="--",M335="rg",VLOOKUP(F!$B286,E!$B$1:'E'!$AK$300,17,FALSE)=1000000000,N335="-",N335=""),"",(HLOOKUP(SMALL(G!$R$5:'G'!$AC$5,5),G!$R$5:'G'!$AC$500,ROW(G!V286)-4,FALSE))/VLOOKUP(F!$B286,E!$B$1:'E'!$AK$300,17,FALSE)*100),"")</f>
        <v/>
      </c>
      <c r="P335" s="65" t="str">
        <f>G!BC286</f>
        <v/>
      </c>
      <c r="Q335" s="28" t="str">
        <f>G!BB286</f>
        <v>--</v>
      </c>
      <c r="R335" s="23" t="str">
        <f>G!BD286</f>
        <v/>
      </c>
      <c r="S335" s="65" t="str">
        <f>IFERROR(IF(OR(Q335="--",Q335="rg",VLOOKUP(F!$B286,E!$B$1:'E'!$AK$300,17,FALSE)=1000000000,R335="-",R335=""),"",(HLOOKUP(SMALL(G!$R$5:'G'!$AC$5,7),G!$R$5:'G'!$AC$500,ROW(G!X286)-4,FALSE))/VLOOKUP(F!$B286,E!$B$1:'E'!$AK$300,17,FALSE)*100),"")</f>
        <v/>
      </c>
      <c r="T335" s="65" t="str">
        <f>G!BF286</f>
        <v/>
      </c>
      <c r="U335" s="28" t="str">
        <f>G!BE286</f>
        <v>--</v>
      </c>
      <c r="V335" s="23" t="str">
        <f>G!BG286</f>
        <v/>
      </c>
      <c r="W335" s="65" t="str">
        <f>IFERROR(IF(OR(U335="--",U335="rg",VLOOKUP(F!$B286,E!$B$1:'E'!$AK$300,17,FALSE)=1000000000,V335="-",V335=""),"",(HLOOKUP(SMALL(G!$R$5:'G'!$AC$5,9),G!$R$5:'G'!$AC$500,ROW(G!Z286)-4,FALSE))/VLOOKUP(F!$B286,E!$B$1:'E'!$AK$300,17,FALSE)*100),"")</f>
        <v/>
      </c>
      <c r="X335" s="65" t="str">
        <f>G!BI286</f>
        <v/>
      </c>
      <c r="Y335" s="28" t="str">
        <f>G!BH286</f>
        <v>--</v>
      </c>
      <c r="Z335" s="23" t="str">
        <f>G!BJ286</f>
        <v/>
      </c>
      <c r="AA335" s="65" t="str">
        <f>IFERROR(IF(OR(Y335="--",Y335="rg",VLOOKUP(F!$B286,E!$B$1:'E'!$AK$300,17,FALSE)=1000000000,Z335="-",Z335=""),"",(HLOOKUP(SMALL(G!$R$5:'G'!$AC$5,11),G!$R$5:'G'!$AC$500,ROW(G!AB286)-4,FALSE))/VLOOKUP(F!$B286,E!$B$1:'E'!$AK$300,17,FALSE)*100),"")</f>
        <v/>
      </c>
      <c r="AB335" s="22"/>
      <c r="AC335" s="22"/>
      <c r="AE335" s="40">
        <f t="shared" si="18"/>
        <v>1</v>
      </c>
    </row>
    <row r="336" spans="1:31" s="40" customFormat="1" ht="9" customHeight="1" x14ac:dyDescent="0.15">
      <c r="A336" s="161" t="str">
        <f>F!A287</f>
        <v>4-Chloorfenylfenylether</v>
      </c>
      <c r="B336" s="161"/>
      <c r="C336" s="161"/>
      <c r="D336" s="65" t="str">
        <f>G!AT287</f>
        <v/>
      </c>
      <c r="E336" s="28" t="str">
        <f>G!AS287</f>
        <v>--</v>
      </c>
      <c r="F336" s="23" t="str">
        <f>G!AU287</f>
        <v/>
      </c>
      <c r="G336" s="65" t="str">
        <f>IFERROR(IF(OR(E336="--",E336="rg",VLOOKUP(F!$B287,E!$B$1:'E'!$AK$300,17,FALSE)=1000000000,F336="-",F336=""),"",(HLOOKUP(SMALL(G!$R$5:'G'!$AC$5,1),G!$R$5:'G'!$AC$500,ROW(G!R287)-4,FALSE))/VLOOKUP(F!$B287,E!$B$1:'E'!$AK$300,17,FALSE)*100),"")</f>
        <v/>
      </c>
      <c r="H336" s="65" t="str">
        <f>G!AW287</f>
        <v/>
      </c>
      <c r="I336" s="28" t="str">
        <f>G!AV287</f>
        <v>--</v>
      </c>
      <c r="J336" s="23" t="str">
        <f>G!AX287</f>
        <v/>
      </c>
      <c r="K336" s="65" t="str">
        <f>IFERROR(IF(OR(I336="--",I336="rg",VLOOKUP(F!$B287,E!$B$1:'E'!$AK$300,17,FALSE)=1000000000,J336="-",J336=""),"",(HLOOKUP(SMALL(G!$R$5:'G'!$AC$5,3),G!$R$5:'G'!$AC$500,ROW(G!T287)-4,FALSE))/VLOOKUP(F!$B287,E!$B$1:'E'!$AK$300,17,FALSE)*100),"")</f>
        <v/>
      </c>
      <c r="L336" s="65" t="str">
        <f>G!AZ287</f>
        <v/>
      </c>
      <c r="M336" s="28" t="str">
        <f>G!AY287</f>
        <v>--</v>
      </c>
      <c r="N336" s="23" t="str">
        <f>G!BA287</f>
        <v/>
      </c>
      <c r="O336" s="65" t="str">
        <f>IFERROR(IF(OR(M336="--",M336="rg",VLOOKUP(F!$B287,E!$B$1:'E'!$AK$300,17,FALSE)=1000000000,N336="-",N336=""),"",(HLOOKUP(SMALL(G!$R$5:'G'!$AC$5,5),G!$R$5:'G'!$AC$500,ROW(G!V287)-4,FALSE))/VLOOKUP(F!$B287,E!$B$1:'E'!$AK$300,17,FALSE)*100),"")</f>
        <v/>
      </c>
      <c r="P336" s="65" t="str">
        <f>G!BC287</f>
        <v/>
      </c>
      <c r="Q336" s="28" t="str">
        <f>G!BB287</f>
        <v>--</v>
      </c>
      <c r="R336" s="23" t="str">
        <f>G!BD287</f>
        <v/>
      </c>
      <c r="S336" s="65" t="str">
        <f>IFERROR(IF(OR(Q336="--",Q336="rg",VLOOKUP(F!$B287,E!$B$1:'E'!$AK$300,17,FALSE)=1000000000,R336="-",R336=""),"",(HLOOKUP(SMALL(G!$R$5:'G'!$AC$5,7),G!$R$5:'G'!$AC$500,ROW(G!X287)-4,FALSE))/VLOOKUP(F!$B287,E!$B$1:'E'!$AK$300,17,FALSE)*100),"")</f>
        <v/>
      </c>
      <c r="T336" s="65" t="str">
        <f>G!BF287</f>
        <v/>
      </c>
      <c r="U336" s="28" t="str">
        <f>G!BE287</f>
        <v>--</v>
      </c>
      <c r="V336" s="23" t="str">
        <f>G!BG287</f>
        <v/>
      </c>
      <c r="W336" s="65" t="str">
        <f>IFERROR(IF(OR(U336="--",U336="rg",VLOOKUP(F!$B287,E!$B$1:'E'!$AK$300,17,FALSE)=1000000000,V336="-",V336=""),"",(HLOOKUP(SMALL(G!$R$5:'G'!$AC$5,9),G!$R$5:'G'!$AC$500,ROW(G!Z287)-4,FALSE))/VLOOKUP(F!$B287,E!$B$1:'E'!$AK$300,17,FALSE)*100),"")</f>
        <v/>
      </c>
      <c r="X336" s="65" t="str">
        <f>G!BI287</f>
        <v/>
      </c>
      <c r="Y336" s="28" t="str">
        <f>G!BH287</f>
        <v>--</v>
      </c>
      <c r="Z336" s="23" t="str">
        <f>G!BJ287</f>
        <v/>
      </c>
      <c r="AA336" s="65" t="str">
        <f>IFERROR(IF(OR(Y336="--",Y336="rg",VLOOKUP(F!$B287,E!$B$1:'E'!$AK$300,17,FALSE)=1000000000,Z336="-",Z336=""),"",(HLOOKUP(SMALL(G!$R$5:'G'!$AC$5,11),G!$R$5:'G'!$AC$500,ROW(G!AB287)-4,FALSE))/VLOOKUP(F!$B287,E!$B$1:'E'!$AK$300,17,FALSE)*100),"")</f>
        <v/>
      </c>
      <c r="AB336" s="22"/>
      <c r="AC336" s="22"/>
      <c r="AE336" s="40">
        <f t="shared" si="18"/>
        <v>1</v>
      </c>
    </row>
    <row r="337" spans="1:31" s="40" customFormat="1" ht="9" customHeight="1" x14ac:dyDescent="0.15">
      <c r="A337" s="161" t="str">
        <f>F!A288</f>
        <v>Azobenzeen</v>
      </c>
      <c r="B337" s="161"/>
      <c r="C337" s="161"/>
      <c r="D337" s="65" t="str">
        <f>G!AT288</f>
        <v/>
      </c>
      <c r="E337" s="28" t="str">
        <f>G!AS288</f>
        <v>--</v>
      </c>
      <c r="F337" s="23" t="str">
        <f>G!AU288</f>
        <v/>
      </c>
      <c r="G337" s="65" t="str">
        <f>IFERROR(IF(OR(E337="--",E337="rg",VLOOKUP(F!$B288,E!$B$1:'E'!$AK$300,17,FALSE)=1000000000,F337="-",F337=""),"",(HLOOKUP(SMALL(G!$R$5:'G'!$AC$5,1),G!$R$5:'G'!$AC$500,ROW(G!R288)-4,FALSE))/VLOOKUP(F!$B288,E!$B$1:'E'!$AK$300,17,FALSE)*100),"")</f>
        <v/>
      </c>
      <c r="H337" s="65" t="str">
        <f>G!AW288</f>
        <v/>
      </c>
      <c r="I337" s="28" t="str">
        <f>G!AV288</f>
        <v>--</v>
      </c>
      <c r="J337" s="23" t="str">
        <f>G!AX288</f>
        <v/>
      </c>
      <c r="K337" s="65" t="str">
        <f>IFERROR(IF(OR(I337="--",I337="rg",VLOOKUP(F!$B288,E!$B$1:'E'!$AK$300,17,FALSE)=1000000000,J337="-",J337=""),"",(HLOOKUP(SMALL(G!$R$5:'G'!$AC$5,3),G!$R$5:'G'!$AC$500,ROW(G!T288)-4,FALSE))/VLOOKUP(F!$B288,E!$B$1:'E'!$AK$300,17,FALSE)*100),"")</f>
        <v/>
      </c>
      <c r="L337" s="65" t="str">
        <f>G!AZ288</f>
        <v/>
      </c>
      <c r="M337" s="28" t="str">
        <f>G!AY288</f>
        <v>--</v>
      </c>
      <c r="N337" s="23" t="str">
        <f>G!BA288</f>
        <v/>
      </c>
      <c r="O337" s="65" t="str">
        <f>IFERROR(IF(OR(M337="--",M337="rg",VLOOKUP(F!$B288,E!$B$1:'E'!$AK$300,17,FALSE)=1000000000,N337="-",N337=""),"",(HLOOKUP(SMALL(G!$R$5:'G'!$AC$5,5),G!$R$5:'G'!$AC$500,ROW(G!V288)-4,FALSE))/VLOOKUP(F!$B288,E!$B$1:'E'!$AK$300,17,FALSE)*100),"")</f>
        <v/>
      </c>
      <c r="P337" s="65" t="str">
        <f>G!BC288</f>
        <v/>
      </c>
      <c r="Q337" s="28" t="str">
        <f>G!BB288</f>
        <v>--</v>
      </c>
      <c r="R337" s="23" t="str">
        <f>G!BD288</f>
        <v/>
      </c>
      <c r="S337" s="65" t="str">
        <f>IFERROR(IF(OR(Q337="--",Q337="rg",VLOOKUP(F!$B288,E!$B$1:'E'!$AK$300,17,FALSE)=1000000000,R337="-",R337=""),"",(HLOOKUP(SMALL(G!$R$5:'G'!$AC$5,7),G!$R$5:'G'!$AC$500,ROW(G!X288)-4,FALSE))/VLOOKUP(F!$B288,E!$B$1:'E'!$AK$300,17,FALSE)*100),"")</f>
        <v/>
      </c>
      <c r="T337" s="65" t="str">
        <f>G!BF288</f>
        <v/>
      </c>
      <c r="U337" s="28" t="str">
        <f>G!BE288</f>
        <v>--</v>
      </c>
      <c r="V337" s="23" t="str">
        <f>G!BG288</f>
        <v/>
      </c>
      <c r="W337" s="65" t="str">
        <f>IFERROR(IF(OR(U337="--",U337="rg",VLOOKUP(F!$B288,E!$B$1:'E'!$AK$300,17,FALSE)=1000000000,V337="-",V337=""),"",(HLOOKUP(SMALL(G!$R$5:'G'!$AC$5,9),G!$R$5:'G'!$AC$500,ROW(G!Z288)-4,FALSE))/VLOOKUP(F!$B288,E!$B$1:'E'!$AK$300,17,FALSE)*100),"")</f>
        <v/>
      </c>
      <c r="X337" s="65" t="str">
        <f>G!BI288</f>
        <v/>
      </c>
      <c r="Y337" s="28" t="str">
        <f>G!BH288</f>
        <v>--</v>
      </c>
      <c r="Z337" s="23" t="str">
        <f>G!BJ288</f>
        <v/>
      </c>
      <c r="AA337" s="65" t="str">
        <f>IFERROR(IF(OR(Y337="--",Y337="rg",VLOOKUP(F!$B288,E!$B$1:'E'!$AK$300,17,FALSE)=1000000000,Z337="-",Z337=""),"",(HLOOKUP(SMALL(G!$R$5:'G'!$AC$5,11),G!$R$5:'G'!$AC$500,ROW(G!AB288)-4,FALSE))/VLOOKUP(F!$B288,E!$B$1:'E'!$AK$300,17,FALSE)*100),"")</f>
        <v/>
      </c>
      <c r="AB337" s="22"/>
      <c r="AC337" s="22"/>
      <c r="AE337" s="40">
        <f t="shared" si="18"/>
        <v>1</v>
      </c>
    </row>
    <row r="338" spans="1:31" s="40" customFormat="1" ht="9" customHeight="1" x14ac:dyDescent="0.15">
      <c r="A338" s="161" t="str">
        <f>F!A289</f>
        <v>bis(2-Chloorethoxy) methaan</v>
      </c>
      <c r="B338" s="161"/>
      <c r="C338" s="161"/>
      <c r="D338" s="65" t="str">
        <f>G!AT289</f>
        <v/>
      </c>
      <c r="E338" s="28" t="str">
        <f>G!AS289</f>
        <v>--</v>
      </c>
      <c r="F338" s="23" t="str">
        <f>G!AU289</f>
        <v/>
      </c>
      <c r="G338" s="65" t="str">
        <f>IFERROR(IF(OR(E338="--",E338="rg",VLOOKUP(F!$B289,E!$B$1:'E'!$AK$300,17,FALSE)=1000000000,F338="-",F338=""),"",(HLOOKUP(SMALL(G!$R$5:'G'!$AC$5,1),G!$R$5:'G'!$AC$500,ROW(G!R289)-4,FALSE))/VLOOKUP(F!$B289,E!$B$1:'E'!$AK$300,17,FALSE)*100),"")</f>
        <v/>
      </c>
      <c r="H338" s="65" t="str">
        <f>G!AW289</f>
        <v/>
      </c>
      <c r="I338" s="28" t="str">
        <f>G!AV289</f>
        <v>--</v>
      </c>
      <c r="J338" s="23" t="str">
        <f>G!AX289</f>
        <v/>
      </c>
      <c r="K338" s="65" t="str">
        <f>IFERROR(IF(OR(I338="--",I338="rg",VLOOKUP(F!$B289,E!$B$1:'E'!$AK$300,17,FALSE)=1000000000,J338="-",J338=""),"",(HLOOKUP(SMALL(G!$R$5:'G'!$AC$5,3),G!$R$5:'G'!$AC$500,ROW(G!T289)-4,FALSE))/VLOOKUP(F!$B289,E!$B$1:'E'!$AK$300,17,FALSE)*100),"")</f>
        <v/>
      </c>
      <c r="L338" s="65" t="str">
        <f>G!AZ289</f>
        <v/>
      </c>
      <c r="M338" s="28" t="str">
        <f>G!AY289</f>
        <v>--</v>
      </c>
      <c r="N338" s="23" t="str">
        <f>G!BA289</f>
        <v/>
      </c>
      <c r="O338" s="65" t="str">
        <f>IFERROR(IF(OR(M338="--",M338="rg",VLOOKUP(F!$B289,E!$B$1:'E'!$AK$300,17,FALSE)=1000000000,N338="-",N338=""),"",(HLOOKUP(SMALL(G!$R$5:'G'!$AC$5,5),G!$R$5:'G'!$AC$500,ROW(G!V289)-4,FALSE))/VLOOKUP(F!$B289,E!$B$1:'E'!$AK$300,17,FALSE)*100),"")</f>
        <v/>
      </c>
      <c r="P338" s="65" t="str">
        <f>G!BC289</f>
        <v/>
      </c>
      <c r="Q338" s="28" t="str">
        <f>G!BB289</f>
        <v>--</v>
      </c>
      <c r="R338" s="23" t="str">
        <f>G!BD289</f>
        <v/>
      </c>
      <c r="S338" s="65" t="str">
        <f>IFERROR(IF(OR(Q338="--",Q338="rg",VLOOKUP(F!$B289,E!$B$1:'E'!$AK$300,17,FALSE)=1000000000,R338="-",R338=""),"",(HLOOKUP(SMALL(G!$R$5:'G'!$AC$5,7),G!$R$5:'G'!$AC$500,ROW(G!X289)-4,FALSE))/VLOOKUP(F!$B289,E!$B$1:'E'!$AK$300,17,FALSE)*100),"")</f>
        <v/>
      </c>
      <c r="T338" s="65" t="str">
        <f>G!BF289</f>
        <v/>
      </c>
      <c r="U338" s="28" t="str">
        <f>G!BE289</f>
        <v>--</v>
      </c>
      <c r="V338" s="23" t="str">
        <f>G!BG289</f>
        <v/>
      </c>
      <c r="W338" s="65" t="str">
        <f>IFERROR(IF(OR(U338="--",U338="rg",VLOOKUP(F!$B289,E!$B$1:'E'!$AK$300,17,FALSE)=1000000000,V338="-",V338=""),"",(HLOOKUP(SMALL(G!$R$5:'G'!$AC$5,9),G!$R$5:'G'!$AC$500,ROW(G!Z289)-4,FALSE))/VLOOKUP(F!$B289,E!$B$1:'E'!$AK$300,17,FALSE)*100),"")</f>
        <v/>
      </c>
      <c r="X338" s="65" t="str">
        <f>G!BI289</f>
        <v/>
      </c>
      <c r="Y338" s="28" t="str">
        <f>G!BH289</f>
        <v>--</v>
      </c>
      <c r="Z338" s="23" t="str">
        <f>G!BJ289</f>
        <v/>
      </c>
      <c r="AA338" s="65" t="str">
        <f>IFERROR(IF(OR(Y338="--",Y338="rg",VLOOKUP(F!$B289,E!$B$1:'E'!$AK$300,17,FALSE)=1000000000,Z338="-",Z338=""),"",(HLOOKUP(SMALL(G!$R$5:'G'!$AC$5,11),G!$R$5:'G'!$AC$500,ROW(G!AB289)-4,FALSE))/VLOOKUP(F!$B289,E!$B$1:'E'!$AK$300,17,FALSE)*100),"")</f>
        <v/>
      </c>
      <c r="AB338" s="22"/>
      <c r="AC338" s="22"/>
      <c r="AE338" s="40">
        <f t="shared" si="18"/>
        <v>1</v>
      </c>
    </row>
    <row r="339" spans="1:31" s="40" customFormat="1" ht="9" customHeight="1" x14ac:dyDescent="0.15">
      <c r="A339" s="161" t="str">
        <f>F!A290</f>
        <v>bis(2-Chloorethyl)ether</v>
      </c>
      <c r="B339" s="161"/>
      <c r="C339" s="161"/>
      <c r="D339" s="65" t="str">
        <f>G!AT290</f>
        <v/>
      </c>
      <c r="E339" s="28" t="str">
        <f>G!AS290</f>
        <v>--</v>
      </c>
      <c r="F339" s="23" t="str">
        <f>G!AU290</f>
        <v/>
      </c>
      <c r="G339" s="65" t="str">
        <f>IFERROR(IF(OR(E339="--",E339="rg",VLOOKUP(F!$B290,E!$B$1:'E'!$AK$300,17,FALSE)=1000000000,F339="-",F339=""),"",(HLOOKUP(SMALL(G!$R$5:'G'!$AC$5,1),G!$R$5:'G'!$AC$500,ROW(G!R290)-4,FALSE))/VLOOKUP(F!$B290,E!$B$1:'E'!$AK$300,17,FALSE)*100),"")</f>
        <v/>
      </c>
      <c r="H339" s="65" t="str">
        <f>G!AW290</f>
        <v/>
      </c>
      <c r="I339" s="28" t="str">
        <f>G!AV290</f>
        <v>--</v>
      </c>
      <c r="J339" s="23" t="str">
        <f>G!AX290</f>
        <v/>
      </c>
      <c r="K339" s="65" t="str">
        <f>IFERROR(IF(OR(I339="--",I339="rg",VLOOKUP(F!$B290,E!$B$1:'E'!$AK$300,17,FALSE)=1000000000,J339="-",J339=""),"",(HLOOKUP(SMALL(G!$R$5:'G'!$AC$5,3),G!$R$5:'G'!$AC$500,ROW(G!T290)-4,FALSE))/VLOOKUP(F!$B290,E!$B$1:'E'!$AK$300,17,FALSE)*100),"")</f>
        <v/>
      </c>
      <c r="L339" s="65" t="str">
        <f>G!AZ290</f>
        <v/>
      </c>
      <c r="M339" s="28" t="str">
        <f>G!AY290</f>
        <v>--</v>
      </c>
      <c r="N339" s="23" t="str">
        <f>G!BA290</f>
        <v/>
      </c>
      <c r="O339" s="65" t="str">
        <f>IFERROR(IF(OR(M339="--",M339="rg",VLOOKUP(F!$B290,E!$B$1:'E'!$AK$300,17,FALSE)=1000000000,N339="-",N339=""),"",(HLOOKUP(SMALL(G!$R$5:'G'!$AC$5,5),G!$R$5:'G'!$AC$500,ROW(G!V290)-4,FALSE))/VLOOKUP(F!$B290,E!$B$1:'E'!$AK$300,17,FALSE)*100),"")</f>
        <v/>
      </c>
      <c r="P339" s="65" t="str">
        <f>G!BC290</f>
        <v/>
      </c>
      <c r="Q339" s="28" t="str">
        <f>G!BB290</f>
        <v>--</v>
      </c>
      <c r="R339" s="23" t="str">
        <f>G!BD290</f>
        <v/>
      </c>
      <c r="S339" s="65" t="str">
        <f>IFERROR(IF(OR(Q339="--",Q339="rg",VLOOKUP(F!$B290,E!$B$1:'E'!$AK$300,17,FALSE)=1000000000,R339="-",R339=""),"",(HLOOKUP(SMALL(G!$R$5:'G'!$AC$5,7),G!$R$5:'G'!$AC$500,ROW(G!X290)-4,FALSE))/VLOOKUP(F!$B290,E!$B$1:'E'!$AK$300,17,FALSE)*100),"")</f>
        <v/>
      </c>
      <c r="T339" s="65" t="str">
        <f>G!BF290</f>
        <v/>
      </c>
      <c r="U339" s="28" t="str">
        <f>G!BE290</f>
        <v>--</v>
      </c>
      <c r="V339" s="23" t="str">
        <f>G!BG290</f>
        <v/>
      </c>
      <c r="W339" s="65" t="str">
        <f>IFERROR(IF(OR(U339="--",U339="rg",VLOOKUP(F!$B290,E!$B$1:'E'!$AK$300,17,FALSE)=1000000000,V339="-",V339=""),"",(HLOOKUP(SMALL(G!$R$5:'G'!$AC$5,9),G!$R$5:'G'!$AC$500,ROW(G!Z290)-4,FALSE))/VLOOKUP(F!$B290,E!$B$1:'E'!$AK$300,17,FALSE)*100),"")</f>
        <v/>
      </c>
      <c r="X339" s="65" t="str">
        <f>G!BI290</f>
        <v/>
      </c>
      <c r="Y339" s="28" t="str">
        <f>G!BH290</f>
        <v>--</v>
      </c>
      <c r="Z339" s="23" t="str">
        <f>G!BJ290</f>
        <v/>
      </c>
      <c r="AA339" s="65" t="str">
        <f>IFERROR(IF(OR(Y339="--",Y339="rg",VLOOKUP(F!$B290,E!$B$1:'E'!$AK$300,17,FALSE)=1000000000,Z339="-",Z339=""),"",(HLOOKUP(SMALL(G!$R$5:'G'!$AC$5,11),G!$R$5:'G'!$AC$500,ROW(G!AB290)-4,FALSE))/VLOOKUP(F!$B290,E!$B$1:'E'!$AK$300,17,FALSE)*100),"")</f>
        <v/>
      </c>
      <c r="AB339" s="22"/>
      <c r="AC339" s="22"/>
      <c r="AE339" s="40">
        <f t="shared" si="18"/>
        <v>1</v>
      </c>
    </row>
    <row r="340" spans="1:31" s="40" customFormat="1" ht="9" customHeight="1" x14ac:dyDescent="0.15">
      <c r="A340" s="161" t="str">
        <f>F!A291</f>
        <v>Carbazole</v>
      </c>
      <c r="B340" s="161"/>
      <c r="C340" s="161"/>
      <c r="D340" s="65" t="str">
        <f>G!AT291</f>
        <v/>
      </c>
      <c r="E340" s="28" t="str">
        <f>G!AS291</f>
        <v>--</v>
      </c>
      <c r="F340" s="23" t="str">
        <f>G!AU291</f>
        <v/>
      </c>
      <c r="G340" s="65" t="str">
        <f>IFERROR(IF(OR(E340="--",E340="rg",VLOOKUP(F!$B291,E!$B$1:'E'!$AK$300,17,FALSE)=1000000000,F340="-",F340=""),"",(HLOOKUP(SMALL(G!$R$5:'G'!$AC$5,1),G!$R$5:'G'!$AC$500,ROW(G!R291)-4,FALSE))/VLOOKUP(F!$B291,E!$B$1:'E'!$AK$300,17,FALSE)*100),"")</f>
        <v/>
      </c>
      <c r="H340" s="65" t="str">
        <f>G!AW291</f>
        <v/>
      </c>
      <c r="I340" s="28" t="str">
        <f>G!AV291</f>
        <v>--</v>
      </c>
      <c r="J340" s="23" t="str">
        <f>G!AX291</f>
        <v/>
      </c>
      <c r="K340" s="65" t="str">
        <f>IFERROR(IF(OR(I340="--",I340="rg",VLOOKUP(F!$B291,E!$B$1:'E'!$AK$300,17,FALSE)=1000000000,J340="-",J340=""),"",(HLOOKUP(SMALL(G!$R$5:'G'!$AC$5,3),G!$R$5:'G'!$AC$500,ROW(G!T291)-4,FALSE))/VLOOKUP(F!$B291,E!$B$1:'E'!$AK$300,17,FALSE)*100),"")</f>
        <v/>
      </c>
      <c r="L340" s="65" t="str">
        <f>G!AZ291</f>
        <v/>
      </c>
      <c r="M340" s="28" t="str">
        <f>G!AY291</f>
        <v>--</v>
      </c>
      <c r="N340" s="23" t="str">
        <f>G!BA291</f>
        <v/>
      </c>
      <c r="O340" s="65" t="str">
        <f>IFERROR(IF(OR(M340="--",M340="rg",VLOOKUP(F!$B291,E!$B$1:'E'!$AK$300,17,FALSE)=1000000000,N340="-",N340=""),"",(HLOOKUP(SMALL(G!$R$5:'G'!$AC$5,5),G!$R$5:'G'!$AC$500,ROW(G!V291)-4,FALSE))/VLOOKUP(F!$B291,E!$B$1:'E'!$AK$300,17,FALSE)*100),"")</f>
        <v/>
      </c>
      <c r="P340" s="65" t="str">
        <f>G!BC291</f>
        <v/>
      </c>
      <c r="Q340" s="28" t="str">
        <f>G!BB291</f>
        <v>--</v>
      </c>
      <c r="R340" s="23" t="str">
        <f>G!BD291</f>
        <v/>
      </c>
      <c r="S340" s="65" t="str">
        <f>IFERROR(IF(OR(Q340="--",Q340="rg",VLOOKUP(F!$B291,E!$B$1:'E'!$AK$300,17,FALSE)=1000000000,R340="-",R340=""),"",(HLOOKUP(SMALL(G!$R$5:'G'!$AC$5,7),G!$R$5:'G'!$AC$500,ROW(G!X291)-4,FALSE))/VLOOKUP(F!$B291,E!$B$1:'E'!$AK$300,17,FALSE)*100),"")</f>
        <v/>
      </c>
      <c r="T340" s="65" t="str">
        <f>G!BF291</f>
        <v/>
      </c>
      <c r="U340" s="28" t="str">
        <f>G!BE291</f>
        <v>--</v>
      </c>
      <c r="V340" s="23" t="str">
        <f>G!BG291</f>
        <v/>
      </c>
      <c r="W340" s="65" t="str">
        <f>IFERROR(IF(OR(U340="--",U340="rg",VLOOKUP(F!$B291,E!$B$1:'E'!$AK$300,17,FALSE)=1000000000,V340="-",V340=""),"",(HLOOKUP(SMALL(G!$R$5:'G'!$AC$5,9),G!$R$5:'G'!$AC$500,ROW(G!Z291)-4,FALSE))/VLOOKUP(F!$B291,E!$B$1:'E'!$AK$300,17,FALSE)*100),"")</f>
        <v/>
      </c>
      <c r="X340" s="65" t="str">
        <f>G!BI291</f>
        <v/>
      </c>
      <c r="Y340" s="28" t="str">
        <f>G!BH291</f>
        <v>--</v>
      </c>
      <c r="Z340" s="23" t="str">
        <f>G!BJ291</f>
        <v/>
      </c>
      <c r="AA340" s="65" t="str">
        <f>IFERROR(IF(OR(Y340="--",Y340="rg",VLOOKUP(F!$B291,E!$B$1:'E'!$AK$300,17,FALSE)=1000000000,Z340="-",Z340=""),"",(HLOOKUP(SMALL(G!$R$5:'G'!$AC$5,11),G!$R$5:'G'!$AC$500,ROW(G!AB291)-4,FALSE))/VLOOKUP(F!$B291,E!$B$1:'E'!$AK$300,17,FALSE)*100),"")</f>
        <v/>
      </c>
      <c r="AB340" s="22"/>
      <c r="AC340" s="22"/>
      <c r="AE340" s="40">
        <f t="shared" si="18"/>
        <v>1</v>
      </c>
    </row>
    <row r="341" spans="1:31" s="40" customFormat="1" ht="9" customHeight="1" x14ac:dyDescent="0.15">
      <c r="A341" s="161" t="str">
        <f>F!A292</f>
        <v>Dibenzofuraan</v>
      </c>
      <c r="B341" s="161"/>
      <c r="C341" s="161"/>
      <c r="D341" s="65" t="str">
        <f>G!AT292</f>
        <v/>
      </c>
      <c r="E341" s="28" t="str">
        <f>G!AS292</f>
        <v>--</v>
      </c>
      <c r="F341" s="23" t="str">
        <f>G!AU292</f>
        <v/>
      </c>
      <c r="G341" s="65" t="str">
        <f>IFERROR(IF(OR(E341="--",E341="rg",VLOOKUP(F!$B292,E!$B$1:'E'!$AK$300,17,FALSE)=1000000000,F341="-",F341=""),"",(HLOOKUP(SMALL(G!$R$5:'G'!$AC$5,1),G!$R$5:'G'!$AC$500,ROW(G!R292)-4,FALSE))/VLOOKUP(F!$B292,E!$B$1:'E'!$AK$300,17,FALSE)*100),"")</f>
        <v/>
      </c>
      <c r="H341" s="65" t="str">
        <f>G!AW292</f>
        <v/>
      </c>
      <c r="I341" s="28" t="str">
        <f>G!AV292</f>
        <v>--</v>
      </c>
      <c r="J341" s="23" t="str">
        <f>G!AX292</f>
        <v/>
      </c>
      <c r="K341" s="65" t="str">
        <f>IFERROR(IF(OR(I341="--",I341="rg",VLOOKUP(F!$B292,E!$B$1:'E'!$AK$300,17,FALSE)=1000000000,J341="-",J341=""),"",(HLOOKUP(SMALL(G!$R$5:'G'!$AC$5,3),G!$R$5:'G'!$AC$500,ROW(G!T292)-4,FALSE))/VLOOKUP(F!$B292,E!$B$1:'E'!$AK$300,17,FALSE)*100),"")</f>
        <v/>
      </c>
      <c r="L341" s="65" t="str">
        <f>G!AZ292</f>
        <v/>
      </c>
      <c r="M341" s="28" t="str">
        <f>G!AY292</f>
        <v>--</v>
      </c>
      <c r="N341" s="23" t="str">
        <f>G!BA292</f>
        <v/>
      </c>
      <c r="O341" s="65" t="str">
        <f>IFERROR(IF(OR(M341="--",M341="rg",VLOOKUP(F!$B292,E!$B$1:'E'!$AK$300,17,FALSE)=1000000000,N341="-",N341=""),"",(HLOOKUP(SMALL(G!$R$5:'G'!$AC$5,5),G!$R$5:'G'!$AC$500,ROW(G!V292)-4,FALSE))/VLOOKUP(F!$B292,E!$B$1:'E'!$AK$300,17,FALSE)*100),"")</f>
        <v/>
      </c>
      <c r="P341" s="65" t="str">
        <f>G!BC292</f>
        <v/>
      </c>
      <c r="Q341" s="28" t="str">
        <f>G!BB292</f>
        <v>--</v>
      </c>
      <c r="R341" s="23" t="str">
        <f>G!BD292</f>
        <v/>
      </c>
      <c r="S341" s="65" t="str">
        <f>IFERROR(IF(OR(Q341="--",Q341="rg",VLOOKUP(F!$B292,E!$B$1:'E'!$AK$300,17,FALSE)=1000000000,R341="-",R341=""),"",(HLOOKUP(SMALL(G!$R$5:'G'!$AC$5,7),G!$R$5:'G'!$AC$500,ROW(G!X292)-4,FALSE))/VLOOKUP(F!$B292,E!$B$1:'E'!$AK$300,17,FALSE)*100),"")</f>
        <v/>
      </c>
      <c r="T341" s="65" t="str">
        <f>G!BF292</f>
        <v/>
      </c>
      <c r="U341" s="28" t="str">
        <f>G!BE292</f>
        <v>--</v>
      </c>
      <c r="V341" s="23" t="str">
        <f>G!BG292</f>
        <v/>
      </c>
      <c r="W341" s="65" t="str">
        <f>IFERROR(IF(OR(U341="--",U341="rg",VLOOKUP(F!$B292,E!$B$1:'E'!$AK$300,17,FALSE)=1000000000,V341="-",V341=""),"",(HLOOKUP(SMALL(G!$R$5:'G'!$AC$5,9),G!$R$5:'G'!$AC$500,ROW(G!Z292)-4,FALSE))/VLOOKUP(F!$B292,E!$B$1:'E'!$AK$300,17,FALSE)*100),"")</f>
        <v/>
      </c>
      <c r="X341" s="65" t="str">
        <f>G!BI292</f>
        <v/>
      </c>
      <c r="Y341" s="28" t="str">
        <f>G!BH292</f>
        <v>--</v>
      </c>
      <c r="Z341" s="23" t="str">
        <f>G!BJ292</f>
        <v/>
      </c>
      <c r="AA341" s="65" t="str">
        <f>IFERROR(IF(OR(Y341="--",Y341="rg",VLOOKUP(F!$B292,E!$B$1:'E'!$AK$300,17,FALSE)=1000000000,Z341="-",Z341=""),"",(HLOOKUP(SMALL(G!$R$5:'G'!$AC$5,11),G!$R$5:'G'!$AC$500,ROW(G!AB292)-4,FALSE))/VLOOKUP(F!$B292,E!$B$1:'E'!$AK$300,17,FALSE)*100),"")</f>
        <v/>
      </c>
      <c r="AB341" s="22"/>
      <c r="AC341" s="22"/>
      <c r="AE341" s="40">
        <f t="shared" si="18"/>
        <v>1</v>
      </c>
    </row>
    <row r="342" spans="1:31" s="40" customFormat="1" ht="9" customHeight="1" x14ac:dyDescent="0.15">
      <c r="A342" s="161" t="str">
        <f>F!A293</f>
        <v>Hexachloorcylcopentadieen</v>
      </c>
      <c r="B342" s="161"/>
      <c r="C342" s="161"/>
      <c r="D342" s="65" t="str">
        <f>G!AT293</f>
        <v/>
      </c>
      <c r="E342" s="28" t="str">
        <f>G!AS293</f>
        <v>--</v>
      </c>
      <c r="F342" s="23" t="str">
        <f>G!AU293</f>
        <v/>
      </c>
      <c r="G342" s="65" t="str">
        <f>IFERROR(IF(OR(E342="--",E342="rg",VLOOKUP(F!$B293,E!$B$1:'E'!$AK$300,17,FALSE)=1000000000,F342="-",F342=""),"",(HLOOKUP(SMALL(G!$R$5:'G'!$AC$5,1),G!$R$5:'G'!$AC$500,ROW(G!R293)-4,FALSE))/VLOOKUP(F!$B293,E!$B$1:'E'!$AK$300,17,FALSE)*100),"")</f>
        <v/>
      </c>
      <c r="H342" s="65" t="str">
        <f>G!AW293</f>
        <v/>
      </c>
      <c r="I342" s="28" t="str">
        <f>G!AV293</f>
        <v>--</v>
      </c>
      <c r="J342" s="23" t="str">
        <f>G!AX293</f>
        <v/>
      </c>
      <c r="K342" s="65" t="str">
        <f>IFERROR(IF(OR(I342="--",I342="rg",VLOOKUP(F!$B293,E!$B$1:'E'!$AK$300,17,FALSE)=1000000000,J342="-",J342=""),"",(HLOOKUP(SMALL(G!$R$5:'G'!$AC$5,3),G!$R$5:'G'!$AC$500,ROW(G!T293)-4,FALSE))/VLOOKUP(F!$B293,E!$B$1:'E'!$AK$300,17,FALSE)*100),"")</f>
        <v/>
      </c>
      <c r="L342" s="65" t="str">
        <f>G!AZ293</f>
        <v/>
      </c>
      <c r="M342" s="28" t="str">
        <f>G!AY293</f>
        <v>--</v>
      </c>
      <c r="N342" s="23" t="str">
        <f>G!BA293</f>
        <v/>
      </c>
      <c r="O342" s="65" t="str">
        <f>IFERROR(IF(OR(M342="--",M342="rg",VLOOKUP(F!$B293,E!$B$1:'E'!$AK$300,17,FALSE)=1000000000,N342="-",N342=""),"",(HLOOKUP(SMALL(G!$R$5:'G'!$AC$5,5),G!$R$5:'G'!$AC$500,ROW(G!V293)-4,FALSE))/VLOOKUP(F!$B293,E!$B$1:'E'!$AK$300,17,FALSE)*100),"")</f>
        <v/>
      </c>
      <c r="P342" s="65" t="str">
        <f>G!BC293</f>
        <v/>
      </c>
      <c r="Q342" s="28" t="str">
        <f>G!BB293</f>
        <v>--</v>
      </c>
      <c r="R342" s="23" t="str">
        <f>G!BD293</f>
        <v/>
      </c>
      <c r="S342" s="65" t="str">
        <f>IFERROR(IF(OR(Q342="--",Q342="rg",VLOOKUP(F!$B293,E!$B$1:'E'!$AK$300,17,FALSE)=1000000000,R342="-",R342=""),"",(HLOOKUP(SMALL(G!$R$5:'G'!$AC$5,7),G!$R$5:'G'!$AC$500,ROW(G!X293)-4,FALSE))/VLOOKUP(F!$B293,E!$B$1:'E'!$AK$300,17,FALSE)*100),"")</f>
        <v/>
      </c>
      <c r="T342" s="65" t="str">
        <f>G!BF293</f>
        <v/>
      </c>
      <c r="U342" s="28" t="str">
        <f>G!BE293</f>
        <v>--</v>
      </c>
      <c r="V342" s="23" t="str">
        <f>G!BG293</f>
        <v/>
      </c>
      <c r="W342" s="65" t="str">
        <f>IFERROR(IF(OR(U342="--",U342="rg",VLOOKUP(F!$B293,E!$B$1:'E'!$AK$300,17,FALSE)=1000000000,V342="-",V342=""),"",(HLOOKUP(SMALL(G!$R$5:'G'!$AC$5,9),G!$R$5:'G'!$AC$500,ROW(G!Z293)-4,FALSE))/VLOOKUP(F!$B293,E!$B$1:'E'!$AK$300,17,FALSE)*100),"")</f>
        <v/>
      </c>
      <c r="X342" s="65" t="str">
        <f>G!BI293</f>
        <v/>
      </c>
      <c r="Y342" s="28" t="str">
        <f>G!BH293</f>
        <v>--</v>
      </c>
      <c r="Z342" s="23" t="str">
        <f>G!BJ293</f>
        <v/>
      </c>
      <c r="AA342" s="65" t="str">
        <f>IFERROR(IF(OR(Y342="--",Y342="rg",VLOOKUP(F!$B293,E!$B$1:'E'!$AK$300,17,FALSE)=1000000000,Z342="-",Z342=""),"",(HLOOKUP(SMALL(G!$R$5:'G'!$AC$5,11),G!$R$5:'G'!$AC$500,ROW(G!AB293)-4,FALSE))/VLOOKUP(F!$B293,E!$B$1:'E'!$AK$300,17,FALSE)*100),"")</f>
        <v/>
      </c>
      <c r="AB342" s="22"/>
      <c r="AC342" s="22"/>
      <c r="AE342" s="40">
        <f t="shared" si="18"/>
        <v>1</v>
      </c>
    </row>
    <row r="343" spans="1:31" s="40" customFormat="1" ht="9" customHeight="1" x14ac:dyDescent="0.15">
      <c r="A343" s="161" t="str">
        <f>F!A294</f>
        <v>Isoforon</v>
      </c>
      <c r="B343" s="161"/>
      <c r="C343" s="161"/>
      <c r="D343" s="65" t="str">
        <f>G!AT294</f>
        <v/>
      </c>
      <c r="E343" s="28" t="str">
        <f>G!AS294</f>
        <v>--</v>
      </c>
      <c r="F343" s="23" t="str">
        <f>G!AU294</f>
        <v/>
      </c>
      <c r="G343" s="65" t="str">
        <f>IFERROR(IF(OR(E343="--",E343="rg",VLOOKUP(F!$B294,E!$B$1:'E'!$AK$300,17,FALSE)=1000000000,F343="-",F343=""),"",(HLOOKUP(SMALL(G!$R$5:'G'!$AC$5,1),G!$R$5:'G'!$AC$500,ROW(G!R294)-4,FALSE))/VLOOKUP(F!$B294,E!$B$1:'E'!$AK$300,17,FALSE)*100),"")</f>
        <v/>
      </c>
      <c r="H343" s="65" t="str">
        <f>G!AW294</f>
        <v/>
      </c>
      <c r="I343" s="28" t="str">
        <f>G!AV294</f>
        <v>--</v>
      </c>
      <c r="J343" s="23" t="str">
        <f>G!AX294</f>
        <v/>
      </c>
      <c r="K343" s="65" t="str">
        <f>IFERROR(IF(OR(I343="--",I343="rg",VLOOKUP(F!$B294,E!$B$1:'E'!$AK$300,17,FALSE)=1000000000,J343="-",J343=""),"",(HLOOKUP(SMALL(G!$R$5:'G'!$AC$5,3),G!$R$5:'G'!$AC$500,ROW(G!T294)-4,FALSE))/VLOOKUP(F!$B294,E!$B$1:'E'!$AK$300,17,FALSE)*100),"")</f>
        <v/>
      </c>
      <c r="L343" s="65" t="str">
        <f>G!AZ294</f>
        <v/>
      </c>
      <c r="M343" s="28" t="str">
        <f>G!AY294</f>
        <v>--</v>
      </c>
      <c r="N343" s="23" t="str">
        <f>G!BA294</f>
        <v/>
      </c>
      <c r="O343" s="65" t="str">
        <f>IFERROR(IF(OR(M343="--",M343="rg",VLOOKUP(F!$B294,E!$B$1:'E'!$AK$300,17,FALSE)=1000000000,N343="-",N343=""),"",(HLOOKUP(SMALL(G!$R$5:'G'!$AC$5,5),G!$R$5:'G'!$AC$500,ROW(G!V294)-4,FALSE))/VLOOKUP(F!$B294,E!$B$1:'E'!$AK$300,17,FALSE)*100),"")</f>
        <v/>
      </c>
      <c r="P343" s="65" t="str">
        <f>G!BC294</f>
        <v/>
      </c>
      <c r="Q343" s="28" t="str">
        <f>G!BB294</f>
        <v>--</v>
      </c>
      <c r="R343" s="23" t="str">
        <f>G!BD294</f>
        <v/>
      </c>
      <c r="S343" s="65" t="str">
        <f>IFERROR(IF(OR(Q343="--",Q343="rg",VLOOKUP(F!$B294,E!$B$1:'E'!$AK$300,17,FALSE)=1000000000,R343="-",R343=""),"",(HLOOKUP(SMALL(G!$R$5:'G'!$AC$5,7),G!$R$5:'G'!$AC$500,ROW(G!X294)-4,FALSE))/VLOOKUP(F!$B294,E!$B$1:'E'!$AK$300,17,FALSE)*100),"")</f>
        <v/>
      </c>
      <c r="T343" s="65" t="str">
        <f>G!BF294</f>
        <v/>
      </c>
      <c r="U343" s="28" t="str">
        <f>G!BE294</f>
        <v>--</v>
      </c>
      <c r="V343" s="23" t="str">
        <f>G!BG294</f>
        <v/>
      </c>
      <c r="W343" s="65" t="str">
        <f>IFERROR(IF(OR(U343="--",U343="rg",VLOOKUP(F!$B294,E!$B$1:'E'!$AK$300,17,FALSE)=1000000000,V343="-",V343=""),"",(HLOOKUP(SMALL(G!$R$5:'G'!$AC$5,9),G!$R$5:'G'!$AC$500,ROW(G!Z294)-4,FALSE))/VLOOKUP(F!$B294,E!$B$1:'E'!$AK$300,17,FALSE)*100),"")</f>
        <v/>
      </c>
      <c r="X343" s="65" t="str">
        <f>G!BI294</f>
        <v/>
      </c>
      <c r="Y343" s="28" t="str">
        <f>G!BH294</f>
        <v>--</v>
      </c>
      <c r="Z343" s="23" t="str">
        <f>G!BJ294</f>
        <v/>
      </c>
      <c r="AA343" s="65" t="str">
        <f>IFERROR(IF(OR(Y343="--",Y343="rg",VLOOKUP(F!$B294,E!$B$1:'E'!$AK$300,17,FALSE)=1000000000,Z343="-",Z343=""),"",(HLOOKUP(SMALL(G!$R$5:'G'!$AC$5,11),G!$R$5:'G'!$AC$500,ROW(G!AB294)-4,FALSE))/VLOOKUP(F!$B294,E!$B$1:'E'!$AK$300,17,FALSE)*100),"")</f>
        <v/>
      </c>
      <c r="AB343" s="22"/>
      <c r="AC343" s="22"/>
      <c r="AE343" s="40">
        <f t="shared" si="18"/>
        <v>1</v>
      </c>
    </row>
    <row r="344" spans="1:31" s="40" customFormat="1" ht="9" customHeight="1" x14ac:dyDescent="0.15">
      <c r="A344" s="161" t="str">
        <f>F!A295</f>
        <v>Nitrobenzeen</v>
      </c>
      <c r="B344" s="161"/>
      <c r="C344" s="161"/>
      <c r="D344" s="65" t="str">
        <f>G!AT295</f>
        <v/>
      </c>
      <c r="E344" s="28" t="str">
        <f>G!AS295</f>
        <v>--</v>
      </c>
      <c r="F344" s="23" t="str">
        <f>G!AU295</f>
        <v/>
      </c>
      <c r="G344" s="65" t="str">
        <f>IFERROR(IF(OR(E344="--",E344="rg",VLOOKUP(F!$B295,E!$B$1:'E'!$AK$300,17,FALSE)=1000000000,F344="-",F344=""),"",(HLOOKUP(SMALL(G!$R$5:'G'!$AC$5,1),G!$R$5:'G'!$AC$500,ROW(G!R295)-4,FALSE))/VLOOKUP(F!$B295,E!$B$1:'E'!$AK$300,17,FALSE)*100),"")</f>
        <v/>
      </c>
      <c r="H344" s="65" t="str">
        <f>G!AW295</f>
        <v/>
      </c>
      <c r="I344" s="28" t="str">
        <f>G!AV295</f>
        <v>--</v>
      </c>
      <c r="J344" s="23" t="str">
        <f>G!AX295</f>
        <v/>
      </c>
      <c r="K344" s="65" t="str">
        <f>IFERROR(IF(OR(I344="--",I344="rg",VLOOKUP(F!$B295,E!$B$1:'E'!$AK$300,17,FALSE)=1000000000,J344="-",J344=""),"",(HLOOKUP(SMALL(G!$R$5:'G'!$AC$5,3),G!$R$5:'G'!$AC$500,ROW(G!T295)-4,FALSE))/VLOOKUP(F!$B295,E!$B$1:'E'!$AK$300,17,FALSE)*100),"")</f>
        <v/>
      </c>
      <c r="L344" s="65" t="str">
        <f>G!AZ295</f>
        <v/>
      </c>
      <c r="M344" s="28" t="str">
        <f>G!AY295</f>
        <v>--</v>
      </c>
      <c r="N344" s="23" t="str">
        <f>G!BA295</f>
        <v/>
      </c>
      <c r="O344" s="65" t="str">
        <f>IFERROR(IF(OR(M344="--",M344="rg",VLOOKUP(F!$B295,E!$B$1:'E'!$AK$300,17,FALSE)=1000000000,N344="-",N344=""),"",(HLOOKUP(SMALL(G!$R$5:'G'!$AC$5,5),G!$R$5:'G'!$AC$500,ROW(G!V295)-4,FALSE))/VLOOKUP(F!$B295,E!$B$1:'E'!$AK$300,17,FALSE)*100),"")</f>
        <v/>
      </c>
      <c r="P344" s="65" t="str">
        <f>G!BC295</f>
        <v/>
      </c>
      <c r="Q344" s="28" t="str">
        <f>G!BB295</f>
        <v>--</v>
      </c>
      <c r="R344" s="23" t="str">
        <f>G!BD295</f>
        <v/>
      </c>
      <c r="S344" s="65" t="str">
        <f>IFERROR(IF(OR(Q344="--",Q344="rg",VLOOKUP(F!$B295,E!$B$1:'E'!$AK$300,17,FALSE)=1000000000,R344="-",R344=""),"",(HLOOKUP(SMALL(G!$R$5:'G'!$AC$5,7),G!$R$5:'G'!$AC$500,ROW(G!X295)-4,FALSE))/VLOOKUP(F!$B295,E!$B$1:'E'!$AK$300,17,FALSE)*100),"")</f>
        <v/>
      </c>
      <c r="T344" s="65" t="str">
        <f>G!BF295</f>
        <v/>
      </c>
      <c r="U344" s="28" t="str">
        <f>G!BE295</f>
        <v>--</v>
      </c>
      <c r="V344" s="23" t="str">
        <f>G!BG295</f>
        <v/>
      </c>
      <c r="W344" s="65" t="str">
        <f>IFERROR(IF(OR(U344="--",U344="rg",VLOOKUP(F!$B295,E!$B$1:'E'!$AK$300,17,FALSE)=1000000000,V344="-",V344=""),"",(HLOOKUP(SMALL(G!$R$5:'G'!$AC$5,9),G!$R$5:'G'!$AC$500,ROW(G!Z295)-4,FALSE))/VLOOKUP(F!$B295,E!$B$1:'E'!$AK$300,17,FALSE)*100),"")</f>
        <v/>
      </c>
      <c r="X344" s="65" t="str">
        <f>G!BI295</f>
        <v/>
      </c>
      <c r="Y344" s="28" t="str">
        <f>G!BH295</f>
        <v>--</v>
      </c>
      <c r="Z344" s="23" t="str">
        <f>G!BJ295</f>
        <v/>
      </c>
      <c r="AA344" s="65" t="str">
        <f>IFERROR(IF(OR(Y344="--",Y344="rg",VLOOKUP(F!$B295,E!$B$1:'E'!$AK$300,17,FALSE)=1000000000,Z344="-",Z344=""),"",(HLOOKUP(SMALL(G!$R$5:'G'!$AC$5,11),G!$R$5:'G'!$AC$500,ROW(G!AB295)-4,FALSE))/VLOOKUP(F!$B295,E!$B$1:'E'!$AK$300,17,FALSE)*100),"")</f>
        <v/>
      </c>
      <c r="AB344" s="22"/>
      <c r="AC344" s="22"/>
      <c r="AE344" s="40">
        <f t="shared" si="18"/>
        <v>1</v>
      </c>
    </row>
    <row r="345" spans="1:31" s="40" customFormat="1" ht="9" customHeight="1" x14ac:dyDescent="0.15">
      <c r="A345" s="161" t="str">
        <f>F!A296</f>
        <v>Dedecylbenzeen</v>
      </c>
      <c r="B345" s="161"/>
      <c r="C345" s="161"/>
      <c r="D345" s="65" t="str">
        <f>G!AT296</f>
        <v/>
      </c>
      <c r="E345" s="28" t="str">
        <f>G!AS296</f>
        <v>--</v>
      </c>
      <c r="F345" s="23" t="str">
        <f>G!AU296</f>
        <v/>
      </c>
      <c r="G345" s="65" t="str">
        <f>IFERROR(IF(OR(E345="--",E345="rg",VLOOKUP(F!$B296,E!$B$1:'E'!$AK$300,17,FALSE)=1000000000,F345="-",F345=""),"",(HLOOKUP(SMALL(G!$R$5:'G'!$AC$5,1),G!$R$5:'G'!$AC$500,ROW(G!R296)-4,FALSE))/VLOOKUP(F!$B296,E!$B$1:'E'!$AK$300,17,FALSE)*100),"")</f>
        <v/>
      </c>
      <c r="H345" s="65" t="str">
        <f>G!AW296</f>
        <v/>
      </c>
      <c r="I345" s="28" t="str">
        <f>G!AV296</f>
        <v>--</v>
      </c>
      <c r="J345" s="23" t="str">
        <f>G!AX296</f>
        <v/>
      </c>
      <c r="K345" s="65" t="str">
        <f>IFERROR(IF(OR(I345="--",I345="rg",VLOOKUP(F!$B296,E!$B$1:'E'!$AK$300,17,FALSE)=1000000000,J345="-",J345=""),"",(HLOOKUP(SMALL(G!$R$5:'G'!$AC$5,3),G!$R$5:'G'!$AC$500,ROW(G!T296)-4,FALSE))/VLOOKUP(F!$B296,E!$B$1:'E'!$AK$300,17,FALSE)*100),"")</f>
        <v/>
      </c>
      <c r="L345" s="65" t="str">
        <f>G!AZ296</f>
        <v/>
      </c>
      <c r="M345" s="28" t="str">
        <f>G!AY296</f>
        <v>--</v>
      </c>
      <c r="N345" s="23" t="str">
        <f>G!BA296</f>
        <v/>
      </c>
      <c r="O345" s="65" t="str">
        <f>IFERROR(IF(OR(M345="--",M345="rg",VLOOKUP(F!$B296,E!$B$1:'E'!$AK$300,17,FALSE)=1000000000,N345="-",N345=""),"",(HLOOKUP(SMALL(G!$R$5:'G'!$AC$5,5),G!$R$5:'G'!$AC$500,ROW(G!V296)-4,FALSE))/VLOOKUP(F!$B296,E!$B$1:'E'!$AK$300,17,FALSE)*100),"")</f>
        <v/>
      </c>
      <c r="P345" s="65" t="str">
        <f>G!BC296</f>
        <v/>
      </c>
      <c r="Q345" s="28" t="str">
        <f>G!BB296</f>
        <v>--</v>
      </c>
      <c r="R345" s="23" t="str">
        <f>G!BD296</f>
        <v/>
      </c>
      <c r="S345" s="65" t="str">
        <f>IFERROR(IF(OR(Q345="--",Q345="rg",VLOOKUP(F!$B296,E!$B$1:'E'!$AK$300,17,FALSE)=1000000000,R345="-",R345=""),"",(HLOOKUP(SMALL(G!$R$5:'G'!$AC$5,7),G!$R$5:'G'!$AC$500,ROW(G!X296)-4,FALSE))/VLOOKUP(F!$B296,E!$B$1:'E'!$AK$300,17,FALSE)*100),"")</f>
        <v/>
      </c>
      <c r="T345" s="65" t="str">
        <f>G!BF296</f>
        <v/>
      </c>
      <c r="U345" s="28" t="str">
        <f>G!BE296</f>
        <v>--</v>
      </c>
      <c r="V345" s="23" t="str">
        <f>G!BG296</f>
        <v/>
      </c>
      <c r="W345" s="65" t="str">
        <f>IFERROR(IF(OR(U345="--",U345="rg",VLOOKUP(F!$B296,E!$B$1:'E'!$AK$300,17,FALSE)=1000000000,V345="-",V345=""),"",(HLOOKUP(SMALL(G!$R$5:'G'!$AC$5,9),G!$R$5:'G'!$AC$500,ROW(G!Z296)-4,FALSE))/VLOOKUP(F!$B296,E!$B$1:'E'!$AK$300,17,FALSE)*100),"")</f>
        <v/>
      </c>
      <c r="X345" s="65" t="str">
        <f>G!BI296</f>
        <v/>
      </c>
      <c r="Y345" s="28" t="str">
        <f>G!BH296</f>
        <v>--</v>
      </c>
      <c r="Z345" s="23" t="str">
        <f>G!BJ296</f>
        <v/>
      </c>
      <c r="AA345" s="65" t="str">
        <f>IFERROR(IF(OR(Y345="--",Y345="rg",VLOOKUP(F!$B296,E!$B$1:'E'!$AK$300,17,FALSE)=1000000000,Z345="-",Z345=""),"",(HLOOKUP(SMALL(G!$R$5:'G'!$AC$5,11),G!$R$5:'G'!$AC$500,ROW(G!AB296)-4,FALSE))/VLOOKUP(F!$B296,E!$B$1:'E'!$AK$300,17,FALSE)*100),"")</f>
        <v/>
      </c>
      <c r="AB345" s="22"/>
      <c r="AC345" s="22"/>
      <c r="AE345" s="40">
        <f t="shared" si="18"/>
        <v>1</v>
      </c>
    </row>
    <row r="346" spans="1:31" s="40" customFormat="1" ht="9" customHeight="1" x14ac:dyDescent="0.15">
      <c r="A346" s="161" t="str">
        <f>F!A297</f>
        <v>Aromatische oplosmiddelen</v>
      </c>
      <c r="B346" s="161"/>
      <c r="C346" s="161"/>
      <c r="D346" s="65" t="str">
        <f>G!AT297</f>
        <v/>
      </c>
      <c r="E346" s="28" t="str">
        <f>G!AS297</f>
        <v>--</v>
      </c>
      <c r="F346" s="23" t="str">
        <f>G!AU297</f>
        <v/>
      </c>
      <c r="G346" s="65" t="str">
        <f>IFERROR(IF(OR(E346="--",E346="rg",VLOOKUP(F!$B297,E!$B$1:'E'!$AK$300,17,FALSE)=1000000000,F346="-",F346=""),"",(HLOOKUP(SMALL(G!$R$5:'G'!$AC$5,1),G!$R$5:'G'!$AC$500,ROW(G!R297)-4,FALSE))/VLOOKUP(F!$B297,E!$B$1:'E'!$AK$300,17,FALSE)*100),"")</f>
        <v/>
      </c>
      <c r="H346" s="65" t="str">
        <f>G!AW297</f>
        <v/>
      </c>
      <c r="I346" s="28" t="str">
        <f>G!AV297</f>
        <v>--</v>
      </c>
      <c r="J346" s="23" t="str">
        <f>G!AX297</f>
        <v/>
      </c>
      <c r="K346" s="65" t="str">
        <f>IFERROR(IF(OR(I346="--",I346="rg",VLOOKUP(F!$B297,E!$B$1:'E'!$AK$300,17,FALSE)=1000000000,J346="-",J346=""),"",(HLOOKUP(SMALL(G!$R$5:'G'!$AC$5,3),G!$R$5:'G'!$AC$500,ROW(G!T297)-4,FALSE))/VLOOKUP(F!$B297,E!$B$1:'E'!$AK$300,17,FALSE)*100),"")</f>
        <v/>
      </c>
      <c r="L346" s="65" t="str">
        <f>G!AZ297</f>
        <v/>
      </c>
      <c r="M346" s="28" t="str">
        <f>G!AY297</f>
        <v>--</v>
      </c>
      <c r="N346" s="23" t="str">
        <f>G!BA297</f>
        <v/>
      </c>
      <c r="O346" s="65" t="str">
        <f>IFERROR(IF(OR(M346="--",M346="rg",VLOOKUP(F!$B297,E!$B$1:'E'!$AK$300,17,FALSE)=1000000000,N346="-",N346=""),"",(HLOOKUP(SMALL(G!$R$5:'G'!$AC$5,5),G!$R$5:'G'!$AC$500,ROW(G!V297)-4,FALSE))/VLOOKUP(F!$B297,E!$B$1:'E'!$AK$300,17,FALSE)*100),"")</f>
        <v/>
      </c>
      <c r="P346" s="65" t="str">
        <f>G!BC297</f>
        <v/>
      </c>
      <c r="Q346" s="28" t="str">
        <f>G!BB297</f>
        <v>--</v>
      </c>
      <c r="R346" s="23" t="str">
        <f>G!BD297</f>
        <v/>
      </c>
      <c r="S346" s="65" t="str">
        <f>IFERROR(IF(OR(Q346="--",Q346="rg",VLOOKUP(F!$B297,E!$B$1:'E'!$AK$300,17,FALSE)=1000000000,R346="-",R346=""),"",(HLOOKUP(SMALL(G!$R$5:'G'!$AC$5,7),G!$R$5:'G'!$AC$500,ROW(G!X297)-4,FALSE))/VLOOKUP(F!$B297,E!$B$1:'E'!$AK$300,17,FALSE)*100),"")</f>
        <v/>
      </c>
      <c r="T346" s="65" t="str">
        <f>G!BF297</f>
        <v/>
      </c>
      <c r="U346" s="28" t="str">
        <f>G!BE297</f>
        <v>--</v>
      </c>
      <c r="V346" s="23" t="str">
        <f>G!BG297</f>
        <v/>
      </c>
      <c r="W346" s="65" t="str">
        <f>IFERROR(IF(OR(U346="--",U346="rg",VLOOKUP(F!$B297,E!$B$1:'E'!$AK$300,17,FALSE)=1000000000,V346="-",V346=""),"",(HLOOKUP(SMALL(G!$R$5:'G'!$AC$5,9),G!$R$5:'G'!$AC$500,ROW(G!Z297)-4,FALSE))/VLOOKUP(F!$B297,E!$B$1:'E'!$AK$300,17,FALSE)*100),"")</f>
        <v/>
      </c>
      <c r="X346" s="65" t="str">
        <f>G!BI297</f>
        <v/>
      </c>
      <c r="Y346" s="28" t="str">
        <f>G!BH297</f>
        <v>--</v>
      </c>
      <c r="Z346" s="23" t="str">
        <f>G!BJ297</f>
        <v/>
      </c>
      <c r="AA346" s="65" t="str">
        <f>IFERROR(IF(OR(Y346="--",Y346="rg",VLOOKUP(F!$B297,E!$B$1:'E'!$AK$300,17,FALSE)=1000000000,Z346="-",Z346=""),"",(HLOOKUP(SMALL(G!$R$5:'G'!$AC$5,11),G!$R$5:'G'!$AC$500,ROW(G!AB297)-4,FALSE))/VLOOKUP(F!$B297,E!$B$1:'E'!$AK$300,17,FALSE)*100),"")</f>
        <v/>
      </c>
      <c r="AB346" s="22"/>
      <c r="AC346" s="22"/>
      <c r="AE346" s="40">
        <f t="shared" si="18"/>
        <v>1</v>
      </c>
    </row>
    <row r="347" spans="1:31" s="40" customFormat="1" ht="9" customHeight="1" x14ac:dyDescent="0.15">
      <c r="A347" s="161" t="str">
        <f>F!A298</f>
        <v>Chloornaftaleen (som)</v>
      </c>
      <c r="B347" s="161"/>
      <c r="C347" s="161"/>
      <c r="D347" s="65" t="str">
        <f>G!AT298</f>
        <v/>
      </c>
      <c r="E347" s="28" t="str">
        <f>G!AS298</f>
        <v>--</v>
      </c>
      <c r="F347" s="23" t="str">
        <f>G!AU298</f>
        <v/>
      </c>
      <c r="G347" s="65" t="str">
        <f>IFERROR(IF(OR(E347="--",E347="rg",VLOOKUP(F!$B298,E!$B$1:'E'!$AK$300,17,FALSE)=1000000000,F347="-",F347=""),"",(HLOOKUP(SMALL(G!$R$5:'G'!$AC$5,1),G!$R$5:'G'!$AC$500,ROW(G!R298)-4,FALSE))/VLOOKUP(F!$B298,E!$B$1:'E'!$AK$300,17,FALSE)*100),"")</f>
        <v/>
      </c>
      <c r="H347" s="65" t="str">
        <f>G!AW298</f>
        <v/>
      </c>
      <c r="I347" s="28" t="str">
        <f>G!AV298</f>
        <v>--</v>
      </c>
      <c r="J347" s="23" t="str">
        <f>G!AX298</f>
        <v/>
      </c>
      <c r="K347" s="65" t="str">
        <f>IFERROR(IF(OR(I347="--",I347="rg",VLOOKUP(F!$B298,E!$B$1:'E'!$AK$300,17,FALSE)=1000000000,J347="-",J347=""),"",(HLOOKUP(SMALL(G!$R$5:'G'!$AC$5,3),G!$R$5:'G'!$AC$500,ROW(G!T298)-4,FALSE))/VLOOKUP(F!$B298,E!$B$1:'E'!$AK$300,17,FALSE)*100),"")</f>
        <v/>
      </c>
      <c r="L347" s="65" t="str">
        <f>G!AZ298</f>
        <v/>
      </c>
      <c r="M347" s="28" t="str">
        <f>G!AY298</f>
        <v>--</v>
      </c>
      <c r="N347" s="23" t="str">
        <f>G!BA298</f>
        <v/>
      </c>
      <c r="O347" s="65" t="str">
        <f>IFERROR(IF(OR(M347="--",M347="rg",VLOOKUP(F!$B298,E!$B$1:'E'!$AK$300,17,FALSE)=1000000000,N347="-",N347=""),"",(HLOOKUP(SMALL(G!$R$5:'G'!$AC$5,5),G!$R$5:'G'!$AC$500,ROW(G!V298)-4,FALSE))/VLOOKUP(F!$B298,E!$B$1:'E'!$AK$300,17,FALSE)*100),"")</f>
        <v/>
      </c>
      <c r="P347" s="65" t="str">
        <f>G!BC298</f>
        <v/>
      </c>
      <c r="Q347" s="28" t="str">
        <f>G!BB298</f>
        <v>--</v>
      </c>
      <c r="R347" s="23" t="str">
        <f>G!BD298</f>
        <v/>
      </c>
      <c r="S347" s="65" t="str">
        <f>IFERROR(IF(OR(Q347="--",Q347="rg",VLOOKUP(F!$B298,E!$B$1:'E'!$AK$300,17,FALSE)=1000000000,R347="-",R347=""),"",(HLOOKUP(SMALL(G!$R$5:'G'!$AC$5,7),G!$R$5:'G'!$AC$500,ROW(G!X298)-4,FALSE))/VLOOKUP(F!$B298,E!$B$1:'E'!$AK$300,17,FALSE)*100),"")</f>
        <v/>
      </c>
      <c r="T347" s="65" t="str">
        <f>G!BF298</f>
        <v/>
      </c>
      <c r="U347" s="28" t="str">
        <f>G!BE298</f>
        <v>--</v>
      </c>
      <c r="V347" s="23" t="str">
        <f>G!BG298</f>
        <v/>
      </c>
      <c r="W347" s="65" t="str">
        <f>IFERROR(IF(OR(U347="--",U347="rg",VLOOKUP(F!$B298,E!$B$1:'E'!$AK$300,17,FALSE)=1000000000,V347="-",V347=""),"",(HLOOKUP(SMALL(G!$R$5:'G'!$AC$5,9),G!$R$5:'G'!$AC$500,ROW(G!Z298)-4,FALSE))/VLOOKUP(F!$B298,E!$B$1:'E'!$AK$300,17,FALSE)*100),"")</f>
        <v/>
      </c>
      <c r="X347" s="65" t="str">
        <f>G!BI298</f>
        <v/>
      </c>
      <c r="Y347" s="28" t="str">
        <f>G!BH298</f>
        <v>--</v>
      </c>
      <c r="Z347" s="23" t="str">
        <f>G!BJ298</f>
        <v/>
      </c>
      <c r="AA347" s="65" t="str">
        <f>IFERROR(IF(OR(Y347="--",Y347="rg",VLOOKUP(F!$B298,E!$B$1:'E'!$AK$300,17,FALSE)=1000000000,Z347="-",Z347=""),"",(HLOOKUP(SMALL(G!$R$5:'G'!$AC$5,11),G!$R$5:'G'!$AC$500,ROW(G!AB298)-4,FALSE))/VLOOKUP(F!$B298,E!$B$1:'E'!$AK$300,17,FALSE)*100),"")</f>
        <v/>
      </c>
      <c r="AB347" s="22"/>
      <c r="AC347" s="22"/>
      <c r="AE347" s="40">
        <f t="shared" si="18"/>
        <v>1</v>
      </c>
    </row>
    <row r="348" spans="1:31" s="40" customFormat="1" ht="9" customHeight="1" x14ac:dyDescent="0.15">
      <c r="A348" s="161" t="str">
        <f>F!A299</f>
        <v>Ethyl(tert)butylether (ETBE)</v>
      </c>
      <c r="B348" s="161"/>
      <c r="C348" s="161"/>
      <c r="D348" s="65" t="str">
        <f>G!AT299</f>
        <v/>
      </c>
      <c r="E348" s="28" t="str">
        <f>G!AS299</f>
        <v>--</v>
      </c>
      <c r="F348" s="23" t="str">
        <f>G!AU299</f>
        <v/>
      </c>
      <c r="G348" s="65" t="str">
        <f>IFERROR(IF(OR(E348="--",E348="rg",VLOOKUP(F!$B299,E!$B$1:'E'!$AK$300,17,FALSE)=1000000000,F348="-",F348=""),"",(HLOOKUP(SMALL(G!$R$5:'G'!$AC$5,1),G!$R$5:'G'!$AC$500,ROW(G!R299)-4,FALSE))/VLOOKUP(F!$B299,E!$B$1:'E'!$AK$300,17,FALSE)*100),"")</f>
        <v/>
      </c>
      <c r="H348" s="65" t="str">
        <f>G!AW299</f>
        <v/>
      </c>
      <c r="I348" s="28" t="str">
        <f>G!AV299</f>
        <v>--</v>
      </c>
      <c r="J348" s="23" t="str">
        <f>G!AX299</f>
        <v/>
      </c>
      <c r="K348" s="65" t="str">
        <f>IFERROR(IF(OR(I348="--",I348="rg",VLOOKUP(F!$B299,E!$B$1:'E'!$AK$300,17,FALSE)=1000000000,J348="-",J348=""),"",(HLOOKUP(SMALL(G!$R$5:'G'!$AC$5,3),G!$R$5:'G'!$AC$500,ROW(G!T299)-4,FALSE))/VLOOKUP(F!$B299,E!$B$1:'E'!$AK$300,17,FALSE)*100),"")</f>
        <v/>
      </c>
      <c r="L348" s="65" t="str">
        <f>G!AZ299</f>
        <v/>
      </c>
      <c r="M348" s="28" t="str">
        <f>G!AY299</f>
        <v>--</v>
      </c>
      <c r="N348" s="23" t="str">
        <f>G!BA299</f>
        <v/>
      </c>
      <c r="O348" s="65" t="str">
        <f>IFERROR(IF(OR(M348="--",M348="rg",VLOOKUP(F!$B299,E!$B$1:'E'!$AK$300,17,FALSE)=1000000000,N348="-",N348=""),"",(HLOOKUP(SMALL(G!$R$5:'G'!$AC$5,5),G!$R$5:'G'!$AC$500,ROW(G!V299)-4,FALSE))/VLOOKUP(F!$B299,E!$B$1:'E'!$AK$300,17,FALSE)*100),"")</f>
        <v/>
      </c>
      <c r="P348" s="65" t="str">
        <f>G!BC299</f>
        <v/>
      </c>
      <c r="Q348" s="28" t="str">
        <f>G!BB299</f>
        <v>--</v>
      </c>
      <c r="R348" s="23" t="str">
        <f>G!BD299</f>
        <v/>
      </c>
      <c r="S348" s="65" t="str">
        <f>IFERROR(IF(OR(Q348="--",Q348="rg",VLOOKUP(F!$B299,E!$B$1:'E'!$AK$300,17,FALSE)=1000000000,R348="-",R348=""),"",(HLOOKUP(SMALL(G!$R$5:'G'!$AC$5,7),G!$R$5:'G'!$AC$500,ROW(G!X299)-4,FALSE))/VLOOKUP(F!$B299,E!$B$1:'E'!$AK$300,17,FALSE)*100),"")</f>
        <v/>
      </c>
      <c r="T348" s="65" t="str">
        <f>G!BF299</f>
        <v/>
      </c>
      <c r="U348" s="28" t="str">
        <f>G!BE299</f>
        <v>--</v>
      </c>
      <c r="V348" s="23" t="str">
        <f>G!BG299</f>
        <v/>
      </c>
      <c r="W348" s="65" t="str">
        <f>IFERROR(IF(OR(U348="--",U348="rg",VLOOKUP(F!$B299,E!$B$1:'E'!$AK$300,17,FALSE)=1000000000,V348="-",V348=""),"",(HLOOKUP(SMALL(G!$R$5:'G'!$AC$5,9),G!$R$5:'G'!$AC$500,ROW(G!Z299)-4,FALSE))/VLOOKUP(F!$B299,E!$B$1:'E'!$AK$300,17,FALSE)*100),"")</f>
        <v/>
      </c>
      <c r="X348" s="65" t="str">
        <f>G!BI299</f>
        <v/>
      </c>
      <c r="Y348" s="28" t="str">
        <f>G!BH299</f>
        <v>--</v>
      </c>
      <c r="Z348" s="23" t="str">
        <f>G!BJ299</f>
        <v/>
      </c>
      <c r="AA348" s="65" t="str">
        <f>IFERROR(IF(OR(Y348="--",Y348="rg",VLOOKUP(F!$B299,E!$B$1:'E'!$AK$300,17,FALSE)=1000000000,Z348="-",Z348=""),"",(HLOOKUP(SMALL(G!$R$5:'G'!$AC$5,11),G!$R$5:'G'!$AC$500,ROW(G!AB299)-4,FALSE))/VLOOKUP(F!$B299,E!$B$1:'E'!$AK$300,17,FALSE)*100),"")</f>
        <v/>
      </c>
      <c r="AB348" s="22"/>
      <c r="AC348" s="22"/>
      <c r="AE348" s="40">
        <f t="shared" si="18"/>
        <v>1</v>
      </c>
    </row>
    <row r="349" spans="1:31" s="40" customFormat="1" ht="9" customHeight="1" x14ac:dyDescent="0.15">
      <c r="A349" s="161" t="str">
        <f>F!A300</f>
        <v>Methyl(tert)butylether (MTBE)</v>
      </c>
      <c r="B349" s="161"/>
      <c r="C349" s="161"/>
      <c r="D349" s="65" t="str">
        <f>G!AT300</f>
        <v/>
      </c>
      <c r="E349" s="28" t="str">
        <f>G!AS300</f>
        <v>--</v>
      </c>
      <c r="F349" s="23" t="str">
        <f>G!AU300</f>
        <v/>
      </c>
      <c r="G349" s="65" t="str">
        <f>IFERROR(IF(OR(E349="--",E349="rg",VLOOKUP(F!$B300,E!$B$1:'E'!$AK$300,17,FALSE)=1000000000,F349="-",F349=""),"",(HLOOKUP(SMALL(G!$R$5:'G'!$AC$5,1),G!$R$5:'G'!$AC$500,ROW(G!R300)-4,FALSE))/VLOOKUP(F!$B300,E!$B$1:'E'!$AK$300,17,FALSE)*100),"")</f>
        <v/>
      </c>
      <c r="H349" s="65" t="str">
        <f>G!AW300</f>
        <v/>
      </c>
      <c r="I349" s="28" t="str">
        <f>G!AV300</f>
        <v>--</v>
      </c>
      <c r="J349" s="23" t="str">
        <f>G!AX300</f>
        <v/>
      </c>
      <c r="K349" s="65" t="str">
        <f>IFERROR(IF(OR(I349="--",I349="rg",VLOOKUP(F!$B300,E!$B$1:'E'!$AK$300,17,FALSE)=1000000000,J349="-",J349=""),"",(HLOOKUP(SMALL(G!$R$5:'G'!$AC$5,3),G!$R$5:'G'!$AC$500,ROW(G!T300)-4,FALSE))/VLOOKUP(F!$B300,E!$B$1:'E'!$AK$300,17,FALSE)*100),"")</f>
        <v/>
      </c>
      <c r="L349" s="65" t="str">
        <f>G!AZ300</f>
        <v/>
      </c>
      <c r="M349" s="28" t="str">
        <f>G!AY300</f>
        <v>--</v>
      </c>
      <c r="N349" s="23" t="str">
        <f>G!BA300</f>
        <v/>
      </c>
      <c r="O349" s="65" t="str">
        <f>IFERROR(IF(OR(M349="--",M349="rg",VLOOKUP(F!$B300,E!$B$1:'E'!$AK$300,17,FALSE)=1000000000,N349="-",N349=""),"",(HLOOKUP(SMALL(G!$R$5:'G'!$AC$5,5),G!$R$5:'G'!$AC$500,ROW(G!V300)-4,FALSE))/VLOOKUP(F!$B300,E!$B$1:'E'!$AK$300,17,FALSE)*100),"")</f>
        <v/>
      </c>
      <c r="P349" s="65" t="str">
        <f>G!BC300</f>
        <v/>
      </c>
      <c r="Q349" s="28" t="str">
        <f>G!BB300</f>
        <v>--</v>
      </c>
      <c r="R349" s="23" t="str">
        <f>G!BD300</f>
        <v/>
      </c>
      <c r="S349" s="65" t="str">
        <f>IFERROR(IF(OR(Q349="--",Q349="rg",VLOOKUP(F!$B300,E!$B$1:'E'!$AK$300,17,FALSE)=1000000000,R349="-",R349=""),"",(HLOOKUP(SMALL(G!$R$5:'G'!$AC$5,7),G!$R$5:'G'!$AC$500,ROW(G!X300)-4,FALSE))/VLOOKUP(F!$B300,E!$B$1:'E'!$AK$300,17,FALSE)*100),"")</f>
        <v/>
      </c>
      <c r="T349" s="65" t="str">
        <f>G!BF300</f>
        <v/>
      </c>
      <c r="U349" s="28" t="str">
        <f>G!BE300</f>
        <v>--</v>
      </c>
      <c r="V349" s="23" t="str">
        <f>G!BG300</f>
        <v/>
      </c>
      <c r="W349" s="65" t="str">
        <f>IFERROR(IF(OR(U349="--",U349="rg",VLOOKUP(F!$B300,E!$B$1:'E'!$AK$300,17,FALSE)=1000000000,V349="-",V349=""),"",(HLOOKUP(SMALL(G!$R$5:'G'!$AC$5,9),G!$R$5:'G'!$AC$500,ROW(G!Z300)-4,FALSE))/VLOOKUP(F!$B300,E!$B$1:'E'!$AK$300,17,FALSE)*100),"")</f>
        <v/>
      </c>
      <c r="X349" s="65" t="str">
        <f>G!BI300</f>
        <v/>
      </c>
      <c r="Y349" s="28" t="str">
        <f>G!BH300</f>
        <v>--</v>
      </c>
      <c r="Z349" s="23" t="str">
        <f>G!BJ300</f>
        <v/>
      </c>
      <c r="AA349" s="65" t="str">
        <f>IFERROR(IF(OR(Y349="--",Y349="rg",VLOOKUP(F!$B300,E!$B$1:'E'!$AK$300,17,FALSE)=1000000000,Z349="-",Z349=""),"",(HLOOKUP(SMALL(G!$R$5:'G'!$AC$5,11),G!$R$5:'G'!$AC$500,ROW(G!AB300)-4,FALSE))/VLOOKUP(F!$B300,E!$B$1:'E'!$AK$300,17,FALSE)*100),"")</f>
        <v/>
      </c>
      <c r="AB349" s="22"/>
      <c r="AC349" s="22"/>
      <c r="AE349" s="40">
        <f t="shared" si="18"/>
        <v>1</v>
      </c>
    </row>
    <row r="350" spans="1:31" s="40" customFormat="1" ht="9" customHeight="1" x14ac:dyDescent="0.15">
      <c r="A350" s="161" t="str">
        <f>F!A301</f>
        <v>Monochlooranilinen (som)</v>
      </c>
      <c r="B350" s="161"/>
      <c r="C350" s="161"/>
      <c r="D350" s="65" t="str">
        <f>G!AT301</f>
        <v/>
      </c>
      <c r="E350" s="28" t="str">
        <f>G!AS301</f>
        <v>--</v>
      </c>
      <c r="F350" s="23" t="str">
        <f>G!AU301</f>
        <v/>
      </c>
      <c r="G350" s="65" t="str">
        <f>IFERROR(IF(OR(E350="--",E350="rg",VLOOKUP(F!$B301,E!$B$1:'E'!$AK$300,17,FALSE)=1000000000,F350="-",F350=""),"",(HLOOKUP(SMALL(G!$R$5:'G'!$AC$5,1),G!$R$5:'G'!$AC$500,ROW(G!R301)-4,FALSE))/VLOOKUP(F!$B301,E!$B$1:'E'!$AK$300,17,FALSE)*100),"")</f>
        <v/>
      </c>
      <c r="H350" s="65" t="str">
        <f>G!AW301</f>
        <v/>
      </c>
      <c r="I350" s="28" t="str">
        <f>G!AV301</f>
        <v>--</v>
      </c>
      <c r="J350" s="23" t="str">
        <f>G!AX301</f>
        <v/>
      </c>
      <c r="K350" s="65" t="str">
        <f>IFERROR(IF(OR(I350="--",I350="rg",VLOOKUP(F!$B301,E!$B$1:'E'!$AK$300,17,FALSE)=1000000000,J350="-",J350=""),"",(HLOOKUP(SMALL(G!$R$5:'G'!$AC$5,3),G!$R$5:'G'!$AC$500,ROW(G!T301)-4,FALSE))/VLOOKUP(F!$B301,E!$B$1:'E'!$AK$300,17,FALSE)*100),"")</f>
        <v/>
      </c>
      <c r="L350" s="65" t="str">
        <f>G!AZ301</f>
        <v/>
      </c>
      <c r="M350" s="28" t="str">
        <f>G!AY301</f>
        <v>--</v>
      </c>
      <c r="N350" s="23" t="str">
        <f>G!BA301</f>
        <v/>
      </c>
      <c r="O350" s="65" t="str">
        <f>IFERROR(IF(OR(M350="--",M350="rg",VLOOKUP(F!$B301,E!$B$1:'E'!$AK$300,17,FALSE)=1000000000,N350="-",N350=""),"",(HLOOKUP(SMALL(G!$R$5:'G'!$AC$5,5),G!$R$5:'G'!$AC$500,ROW(G!V301)-4,FALSE))/VLOOKUP(F!$B301,E!$B$1:'E'!$AK$300,17,FALSE)*100),"")</f>
        <v/>
      </c>
      <c r="P350" s="65" t="str">
        <f>G!BC301</f>
        <v/>
      </c>
      <c r="Q350" s="28" t="str">
        <f>G!BB301</f>
        <v>--</v>
      </c>
      <c r="R350" s="23" t="str">
        <f>G!BD301</f>
        <v/>
      </c>
      <c r="S350" s="65" t="str">
        <f>IFERROR(IF(OR(Q350="--",Q350="rg",VLOOKUP(F!$B301,E!$B$1:'E'!$AK$300,17,FALSE)=1000000000,R350="-",R350=""),"",(HLOOKUP(SMALL(G!$R$5:'G'!$AC$5,7),G!$R$5:'G'!$AC$500,ROW(G!X301)-4,FALSE))/VLOOKUP(F!$B301,E!$B$1:'E'!$AK$300,17,FALSE)*100),"")</f>
        <v/>
      </c>
      <c r="T350" s="65" t="str">
        <f>G!BF301</f>
        <v/>
      </c>
      <c r="U350" s="28" t="str">
        <f>G!BE301</f>
        <v>--</v>
      </c>
      <c r="V350" s="23" t="str">
        <f>G!BG301</f>
        <v/>
      </c>
      <c r="W350" s="65" t="str">
        <f>IFERROR(IF(OR(U350="--",U350="rg",VLOOKUP(F!$B301,E!$B$1:'E'!$AK$300,17,FALSE)=1000000000,V350="-",V350=""),"",(HLOOKUP(SMALL(G!$R$5:'G'!$AC$5,9),G!$R$5:'G'!$AC$500,ROW(G!Z301)-4,FALSE))/VLOOKUP(F!$B301,E!$B$1:'E'!$AK$300,17,FALSE)*100),"")</f>
        <v/>
      </c>
      <c r="X350" s="65" t="str">
        <f>G!BI301</f>
        <v/>
      </c>
      <c r="Y350" s="28" t="str">
        <f>G!BH301</f>
        <v>--</v>
      </c>
      <c r="Z350" s="23" t="str">
        <f>G!BJ301</f>
        <v/>
      </c>
      <c r="AA350" s="65" t="str">
        <f>IFERROR(IF(OR(Y350="--",Y350="rg",VLOOKUP(F!$B301,E!$B$1:'E'!$AK$300,17,FALSE)=1000000000,Z350="-",Z350=""),"",(HLOOKUP(SMALL(G!$R$5:'G'!$AC$5,11),G!$R$5:'G'!$AC$500,ROW(G!AB301)-4,FALSE))/VLOOKUP(F!$B301,E!$B$1:'E'!$AK$300,17,FALSE)*100),"")</f>
        <v/>
      </c>
      <c r="AB350" s="22"/>
      <c r="AC350" s="22"/>
      <c r="AE350" s="40">
        <f t="shared" si="18"/>
        <v>1</v>
      </c>
    </row>
    <row r="351" spans="1:31" s="40" customFormat="1" ht="9" customHeight="1" x14ac:dyDescent="0.15">
      <c r="A351" s="161" t="str">
        <f>F!A302</f>
        <v>Pentachlooranlinine (som)</v>
      </c>
      <c r="B351" s="161"/>
      <c r="C351" s="161"/>
      <c r="D351" s="65" t="str">
        <f>G!AT302</f>
        <v/>
      </c>
      <c r="E351" s="28" t="str">
        <f>G!AS302</f>
        <v>--</v>
      </c>
      <c r="F351" s="23" t="str">
        <f>G!AU302</f>
        <v/>
      </c>
      <c r="G351" s="65" t="str">
        <f>IFERROR(IF(OR(E351="--",E351="rg",VLOOKUP(F!$B302,E!$B$1:'E'!$AK$300,17,FALSE)=1000000000,F351="-",F351=""),"",(HLOOKUP(SMALL(G!$R$5:'G'!$AC$5,1),G!$R$5:'G'!$AC$500,ROW(G!R302)-4,FALSE))/VLOOKUP(F!$B302,E!$B$1:'E'!$AK$300,17,FALSE)*100),"")</f>
        <v/>
      </c>
      <c r="H351" s="65" t="str">
        <f>G!AW302</f>
        <v/>
      </c>
      <c r="I351" s="28" t="str">
        <f>G!AV302</f>
        <v>--</v>
      </c>
      <c r="J351" s="23" t="str">
        <f>G!AX302</f>
        <v/>
      </c>
      <c r="K351" s="65" t="str">
        <f>IFERROR(IF(OR(I351="--",I351="rg",VLOOKUP(F!$B302,E!$B$1:'E'!$AK$300,17,FALSE)=1000000000,J351="-",J351=""),"",(HLOOKUP(SMALL(G!$R$5:'G'!$AC$5,3),G!$R$5:'G'!$AC$500,ROW(G!T302)-4,FALSE))/VLOOKUP(F!$B302,E!$B$1:'E'!$AK$300,17,FALSE)*100),"")</f>
        <v/>
      </c>
      <c r="L351" s="65" t="str">
        <f>G!AZ302</f>
        <v/>
      </c>
      <c r="M351" s="28" t="str">
        <f>G!AY302</f>
        <v>--</v>
      </c>
      <c r="N351" s="23" t="str">
        <f>G!BA302</f>
        <v/>
      </c>
      <c r="O351" s="65" t="str">
        <f>IFERROR(IF(OR(M351="--",M351="rg",VLOOKUP(F!$B302,E!$B$1:'E'!$AK$300,17,FALSE)=1000000000,N351="-",N351=""),"",(HLOOKUP(SMALL(G!$R$5:'G'!$AC$5,5),G!$R$5:'G'!$AC$500,ROW(G!V302)-4,FALSE))/VLOOKUP(F!$B302,E!$B$1:'E'!$AK$300,17,FALSE)*100),"")</f>
        <v/>
      </c>
      <c r="P351" s="65" t="str">
        <f>G!BC302</f>
        <v/>
      </c>
      <c r="Q351" s="28" t="str">
        <f>G!BB302</f>
        <v>--</v>
      </c>
      <c r="R351" s="23" t="str">
        <f>G!BD302</f>
        <v/>
      </c>
      <c r="S351" s="65" t="str">
        <f>IFERROR(IF(OR(Q351="--",Q351="rg",VLOOKUP(F!$B302,E!$B$1:'E'!$AK$300,17,FALSE)=1000000000,R351="-",R351=""),"",(HLOOKUP(SMALL(G!$R$5:'G'!$AC$5,7),G!$R$5:'G'!$AC$500,ROW(G!X302)-4,FALSE))/VLOOKUP(F!$B302,E!$B$1:'E'!$AK$300,17,FALSE)*100),"")</f>
        <v/>
      </c>
      <c r="T351" s="65" t="str">
        <f>G!BF302</f>
        <v/>
      </c>
      <c r="U351" s="28" t="str">
        <f>G!BE302</f>
        <v>--</v>
      </c>
      <c r="V351" s="23" t="str">
        <f>G!BG302</f>
        <v/>
      </c>
      <c r="W351" s="65" t="str">
        <f>IFERROR(IF(OR(U351="--",U351="rg",VLOOKUP(F!$B302,E!$B$1:'E'!$AK$300,17,FALSE)=1000000000,V351="-",V351=""),"",(HLOOKUP(SMALL(G!$R$5:'G'!$AC$5,9),G!$R$5:'G'!$AC$500,ROW(G!Z302)-4,FALSE))/VLOOKUP(F!$B302,E!$B$1:'E'!$AK$300,17,FALSE)*100),"")</f>
        <v/>
      </c>
      <c r="X351" s="65" t="str">
        <f>G!BI302</f>
        <v/>
      </c>
      <c r="Y351" s="28" t="str">
        <f>G!BH302</f>
        <v>--</v>
      </c>
      <c r="Z351" s="23" t="str">
        <f>G!BJ302</f>
        <v/>
      </c>
      <c r="AA351" s="65" t="str">
        <f>IFERROR(IF(OR(Y351="--",Y351="rg",VLOOKUP(F!$B302,E!$B$1:'E'!$AK$300,17,FALSE)=1000000000,Z351="-",Z351=""),"",(HLOOKUP(SMALL(G!$R$5:'G'!$AC$5,11),G!$R$5:'G'!$AC$500,ROW(G!AB302)-4,FALSE))/VLOOKUP(F!$B302,E!$B$1:'E'!$AK$300,17,FALSE)*100),"")</f>
        <v/>
      </c>
      <c r="AB351" s="22"/>
      <c r="AC351" s="22"/>
      <c r="AE351" s="40">
        <f t="shared" si="18"/>
        <v>1</v>
      </c>
    </row>
    <row r="352" spans="1:31" s="40" customFormat="1" ht="9" customHeight="1" x14ac:dyDescent="0.15">
      <c r="A352" s="161" t="str">
        <f>F!A303</f>
        <v>Dioxine (som I-TEQ)</v>
      </c>
      <c r="B352" s="161"/>
      <c r="C352" s="161"/>
      <c r="D352" s="65" t="str">
        <f>G!AT303</f>
        <v/>
      </c>
      <c r="E352" s="28" t="str">
        <f>G!AS303</f>
        <v>--</v>
      </c>
      <c r="F352" s="23" t="str">
        <f>G!AU303</f>
        <v/>
      </c>
      <c r="G352" s="65" t="str">
        <f>IFERROR(IF(OR(E352="--",E352="rg",VLOOKUP(F!$B303,E!$B$1:'E'!$AK$300,17,FALSE)=1000000000,F352="-",F352=""),"",(HLOOKUP(SMALL(G!$R$5:'G'!$AC$5,1),G!$R$5:'G'!$AC$500,ROW(G!R303)-4,FALSE))/VLOOKUP(F!$B303,E!$B$1:'E'!$AK$300,17,FALSE)*100),"")</f>
        <v/>
      </c>
      <c r="H352" s="65" t="str">
        <f>G!AW303</f>
        <v/>
      </c>
      <c r="I352" s="28" t="str">
        <f>G!AV303</f>
        <v>--</v>
      </c>
      <c r="J352" s="23" t="str">
        <f>G!AX303</f>
        <v/>
      </c>
      <c r="K352" s="65" t="str">
        <f>IFERROR(IF(OR(I352="--",I352="rg",VLOOKUP(F!$B303,E!$B$1:'E'!$AK$300,17,FALSE)=1000000000,J352="-",J352=""),"",(HLOOKUP(SMALL(G!$R$5:'G'!$AC$5,3),G!$R$5:'G'!$AC$500,ROW(G!T303)-4,FALSE))/VLOOKUP(F!$B303,E!$B$1:'E'!$AK$300,17,FALSE)*100),"")</f>
        <v/>
      </c>
      <c r="L352" s="65" t="str">
        <f>G!AZ303</f>
        <v/>
      </c>
      <c r="M352" s="28" t="str">
        <f>G!AY303</f>
        <v>--</v>
      </c>
      <c r="N352" s="23" t="str">
        <f>G!BA303</f>
        <v/>
      </c>
      <c r="O352" s="65" t="str">
        <f>IFERROR(IF(OR(M352="--",M352="rg",VLOOKUP(F!$B303,E!$B$1:'E'!$AK$300,17,FALSE)=1000000000,N352="-",N352=""),"",(HLOOKUP(SMALL(G!$R$5:'G'!$AC$5,5),G!$R$5:'G'!$AC$500,ROW(G!V303)-4,FALSE))/VLOOKUP(F!$B303,E!$B$1:'E'!$AK$300,17,FALSE)*100),"")</f>
        <v/>
      </c>
      <c r="P352" s="65" t="str">
        <f>G!BC303</f>
        <v/>
      </c>
      <c r="Q352" s="28" t="str">
        <f>G!BB303</f>
        <v>--</v>
      </c>
      <c r="R352" s="23" t="str">
        <f>G!BD303</f>
        <v/>
      </c>
      <c r="S352" s="65" t="str">
        <f>IFERROR(IF(OR(Q352="--",Q352="rg",VLOOKUP(F!$B303,E!$B$1:'E'!$AK$300,17,FALSE)=1000000000,R352="-",R352=""),"",(HLOOKUP(SMALL(G!$R$5:'G'!$AC$5,7),G!$R$5:'G'!$AC$500,ROW(G!X303)-4,FALSE))/VLOOKUP(F!$B303,E!$B$1:'E'!$AK$300,17,FALSE)*100),"")</f>
        <v/>
      </c>
      <c r="T352" s="65" t="str">
        <f>G!BF303</f>
        <v/>
      </c>
      <c r="U352" s="28" t="str">
        <f>G!BE303</f>
        <v>--</v>
      </c>
      <c r="V352" s="23" t="str">
        <f>G!BG303</f>
        <v/>
      </c>
      <c r="W352" s="65" t="str">
        <f>IFERROR(IF(OR(U352="--",U352="rg",VLOOKUP(F!$B303,E!$B$1:'E'!$AK$300,17,FALSE)=1000000000,V352="-",V352=""),"",(HLOOKUP(SMALL(G!$R$5:'G'!$AC$5,9),G!$R$5:'G'!$AC$500,ROW(G!Z303)-4,FALSE))/VLOOKUP(F!$B303,E!$B$1:'E'!$AK$300,17,FALSE)*100),"")</f>
        <v/>
      </c>
      <c r="X352" s="65" t="str">
        <f>G!BI303</f>
        <v/>
      </c>
      <c r="Y352" s="28" t="str">
        <f>G!BH303</f>
        <v>--</v>
      </c>
      <c r="Z352" s="23" t="str">
        <f>G!BJ303</f>
        <v/>
      </c>
      <c r="AA352" s="65" t="str">
        <f>IFERROR(IF(OR(Y352="--",Y352="rg",VLOOKUP(F!$B303,E!$B$1:'E'!$AK$300,17,FALSE)=1000000000,Z352="-",Z352=""),"",(HLOOKUP(SMALL(G!$R$5:'G'!$AC$5,11),G!$R$5:'G'!$AC$500,ROW(G!AB303)-4,FALSE))/VLOOKUP(F!$B303,E!$B$1:'E'!$AK$300,17,FALSE)*100),"")</f>
        <v/>
      </c>
      <c r="AB352" s="22"/>
      <c r="AC352" s="22"/>
      <c r="AE352" s="40">
        <f t="shared" si="18"/>
        <v>1</v>
      </c>
    </row>
    <row r="353" spans="1:31" s="40" customFormat="1" ht="9" customHeight="1" x14ac:dyDescent="0.15">
      <c r="A353" s="161" t="str">
        <f>F!A304</f>
        <v>Zwavelkoolstof</v>
      </c>
      <c r="B353" s="161"/>
      <c r="C353" s="161"/>
      <c r="D353" s="65" t="str">
        <f>G!AT304</f>
        <v/>
      </c>
      <c r="E353" s="28" t="str">
        <f>G!AS304</f>
        <v>--</v>
      </c>
      <c r="F353" s="23" t="str">
        <f>G!AU304</f>
        <v/>
      </c>
      <c r="G353" s="65" t="str">
        <f>IFERROR(IF(OR(E353="--",E353="rg",VLOOKUP(F!$B304,E!$B$1:'E'!$AK$300,17,FALSE)=1000000000,F353="-",F353=""),"",(HLOOKUP(SMALL(G!$R$5:'G'!$AC$5,1),G!$R$5:'G'!$AC$500,ROW(G!R304)-4,FALSE))/VLOOKUP(F!$B304,E!$B$1:'E'!$AK$300,17,FALSE)*100),"")</f>
        <v/>
      </c>
      <c r="H353" s="65" t="str">
        <f>G!AW304</f>
        <v/>
      </c>
      <c r="I353" s="28" t="str">
        <f>G!AV304</f>
        <v>--</v>
      </c>
      <c r="J353" s="23" t="str">
        <f>G!AX304</f>
        <v/>
      </c>
      <c r="K353" s="65" t="str">
        <f>IFERROR(IF(OR(I353="--",I353="rg",VLOOKUP(F!$B304,E!$B$1:'E'!$AK$300,17,FALSE)=1000000000,J353="-",J353=""),"",(HLOOKUP(SMALL(G!$R$5:'G'!$AC$5,3),G!$R$5:'G'!$AC$500,ROW(G!T304)-4,FALSE))/VLOOKUP(F!$B304,E!$B$1:'E'!$AK$300,17,FALSE)*100),"")</f>
        <v/>
      </c>
      <c r="L353" s="65" t="str">
        <f>G!AZ304</f>
        <v/>
      </c>
      <c r="M353" s="28" t="str">
        <f>G!AY304</f>
        <v>--</v>
      </c>
      <c r="N353" s="23" t="str">
        <f>G!BA304</f>
        <v/>
      </c>
      <c r="O353" s="65" t="str">
        <f>IFERROR(IF(OR(M353="--",M353="rg",VLOOKUP(F!$B304,E!$B$1:'E'!$AK$300,17,FALSE)=1000000000,N353="-",N353=""),"",(HLOOKUP(SMALL(G!$R$5:'G'!$AC$5,5),G!$R$5:'G'!$AC$500,ROW(G!V304)-4,FALSE))/VLOOKUP(F!$B304,E!$B$1:'E'!$AK$300,17,FALSE)*100),"")</f>
        <v/>
      </c>
      <c r="P353" s="65" t="str">
        <f>G!BC304</f>
        <v/>
      </c>
      <c r="Q353" s="28" t="str">
        <f>G!BB304</f>
        <v>--</v>
      </c>
      <c r="R353" s="23" t="str">
        <f>G!BD304</f>
        <v/>
      </c>
      <c r="S353" s="65" t="str">
        <f>IFERROR(IF(OR(Q353="--",Q353="rg",VLOOKUP(F!$B304,E!$B$1:'E'!$AK$300,17,FALSE)=1000000000,R353="-",R353=""),"",(HLOOKUP(SMALL(G!$R$5:'G'!$AC$5,7),G!$R$5:'G'!$AC$500,ROW(G!X304)-4,FALSE))/VLOOKUP(F!$B304,E!$B$1:'E'!$AK$300,17,FALSE)*100),"")</f>
        <v/>
      </c>
      <c r="T353" s="65" t="str">
        <f>G!BF304</f>
        <v/>
      </c>
      <c r="U353" s="28" t="str">
        <f>G!BE304</f>
        <v>--</v>
      </c>
      <c r="V353" s="23" t="str">
        <f>G!BG304</f>
        <v/>
      </c>
      <c r="W353" s="65" t="str">
        <f>IFERROR(IF(OR(U353="--",U353="rg",VLOOKUP(F!$B304,E!$B$1:'E'!$AK$300,17,FALSE)=1000000000,V353="-",V353=""),"",(HLOOKUP(SMALL(G!$R$5:'G'!$AC$5,9),G!$R$5:'G'!$AC$500,ROW(G!Z304)-4,FALSE))/VLOOKUP(F!$B304,E!$B$1:'E'!$AK$300,17,FALSE)*100),"")</f>
        <v/>
      </c>
      <c r="X353" s="65" t="str">
        <f>G!BI304</f>
        <v/>
      </c>
      <c r="Y353" s="28" t="str">
        <f>G!BH304</f>
        <v>--</v>
      </c>
      <c r="Z353" s="23" t="str">
        <f>G!BJ304</f>
        <v/>
      </c>
      <c r="AA353" s="65" t="str">
        <f>IFERROR(IF(OR(Y353="--",Y353="rg",VLOOKUP(F!$B304,E!$B$1:'E'!$AK$300,17,FALSE)=1000000000,Z353="-",Z353=""),"",(HLOOKUP(SMALL(G!$R$5:'G'!$AC$5,11),G!$R$5:'G'!$AC$500,ROW(G!AB304)-4,FALSE))/VLOOKUP(F!$B304,E!$B$1:'E'!$AK$300,17,FALSE)*100),"")</f>
        <v/>
      </c>
      <c r="AB353" s="22"/>
      <c r="AC353" s="22"/>
      <c r="AE353" s="40">
        <f t="shared" si="18"/>
        <v>1</v>
      </c>
    </row>
    <row r="354" spans="1:31" s="40" customFormat="1" ht="9" customHeight="1" x14ac:dyDescent="0.15">
      <c r="A354" s="161" t="str">
        <f>F!A305</f>
        <v>Aceton</v>
      </c>
      <c r="B354" s="161"/>
      <c r="C354" s="161"/>
      <c r="D354" s="65" t="str">
        <f>G!AT305</f>
        <v/>
      </c>
      <c r="E354" s="28" t="str">
        <f>G!AS305</f>
        <v>--</v>
      </c>
      <c r="F354" s="23" t="str">
        <f>G!AU305</f>
        <v/>
      </c>
      <c r="G354" s="65" t="str">
        <f>IFERROR(IF(OR(E354="--",E354="rg",VLOOKUP(F!$B305,E!$B$1:'E'!$AK$300,17,FALSE)=1000000000,F354="-",F354=""),"",(HLOOKUP(SMALL(G!$R$5:'G'!$AC$5,1),G!$R$5:'G'!$AC$500,ROW(G!R305)-4,FALSE))/VLOOKUP(F!$B305,E!$B$1:'E'!$AK$300,17,FALSE)*100),"")</f>
        <v/>
      </c>
      <c r="H354" s="65" t="str">
        <f>G!AW305</f>
        <v/>
      </c>
      <c r="I354" s="28" t="str">
        <f>G!AV305</f>
        <v>--</v>
      </c>
      <c r="J354" s="23" t="str">
        <f>G!AX305</f>
        <v/>
      </c>
      <c r="K354" s="65" t="str">
        <f>IFERROR(IF(OR(I354="--",I354="rg",VLOOKUP(F!$B305,E!$B$1:'E'!$AK$300,17,FALSE)=1000000000,J354="-",J354=""),"",(HLOOKUP(SMALL(G!$R$5:'G'!$AC$5,3),G!$R$5:'G'!$AC$500,ROW(G!T305)-4,FALSE))/VLOOKUP(F!$B305,E!$B$1:'E'!$AK$300,17,FALSE)*100),"")</f>
        <v/>
      </c>
      <c r="L354" s="65" t="str">
        <f>G!AZ305</f>
        <v/>
      </c>
      <c r="M354" s="28" t="str">
        <f>G!AY305</f>
        <v>--</v>
      </c>
      <c r="N354" s="23" t="str">
        <f>G!BA305</f>
        <v/>
      </c>
      <c r="O354" s="65" t="str">
        <f>IFERROR(IF(OR(M354="--",M354="rg",VLOOKUP(F!$B305,E!$B$1:'E'!$AK$300,17,FALSE)=1000000000,N354="-",N354=""),"",(HLOOKUP(SMALL(G!$R$5:'G'!$AC$5,5),G!$R$5:'G'!$AC$500,ROW(G!V305)-4,FALSE))/VLOOKUP(F!$B305,E!$B$1:'E'!$AK$300,17,FALSE)*100),"")</f>
        <v/>
      </c>
      <c r="P354" s="65" t="str">
        <f>G!BC305</f>
        <v/>
      </c>
      <c r="Q354" s="28" t="str">
        <f>G!BB305</f>
        <v>--</v>
      </c>
      <c r="R354" s="23" t="str">
        <f>G!BD305</f>
        <v/>
      </c>
      <c r="S354" s="65" t="str">
        <f>IFERROR(IF(OR(Q354="--",Q354="rg",VLOOKUP(F!$B305,E!$B$1:'E'!$AK$300,17,FALSE)=1000000000,R354="-",R354=""),"",(HLOOKUP(SMALL(G!$R$5:'G'!$AC$5,7),G!$R$5:'G'!$AC$500,ROW(G!X305)-4,FALSE))/VLOOKUP(F!$B305,E!$B$1:'E'!$AK$300,17,FALSE)*100),"")</f>
        <v/>
      </c>
      <c r="T354" s="65" t="str">
        <f>G!BF305</f>
        <v/>
      </c>
      <c r="U354" s="28" t="str">
        <f>G!BE305</f>
        <v>--</v>
      </c>
      <c r="V354" s="23" t="str">
        <f>G!BG305</f>
        <v/>
      </c>
      <c r="W354" s="65" t="str">
        <f>IFERROR(IF(OR(U354="--",U354="rg",VLOOKUP(F!$B305,E!$B$1:'E'!$AK$300,17,FALSE)=1000000000,V354="-",V354=""),"",(HLOOKUP(SMALL(G!$R$5:'G'!$AC$5,9),G!$R$5:'G'!$AC$500,ROW(G!Z305)-4,FALSE))/VLOOKUP(F!$B305,E!$B$1:'E'!$AK$300,17,FALSE)*100),"")</f>
        <v/>
      </c>
      <c r="X354" s="65" t="str">
        <f>G!BI305</f>
        <v/>
      </c>
      <c r="Y354" s="28" t="str">
        <f>G!BH305</f>
        <v>--</v>
      </c>
      <c r="Z354" s="23" t="str">
        <f>G!BJ305</f>
        <v/>
      </c>
      <c r="AA354" s="65" t="str">
        <f>IFERROR(IF(OR(Y354="--",Y354="rg",VLOOKUP(F!$B305,E!$B$1:'E'!$AK$300,17,FALSE)=1000000000,Z354="-",Z354=""),"",(HLOOKUP(SMALL(G!$R$5:'G'!$AC$5,11),G!$R$5:'G'!$AC$500,ROW(G!AB305)-4,FALSE))/VLOOKUP(F!$B305,E!$B$1:'E'!$AK$300,17,FALSE)*100),"")</f>
        <v/>
      </c>
      <c r="AB354" s="22"/>
      <c r="AC354" s="22"/>
      <c r="AE354" s="40">
        <f t="shared" si="18"/>
        <v>1</v>
      </c>
    </row>
    <row r="355" spans="1:31" s="40" customFormat="1" ht="9" customHeight="1" x14ac:dyDescent="0.15">
      <c r="A355" s="161" t="str">
        <f>F!A306</f>
        <v>Diethylether</v>
      </c>
      <c r="B355" s="161"/>
      <c r="C355" s="161"/>
      <c r="D355" s="65" t="str">
        <f>G!AT306</f>
        <v/>
      </c>
      <c r="E355" s="28" t="str">
        <f>G!AS306</f>
        <v>--</v>
      </c>
      <c r="F355" s="23" t="str">
        <f>G!AU306</f>
        <v/>
      </c>
      <c r="G355" s="65" t="str">
        <f>IFERROR(IF(OR(E355="--",E355="rg",VLOOKUP(F!$B306,E!$B$1:'E'!$AK$300,17,FALSE)=1000000000,F355="-",F355=""),"",(HLOOKUP(SMALL(G!$R$5:'G'!$AC$5,1),G!$R$5:'G'!$AC$500,ROW(G!R306)-4,FALSE))/VLOOKUP(F!$B306,E!$B$1:'E'!$AK$300,17,FALSE)*100),"")</f>
        <v/>
      </c>
      <c r="H355" s="65" t="str">
        <f>G!AW306</f>
        <v/>
      </c>
      <c r="I355" s="28" t="str">
        <f>G!AV306</f>
        <v>--</v>
      </c>
      <c r="J355" s="23" t="str">
        <f>G!AX306</f>
        <v/>
      </c>
      <c r="K355" s="65" t="str">
        <f>IFERROR(IF(OR(I355="--",I355="rg",VLOOKUP(F!$B306,E!$B$1:'E'!$AK$300,17,FALSE)=1000000000,J355="-",J355=""),"",(HLOOKUP(SMALL(G!$R$5:'G'!$AC$5,3),G!$R$5:'G'!$AC$500,ROW(G!T306)-4,FALSE))/VLOOKUP(F!$B306,E!$B$1:'E'!$AK$300,17,FALSE)*100),"")</f>
        <v/>
      </c>
      <c r="L355" s="65" t="str">
        <f>G!AZ306</f>
        <v/>
      </c>
      <c r="M355" s="28" t="str">
        <f>G!AY306</f>
        <v>--</v>
      </c>
      <c r="N355" s="23" t="str">
        <f>G!BA306</f>
        <v/>
      </c>
      <c r="O355" s="65" t="str">
        <f>IFERROR(IF(OR(M355="--",M355="rg",VLOOKUP(F!$B306,E!$B$1:'E'!$AK$300,17,FALSE)=1000000000,N355="-",N355=""),"",(HLOOKUP(SMALL(G!$R$5:'G'!$AC$5,5),G!$R$5:'G'!$AC$500,ROW(G!V306)-4,FALSE))/VLOOKUP(F!$B306,E!$B$1:'E'!$AK$300,17,FALSE)*100),"")</f>
        <v/>
      </c>
      <c r="P355" s="65" t="str">
        <f>G!BC306</f>
        <v/>
      </c>
      <c r="Q355" s="28" t="str">
        <f>G!BB306</f>
        <v>--</v>
      </c>
      <c r="R355" s="23" t="str">
        <f>G!BD306</f>
        <v/>
      </c>
      <c r="S355" s="65" t="str">
        <f>IFERROR(IF(OR(Q355="--",Q355="rg",VLOOKUP(F!$B306,E!$B$1:'E'!$AK$300,17,FALSE)=1000000000,R355="-",R355=""),"",(HLOOKUP(SMALL(G!$R$5:'G'!$AC$5,7),G!$R$5:'G'!$AC$500,ROW(G!X306)-4,FALSE))/VLOOKUP(F!$B306,E!$B$1:'E'!$AK$300,17,FALSE)*100),"")</f>
        <v/>
      </c>
      <c r="T355" s="65" t="str">
        <f>G!BF306</f>
        <v/>
      </c>
      <c r="U355" s="28" t="str">
        <f>G!BE306</f>
        <v>--</v>
      </c>
      <c r="V355" s="23" t="str">
        <f>G!BG306</f>
        <v/>
      </c>
      <c r="W355" s="65" t="str">
        <f>IFERROR(IF(OR(U355="--",U355="rg",VLOOKUP(F!$B306,E!$B$1:'E'!$AK$300,17,FALSE)=1000000000,V355="-",V355=""),"",(HLOOKUP(SMALL(G!$R$5:'G'!$AC$5,9),G!$R$5:'G'!$AC$500,ROW(G!Z306)-4,FALSE))/VLOOKUP(F!$B306,E!$B$1:'E'!$AK$300,17,FALSE)*100),"")</f>
        <v/>
      </c>
      <c r="X355" s="65" t="str">
        <f>G!BI306</f>
        <v/>
      </c>
      <c r="Y355" s="28" t="str">
        <f>G!BH306</f>
        <v>--</v>
      </c>
      <c r="Z355" s="23" t="str">
        <f>G!BJ306</f>
        <v/>
      </c>
      <c r="AA355" s="65" t="str">
        <f>IFERROR(IF(OR(Y355="--",Y355="rg",VLOOKUP(F!$B306,E!$B$1:'E'!$AK$300,17,FALSE)=1000000000,Z355="-",Z355=""),"",(HLOOKUP(SMALL(G!$R$5:'G'!$AC$5,11),G!$R$5:'G'!$AC$500,ROW(G!AB306)-4,FALSE))/VLOOKUP(F!$B306,E!$B$1:'E'!$AK$300,17,FALSE)*100),"")</f>
        <v/>
      </c>
      <c r="AB355" s="22"/>
      <c r="AC355" s="22"/>
      <c r="AE355" s="40">
        <f t="shared" si="18"/>
        <v>1</v>
      </c>
    </row>
    <row r="356" spans="1:31" s="40" customFormat="1" ht="9" customHeight="1" x14ac:dyDescent="0.15">
      <c r="A356" s="161" t="str">
        <f>F!A307</f>
        <v>Methylisobutylketon (MIBK)</v>
      </c>
      <c r="B356" s="161"/>
      <c r="C356" s="161"/>
      <c r="D356" s="65" t="str">
        <f>G!AT307</f>
        <v/>
      </c>
      <c r="E356" s="28" t="str">
        <f>G!AS307</f>
        <v>--</v>
      </c>
      <c r="F356" s="23" t="str">
        <f>G!AU307</f>
        <v/>
      </c>
      <c r="G356" s="65" t="str">
        <f>IFERROR(IF(OR(E356="--",E356="rg",VLOOKUP(F!$B307,E!$B$1:'E'!$AK$300,17,FALSE)=1000000000,F356="-",F356=""),"",(HLOOKUP(SMALL(G!$R$5:'G'!$AC$5,1),G!$R$5:'G'!$AC$500,ROW(G!R307)-4,FALSE))/VLOOKUP(F!$B307,E!$B$1:'E'!$AK$300,17,FALSE)*100),"")</f>
        <v/>
      </c>
      <c r="H356" s="65" t="str">
        <f>G!AW307</f>
        <v/>
      </c>
      <c r="I356" s="28" t="str">
        <f>G!AV307</f>
        <v>--</v>
      </c>
      <c r="J356" s="23" t="str">
        <f>G!AX307</f>
        <v/>
      </c>
      <c r="K356" s="65" t="str">
        <f>IFERROR(IF(OR(I356="--",I356="rg",VLOOKUP(F!$B307,E!$B$1:'E'!$AK$300,17,FALSE)=1000000000,J356="-",J356=""),"",(HLOOKUP(SMALL(G!$R$5:'G'!$AC$5,3),G!$R$5:'G'!$AC$500,ROW(G!T307)-4,FALSE))/VLOOKUP(F!$B307,E!$B$1:'E'!$AK$300,17,FALSE)*100),"")</f>
        <v/>
      </c>
      <c r="L356" s="65" t="str">
        <f>G!AZ307</f>
        <v/>
      </c>
      <c r="M356" s="28" t="str">
        <f>G!AY307</f>
        <v>--</v>
      </c>
      <c r="N356" s="23" t="str">
        <f>G!BA307</f>
        <v/>
      </c>
      <c r="O356" s="65" t="str">
        <f>IFERROR(IF(OR(M356="--",M356="rg",VLOOKUP(F!$B307,E!$B$1:'E'!$AK$300,17,FALSE)=1000000000,N356="-",N356=""),"",(HLOOKUP(SMALL(G!$R$5:'G'!$AC$5,5),G!$R$5:'G'!$AC$500,ROW(G!V307)-4,FALSE))/VLOOKUP(F!$B307,E!$B$1:'E'!$AK$300,17,FALSE)*100),"")</f>
        <v/>
      </c>
      <c r="P356" s="65" t="str">
        <f>G!BC307</f>
        <v/>
      </c>
      <c r="Q356" s="28" t="str">
        <f>G!BB307</f>
        <v>--</v>
      </c>
      <c r="R356" s="23" t="str">
        <f>G!BD307</f>
        <v/>
      </c>
      <c r="S356" s="65" t="str">
        <f>IFERROR(IF(OR(Q356="--",Q356="rg",VLOOKUP(F!$B307,E!$B$1:'E'!$AK$300,17,FALSE)=1000000000,R356="-",R356=""),"",(HLOOKUP(SMALL(G!$R$5:'G'!$AC$5,7),G!$R$5:'G'!$AC$500,ROW(G!X307)-4,FALSE))/VLOOKUP(F!$B307,E!$B$1:'E'!$AK$300,17,FALSE)*100),"")</f>
        <v/>
      </c>
      <c r="T356" s="65" t="str">
        <f>G!BF307</f>
        <v/>
      </c>
      <c r="U356" s="28" t="str">
        <f>G!BE307</f>
        <v>--</v>
      </c>
      <c r="V356" s="23" t="str">
        <f>G!BG307</f>
        <v/>
      </c>
      <c r="W356" s="65" t="str">
        <f>IFERROR(IF(OR(U356="--",U356="rg",VLOOKUP(F!$B307,E!$B$1:'E'!$AK$300,17,FALSE)=1000000000,V356="-",V356=""),"",(HLOOKUP(SMALL(G!$R$5:'G'!$AC$5,9),G!$R$5:'G'!$AC$500,ROW(G!Z307)-4,FALSE))/VLOOKUP(F!$B307,E!$B$1:'E'!$AK$300,17,FALSE)*100),"")</f>
        <v/>
      </c>
      <c r="X356" s="65" t="str">
        <f>G!BI307</f>
        <v/>
      </c>
      <c r="Y356" s="28" t="str">
        <f>G!BH307</f>
        <v>--</v>
      </c>
      <c r="Z356" s="23" t="str">
        <f>G!BJ307</f>
        <v/>
      </c>
      <c r="AA356" s="65" t="str">
        <f>IFERROR(IF(OR(Y356="--",Y356="rg",VLOOKUP(F!$B307,E!$B$1:'E'!$AK$300,17,FALSE)=1000000000,Z356="-",Z356=""),"",(HLOOKUP(SMALL(G!$R$5:'G'!$AC$5,11),G!$R$5:'G'!$AC$500,ROW(G!AB307)-4,FALSE))/VLOOKUP(F!$B307,E!$B$1:'E'!$AK$300,17,FALSE)*100),"")</f>
        <v/>
      </c>
      <c r="AB356" s="22"/>
      <c r="AC356" s="22"/>
      <c r="AE356" s="40">
        <f t="shared" si="18"/>
        <v>1</v>
      </c>
    </row>
    <row r="357" spans="1:31" s="40" customFormat="1" ht="9" customHeight="1" x14ac:dyDescent="0.15">
      <c r="A357" s="161" t="str">
        <f>F!A308</f>
        <v>Methylethylketon (MEK)</v>
      </c>
      <c r="B357" s="161"/>
      <c r="C357" s="161"/>
      <c r="D357" s="65" t="str">
        <f>G!AT308</f>
        <v/>
      </c>
      <c r="E357" s="28" t="str">
        <f>G!AS308</f>
        <v>--</v>
      </c>
      <c r="F357" s="23" t="str">
        <f>G!AU308</f>
        <v/>
      </c>
      <c r="G357" s="65" t="str">
        <f>IFERROR(IF(OR(E357="--",E357="rg",VLOOKUP(F!$B308,E!$B$1:'E'!$AK$300,17,FALSE)=1000000000,F357="-",F357=""),"",(HLOOKUP(SMALL(G!$R$5:'G'!$AC$5,1),G!$R$5:'G'!$AC$500,ROW(G!R308)-4,FALSE))/VLOOKUP(F!$B308,E!$B$1:'E'!$AK$300,17,FALSE)*100),"")</f>
        <v/>
      </c>
      <c r="H357" s="65" t="str">
        <f>G!AW308</f>
        <v/>
      </c>
      <c r="I357" s="28" t="str">
        <f>G!AV308</f>
        <v>--</v>
      </c>
      <c r="J357" s="23" t="str">
        <f>G!AX308</f>
        <v/>
      </c>
      <c r="K357" s="65" t="str">
        <f>IFERROR(IF(OR(I357="--",I357="rg",VLOOKUP(F!$B308,E!$B$1:'E'!$AK$300,17,FALSE)=1000000000,J357="-",J357=""),"",(HLOOKUP(SMALL(G!$R$5:'G'!$AC$5,3),G!$R$5:'G'!$AC$500,ROW(G!T308)-4,FALSE))/VLOOKUP(F!$B308,E!$B$1:'E'!$AK$300,17,FALSE)*100),"")</f>
        <v/>
      </c>
      <c r="L357" s="65" t="str">
        <f>G!AZ308</f>
        <v/>
      </c>
      <c r="M357" s="28" t="str">
        <f>G!AY308</f>
        <v>--</v>
      </c>
      <c r="N357" s="23" t="str">
        <f>G!BA308</f>
        <v/>
      </c>
      <c r="O357" s="65" t="str">
        <f>IFERROR(IF(OR(M357="--",M357="rg",VLOOKUP(F!$B308,E!$B$1:'E'!$AK$300,17,FALSE)=1000000000,N357="-",N357=""),"",(HLOOKUP(SMALL(G!$R$5:'G'!$AC$5,5),G!$R$5:'G'!$AC$500,ROW(G!V308)-4,FALSE))/VLOOKUP(F!$B308,E!$B$1:'E'!$AK$300,17,FALSE)*100),"")</f>
        <v/>
      </c>
      <c r="P357" s="65" t="str">
        <f>G!BC308</f>
        <v/>
      </c>
      <c r="Q357" s="28" t="str">
        <f>G!BB308</f>
        <v>--</v>
      </c>
      <c r="R357" s="23" t="str">
        <f>G!BD308</f>
        <v/>
      </c>
      <c r="S357" s="65" t="str">
        <f>IFERROR(IF(OR(Q357="--",Q357="rg",VLOOKUP(F!$B308,E!$B$1:'E'!$AK$300,17,FALSE)=1000000000,R357="-",R357=""),"",(HLOOKUP(SMALL(G!$R$5:'G'!$AC$5,7),G!$R$5:'G'!$AC$500,ROW(G!X308)-4,FALSE))/VLOOKUP(F!$B308,E!$B$1:'E'!$AK$300,17,FALSE)*100),"")</f>
        <v/>
      </c>
      <c r="T357" s="65" t="str">
        <f>G!BF308</f>
        <v/>
      </c>
      <c r="U357" s="28" t="str">
        <f>G!BE308</f>
        <v>--</v>
      </c>
      <c r="V357" s="23" t="str">
        <f>G!BG308</f>
        <v/>
      </c>
      <c r="W357" s="65" t="str">
        <f>IFERROR(IF(OR(U357="--",U357="rg",VLOOKUP(F!$B308,E!$B$1:'E'!$AK$300,17,FALSE)=1000000000,V357="-",V357=""),"",(HLOOKUP(SMALL(G!$R$5:'G'!$AC$5,9),G!$R$5:'G'!$AC$500,ROW(G!Z308)-4,FALSE))/VLOOKUP(F!$B308,E!$B$1:'E'!$AK$300,17,FALSE)*100),"")</f>
        <v/>
      </c>
      <c r="X357" s="65" t="str">
        <f>G!BI308</f>
        <v/>
      </c>
      <c r="Y357" s="28" t="str">
        <f>G!BH308</f>
        <v>--</v>
      </c>
      <c r="Z357" s="23" t="str">
        <f>G!BJ308</f>
        <v/>
      </c>
      <c r="AA357" s="65" t="str">
        <f>IFERROR(IF(OR(Y357="--",Y357="rg",VLOOKUP(F!$B308,E!$B$1:'E'!$AK$300,17,FALSE)=1000000000,Z357="-",Z357=""),"",(HLOOKUP(SMALL(G!$R$5:'G'!$AC$5,11),G!$R$5:'G'!$AC$500,ROW(G!AB308)-4,FALSE))/VLOOKUP(F!$B308,E!$B$1:'E'!$AK$300,17,FALSE)*100),"")</f>
        <v/>
      </c>
      <c r="AB357" s="22"/>
      <c r="AC357" s="22"/>
      <c r="AE357" s="40">
        <f t="shared" si="18"/>
        <v>1</v>
      </c>
    </row>
    <row r="358" spans="1:31" s="40" customFormat="1" ht="9" customHeight="1" x14ac:dyDescent="0.15">
      <c r="A358" s="161" t="str">
        <f>F!A309</f>
        <v>Acetonitrile</v>
      </c>
      <c r="B358" s="161"/>
      <c r="C358" s="161"/>
      <c r="D358" s="65" t="str">
        <f>G!AT309</f>
        <v/>
      </c>
      <c r="E358" s="28" t="str">
        <f>G!AS309</f>
        <v>--</v>
      </c>
      <c r="F358" s="23" t="str">
        <f>G!AU309</f>
        <v/>
      </c>
      <c r="G358" s="65" t="str">
        <f>IFERROR(IF(OR(E358="--",E358="rg",VLOOKUP(F!$B309,E!$B$1:'E'!$AK$300,17,FALSE)=1000000000,F358="-",F358=""),"",(HLOOKUP(SMALL(G!$R$5:'G'!$AC$5,1),G!$R$5:'G'!$AC$500,ROW(G!R309)-4,FALSE))/VLOOKUP(F!$B309,E!$B$1:'E'!$AK$300,17,FALSE)*100),"")</f>
        <v/>
      </c>
      <c r="H358" s="65" t="str">
        <f>G!AW309</f>
        <v/>
      </c>
      <c r="I358" s="28" t="str">
        <f>G!AV309</f>
        <v>--</v>
      </c>
      <c r="J358" s="23" t="str">
        <f>G!AX309</f>
        <v/>
      </c>
      <c r="K358" s="65" t="str">
        <f>IFERROR(IF(OR(I358="--",I358="rg",VLOOKUP(F!$B309,E!$B$1:'E'!$AK$300,17,FALSE)=1000000000,J358="-",J358=""),"",(HLOOKUP(SMALL(G!$R$5:'G'!$AC$5,3),G!$R$5:'G'!$AC$500,ROW(G!T309)-4,FALSE))/VLOOKUP(F!$B309,E!$B$1:'E'!$AK$300,17,FALSE)*100),"")</f>
        <v/>
      </c>
      <c r="L358" s="65" t="str">
        <f>G!AZ309</f>
        <v/>
      </c>
      <c r="M358" s="28" t="str">
        <f>G!AY309</f>
        <v>--</v>
      </c>
      <c r="N358" s="23" t="str">
        <f>G!BA309</f>
        <v/>
      </c>
      <c r="O358" s="65" t="str">
        <f>IFERROR(IF(OR(M358="--",M358="rg",VLOOKUP(F!$B309,E!$B$1:'E'!$AK$300,17,FALSE)=1000000000,N358="-",N358=""),"",(HLOOKUP(SMALL(G!$R$5:'G'!$AC$5,5),G!$R$5:'G'!$AC$500,ROW(G!V309)-4,FALSE))/VLOOKUP(F!$B309,E!$B$1:'E'!$AK$300,17,FALSE)*100),"")</f>
        <v/>
      </c>
      <c r="P358" s="65" t="str">
        <f>G!BC309</f>
        <v/>
      </c>
      <c r="Q358" s="28" t="str">
        <f>G!BB309</f>
        <v>--</v>
      </c>
      <c r="R358" s="23" t="str">
        <f>G!BD309</f>
        <v/>
      </c>
      <c r="S358" s="65" t="str">
        <f>IFERROR(IF(OR(Q358="--",Q358="rg",VLOOKUP(F!$B309,E!$B$1:'E'!$AK$300,17,FALSE)=1000000000,R358="-",R358=""),"",(HLOOKUP(SMALL(G!$R$5:'G'!$AC$5,7),G!$R$5:'G'!$AC$500,ROW(G!X309)-4,FALSE))/VLOOKUP(F!$B309,E!$B$1:'E'!$AK$300,17,FALSE)*100),"")</f>
        <v/>
      </c>
      <c r="T358" s="65" t="str">
        <f>G!BF309</f>
        <v/>
      </c>
      <c r="U358" s="28" t="str">
        <f>G!BE309</f>
        <v>--</v>
      </c>
      <c r="V358" s="23" t="str">
        <f>G!BG309</f>
        <v/>
      </c>
      <c r="W358" s="65" t="str">
        <f>IFERROR(IF(OR(U358="--",U358="rg",VLOOKUP(F!$B309,E!$B$1:'E'!$AK$300,17,FALSE)=1000000000,V358="-",V358=""),"",(HLOOKUP(SMALL(G!$R$5:'G'!$AC$5,9),G!$R$5:'G'!$AC$500,ROW(G!Z309)-4,FALSE))/VLOOKUP(F!$B309,E!$B$1:'E'!$AK$300,17,FALSE)*100),"")</f>
        <v/>
      </c>
      <c r="X358" s="65" t="str">
        <f>G!BI309</f>
        <v/>
      </c>
      <c r="Y358" s="28" t="str">
        <f>G!BH309</f>
        <v>--</v>
      </c>
      <c r="Z358" s="23" t="str">
        <f>G!BJ309</f>
        <v/>
      </c>
      <c r="AA358" s="65" t="str">
        <f>IFERROR(IF(OR(Y358="--",Y358="rg",VLOOKUP(F!$B309,E!$B$1:'E'!$AK$300,17,FALSE)=1000000000,Z358="-",Z358=""),"",(HLOOKUP(SMALL(G!$R$5:'G'!$AC$5,11),G!$R$5:'G'!$AC$500,ROW(G!AB309)-4,FALSE))/VLOOKUP(F!$B309,E!$B$1:'E'!$AK$300,17,FALSE)*100),"")</f>
        <v/>
      </c>
      <c r="AB358" s="22"/>
      <c r="AC358" s="22"/>
      <c r="AE358" s="40">
        <f t="shared" si="18"/>
        <v>1</v>
      </c>
    </row>
    <row r="359" spans="1:31" ht="3.95" customHeight="1" x14ac:dyDescent="0.15">
      <c r="A359" s="65"/>
      <c r="B359" s="65"/>
      <c r="C359" s="65"/>
      <c r="D359" s="65"/>
      <c r="H359" s="65"/>
      <c r="L359" s="65"/>
      <c r="P359" s="65"/>
      <c r="T359" s="65"/>
      <c r="X359" s="65"/>
      <c r="AA359" s="22"/>
      <c r="AE359" s="67">
        <f>AE360</f>
        <v>1</v>
      </c>
    </row>
    <row r="360" spans="1:31" ht="9" customHeight="1" x14ac:dyDescent="0.15">
      <c r="A360" s="66" t="str">
        <f>IF(COUNTIF(F!D306:D311,60)&gt;0,"Aminoachtige verbindingen (mg/l)","Aminoachtige verbindingen (µg/l)")</f>
        <v>Aminoachtige verbindingen (µg/l)</v>
      </c>
      <c r="B360" s="65"/>
      <c r="C360" s="65"/>
      <c r="D360" s="65"/>
      <c r="H360" s="65"/>
      <c r="L360" s="65"/>
      <c r="P360" s="65"/>
      <c r="T360" s="65"/>
      <c r="X360" s="65"/>
      <c r="AA360" s="22"/>
      <c r="AE360" s="67">
        <f>IF(COUNTIF(AE361:AE365,1)=COUNT(AE361:AE365),1,0)</f>
        <v>1</v>
      </c>
    </row>
    <row r="361" spans="1:31" s="40" customFormat="1" ht="9" customHeight="1" x14ac:dyDescent="0.15">
      <c r="A361" s="161" t="str">
        <f>F!A310</f>
        <v>3+4-Chlooraniline</v>
      </c>
      <c r="B361" s="161"/>
      <c r="C361" s="161"/>
      <c r="D361" s="65" t="str">
        <f>G!AT310</f>
        <v/>
      </c>
      <c r="E361" s="28" t="str">
        <f>G!AS310</f>
        <v>--</v>
      </c>
      <c r="F361" s="23" t="str">
        <f>G!AU310</f>
        <v/>
      </c>
      <c r="G361" s="65" t="str">
        <f>IFERROR(IF(OR(E361="--",E361="rg",VLOOKUP(F!$B310,E!$B$1:'E'!$AK$300,17,FALSE)=1000000000,F361="-",F361=""),"",(HLOOKUP(SMALL(G!$R$5:'G'!$AC$5,1),G!$R$5:'G'!$AC$500,ROW(G!R310)-4,FALSE))/VLOOKUP(F!$B310,E!$B$1:'E'!$AK$300,17,FALSE)*100),"")</f>
        <v/>
      </c>
      <c r="H361" s="65" t="str">
        <f>G!AW310</f>
        <v/>
      </c>
      <c r="I361" s="28" t="str">
        <f>G!AV310</f>
        <v>--</v>
      </c>
      <c r="J361" s="23" t="str">
        <f>G!AX310</f>
        <v/>
      </c>
      <c r="K361" s="65" t="str">
        <f>IFERROR(IF(OR(I361="--",I361="rg",VLOOKUP(F!$B310,E!$B$1:'E'!$AK$300,17,FALSE)=1000000000,J361="-",J361=""),"",(HLOOKUP(SMALL(G!$R$5:'G'!$AC$5,3),G!$R$5:'G'!$AC$500,ROW(G!T310)-4,FALSE))/VLOOKUP(F!$B310,E!$B$1:'E'!$AK$300,17,FALSE)*100),"")</f>
        <v/>
      </c>
      <c r="L361" s="65" t="str">
        <f>G!AZ310</f>
        <v/>
      </c>
      <c r="M361" s="28" t="str">
        <f>G!AY310</f>
        <v>--</v>
      </c>
      <c r="N361" s="23" t="str">
        <f>G!BA310</f>
        <v/>
      </c>
      <c r="O361" s="65" t="str">
        <f>IFERROR(IF(OR(M361="--",M361="rg",VLOOKUP(F!$B310,E!$B$1:'E'!$AK$300,17,FALSE)=1000000000,N361="-",N361=""),"",(HLOOKUP(SMALL(G!$R$5:'G'!$AC$5,5),G!$R$5:'G'!$AC$500,ROW(G!V310)-4,FALSE))/VLOOKUP(F!$B310,E!$B$1:'E'!$AK$300,17,FALSE)*100),"")</f>
        <v/>
      </c>
      <c r="P361" s="65" t="str">
        <f>G!BC310</f>
        <v/>
      </c>
      <c r="Q361" s="28" t="str">
        <f>G!BB310</f>
        <v>--</v>
      </c>
      <c r="R361" s="23" t="str">
        <f>G!BD310</f>
        <v/>
      </c>
      <c r="S361" s="65" t="str">
        <f>IFERROR(IF(OR(Q361="--",Q361="rg",VLOOKUP(F!$B310,E!$B$1:'E'!$AK$300,17,FALSE)=1000000000,R361="-",R361=""),"",(HLOOKUP(SMALL(G!$R$5:'G'!$AC$5,7),G!$R$5:'G'!$AC$500,ROW(G!X310)-4,FALSE))/VLOOKUP(F!$B310,E!$B$1:'E'!$AK$300,17,FALSE)*100),"")</f>
        <v/>
      </c>
      <c r="T361" s="65" t="str">
        <f>G!BF310</f>
        <v/>
      </c>
      <c r="U361" s="28" t="str">
        <f>G!BE310</f>
        <v>--</v>
      </c>
      <c r="V361" s="23" t="str">
        <f>G!BG310</f>
        <v/>
      </c>
      <c r="W361" s="65" t="str">
        <f>IFERROR(IF(OR(U361="--",U361="rg",VLOOKUP(F!$B310,E!$B$1:'E'!$AK$300,17,FALSE)=1000000000,V361="-",V361=""),"",(HLOOKUP(SMALL(G!$R$5:'G'!$AC$5,9),G!$R$5:'G'!$AC$500,ROW(G!Z310)-4,FALSE))/VLOOKUP(F!$B310,E!$B$1:'E'!$AK$300,17,FALSE)*100),"")</f>
        <v/>
      </c>
      <c r="X361" s="65" t="str">
        <f>G!BI310</f>
        <v/>
      </c>
      <c r="Y361" s="28" t="str">
        <f>G!BH310</f>
        <v>--</v>
      </c>
      <c r="Z361" s="23" t="str">
        <f>G!BJ310</f>
        <v/>
      </c>
      <c r="AA361" s="65" t="str">
        <f>IFERROR(IF(OR(Y361="--",Y361="rg",VLOOKUP(F!$B310,E!$B$1:'E'!$AK$300,17,FALSE)=1000000000,Z361="-",Z361=""),"",(HLOOKUP(SMALL(G!$R$5:'G'!$AC$5,11),G!$R$5:'G'!$AC$500,ROW(G!AB310)-4,FALSE))/VLOOKUP(F!$B310,E!$B$1:'E'!$AK$300,17,FALSE)*100),"")</f>
        <v/>
      </c>
      <c r="AB361" s="22"/>
      <c r="AC361" s="22"/>
      <c r="AE361" s="40">
        <f t="shared" ref="AE361:AE365" si="19">IF(AND(E361="--",I361="--",M361="--",Q361="--",U361="--",Y361="--"),1,0)</f>
        <v>1</v>
      </c>
    </row>
    <row r="362" spans="1:31" s="40" customFormat="1" ht="9" customHeight="1" x14ac:dyDescent="0.15">
      <c r="A362" s="161" t="str">
        <f>F!A311</f>
        <v>2-Nitroaniline</v>
      </c>
      <c r="B362" s="161"/>
      <c r="C362" s="161"/>
      <c r="D362" s="65" t="str">
        <f>G!AT311</f>
        <v/>
      </c>
      <c r="E362" s="28" t="str">
        <f>G!AS311</f>
        <v>--</v>
      </c>
      <c r="F362" s="23" t="str">
        <f>G!AU311</f>
        <v/>
      </c>
      <c r="G362" s="65" t="str">
        <f>IFERROR(IF(OR(E362="--",E362="rg",VLOOKUP(F!$B311,E!$B$1:'E'!$AK$300,17,FALSE)=1000000000,F362="-",F362=""),"",(HLOOKUP(SMALL(G!$R$5:'G'!$AC$5,1),G!$R$5:'G'!$AC$500,ROW(G!R311)-4,FALSE))/VLOOKUP(F!$B311,E!$B$1:'E'!$AK$300,17,FALSE)*100),"")</f>
        <v/>
      </c>
      <c r="H362" s="65" t="str">
        <f>G!AW311</f>
        <v/>
      </c>
      <c r="I362" s="28" t="str">
        <f>G!AV311</f>
        <v>--</v>
      </c>
      <c r="J362" s="23" t="str">
        <f>G!AX311</f>
        <v/>
      </c>
      <c r="K362" s="65" t="str">
        <f>IFERROR(IF(OR(I362="--",I362="rg",VLOOKUP(F!$B311,E!$B$1:'E'!$AK$300,17,FALSE)=1000000000,J362="-",J362=""),"",(HLOOKUP(SMALL(G!$R$5:'G'!$AC$5,3),G!$R$5:'G'!$AC$500,ROW(G!T311)-4,FALSE))/VLOOKUP(F!$B311,E!$B$1:'E'!$AK$300,17,FALSE)*100),"")</f>
        <v/>
      </c>
      <c r="L362" s="65" t="str">
        <f>G!AZ311</f>
        <v/>
      </c>
      <c r="M362" s="28" t="str">
        <f>G!AY311</f>
        <v>--</v>
      </c>
      <c r="N362" s="23" t="str">
        <f>G!BA311</f>
        <v/>
      </c>
      <c r="O362" s="65" t="str">
        <f>IFERROR(IF(OR(M362="--",M362="rg",VLOOKUP(F!$B311,E!$B$1:'E'!$AK$300,17,FALSE)=1000000000,N362="-",N362=""),"",(HLOOKUP(SMALL(G!$R$5:'G'!$AC$5,5),G!$R$5:'G'!$AC$500,ROW(G!V311)-4,FALSE))/VLOOKUP(F!$B311,E!$B$1:'E'!$AK$300,17,FALSE)*100),"")</f>
        <v/>
      </c>
      <c r="P362" s="65" t="str">
        <f>G!BC311</f>
        <v/>
      </c>
      <c r="Q362" s="28" t="str">
        <f>G!BB311</f>
        <v>--</v>
      </c>
      <c r="R362" s="23" t="str">
        <f>G!BD311</f>
        <v/>
      </c>
      <c r="S362" s="65" t="str">
        <f>IFERROR(IF(OR(Q362="--",Q362="rg",VLOOKUP(F!$B311,E!$B$1:'E'!$AK$300,17,FALSE)=1000000000,R362="-",R362=""),"",(HLOOKUP(SMALL(G!$R$5:'G'!$AC$5,7),G!$R$5:'G'!$AC$500,ROW(G!X311)-4,FALSE))/VLOOKUP(F!$B311,E!$B$1:'E'!$AK$300,17,FALSE)*100),"")</f>
        <v/>
      </c>
      <c r="T362" s="65" t="str">
        <f>G!BF311</f>
        <v/>
      </c>
      <c r="U362" s="28" t="str">
        <f>G!BE311</f>
        <v>--</v>
      </c>
      <c r="V362" s="23" t="str">
        <f>G!BG311</f>
        <v/>
      </c>
      <c r="W362" s="65" t="str">
        <f>IFERROR(IF(OR(U362="--",U362="rg",VLOOKUP(F!$B311,E!$B$1:'E'!$AK$300,17,FALSE)=1000000000,V362="-",V362=""),"",(HLOOKUP(SMALL(G!$R$5:'G'!$AC$5,9),G!$R$5:'G'!$AC$500,ROW(G!Z311)-4,FALSE))/VLOOKUP(F!$B311,E!$B$1:'E'!$AK$300,17,FALSE)*100),"")</f>
        <v/>
      </c>
      <c r="X362" s="65" t="str">
        <f>G!BI311</f>
        <v/>
      </c>
      <c r="Y362" s="28" t="str">
        <f>G!BH311</f>
        <v>--</v>
      </c>
      <c r="Z362" s="23" t="str">
        <f>G!BJ311</f>
        <v/>
      </c>
      <c r="AA362" s="65" t="str">
        <f>IFERROR(IF(OR(Y362="--",Y362="rg",VLOOKUP(F!$B311,E!$B$1:'E'!$AK$300,17,FALSE)=1000000000,Z362="-",Z362=""),"",(HLOOKUP(SMALL(G!$R$5:'G'!$AC$5,11),G!$R$5:'G'!$AC$500,ROW(G!AB311)-4,FALSE))/VLOOKUP(F!$B311,E!$B$1:'E'!$AK$300,17,FALSE)*100),"")</f>
        <v/>
      </c>
      <c r="AB362" s="22"/>
      <c r="AC362" s="22"/>
      <c r="AE362" s="40">
        <f t="shared" si="19"/>
        <v>1</v>
      </c>
    </row>
    <row r="363" spans="1:31" s="40" customFormat="1" ht="9" customHeight="1" x14ac:dyDescent="0.15">
      <c r="A363" s="161" t="str">
        <f>F!A312</f>
        <v>3-Nitroaniline</v>
      </c>
      <c r="B363" s="161"/>
      <c r="C363" s="161"/>
      <c r="D363" s="65" t="str">
        <f>G!AT312</f>
        <v/>
      </c>
      <c r="E363" s="28" t="str">
        <f>G!AS312</f>
        <v>--</v>
      </c>
      <c r="F363" s="23" t="str">
        <f>G!AU312</f>
        <v/>
      </c>
      <c r="G363" s="65" t="str">
        <f>IFERROR(IF(OR(E363="--",E363="rg",VLOOKUP(F!$B312,E!$B$1:'E'!$AK$300,17,FALSE)=1000000000,F363="-",F363=""),"",(HLOOKUP(SMALL(G!$R$5:'G'!$AC$5,1),G!$R$5:'G'!$AC$500,ROW(G!R312)-4,FALSE))/VLOOKUP(F!$B312,E!$B$1:'E'!$AK$300,17,FALSE)*100),"")</f>
        <v/>
      </c>
      <c r="H363" s="65" t="str">
        <f>G!AW312</f>
        <v/>
      </c>
      <c r="I363" s="28" t="str">
        <f>G!AV312</f>
        <v>--</v>
      </c>
      <c r="J363" s="23" t="str">
        <f>G!AX312</f>
        <v/>
      </c>
      <c r="K363" s="65" t="str">
        <f>IFERROR(IF(OR(I363="--",I363="rg",VLOOKUP(F!$B312,E!$B$1:'E'!$AK$300,17,FALSE)=1000000000,J363="-",J363=""),"",(HLOOKUP(SMALL(G!$R$5:'G'!$AC$5,3),G!$R$5:'G'!$AC$500,ROW(G!T312)-4,FALSE))/VLOOKUP(F!$B312,E!$B$1:'E'!$AK$300,17,FALSE)*100),"")</f>
        <v/>
      </c>
      <c r="L363" s="65" t="str">
        <f>G!AZ312</f>
        <v/>
      </c>
      <c r="M363" s="28" t="str">
        <f>G!AY312</f>
        <v>--</v>
      </c>
      <c r="N363" s="23" t="str">
        <f>G!BA312</f>
        <v/>
      </c>
      <c r="O363" s="65" t="str">
        <f>IFERROR(IF(OR(M363="--",M363="rg",VLOOKUP(F!$B312,E!$B$1:'E'!$AK$300,17,FALSE)=1000000000,N363="-",N363=""),"",(HLOOKUP(SMALL(G!$R$5:'G'!$AC$5,5),G!$R$5:'G'!$AC$500,ROW(G!V312)-4,FALSE))/VLOOKUP(F!$B312,E!$B$1:'E'!$AK$300,17,FALSE)*100),"")</f>
        <v/>
      </c>
      <c r="P363" s="65" t="str">
        <f>G!BC312</f>
        <v/>
      </c>
      <c r="Q363" s="28" t="str">
        <f>G!BB312</f>
        <v>--</v>
      </c>
      <c r="R363" s="23" t="str">
        <f>G!BD312</f>
        <v/>
      </c>
      <c r="S363" s="65" t="str">
        <f>IFERROR(IF(OR(Q363="--",Q363="rg",VLOOKUP(F!$B312,E!$B$1:'E'!$AK$300,17,FALSE)=1000000000,R363="-",R363=""),"",(HLOOKUP(SMALL(G!$R$5:'G'!$AC$5,7),G!$R$5:'G'!$AC$500,ROW(G!X312)-4,FALSE))/VLOOKUP(F!$B312,E!$B$1:'E'!$AK$300,17,FALSE)*100),"")</f>
        <v/>
      </c>
      <c r="T363" s="65" t="str">
        <f>G!BF312</f>
        <v/>
      </c>
      <c r="U363" s="28" t="str">
        <f>G!BE312</f>
        <v>--</v>
      </c>
      <c r="V363" s="23" t="str">
        <f>G!BG312</f>
        <v/>
      </c>
      <c r="W363" s="65" t="str">
        <f>IFERROR(IF(OR(U363="--",U363="rg",VLOOKUP(F!$B312,E!$B$1:'E'!$AK$300,17,FALSE)=1000000000,V363="-",V363=""),"",(HLOOKUP(SMALL(G!$R$5:'G'!$AC$5,9),G!$R$5:'G'!$AC$500,ROW(G!Z312)-4,FALSE))/VLOOKUP(F!$B312,E!$B$1:'E'!$AK$300,17,FALSE)*100),"")</f>
        <v/>
      </c>
      <c r="X363" s="65" t="str">
        <f>G!BI312</f>
        <v/>
      </c>
      <c r="Y363" s="28" t="str">
        <f>G!BH312</f>
        <v>--</v>
      </c>
      <c r="Z363" s="23" t="str">
        <f>G!BJ312</f>
        <v/>
      </c>
      <c r="AA363" s="65" t="str">
        <f>IFERROR(IF(OR(Y363="--",Y363="rg",VLOOKUP(F!$B312,E!$B$1:'E'!$AK$300,17,FALSE)=1000000000,Z363="-",Z363=""),"",(HLOOKUP(SMALL(G!$R$5:'G'!$AC$5,11),G!$R$5:'G'!$AC$500,ROW(G!AB312)-4,FALSE))/VLOOKUP(F!$B312,E!$B$1:'E'!$AK$300,17,FALSE)*100),"")</f>
        <v/>
      </c>
      <c r="AB363" s="22"/>
      <c r="AC363" s="22"/>
      <c r="AE363" s="40">
        <f t="shared" si="19"/>
        <v>1</v>
      </c>
    </row>
    <row r="364" spans="1:31" s="40" customFormat="1" ht="9" customHeight="1" x14ac:dyDescent="0.15">
      <c r="A364" s="161" t="str">
        <f>F!A313</f>
        <v>4-Nitroaniline</v>
      </c>
      <c r="B364" s="161"/>
      <c r="C364" s="161"/>
      <c r="D364" s="65" t="str">
        <f>G!AT313</f>
        <v/>
      </c>
      <c r="E364" s="28" t="str">
        <f>G!AS313</f>
        <v>--</v>
      </c>
      <c r="F364" s="23" t="str">
        <f>G!AU313</f>
        <v/>
      </c>
      <c r="G364" s="65" t="str">
        <f>IFERROR(IF(OR(E364="--",E364="rg",VLOOKUP(F!$B313,E!$B$1:'E'!$AK$300,17,FALSE)=1000000000,F364="-",F364=""),"",(HLOOKUP(SMALL(G!$R$5:'G'!$AC$5,1),G!$R$5:'G'!$AC$500,ROW(G!R313)-4,FALSE))/VLOOKUP(F!$B313,E!$B$1:'E'!$AK$300,17,FALSE)*100),"")</f>
        <v/>
      </c>
      <c r="H364" s="65" t="str">
        <f>G!AW313</f>
        <v/>
      </c>
      <c r="I364" s="28" t="str">
        <f>G!AV313</f>
        <v>--</v>
      </c>
      <c r="J364" s="23" t="str">
        <f>G!AX313</f>
        <v/>
      </c>
      <c r="K364" s="65" t="str">
        <f>IFERROR(IF(OR(I364="--",I364="rg",VLOOKUP(F!$B313,E!$B$1:'E'!$AK$300,17,FALSE)=1000000000,J364="-",J364=""),"",(HLOOKUP(SMALL(G!$R$5:'G'!$AC$5,3),G!$R$5:'G'!$AC$500,ROW(G!T313)-4,FALSE))/VLOOKUP(F!$B313,E!$B$1:'E'!$AK$300,17,FALSE)*100),"")</f>
        <v/>
      </c>
      <c r="L364" s="65" t="str">
        <f>G!AZ313</f>
        <v/>
      </c>
      <c r="M364" s="28" t="str">
        <f>G!AY313</f>
        <v>--</v>
      </c>
      <c r="N364" s="23" t="str">
        <f>G!BA313</f>
        <v/>
      </c>
      <c r="O364" s="65" t="str">
        <f>IFERROR(IF(OR(M364="--",M364="rg",VLOOKUP(F!$B313,E!$B$1:'E'!$AK$300,17,FALSE)=1000000000,N364="-",N364=""),"",(HLOOKUP(SMALL(G!$R$5:'G'!$AC$5,5),G!$R$5:'G'!$AC$500,ROW(G!V313)-4,FALSE))/VLOOKUP(F!$B313,E!$B$1:'E'!$AK$300,17,FALSE)*100),"")</f>
        <v/>
      </c>
      <c r="P364" s="65" t="str">
        <f>G!BC313</f>
        <v/>
      </c>
      <c r="Q364" s="28" t="str">
        <f>G!BB313</f>
        <v>--</v>
      </c>
      <c r="R364" s="23" t="str">
        <f>G!BD313</f>
        <v/>
      </c>
      <c r="S364" s="65" t="str">
        <f>IFERROR(IF(OR(Q364="--",Q364="rg",VLOOKUP(F!$B313,E!$B$1:'E'!$AK$300,17,FALSE)=1000000000,R364="-",R364=""),"",(HLOOKUP(SMALL(G!$R$5:'G'!$AC$5,7),G!$R$5:'G'!$AC$500,ROW(G!X313)-4,FALSE))/VLOOKUP(F!$B313,E!$B$1:'E'!$AK$300,17,FALSE)*100),"")</f>
        <v/>
      </c>
      <c r="T364" s="65" t="str">
        <f>G!BF313</f>
        <v/>
      </c>
      <c r="U364" s="28" t="str">
        <f>G!BE313</f>
        <v>--</v>
      </c>
      <c r="V364" s="23" t="str">
        <f>G!BG313</f>
        <v/>
      </c>
      <c r="W364" s="65" t="str">
        <f>IFERROR(IF(OR(U364="--",U364="rg",VLOOKUP(F!$B313,E!$B$1:'E'!$AK$300,17,FALSE)=1000000000,V364="-",V364=""),"",(HLOOKUP(SMALL(G!$R$5:'G'!$AC$5,9),G!$R$5:'G'!$AC$500,ROW(G!Z313)-4,FALSE))/VLOOKUP(F!$B313,E!$B$1:'E'!$AK$300,17,FALSE)*100),"")</f>
        <v/>
      </c>
      <c r="X364" s="65" t="str">
        <f>G!BI313</f>
        <v/>
      </c>
      <c r="Y364" s="28" t="str">
        <f>G!BH313</f>
        <v>--</v>
      </c>
      <c r="Z364" s="23" t="str">
        <f>G!BJ313</f>
        <v/>
      </c>
      <c r="AA364" s="65" t="str">
        <f>IFERROR(IF(OR(Y364="--",Y364="rg",VLOOKUP(F!$B313,E!$B$1:'E'!$AK$300,17,FALSE)=1000000000,Z364="-",Z364=""),"",(HLOOKUP(SMALL(G!$R$5:'G'!$AC$5,11),G!$R$5:'G'!$AC$500,ROW(G!AB313)-4,FALSE))/VLOOKUP(F!$B313,E!$B$1:'E'!$AK$300,17,FALSE)*100),"")</f>
        <v/>
      </c>
      <c r="AB364" s="22"/>
      <c r="AC364" s="22"/>
      <c r="AE364" s="40">
        <f t="shared" si="19"/>
        <v>1</v>
      </c>
    </row>
    <row r="365" spans="1:31" s="40" customFormat="1" ht="9" customHeight="1" x14ac:dyDescent="0.15">
      <c r="A365" s="161" t="str">
        <f>F!A314</f>
        <v>n-Nitrosodi-n-propylamine</v>
      </c>
      <c r="B365" s="161"/>
      <c r="C365" s="161"/>
      <c r="D365" s="65" t="str">
        <f>G!AT314</f>
        <v/>
      </c>
      <c r="E365" s="28" t="str">
        <f>G!AS314</f>
        <v>--</v>
      </c>
      <c r="F365" s="23" t="str">
        <f>G!AU314</f>
        <v/>
      </c>
      <c r="G365" s="65" t="str">
        <f>IFERROR(IF(OR(E365="--",E365="rg",VLOOKUP(F!$B314,E!$B$1:'E'!$AK$300,17,FALSE)=1000000000,F365="-",F365=""),"",(HLOOKUP(SMALL(G!$R$5:'G'!$AC$5,1),G!$R$5:'G'!$AC$500,ROW(G!R314)-4,FALSE))/VLOOKUP(F!$B314,E!$B$1:'E'!$AK$300,17,FALSE)*100),"")</f>
        <v/>
      </c>
      <c r="H365" s="65" t="str">
        <f>G!AW314</f>
        <v/>
      </c>
      <c r="I365" s="28" t="str">
        <f>G!AV314</f>
        <v>--</v>
      </c>
      <c r="J365" s="23" t="str">
        <f>G!AX314</f>
        <v/>
      </c>
      <c r="K365" s="65" t="str">
        <f>IFERROR(IF(OR(I365="--",I365="rg",VLOOKUP(F!$B314,E!$B$1:'E'!$AK$300,17,FALSE)=1000000000,J365="-",J365=""),"",(HLOOKUP(SMALL(G!$R$5:'G'!$AC$5,3),G!$R$5:'G'!$AC$500,ROW(G!T314)-4,FALSE))/VLOOKUP(F!$B314,E!$B$1:'E'!$AK$300,17,FALSE)*100),"")</f>
        <v/>
      </c>
      <c r="L365" s="65" t="str">
        <f>G!AZ314</f>
        <v/>
      </c>
      <c r="M365" s="28" t="str">
        <f>G!AY314</f>
        <v>--</v>
      </c>
      <c r="N365" s="23" t="str">
        <f>G!BA314</f>
        <v/>
      </c>
      <c r="O365" s="65" t="str">
        <f>IFERROR(IF(OR(M365="--",M365="rg",VLOOKUP(F!$B314,E!$B$1:'E'!$AK$300,17,FALSE)=1000000000,N365="-",N365=""),"",(HLOOKUP(SMALL(G!$R$5:'G'!$AC$5,5),G!$R$5:'G'!$AC$500,ROW(G!V314)-4,FALSE))/VLOOKUP(F!$B314,E!$B$1:'E'!$AK$300,17,FALSE)*100),"")</f>
        <v/>
      </c>
      <c r="P365" s="65" t="str">
        <f>G!BC314</f>
        <v/>
      </c>
      <c r="Q365" s="28" t="str">
        <f>G!BB314</f>
        <v>--</v>
      </c>
      <c r="R365" s="23" t="str">
        <f>G!BD314</f>
        <v/>
      </c>
      <c r="S365" s="65" t="str">
        <f>IFERROR(IF(OR(Q365="--",Q365="rg",VLOOKUP(F!$B314,E!$B$1:'E'!$AK$300,17,FALSE)=1000000000,R365="-",R365=""),"",(HLOOKUP(SMALL(G!$R$5:'G'!$AC$5,7),G!$R$5:'G'!$AC$500,ROW(G!X314)-4,FALSE))/VLOOKUP(F!$B314,E!$B$1:'E'!$AK$300,17,FALSE)*100),"")</f>
        <v/>
      </c>
      <c r="T365" s="65" t="str">
        <f>G!BF314</f>
        <v/>
      </c>
      <c r="U365" s="28" t="str">
        <f>G!BE314</f>
        <v>--</v>
      </c>
      <c r="V365" s="23" t="str">
        <f>G!BG314</f>
        <v/>
      </c>
      <c r="W365" s="65" t="str">
        <f>IFERROR(IF(OR(U365="--",U365="rg",VLOOKUP(F!$B314,E!$B$1:'E'!$AK$300,17,FALSE)=1000000000,V365="-",V365=""),"",(HLOOKUP(SMALL(G!$R$5:'G'!$AC$5,9),G!$R$5:'G'!$AC$500,ROW(G!Z314)-4,FALSE))/VLOOKUP(F!$B314,E!$B$1:'E'!$AK$300,17,FALSE)*100),"")</f>
        <v/>
      </c>
      <c r="X365" s="65" t="str">
        <f>G!BI314</f>
        <v/>
      </c>
      <c r="Y365" s="28" t="str">
        <f>G!BH314</f>
        <v>--</v>
      </c>
      <c r="Z365" s="23" t="str">
        <f>G!BJ314</f>
        <v/>
      </c>
      <c r="AA365" s="65" t="str">
        <f>IFERROR(IF(OR(Y365="--",Y365="rg",VLOOKUP(F!$B314,E!$B$1:'E'!$AK$300,17,FALSE)=1000000000,Z365="-",Z365=""),"",(HLOOKUP(SMALL(G!$R$5:'G'!$AC$5,11),G!$R$5:'G'!$AC$500,ROW(G!AB314)-4,FALSE))/VLOOKUP(F!$B314,E!$B$1:'E'!$AK$300,17,FALSE)*100),"")</f>
        <v/>
      </c>
      <c r="AB365" s="22"/>
      <c r="AC365" s="22"/>
      <c r="AE365" s="40">
        <f t="shared" si="19"/>
        <v>1</v>
      </c>
    </row>
    <row r="366" spans="1:31" ht="3.95" customHeight="1" x14ac:dyDescent="0.15">
      <c r="A366" s="65"/>
      <c r="B366" s="65"/>
      <c r="C366" s="65"/>
      <c r="D366" s="65"/>
      <c r="H366" s="65"/>
      <c r="L366" s="65"/>
      <c r="P366" s="65"/>
      <c r="T366" s="65"/>
      <c r="X366" s="65"/>
      <c r="AA366" s="22"/>
      <c r="AE366" s="67">
        <f>AE367</f>
        <v>1</v>
      </c>
    </row>
    <row r="367" spans="1:31" ht="9" customHeight="1" x14ac:dyDescent="0.15">
      <c r="A367" s="66" t="str">
        <f>IF(COUNTIF(F!D312:D318,60)&gt;0,"Alcoholen (mg/l)","Alcoholen (µg/l)")</f>
        <v>Alcoholen (µg/l)</v>
      </c>
      <c r="B367" s="65"/>
      <c r="C367" s="65"/>
      <c r="D367" s="65"/>
      <c r="H367" s="65"/>
      <c r="L367" s="65"/>
      <c r="P367" s="65"/>
      <c r="T367" s="65"/>
      <c r="X367" s="65"/>
      <c r="AA367" s="22"/>
      <c r="AE367" s="67">
        <f>IF(COUNTIF(AE368:AE374,1)=COUNT(AE368:AE374),1,0)</f>
        <v>1</v>
      </c>
    </row>
    <row r="368" spans="1:31" s="40" customFormat="1" ht="9" customHeight="1" x14ac:dyDescent="0.15">
      <c r="A368" s="161" t="str">
        <f>F!A315</f>
        <v>Methanol</v>
      </c>
      <c r="B368" s="161"/>
      <c r="C368" s="161"/>
      <c r="D368" s="65" t="str">
        <f>G!AT315</f>
        <v/>
      </c>
      <c r="E368" s="28" t="str">
        <f>G!AS315</f>
        <v>--</v>
      </c>
      <c r="F368" s="23" t="str">
        <f>G!AU315</f>
        <v/>
      </c>
      <c r="G368" s="65" t="str">
        <f>IFERROR(IF(OR(E368="--",E368="rg",VLOOKUP(F!$B315,E!$B$1:'E'!$AK$300,17,FALSE)=1000000000,F368="-",F368=""),"",(HLOOKUP(SMALL(G!$R$5:'G'!$AC$5,1),G!$R$5:'G'!$AC$500,ROW(G!R315)-4,FALSE))/VLOOKUP(F!$B315,E!$B$1:'E'!$AK$300,17,FALSE)*100),"")</f>
        <v/>
      </c>
      <c r="H368" s="65" t="str">
        <f>G!AW315</f>
        <v/>
      </c>
      <c r="I368" s="28" t="str">
        <f>G!AV315</f>
        <v>--</v>
      </c>
      <c r="J368" s="23" t="str">
        <f>G!AX315</f>
        <v/>
      </c>
      <c r="K368" s="65" t="str">
        <f>IFERROR(IF(OR(I368="--",I368="rg",VLOOKUP(F!$B315,E!$B$1:'E'!$AK$300,17,FALSE)=1000000000,J368="-",J368=""),"",(HLOOKUP(SMALL(G!$R$5:'G'!$AC$5,3),G!$R$5:'G'!$AC$500,ROW(G!T315)-4,FALSE))/VLOOKUP(F!$B315,E!$B$1:'E'!$AK$300,17,FALSE)*100),"")</f>
        <v/>
      </c>
      <c r="L368" s="65" t="str">
        <f>G!AZ315</f>
        <v/>
      </c>
      <c r="M368" s="28" t="str">
        <f>G!AY315</f>
        <v>--</v>
      </c>
      <c r="N368" s="23" t="str">
        <f>G!BA315</f>
        <v/>
      </c>
      <c r="O368" s="65" t="str">
        <f>IFERROR(IF(OR(M368="--",M368="rg",VLOOKUP(F!$B315,E!$B$1:'E'!$AK$300,17,FALSE)=1000000000,N368="-",N368=""),"",(HLOOKUP(SMALL(G!$R$5:'G'!$AC$5,5),G!$R$5:'G'!$AC$500,ROW(G!V315)-4,FALSE))/VLOOKUP(F!$B315,E!$B$1:'E'!$AK$300,17,FALSE)*100),"")</f>
        <v/>
      </c>
      <c r="P368" s="65" t="str">
        <f>G!BC315</f>
        <v/>
      </c>
      <c r="Q368" s="28" t="str">
        <f>G!BB315</f>
        <v>--</v>
      </c>
      <c r="R368" s="23" t="str">
        <f>G!BD315</f>
        <v/>
      </c>
      <c r="S368" s="65" t="str">
        <f>IFERROR(IF(OR(Q368="--",Q368="rg",VLOOKUP(F!$B315,E!$B$1:'E'!$AK$300,17,FALSE)=1000000000,R368="-",R368=""),"",(HLOOKUP(SMALL(G!$R$5:'G'!$AC$5,7),G!$R$5:'G'!$AC$500,ROW(G!X315)-4,FALSE))/VLOOKUP(F!$B315,E!$B$1:'E'!$AK$300,17,FALSE)*100),"")</f>
        <v/>
      </c>
      <c r="T368" s="65" t="str">
        <f>G!BF315</f>
        <v/>
      </c>
      <c r="U368" s="28" t="str">
        <f>G!BE315</f>
        <v>--</v>
      </c>
      <c r="V368" s="23" t="str">
        <f>G!BG315</f>
        <v/>
      </c>
      <c r="W368" s="65" t="str">
        <f>IFERROR(IF(OR(U368="--",U368="rg",VLOOKUP(F!$B315,E!$B$1:'E'!$AK$300,17,FALSE)=1000000000,V368="-",V368=""),"",(HLOOKUP(SMALL(G!$R$5:'G'!$AC$5,9),G!$R$5:'G'!$AC$500,ROW(G!Z315)-4,FALSE))/VLOOKUP(F!$B315,E!$B$1:'E'!$AK$300,17,FALSE)*100),"")</f>
        <v/>
      </c>
      <c r="X368" s="65" t="str">
        <f>G!BI315</f>
        <v/>
      </c>
      <c r="Y368" s="28" t="str">
        <f>G!BH315</f>
        <v>--</v>
      </c>
      <c r="Z368" s="23" t="str">
        <f>G!BJ315</f>
        <v/>
      </c>
      <c r="AA368" s="65" t="str">
        <f>IFERROR(IF(OR(Y368="--",Y368="rg",VLOOKUP(F!$B315,E!$B$1:'E'!$AK$300,17,FALSE)=1000000000,Z368="-",Z368=""),"",(HLOOKUP(SMALL(G!$R$5:'G'!$AC$5,11),G!$R$5:'G'!$AC$500,ROW(G!AB315)-4,FALSE))/VLOOKUP(F!$B315,E!$B$1:'E'!$AK$300,17,FALSE)*100),"")</f>
        <v/>
      </c>
      <c r="AB368" s="22"/>
      <c r="AC368" s="22"/>
      <c r="AE368" s="40">
        <f t="shared" ref="AE368:AE374" si="20">IF(AND(E368="--",I368="--",M368="--",Q368="--",U368="--",Y368="--"),1,0)</f>
        <v>1</v>
      </c>
    </row>
    <row r="369" spans="1:31" s="40" customFormat="1" ht="9" customHeight="1" x14ac:dyDescent="0.15">
      <c r="A369" s="161" t="str">
        <f>F!A316</f>
        <v>Ethanol</v>
      </c>
      <c r="B369" s="161"/>
      <c r="C369" s="161"/>
      <c r="D369" s="65" t="str">
        <f>G!AT316</f>
        <v/>
      </c>
      <c r="E369" s="28" t="str">
        <f>G!AS316</f>
        <v>--</v>
      </c>
      <c r="F369" s="23" t="str">
        <f>G!AU316</f>
        <v/>
      </c>
      <c r="G369" s="65" t="str">
        <f>IFERROR(IF(OR(E369="--",E369="rg",VLOOKUP(F!$B316,E!$B$1:'E'!$AK$300,17,FALSE)=1000000000,F369="-",F369=""),"",(HLOOKUP(SMALL(G!$R$5:'G'!$AC$5,1),G!$R$5:'G'!$AC$500,ROW(G!R316)-4,FALSE))/VLOOKUP(F!$B316,E!$B$1:'E'!$AK$300,17,FALSE)*100),"")</f>
        <v/>
      </c>
      <c r="H369" s="65" t="str">
        <f>G!AW316</f>
        <v/>
      </c>
      <c r="I369" s="28" t="str">
        <f>G!AV316</f>
        <v>--</v>
      </c>
      <c r="J369" s="23" t="str">
        <f>G!AX316</f>
        <v/>
      </c>
      <c r="K369" s="65" t="str">
        <f>IFERROR(IF(OR(I369="--",I369="rg",VLOOKUP(F!$B316,E!$B$1:'E'!$AK$300,17,FALSE)=1000000000,J369="-",J369=""),"",(HLOOKUP(SMALL(G!$R$5:'G'!$AC$5,3),G!$R$5:'G'!$AC$500,ROW(G!T316)-4,FALSE))/VLOOKUP(F!$B316,E!$B$1:'E'!$AK$300,17,FALSE)*100),"")</f>
        <v/>
      </c>
      <c r="L369" s="65" t="str">
        <f>G!AZ316</f>
        <v/>
      </c>
      <c r="M369" s="28" t="str">
        <f>G!AY316</f>
        <v>--</v>
      </c>
      <c r="N369" s="23" t="str">
        <f>G!BA316</f>
        <v/>
      </c>
      <c r="O369" s="65" t="str">
        <f>IFERROR(IF(OR(M369="--",M369="rg",VLOOKUP(F!$B316,E!$B$1:'E'!$AK$300,17,FALSE)=1000000000,N369="-",N369=""),"",(HLOOKUP(SMALL(G!$R$5:'G'!$AC$5,5),G!$R$5:'G'!$AC$500,ROW(G!V316)-4,FALSE))/VLOOKUP(F!$B316,E!$B$1:'E'!$AK$300,17,FALSE)*100),"")</f>
        <v/>
      </c>
      <c r="P369" s="65" t="str">
        <f>G!BC316</f>
        <v/>
      </c>
      <c r="Q369" s="28" t="str">
        <f>G!BB316</f>
        <v>--</v>
      </c>
      <c r="R369" s="23" t="str">
        <f>G!BD316</f>
        <v/>
      </c>
      <c r="S369" s="65" t="str">
        <f>IFERROR(IF(OR(Q369="--",Q369="rg",VLOOKUP(F!$B316,E!$B$1:'E'!$AK$300,17,FALSE)=1000000000,R369="-",R369=""),"",(HLOOKUP(SMALL(G!$R$5:'G'!$AC$5,7),G!$R$5:'G'!$AC$500,ROW(G!X316)-4,FALSE))/VLOOKUP(F!$B316,E!$B$1:'E'!$AK$300,17,FALSE)*100),"")</f>
        <v/>
      </c>
      <c r="T369" s="65" t="str">
        <f>G!BF316</f>
        <v/>
      </c>
      <c r="U369" s="28" t="str">
        <f>G!BE316</f>
        <v>--</v>
      </c>
      <c r="V369" s="23" t="str">
        <f>G!BG316</f>
        <v/>
      </c>
      <c r="W369" s="65" t="str">
        <f>IFERROR(IF(OR(U369="--",U369="rg",VLOOKUP(F!$B316,E!$B$1:'E'!$AK$300,17,FALSE)=1000000000,V369="-",V369=""),"",(HLOOKUP(SMALL(G!$R$5:'G'!$AC$5,9),G!$R$5:'G'!$AC$500,ROW(G!Z316)-4,FALSE))/VLOOKUP(F!$B316,E!$B$1:'E'!$AK$300,17,FALSE)*100),"")</f>
        <v/>
      </c>
      <c r="X369" s="65" t="str">
        <f>G!BI316</f>
        <v/>
      </c>
      <c r="Y369" s="28" t="str">
        <f>G!BH316</f>
        <v>--</v>
      </c>
      <c r="Z369" s="23" t="str">
        <f>G!BJ316</f>
        <v/>
      </c>
      <c r="AA369" s="65" t="str">
        <f>IFERROR(IF(OR(Y369="--",Y369="rg",VLOOKUP(F!$B316,E!$B$1:'E'!$AK$300,17,FALSE)=1000000000,Z369="-",Z369=""),"",(HLOOKUP(SMALL(G!$R$5:'G'!$AC$5,11),G!$R$5:'G'!$AC$500,ROW(G!AB316)-4,FALSE))/VLOOKUP(F!$B316,E!$B$1:'E'!$AK$300,17,FALSE)*100),"")</f>
        <v/>
      </c>
      <c r="AB369" s="22"/>
      <c r="AC369" s="22"/>
      <c r="AE369" s="40">
        <f t="shared" si="20"/>
        <v>1</v>
      </c>
    </row>
    <row r="370" spans="1:31" s="40" customFormat="1" ht="9" customHeight="1" x14ac:dyDescent="0.15">
      <c r="A370" s="161" t="str">
        <f>F!A317</f>
        <v>1-Propanol</v>
      </c>
      <c r="B370" s="161"/>
      <c r="C370" s="161"/>
      <c r="D370" s="65" t="str">
        <f>G!AT317</f>
        <v/>
      </c>
      <c r="E370" s="28" t="str">
        <f>G!AS317</f>
        <v>--</v>
      </c>
      <c r="F370" s="23" t="str">
        <f>G!AU317</f>
        <v/>
      </c>
      <c r="G370" s="65" t="str">
        <f>IFERROR(IF(OR(E370="--",E370="rg",VLOOKUP(F!$B317,E!$B$1:'E'!$AK$300,17,FALSE)=1000000000,F370="-",F370=""),"",(HLOOKUP(SMALL(G!$R$5:'G'!$AC$5,1),G!$R$5:'G'!$AC$500,ROW(G!R317)-4,FALSE))/VLOOKUP(F!$B317,E!$B$1:'E'!$AK$300,17,FALSE)*100),"")</f>
        <v/>
      </c>
      <c r="H370" s="65" t="str">
        <f>G!AW317</f>
        <v/>
      </c>
      <c r="I370" s="28" t="str">
        <f>G!AV317</f>
        <v>--</v>
      </c>
      <c r="J370" s="23" t="str">
        <f>G!AX317</f>
        <v/>
      </c>
      <c r="K370" s="65" t="str">
        <f>IFERROR(IF(OR(I370="--",I370="rg",VLOOKUP(F!$B317,E!$B$1:'E'!$AK$300,17,FALSE)=1000000000,J370="-",J370=""),"",(HLOOKUP(SMALL(G!$R$5:'G'!$AC$5,3),G!$R$5:'G'!$AC$500,ROW(G!T317)-4,FALSE))/VLOOKUP(F!$B317,E!$B$1:'E'!$AK$300,17,FALSE)*100),"")</f>
        <v/>
      </c>
      <c r="L370" s="65" t="str">
        <f>G!AZ317</f>
        <v/>
      </c>
      <c r="M370" s="28" t="str">
        <f>G!AY317</f>
        <v>--</v>
      </c>
      <c r="N370" s="23" t="str">
        <f>G!BA317</f>
        <v/>
      </c>
      <c r="O370" s="65" t="str">
        <f>IFERROR(IF(OR(M370="--",M370="rg",VLOOKUP(F!$B317,E!$B$1:'E'!$AK$300,17,FALSE)=1000000000,N370="-",N370=""),"",(HLOOKUP(SMALL(G!$R$5:'G'!$AC$5,5),G!$R$5:'G'!$AC$500,ROW(G!V317)-4,FALSE))/VLOOKUP(F!$B317,E!$B$1:'E'!$AK$300,17,FALSE)*100),"")</f>
        <v/>
      </c>
      <c r="P370" s="65" t="str">
        <f>G!BC317</f>
        <v/>
      </c>
      <c r="Q370" s="28" t="str">
        <f>G!BB317</f>
        <v>--</v>
      </c>
      <c r="R370" s="23" t="str">
        <f>G!BD317</f>
        <v/>
      </c>
      <c r="S370" s="65" t="str">
        <f>IFERROR(IF(OR(Q370="--",Q370="rg",VLOOKUP(F!$B317,E!$B$1:'E'!$AK$300,17,FALSE)=1000000000,R370="-",R370=""),"",(HLOOKUP(SMALL(G!$R$5:'G'!$AC$5,7),G!$R$5:'G'!$AC$500,ROW(G!X317)-4,FALSE))/VLOOKUP(F!$B317,E!$B$1:'E'!$AK$300,17,FALSE)*100),"")</f>
        <v/>
      </c>
      <c r="T370" s="65" t="str">
        <f>G!BF317</f>
        <v/>
      </c>
      <c r="U370" s="28" t="str">
        <f>G!BE317</f>
        <v>--</v>
      </c>
      <c r="V370" s="23" t="str">
        <f>G!BG317</f>
        <v/>
      </c>
      <c r="W370" s="65" t="str">
        <f>IFERROR(IF(OR(U370="--",U370="rg",VLOOKUP(F!$B317,E!$B$1:'E'!$AK$300,17,FALSE)=1000000000,V370="-",V370=""),"",(HLOOKUP(SMALL(G!$R$5:'G'!$AC$5,9),G!$R$5:'G'!$AC$500,ROW(G!Z317)-4,FALSE))/VLOOKUP(F!$B317,E!$B$1:'E'!$AK$300,17,FALSE)*100),"")</f>
        <v/>
      </c>
      <c r="X370" s="65" t="str">
        <f>G!BI317</f>
        <v/>
      </c>
      <c r="Y370" s="28" t="str">
        <f>G!BH317</f>
        <v>--</v>
      </c>
      <c r="Z370" s="23" t="str">
        <f>G!BJ317</f>
        <v/>
      </c>
      <c r="AA370" s="65" t="str">
        <f>IFERROR(IF(OR(Y370="--",Y370="rg",VLOOKUP(F!$B317,E!$B$1:'E'!$AK$300,17,FALSE)=1000000000,Z370="-",Z370=""),"",(HLOOKUP(SMALL(G!$R$5:'G'!$AC$5,11),G!$R$5:'G'!$AC$500,ROW(G!AB317)-4,FALSE))/VLOOKUP(F!$B317,E!$B$1:'E'!$AK$300,17,FALSE)*100),"")</f>
        <v/>
      </c>
      <c r="AB370" s="22"/>
      <c r="AC370" s="22"/>
      <c r="AE370" s="40">
        <f t="shared" si="20"/>
        <v>1</v>
      </c>
    </row>
    <row r="371" spans="1:31" s="40" customFormat="1" ht="9" customHeight="1" x14ac:dyDescent="0.15">
      <c r="A371" s="161" t="str">
        <f>F!A318</f>
        <v>2-Propanol (IPA)</v>
      </c>
      <c r="B371" s="161"/>
      <c r="C371" s="161"/>
      <c r="D371" s="65" t="str">
        <f>G!AT318</f>
        <v/>
      </c>
      <c r="E371" s="28" t="str">
        <f>G!AS318</f>
        <v>--</v>
      </c>
      <c r="F371" s="23" t="str">
        <f>G!AU318</f>
        <v/>
      </c>
      <c r="G371" s="65" t="str">
        <f>IFERROR(IF(OR(E371="--",E371="rg",VLOOKUP(F!$B318,E!$B$1:'E'!$AK$300,17,FALSE)=1000000000,F371="-",F371=""),"",(HLOOKUP(SMALL(G!$R$5:'G'!$AC$5,1),G!$R$5:'G'!$AC$500,ROW(G!R318)-4,FALSE))/VLOOKUP(F!$B318,E!$B$1:'E'!$AK$300,17,FALSE)*100),"")</f>
        <v/>
      </c>
      <c r="H371" s="65" t="str">
        <f>G!AW318</f>
        <v/>
      </c>
      <c r="I371" s="28" t="str">
        <f>G!AV318</f>
        <v>--</v>
      </c>
      <c r="J371" s="23" t="str">
        <f>G!AX318</f>
        <v/>
      </c>
      <c r="K371" s="65" t="str">
        <f>IFERROR(IF(OR(I371="--",I371="rg",VLOOKUP(F!$B318,E!$B$1:'E'!$AK$300,17,FALSE)=1000000000,J371="-",J371=""),"",(HLOOKUP(SMALL(G!$R$5:'G'!$AC$5,3),G!$R$5:'G'!$AC$500,ROW(G!T318)-4,FALSE))/VLOOKUP(F!$B318,E!$B$1:'E'!$AK$300,17,FALSE)*100),"")</f>
        <v/>
      </c>
      <c r="L371" s="65" t="str">
        <f>G!AZ318</f>
        <v/>
      </c>
      <c r="M371" s="28" t="str">
        <f>G!AY318</f>
        <v>--</v>
      </c>
      <c r="N371" s="23" t="str">
        <f>G!BA318</f>
        <v/>
      </c>
      <c r="O371" s="65" t="str">
        <f>IFERROR(IF(OR(M371="--",M371="rg",VLOOKUP(F!$B318,E!$B$1:'E'!$AK$300,17,FALSE)=1000000000,N371="-",N371=""),"",(HLOOKUP(SMALL(G!$R$5:'G'!$AC$5,5),G!$R$5:'G'!$AC$500,ROW(G!V318)-4,FALSE))/VLOOKUP(F!$B318,E!$B$1:'E'!$AK$300,17,FALSE)*100),"")</f>
        <v/>
      </c>
      <c r="P371" s="65" t="str">
        <f>G!BC318</f>
        <v/>
      </c>
      <c r="Q371" s="28" t="str">
        <f>G!BB318</f>
        <v>--</v>
      </c>
      <c r="R371" s="23" t="str">
        <f>G!BD318</f>
        <v/>
      </c>
      <c r="S371" s="65" t="str">
        <f>IFERROR(IF(OR(Q371="--",Q371="rg",VLOOKUP(F!$B318,E!$B$1:'E'!$AK$300,17,FALSE)=1000000000,R371="-",R371=""),"",(HLOOKUP(SMALL(G!$R$5:'G'!$AC$5,7),G!$R$5:'G'!$AC$500,ROW(G!X318)-4,FALSE))/VLOOKUP(F!$B318,E!$B$1:'E'!$AK$300,17,FALSE)*100),"")</f>
        <v/>
      </c>
      <c r="T371" s="65" t="str">
        <f>G!BF318</f>
        <v/>
      </c>
      <c r="U371" s="28" t="str">
        <f>G!BE318</f>
        <v>--</v>
      </c>
      <c r="V371" s="23" t="str">
        <f>G!BG318</f>
        <v/>
      </c>
      <c r="W371" s="65" t="str">
        <f>IFERROR(IF(OR(U371="--",U371="rg",VLOOKUP(F!$B318,E!$B$1:'E'!$AK$300,17,FALSE)=1000000000,V371="-",V371=""),"",(HLOOKUP(SMALL(G!$R$5:'G'!$AC$5,9),G!$R$5:'G'!$AC$500,ROW(G!Z318)-4,FALSE))/VLOOKUP(F!$B318,E!$B$1:'E'!$AK$300,17,FALSE)*100),"")</f>
        <v/>
      </c>
      <c r="X371" s="65" t="str">
        <f>G!BI318</f>
        <v/>
      </c>
      <c r="Y371" s="28" t="str">
        <f>G!BH318</f>
        <v>--</v>
      </c>
      <c r="Z371" s="23" t="str">
        <f>G!BJ318</f>
        <v/>
      </c>
      <c r="AA371" s="65" t="str">
        <f>IFERROR(IF(OR(Y371="--",Y371="rg",VLOOKUP(F!$B318,E!$B$1:'E'!$AK$300,17,FALSE)=1000000000,Z371="-",Z371=""),"",(HLOOKUP(SMALL(G!$R$5:'G'!$AC$5,11),G!$R$5:'G'!$AC$500,ROW(G!AB318)-4,FALSE))/VLOOKUP(F!$B318,E!$B$1:'E'!$AK$300,17,FALSE)*100),"")</f>
        <v/>
      </c>
      <c r="AB371" s="22"/>
      <c r="AC371" s="22"/>
      <c r="AE371" s="40">
        <f t="shared" si="20"/>
        <v>1</v>
      </c>
    </row>
    <row r="372" spans="1:31" s="40" customFormat="1" ht="9" customHeight="1" x14ac:dyDescent="0.15">
      <c r="A372" s="161" t="str">
        <f>F!A319</f>
        <v>1-Butanol</v>
      </c>
      <c r="B372" s="161"/>
      <c r="C372" s="161"/>
      <c r="D372" s="65" t="str">
        <f>G!AT319</f>
        <v/>
      </c>
      <c r="E372" s="28" t="str">
        <f>G!AS319</f>
        <v>--</v>
      </c>
      <c r="F372" s="23" t="str">
        <f>G!AU319</f>
        <v/>
      </c>
      <c r="G372" s="65" t="str">
        <f>IFERROR(IF(OR(E372="--",E372="rg",VLOOKUP(F!$B319,E!$B$1:'E'!$AK$300,17,FALSE)=1000000000,F372="-",F372=""),"",(HLOOKUP(SMALL(G!$R$5:'G'!$AC$5,1),G!$R$5:'G'!$AC$500,ROW(G!R319)-4,FALSE))/VLOOKUP(F!$B319,E!$B$1:'E'!$AK$300,17,FALSE)*100),"")</f>
        <v/>
      </c>
      <c r="H372" s="65" t="str">
        <f>G!AW319</f>
        <v/>
      </c>
      <c r="I372" s="28" t="str">
        <f>G!AV319</f>
        <v>--</v>
      </c>
      <c r="J372" s="23" t="str">
        <f>G!AX319</f>
        <v/>
      </c>
      <c r="K372" s="65" t="str">
        <f>IFERROR(IF(OR(I372="--",I372="rg",VLOOKUP(F!$B319,E!$B$1:'E'!$AK$300,17,FALSE)=1000000000,J372="-",J372=""),"",(HLOOKUP(SMALL(G!$R$5:'G'!$AC$5,3),G!$R$5:'G'!$AC$500,ROW(G!T319)-4,FALSE))/VLOOKUP(F!$B319,E!$B$1:'E'!$AK$300,17,FALSE)*100),"")</f>
        <v/>
      </c>
      <c r="L372" s="65" t="str">
        <f>G!AZ319</f>
        <v/>
      </c>
      <c r="M372" s="28" t="str">
        <f>G!AY319</f>
        <v>--</v>
      </c>
      <c r="N372" s="23" t="str">
        <f>G!BA319</f>
        <v/>
      </c>
      <c r="O372" s="65" t="str">
        <f>IFERROR(IF(OR(M372="--",M372="rg",VLOOKUP(F!$B319,E!$B$1:'E'!$AK$300,17,FALSE)=1000000000,N372="-",N372=""),"",(HLOOKUP(SMALL(G!$R$5:'G'!$AC$5,5),G!$R$5:'G'!$AC$500,ROW(G!V319)-4,FALSE))/VLOOKUP(F!$B319,E!$B$1:'E'!$AK$300,17,FALSE)*100),"")</f>
        <v/>
      </c>
      <c r="P372" s="65" t="str">
        <f>G!BC319</f>
        <v/>
      </c>
      <c r="Q372" s="28" t="str">
        <f>G!BB319</f>
        <v>--</v>
      </c>
      <c r="R372" s="23" t="str">
        <f>G!BD319</f>
        <v/>
      </c>
      <c r="S372" s="65" t="str">
        <f>IFERROR(IF(OR(Q372="--",Q372="rg",VLOOKUP(F!$B319,E!$B$1:'E'!$AK$300,17,FALSE)=1000000000,R372="-",R372=""),"",(HLOOKUP(SMALL(G!$R$5:'G'!$AC$5,7),G!$R$5:'G'!$AC$500,ROW(G!X319)-4,FALSE))/VLOOKUP(F!$B319,E!$B$1:'E'!$AK$300,17,FALSE)*100),"")</f>
        <v/>
      </c>
      <c r="T372" s="65" t="str">
        <f>G!BF319</f>
        <v/>
      </c>
      <c r="U372" s="28" t="str">
        <f>G!BE319</f>
        <v>--</v>
      </c>
      <c r="V372" s="23" t="str">
        <f>G!BG319</f>
        <v/>
      </c>
      <c r="W372" s="65" t="str">
        <f>IFERROR(IF(OR(U372="--",U372="rg",VLOOKUP(F!$B319,E!$B$1:'E'!$AK$300,17,FALSE)=1000000000,V372="-",V372=""),"",(HLOOKUP(SMALL(G!$R$5:'G'!$AC$5,9),G!$R$5:'G'!$AC$500,ROW(G!Z319)-4,FALSE))/VLOOKUP(F!$B319,E!$B$1:'E'!$AK$300,17,FALSE)*100),"")</f>
        <v/>
      </c>
      <c r="X372" s="65" t="str">
        <f>G!BI319</f>
        <v/>
      </c>
      <c r="Y372" s="28" t="str">
        <f>G!BH319</f>
        <v>--</v>
      </c>
      <c r="Z372" s="23" t="str">
        <f>G!BJ319</f>
        <v/>
      </c>
      <c r="AA372" s="65" t="str">
        <f>IFERROR(IF(OR(Y372="--",Y372="rg",VLOOKUP(F!$B319,E!$B$1:'E'!$AK$300,17,FALSE)=1000000000,Z372="-",Z372=""),"",(HLOOKUP(SMALL(G!$R$5:'G'!$AC$5,11),G!$R$5:'G'!$AC$500,ROW(G!AB319)-4,FALSE))/VLOOKUP(F!$B319,E!$B$1:'E'!$AK$300,17,FALSE)*100),"")</f>
        <v/>
      </c>
      <c r="AB372" s="22"/>
      <c r="AC372" s="22"/>
      <c r="AE372" s="40">
        <f t="shared" si="20"/>
        <v>1</v>
      </c>
    </row>
    <row r="373" spans="1:31" s="40" customFormat="1" ht="9" customHeight="1" x14ac:dyDescent="0.15">
      <c r="A373" s="161" t="str">
        <f>F!A320</f>
        <v>Iso-butanol</v>
      </c>
      <c r="B373" s="161"/>
      <c r="C373" s="161"/>
      <c r="D373" s="65" t="str">
        <f>G!AT320</f>
        <v/>
      </c>
      <c r="E373" s="28" t="str">
        <f>G!AS320</f>
        <v>--</v>
      </c>
      <c r="F373" s="23" t="str">
        <f>G!AU320</f>
        <v/>
      </c>
      <c r="G373" s="65" t="str">
        <f>IFERROR(IF(OR(E373="--",E373="rg",VLOOKUP(F!$B320,E!$B$1:'E'!$AK$300,17,FALSE)=1000000000,F373="-",F373=""),"",(HLOOKUP(SMALL(G!$R$5:'G'!$AC$5,1),G!$R$5:'G'!$AC$500,ROW(G!R320)-4,FALSE))/VLOOKUP(F!$B320,E!$B$1:'E'!$AK$300,17,FALSE)*100),"")</f>
        <v/>
      </c>
      <c r="H373" s="65" t="str">
        <f>G!AW320</f>
        <v/>
      </c>
      <c r="I373" s="28" t="str">
        <f>G!AV320</f>
        <v>--</v>
      </c>
      <c r="J373" s="23" t="str">
        <f>G!AX320</f>
        <v/>
      </c>
      <c r="K373" s="65" t="str">
        <f>IFERROR(IF(OR(I373="--",I373="rg",VLOOKUP(F!$B320,E!$B$1:'E'!$AK$300,17,FALSE)=1000000000,J373="-",J373=""),"",(HLOOKUP(SMALL(G!$R$5:'G'!$AC$5,3),G!$R$5:'G'!$AC$500,ROW(G!T320)-4,FALSE))/VLOOKUP(F!$B320,E!$B$1:'E'!$AK$300,17,FALSE)*100),"")</f>
        <v/>
      </c>
      <c r="L373" s="65" t="str">
        <f>G!AZ320</f>
        <v/>
      </c>
      <c r="M373" s="28" t="str">
        <f>G!AY320</f>
        <v>--</v>
      </c>
      <c r="N373" s="23" t="str">
        <f>G!BA320</f>
        <v/>
      </c>
      <c r="O373" s="65" t="str">
        <f>IFERROR(IF(OR(M373="--",M373="rg",VLOOKUP(F!$B320,E!$B$1:'E'!$AK$300,17,FALSE)=1000000000,N373="-",N373=""),"",(HLOOKUP(SMALL(G!$R$5:'G'!$AC$5,5),G!$R$5:'G'!$AC$500,ROW(G!V320)-4,FALSE))/VLOOKUP(F!$B320,E!$B$1:'E'!$AK$300,17,FALSE)*100),"")</f>
        <v/>
      </c>
      <c r="P373" s="65" t="str">
        <f>G!BC320</f>
        <v/>
      </c>
      <c r="Q373" s="28" t="str">
        <f>G!BB320</f>
        <v>--</v>
      </c>
      <c r="R373" s="23" t="str">
        <f>G!BD320</f>
        <v/>
      </c>
      <c r="S373" s="65" t="str">
        <f>IFERROR(IF(OR(Q373="--",Q373="rg",VLOOKUP(F!$B320,E!$B$1:'E'!$AK$300,17,FALSE)=1000000000,R373="-",R373=""),"",(HLOOKUP(SMALL(G!$R$5:'G'!$AC$5,7),G!$R$5:'G'!$AC$500,ROW(G!X320)-4,FALSE))/VLOOKUP(F!$B320,E!$B$1:'E'!$AK$300,17,FALSE)*100),"")</f>
        <v/>
      </c>
      <c r="T373" s="65" t="str">
        <f>G!BF320</f>
        <v/>
      </c>
      <c r="U373" s="28" t="str">
        <f>G!BE320</f>
        <v>--</v>
      </c>
      <c r="V373" s="23" t="str">
        <f>G!BG320</f>
        <v/>
      </c>
      <c r="W373" s="65" t="str">
        <f>IFERROR(IF(OR(U373="--",U373="rg",VLOOKUP(F!$B320,E!$B$1:'E'!$AK$300,17,FALSE)=1000000000,V373="-",V373=""),"",(HLOOKUP(SMALL(G!$R$5:'G'!$AC$5,9),G!$R$5:'G'!$AC$500,ROW(G!Z320)-4,FALSE))/VLOOKUP(F!$B320,E!$B$1:'E'!$AK$300,17,FALSE)*100),"")</f>
        <v/>
      </c>
      <c r="X373" s="65" t="str">
        <f>G!BI320</f>
        <v/>
      </c>
      <c r="Y373" s="28" t="str">
        <f>G!BH320</f>
        <v>--</v>
      </c>
      <c r="Z373" s="23" t="str">
        <f>G!BJ320</f>
        <v/>
      </c>
      <c r="AA373" s="65" t="str">
        <f>IFERROR(IF(OR(Y373="--",Y373="rg",VLOOKUP(F!$B320,E!$B$1:'E'!$AK$300,17,FALSE)=1000000000,Z373="-",Z373=""),"",(HLOOKUP(SMALL(G!$R$5:'G'!$AC$5,11),G!$R$5:'G'!$AC$500,ROW(G!AB320)-4,FALSE))/VLOOKUP(F!$B320,E!$B$1:'E'!$AK$300,17,FALSE)*100),"")</f>
        <v/>
      </c>
      <c r="AB373" s="22"/>
      <c r="AC373" s="22"/>
      <c r="AE373" s="40">
        <f t="shared" si="20"/>
        <v>1</v>
      </c>
    </row>
    <row r="374" spans="1:31" s="40" customFormat="1" ht="9" customHeight="1" x14ac:dyDescent="0.15">
      <c r="A374" s="161" t="str">
        <f>F!A321</f>
        <v>Tert-butanol</v>
      </c>
      <c r="B374" s="161"/>
      <c r="C374" s="161"/>
      <c r="D374" s="65" t="str">
        <f>G!AT321</f>
        <v/>
      </c>
      <c r="E374" s="28" t="str">
        <f>G!AS321</f>
        <v>--</v>
      </c>
      <c r="F374" s="23" t="str">
        <f>G!AU321</f>
        <v/>
      </c>
      <c r="G374" s="65" t="str">
        <f>IFERROR(IF(OR(E374="--",E374="rg",VLOOKUP(F!$B321,E!$B$1:'E'!$AK$300,17,FALSE)=1000000000,F374="-",F374=""),"",(HLOOKUP(SMALL(G!$R$5:'G'!$AC$5,1),G!$R$5:'G'!$AC$500,ROW(G!R321)-4,FALSE))/VLOOKUP(F!$B321,E!$B$1:'E'!$AK$300,17,FALSE)*100),"")</f>
        <v/>
      </c>
      <c r="H374" s="65" t="str">
        <f>G!AW321</f>
        <v/>
      </c>
      <c r="I374" s="28" t="str">
        <f>G!AV321</f>
        <v>--</v>
      </c>
      <c r="J374" s="23" t="str">
        <f>G!AX321</f>
        <v/>
      </c>
      <c r="K374" s="65" t="str">
        <f>IFERROR(IF(OR(I374="--",I374="rg",VLOOKUP(F!$B321,E!$B$1:'E'!$AK$300,17,FALSE)=1000000000,J374="-",J374=""),"",(HLOOKUP(SMALL(G!$R$5:'G'!$AC$5,3),G!$R$5:'G'!$AC$500,ROW(G!T321)-4,FALSE))/VLOOKUP(F!$B321,E!$B$1:'E'!$AK$300,17,FALSE)*100),"")</f>
        <v/>
      </c>
      <c r="L374" s="65" t="str">
        <f>G!AZ321</f>
        <v/>
      </c>
      <c r="M374" s="28" t="str">
        <f>G!AY321</f>
        <v>--</v>
      </c>
      <c r="N374" s="23" t="str">
        <f>G!BA321</f>
        <v/>
      </c>
      <c r="O374" s="65" t="str">
        <f>IFERROR(IF(OR(M374="--",M374="rg",VLOOKUP(F!$B321,E!$B$1:'E'!$AK$300,17,FALSE)=1000000000,N374="-",N374=""),"",(HLOOKUP(SMALL(G!$R$5:'G'!$AC$5,5),G!$R$5:'G'!$AC$500,ROW(G!V321)-4,FALSE))/VLOOKUP(F!$B321,E!$B$1:'E'!$AK$300,17,FALSE)*100),"")</f>
        <v/>
      </c>
      <c r="P374" s="65" t="str">
        <f>G!BC321</f>
        <v/>
      </c>
      <c r="Q374" s="28" t="str">
        <f>G!BB321</f>
        <v>--</v>
      </c>
      <c r="R374" s="23" t="str">
        <f>G!BD321</f>
        <v/>
      </c>
      <c r="S374" s="65" t="str">
        <f>IFERROR(IF(OR(Q374="--",Q374="rg",VLOOKUP(F!$B321,E!$B$1:'E'!$AK$300,17,FALSE)=1000000000,R374="-",R374=""),"",(HLOOKUP(SMALL(G!$R$5:'G'!$AC$5,7),G!$R$5:'G'!$AC$500,ROW(G!X321)-4,FALSE))/VLOOKUP(F!$B321,E!$B$1:'E'!$AK$300,17,FALSE)*100),"")</f>
        <v/>
      </c>
      <c r="T374" s="65" t="str">
        <f>G!BF321</f>
        <v/>
      </c>
      <c r="U374" s="28" t="str">
        <f>G!BE321</f>
        <v>--</v>
      </c>
      <c r="V374" s="23" t="str">
        <f>G!BG321</f>
        <v/>
      </c>
      <c r="W374" s="65" t="str">
        <f>IFERROR(IF(OR(U374="--",U374="rg",VLOOKUP(F!$B321,E!$B$1:'E'!$AK$300,17,FALSE)=1000000000,V374="-",V374=""),"",(HLOOKUP(SMALL(G!$R$5:'G'!$AC$5,9),G!$R$5:'G'!$AC$500,ROW(G!Z321)-4,FALSE))/VLOOKUP(F!$B321,E!$B$1:'E'!$AK$300,17,FALSE)*100),"")</f>
        <v/>
      </c>
      <c r="X374" s="65" t="str">
        <f>G!BI321</f>
        <v/>
      </c>
      <c r="Y374" s="28" t="str">
        <f>G!BH321</f>
        <v>--</v>
      </c>
      <c r="Z374" s="23" t="str">
        <f>G!BJ321</f>
        <v/>
      </c>
      <c r="AA374" s="65" t="str">
        <f>IFERROR(IF(OR(Y374="--",Y374="rg",VLOOKUP(F!$B321,E!$B$1:'E'!$AK$300,17,FALSE)=1000000000,Z374="-",Z374=""),"",(HLOOKUP(SMALL(G!$R$5:'G'!$AC$5,11),G!$R$5:'G'!$AC$500,ROW(G!AB321)-4,FALSE))/VLOOKUP(F!$B321,E!$B$1:'E'!$AK$300,17,FALSE)*100),"")</f>
        <v/>
      </c>
      <c r="AB374" s="22"/>
      <c r="AC374" s="22"/>
      <c r="AE374" s="40">
        <f t="shared" si="20"/>
        <v>1</v>
      </c>
    </row>
    <row r="375" spans="1:31" ht="3.95" customHeight="1" x14ac:dyDescent="0.15">
      <c r="A375" s="65"/>
      <c r="B375" s="65"/>
      <c r="C375" s="65"/>
      <c r="D375" s="65"/>
      <c r="H375" s="65"/>
      <c r="L375" s="65"/>
      <c r="P375" s="65"/>
      <c r="T375" s="65"/>
      <c r="X375" s="65"/>
      <c r="AA375" s="22"/>
      <c r="AE375" s="67">
        <f>AE376</f>
        <v>1</v>
      </c>
    </row>
    <row r="376" spans="1:31" ht="9" customHeight="1" x14ac:dyDescent="0.15">
      <c r="A376" s="66" t="str">
        <f>IF(COUNTIF(F!D319:D321,60)&gt;0,"Acetaten (mg/l)","Acetaten (µg/l)")</f>
        <v>Acetaten (µg/l)</v>
      </c>
      <c r="B376" s="65"/>
      <c r="C376" s="65"/>
      <c r="D376" s="65"/>
      <c r="H376" s="65"/>
      <c r="L376" s="65"/>
      <c r="P376" s="65"/>
      <c r="T376" s="65"/>
      <c r="X376" s="65"/>
      <c r="AA376" s="22"/>
      <c r="AE376" s="67">
        <f>IF(COUNTIF(AE377:AE379,1)=COUNT(AE377:AE379),1,0)</f>
        <v>1</v>
      </c>
    </row>
    <row r="377" spans="1:31" s="40" customFormat="1" ht="9" customHeight="1" x14ac:dyDescent="0.15">
      <c r="A377" s="161" t="str">
        <f>F!A322</f>
        <v>Methylacetaat</v>
      </c>
      <c r="B377" s="161"/>
      <c r="C377" s="161"/>
      <c r="D377" s="65" t="str">
        <f>G!AT322</f>
        <v/>
      </c>
      <c r="E377" s="28" t="str">
        <f>G!AS322</f>
        <v>--</v>
      </c>
      <c r="F377" s="23" t="str">
        <f>G!AU322</f>
        <v/>
      </c>
      <c r="G377" s="65" t="str">
        <f>IFERROR(IF(OR(E377="--",E377="rg",VLOOKUP(F!$B322,E!$B$1:'E'!$AK$300,17,FALSE)=1000000000,F377="-",F377=""),"",(HLOOKUP(SMALL(G!$R$5:'G'!$AC$5,1),G!$R$5:'G'!$AC$500,ROW(G!R322)-4,FALSE))/VLOOKUP(F!$B322,E!$B$1:'E'!$AK$300,17,FALSE)*100),"")</f>
        <v/>
      </c>
      <c r="H377" s="65" t="str">
        <f>G!AW322</f>
        <v/>
      </c>
      <c r="I377" s="28" t="str">
        <f>G!AV322</f>
        <v>--</v>
      </c>
      <c r="J377" s="23" t="str">
        <f>G!AX322</f>
        <v/>
      </c>
      <c r="K377" s="65" t="str">
        <f>IFERROR(IF(OR(I377="--",I377="rg",VLOOKUP(F!$B322,E!$B$1:'E'!$AK$300,17,FALSE)=1000000000,J377="-",J377=""),"",(HLOOKUP(SMALL(G!$R$5:'G'!$AC$5,3),G!$R$5:'G'!$AC$500,ROW(G!T322)-4,FALSE))/VLOOKUP(F!$B322,E!$B$1:'E'!$AK$300,17,FALSE)*100),"")</f>
        <v/>
      </c>
      <c r="L377" s="65" t="str">
        <f>G!AZ322</f>
        <v/>
      </c>
      <c r="M377" s="28" t="str">
        <f>G!AY322</f>
        <v>--</v>
      </c>
      <c r="N377" s="23" t="str">
        <f>G!BA322</f>
        <v/>
      </c>
      <c r="O377" s="65" t="str">
        <f>IFERROR(IF(OR(M377="--",M377="rg",VLOOKUP(F!$B322,E!$B$1:'E'!$AK$300,17,FALSE)=1000000000,N377="-",N377=""),"",(HLOOKUP(SMALL(G!$R$5:'G'!$AC$5,5),G!$R$5:'G'!$AC$500,ROW(G!V322)-4,FALSE))/VLOOKUP(F!$B322,E!$B$1:'E'!$AK$300,17,FALSE)*100),"")</f>
        <v/>
      </c>
      <c r="P377" s="65" t="str">
        <f>G!BC322</f>
        <v/>
      </c>
      <c r="Q377" s="28" t="str">
        <f>G!BB322</f>
        <v>--</v>
      </c>
      <c r="R377" s="23" t="str">
        <f>G!BD322</f>
        <v/>
      </c>
      <c r="S377" s="65" t="str">
        <f>IFERROR(IF(OR(Q377="--",Q377="rg",VLOOKUP(F!$B322,E!$B$1:'E'!$AK$300,17,FALSE)=1000000000,R377="-",R377=""),"",(HLOOKUP(SMALL(G!$R$5:'G'!$AC$5,7),G!$R$5:'G'!$AC$500,ROW(G!X322)-4,FALSE))/VLOOKUP(F!$B322,E!$B$1:'E'!$AK$300,17,FALSE)*100),"")</f>
        <v/>
      </c>
      <c r="T377" s="65" t="str">
        <f>G!BF322</f>
        <v/>
      </c>
      <c r="U377" s="28" t="str">
        <f>G!BE322</f>
        <v>--</v>
      </c>
      <c r="V377" s="23" t="str">
        <f>G!BG322</f>
        <v/>
      </c>
      <c r="W377" s="65" t="str">
        <f>IFERROR(IF(OR(U377="--",U377="rg",VLOOKUP(F!$B322,E!$B$1:'E'!$AK$300,17,FALSE)=1000000000,V377="-",V377=""),"",(HLOOKUP(SMALL(G!$R$5:'G'!$AC$5,9),G!$R$5:'G'!$AC$500,ROW(G!Z322)-4,FALSE))/VLOOKUP(F!$B322,E!$B$1:'E'!$AK$300,17,FALSE)*100),"")</f>
        <v/>
      </c>
      <c r="X377" s="65" t="str">
        <f>G!BI322</f>
        <v/>
      </c>
      <c r="Y377" s="28" t="str">
        <f>G!BH322</f>
        <v>--</v>
      </c>
      <c r="Z377" s="23" t="str">
        <f>G!BJ322</f>
        <v/>
      </c>
      <c r="AA377" s="65" t="str">
        <f>IFERROR(IF(OR(Y377="--",Y377="rg",VLOOKUP(F!$B322,E!$B$1:'E'!$AK$300,17,FALSE)=1000000000,Z377="-",Z377=""),"",(HLOOKUP(SMALL(G!$R$5:'G'!$AC$5,11),G!$R$5:'G'!$AC$500,ROW(G!AB322)-4,FALSE))/VLOOKUP(F!$B322,E!$B$1:'E'!$AK$300,17,FALSE)*100),"")</f>
        <v/>
      </c>
      <c r="AB377" s="22"/>
      <c r="AC377" s="22"/>
      <c r="AE377" s="40">
        <f t="shared" ref="AE377:AE379" si="21">IF(AND(E377="--",I377="--",M377="--",Q377="--",U377="--",Y377="--"),1,0)</f>
        <v>1</v>
      </c>
    </row>
    <row r="378" spans="1:31" s="40" customFormat="1" ht="9" customHeight="1" x14ac:dyDescent="0.15">
      <c r="A378" s="161" t="str">
        <f>F!A323</f>
        <v>Ethylacetaat</v>
      </c>
      <c r="B378" s="161"/>
      <c r="C378" s="161"/>
      <c r="D378" s="65" t="str">
        <f>G!AT323</f>
        <v/>
      </c>
      <c r="E378" s="28" t="str">
        <f>G!AS323</f>
        <v>--</v>
      </c>
      <c r="F378" s="23" t="str">
        <f>G!AU323</f>
        <v/>
      </c>
      <c r="G378" s="65" t="str">
        <f>IFERROR(IF(OR(E378="--",E378="rg",VLOOKUP(F!$B323,E!$B$1:'E'!$AK$300,17,FALSE)=1000000000,F378="-",F378=""),"",(HLOOKUP(SMALL(G!$R$5:'G'!$AC$5,1),G!$R$5:'G'!$AC$500,ROW(G!R323)-4,FALSE))/VLOOKUP(F!$B323,E!$B$1:'E'!$AK$300,17,FALSE)*100),"")</f>
        <v/>
      </c>
      <c r="H378" s="65" t="str">
        <f>G!AW323</f>
        <v/>
      </c>
      <c r="I378" s="28" t="str">
        <f>G!AV323</f>
        <v>--</v>
      </c>
      <c r="J378" s="23" t="str">
        <f>G!AX323</f>
        <v/>
      </c>
      <c r="K378" s="65" t="str">
        <f>IFERROR(IF(OR(I378="--",I378="rg",VLOOKUP(F!$B323,E!$B$1:'E'!$AK$300,17,FALSE)=1000000000,J378="-",J378=""),"",(HLOOKUP(SMALL(G!$R$5:'G'!$AC$5,3),G!$R$5:'G'!$AC$500,ROW(G!T323)-4,FALSE))/VLOOKUP(F!$B323,E!$B$1:'E'!$AK$300,17,FALSE)*100),"")</f>
        <v/>
      </c>
      <c r="L378" s="65" t="str">
        <f>G!AZ323</f>
        <v/>
      </c>
      <c r="M378" s="28" t="str">
        <f>G!AY323</f>
        <v>--</v>
      </c>
      <c r="N378" s="23" t="str">
        <f>G!BA323</f>
        <v/>
      </c>
      <c r="O378" s="65" t="str">
        <f>IFERROR(IF(OR(M378="--",M378="rg",VLOOKUP(F!$B323,E!$B$1:'E'!$AK$300,17,FALSE)=1000000000,N378="-",N378=""),"",(HLOOKUP(SMALL(G!$R$5:'G'!$AC$5,5),G!$R$5:'G'!$AC$500,ROW(G!V323)-4,FALSE))/VLOOKUP(F!$B323,E!$B$1:'E'!$AK$300,17,FALSE)*100),"")</f>
        <v/>
      </c>
      <c r="P378" s="65" t="str">
        <f>G!BC323</f>
        <v/>
      </c>
      <c r="Q378" s="28" t="str">
        <f>G!BB323</f>
        <v>--</v>
      </c>
      <c r="R378" s="23" t="str">
        <f>G!BD323</f>
        <v/>
      </c>
      <c r="S378" s="65" t="str">
        <f>IFERROR(IF(OR(Q378="--",Q378="rg",VLOOKUP(F!$B323,E!$B$1:'E'!$AK$300,17,FALSE)=1000000000,R378="-",R378=""),"",(HLOOKUP(SMALL(G!$R$5:'G'!$AC$5,7),G!$R$5:'G'!$AC$500,ROW(G!X323)-4,FALSE))/VLOOKUP(F!$B323,E!$B$1:'E'!$AK$300,17,FALSE)*100),"")</f>
        <v/>
      </c>
      <c r="T378" s="65" t="str">
        <f>G!BF323</f>
        <v/>
      </c>
      <c r="U378" s="28" t="str">
        <f>G!BE323</f>
        <v>--</v>
      </c>
      <c r="V378" s="23" t="str">
        <f>G!BG323</f>
        <v/>
      </c>
      <c r="W378" s="65" t="str">
        <f>IFERROR(IF(OR(U378="--",U378="rg",VLOOKUP(F!$B323,E!$B$1:'E'!$AK$300,17,FALSE)=1000000000,V378="-",V378=""),"",(HLOOKUP(SMALL(G!$R$5:'G'!$AC$5,9),G!$R$5:'G'!$AC$500,ROW(G!Z323)-4,FALSE))/VLOOKUP(F!$B323,E!$B$1:'E'!$AK$300,17,FALSE)*100),"")</f>
        <v/>
      </c>
      <c r="X378" s="65" t="str">
        <f>G!BI323</f>
        <v/>
      </c>
      <c r="Y378" s="28" t="str">
        <f>G!BH323</f>
        <v>--</v>
      </c>
      <c r="Z378" s="23" t="str">
        <f>G!BJ323</f>
        <v/>
      </c>
      <c r="AA378" s="65" t="str">
        <f>IFERROR(IF(OR(Y378="--",Y378="rg",VLOOKUP(F!$B323,E!$B$1:'E'!$AK$300,17,FALSE)=1000000000,Z378="-",Z378=""),"",(HLOOKUP(SMALL(G!$R$5:'G'!$AC$5,11),G!$R$5:'G'!$AC$500,ROW(G!AB323)-4,FALSE))/VLOOKUP(F!$B323,E!$B$1:'E'!$AK$300,17,FALSE)*100),"")</f>
        <v/>
      </c>
      <c r="AB378" s="22"/>
      <c r="AC378" s="22"/>
      <c r="AE378" s="40">
        <f t="shared" si="21"/>
        <v>1</v>
      </c>
    </row>
    <row r="379" spans="1:31" s="40" customFormat="1" ht="9" customHeight="1" x14ac:dyDescent="0.15">
      <c r="A379" s="161" t="str">
        <f>F!A324</f>
        <v>Butylacetaat</v>
      </c>
      <c r="B379" s="161"/>
      <c r="C379" s="161"/>
      <c r="D379" s="65" t="str">
        <f>G!AT324</f>
        <v/>
      </c>
      <c r="E379" s="28" t="str">
        <f>G!AS324</f>
        <v>--</v>
      </c>
      <c r="F379" s="23" t="str">
        <f>G!AU324</f>
        <v/>
      </c>
      <c r="G379" s="65" t="str">
        <f>IFERROR(IF(OR(E379="--",E379="rg",VLOOKUP(F!$B324,E!$B$1:'E'!$AK$300,17,FALSE)=1000000000,F379="-",F379=""),"",(HLOOKUP(SMALL(G!$R$5:'G'!$AC$5,1),G!$R$5:'G'!$AC$500,ROW(G!R324)-4,FALSE))/VLOOKUP(F!$B324,E!$B$1:'E'!$AK$300,17,FALSE)*100),"")</f>
        <v/>
      </c>
      <c r="H379" s="65" t="str">
        <f>G!AW324</f>
        <v/>
      </c>
      <c r="I379" s="28" t="str">
        <f>G!AV324</f>
        <v>--</v>
      </c>
      <c r="J379" s="23" t="str">
        <f>G!AX324</f>
        <v/>
      </c>
      <c r="K379" s="65" t="str">
        <f>IFERROR(IF(OR(I379="--",I379="rg",VLOOKUP(F!$B324,E!$B$1:'E'!$AK$300,17,FALSE)=1000000000,J379="-",J379=""),"",(HLOOKUP(SMALL(G!$R$5:'G'!$AC$5,3),G!$R$5:'G'!$AC$500,ROW(G!T324)-4,FALSE))/VLOOKUP(F!$B324,E!$B$1:'E'!$AK$300,17,FALSE)*100),"")</f>
        <v/>
      </c>
      <c r="L379" s="65" t="str">
        <f>G!AZ324</f>
        <v/>
      </c>
      <c r="M379" s="28" t="str">
        <f>G!AY324</f>
        <v>--</v>
      </c>
      <c r="N379" s="23" t="str">
        <f>G!BA324</f>
        <v/>
      </c>
      <c r="O379" s="65" t="str">
        <f>IFERROR(IF(OR(M379="--",M379="rg",VLOOKUP(F!$B324,E!$B$1:'E'!$AK$300,17,FALSE)=1000000000,N379="-",N379=""),"",(HLOOKUP(SMALL(G!$R$5:'G'!$AC$5,5),G!$R$5:'G'!$AC$500,ROW(G!V324)-4,FALSE))/VLOOKUP(F!$B324,E!$B$1:'E'!$AK$300,17,FALSE)*100),"")</f>
        <v/>
      </c>
      <c r="P379" s="65" t="str">
        <f>G!BC324</f>
        <v/>
      </c>
      <c r="Q379" s="28" t="str">
        <f>G!BB324</f>
        <v>--</v>
      </c>
      <c r="R379" s="23" t="str">
        <f>G!BD324</f>
        <v/>
      </c>
      <c r="S379" s="65" t="str">
        <f>IFERROR(IF(OR(Q379="--",Q379="rg",VLOOKUP(F!$B324,E!$B$1:'E'!$AK$300,17,FALSE)=1000000000,R379="-",R379=""),"",(HLOOKUP(SMALL(G!$R$5:'G'!$AC$5,7),G!$R$5:'G'!$AC$500,ROW(G!X324)-4,FALSE))/VLOOKUP(F!$B324,E!$B$1:'E'!$AK$300,17,FALSE)*100),"")</f>
        <v/>
      </c>
      <c r="T379" s="65" t="str">
        <f>G!BF324</f>
        <v/>
      </c>
      <c r="U379" s="28" t="str">
        <f>G!BE324</f>
        <v>--</v>
      </c>
      <c r="V379" s="23" t="str">
        <f>G!BG324</f>
        <v/>
      </c>
      <c r="W379" s="65" t="str">
        <f>IFERROR(IF(OR(U379="--",U379="rg",VLOOKUP(F!$B324,E!$B$1:'E'!$AK$300,17,FALSE)=1000000000,V379="-",V379=""),"",(HLOOKUP(SMALL(G!$R$5:'G'!$AC$5,9),G!$R$5:'G'!$AC$500,ROW(G!Z324)-4,FALSE))/VLOOKUP(F!$B324,E!$B$1:'E'!$AK$300,17,FALSE)*100),"")</f>
        <v/>
      </c>
      <c r="X379" s="65" t="str">
        <f>G!BI324</f>
        <v/>
      </c>
      <c r="Y379" s="28" t="str">
        <f>G!BH324</f>
        <v>--</v>
      </c>
      <c r="Z379" s="23" t="str">
        <f>G!BJ324</f>
        <v/>
      </c>
      <c r="AA379" s="65" t="str">
        <f>IFERROR(IF(OR(Y379="--",Y379="rg",VLOOKUP(F!$B324,E!$B$1:'E'!$AK$300,17,FALSE)=1000000000,Z379="-",Z379=""),"",(HLOOKUP(SMALL(G!$R$5:'G'!$AC$5,11),G!$R$5:'G'!$AC$500,ROW(G!AB324)-4,FALSE))/VLOOKUP(F!$B324,E!$B$1:'E'!$AK$300,17,FALSE)*100),"")</f>
        <v/>
      </c>
      <c r="AB379" s="22"/>
      <c r="AC379" s="22"/>
      <c r="AE379" s="40">
        <f t="shared" si="21"/>
        <v>1</v>
      </c>
    </row>
    <row r="380" spans="1:31" ht="3.95" customHeight="1" x14ac:dyDescent="0.15">
      <c r="A380" s="65"/>
      <c r="B380" s="65"/>
      <c r="C380" s="65"/>
      <c r="D380" s="65"/>
      <c r="H380" s="65"/>
      <c r="L380" s="65"/>
      <c r="P380" s="65"/>
      <c r="T380" s="65"/>
      <c r="X380" s="65"/>
      <c r="AA380" s="22"/>
      <c r="AE380" s="67">
        <f>AE381</f>
        <v>1</v>
      </c>
    </row>
    <row r="381" spans="1:31" ht="9" customHeight="1" x14ac:dyDescent="0.15">
      <c r="A381" s="66" t="str">
        <f>IF(COUNTIF(F!D322:D326,60)&gt;0,"Anorganische verbindingen (mg/l)","Anorganische verbindingen (µg/l)")</f>
        <v>Anorganische verbindingen (µg/l)</v>
      </c>
      <c r="B381" s="65"/>
      <c r="C381" s="65"/>
      <c r="D381" s="65"/>
      <c r="H381" s="65"/>
      <c r="L381" s="65"/>
      <c r="P381" s="65"/>
      <c r="T381" s="65"/>
      <c r="X381" s="65"/>
      <c r="AA381" s="22"/>
      <c r="AE381" s="67">
        <f>IF(COUNTIF(AE382:AE387,1)=COUNT(AE382:AE387),1,0)</f>
        <v>1</v>
      </c>
    </row>
    <row r="382" spans="1:31" s="40" customFormat="1" ht="9" customHeight="1" x14ac:dyDescent="0.15">
      <c r="A382" s="161" t="str">
        <f>F!A325</f>
        <v>Ammonium</v>
      </c>
      <c r="B382" s="161"/>
      <c r="C382" s="161"/>
      <c r="D382" s="65" t="str">
        <f>G!AT325</f>
        <v/>
      </c>
      <c r="E382" s="28" t="str">
        <f>G!AS325</f>
        <v>--</v>
      </c>
      <c r="F382" s="23" t="str">
        <f>G!AU325</f>
        <v/>
      </c>
      <c r="G382" s="65" t="str">
        <f>IFERROR(IF(OR(E382="--",E382="rg",VLOOKUP(F!$B325,E!$B$1:'E'!$AK$300,17,FALSE)=1000000000,F382="-",F382=""),"",(HLOOKUP(SMALL(G!$R$5:'G'!$AC$5,1),G!$R$5:'G'!$AC$500,ROW(G!R325)-4,FALSE))/VLOOKUP(F!$B325,E!$B$1:'E'!$AK$300,17,FALSE)*100),"")</f>
        <v/>
      </c>
      <c r="H382" s="65" t="str">
        <f>G!AW325</f>
        <v/>
      </c>
      <c r="I382" s="28" t="str">
        <f>G!AV325</f>
        <v>--</v>
      </c>
      <c r="J382" s="23" t="str">
        <f>G!AX325</f>
        <v/>
      </c>
      <c r="K382" s="65" t="str">
        <f>IFERROR(IF(OR(I382="--",I382="rg",VLOOKUP(F!$B325,E!$B$1:'E'!$AK$300,17,FALSE)=1000000000,J382="-",J382=""),"",(HLOOKUP(SMALL(G!$R$5:'G'!$AC$5,3),G!$R$5:'G'!$AC$500,ROW(G!T325)-4,FALSE))/VLOOKUP(F!$B325,E!$B$1:'E'!$AK$300,17,FALSE)*100),"")</f>
        <v/>
      </c>
      <c r="L382" s="65" t="str">
        <f>G!AZ325</f>
        <v/>
      </c>
      <c r="M382" s="28" t="str">
        <f>G!AY325</f>
        <v>--</v>
      </c>
      <c r="N382" s="23" t="str">
        <f>G!BA325</f>
        <v/>
      </c>
      <c r="O382" s="65" t="str">
        <f>IFERROR(IF(OR(M382="--",M382="rg",VLOOKUP(F!$B325,E!$B$1:'E'!$AK$300,17,FALSE)=1000000000,N382="-",N382=""),"",(HLOOKUP(SMALL(G!$R$5:'G'!$AC$5,5),G!$R$5:'G'!$AC$500,ROW(G!V325)-4,FALSE))/VLOOKUP(F!$B325,E!$B$1:'E'!$AK$300,17,FALSE)*100),"")</f>
        <v/>
      </c>
      <c r="P382" s="65" t="str">
        <f>G!BC325</f>
        <v/>
      </c>
      <c r="Q382" s="28" t="str">
        <f>G!BB325</f>
        <v>--</v>
      </c>
      <c r="R382" s="23" t="str">
        <f>G!BD325</f>
        <v/>
      </c>
      <c r="S382" s="65" t="str">
        <f>IFERROR(IF(OR(Q382="--",Q382="rg",VLOOKUP(F!$B325,E!$B$1:'E'!$AK$300,17,FALSE)=1000000000,R382="-",R382=""),"",(HLOOKUP(SMALL(G!$R$5:'G'!$AC$5,7),G!$R$5:'G'!$AC$500,ROW(G!X325)-4,FALSE))/VLOOKUP(F!$B325,E!$B$1:'E'!$AK$300,17,FALSE)*100),"")</f>
        <v/>
      </c>
      <c r="T382" s="65" t="str">
        <f>G!BF325</f>
        <v/>
      </c>
      <c r="U382" s="28" t="str">
        <f>G!BE325</f>
        <v>--</v>
      </c>
      <c r="V382" s="23" t="str">
        <f>G!BG325</f>
        <v/>
      </c>
      <c r="W382" s="65" t="str">
        <f>IFERROR(IF(OR(U382="--",U382="rg",VLOOKUP(F!$B325,E!$B$1:'E'!$AK$300,17,FALSE)=1000000000,V382="-",V382=""),"",(HLOOKUP(SMALL(G!$R$5:'G'!$AC$5,9),G!$R$5:'G'!$AC$500,ROW(G!Z325)-4,FALSE))/VLOOKUP(F!$B325,E!$B$1:'E'!$AK$300,17,FALSE)*100),"")</f>
        <v/>
      </c>
      <c r="X382" s="65" t="str">
        <f>G!BI325</f>
        <v/>
      </c>
      <c r="Y382" s="28" t="str">
        <f>G!BH325</f>
        <v>--</v>
      </c>
      <c r="Z382" s="23" t="str">
        <f>G!BJ325</f>
        <v/>
      </c>
      <c r="AA382" s="65" t="str">
        <f>IFERROR(IF(OR(Y382="--",Y382="rg",VLOOKUP(F!$B325,E!$B$1:'E'!$AK$300,17,FALSE)=1000000000,Z382="-",Z382=""),"",(HLOOKUP(SMALL(G!$R$5:'G'!$AC$5,11),G!$R$5:'G'!$AC$500,ROW(G!AB325)-4,FALSE))/VLOOKUP(F!$B325,E!$B$1:'E'!$AK$300,17,FALSE)*100),"")</f>
        <v/>
      </c>
      <c r="AB382" s="22"/>
      <c r="AC382" s="22"/>
      <c r="AE382" s="40">
        <f t="shared" ref="AE382:AE387" si="22">IF(AND(E382="--",I382="--",M382="--",Q382="--",U382="--",Y382="--"),1,0)</f>
        <v>1</v>
      </c>
    </row>
    <row r="383" spans="1:31" s="40" customFormat="1" ht="9" customHeight="1" x14ac:dyDescent="0.15">
      <c r="A383" s="161" t="str">
        <f>F!A326</f>
        <v>Ammonium (mgN/l)</v>
      </c>
      <c r="B383" s="161"/>
      <c r="C383" s="161"/>
      <c r="D383" s="65" t="str">
        <f>G!AT326</f>
        <v/>
      </c>
      <c r="E383" s="28" t="str">
        <f>G!AS326</f>
        <v>--</v>
      </c>
      <c r="F383" s="23" t="str">
        <f>G!AU326</f>
        <v/>
      </c>
      <c r="G383" s="65" t="str">
        <f>IFERROR(IF(OR(E383="--",E383="rg",VLOOKUP(F!$B326,E!$B$1:'E'!$AK$300,17,FALSE)=1000000000,F383="-",F383=""),"",(HLOOKUP(SMALL(G!$R$5:'G'!$AC$5,1),G!$R$5:'G'!$AC$500,ROW(G!R326)-4,FALSE))/VLOOKUP(F!$B326,E!$B$1:'E'!$AK$300,17,FALSE)*100),"")</f>
        <v/>
      </c>
      <c r="H383" s="65" t="str">
        <f>G!AW326</f>
        <v/>
      </c>
      <c r="I383" s="28" t="str">
        <f>G!AV326</f>
        <v>--</v>
      </c>
      <c r="J383" s="23" t="str">
        <f>G!AX326</f>
        <v/>
      </c>
      <c r="K383" s="65" t="str">
        <f>IFERROR(IF(OR(I383="--",I383="rg",VLOOKUP(F!$B326,E!$B$1:'E'!$AK$300,17,FALSE)=1000000000,J383="-",J383=""),"",(HLOOKUP(SMALL(G!$R$5:'G'!$AC$5,3),G!$R$5:'G'!$AC$500,ROW(G!T326)-4,FALSE))/VLOOKUP(F!$B326,E!$B$1:'E'!$AK$300,17,FALSE)*100),"")</f>
        <v/>
      </c>
      <c r="L383" s="65" t="str">
        <f>G!AZ326</f>
        <v/>
      </c>
      <c r="M383" s="28" t="str">
        <f>G!AY326</f>
        <v>--</v>
      </c>
      <c r="N383" s="23" t="str">
        <f>G!BA326</f>
        <v/>
      </c>
      <c r="O383" s="65" t="str">
        <f>IFERROR(IF(OR(M383="--",M383="rg",VLOOKUP(F!$B326,E!$B$1:'E'!$AK$300,17,FALSE)=1000000000,N383="-",N383=""),"",(HLOOKUP(SMALL(G!$R$5:'G'!$AC$5,5),G!$R$5:'G'!$AC$500,ROW(G!V326)-4,FALSE))/VLOOKUP(F!$B326,E!$B$1:'E'!$AK$300,17,FALSE)*100),"")</f>
        <v/>
      </c>
      <c r="P383" s="65" t="str">
        <f>G!BC326</f>
        <v/>
      </c>
      <c r="Q383" s="28" t="str">
        <f>G!BB326</f>
        <v>--</v>
      </c>
      <c r="R383" s="23" t="str">
        <f>G!BD326</f>
        <v/>
      </c>
      <c r="S383" s="65" t="str">
        <f>IFERROR(IF(OR(Q383="--",Q383="rg",VLOOKUP(F!$B326,E!$B$1:'E'!$AK$300,17,FALSE)=1000000000,R383="-",R383=""),"",(HLOOKUP(SMALL(G!$R$5:'G'!$AC$5,7),G!$R$5:'G'!$AC$500,ROW(G!X326)-4,FALSE))/VLOOKUP(F!$B326,E!$B$1:'E'!$AK$300,17,FALSE)*100),"")</f>
        <v/>
      </c>
      <c r="T383" s="65" t="str">
        <f>G!BF326</f>
        <v/>
      </c>
      <c r="U383" s="28" t="str">
        <f>G!BE326</f>
        <v>--</v>
      </c>
      <c r="V383" s="23" t="str">
        <f>G!BG326</f>
        <v/>
      </c>
      <c r="W383" s="65" t="str">
        <f>IFERROR(IF(OR(U383="--",U383="rg",VLOOKUP(F!$B326,E!$B$1:'E'!$AK$300,17,FALSE)=1000000000,V383="-",V383=""),"",(HLOOKUP(SMALL(G!$R$5:'G'!$AC$5,9),G!$R$5:'G'!$AC$500,ROW(G!Z326)-4,FALSE))/VLOOKUP(F!$B326,E!$B$1:'E'!$AK$300,17,FALSE)*100),"")</f>
        <v/>
      </c>
      <c r="X383" s="65" t="str">
        <f>G!BI326</f>
        <v/>
      </c>
      <c r="Y383" s="28" t="str">
        <f>G!BH326</f>
        <v>--</v>
      </c>
      <c r="Z383" s="23" t="str">
        <f>G!BJ326</f>
        <v/>
      </c>
      <c r="AA383" s="65" t="str">
        <f>IFERROR(IF(OR(Y383="--",Y383="rg",VLOOKUP(F!$B326,E!$B$1:'E'!$AK$300,17,FALSE)=1000000000,Z383="-",Z383=""),"",(HLOOKUP(SMALL(G!$R$5:'G'!$AC$5,11),G!$R$5:'G'!$AC$500,ROW(G!AB326)-4,FALSE))/VLOOKUP(F!$B326,E!$B$1:'E'!$AK$300,17,FALSE)*100),"")</f>
        <v/>
      </c>
      <c r="AB383" s="22"/>
      <c r="AC383" s="22"/>
      <c r="AE383" s="40">
        <f t="shared" si="22"/>
        <v>1</v>
      </c>
    </row>
    <row r="384" spans="1:31" s="40" customFormat="1" ht="9" customHeight="1" x14ac:dyDescent="0.15">
      <c r="A384" s="161" t="str">
        <f>F!A327</f>
        <v>Chloride</v>
      </c>
      <c r="B384" s="161"/>
      <c r="C384" s="161"/>
      <c r="D384" s="65" t="str">
        <f>G!AT327</f>
        <v/>
      </c>
      <c r="E384" s="28" t="str">
        <f>G!AS327</f>
        <v>--</v>
      </c>
      <c r="F384" s="23" t="str">
        <f>G!AU327</f>
        <v/>
      </c>
      <c r="G384" s="65" t="str">
        <f>IFERROR(IF(OR(E384="--",E384="rg",VLOOKUP(F!$B327,E!$B$1:'E'!$AK$300,17,FALSE)=1000000000,F384="-",F384=""),"",(HLOOKUP(SMALL(G!$R$5:'G'!$AC$5,1),G!$R$5:'G'!$AC$500,ROW(G!R327)-4,FALSE))/VLOOKUP(F!$B327,E!$B$1:'E'!$AK$300,17,FALSE)*100),"")</f>
        <v/>
      </c>
      <c r="H384" s="65" t="str">
        <f>G!AW327</f>
        <v/>
      </c>
      <c r="I384" s="28" t="str">
        <f>G!AV327</f>
        <v>--</v>
      </c>
      <c r="J384" s="23" t="str">
        <f>G!AX327</f>
        <v/>
      </c>
      <c r="K384" s="65" t="str">
        <f>IFERROR(IF(OR(I384="--",I384="rg",VLOOKUP(F!$B327,E!$B$1:'E'!$AK$300,17,FALSE)=1000000000,J384="-",J384=""),"",(HLOOKUP(SMALL(G!$R$5:'G'!$AC$5,3),G!$R$5:'G'!$AC$500,ROW(G!T327)-4,FALSE))/VLOOKUP(F!$B327,E!$B$1:'E'!$AK$300,17,FALSE)*100),"")</f>
        <v/>
      </c>
      <c r="L384" s="65" t="str">
        <f>G!AZ327</f>
        <v/>
      </c>
      <c r="M384" s="28" t="str">
        <f>G!AY327</f>
        <v>--</v>
      </c>
      <c r="N384" s="23" t="str">
        <f>G!BA327</f>
        <v/>
      </c>
      <c r="O384" s="65" t="str">
        <f>IFERROR(IF(OR(M384="--",M384="rg",VLOOKUP(F!$B327,E!$B$1:'E'!$AK$300,17,FALSE)=1000000000,N384="-",N384=""),"",(HLOOKUP(SMALL(G!$R$5:'G'!$AC$5,5),G!$R$5:'G'!$AC$500,ROW(G!V327)-4,FALSE))/VLOOKUP(F!$B327,E!$B$1:'E'!$AK$300,17,FALSE)*100),"")</f>
        <v/>
      </c>
      <c r="P384" s="65" t="str">
        <f>G!BC327</f>
        <v/>
      </c>
      <c r="Q384" s="28" t="str">
        <f>G!BB327</f>
        <v>--</v>
      </c>
      <c r="R384" s="23" t="str">
        <f>G!BD327</f>
        <v/>
      </c>
      <c r="S384" s="65" t="str">
        <f>IFERROR(IF(OR(Q384="--",Q384="rg",VLOOKUP(F!$B327,E!$B$1:'E'!$AK$300,17,FALSE)=1000000000,R384="-",R384=""),"",(HLOOKUP(SMALL(G!$R$5:'G'!$AC$5,7),G!$R$5:'G'!$AC$500,ROW(G!X327)-4,FALSE))/VLOOKUP(F!$B327,E!$B$1:'E'!$AK$300,17,FALSE)*100),"")</f>
        <v/>
      </c>
      <c r="T384" s="65" t="str">
        <f>G!BF327</f>
        <v/>
      </c>
      <c r="U384" s="28" t="str">
        <f>G!BE327</f>
        <v>--</v>
      </c>
      <c r="V384" s="23" t="str">
        <f>G!BG327</f>
        <v/>
      </c>
      <c r="W384" s="65" t="str">
        <f>IFERROR(IF(OR(U384="--",U384="rg",VLOOKUP(F!$B327,E!$B$1:'E'!$AK$300,17,FALSE)=1000000000,V384="-",V384=""),"",(HLOOKUP(SMALL(G!$R$5:'G'!$AC$5,9),G!$R$5:'G'!$AC$500,ROW(G!Z327)-4,FALSE))/VLOOKUP(F!$B327,E!$B$1:'E'!$AK$300,17,FALSE)*100),"")</f>
        <v/>
      </c>
      <c r="X384" s="65" t="str">
        <f>G!BI327</f>
        <v/>
      </c>
      <c r="Y384" s="28" t="str">
        <f>G!BH327</f>
        <v>--</v>
      </c>
      <c r="Z384" s="23" t="str">
        <f>G!BJ327</f>
        <v/>
      </c>
      <c r="AA384" s="65" t="str">
        <f>IFERROR(IF(OR(Y384="--",Y384="rg",VLOOKUP(F!$B327,E!$B$1:'E'!$AK$300,17,FALSE)=1000000000,Z384="-",Z384=""),"",(HLOOKUP(SMALL(G!$R$5:'G'!$AC$5,11),G!$R$5:'G'!$AC$500,ROW(G!AB327)-4,FALSE))/VLOOKUP(F!$B327,E!$B$1:'E'!$AK$300,17,FALSE)*100),"")</f>
        <v/>
      </c>
      <c r="AB384" s="22"/>
      <c r="AC384" s="22"/>
      <c r="AE384" s="40">
        <f t="shared" si="22"/>
        <v>1</v>
      </c>
    </row>
    <row r="385" spans="1:31" s="40" customFormat="1" ht="9" customHeight="1" x14ac:dyDescent="0.15">
      <c r="A385" s="161" t="str">
        <f>F!A328</f>
        <v>Cyanide (vrij)</v>
      </c>
      <c r="B385" s="161"/>
      <c r="C385" s="161"/>
      <c r="D385" s="65" t="str">
        <f>G!AT328</f>
        <v/>
      </c>
      <c r="E385" s="28" t="str">
        <f>G!AS328</f>
        <v>--</v>
      </c>
      <c r="F385" s="23" t="str">
        <f>G!AU328</f>
        <v/>
      </c>
      <c r="G385" s="65" t="str">
        <f>IFERROR(IF(OR(E385="--",E385="rg",VLOOKUP(F!$B328,E!$B$1:'E'!$AK$300,17,FALSE)=1000000000,F385="-",F385=""),"",(HLOOKUP(SMALL(G!$R$5:'G'!$AC$5,1),G!$R$5:'G'!$AC$500,ROW(G!R328)-4,FALSE))/VLOOKUP(F!$B328,E!$B$1:'E'!$AK$300,17,FALSE)*100),"")</f>
        <v/>
      </c>
      <c r="H385" s="65" t="str">
        <f>G!AW328</f>
        <v/>
      </c>
      <c r="I385" s="28" t="str">
        <f>G!AV328</f>
        <v>--</v>
      </c>
      <c r="J385" s="23" t="str">
        <f>G!AX328</f>
        <v/>
      </c>
      <c r="K385" s="65" t="str">
        <f>IFERROR(IF(OR(I385="--",I385="rg",VLOOKUP(F!$B328,E!$B$1:'E'!$AK$300,17,FALSE)=1000000000,J385="-",J385=""),"",(HLOOKUP(SMALL(G!$R$5:'G'!$AC$5,3),G!$R$5:'G'!$AC$500,ROW(G!T328)-4,FALSE))/VLOOKUP(F!$B328,E!$B$1:'E'!$AK$300,17,FALSE)*100),"")</f>
        <v/>
      </c>
      <c r="L385" s="65" t="str">
        <f>G!AZ328</f>
        <v/>
      </c>
      <c r="M385" s="28" t="str">
        <f>G!AY328</f>
        <v>--</v>
      </c>
      <c r="N385" s="23" t="str">
        <f>G!BA328</f>
        <v/>
      </c>
      <c r="O385" s="65" t="str">
        <f>IFERROR(IF(OR(M385="--",M385="rg",VLOOKUP(F!$B328,E!$B$1:'E'!$AK$300,17,FALSE)=1000000000,N385="-",N385=""),"",(HLOOKUP(SMALL(G!$R$5:'G'!$AC$5,5),G!$R$5:'G'!$AC$500,ROW(G!V328)-4,FALSE))/VLOOKUP(F!$B328,E!$B$1:'E'!$AK$300,17,FALSE)*100),"")</f>
        <v/>
      </c>
      <c r="P385" s="65" t="str">
        <f>G!BC328</f>
        <v/>
      </c>
      <c r="Q385" s="28" t="str">
        <f>G!BB328</f>
        <v>--</v>
      </c>
      <c r="R385" s="23" t="str">
        <f>G!BD328</f>
        <v/>
      </c>
      <c r="S385" s="65" t="str">
        <f>IFERROR(IF(OR(Q385="--",Q385="rg",VLOOKUP(F!$B328,E!$B$1:'E'!$AK$300,17,FALSE)=1000000000,R385="-",R385=""),"",(HLOOKUP(SMALL(G!$R$5:'G'!$AC$5,7),G!$R$5:'G'!$AC$500,ROW(G!X328)-4,FALSE))/VLOOKUP(F!$B328,E!$B$1:'E'!$AK$300,17,FALSE)*100),"")</f>
        <v/>
      </c>
      <c r="T385" s="65" t="str">
        <f>G!BF328</f>
        <v/>
      </c>
      <c r="U385" s="28" t="str">
        <f>G!BE328</f>
        <v>--</v>
      </c>
      <c r="V385" s="23" t="str">
        <f>G!BG328</f>
        <v/>
      </c>
      <c r="W385" s="65" t="str">
        <f>IFERROR(IF(OR(U385="--",U385="rg",VLOOKUP(F!$B328,E!$B$1:'E'!$AK$300,17,FALSE)=1000000000,V385="-",V385=""),"",(HLOOKUP(SMALL(G!$R$5:'G'!$AC$5,9),G!$R$5:'G'!$AC$500,ROW(G!Z328)-4,FALSE))/VLOOKUP(F!$B328,E!$B$1:'E'!$AK$300,17,FALSE)*100),"")</f>
        <v/>
      </c>
      <c r="X385" s="65" t="str">
        <f>G!BI328</f>
        <v/>
      </c>
      <c r="Y385" s="28" t="str">
        <f>G!BH328</f>
        <v>--</v>
      </c>
      <c r="Z385" s="23" t="str">
        <f>G!BJ328</f>
        <v/>
      </c>
      <c r="AA385" s="65" t="str">
        <f>IFERROR(IF(OR(Y385="--",Y385="rg",VLOOKUP(F!$B328,E!$B$1:'E'!$AK$300,17,FALSE)=1000000000,Z385="-",Z385=""),"",(HLOOKUP(SMALL(G!$R$5:'G'!$AC$5,11),G!$R$5:'G'!$AC$500,ROW(G!AB328)-4,FALSE))/VLOOKUP(F!$B328,E!$B$1:'E'!$AK$300,17,FALSE)*100),"")</f>
        <v/>
      </c>
      <c r="AB385" s="22"/>
      <c r="AC385" s="22"/>
      <c r="AE385" s="40">
        <f t="shared" si="22"/>
        <v>1</v>
      </c>
    </row>
    <row r="386" spans="1:31" s="40" customFormat="1" ht="9" customHeight="1" x14ac:dyDescent="0.15">
      <c r="A386" s="161" t="str">
        <f>F!A329</f>
        <v>Cyanide (complex)</v>
      </c>
      <c r="B386" s="161"/>
      <c r="C386" s="161"/>
      <c r="D386" s="65" t="str">
        <f>G!AT329</f>
        <v/>
      </c>
      <c r="E386" s="28" t="str">
        <f>G!AS329</f>
        <v>--</v>
      </c>
      <c r="F386" s="23" t="str">
        <f>G!AU329</f>
        <v/>
      </c>
      <c r="G386" s="65" t="str">
        <f>IFERROR(IF(OR(E386="--",E386="rg",VLOOKUP(F!$B329,E!$B$1:'E'!$AK$300,17,FALSE)=1000000000,F386="-",F386=""),"",(HLOOKUP(SMALL(G!$R$5:'G'!$AC$5,1),G!$R$5:'G'!$AC$500,ROW(G!R329)-4,FALSE))/VLOOKUP(F!$B329,E!$B$1:'E'!$AK$300,17,FALSE)*100),"")</f>
        <v/>
      </c>
      <c r="H386" s="65" t="str">
        <f>G!AW329</f>
        <v/>
      </c>
      <c r="I386" s="28" t="str">
        <f>G!AV329</f>
        <v>--</v>
      </c>
      <c r="J386" s="23" t="str">
        <f>G!AX329</f>
        <v/>
      </c>
      <c r="K386" s="65" t="str">
        <f>IFERROR(IF(OR(I386="--",I386="rg",VLOOKUP(F!$B329,E!$B$1:'E'!$AK$300,17,FALSE)=1000000000,J386="-",J386=""),"",(HLOOKUP(SMALL(G!$R$5:'G'!$AC$5,3),G!$R$5:'G'!$AC$500,ROW(G!T329)-4,FALSE))/VLOOKUP(F!$B329,E!$B$1:'E'!$AK$300,17,FALSE)*100),"")</f>
        <v/>
      </c>
      <c r="L386" s="65" t="str">
        <f>G!AZ329</f>
        <v/>
      </c>
      <c r="M386" s="28" t="str">
        <f>G!AY329</f>
        <v>--</v>
      </c>
      <c r="N386" s="23" t="str">
        <f>G!BA329</f>
        <v/>
      </c>
      <c r="O386" s="65" t="str">
        <f>IFERROR(IF(OR(M386="--",M386="rg",VLOOKUP(F!$B329,E!$B$1:'E'!$AK$300,17,FALSE)=1000000000,N386="-",N386=""),"",(HLOOKUP(SMALL(G!$R$5:'G'!$AC$5,5),G!$R$5:'G'!$AC$500,ROW(G!V329)-4,FALSE))/VLOOKUP(F!$B329,E!$B$1:'E'!$AK$300,17,FALSE)*100),"")</f>
        <v/>
      </c>
      <c r="P386" s="65" t="str">
        <f>G!BC329</f>
        <v/>
      </c>
      <c r="Q386" s="28" t="str">
        <f>G!BB329</f>
        <v>--</v>
      </c>
      <c r="R386" s="23" t="str">
        <f>G!BD329</f>
        <v/>
      </c>
      <c r="S386" s="65" t="str">
        <f>IFERROR(IF(OR(Q386="--",Q386="rg",VLOOKUP(F!$B329,E!$B$1:'E'!$AK$300,17,FALSE)=1000000000,R386="-",R386=""),"",(HLOOKUP(SMALL(G!$R$5:'G'!$AC$5,7),G!$R$5:'G'!$AC$500,ROW(G!X329)-4,FALSE))/VLOOKUP(F!$B329,E!$B$1:'E'!$AK$300,17,FALSE)*100),"")</f>
        <v/>
      </c>
      <c r="T386" s="65" t="str">
        <f>G!BF329</f>
        <v/>
      </c>
      <c r="U386" s="28" t="str">
        <f>G!BE329</f>
        <v>--</v>
      </c>
      <c r="V386" s="23" t="str">
        <f>G!BG329</f>
        <v/>
      </c>
      <c r="W386" s="65" t="str">
        <f>IFERROR(IF(OR(U386="--",U386="rg",VLOOKUP(F!$B329,E!$B$1:'E'!$AK$300,17,FALSE)=1000000000,V386="-",V386=""),"",(HLOOKUP(SMALL(G!$R$5:'G'!$AC$5,9),G!$R$5:'G'!$AC$500,ROW(G!Z329)-4,FALSE))/VLOOKUP(F!$B329,E!$B$1:'E'!$AK$300,17,FALSE)*100),"")</f>
        <v/>
      </c>
      <c r="X386" s="65" t="str">
        <f>G!BI329</f>
        <v/>
      </c>
      <c r="Y386" s="28" t="str">
        <f>G!BH329</f>
        <v>--</v>
      </c>
      <c r="Z386" s="23" t="str">
        <f>G!BJ329</f>
        <v/>
      </c>
      <c r="AA386" s="65" t="str">
        <f>IFERROR(IF(OR(Y386="--",Y386="rg",VLOOKUP(F!$B329,E!$B$1:'E'!$AK$300,17,FALSE)=1000000000,Z386="-",Z386=""),"",(HLOOKUP(SMALL(G!$R$5:'G'!$AC$5,11),G!$R$5:'G'!$AC$500,ROW(G!AB329)-4,FALSE))/VLOOKUP(F!$B329,E!$B$1:'E'!$AK$300,17,FALSE)*100),"")</f>
        <v/>
      </c>
      <c r="AB386" s="22"/>
      <c r="AC386" s="22"/>
      <c r="AE386" s="40">
        <f t="shared" si="22"/>
        <v>1</v>
      </c>
    </row>
    <row r="387" spans="1:31" s="40" customFormat="1" ht="9" customHeight="1" x14ac:dyDescent="0.15">
      <c r="A387" s="161" t="str">
        <f>F!A330</f>
        <v>Thiocyanaten</v>
      </c>
      <c r="B387" s="161"/>
      <c r="C387" s="161"/>
      <c r="D387" s="65" t="str">
        <f>G!AT330</f>
        <v/>
      </c>
      <c r="E387" s="28" t="str">
        <f>G!AS330</f>
        <v>--</v>
      </c>
      <c r="F387" s="23" t="str">
        <f>G!AU330</f>
        <v/>
      </c>
      <c r="G387" s="65" t="str">
        <f>IFERROR(IF(OR(E387="--",E387="rg",VLOOKUP(F!$B330,E!$B$1:'E'!$AK$300,17,FALSE)=1000000000,F387="-",F387=""),"",(HLOOKUP(SMALL(G!$R$5:'G'!$AC$5,1),G!$R$5:'G'!$AC$500,ROW(G!R330)-4,FALSE))/VLOOKUP(F!$B330,E!$B$1:'E'!$AK$300,17,FALSE)*100),"")</f>
        <v/>
      </c>
      <c r="H387" s="65" t="str">
        <f>G!AW330</f>
        <v/>
      </c>
      <c r="I387" s="28" t="str">
        <f>G!AV330</f>
        <v>--</v>
      </c>
      <c r="J387" s="23" t="str">
        <f>G!AX330</f>
        <v/>
      </c>
      <c r="K387" s="65" t="str">
        <f>IFERROR(IF(OR(I387="--",I387="rg",VLOOKUP(F!$B330,E!$B$1:'E'!$AK$300,17,FALSE)=1000000000,J387="-",J387=""),"",(HLOOKUP(SMALL(G!$R$5:'G'!$AC$5,3),G!$R$5:'G'!$AC$500,ROW(G!T330)-4,FALSE))/VLOOKUP(F!$B330,E!$B$1:'E'!$AK$300,17,FALSE)*100),"")</f>
        <v/>
      </c>
      <c r="L387" s="65" t="str">
        <f>G!AZ330</f>
        <v/>
      </c>
      <c r="M387" s="28" t="str">
        <f>G!AY330</f>
        <v>--</v>
      </c>
      <c r="N387" s="23" t="str">
        <f>G!BA330</f>
        <v/>
      </c>
      <c r="O387" s="65" t="str">
        <f>IFERROR(IF(OR(M387="--",M387="rg",VLOOKUP(F!$B330,E!$B$1:'E'!$AK$300,17,FALSE)=1000000000,N387="-",N387=""),"",(HLOOKUP(SMALL(G!$R$5:'G'!$AC$5,5),G!$R$5:'G'!$AC$500,ROW(G!V330)-4,FALSE))/VLOOKUP(F!$B330,E!$B$1:'E'!$AK$300,17,FALSE)*100),"")</f>
        <v/>
      </c>
      <c r="P387" s="65" t="str">
        <f>G!BC330</f>
        <v/>
      </c>
      <c r="Q387" s="28" t="str">
        <f>G!BB330</f>
        <v>--</v>
      </c>
      <c r="R387" s="23" t="str">
        <f>G!BD330</f>
        <v/>
      </c>
      <c r="S387" s="65" t="str">
        <f>IFERROR(IF(OR(Q387="--",Q387="rg",VLOOKUP(F!$B330,E!$B$1:'E'!$AK$300,17,FALSE)=1000000000,R387="-",R387=""),"",(HLOOKUP(SMALL(G!$R$5:'G'!$AC$5,7),G!$R$5:'G'!$AC$500,ROW(G!X330)-4,FALSE))/VLOOKUP(F!$B330,E!$B$1:'E'!$AK$300,17,FALSE)*100),"")</f>
        <v/>
      </c>
      <c r="T387" s="65" t="str">
        <f>G!BF330</f>
        <v/>
      </c>
      <c r="U387" s="28" t="str">
        <f>G!BE330</f>
        <v>--</v>
      </c>
      <c r="V387" s="23" t="str">
        <f>G!BG330</f>
        <v/>
      </c>
      <c r="W387" s="65" t="str">
        <f>IFERROR(IF(OR(U387="--",U387="rg",VLOOKUP(F!$B330,E!$B$1:'E'!$AK$300,17,FALSE)=1000000000,V387="-",V387=""),"",(HLOOKUP(SMALL(G!$R$5:'G'!$AC$5,9),G!$R$5:'G'!$AC$500,ROW(G!Z330)-4,FALSE))/VLOOKUP(F!$B330,E!$B$1:'E'!$AK$300,17,FALSE)*100),"")</f>
        <v/>
      </c>
      <c r="X387" s="65" t="str">
        <f>G!BI330</f>
        <v/>
      </c>
      <c r="Y387" s="28" t="str">
        <f>G!BH330</f>
        <v>--</v>
      </c>
      <c r="Z387" s="23" t="str">
        <f>G!BJ330</f>
        <v/>
      </c>
      <c r="AA387" s="65" t="str">
        <f>IFERROR(IF(OR(Y387="--",Y387="rg",VLOOKUP(F!$B330,E!$B$1:'E'!$AK$300,17,FALSE)=1000000000,Z387="-",Z387=""),"",(HLOOKUP(SMALL(G!$R$5:'G'!$AC$5,11),G!$R$5:'G'!$AC$500,ROW(G!AB330)-4,FALSE))/VLOOKUP(F!$B330,E!$B$1:'E'!$AK$300,17,FALSE)*100),"")</f>
        <v/>
      </c>
      <c r="AB387" s="22"/>
      <c r="AC387" s="22"/>
      <c r="AE387" s="40">
        <f t="shared" si="22"/>
        <v>1</v>
      </c>
    </row>
    <row r="388" spans="1:31" ht="3.95" customHeight="1" x14ac:dyDescent="0.15">
      <c r="A388" s="65"/>
      <c r="B388" s="65"/>
      <c r="C388" s="65"/>
      <c r="D388" s="65"/>
      <c r="H388" s="65"/>
      <c r="L388" s="65"/>
      <c r="P388" s="65"/>
      <c r="T388" s="65"/>
      <c r="X388" s="65"/>
      <c r="AA388" s="22"/>
      <c r="AE388" s="67">
        <f>AE389</f>
        <v>0</v>
      </c>
    </row>
    <row r="389" spans="1:31" ht="9" customHeight="1" x14ac:dyDescent="0.15">
      <c r="A389" s="66" t="str">
        <f>IF(COUNTIF(F!D327:D361,60)&gt;0,"PFAS (mg/l)","PFAS (ng/l)")</f>
        <v>PFAS (ng/l)</v>
      </c>
      <c r="B389" s="65"/>
      <c r="C389" s="65"/>
      <c r="D389" s="65"/>
      <c r="H389" s="65"/>
      <c r="L389" s="65"/>
      <c r="P389" s="65"/>
      <c r="T389" s="65"/>
      <c r="X389" s="65"/>
      <c r="AA389" s="22"/>
      <c r="AE389" s="67">
        <f>IF(COUNTIF(AE390:AE424,1)=COUNT(AE390:AE424),1,0)</f>
        <v>0</v>
      </c>
    </row>
    <row r="390" spans="1:31" s="40" customFormat="1" ht="9" customHeight="1" x14ac:dyDescent="0.15">
      <c r="A390" s="161" t="str">
        <f>F!A331</f>
        <v>PFBA</v>
      </c>
      <c r="B390" s="161"/>
      <c r="C390" s="161"/>
      <c r="D390" s="65" t="str">
        <f>G!AT331</f>
        <v>&lt;</v>
      </c>
      <c r="E390" s="28" t="str">
        <f>G!AS331</f>
        <v>15</v>
      </c>
      <c r="F390" s="23" t="str">
        <f>G!AU331</f>
        <v/>
      </c>
      <c r="G390" s="65" t="str">
        <f>IFERROR(IF(OR(E390="--",E390="rg",VLOOKUP(F!$B331,E!$B$1:'E'!$AK$300,17,FALSE)=1000000000,F390="-",F390=""),"",(HLOOKUP(SMALL(G!$R$5:'G'!$AC$5,1),G!$R$5:'G'!$AC$500,ROW(G!R331)-4,FALSE))/VLOOKUP(F!$B331,E!$B$1:'E'!$AK$300,17,FALSE)*100),"")</f>
        <v/>
      </c>
      <c r="H390" s="65" t="str">
        <f>G!AW331</f>
        <v/>
      </c>
      <c r="I390" s="28" t="str">
        <f>G!AV331</f>
        <v>3,6</v>
      </c>
      <c r="J390" s="23" t="str">
        <f>G!AX331</f>
        <v/>
      </c>
      <c r="K390" s="65" t="str">
        <f>IFERROR(IF(OR(I390="--",I390="rg",VLOOKUP(F!$B331,E!$B$1:'E'!$AK$300,17,FALSE)=1000000000,J390="-",J390=""),"",(HLOOKUP(SMALL(G!$R$5:'G'!$AC$5,3),G!$R$5:'G'!$AC$500,ROW(G!T331)-4,FALSE))/VLOOKUP(F!$B331,E!$B$1:'E'!$AK$300,17,FALSE)*100),"")</f>
        <v/>
      </c>
      <c r="L390" s="65" t="str">
        <f>G!AZ331</f>
        <v/>
      </c>
      <c r="M390" s="28" t="str">
        <f>G!AY331</f>
        <v>--</v>
      </c>
      <c r="N390" s="23" t="str">
        <f>G!BA331</f>
        <v/>
      </c>
      <c r="O390" s="65" t="str">
        <f>IFERROR(IF(OR(M390="--",M390="rg",VLOOKUP(F!$B331,E!$B$1:'E'!$AK$300,17,FALSE)=1000000000,N390="-",N390=""),"",(HLOOKUP(SMALL(G!$R$5:'G'!$AC$5,5),G!$R$5:'G'!$AC$500,ROW(G!V331)-4,FALSE))/VLOOKUP(F!$B331,E!$B$1:'E'!$AK$300,17,FALSE)*100),"")</f>
        <v/>
      </c>
      <c r="P390" s="65" t="str">
        <f>G!BC331</f>
        <v/>
      </c>
      <c r="Q390" s="28" t="str">
        <f>G!BB331</f>
        <v>--</v>
      </c>
      <c r="R390" s="23" t="str">
        <f>G!BD331</f>
        <v/>
      </c>
      <c r="S390" s="65" t="str">
        <f>IFERROR(IF(OR(Q390="--",Q390="rg",VLOOKUP(F!$B331,E!$B$1:'E'!$AK$300,17,FALSE)=1000000000,R390="-",R390=""),"",(HLOOKUP(SMALL(G!$R$5:'G'!$AC$5,7),G!$R$5:'G'!$AC$500,ROW(G!X331)-4,FALSE))/VLOOKUP(F!$B331,E!$B$1:'E'!$AK$300,17,FALSE)*100),"")</f>
        <v/>
      </c>
      <c r="T390" s="65" t="str">
        <f>G!BF331</f>
        <v/>
      </c>
      <c r="U390" s="28" t="str">
        <f>G!BE331</f>
        <v>--</v>
      </c>
      <c r="V390" s="23" t="str">
        <f>G!BG331</f>
        <v/>
      </c>
      <c r="W390" s="65" t="str">
        <f>IFERROR(IF(OR(U390="--",U390="rg",VLOOKUP(F!$B331,E!$B$1:'E'!$AK$300,17,FALSE)=1000000000,V390="-",V390=""),"",(HLOOKUP(SMALL(G!$R$5:'G'!$AC$5,9),G!$R$5:'G'!$AC$500,ROW(G!Z331)-4,FALSE))/VLOOKUP(F!$B331,E!$B$1:'E'!$AK$300,17,FALSE)*100),"")</f>
        <v/>
      </c>
      <c r="X390" s="65" t="str">
        <f>G!BI331</f>
        <v/>
      </c>
      <c r="Y390" s="28" t="str">
        <f>G!BH331</f>
        <v>--</v>
      </c>
      <c r="Z390" s="23" t="str">
        <f>G!BJ331</f>
        <v/>
      </c>
      <c r="AA390" s="65" t="str">
        <f>IFERROR(IF(OR(Y390="--",Y390="rg",VLOOKUP(F!$B331,E!$B$1:'E'!$AK$300,17,FALSE)=1000000000,Z390="-",Z390=""),"",(HLOOKUP(SMALL(G!$R$5:'G'!$AC$5,11),G!$R$5:'G'!$AC$500,ROW(G!AB331)-4,FALSE))/VLOOKUP(F!$B331,E!$B$1:'E'!$AK$300,17,FALSE)*100),"")</f>
        <v/>
      </c>
      <c r="AB390" s="22"/>
      <c r="AC390" s="22"/>
      <c r="AE390" s="40">
        <f t="shared" ref="AE390:AE424" si="23">IF(AND(E390="--",I390="--",M390="--",Q390="--",U390="--",Y390="--"),1,0)</f>
        <v>0</v>
      </c>
    </row>
    <row r="391" spans="1:31" s="40" customFormat="1" ht="9" customHeight="1" x14ac:dyDescent="0.15">
      <c r="A391" s="161" t="str">
        <f>F!A332</f>
        <v>PFPeA</v>
      </c>
      <c r="B391" s="161"/>
      <c r="C391" s="161"/>
      <c r="D391" s="65" t="str">
        <f>G!AT332</f>
        <v/>
      </c>
      <c r="E391" s="28" t="str">
        <f>G!AS332</f>
        <v>36</v>
      </c>
      <c r="F391" s="23" t="str">
        <f>G!AU332</f>
        <v/>
      </c>
      <c r="G391" s="65" t="str">
        <f>IFERROR(IF(OR(E391="--",E391="rg",VLOOKUP(F!$B332,E!$B$1:'E'!$AK$300,17,FALSE)=1000000000,F391="-",F391=""),"",(HLOOKUP(SMALL(G!$R$5:'G'!$AC$5,1),G!$R$5:'G'!$AC$500,ROW(G!R332)-4,FALSE))/VLOOKUP(F!$B332,E!$B$1:'E'!$AK$300,17,FALSE)*100),"")</f>
        <v/>
      </c>
      <c r="H391" s="65" t="str">
        <f>G!AW332</f>
        <v>&lt;</v>
      </c>
      <c r="I391" s="28" t="str">
        <f>G!AV332</f>
        <v>5,0</v>
      </c>
      <c r="J391" s="23" t="str">
        <f>G!AX332</f>
        <v/>
      </c>
      <c r="K391" s="65" t="str">
        <f>IFERROR(IF(OR(I391="--",I391="rg",VLOOKUP(F!$B332,E!$B$1:'E'!$AK$300,17,FALSE)=1000000000,J391="-",J391=""),"",(HLOOKUP(SMALL(G!$R$5:'G'!$AC$5,3),G!$R$5:'G'!$AC$500,ROW(G!T332)-4,FALSE))/VLOOKUP(F!$B332,E!$B$1:'E'!$AK$300,17,FALSE)*100),"")</f>
        <v/>
      </c>
      <c r="L391" s="65" t="str">
        <f>G!AZ332</f>
        <v/>
      </c>
      <c r="M391" s="28" t="str">
        <f>G!AY332</f>
        <v>--</v>
      </c>
      <c r="N391" s="23" t="str">
        <f>G!BA332</f>
        <v/>
      </c>
      <c r="O391" s="65" t="str">
        <f>IFERROR(IF(OR(M391="--",M391="rg",VLOOKUP(F!$B332,E!$B$1:'E'!$AK$300,17,FALSE)=1000000000,N391="-",N391=""),"",(HLOOKUP(SMALL(G!$R$5:'G'!$AC$5,5),G!$R$5:'G'!$AC$500,ROW(G!V332)-4,FALSE))/VLOOKUP(F!$B332,E!$B$1:'E'!$AK$300,17,FALSE)*100),"")</f>
        <v/>
      </c>
      <c r="P391" s="65" t="str">
        <f>G!BC332</f>
        <v/>
      </c>
      <c r="Q391" s="28" t="str">
        <f>G!BB332</f>
        <v>--</v>
      </c>
      <c r="R391" s="23" t="str">
        <f>G!BD332</f>
        <v/>
      </c>
      <c r="S391" s="65" t="str">
        <f>IFERROR(IF(OR(Q391="--",Q391="rg",VLOOKUP(F!$B332,E!$B$1:'E'!$AK$300,17,FALSE)=1000000000,R391="-",R391=""),"",(HLOOKUP(SMALL(G!$R$5:'G'!$AC$5,7),G!$R$5:'G'!$AC$500,ROW(G!X332)-4,FALSE))/VLOOKUP(F!$B332,E!$B$1:'E'!$AK$300,17,FALSE)*100),"")</f>
        <v/>
      </c>
      <c r="T391" s="65" t="str">
        <f>G!BF332</f>
        <v/>
      </c>
      <c r="U391" s="28" t="str">
        <f>G!BE332</f>
        <v>--</v>
      </c>
      <c r="V391" s="23" t="str">
        <f>G!BG332</f>
        <v/>
      </c>
      <c r="W391" s="65" t="str">
        <f>IFERROR(IF(OR(U391="--",U391="rg",VLOOKUP(F!$B332,E!$B$1:'E'!$AK$300,17,FALSE)=1000000000,V391="-",V391=""),"",(HLOOKUP(SMALL(G!$R$5:'G'!$AC$5,9),G!$R$5:'G'!$AC$500,ROW(G!Z332)-4,FALSE))/VLOOKUP(F!$B332,E!$B$1:'E'!$AK$300,17,FALSE)*100),"")</f>
        <v/>
      </c>
      <c r="X391" s="65" t="str">
        <f>G!BI332</f>
        <v/>
      </c>
      <c r="Y391" s="28" t="str">
        <f>G!BH332</f>
        <v>--</v>
      </c>
      <c r="Z391" s="23" t="str">
        <f>G!BJ332</f>
        <v/>
      </c>
      <c r="AA391" s="65" t="str">
        <f>IFERROR(IF(OR(Y391="--",Y391="rg",VLOOKUP(F!$B332,E!$B$1:'E'!$AK$300,17,FALSE)=1000000000,Z391="-",Z391=""),"",(HLOOKUP(SMALL(G!$R$5:'G'!$AC$5,11),G!$R$5:'G'!$AC$500,ROW(G!AB332)-4,FALSE))/VLOOKUP(F!$B332,E!$B$1:'E'!$AK$300,17,FALSE)*100),"")</f>
        <v/>
      </c>
      <c r="AB391" s="22"/>
      <c r="AC391" s="22"/>
      <c r="AE391" s="40">
        <f t="shared" si="23"/>
        <v>0</v>
      </c>
    </row>
    <row r="392" spans="1:31" s="40" customFormat="1" ht="9" customHeight="1" x14ac:dyDescent="0.15">
      <c r="A392" s="161" t="str">
        <f>F!A333</f>
        <v>PFHxA</v>
      </c>
      <c r="B392" s="161"/>
      <c r="C392" s="161"/>
      <c r="D392" s="65" t="str">
        <f>G!AT333</f>
        <v/>
      </c>
      <c r="E392" s="28" t="str">
        <f>G!AS333</f>
        <v>22</v>
      </c>
      <c r="F392" s="23" t="str">
        <f>G!AU333</f>
        <v/>
      </c>
      <c r="G392" s="65" t="str">
        <f>IFERROR(IF(OR(E392="--",E392="rg",VLOOKUP(F!$B333,E!$B$1:'E'!$AK$300,17,FALSE)=1000000000,F392="-",F392=""),"",(HLOOKUP(SMALL(G!$R$5:'G'!$AC$5,1),G!$R$5:'G'!$AC$500,ROW(G!R333)-4,FALSE))/VLOOKUP(F!$B333,E!$B$1:'E'!$AK$300,17,FALSE)*100),"")</f>
        <v/>
      </c>
      <c r="H392" s="65" t="str">
        <f>G!AW333</f>
        <v/>
      </c>
      <c r="I392" s="28" t="str">
        <f>G!AV333</f>
        <v>4,4</v>
      </c>
      <c r="J392" s="23" t="str">
        <f>G!AX333</f>
        <v/>
      </c>
      <c r="K392" s="65" t="str">
        <f>IFERROR(IF(OR(I392="--",I392="rg",VLOOKUP(F!$B333,E!$B$1:'E'!$AK$300,17,FALSE)=1000000000,J392="-",J392=""),"",(HLOOKUP(SMALL(G!$R$5:'G'!$AC$5,3),G!$R$5:'G'!$AC$500,ROW(G!T333)-4,FALSE))/VLOOKUP(F!$B333,E!$B$1:'E'!$AK$300,17,FALSE)*100),"")</f>
        <v/>
      </c>
      <c r="L392" s="65" t="str">
        <f>G!AZ333</f>
        <v/>
      </c>
      <c r="M392" s="28" t="str">
        <f>G!AY333</f>
        <v>--</v>
      </c>
      <c r="N392" s="23" t="str">
        <f>G!BA333</f>
        <v/>
      </c>
      <c r="O392" s="65" t="str">
        <f>IFERROR(IF(OR(M392="--",M392="rg",VLOOKUP(F!$B333,E!$B$1:'E'!$AK$300,17,FALSE)=1000000000,N392="-",N392=""),"",(HLOOKUP(SMALL(G!$R$5:'G'!$AC$5,5),G!$R$5:'G'!$AC$500,ROW(G!V333)-4,FALSE))/VLOOKUP(F!$B333,E!$B$1:'E'!$AK$300,17,FALSE)*100),"")</f>
        <v/>
      </c>
      <c r="P392" s="65" t="str">
        <f>G!BC333</f>
        <v/>
      </c>
      <c r="Q392" s="28" t="str">
        <f>G!BB333</f>
        <v>--</v>
      </c>
      <c r="R392" s="23" t="str">
        <f>G!BD333</f>
        <v/>
      </c>
      <c r="S392" s="65" t="str">
        <f>IFERROR(IF(OR(Q392="--",Q392="rg",VLOOKUP(F!$B333,E!$B$1:'E'!$AK$300,17,FALSE)=1000000000,R392="-",R392=""),"",(HLOOKUP(SMALL(G!$R$5:'G'!$AC$5,7),G!$R$5:'G'!$AC$500,ROW(G!X333)-4,FALSE))/VLOOKUP(F!$B333,E!$B$1:'E'!$AK$300,17,FALSE)*100),"")</f>
        <v/>
      </c>
      <c r="T392" s="65" t="str">
        <f>G!BF333</f>
        <v/>
      </c>
      <c r="U392" s="28" t="str">
        <f>G!BE333</f>
        <v>--</v>
      </c>
      <c r="V392" s="23" t="str">
        <f>G!BG333</f>
        <v/>
      </c>
      <c r="W392" s="65" t="str">
        <f>IFERROR(IF(OR(U392="--",U392="rg",VLOOKUP(F!$B333,E!$B$1:'E'!$AK$300,17,FALSE)=1000000000,V392="-",V392=""),"",(HLOOKUP(SMALL(G!$R$5:'G'!$AC$5,9),G!$R$5:'G'!$AC$500,ROW(G!Z333)-4,FALSE))/VLOOKUP(F!$B333,E!$B$1:'E'!$AK$300,17,FALSE)*100),"")</f>
        <v/>
      </c>
      <c r="X392" s="65" t="str">
        <f>G!BI333</f>
        <v/>
      </c>
      <c r="Y392" s="28" t="str">
        <f>G!BH333</f>
        <v>--</v>
      </c>
      <c r="Z392" s="23" t="str">
        <f>G!BJ333</f>
        <v/>
      </c>
      <c r="AA392" s="65" t="str">
        <f>IFERROR(IF(OR(Y392="--",Y392="rg",VLOOKUP(F!$B333,E!$B$1:'E'!$AK$300,17,FALSE)=1000000000,Z392="-",Z392=""),"",(HLOOKUP(SMALL(G!$R$5:'G'!$AC$5,11),G!$R$5:'G'!$AC$500,ROW(G!AB333)-4,FALSE))/VLOOKUP(F!$B333,E!$B$1:'E'!$AK$300,17,FALSE)*100),"")</f>
        <v/>
      </c>
      <c r="AB392" s="22"/>
      <c r="AC392" s="22"/>
      <c r="AE392" s="40">
        <f t="shared" si="23"/>
        <v>0</v>
      </c>
    </row>
    <row r="393" spans="1:31" s="40" customFormat="1" ht="9" customHeight="1" x14ac:dyDescent="0.15">
      <c r="A393" s="161" t="str">
        <f>F!A334</f>
        <v>PFHpA</v>
      </c>
      <c r="B393" s="161"/>
      <c r="C393" s="161"/>
      <c r="D393" s="65" t="str">
        <f>G!AT334</f>
        <v/>
      </c>
      <c r="E393" s="28" t="str">
        <f>G!AS334</f>
        <v>6,2</v>
      </c>
      <c r="F393" s="23" t="str">
        <f>G!AU334</f>
        <v/>
      </c>
      <c r="G393" s="65" t="str">
        <f>IFERROR(IF(OR(E393="--",E393="rg",VLOOKUP(F!$B334,E!$B$1:'E'!$AK$300,17,FALSE)=1000000000,F393="-",F393=""),"",(HLOOKUP(SMALL(G!$R$5:'G'!$AC$5,1),G!$R$5:'G'!$AC$500,ROW(G!R334)-4,FALSE))/VLOOKUP(F!$B334,E!$B$1:'E'!$AK$300,17,FALSE)*100),"")</f>
        <v/>
      </c>
      <c r="H393" s="65" t="str">
        <f>G!AW334</f>
        <v/>
      </c>
      <c r="I393" s="28" t="str">
        <f>G!AV334</f>
        <v>2,9</v>
      </c>
      <c r="J393" s="23" t="str">
        <f>G!AX334</f>
        <v/>
      </c>
      <c r="K393" s="65" t="str">
        <f>IFERROR(IF(OR(I393="--",I393="rg",VLOOKUP(F!$B334,E!$B$1:'E'!$AK$300,17,FALSE)=1000000000,J393="-",J393=""),"",(HLOOKUP(SMALL(G!$R$5:'G'!$AC$5,3),G!$R$5:'G'!$AC$500,ROW(G!T334)-4,FALSE))/VLOOKUP(F!$B334,E!$B$1:'E'!$AK$300,17,FALSE)*100),"")</f>
        <v/>
      </c>
      <c r="L393" s="65" t="str">
        <f>G!AZ334</f>
        <v/>
      </c>
      <c r="M393" s="28" t="str">
        <f>G!AY334</f>
        <v>--</v>
      </c>
      <c r="N393" s="23" t="str">
        <f>G!BA334</f>
        <v/>
      </c>
      <c r="O393" s="65" t="str">
        <f>IFERROR(IF(OR(M393="--",M393="rg",VLOOKUP(F!$B334,E!$B$1:'E'!$AK$300,17,FALSE)=1000000000,N393="-",N393=""),"",(HLOOKUP(SMALL(G!$R$5:'G'!$AC$5,5),G!$R$5:'G'!$AC$500,ROW(G!V334)-4,FALSE))/VLOOKUP(F!$B334,E!$B$1:'E'!$AK$300,17,FALSE)*100),"")</f>
        <v/>
      </c>
      <c r="P393" s="65" t="str">
        <f>G!BC334</f>
        <v/>
      </c>
      <c r="Q393" s="28" t="str">
        <f>G!BB334</f>
        <v>--</v>
      </c>
      <c r="R393" s="23" t="str">
        <f>G!BD334</f>
        <v/>
      </c>
      <c r="S393" s="65" t="str">
        <f>IFERROR(IF(OR(Q393="--",Q393="rg",VLOOKUP(F!$B334,E!$B$1:'E'!$AK$300,17,FALSE)=1000000000,R393="-",R393=""),"",(HLOOKUP(SMALL(G!$R$5:'G'!$AC$5,7),G!$R$5:'G'!$AC$500,ROW(G!X334)-4,FALSE))/VLOOKUP(F!$B334,E!$B$1:'E'!$AK$300,17,FALSE)*100),"")</f>
        <v/>
      </c>
      <c r="T393" s="65" t="str">
        <f>G!BF334</f>
        <v/>
      </c>
      <c r="U393" s="28" t="str">
        <f>G!BE334</f>
        <v>--</v>
      </c>
      <c r="V393" s="23" t="str">
        <f>G!BG334</f>
        <v/>
      </c>
      <c r="W393" s="65" t="str">
        <f>IFERROR(IF(OR(U393="--",U393="rg",VLOOKUP(F!$B334,E!$B$1:'E'!$AK$300,17,FALSE)=1000000000,V393="-",V393=""),"",(HLOOKUP(SMALL(G!$R$5:'G'!$AC$5,9),G!$R$5:'G'!$AC$500,ROW(G!Z334)-4,FALSE))/VLOOKUP(F!$B334,E!$B$1:'E'!$AK$300,17,FALSE)*100),"")</f>
        <v/>
      </c>
      <c r="X393" s="65" t="str">
        <f>G!BI334</f>
        <v/>
      </c>
      <c r="Y393" s="28" t="str">
        <f>G!BH334</f>
        <v>--</v>
      </c>
      <c r="Z393" s="23" t="str">
        <f>G!BJ334</f>
        <v/>
      </c>
      <c r="AA393" s="65" t="str">
        <f>IFERROR(IF(OR(Y393="--",Y393="rg",VLOOKUP(F!$B334,E!$B$1:'E'!$AK$300,17,FALSE)=1000000000,Z393="-",Z393=""),"",(HLOOKUP(SMALL(G!$R$5:'G'!$AC$5,11),G!$R$5:'G'!$AC$500,ROW(G!AB334)-4,FALSE))/VLOOKUP(F!$B334,E!$B$1:'E'!$AK$300,17,FALSE)*100),"")</f>
        <v/>
      </c>
      <c r="AB393" s="22"/>
      <c r="AC393" s="22"/>
      <c r="AE393" s="40">
        <f t="shared" si="23"/>
        <v>0</v>
      </c>
    </row>
    <row r="394" spans="1:31" s="40" customFormat="1" ht="9" customHeight="1" x14ac:dyDescent="0.15">
      <c r="A394" s="161" t="str">
        <f>F!A335</f>
        <v>PFOA lineair</v>
      </c>
      <c r="B394" s="161"/>
      <c r="C394" s="161"/>
      <c r="D394" s="65" t="str">
        <f>G!AT335</f>
        <v/>
      </c>
      <c r="E394" s="28" t="str">
        <f>G!AS335</f>
        <v>5,0</v>
      </c>
      <c r="F394" s="23" t="str">
        <f>G!AU335</f>
        <v/>
      </c>
      <c r="G394" s="65" t="str">
        <f>IFERROR(IF(OR(E394="--",E394="rg",VLOOKUP(F!$B335,E!$B$1:'E'!$AK$300,17,FALSE)=1000000000,F394="-",F394=""),"",(HLOOKUP(SMALL(G!$R$5:'G'!$AC$5,1),G!$R$5:'G'!$AC$500,ROW(G!R335)-4,FALSE))/VLOOKUP(F!$B335,E!$B$1:'E'!$AK$300,17,FALSE)*100),"")</f>
        <v/>
      </c>
      <c r="H394" s="65" t="str">
        <f>G!AW335</f>
        <v/>
      </c>
      <c r="I394" s="28" t="str">
        <f>G!AV335</f>
        <v>13</v>
      </c>
      <c r="J394" s="23" t="str">
        <f>G!AX335</f>
        <v/>
      </c>
      <c r="K394" s="65" t="str">
        <f>IFERROR(IF(OR(I394="--",I394="rg",VLOOKUP(F!$B335,E!$B$1:'E'!$AK$300,17,FALSE)=1000000000,J394="-",J394=""),"",(HLOOKUP(SMALL(G!$R$5:'G'!$AC$5,3),G!$R$5:'G'!$AC$500,ROW(G!T335)-4,FALSE))/VLOOKUP(F!$B335,E!$B$1:'E'!$AK$300,17,FALSE)*100),"")</f>
        <v/>
      </c>
      <c r="L394" s="65" t="str">
        <f>G!AZ335</f>
        <v/>
      </c>
      <c r="M394" s="28" t="str">
        <f>G!AY335</f>
        <v>--</v>
      </c>
      <c r="N394" s="23" t="str">
        <f>G!BA335</f>
        <v/>
      </c>
      <c r="O394" s="65" t="str">
        <f>IFERROR(IF(OR(M394="--",M394="rg",VLOOKUP(F!$B335,E!$B$1:'E'!$AK$300,17,FALSE)=1000000000,N394="-",N394=""),"",(HLOOKUP(SMALL(G!$R$5:'G'!$AC$5,5),G!$R$5:'G'!$AC$500,ROW(G!V335)-4,FALSE))/VLOOKUP(F!$B335,E!$B$1:'E'!$AK$300,17,FALSE)*100),"")</f>
        <v/>
      </c>
      <c r="P394" s="65" t="str">
        <f>G!BC335</f>
        <v/>
      </c>
      <c r="Q394" s="28" t="str">
        <f>G!BB335</f>
        <v>--</v>
      </c>
      <c r="R394" s="23" t="str">
        <f>G!BD335</f>
        <v/>
      </c>
      <c r="S394" s="65" t="str">
        <f>IFERROR(IF(OR(Q394="--",Q394="rg",VLOOKUP(F!$B335,E!$B$1:'E'!$AK$300,17,FALSE)=1000000000,R394="-",R394=""),"",(HLOOKUP(SMALL(G!$R$5:'G'!$AC$5,7),G!$R$5:'G'!$AC$500,ROW(G!X335)-4,FALSE))/VLOOKUP(F!$B335,E!$B$1:'E'!$AK$300,17,FALSE)*100),"")</f>
        <v/>
      </c>
      <c r="T394" s="65" t="str">
        <f>G!BF335</f>
        <v/>
      </c>
      <c r="U394" s="28" t="str">
        <f>G!BE335</f>
        <v>--</v>
      </c>
      <c r="V394" s="23" t="str">
        <f>G!BG335</f>
        <v/>
      </c>
      <c r="W394" s="65" t="str">
        <f>IFERROR(IF(OR(U394="--",U394="rg",VLOOKUP(F!$B335,E!$B$1:'E'!$AK$300,17,FALSE)=1000000000,V394="-",V394=""),"",(HLOOKUP(SMALL(G!$R$5:'G'!$AC$5,9),G!$R$5:'G'!$AC$500,ROW(G!Z335)-4,FALSE))/VLOOKUP(F!$B335,E!$B$1:'E'!$AK$300,17,FALSE)*100),"")</f>
        <v/>
      </c>
      <c r="X394" s="65" t="str">
        <f>G!BI335</f>
        <v/>
      </c>
      <c r="Y394" s="28" t="str">
        <f>G!BH335</f>
        <v>--</v>
      </c>
      <c r="Z394" s="23" t="str">
        <f>G!BJ335</f>
        <v/>
      </c>
      <c r="AA394" s="65" t="str">
        <f>IFERROR(IF(OR(Y394="--",Y394="rg",VLOOKUP(F!$B335,E!$B$1:'E'!$AK$300,17,FALSE)=1000000000,Z394="-",Z394=""),"",(HLOOKUP(SMALL(G!$R$5:'G'!$AC$5,11),G!$R$5:'G'!$AC$500,ROW(G!AB335)-4,FALSE))/VLOOKUP(F!$B335,E!$B$1:'E'!$AK$300,17,FALSE)*100),"")</f>
        <v/>
      </c>
      <c r="AB394" s="22"/>
      <c r="AC394" s="22"/>
      <c r="AE394" s="40">
        <f t="shared" si="23"/>
        <v>0</v>
      </c>
    </row>
    <row r="395" spans="1:31" s="40" customFormat="1" ht="9" customHeight="1" x14ac:dyDescent="0.15">
      <c r="A395" s="161" t="str">
        <f>F!A336</f>
        <v>PFOA vertakt</v>
      </c>
      <c r="B395" s="161"/>
      <c r="C395" s="161"/>
      <c r="D395" s="65" t="str">
        <f>G!AT336</f>
        <v/>
      </c>
      <c r="E395" s="28" t="str">
        <f>G!AS336</f>
        <v>1,5</v>
      </c>
      <c r="F395" s="23" t="str">
        <f>G!AU336</f>
        <v/>
      </c>
      <c r="G395" s="65" t="str">
        <f>IFERROR(IF(OR(E395="--",E395="rg",VLOOKUP(F!$B336,E!$B$1:'E'!$AK$300,17,FALSE)=1000000000,F395="-",F395=""),"",(HLOOKUP(SMALL(G!$R$5:'G'!$AC$5,1),G!$R$5:'G'!$AC$500,ROW(G!R336)-4,FALSE))/VLOOKUP(F!$B336,E!$B$1:'E'!$AK$300,17,FALSE)*100),"")</f>
        <v/>
      </c>
      <c r="H395" s="65" t="str">
        <f>G!AW336</f>
        <v/>
      </c>
      <c r="I395" s="28" t="str">
        <f>G!AV336</f>
        <v>1,2</v>
      </c>
      <c r="J395" s="23" t="str">
        <f>G!AX336</f>
        <v/>
      </c>
      <c r="K395" s="65" t="str">
        <f>IFERROR(IF(OR(I395="--",I395="rg",VLOOKUP(F!$B336,E!$B$1:'E'!$AK$300,17,FALSE)=1000000000,J395="-",J395=""),"",(HLOOKUP(SMALL(G!$R$5:'G'!$AC$5,3),G!$R$5:'G'!$AC$500,ROW(G!T336)-4,FALSE))/VLOOKUP(F!$B336,E!$B$1:'E'!$AK$300,17,FALSE)*100),"")</f>
        <v/>
      </c>
      <c r="L395" s="65" t="str">
        <f>G!AZ336</f>
        <v/>
      </c>
      <c r="M395" s="28" t="str">
        <f>G!AY336</f>
        <v>--</v>
      </c>
      <c r="N395" s="23" t="str">
        <f>G!BA336</f>
        <v/>
      </c>
      <c r="O395" s="65" t="str">
        <f>IFERROR(IF(OR(M395="--",M395="rg",VLOOKUP(F!$B336,E!$B$1:'E'!$AK$300,17,FALSE)=1000000000,N395="-",N395=""),"",(HLOOKUP(SMALL(G!$R$5:'G'!$AC$5,5),G!$R$5:'G'!$AC$500,ROW(G!V336)-4,FALSE))/VLOOKUP(F!$B336,E!$B$1:'E'!$AK$300,17,FALSE)*100),"")</f>
        <v/>
      </c>
      <c r="P395" s="65" t="str">
        <f>G!BC336</f>
        <v/>
      </c>
      <c r="Q395" s="28" t="str">
        <f>G!BB336</f>
        <v>--</v>
      </c>
      <c r="R395" s="23" t="str">
        <f>G!BD336</f>
        <v/>
      </c>
      <c r="S395" s="65" t="str">
        <f>IFERROR(IF(OR(Q395="--",Q395="rg",VLOOKUP(F!$B336,E!$B$1:'E'!$AK$300,17,FALSE)=1000000000,R395="-",R395=""),"",(HLOOKUP(SMALL(G!$R$5:'G'!$AC$5,7),G!$R$5:'G'!$AC$500,ROW(G!X336)-4,FALSE))/VLOOKUP(F!$B336,E!$B$1:'E'!$AK$300,17,FALSE)*100),"")</f>
        <v/>
      </c>
      <c r="T395" s="65" t="str">
        <f>G!BF336</f>
        <v/>
      </c>
      <c r="U395" s="28" t="str">
        <f>G!BE336</f>
        <v>--</v>
      </c>
      <c r="V395" s="23" t="str">
        <f>G!BG336</f>
        <v/>
      </c>
      <c r="W395" s="65" t="str">
        <f>IFERROR(IF(OR(U395="--",U395="rg",VLOOKUP(F!$B336,E!$B$1:'E'!$AK$300,17,FALSE)=1000000000,V395="-",V395=""),"",(HLOOKUP(SMALL(G!$R$5:'G'!$AC$5,9),G!$R$5:'G'!$AC$500,ROW(G!Z336)-4,FALSE))/VLOOKUP(F!$B336,E!$B$1:'E'!$AK$300,17,FALSE)*100),"")</f>
        <v/>
      </c>
      <c r="X395" s="65" t="str">
        <f>G!BI336</f>
        <v/>
      </c>
      <c r="Y395" s="28" t="str">
        <f>G!BH336</f>
        <v>--</v>
      </c>
      <c r="Z395" s="23" t="str">
        <f>G!BJ336</f>
        <v/>
      </c>
      <c r="AA395" s="65" t="str">
        <f>IFERROR(IF(OR(Y395="--",Y395="rg",VLOOKUP(F!$B336,E!$B$1:'E'!$AK$300,17,FALSE)=1000000000,Z395="-",Z395=""),"",(HLOOKUP(SMALL(G!$R$5:'G'!$AC$5,11),G!$R$5:'G'!$AC$500,ROW(G!AB336)-4,FALSE))/VLOOKUP(F!$B336,E!$B$1:'E'!$AK$300,17,FALSE)*100),"")</f>
        <v/>
      </c>
      <c r="AB395" s="22"/>
      <c r="AC395" s="22"/>
      <c r="AE395" s="40">
        <f t="shared" si="23"/>
        <v>0</v>
      </c>
    </row>
    <row r="396" spans="1:31" s="40" customFormat="1" ht="9" customHeight="1" x14ac:dyDescent="0.15">
      <c r="A396" s="161" t="str">
        <f>F!A337</f>
        <v>PFOA totaal</v>
      </c>
      <c r="B396" s="161"/>
      <c r="C396" s="161"/>
      <c r="D396" s="65" t="str">
        <f>G!AT337</f>
        <v/>
      </c>
      <c r="E396" s="28" t="str">
        <f>G!AS337</f>
        <v>6,5</v>
      </c>
      <c r="F396" s="23" t="str">
        <f>G!AU337</f>
        <v>-</v>
      </c>
      <c r="G396" s="65" t="str">
        <f>IFERROR(IF(OR(E396="--",E396="rg",VLOOKUP(F!$B337,E!$B$1:'E'!$AK$300,17,FALSE)=1000000000,F396="-",F396=""),"",(HLOOKUP(SMALL(G!$R$5:'G'!$AC$5,1),G!$R$5:'G'!$AC$500,ROW(G!R337)-4,FALSE))/VLOOKUP(F!$B337,E!$B$1:'E'!$AK$300,17,FALSE)*100),"")</f>
        <v/>
      </c>
      <c r="H396" s="65" t="str">
        <f>G!AW337</f>
        <v/>
      </c>
      <c r="I396" s="28" t="str">
        <f>G!AV337</f>
        <v>14</v>
      </c>
      <c r="J396" s="23" t="str">
        <f>G!AX337</f>
        <v>-</v>
      </c>
      <c r="K396" s="65" t="str">
        <f>IFERROR(IF(OR(I396="--",I396="rg",VLOOKUP(F!$B337,E!$B$1:'E'!$AK$300,17,FALSE)=1000000000,J396="-",J396=""),"",(HLOOKUP(SMALL(G!$R$5:'G'!$AC$5,3),G!$R$5:'G'!$AC$500,ROW(G!T337)-4,FALSE))/VLOOKUP(F!$B337,E!$B$1:'E'!$AK$300,17,FALSE)*100),"")</f>
        <v/>
      </c>
      <c r="L396" s="65" t="str">
        <f>G!AZ337</f>
        <v/>
      </c>
      <c r="M396" s="28" t="str">
        <f>G!AY337</f>
        <v>--</v>
      </c>
      <c r="N396" s="23" t="str">
        <f>G!BA337</f>
        <v/>
      </c>
      <c r="O396" s="65" t="str">
        <f>IFERROR(IF(OR(M396="--",M396="rg",VLOOKUP(F!$B337,E!$B$1:'E'!$AK$300,17,FALSE)=1000000000,N396="-",N396=""),"",(HLOOKUP(SMALL(G!$R$5:'G'!$AC$5,5),G!$R$5:'G'!$AC$500,ROW(G!V337)-4,FALSE))/VLOOKUP(F!$B337,E!$B$1:'E'!$AK$300,17,FALSE)*100),"")</f>
        <v/>
      </c>
      <c r="P396" s="65" t="str">
        <f>G!BC337</f>
        <v/>
      </c>
      <c r="Q396" s="28" t="str">
        <f>G!BB337</f>
        <v>--</v>
      </c>
      <c r="R396" s="23" t="str">
        <f>G!BD337</f>
        <v/>
      </c>
      <c r="S396" s="65" t="str">
        <f>IFERROR(IF(OR(Q396="--",Q396="rg",VLOOKUP(F!$B337,E!$B$1:'E'!$AK$300,17,FALSE)=1000000000,R396="-",R396=""),"",(HLOOKUP(SMALL(G!$R$5:'G'!$AC$5,7),G!$R$5:'G'!$AC$500,ROW(G!X337)-4,FALSE))/VLOOKUP(F!$B337,E!$B$1:'E'!$AK$300,17,FALSE)*100),"")</f>
        <v/>
      </c>
      <c r="T396" s="65" t="str">
        <f>G!BF337</f>
        <v/>
      </c>
      <c r="U396" s="28" t="str">
        <f>G!BE337</f>
        <v>--</v>
      </c>
      <c r="V396" s="23" t="str">
        <f>G!BG337</f>
        <v/>
      </c>
      <c r="W396" s="65" t="str">
        <f>IFERROR(IF(OR(U396="--",U396="rg",VLOOKUP(F!$B337,E!$B$1:'E'!$AK$300,17,FALSE)=1000000000,V396="-",V396=""),"",(HLOOKUP(SMALL(G!$R$5:'G'!$AC$5,9),G!$R$5:'G'!$AC$500,ROW(G!Z337)-4,FALSE))/VLOOKUP(F!$B337,E!$B$1:'E'!$AK$300,17,FALSE)*100),"")</f>
        <v/>
      </c>
      <c r="X396" s="65" t="str">
        <f>G!BI337</f>
        <v/>
      </c>
      <c r="Y396" s="28" t="str">
        <f>G!BH337</f>
        <v>--</v>
      </c>
      <c r="Z396" s="23" t="str">
        <f>G!BJ337</f>
        <v/>
      </c>
      <c r="AA396" s="65" t="str">
        <f>IFERROR(IF(OR(Y396="--",Y396="rg",VLOOKUP(F!$B337,E!$B$1:'E'!$AK$300,17,FALSE)=1000000000,Z396="-",Z396=""),"",(HLOOKUP(SMALL(G!$R$5:'G'!$AC$5,11),G!$R$5:'G'!$AC$500,ROW(G!AB337)-4,FALSE))/VLOOKUP(F!$B337,E!$B$1:'E'!$AK$300,17,FALSE)*100),"")</f>
        <v/>
      </c>
      <c r="AB396" s="22"/>
      <c r="AC396" s="22"/>
      <c r="AE396" s="40">
        <f t="shared" si="23"/>
        <v>0</v>
      </c>
    </row>
    <row r="397" spans="1:31" s="40" customFormat="1" ht="9" customHeight="1" x14ac:dyDescent="0.15">
      <c r="A397" s="161" t="str">
        <f>F!A338</f>
        <v>PFNA</v>
      </c>
      <c r="B397" s="161"/>
      <c r="C397" s="161"/>
      <c r="D397" s="65" t="str">
        <f>G!AT338</f>
        <v>&lt;</v>
      </c>
      <c r="E397" s="28" t="str">
        <f>G!AS338</f>
        <v>1,0</v>
      </c>
      <c r="F397" s="23" t="str">
        <f>G!AU338</f>
        <v/>
      </c>
      <c r="G397" s="65" t="str">
        <f>IFERROR(IF(OR(E397="--",E397="rg",VLOOKUP(F!$B338,E!$B$1:'E'!$AK$300,17,FALSE)=1000000000,F397="-",F397=""),"",(HLOOKUP(SMALL(G!$R$5:'G'!$AC$5,1),G!$R$5:'G'!$AC$500,ROW(G!R338)-4,FALSE))/VLOOKUP(F!$B338,E!$B$1:'E'!$AK$300,17,FALSE)*100),"")</f>
        <v/>
      </c>
      <c r="H397" s="65" t="str">
        <f>G!AW338</f>
        <v>&lt;</v>
      </c>
      <c r="I397" s="28" t="str">
        <f>G!AV338</f>
        <v>1,0</v>
      </c>
      <c r="J397" s="23" t="str">
        <f>G!AX338</f>
        <v/>
      </c>
      <c r="K397" s="65" t="str">
        <f>IFERROR(IF(OR(I397="--",I397="rg",VLOOKUP(F!$B338,E!$B$1:'E'!$AK$300,17,FALSE)=1000000000,J397="-",J397=""),"",(HLOOKUP(SMALL(G!$R$5:'G'!$AC$5,3),G!$R$5:'G'!$AC$500,ROW(G!T338)-4,FALSE))/VLOOKUP(F!$B338,E!$B$1:'E'!$AK$300,17,FALSE)*100),"")</f>
        <v/>
      </c>
      <c r="L397" s="65" t="str">
        <f>G!AZ338</f>
        <v/>
      </c>
      <c r="M397" s="28" t="str">
        <f>G!AY338</f>
        <v>--</v>
      </c>
      <c r="N397" s="23" t="str">
        <f>G!BA338</f>
        <v/>
      </c>
      <c r="O397" s="65" t="str">
        <f>IFERROR(IF(OR(M397="--",M397="rg",VLOOKUP(F!$B338,E!$B$1:'E'!$AK$300,17,FALSE)=1000000000,N397="-",N397=""),"",(HLOOKUP(SMALL(G!$R$5:'G'!$AC$5,5),G!$R$5:'G'!$AC$500,ROW(G!V338)-4,FALSE))/VLOOKUP(F!$B338,E!$B$1:'E'!$AK$300,17,FALSE)*100),"")</f>
        <v/>
      </c>
      <c r="P397" s="65" t="str">
        <f>G!BC338</f>
        <v/>
      </c>
      <c r="Q397" s="28" t="str">
        <f>G!BB338</f>
        <v>--</v>
      </c>
      <c r="R397" s="23" t="str">
        <f>G!BD338</f>
        <v/>
      </c>
      <c r="S397" s="65" t="str">
        <f>IFERROR(IF(OR(Q397="--",Q397="rg",VLOOKUP(F!$B338,E!$B$1:'E'!$AK$300,17,FALSE)=1000000000,R397="-",R397=""),"",(HLOOKUP(SMALL(G!$R$5:'G'!$AC$5,7),G!$R$5:'G'!$AC$500,ROW(G!X338)-4,FALSE))/VLOOKUP(F!$B338,E!$B$1:'E'!$AK$300,17,FALSE)*100),"")</f>
        <v/>
      </c>
      <c r="T397" s="65" t="str">
        <f>G!BF338</f>
        <v/>
      </c>
      <c r="U397" s="28" t="str">
        <f>G!BE338</f>
        <v>--</v>
      </c>
      <c r="V397" s="23" t="str">
        <f>G!BG338</f>
        <v/>
      </c>
      <c r="W397" s="65" t="str">
        <f>IFERROR(IF(OR(U397="--",U397="rg",VLOOKUP(F!$B338,E!$B$1:'E'!$AK$300,17,FALSE)=1000000000,V397="-",V397=""),"",(HLOOKUP(SMALL(G!$R$5:'G'!$AC$5,9),G!$R$5:'G'!$AC$500,ROW(G!Z338)-4,FALSE))/VLOOKUP(F!$B338,E!$B$1:'E'!$AK$300,17,FALSE)*100),"")</f>
        <v/>
      </c>
      <c r="X397" s="65" t="str">
        <f>G!BI338</f>
        <v/>
      </c>
      <c r="Y397" s="28" t="str">
        <f>G!BH338</f>
        <v>--</v>
      </c>
      <c r="Z397" s="23" t="str">
        <f>G!BJ338</f>
        <v/>
      </c>
      <c r="AA397" s="65" t="str">
        <f>IFERROR(IF(OR(Y397="--",Y397="rg",VLOOKUP(F!$B338,E!$B$1:'E'!$AK$300,17,FALSE)=1000000000,Z397="-",Z397=""),"",(HLOOKUP(SMALL(G!$R$5:'G'!$AC$5,11),G!$R$5:'G'!$AC$500,ROW(G!AB338)-4,FALSE))/VLOOKUP(F!$B338,E!$B$1:'E'!$AK$300,17,FALSE)*100),"")</f>
        <v/>
      </c>
      <c r="AB397" s="22"/>
      <c r="AC397" s="22"/>
      <c r="AE397" s="40">
        <f t="shared" si="23"/>
        <v>0</v>
      </c>
    </row>
    <row r="398" spans="1:31" s="40" customFormat="1" ht="9" customHeight="1" x14ac:dyDescent="0.15">
      <c r="A398" s="161" t="str">
        <f>F!A339</f>
        <v>PFDA</v>
      </c>
      <c r="B398" s="161"/>
      <c r="C398" s="161"/>
      <c r="D398" s="65" t="str">
        <f>G!AT339</f>
        <v>&lt;</v>
      </c>
      <c r="E398" s="28" t="str">
        <f>G!AS339</f>
        <v>1,0</v>
      </c>
      <c r="F398" s="23" t="str">
        <f>G!AU339</f>
        <v/>
      </c>
      <c r="G398" s="65" t="str">
        <f>IFERROR(IF(OR(E398="--",E398="rg",VLOOKUP(F!$B339,E!$B$1:'E'!$AK$300,17,FALSE)=1000000000,F398="-",F398=""),"",(HLOOKUP(SMALL(G!$R$5:'G'!$AC$5,1),G!$R$5:'G'!$AC$500,ROW(G!R339)-4,FALSE))/VLOOKUP(F!$B339,E!$B$1:'E'!$AK$300,17,FALSE)*100),"")</f>
        <v/>
      </c>
      <c r="H398" s="65" t="str">
        <f>G!AW339</f>
        <v>&lt;</v>
      </c>
      <c r="I398" s="28" t="str">
        <f>G!AV339</f>
        <v>1,0</v>
      </c>
      <c r="J398" s="23" t="str">
        <f>G!AX339</f>
        <v/>
      </c>
      <c r="K398" s="65" t="str">
        <f>IFERROR(IF(OR(I398="--",I398="rg",VLOOKUP(F!$B339,E!$B$1:'E'!$AK$300,17,FALSE)=1000000000,J398="-",J398=""),"",(HLOOKUP(SMALL(G!$R$5:'G'!$AC$5,3),G!$R$5:'G'!$AC$500,ROW(G!T339)-4,FALSE))/VLOOKUP(F!$B339,E!$B$1:'E'!$AK$300,17,FALSE)*100),"")</f>
        <v/>
      </c>
      <c r="L398" s="65" t="str">
        <f>G!AZ339</f>
        <v/>
      </c>
      <c r="M398" s="28" t="str">
        <f>G!AY339</f>
        <v>--</v>
      </c>
      <c r="N398" s="23" t="str">
        <f>G!BA339</f>
        <v/>
      </c>
      <c r="O398" s="65" t="str">
        <f>IFERROR(IF(OR(M398="--",M398="rg",VLOOKUP(F!$B339,E!$B$1:'E'!$AK$300,17,FALSE)=1000000000,N398="-",N398=""),"",(HLOOKUP(SMALL(G!$R$5:'G'!$AC$5,5),G!$R$5:'G'!$AC$500,ROW(G!V339)-4,FALSE))/VLOOKUP(F!$B339,E!$B$1:'E'!$AK$300,17,FALSE)*100),"")</f>
        <v/>
      </c>
      <c r="P398" s="65" t="str">
        <f>G!BC339</f>
        <v/>
      </c>
      <c r="Q398" s="28" t="str">
        <f>G!BB339</f>
        <v>--</v>
      </c>
      <c r="R398" s="23" t="str">
        <f>G!BD339</f>
        <v/>
      </c>
      <c r="S398" s="65" t="str">
        <f>IFERROR(IF(OR(Q398="--",Q398="rg",VLOOKUP(F!$B339,E!$B$1:'E'!$AK$300,17,FALSE)=1000000000,R398="-",R398=""),"",(HLOOKUP(SMALL(G!$R$5:'G'!$AC$5,7),G!$R$5:'G'!$AC$500,ROW(G!X339)-4,FALSE))/VLOOKUP(F!$B339,E!$B$1:'E'!$AK$300,17,FALSE)*100),"")</f>
        <v/>
      </c>
      <c r="T398" s="65" t="str">
        <f>G!BF339</f>
        <v/>
      </c>
      <c r="U398" s="28" t="str">
        <f>G!BE339</f>
        <v>--</v>
      </c>
      <c r="V398" s="23" t="str">
        <f>G!BG339</f>
        <v/>
      </c>
      <c r="W398" s="65" t="str">
        <f>IFERROR(IF(OR(U398="--",U398="rg",VLOOKUP(F!$B339,E!$B$1:'E'!$AK$300,17,FALSE)=1000000000,V398="-",V398=""),"",(HLOOKUP(SMALL(G!$R$5:'G'!$AC$5,9),G!$R$5:'G'!$AC$500,ROW(G!Z339)-4,FALSE))/VLOOKUP(F!$B339,E!$B$1:'E'!$AK$300,17,FALSE)*100),"")</f>
        <v/>
      </c>
      <c r="X398" s="65" t="str">
        <f>G!BI339</f>
        <v/>
      </c>
      <c r="Y398" s="28" t="str">
        <f>G!BH339</f>
        <v>--</v>
      </c>
      <c r="Z398" s="23" t="str">
        <f>G!BJ339</f>
        <v/>
      </c>
      <c r="AA398" s="65" t="str">
        <f>IFERROR(IF(OR(Y398="--",Y398="rg",VLOOKUP(F!$B339,E!$B$1:'E'!$AK$300,17,FALSE)=1000000000,Z398="-",Z398=""),"",(HLOOKUP(SMALL(G!$R$5:'G'!$AC$5,11),G!$R$5:'G'!$AC$500,ROW(G!AB339)-4,FALSE))/VLOOKUP(F!$B339,E!$B$1:'E'!$AK$300,17,FALSE)*100),"")</f>
        <v/>
      </c>
      <c r="AB398" s="22"/>
      <c r="AC398" s="22"/>
      <c r="AE398" s="40">
        <f t="shared" si="23"/>
        <v>0</v>
      </c>
    </row>
    <row r="399" spans="1:31" s="40" customFormat="1" ht="9" customHeight="1" x14ac:dyDescent="0.15">
      <c r="A399" s="161" t="str">
        <f>F!A340</f>
        <v>PFUnDA</v>
      </c>
      <c r="B399" s="161"/>
      <c r="C399" s="161"/>
      <c r="D399" s="65" t="str">
        <f>G!AT340</f>
        <v>&lt;</v>
      </c>
      <c r="E399" s="28" t="str">
        <f>G!AS340</f>
        <v>1,0</v>
      </c>
      <c r="F399" s="23" t="str">
        <f>G!AU340</f>
        <v/>
      </c>
      <c r="G399" s="65" t="str">
        <f>IFERROR(IF(OR(E399="--",E399="rg",VLOOKUP(F!$B340,E!$B$1:'E'!$AK$300,17,FALSE)=1000000000,F399="-",F399=""),"",(HLOOKUP(SMALL(G!$R$5:'G'!$AC$5,1),G!$R$5:'G'!$AC$500,ROW(G!R340)-4,FALSE))/VLOOKUP(F!$B340,E!$B$1:'E'!$AK$300,17,FALSE)*100),"")</f>
        <v/>
      </c>
      <c r="H399" s="65" t="str">
        <f>G!AW340</f>
        <v>&lt;</v>
      </c>
      <c r="I399" s="28" t="str">
        <f>G!AV340</f>
        <v>1,0</v>
      </c>
      <c r="J399" s="23" t="str">
        <f>G!AX340</f>
        <v/>
      </c>
      <c r="K399" s="65" t="str">
        <f>IFERROR(IF(OR(I399="--",I399="rg",VLOOKUP(F!$B340,E!$B$1:'E'!$AK$300,17,FALSE)=1000000000,J399="-",J399=""),"",(HLOOKUP(SMALL(G!$R$5:'G'!$AC$5,3),G!$R$5:'G'!$AC$500,ROW(G!T340)-4,FALSE))/VLOOKUP(F!$B340,E!$B$1:'E'!$AK$300,17,FALSE)*100),"")</f>
        <v/>
      </c>
      <c r="L399" s="65" t="str">
        <f>G!AZ340</f>
        <v/>
      </c>
      <c r="M399" s="28" t="str">
        <f>G!AY340</f>
        <v>--</v>
      </c>
      <c r="N399" s="23" t="str">
        <f>G!BA340</f>
        <v/>
      </c>
      <c r="O399" s="65" t="str">
        <f>IFERROR(IF(OR(M399="--",M399="rg",VLOOKUP(F!$B340,E!$B$1:'E'!$AK$300,17,FALSE)=1000000000,N399="-",N399=""),"",(HLOOKUP(SMALL(G!$R$5:'G'!$AC$5,5),G!$R$5:'G'!$AC$500,ROW(G!V340)-4,FALSE))/VLOOKUP(F!$B340,E!$B$1:'E'!$AK$300,17,FALSE)*100),"")</f>
        <v/>
      </c>
      <c r="P399" s="65" t="str">
        <f>G!BC340</f>
        <v/>
      </c>
      <c r="Q399" s="28" t="str">
        <f>G!BB340</f>
        <v>--</v>
      </c>
      <c r="R399" s="23" t="str">
        <f>G!BD340</f>
        <v/>
      </c>
      <c r="S399" s="65" t="str">
        <f>IFERROR(IF(OR(Q399="--",Q399="rg",VLOOKUP(F!$B340,E!$B$1:'E'!$AK$300,17,FALSE)=1000000000,R399="-",R399=""),"",(HLOOKUP(SMALL(G!$R$5:'G'!$AC$5,7),G!$R$5:'G'!$AC$500,ROW(G!X340)-4,FALSE))/VLOOKUP(F!$B340,E!$B$1:'E'!$AK$300,17,FALSE)*100),"")</f>
        <v/>
      </c>
      <c r="T399" s="65" t="str">
        <f>G!BF340</f>
        <v/>
      </c>
      <c r="U399" s="28" t="str">
        <f>G!BE340</f>
        <v>--</v>
      </c>
      <c r="V399" s="23" t="str">
        <f>G!BG340</f>
        <v/>
      </c>
      <c r="W399" s="65" t="str">
        <f>IFERROR(IF(OR(U399="--",U399="rg",VLOOKUP(F!$B340,E!$B$1:'E'!$AK$300,17,FALSE)=1000000000,V399="-",V399=""),"",(HLOOKUP(SMALL(G!$R$5:'G'!$AC$5,9),G!$R$5:'G'!$AC$500,ROW(G!Z340)-4,FALSE))/VLOOKUP(F!$B340,E!$B$1:'E'!$AK$300,17,FALSE)*100),"")</f>
        <v/>
      </c>
      <c r="X399" s="65" t="str">
        <f>G!BI340</f>
        <v/>
      </c>
      <c r="Y399" s="28" t="str">
        <f>G!BH340</f>
        <v>--</v>
      </c>
      <c r="Z399" s="23" t="str">
        <f>G!BJ340</f>
        <v/>
      </c>
      <c r="AA399" s="65" t="str">
        <f>IFERROR(IF(OR(Y399="--",Y399="rg",VLOOKUP(F!$B340,E!$B$1:'E'!$AK$300,17,FALSE)=1000000000,Z399="-",Z399=""),"",(HLOOKUP(SMALL(G!$R$5:'G'!$AC$5,11),G!$R$5:'G'!$AC$500,ROW(G!AB340)-4,FALSE))/VLOOKUP(F!$B340,E!$B$1:'E'!$AK$300,17,FALSE)*100),"")</f>
        <v/>
      </c>
      <c r="AB399" s="22"/>
      <c r="AC399" s="22"/>
      <c r="AE399" s="40">
        <f t="shared" si="23"/>
        <v>0</v>
      </c>
    </row>
    <row r="400" spans="1:31" s="40" customFormat="1" ht="9" customHeight="1" x14ac:dyDescent="0.15">
      <c r="A400" s="161" t="str">
        <f>F!A341</f>
        <v>PFDoDA</v>
      </c>
      <c r="B400" s="161"/>
      <c r="C400" s="161"/>
      <c r="D400" s="65" t="str">
        <f>G!AT341</f>
        <v>&lt;</v>
      </c>
      <c r="E400" s="28" t="str">
        <f>G!AS341</f>
        <v>2,0</v>
      </c>
      <c r="F400" s="23" t="str">
        <f>G!AU341</f>
        <v/>
      </c>
      <c r="G400" s="65" t="str">
        <f>IFERROR(IF(OR(E400="--",E400="rg",VLOOKUP(F!$B341,E!$B$1:'E'!$AK$300,17,FALSE)=1000000000,F400="-",F400=""),"",(HLOOKUP(SMALL(G!$R$5:'G'!$AC$5,1),G!$R$5:'G'!$AC$500,ROW(G!R341)-4,FALSE))/VLOOKUP(F!$B341,E!$B$1:'E'!$AK$300,17,FALSE)*100),"")</f>
        <v/>
      </c>
      <c r="H400" s="65" t="str">
        <f>G!AW341</f>
        <v>&lt;</v>
      </c>
      <c r="I400" s="28" t="str">
        <f>G!AV341</f>
        <v>2,0</v>
      </c>
      <c r="J400" s="23" t="str">
        <f>G!AX341</f>
        <v/>
      </c>
      <c r="K400" s="65" t="str">
        <f>IFERROR(IF(OR(I400="--",I400="rg",VLOOKUP(F!$B341,E!$B$1:'E'!$AK$300,17,FALSE)=1000000000,J400="-",J400=""),"",(HLOOKUP(SMALL(G!$R$5:'G'!$AC$5,3),G!$R$5:'G'!$AC$500,ROW(G!T341)-4,FALSE))/VLOOKUP(F!$B341,E!$B$1:'E'!$AK$300,17,FALSE)*100),"")</f>
        <v/>
      </c>
      <c r="L400" s="65" t="str">
        <f>G!AZ341</f>
        <v/>
      </c>
      <c r="M400" s="28" t="str">
        <f>G!AY341</f>
        <v>--</v>
      </c>
      <c r="N400" s="23" t="str">
        <f>G!BA341</f>
        <v/>
      </c>
      <c r="O400" s="65" t="str">
        <f>IFERROR(IF(OR(M400="--",M400="rg",VLOOKUP(F!$B341,E!$B$1:'E'!$AK$300,17,FALSE)=1000000000,N400="-",N400=""),"",(HLOOKUP(SMALL(G!$R$5:'G'!$AC$5,5),G!$R$5:'G'!$AC$500,ROW(G!V341)-4,FALSE))/VLOOKUP(F!$B341,E!$B$1:'E'!$AK$300,17,FALSE)*100),"")</f>
        <v/>
      </c>
      <c r="P400" s="65" t="str">
        <f>G!BC341</f>
        <v/>
      </c>
      <c r="Q400" s="28" t="str">
        <f>G!BB341</f>
        <v>--</v>
      </c>
      <c r="R400" s="23" t="str">
        <f>G!BD341</f>
        <v/>
      </c>
      <c r="S400" s="65" t="str">
        <f>IFERROR(IF(OR(Q400="--",Q400="rg",VLOOKUP(F!$B341,E!$B$1:'E'!$AK$300,17,FALSE)=1000000000,R400="-",R400=""),"",(HLOOKUP(SMALL(G!$R$5:'G'!$AC$5,7),G!$R$5:'G'!$AC$500,ROW(G!X341)-4,FALSE))/VLOOKUP(F!$B341,E!$B$1:'E'!$AK$300,17,FALSE)*100),"")</f>
        <v/>
      </c>
      <c r="T400" s="65" t="str">
        <f>G!BF341</f>
        <v/>
      </c>
      <c r="U400" s="28" t="str">
        <f>G!BE341</f>
        <v>--</v>
      </c>
      <c r="V400" s="23" t="str">
        <f>G!BG341</f>
        <v/>
      </c>
      <c r="W400" s="65" t="str">
        <f>IFERROR(IF(OR(U400="--",U400="rg",VLOOKUP(F!$B341,E!$B$1:'E'!$AK$300,17,FALSE)=1000000000,V400="-",V400=""),"",(HLOOKUP(SMALL(G!$R$5:'G'!$AC$5,9),G!$R$5:'G'!$AC$500,ROW(G!Z341)-4,FALSE))/VLOOKUP(F!$B341,E!$B$1:'E'!$AK$300,17,FALSE)*100),"")</f>
        <v/>
      </c>
      <c r="X400" s="65" t="str">
        <f>G!BI341</f>
        <v/>
      </c>
      <c r="Y400" s="28" t="str">
        <f>G!BH341</f>
        <v>--</v>
      </c>
      <c r="Z400" s="23" t="str">
        <f>G!BJ341</f>
        <v/>
      </c>
      <c r="AA400" s="65" t="str">
        <f>IFERROR(IF(OR(Y400="--",Y400="rg",VLOOKUP(F!$B341,E!$B$1:'E'!$AK$300,17,FALSE)=1000000000,Z400="-",Z400=""),"",(HLOOKUP(SMALL(G!$R$5:'G'!$AC$5,11),G!$R$5:'G'!$AC$500,ROW(G!AB341)-4,FALSE))/VLOOKUP(F!$B341,E!$B$1:'E'!$AK$300,17,FALSE)*100),"")</f>
        <v/>
      </c>
      <c r="AB400" s="22"/>
      <c r="AC400" s="22"/>
      <c r="AE400" s="40">
        <f t="shared" si="23"/>
        <v>0</v>
      </c>
    </row>
    <row r="401" spans="1:31" s="40" customFormat="1" ht="9" customHeight="1" x14ac:dyDescent="0.15">
      <c r="A401" s="161" t="str">
        <f>F!A342</f>
        <v>PFTrDA</v>
      </c>
      <c r="B401" s="161"/>
      <c r="C401" s="161"/>
      <c r="D401" s="65" t="str">
        <f>G!AT342</f>
        <v/>
      </c>
      <c r="E401" s="28" t="str">
        <f>G!AS342</f>
        <v>--</v>
      </c>
      <c r="F401" s="23" t="str">
        <f>G!AU342</f>
        <v/>
      </c>
      <c r="G401" s="65" t="str">
        <f>IFERROR(IF(OR(E401="--",E401="rg",VLOOKUP(F!$B342,E!$B$1:'E'!$AK$300,17,FALSE)=1000000000,F401="-",F401=""),"",(HLOOKUP(SMALL(G!$R$5:'G'!$AC$5,1),G!$R$5:'G'!$AC$500,ROW(G!R342)-4,FALSE))/VLOOKUP(F!$B342,E!$B$1:'E'!$AK$300,17,FALSE)*100),"")</f>
        <v/>
      </c>
      <c r="H401" s="65" t="str">
        <f>G!AW342</f>
        <v/>
      </c>
      <c r="I401" s="28" t="str">
        <f>G!AV342</f>
        <v>--</v>
      </c>
      <c r="J401" s="23" t="str">
        <f>G!AX342</f>
        <v/>
      </c>
      <c r="K401" s="65" t="str">
        <f>IFERROR(IF(OR(I401="--",I401="rg",VLOOKUP(F!$B342,E!$B$1:'E'!$AK$300,17,FALSE)=1000000000,J401="-",J401=""),"",(HLOOKUP(SMALL(G!$R$5:'G'!$AC$5,3),G!$R$5:'G'!$AC$500,ROW(G!T342)-4,FALSE))/VLOOKUP(F!$B342,E!$B$1:'E'!$AK$300,17,FALSE)*100),"")</f>
        <v/>
      </c>
      <c r="L401" s="65" t="str">
        <f>G!AZ342</f>
        <v/>
      </c>
      <c r="M401" s="28" t="str">
        <f>G!AY342</f>
        <v>--</v>
      </c>
      <c r="N401" s="23" t="str">
        <f>G!BA342</f>
        <v/>
      </c>
      <c r="O401" s="65" t="str">
        <f>IFERROR(IF(OR(M401="--",M401="rg",VLOOKUP(F!$B342,E!$B$1:'E'!$AK$300,17,FALSE)=1000000000,N401="-",N401=""),"",(HLOOKUP(SMALL(G!$R$5:'G'!$AC$5,5),G!$R$5:'G'!$AC$500,ROW(G!V342)-4,FALSE))/VLOOKUP(F!$B342,E!$B$1:'E'!$AK$300,17,FALSE)*100),"")</f>
        <v/>
      </c>
      <c r="P401" s="65" t="str">
        <f>G!BC342</f>
        <v/>
      </c>
      <c r="Q401" s="28" t="str">
        <f>G!BB342</f>
        <v>--</v>
      </c>
      <c r="R401" s="23" t="str">
        <f>G!BD342</f>
        <v/>
      </c>
      <c r="S401" s="65" t="str">
        <f>IFERROR(IF(OR(Q401="--",Q401="rg",VLOOKUP(F!$B342,E!$B$1:'E'!$AK$300,17,FALSE)=1000000000,R401="-",R401=""),"",(HLOOKUP(SMALL(G!$R$5:'G'!$AC$5,7),G!$R$5:'G'!$AC$500,ROW(G!X342)-4,FALSE))/VLOOKUP(F!$B342,E!$B$1:'E'!$AK$300,17,FALSE)*100),"")</f>
        <v/>
      </c>
      <c r="T401" s="65" t="str">
        <f>G!BF342</f>
        <v/>
      </c>
      <c r="U401" s="28" t="str">
        <f>G!BE342</f>
        <v>--</v>
      </c>
      <c r="V401" s="23" t="str">
        <f>G!BG342</f>
        <v/>
      </c>
      <c r="W401" s="65" t="str">
        <f>IFERROR(IF(OR(U401="--",U401="rg",VLOOKUP(F!$B342,E!$B$1:'E'!$AK$300,17,FALSE)=1000000000,V401="-",V401=""),"",(HLOOKUP(SMALL(G!$R$5:'G'!$AC$5,9),G!$R$5:'G'!$AC$500,ROW(G!Z342)-4,FALSE))/VLOOKUP(F!$B342,E!$B$1:'E'!$AK$300,17,FALSE)*100),"")</f>
        <v/>
      </c>
      <c r="X401" s="65" t="str">
        <f>G!BI342</f>
        <v/>
      </c>
      <c r="Y401" s="28" t="str">
        <f>G!BH342</f>
        <v>--</v>
      </c>
      <c r="Z401" s="23" t="str">
        <f>G!BJ342</f>
        <v/>
      </c>
      <c r="AA401" s="65" t="str">
        <f>IFERROR(IF(OR(Y401="--",Y401="rg",VLOOKUP(F!$B342,E!$B$1:'E'!$AK$300,17,FALSE)=1000000000,Z401="-",Z401=""),"",(HLOOKUP(SMALL(G!$R$5:'G'!$AC$5,11),G!$R$5:'G'!$AC$500,ROW(G!AB342)-4,FALSE))/VLOOKUP(F!$B342,E!$B$1:'E'!$AK$300,17,FALSE)*100),"")</f>
        <v/>
      </c>
      <c r="AB401" s="22"/>
      <c r="AC401" s="22"/>
      <c r="AE401" s="40">
        <f t="shared" si="23"/>
        <v>1</v>
      </c>
    </row>
    <row r="402" spans="1:31" s="40" customFormat="1" ht="9" customHeight="1" x14ac:dyDescent="0.15">
      <c r="A402" s="161" t="str">
        <f>F!A343</f>
        <v>PFTeDA</v>
      </c>
      <c r="B402" s="161"/>
      <c r="C402" s="161"/>
      <c r="D402" s="65" t="str">
        <f>G!AT343</f>
        <v/>
      </c>
      <c r="E402" s="28" t="str">
        <f>G!AS343</f>
        <v>--</v>
      </c>
      <c r="F402" s="23" t="str">
        <f>G!AU343</f>
        <v/>
      </c>
      <c r="G402" s="65" t="str">
        <f>IFERROR(IF(OR(E402="--",E402="rg",VLOOKUP(F!$B343,E!$B$1:'E'!$AK$300,17,FALSE)=1000000000,F402="-",F402=""),"",(HLOOKUP(SMALL(G!$R$5:'G'!$AC$5,1),G!$R$5:'G'!$AC$500,ROW(G!R343)-4,FALSE))/VLOOKUP(F!$B343,E!$B$1:'E'!$AK$300,17,FALSE)*100),"")</f>
        <v/>
      </c>
      <c r="H402" s="65" t="str">
        <f>G!AW343</f>
        <v/>
      </c>
      <c r="I402" s="28" t="str">
        <f>G!AV343</f>
        <v>--</v>
      </c>
      <c r="J402" s="23" t="str">
        <f>G!AX343</f>
        <v/>
      </c>
      <c r="K402" s="65" t="str">
        <f>IFERROR(IF(OR(I402="--",I402="rg",VLOOKUP(F!$B343,E!$B$1:'E'!$AK$300,17,FALSE)=1000000000,J402="-",J402=""),"",(HLOOKUP(SMALL(G!$R$5:'G'!$AC$5,3),G!$R$5:'G'!$AC$500,ROW(G!T343)-4,FALSE))/VLOOKUP(F!$B343,E!$B$1:'E'!$AK$300,17,FALSE)*100),"")</f>
        <v/>
      </c>
      <c r="L402" s="65" t="str">
        <f>G!AZ343</f>
        <v/>
      </c>
      <c r="M402" s="28" t="str">
        <f>G!AY343</f>
        <v>--</v>
      </c>
      <c r="N402" s="23" t="str">
        <f>G!BA343</f>
        <v/>
      </c>
      <c r="O402" s="65" t="str">
        <f>IFERROR(IF(OR(M402="--",M402="rg",VLOOKUP(F!$B343,E!$B$1:'E'!$AK$300,17,FALSE)=1000000000,N402="-",N402=""),"",(HLOOKUP(SMALL(G!$R$5:'G'!$AC$5,5),G!$R$5:'G'!$AC$500,ROW(G!V343)-4,FALSE))/VLOOKUP(F!$B343,E!$B$1:'E'!$AK$300,17,FALSE)*100),"")</f>
        <v/>
      </c>
      <c r="P402" s="65" t="str">
        <f>G!BC343</f>
        <v/>
      </c>
      <c r="Q402" s="28" t="str">
        <f>G!BB343</f>
        <v>--</v>
      </c>
      <c r="R402" s="23" t="str">
        <f>G!BD343</f>
        <v/>
      </c>
      <c r="S402" s="65" t="str">
        <f>IFERROR(IF(OR(Q402="--",Q402="rg",VLOOKUP(F!$B343,E!$B$1:'E'!$AK$300,17,FALSE)=1000000000,R402="-",R402=""),"",(HLOOKUP(SMALL(G!$R$5:'G'!$AC$5,7),G!$R$5:'G'!$AC$500,ROW(G!X343)-4,FALSE))/VLOOKUP(F!$B343,E!$B$1:'E'!$AK$300,17,FALSE)*100),"")</f>
        <v/>
      </c>
      <c r="T402" s="65" t="str">
        <f>G!BF343</f>
        <v/>
      </c>
      <c r="U402" s="28" t="str">
        <f>G!BE343</f>
        <v>--</v>
      </c>
      <c r="V402" s="23" t="str">
        <f>G!BG343</f>
        <v/>
      </c>
      <c r="W402" s="65" t="str">
        <f>IFERROR(IF(OR(U402="--",U402="rg",VLOOKUP(F!$B343,E!$B$1:'E'!$AK$300,17,FALSE)=1000000000,V402="-",V402=""),"",(HLOOKUP(SMALL(G!$R$5:'G'!$AC$5,9),G!$R$5:'G'!$AC$500,ROW(G!Z343)-4,FALSE))/VLOOKUP(F!$B343,E!$B$1:'E'!$AK$300,17,FALSE)*100),"")</f>
        <v/>
      </c>
      <c r="X402" s="65" t="str">
        <f>G!BI343</f>
        <v/>
      </c>
      <c r="Y402" s="28" t="str">
        <f>G!BH343</f>
        <v>--</v>
      </c>
      <c r="Z402" s="23" t="str">
        <f>G!BJ343</f>
        <v/>
      </c>
      <c r="AA402" s="65" t="str">
        <f>IFERROR(IF(OR(Y402="--",Y402="rg",VLOOKUP(F!$B343,E!$B$1:'E'!$AK$300,17,FALSE)=1000000000,Z402="-",Z402=""),"",(HLOOKUP(SMALL(G!$R$5:'G'!$AC$5,11),G!$R$5:'G'!$AC$500,ROW(G!AB343)-4,FALSE))/VLOOKUP(F!$B343,E!$B$1:'E'!$AK$300,17,FALSE)*100),"")</f>
        <v/>
      </c>
      <c r="AB402" s="22"/>
      <c r="AC402" s="22"/>
      <c r="AE402" s="40">
        <f t="shared" si="23"/>
        <v>1</v>
      </c>
    </row>
    <row r="403" spans="1:31" s="40" customFormat="1" ht="9" customHeight="1" x14ac:dyDescent="0.15">
      <c r="A403" s="161" t="str">
        <f>F!A344</f>
        <v>PFHxDA</v>
      </c>
      <c r="B403" s="161"/>
      <c r="C403" s="161"/>
      <c r="D403" s="65" t="str">
        <f>G!AT344</f>
        <v/>
      </c>
      <c r="E403" s="28" t="str">
        <f>G!AS344</f>
        <v>--</v>
      </c>
      <c r="F403" s="23" t="str">
        <f>G!AU344</f>
        <v/>
      </c>
      <c r="G403" s="65" t="str">
        <f>IFERROR(IF(OR(E403="--",E403="rg",VLOOKUP(F!$B344,E!$B$1:'E'!$AK$300,17,FALSE)=1000000000,F403="-",F403=""),"",(HLOOKUP(SMALL(G!$R$5:'G'!$AC$5,1),G!$R$5:'G'!$AC$500,ROW(G!R344)-4,FALSE))/VLOOKUP(F!$B344,E!$B$1:'E'!$AK$300,17,FALSE)*100),"")</f>
        <v/>
      </c>
      <c r="H403" s="65" t="str">
        <f>G!AW344</f>
        <v/>
      </c>
      <c r="I403" s="28" t="str">
        <f>G!AV344</f>
        <v>--</v>
      </c>
      <c r="J403" s="23" t="str">
        <f>G!AX344</f>
        <v/>
      </c>
      <c r="K403" s="65" t="str">
        <f>IFERROR(IF(OR(I403="--",I403="rg",VLOOKUP(F!$B344,E!$B$1:'E'!$AK$300,17,FALSE)=1000000000,J403="-",J403=""),"",(HLOOKUP(SMALL(G!$R$5:'G'!$AC$5,3),G!$R$5:'G'!$AC$500,ROW(G!T344)-4,FALSE))/VLOOKUP(F!$B344,E!$B$1:'E'!$AK$300,17,FALSE)*100),"")</f>
        <v/>
      </c>
      <c r="L403" s="65" t="str">
        <f>G!AZ344</f>
        <v/>
      </c>
      <c r="M403" s="28" t="str">
        <f>G!AY344</f>
        <v>--</v>
      </c>
      <c r="N403" s="23" t="str">
        <f>G!BA344</f>
        <v/>
      </c>
      <c r="O403" s="65" t="str">
        <f>IFERROR(IF(OR(M403="--",M403="rg",VLOOKUP(F!$B344,E!$B$1:'E'!$AK$300,17,FALSE)=1000000000,N403="-",N403=""),"",(HLOOKUP(SMALL(G!$R$5:'G'!$AC$5,5),G!$R$5:'G'!$AC$500,ROW(G!V344)-4,FALSE))/VLOOKUP(F!$B344,E!$B$1:'E'!$AK$300,17,FALSE)*100),"")</f>
        <v/>
      </c>
      <c r="P403" s="65" t="str">
        <f>G!BC344</f>
        <v/>
      </c>
      <c r="Q403" s="28" t="str">
        <f>G!BB344</f>
        <v>--</v>
      </c>
      <c r="R403" s="23" t="str">
        <f>G!BD344</f>
        <v/>
      </c>
      <c r="S403" s="65" t="str">
        <f>IFERROR(IF(OR(Q403="--",Q403="rg",VLOOKUP(F!$B344,E!$B$1:'E'!$AK$300,17,FALSE)=1000000000,R403="-",R403=""),"",(HLOOKUP(SMALL(G!$R$5:'G'!$AC$5,7),G!$R$5:'G'!$AC$500,ROW(G!X344)-4,FALSE))/VLOOKUP(F!$B344,E!$B$1:'E'!$AK$300,17,FALSE)*100),"")</f>
        <v/>
      </c>
      <c r="T403" s="65" t="str">
        <f>G!BF344</f>
        <v/>
      </c>
      <c r="U403" s="28" t="str">
        <f>G!BE344</f>
        <v>--</v>
      </c>
      <c r="V403" s="23" t="str">
        <f>G!BG344</f>
        <v/>
      </c>
      <c r="W403" s="65" t="str">
        <f>IFERROR(IF(OR(U403="--",U403="rg",VLOOKUP(F!$B344,E!$B$1:'E'!$AK$300,17,FALSE)=1000000000,V403="-",V403=""),"",(HLOOKUP(SMALL(G!$R$5:'G'!$AC$5,9),G!$R$5:'G'!$AC$500,ROW(G!Z344)-4,FALSE))/VLOOKUP(F!$B344,E!$B$1:'E'!$AK$300,17,FALSE)*100),"")</f>
        <v/>
      </c>
      <c r="X403" s="65" t="str">
        <f>G!BI344</f>
        <v/>
      </c>
      <c r="Y403" s="28" t="str">
        <f>G!BH344</f>
        <v>--</v>
      </c>
      <c r="Z403" s="23" t="str">
        <f>G!BJ344</f>
        <v/>
      </c>
      <c r="AA403" s="65" t="str">
        <f>IFERROR(IF(OR(Y403="--",Y403="rg",VLOOKUP(F!$B344,E!$B$1:'E'!$AK$300,17,FALSE)=1000000000,Z403="-",Z403=""),"",(HLOOKUP(SMALL(G!$R$5:'G'!$AC$5,11),G!$R$5:'G'!$AC$500,ROW(G!AB344)-4,FALSE))/VLOOKUP(F!$B344,E!$B$1:'E'!$AK$300,17,FALSE)*100),"")</f>
        <v/>
      </c>
      <c r="AB403" s="22"/>
      <c r="AC403" s="22"/>
      <c r="AE403" s="40">
        <f t="shared" si="23"/>
        <v>1</v>
      </c>
    </row>
    <row r="404" spans="1:31" s="40" customFormat="1" ht="9" customHeight="1" x14ac:dyDescent="0.15">
      <c r="A404" s="161" t="str">
        <f>F!A345</f>
        <v>PFODA</v>
      </c>
      <c r="B404" s="161"/>
      <c r="C404" s="161"/>
      <c r="D404" s="65" t="str">
        <f>G!AT345</f>
        <v/>
      </c>
      <c r="E404" s="28" t="str">
        <f>G!AS345</f>
        <v>--</v>
      </c>
      <c r="F404" s="23" t="str">
        <f>G!AU345</f>
        <v/>
      </c>
      <c r="G404" s="65" t="str">
        <f>IFERROR(IF(OR(E404="--",E404="rg",VLOOKUP(F!$B345,E!$B$1:'E'!$AK$300,17,FALSE)=1000000000,F404="-",F404=""),"",(HLOOKUP(SMALL(G!$R$5:'G'!$AC$5,1),G!$R$5:'G'!$AC$500,ROW(G!R345)-4,FALSE))/VLOOKUP(F!$B345,E!$B$1:'E'!$AK$300,17,FALSE)*100),"")</f>
        <v/>
      </c>
      <c r="H404" s="65" t="str">
        <f>G!AW345</f>
        <v/>
      </c>
      <c r="I404" s="28" t="str">
        <f>G!AV345</f>
        <v>--</v>
      </c>
      <c r="J404" s="23" t="str">
        <f>G!AX345</f>
        <v/>
      </c>
      <c r="K404" s="65" t="str">
        <f>IFERROR(IF(OR(I404="--",I404="rg",VLOOKUP(F!$B345,E!$B$1:'E'!$AK$300,17,FALSE)=1000000000,J404="-",J404=""),"",(HLOOKUP(SMALL(G!$R$5:'G'!$AC$5,3),G!$R$5:'G'!$AC$500,ROW(G!T345)-4,FALSE))/VLOOKUP(F!$B345,E!$B$1:'E'!$AK$300,17,FALSE)*100),"")</f>
        <v/>
      </c>
      <c r="L404" s="65" t="str">
        <f>G!AZ345</f>
        <v/>
      </c>
      <c r="M404" s="28" t="str">
        <f>G!AY345</f>
        <v>--</v>
      </c>
      <c r="N404" s="23" t="str">
        <f>G!BA345</f>
        <v/>
      </c>
      <c r="O404" s="65" t="str">
        <f>IFERROR(IF(OR(M404="--",M404="rg",VLOOKUP(F!$B345,E!$B$1:'E'!$AK$300,17,FALSE)=1000000000,N404="-",N404=""),"",(HLOOKUP(SMALL(G!$R$5:'G'!$AC$5,5),G!$R$5:'G'!$AC$500,ROW(G!V345)-4,FALSE))/VLOOKUP(F!$B345,E!$B$1:'E'!$AK$300,17,FALSE)*100),"")</f>
        <v/>
      </c>
      <c r="P404" s="65" t="str">
        <f>G!BC345</f>
        <v/>
      </c>
      <c r="Q404" s="28" t="str">
        <f>G!BB345</f>
        <v>--</v>
      </c>
      <c r="R404" s="23" t="str">
        <f>G!BD345</f>
        <v/>
      </c>
      <c r="S404" s="65" t="str">
        <f>IFERROR(IF(OR(Q404="--",Q404="rg",VLOOKUP(F!$B345,E!$B$1:'E'!$AK$300,17,FALSE)=1000000000,R404="-",R404=""),"",(HLOOKUP(SMALL(G!$R$5:'G'!$AC$5,7),G!$R$5:'G'!$AC$500,ROW(G!X345)-4,FALSE))/VLOOKUP(F!$B345,E!$B$1:'E'!$AK$300,17,FALSE)*100),"")</f>
        <v/>
      </c>
      <c r="T404" s="65" t="str">
        <f>G!BF345</f>
        <v/>
      </c>
      <c r="U404" s="28" t="str">
        <f>G!BE345</f>
        <v>--</v>
      </c>
      <c r="V404" s="23" t="str">
        <f>G!BG345</f>
        <v/>
      </c>
      <c r="W404" s="65" t="str">
        <f>IFERROR(IF(OR(U404="--",U404="rg",VLOOKUP(F!$B345,E!$B$1:'E'!$AK$300,17,FALSE)=1000000000,V404="-",V404=""),"",(HLOOKUP(SMALL(G!$R$5:'G'!$AC$5,9),G!$R$5:'G'!$AC$500,ROW(G!Z345)-4,FALSE))/VLOOKUP(F!$B345,E!$B$1:'E'!$AK$300,17,FALSE)*100),"")</f>
        <v/>
      </c>
      <c r="X404" s="65" t="str">
        <f>G!BI345</f>
        <v/>
      </c>
      <c r="Y404" s="28" t="str">
        <f>G!BH345</f>
        <v>--</v>
      </c>
      <c r="Z404" s="23" t="str">
        <f>G!BJ345</f>
        <v/>
      </c>
      <c r="AA404" s="65" t="str">
        <f>IFERROR(IF(OR(Y404="--",Y404="rg",VLOOKUP(F!$B345,E!$B$1:'E'!$AK$300,17,FALSE)=1000000000,Z404="-",Z404=""),"",(HLOOKUP(SMALL(G!$R$5:'G'!$AC$5,11),G!$R$5:'G'!$AC$500,ROW(G!AB345)-4,FALSE))/VLOOKUP(F!$B345,E!$B$1:'E'!$AK$300,17,FALSE)*100),"")</f>
        <v/>
      </c>
      <c r="AB404" s="22"/>
      <c r="AC404" s="22"/>
      <c r="AE404" s="40">
        <f t="shared" si="23"/>
        <v>1</v>
      </c>
    </row>
    <row r="405" spans="1:31" s="40" customFormat="1" ht="9" customHeight="1" x14ac:dyDescent="0.15">
      <c r="A405" s="161" t="str">
        <f>F!A346</f>
        <v>PFBS</v>
      </c>
      <c r="B405" s="161"/>
      <c r="C405" s="161"/>
      <c r="D405" s="65" t="str">
        <f>G!AT346</f>
        <v>&lt;</v>
      </c>
      <c r="E405" s="28" t="str">
        <f>G!AS346</f>
        <v>78</v>
      </c>
      <c r="F405" s="23" t="str">
        <f>G!AU346</f>
        <v/>
      </c>
      <c r="G405" s="65" t="str">
        <f>IFERROR(IF(OR(E405="--",E405="rg",VLOOKUP(F!$B346,E!$B$1:'E'!$AK$300,17,FALSE)=1000000000,F405="-",F405=""),"",(HLOOKUP(SMALL(G!$R$5:'G'!$AC$5,1),G!$R$5:'G'!$AC$500,ROW(G!R346)-4,FALSE))/VLOOKUP(F!$B346,E!$B$1:'E'!$AK$300,17,FALSE)*100),"")</f>
        <v/>
      </c>
      <c r="H405" s="65" t="str">
        <f>G!AW346</f>
        <v>&lt;</v>
      </c>
      <c r="I405" s="28" t="str">
        <f>G!AV346</f>
        <v>1,5</v>
      </c>
      <c r="J405" s="23" t="str">
        <f>G!AX346</f>
        <v/>
      </c>
      <c r="K405" s="65" t="str">
        <f>IFERROR(IF(OR(I405="--",I405="rg",VLOOKUP(F!$B346,E!$B$1:'E'!$AK$300,17,FALSE)=1000000000,J405="-",J405=""),"",(HLOOKUP(SMALL(G!$R$5:'G'!$AC$5,3),G!$R$5:'G'!$AC$500,ROW(G!T346)-4,FALSE))/VLOOKUP(F!$B346,E!$B$1:'E'!$AK$300,17,FALSE)*100),"")</f>
        <v/>
      </c>
      <c r="L405" s="65" t="str">
        <f>G!AZ346</f>
        <v/>
      </c>
      <c r="M405" s="28" t="str">
        <f>G!AY346</f>
        <v>--</v>
      </c>
      <c r="N405" s="23" t="str">
        <f>G!BA346</f>
        <v/>
      </c>
      <c r="O405" s="65" t="str">
        <f>IFERROR(IF(OR(M405="--",M405="rg",VLOOKUP(F!$B346,E!$B$1:'E'!$AK$300,17,FALSE)=1000000000,N405="-",N405=""),"",(HLOOKUP(SMALL(G!$R$5:'G'!$AC$5,5),G!$R$5:'G'!$AC$500,ROW(G!V346)-4,FALSE))/VLOOKUP(F!$B346,E!$B$1:'E'!$AK$300,17,FALSE)*100),"")</f>
        <v/>
      </c>
      <c r="P405" s="65" t="str">
        <f>G!BC346</f>
        <v/>
      </c>
      <c r="Q405" s="28" t="str">
        <f>G!BB346</f>
        <v>--</v>
      </c>
      <c r="R405" s="23" t="str">
        <f>G!BD346</f>
        <v/>
      </c>
      <c r="S405" s="65" t="str">
        <f>IFERROR(IF(OR(Q405="--",Q405="rg",VLOOKUP(F!$B346,E!$B$1:'E'!$AK$300,17,FALSE)=1000000000,R405="-",R405=""),"",(HLOOKUP(SMALL(G!$R$5:'G'!$AC$5,7),G!$R$5:'G'!$AC$500,ROW(G!X346)-4,FALSE))/VLOOKUP(F!$B346,E!$B$1:'E'!$AK$300,17,FALSE)*100),"")</f>
        <v/>
      </c>
      <c r="T405" s="65" t="str">
        <f>G!BF346</f>
        <v/>
      </c>
      <c r="U405" s="28" t="str">
        <f>G!BE346</f>
        <v>--</v>
      </c>
      <c r="V405" s="23" t="str">
        <f>G!BG346</f>
        <v/>
      </c>
      <c r="W405" s="65" t="str">
        <f>IFERROR(IF(OR(U405="--",U405="rg",VLOOKUP(F!$B346,E!$B$1:'E'!$AK$300,17,FALSE)=1000000000,V405="-",V405=""),"",(HLOOKUP(SMALL(G!$R$5:'G'!$AC$5,9),G!$R$5:'G'!$AC$500,ROW(G!Z346)-4,FALSE))/VLOOKUP(F!$B346,E!$B$1:'E'!$AK$300,17,FALSE)*100),"")</f>
        <v/>
      </c>
      <c r="X405" s="65" t="str">
        <f>G!BI346</f>
        <v/>
      </c>
      <c r="Y405" s="28" t="str">
        <f>G!BH346</f>
        <v>--</v>
      </c>
      <c r="Z405" s="23" t="str">
        <f>G!BJ346</f>
        <v/>
      </c>
      <c r="AA405" s="65" t="str">
        <f>IFERROR(IF(OR(Y405="--",Y405="rg",VLOOKUP(F!$B346,E!$B$1:'E'!$AK$300,17,FALSE)=1000000000,Z405="-",Z405=""),"",(HLOOKUP(SMALL(G!$R$5:'G'!$AC$5,11),G!$R$5:'G'!$AC$500,ROW(G!AB346)-4,FALSE))/VLOOKUP(F!$B346,E!$B$1:'E'!$AK$300,17,FALSE)*100),"")</f>
        <v/>
      </c>
      <c r="AB405" s="22"/>
      <c r="AC405" s="22"/>
      <c r="AE405" s="40">
        <f t="shared" si="23"/>
        <v>0</v>
      </c>
    </row>
    <row r="406" spans="1:31" s="40" customFormat="1" ht="9" customHeight="1" x14ac:dyDescent="0.15">
      <c r="A406" s="161" t="str">
        <f>F!A347</f>
        <v>PFPeS</v>
      </c>
      <c r="B406" s="161"/>
      <c r="C406" s="161"/>
      <c r="D406" s="65" t="str">
        <f>G!AT347</f>
        <v>&lt;</v>
      </c>
      <c r="E406" s="28" t="str">
        <f>G!AS347</f>
        <v>1,0</v>
      </c>
      <c r="F406" s="23" t="str">
        <f>G!AU347</f>
        <v/>
      </c>
      <c r="G406" s="65" t="str">
        <f>IFERROR(IF(OR(E406="--",E406="rg",VLOOKUP(F!$B347,E!$B$1:'E'!$AK$300,17,FALSE)=1000000000,F406="-",F406=""),"",(HLOOKUP(SMALL(G!$R$5:'G'!$AC$5,1),G!$R$5:'G'!$AC$500,ROW(G!R347)-4,FALSE))/VLOOKUP(F!$B347,E!$B$1:'E'!$AK$300,17,FALSE)*100),"")</f>
        <v/>
      </c>
      <c r="H406" s="65" t="str">
        <f>G!AW347</f>
        <v>&lt;</v>
      </c>
      <c r="I406" s="28" t="str">
        <f>G!AV347</f>
        <v>1,0</v>
      </c>
      <c r="J406" s="23" t="str">
        <f>G!AX347</f>
        <v/>
      </c>
      <c r="K406" s="65" t="str">
        <f>IFERROR(IF(OR(I406="--",I406="rg",VLOOKUP(F!$B347,E!$B$1:'E'!$AK$300,17,FALSE)=1000000000,J406="-",J406=""),"",(HLOOKUP(SMALL(G!$R$5:'G'!$AC$5,3),G!$R$5:'G'!$AC$500,ROW(G!T347)-4,FALSE))/VLOOKUP(F!$B347,E!$B$1:'E'!$AK$300,17,FALSE)*100),"")</f>
        <v/>
      </c>
      <c r="L406" s="65" t="str">
        <f>G!AZ347</f>
        <v/>
      </c>
      <c r="M406" s="28" t="str">
        <f>G!AY347</f>
        <v>--</v>
      </c>
      <c r="N406" s="23" t="str">
        <f>G!BA347</f>
        <v/>
      </c>
      <c r="O406" s="65" t="str">
        <f>IFERROR(IF(OR(M406="--",M406="rg",VLOOKUP(F!$B347,E!$B$1:'E'!$AK$300,17,FALSE)=1000000000,N406="-",N406=""),"",(HLOOKUP(SMALL(G!$R$5:'G'!$AC$5,5),G!$R$5:'G'!$AC$500,ROW(G!V347)-4,FALSE))/VLOOKUP(F!$B347,E!$B$1:'E'!$AK$300,17,FALSE)*100),"")</f>
        <v/>
      </c>
      <c r="P406" s="65" t="str">
        <f>G!BC347</f>
        <v/>
      </c>
      <c r="Q406" s="28" t="str">
        <f>G!BB347</f>
        <v>--</v>
      </c>
      <c r="R406" s="23" t="str">
        <f>G!BD347</f>
        <v/>
      </c>
      <c r="S406" s="65" t="str">
        <f>IFERROR(IF(OR(Q406="--",Q406="rg",VLOOKUP(F!$B347,E!$B$1:'E'!$AK$300,17,FALSE)=1000000000,R406="-",R406=""),"",(HLOOKUP(SMALL(G!$R$5:'G'!$AC$5,7),G!$R$5:'G'!$AC$500,ROW(G!X347)-4,FALSE))/VLOOKUP(F!$B347,E!$B$1:'E'!$AK$300,17,FALSE)*100),"")</f>
        <v/>
      </c>
      <c r="T406" s="65" t="str">
        <f>G!BF347</f>
        <v/>
      </c>
      <c r="U406" s="28" t="str">
        <f>G!BE347</f>
        <v>--</v>
      </c>
      <c r="V406" s="23" t="str">
        <f>G!BG347</f>
        <v/>
      </c>
      <c r="W406" s="65" t="str">
        <f>IFERROR(IF(OR(U406="--",U406="rg",VLOOKUP(F!$B347,E!$B$1:'E'!$AK$300,17,FALSE)=1000000000,V406="-",V406=""),"",(HLOOKUP(SMALL(G!$R$5:'G'!$AC$5,9),G!$R$5:'G'!$AC$500,ROW(G!Z347)-4,FALSE))/VLOOKUP(F!$B347,E!$B$1:'E'!$AK$300,17,FALSE)*100),"")</f>
        <v/>
      </c>
      <c r="X406" s="65" t="str">
        <f>G!BI347</f>
        <v/>
      </c>
      <c r="Y406" s="28" t="str">
        <f>G!BH347</f>
        <v>--</v>
      </c>
      <c r="Z406" s="23" t="str">
        <f>G!BJ347</f>
        <v/>
      </c>
      <c r="AA406" s="65" t="str">
        <f>IFERROR(IF(OR(Y406="--",Y406="rg",VLOOKUP(F!$B347,E!$B$1:'E'!$AK$300,17,FALSE)=1000000000,Z406="-",Z406=""),"",(HLOOKUP(SMALL(G!$R$5:'G'!$AC$5,11),G!$R$5:'G'!$AC$500,ROW(G!AB347)-4,FALSE))/VLOOKUP(F!$B347,E!$B$1:'E'!$AK$300,17,FALSE)*100),"")</f>
        <v/>
      </c>
      <c r="AB406" s="22"/>
      <c r="AC406" s="22"/>
      <c r="AE406" s="40">
        <f t="shared" si="23"/>
        <v>0</v>
      </c>
    </row>
    <row r="407" spans="1:31" s="40" customFormat="1" ht="9" customHeight="1" x14ac:dyDescent="0.15">
      <c r="A407" s="161" t="str">
        <f>F!A348</f>
        <v>PFHxS</v>
      </c>
      <c r="B407" s="161"/>
      <c r="C407" s="161"/>
      <c r="D407" s="65" t="str">
        <f>G!AT348</f>
        <v>&lt;</v>
      </c>
      <c r="E407" s="28" t="str">
        <f>G!AS348</f>
        <v>1,0</v>
      </c>
      <c r="F407" s="23" t="str">
        <f>G!AU348</f>
        <v/>
      </c>
      <c r="G407" s="65" t="str">
        <f>IFERROR(IF(OR(E407="--",E407="rg",VLOOKUP(F!$B348,E!$B$1:'E'!$AK$300,17,FALSE)=1000000000,F407="-",F407=""),"",(HLOOKUP(SMALL(G!$R$5:'G'!$AC$5,1),G!$R$5:'G'!$AC$500,ROW(G!R348)-4,FALSE))/VLOOKUP(F!$B348,E!$B$1:'E'!$AK$300,17,FALSE)*100),"")</f>
        <v/>
      </c>
      <c r="H407" s="65" t="str">
        <f>G!AW348</f>
        <v>&lt;</v>
      </c>
      <c r="I407" s="28" t="str">
        <f>G!AV348</f>
        <v>1,0</v>
      </c>
      <c r="J407" s="23" t="str">
        <f>G!AX348</f>
        <v/>
      </c>
      <c r="K407" s="65" t="str">
        <f>IFERROR(IF(OR(I407="--",I407="rg",VLOOKUP(F!$B348,E!$B$1:'E'!$AK$300,17,FALSE)=1000000000,J407="-",J407=""),"",(HLOOKUP(SMALL(G!$R$5:'G'!$AC$5,3),G!$R$5:'G'!$AC$500,ROW(G!T348)-4,FALSE))/VLOOKUP(F!$B348,E!$B$1:'E'!$AK$300,17,FALSE)*100),"")</f>
        <v/>
      </c>
      <c r="L407" s="65" t="str">
        <f>G!AZ348</f>
        <v/>
      </c>
      <c r="M407" s="28" t="str">
        <f>G!AY348</f>
        <v>--</v>
      </c>
      <c r="N407" s="23" t="str">
        <f>G!BA348</f>
        <v/>
      </c>
      <c r="O407" s="65" t="str">
        <f>IFERROR(IF(OR(M407="--",M407="rg",VLOOKUP(F!$B348,E!$B$1:'E'!$AK$300,17,FALSE)=1000000000,N407="-",N407=""),"",(HLOOKUP(SMALL(G!$R$5:'G'!$AC$5,5),G!$R$5:'G'!$AC$500,ROW(G!V348)-4,FALSE))/VLOOKUP(F!$B348,E!$B$1:'E'!$AK$300,17,FALSE)*100),"")</f>
        <v/>
      </c>
      <c r="P407" s="65" t="str">
        <f>G!BC348</f>
        <v/>
      </c>
      <c r="Q407" s="28" t="str">
        <f>G!BB348</f>
        <v>--</v>
      </c>
      <c r="R407" s="23" t="str">
        <f>G!BD348</f>
        <v/>
      </c>
      <c r="S407" s="65" t="str">
        <f>IFERROR(IF(OR(Q407="--",Q407="rg",VLOOKUP(F!$B348,E!$B$1:'E'!$AK$300,17,FALSE)=1000000000,R407="-",R407=""),"",(HLOOKUP(SMALL(G!$R$5:'G'!$AC$5,7),G!$R$5:'G'!$AC$500,ROW(G!X348)-4,FALSE))/VLOOKUP(F!$B348,E!$B$1:'E'!$AK$300,17,FALSE)*100),"")</f>
        <v/>
      </c>
      <c r="T407" s="65" t="str">
        <f>G!BF348</f>
        <v/>
      </c>
      <c r="U407" s="28" t="str">
        <f>G!BE348</f>
        <v>--</v>
      </c>
      <c r="V407" s="23" t="str">
        <f>G!BG348</f>
        <v/>
      </c>
      <c r="W407" s="65" t="str">
        <f>IFERROR(IF(OR(U407="--",U407="rg",VLOOKUP(F!$B348,E!$B$1:'E'!$AK$300,17,FALSE)=1000000000,V407="-",V407=""),"",(HLOOKUP(SMALL(G!$R$5:'G'!$AC$5,9),G!$R$5:'G'!$AC$500,ROW(G!Z348)-4,FALSE))/VLOOKUP(F!$B348,E!$B$1:'E'!$AK$300,17,FALSE)*100),"")</f>
        <v/>
      </c>
      <c r="X407" s="65" t="str">
        <f>G!BI348</f>
        <v/>
      </c>
      <c r="Y407" s="28" t="str">
        <f>G!BH348</f>
        <v>--</v>
      </c>
      <c r="Z407" s="23" t="str">
        <f>G!BJ348</f>
        <v/>
      </c>
      <c r="AA407" s="65" t="str">
        <f>IFERROR(IF(OR(Y407="--",Y407="rg",VLOOKUP(F!$B348,E!$B$1:'E'!$AK$300,17,FALSE)=1000000000,Z407="-",Z407=""),"",(HLOOKUP(SMALL(G!$R$5:'G'!$AC$5,11),G!$R$5:'G'!$AC$500,ROW(G!AB348)-4,FALSE))/VLOOKUP(F!$B348,E!$B$1:'E'!$AK$300,17,FALSE)*100),"")</f>
        <v/>
      </c>
      <c r="AB407" s="22"/>
      <c r="AC407" s="22"/>
      <c r="AE407" s="40">
        <f t="shared" si="23"/>
        <v>0</v>
      </c>
    </row>
    <row r="408" spans="1:31" s="40" customFormat="1" ht="9" customHeight="1" x14ac:dyDescent="0.15">
      <c r="A408" s="161" t="str">
        <f>F!A349</f>
        <v>PFHpS</v>
      </c>
      <c r="B408" s="161"/>
      <c r="C408" s="161"/>
      <c r="D408" s="65" t="str">
        <f>G!AT349</f>
        <v>&lt;</v>
      </c>
      <c r="E408" s="28" t="str">
        <f>G!AS349</f>
        <v>1,0</v>
      </c>
      <c r="F408" s="23" t="str">
        <f>G!AU349</f>
        <v/>
      </c>
      <c r="G408" s="65" t="str">
        <f>IFERROR(IF(OR(E408="--",E408="rg",VLOOKUP(F!$B349,E!$B$1:'E'!$AK$300,17,FALSE)=1000000000,F408="-",F408=""),"",(HLOOKUP(SMALL(G!$R$5:'G'!$AC$5,1),G!$R$5:'G'!$AC$500,ROW(G!R349)-4,FALSE))/VLOOKUP(F!$B349,E!$B$1:'E'!$AK$300,17,FALSE)*100),"")</f>
        <v/>
      </c>
      <c r="H408" s="65" t="str">
        <f>G!AW349</f>
        <v>&lt;</v>
      </c>
      <c r="I408" s="28" t="str">
        <f>G!AV349</f>
        <v>1,0</v>
      </c>
      <c r="J408" s="23" t="str">
        <f>G!AX349</f>
        <v/>
      </c>
      <c r="K408" s="65" t="str">
        <f>IFERROR(IF(OR(I408="--",I408="rg",VLOOKUP(F!$B349,E!$B$1:'E'!$AK$300,17,FALSE)=1000000000,J408="-",J408=""),"",(HLOOKUP(SMALL(G!$R$5:'G'!$AC$5,3),G!$R$5:'G'!$AC$500,ROW(G!T349)-4,FALSE))/VLOOKUP(F!$B349,E!$B$1:'E'!$AK$300,17,FALSE)*100),"")</f>
        <v/>
      </c>
      <c r="L408" s="65" t="str">
        <f>G!AZ349</f>
        <v/>
      </c>
      <c r="M408" s="28" t="str">
        <f>G!AY349</f>
        <v>--</v>
      </c>
      <c r="N408" s="23" t="str">
        <f>G!BA349</f>
        <v/>
      </c>
      <c r="O408" s="65" t="str">
        <f>IFERROR(IF(OR(M408="--",M408="rg",VLOOKUP(F!$B349,E!$B$1:'E'!$AK$300,17,FALSE)=1000000000,N408="-",N408=""),"",(HLOOKUP(SMALL(G!$R$5:'G'!$AC$5,5),G!$R$5:'G'!$AC$500,ROW(G!V349)-4,FALSE))/VLOOKUP(F!$B349,E!$B$1:'E'!$AK$300,17,FALSE)*100),"")</f>
        <v/>
      </c>
      <c r="P408" s="65" t="str">
        <f>G!BC349</f>
        <v/>
      </c>
      <c r="Q408" s="28" t="str">
        <f>G!BB349</f>
        <v>--</v>
      </c>
      <c r="R408" s="23" t="str">
        <f>G!BD349</f>
        <v/>
      </c>
      <c r="S408" s="65" t="str">
        <f>IFERROR(IF(OR(Q408="--",Q408="rg",VLOOKUP(F!$B349,E!$B$1:'E'!$AK$300,17,FALSE)=1000000000,R408="-",R408=""),"",(HLOOKUP(SMALL(G!$R$5:'G'!$AC$5,7),G!$R$5:'G'!$AC$500,ROW(G!X349)-4,FALSE))/VLOOKUP(F!$B349,E!$B$1:'E'!$AK$300,17,FALSE)*100),"")</f>
        <v/>
      </c>
      <c r="T408" s="65" t="str">
        <f>G!BF349</f>
        <v/>
      </c>
      <c r="U408" s="28" t="str">
        <f>G!BE349</f>
        <v>--</v>
      </c>
      <c r="V408" s="23" t="str">
        <f>G!BG349</f>
        <v/>
      </c>
      <c r="W408" s="65" t="str">
        <f>IFERROR(IF(OR(U408="--",U408="rg",VLOOKUP(F!$B349,E!$B$1:'E'!$AK$300,17,FALSE)=1000000000,V408="-",V408=""),"",(HLOOKUP(SMALL(G!$R$5:'G'!$AC$5,9),G!$R$5:'G'!$AC$500,ROW(G!Z349)-4,FALSE))/VLOOKUP(F!$B349,E!$B$1:'E'!$AK$300,17,FALSE)*100),"")</f>
        <v/>
      </c>
      <c r="X408" s="65" t="str">
        <f>G!BI349</f>
        <v/>
      </c>
      <c r="Y408" s="28" t="str">
        <f>G!BH349</f>
        <v>--</v>
      </c>
      <c r="Z408" s="23" t="str">
        <f>G!BJ349</f>
        <v/>
      </c>
      <c r="AA408" s="65" t="str">
        <f>IFERROR(IF(OR(Y408="--",Y408="rg",VLOOKUP(F!$B349,E!$B$1:'E'!$AK$300,17,FALSE)=1000000000,Z408="-",Z408=""),"",(HLOOKUP(SMALL(G!$R$5:'G'!$AC$5,11),G!$R$5:'G'!$AC$500,ROW(G!AB349)-4,FALSE))/VLOOKUP(F!$B349,E!$B$1:'E'!$AK$300,17,FALSE)*100),"")</f>
        <v/>
      </c>
      <c r="AB408" s="22"/>
      <c r="AC408" s="22"/>
      <c r="AE408" s="40">
        <f t="shared" si="23"/>
        <v>0</v>
      </c>
    </row>
    <row r="409" spans="1:31" s="40" customFormat="1" ht="9" customHeight="1" x14ac:dyDescent="0.15">
      <c r="A409" s="161" t="str">
        <f>F!A350</f>
        <v>PFOS lineair</v>
      </c>
      <c r="B409" s="161"/>
      <c r="C409" s="161"/>
      <c r="D409" s="65" t="str">
        <f>G!AT350</f>
        <v>&lt;</v>
      </c>
      <c r="E409" s="28" t="str">
        <f>G!AS350</f>
        <v>1,0</v>
      </c>
      <c r="F409" s="23" t="str">
        <f>G!AU350</f>
        <v/>
      </c>
      <c r="G409" s="65" t="str">
        <f>IFERROR(IF(OR(E409="--",E409="rg",VLOOKUP(F!$B350,E!$B$1:'E'!$AK$300,17,FALSE)=1000000000,F409="-",F409=""),"",(HLOOKUP(SMALL(G!$R$5:'G'!$AC$5,1),G!$R$5:'G'!$AC$500,ROW(G!R350)-4,FALSE))/VLOOKUP(F!$B350,E!$B$1:'E'!$AK$300,17,FALSE)*100),"")</f>
        <v/>
      </c>
      <c r="H409" s="65" t="str">
        <f>G!AW350</f>
        <v>&lt;</v>
      </c>
      <c r="I409" s="28" t="str">
        <f>G!AV350</f>
        <v>1,0</v>
      </c>
      <c r="J409" s="23" t="str">
        <f>G!AX350</f>
        <v/>
      </c>
      <c r="K409" s="65" t="str">
        <f>IFERROR(IF(OR(I409="--",I409="rg",VLOOKUP(F!$B350,E!$B$1:'E'!$AK$300,17,FALSE)=1000000000,J409="-",J409=""),"",(HLOOKUP(SMALL(G!$R$5:'G'!$AC$5,3),G!$R$5:'G'!$AC$500,ROW(G!T350)-4,FALSE))/VLOOKUP(F!$B350,E!$B$1:'E'!$AK$300,17,FALSE)*100),"")</f>
        <v/>
      </c>
      <c r="L409" s="65" t="str">
        <f>G!AZ350</f>
        <v/>
      </c>
      <c r="M409" s="28" t="str">
        <f>G!AY350</f>
        <v>--</v>
      </c>
      <c r="N409" s="23" t="str">
        <f>G!BA350</f>
        <v/>
      </c>
      <c r="O409" s="65" t="str">
        <f>IFERROR(IF(OR(M409="--",M409="rg",VLOOKUP(F!$B350,E!$B$1:'E'!$AK$300,17,FALSE)=1000000000,N409="-",N409=""),"",(HLOOKUP(SMALL(G!$R$5:'G'!$AC$5,5),G!$R$5:'G'!$AC$500,ROW(G!V350)-4,FALSE))/VLOOKUP(F!$B350,E!$B$1:'E'!$AK$300,17,FALSE)*100),"")</f>
        <v/>
      </c>
      <c r="P409" s="65" t="str">
        <f>G!BC350</f>
        <v/>
      </c>
      <c r="Q409" s="28" t="str">
        <f>G!BB350</f>
        <v>--</v>
      </c>
      <c r="R409" s="23" t="str">
        <f>G!BD350</f>
        <v/>
      </c>
      <c r="S409" s="65" t="str">
        <f>IFERROR(IF(OR(Q409="--",Q409="rg",VLOOKUP(F!$B350,E!$B$1:'E'!$AK$300,17,FALSE)=1000000000,R409="-",R409=""),"",(HLOOKUP(SMALL(G!$R$5:'G'!$AC$5,7),G!$R$5:'G'!$AC$500,ROW(G!X350)-4,FALSE))/VLOOKUP(F!$B350,E!$B$1:'E'!$AK$300,17,FALSE)*100),"")</f>
        <v/>
      </c>
      <c r="T409" s="65" t="str">
        <f>G!BF350</f>
        <v/>
      </c>
      <c r="U409" s="28" t="str">
        <f>G!BE350</f>
        <v>--</v>
      </c>
      <c r="V409" s="23" t="str">
        <f>G!BG350</f>
        <v/>
      </c>
      <c r="W409" s="65" t="str">
        <f>IFERROR(IF(OR(U409="--",U409="rg",VLOOKUP(F!$B350,E!$B$1:'E'!$AK$300,17,FALSE)=1000000000,V409="-",V409=""),"",(HLOOKUP(SMALL(G!$R$5:'G'!$AC$5,9),G!$R$5:'G'!$AC$500,ROW(G!Z350)-4,FALSE))/VLOOKUP(F!$B350,E!$B$1:'E'!$AK$300,17,FALSE)*100),"")</f>
        <v/>
      </c>
      <c r="X409" s="65" t="str">
        <f>G!BI350</f>
        <v/>
      </c>
      <c r="Y409" s="28" t="str">
        <f>G!BH350</f>
        <v>--</v>
      </c>
      <c r="Z409" s="23" t="str">
        <f>G!BJ350</f>
        <v/>
      </c>
      <c r="AA409" s="65" t="str">
        <f>IFERROR(IF(OR(Y409="--",Y409="rg",VLOOKUP(F!$B350,E!$B$1:'E'!$AK$300,17,FALSE)=1000000000,Z409="-",Z409=""),"",(HLOOKUP(SMALL(G!$R$5:'G'!$AC$5,11),G!$R$5:'G'!$AC$500,ROW(G!AB350)-4,FALSE))/VLOOKUP(F!$B350,E!$B$1:'E'!$AK$300,17,FALSE)*100),"")</f>
        <v/>
      </c>
      <c r="AB409" s="22"/>
      <c r="AC409" s="22"/>
      <c r="AE409" s="40">
        <f t="shared" si="23"/>
        <v>0</v>
      </c>
    </row>
    <row r="410" spans="1:31" s="40" customFormat="1" ht="9" customHeight="1" x14ac:dyDescent="0.15">
      <c r="A410" s="161" t="str">
        <f>F!A351</f>
        <v>PFOS vertakt</v>
      </c>
      <c r="B410" s="161"/>
      <c r="C410" s="161"/>
      <c r="D410" s="65" t="str">
        <f>G!AT351</f>
        <v>&lt;</v>
      </c>
      <c r="E410" s="28" t="str">
        <f>G!AS351</f>
        <v>1,0</v>
      </c>
      <c r="F410" s="23" t="str">
        <f>G!AU351</f>
        <v/>
      </c>
      <c r="G410" s="65" t="str">
        <f>IFERROR(IF(OR(E410="--",E410="rg",VLOOKUP(F!$B351,E!$B$1:'E'!$AK$300,17,FALSE)=1000000000,F410="-",F410=""),"",(HLOOKUP(SMALL(G!$R$5:'G'!$AC$5,1),G!$R$5:'G'!$AC$500,ROW(G!R351)-4,FALSE))/VLOOKUP(F!$B351,E!$B$1:'E'!$AK$300,17,FALSE)*100),"")</f>
        <v/>
      </c>
      <c r="H410" s="65" t="str">
        <f>G!AW351</f>
        <v/>
      </c>
      <c r="I410" s="28" t="str">
        <f>G!AV351</f>
        <v>1,2</v>
      </c>
      <c r="J410" s="23" t="str">
        <f>G!AX351</f>
        <v/>
      </c>
      <c r="K410" s="65" t="str">
        <f>IFERROR(IF(OR(I410="--",I410="rg",VLOOKUP(F!$B351,E!$B$1:'E'!$AK$300,17,FALSE)=1000000000,J410="-",J410=""),"",(HLOOKUP(SMALL(G!$R$5:'G'!$AC$5,3),G!$R$5:'G'!$AC$500,ROW(G!T351)-4,FALSE))/VLOOKUP(F!$B351,E!$B$1:'E'!$AK$300,17,FALSE)*100),"")</f>
        <v/>
      </c>
      <c r="L410" s="65" t="str">
        <f>G!AZ351</f>
        <v/>
      </c>
      <c r="M410" s="28" t="str">
        <f>G!AY351</f>
        <v>--</v>
      </c>
      <c r="N410" s="23" t="str">
        <f>G!BA351</f>
        <v/>
      </c>
      <c r="O410" s="65" t="str">
        <f>IFERROR(IF(OR(M410="--",M410="rg",VLOOKUP(F!$B351,E!$B$1:'E'!$AK$300,17,FALSE)=1000000000,N410="-",N410=""),"",(HLOOKUP(SMALL(G!$R$5:'G'!$AC$5,5),G!$R$5:'G'!$AC$500,ROW(G!V351)-4,FALSE))/VLOOKUP(F!$B351,E!$B$1:'E'!$AK$300,17,FALSE)*100),"")</f>
        <v/>
      </c>
      <c r="P410" s="65" t="str">
        <f>G!BC351</f>
        <v/>
      </c>
      <c r="Q410" s="28" t="str">
        <f>G!BB351</f>
        <v>--</v>
      </c>
      <c r="R410" s="23" t="str">
        <f>G!BD351</f>
        <v/>
      </c>
      <c r="S410" s="65" t="str">
        <f>IFERROR(IF(OR(Q410="--",Q410="rg",VLOOKUP(F!$B351,E!$B$1:'E'!$AK$300,17,FALSE)=1000000000,R410="-",R410=""),"",(HLOOKUP(SMALL(G!$R$5:'G'!$AC$5,7),G!$R$5:'G'!$AC$500,ROW(G!X351)-4,FALSE))/VLOOKUP(F!$B351,E!$B$1:'E'!$AK$300,17,FALSE)*100),"")</f>
        <v/>
      </c>
      <c r="T410" s="65" t="str">
        <f>G!BF351</f>
        <v/>
      </c>
      <c r="U410" s="28" t="str">
        <f>G!BE351</f>
        <v>--</v>
      </c>
      <c r="V410" s="23" t="str">
        <f>G!BG351</f>
        <v/>
      </c>
      <c r="W410" s="65" t="str">
        <f>IFERROR(IF(OR(U410="--",U410="rg",VLOOKUP(F!$B351,E!$B$1:'E'!$AK$300,17,FALSE)=1000000000,V410="-",V410=""),"",(HLOOKUP(SMALL(G!$R$5:'G'!$AC$5,9),G!$R$5:'G'!$AC$500,ROW(G!Z351)-4,FALSE))/VLOOKUP(F!$B351,E!$B$1:'E'!$AK$300,17,FALSE)*100),"")</f>
        <v/>
      </c>
      <c r="X410" s="65" t="str">
        <f>G!BI351</f>
        <v/>
      </c>
      <c r="Y410" s="28" t="str">
        <f>G!BH351</f>
        <v>--</v>
      </c>
      <c r="Z410" s="23" t="str">
        <f>G!BJ351</f>
        <v/>
      </c>
      <c r="AA410" s="65" t="str">
        <f>IFERROR(IF(OR(Y410="--",Y410="rg",VLOOKUP(F!$B351,E!$B$1:'E'!$AK$300,17,FALSE)=1000000000,Z410="-",Z410=""),"",(HLOOKUP(SMALL(G!$R$5:'G'!$AC$5,11),G!$R$5:'G'!$AC$500,ROW(G!AB351)-4,FALSE))/VLOOKUP(F!$B351,E!$B$1:'E'!$AK$300,17,FALSE)*100),"")</f>
        <v/>
      </c>
      <c r="AB410" s="22"/>
      <c r="AC410" s="22"/>
      <c r="AE410" s="40">
        <f t="shared" si="23"/>
        <v>0</v>
      </c>
    </row>
    <row r="411" spans="1:31" s="40" customFormat="1" ht="9" customHeight="1" x14ac:dyDescent="0.15">
      <c r="A411" s="161" t="str">
        <f>F!A352</f>
        <v>PFOS totaal</v>
      </c>
      <c r="B411" s="161"/>
      <c r="C411" s="161"/>
      <c r="D411" s="65" t="str">
        <f>G!AT352</f>
        <v>&lt;</v>
      </c>
      <c r="E411" s="28" t="str">
        <f>G!AS352</f>
        <v>2,0</v>
      </c>
      <c r="F411" s="23" t="str">
        <f>G!AU352</f>
        <v>-</v>
      </c>
      <c r="G411" s="65" t="str">
        <f>IFERROR(IF(OR(E411="--",E411="rg",VLOOKUP(F!$B352,E!$B$1:'E'!$AK$300,17,FALSE)=1000000000,F411="-",F411=""),"",(HLOOKUP(SMALL(G!$R$5:'G'!$AC$5,1),G!$R$5:'G'!$AC$500,ROW(G!R352)-4,FALSE))/VLOOKUP(F!$B352,E!$B$1:'E'!$AK$300,17,FALSE)*100),"")</f>
        <v/>
      </c>
      <c r="H411" s="65" t="str">
        <f>G!AW352</f>
        <v/>
      </c>
      <c r="I411" s="28" t="str">
        <f>G!AV352</f>
        <v>1,9</v>
      </c>
      <c r="J411" s="23" t="str">
        <f>G!AX352</f>
        <v>-</v>
      </c>
      <c r="K411" s="65" t="str">
        <f>IFERROR(IF(OR(I411="--",I411="rg",VLOOKUP(F!$B352,E!$B$1:'E'!$AK$300,17,FALSE)=1000000000,J411="-",J411=""),"",(HLOOKUP(SMALL(G!$R$5:'G'!$AC$5,3),G!$R$5:'G'!$AC$500,ROW(G!T352)-4,FALSE))/VLOOKUP(F!$B352,E!$B$1:'E'!$AK$300,17,FALSE)*100),"")</f>
        <v/>
      </c>
      <c r="L411" s="65" t="str">
        <f>G!AZ352</f>
        <v/>
      </c>
      <c r="M411" s="28" t="str">
        <f>G!AY352</f>
        <v>--</v>
      </c>
      <c r="N411" s="23" t="str">
        <f>G!BA352</f>
        <v/>
      </c>
      <c r="O411" s="65" t="str">
        <f>IFERROR(IF(OR(M411="--",M411="rg",VLOOKUP(F!$B352,E!$B$1:'E'!$AK$300,17,FALSE)=1000000000,N411="-",N411=""),"",(HLOOKUP(SMALL(G!$R$5:'G'!$AC$5,5),G!$R$5:'G'!$AC$500,ROW(G!V352)-4,FALSE))/VLOOKUP(F!$B352,E!$B$1:'E'!$AK$300,17,FALSE)*100),"")</f>
        <v/>
      </c>
      <c r="P411" s="65" t="str">
        <f>G!BC352</f>
        <v/>
      </c>
      <c r="Q411" s="28" t="str">
        <f>G!BB352</f>
        <v>--</v>
      </c>
      <c r="R411" s="23" t="str">
        <f>G!BD352</f>
        <v/>
      </c>
      <c r="S411" s="65" t="str">
        <f>IFERROR(IF(OR(Q411="--",Q411="rg",VLOOKUP(F!$B352,E!$B$1:'E'!$AK$300,17,FALSE)=1000000000,R411="-",R411=""),"",(HLOOKUP(SMALL(G!$R$5:'G'!$AC$5,7),G!$R$5:'G'!$AC$500,ROW(G!X352)-4,FALSE))/VLOOKUP(F!$B352,E!$B$1:'E'!$AK$300,17,FALSE)*100),"")</f>
        <v/>
      </c>
      <c r="T411" s="65" t="str">
        <f>G!BF352</f>
        <v/>
      </c>
      <c r="U411" s="28" t="str">
        <f>G!BE352</f>
        <v>--</v>
      </c>
      <c r="V411" s="23" t="str">
        <f>G!BG352</f>
        <v/>
      </c>
      <c r="W411" s="65" t="str">
        <f>IFERROR(IF(OR(U411="--",U411="rg",VLOOKUP(F!$B352,E!$B$1:'E'!$AK$300,17,FALSE)=1000000000,V411="-",V411=""),"",(HLOOKUP(SMALL(G!$R$5:'G'!$AC$5,9),G!$R$5:'G'!$AC$500,ROW(G!Z352)-4,FALSE))/VLOOKUP(F!$B352,E!$B$1:'E'!$AK$300,17,FALSE)*100),"")</f>
        <v/>
      </c>
      <c r="X411" s="65" t="str">
        <f>G!BI352</f>
        <v/>
      </c>
      <c r="Y411" s="28" t="str">
        <f>G!BH352</f>
        <v>--</v>
      </c>
      <c r="Z411" s="23" t="str">
        <f>G!BJ352</f>
        <v/>
      </c>
      <c r="AA411" s="65" t="str">
        <f>IFERROR(IF(OR(Y411="--",Y411="rg",VLOOKUP(F!$B352,E!$B$1:'E'!$AK$300,17,FALSE)=1000000000,Z411="-",Z411=""),"",(HLOOKUP(SMALL(G!$R$5:'G'!$AC$5,11),G!$R$5:'G'!$AC$500,ROW(G!AB352)-4,FALSE))/VLOOKUP(F!$B352,E!$B$1:'E'!$AK$300,17,FALSE)*100),"")</f>
        <v/>
      </c>
      <c r="AB411" s="22"/>
      <c r="AC411" s="22"/>
      <c r="AE411" s="40">
        <f t="shared" si="23"/>
        <v>0</v>
      </c>
    </row>
    <row r="412" spans="1:31" s="40" customFormat="1" ht="9" customHeight="1" x14ac:dyDescent="0.15">
      <c r="A412" s="161" t="str">
        <f>F!A353</f>
        <v>PFDS</v>
      </c>
      <c r="B412" s="161"/>
      <c r="C412" s="161"/>
      <c r="D412" s="65" t="str">
        <f>G!AT353</f>
        <v>&lt;</v>
      </c>
      <c r="E412" s="28" t="str">
        <f>G!AS353</f>
        <v>1,1</v>
      </c>
      <c r="F412" s="23" t="str">
        <f>G!AU353</f>
        <v/>
      </c>
      <c r="G412" s="65" t="str">
        <f>IFERROR(IF(OR(E412="--",E412="rg",VLOOKUP(F!$B353,E!$B$1:'E'!$AK$300,17,FALSE)=1000000000,F412="-",F412=""),"",(HLOOKUP(SMALL(G!$R$5:'G'!$AC$5,1),G!$R$5:'G'!$AC$500,ROW(G!R353)-4,FALSE))/VLOOKUP(F!$B353,E!$B$1:'E'!$AK$300,17,FALSE)*100),"")</f>
        <v/>
      </c>
      <c r="H412" s="65" t="str">
        <f>G!AW353</f>
        <v>&lt;</v>
      </c>
      <c r="I412" s="28" t="str">
        <f>G!AV353</f>
        <v>1,0</v>
      </c>
      <c r="J412" s="23" t="str">
        <f>G!AX353</f>
        <v/>
      </c>
      <c r="K412" s="65" t="str">
        <f>IFERROR(IF(OR(I412="--",I412="rg",VLOOKUP(F!$B353,E!$B$1:'E'!$AK$300,17,FALSE)=1000000000,J412="-",J412=""),"",(HLOOKUP(SMALL(G!$R$5:'G'!$AC$5,3),G!$R$5:'G'!$AC$500,ROW(G!T353)-4,FALSE))/VLOOKUP(F!$B353,E!$B$1:'E'!$AK$300,17,FALSE)*100),"")</f>
        <v/>
      </c>
      <c r="L412" s="65" t="str">
        <f>G!AZ353</f>
        <v/>
      </c>
      <c r="M412" s="28" t="str">
        <f>G!AY353</f>
        <v>--</v>
      </c>
      <c r="N412" s="23" t="str">
        <f>G!BA353</f>
        <v/>
      </c>
      <c r="O412" s="65" t="str">
        <f>IFERROR(IF(OR(M412="--",M412="rg",VLOOKUP(F!$B353,E!$B$1:'E'!$AK$300,17,FALSE)=1000000000,N412="-",N412=""),"",(HLOOKUP(SMALL(G!$R$5:'G'!$AC$5,5),G!$R$5:'G'!$AC$500,ROW(G!V353)-4,FALSE))/VLOOKUP(F!$B353,E!$B$1:'E'!$AK$300,17,FALSE)*100),"")</f>
        <v/>
      </c>
      <c r="P412" s="65" t="str">
        <f>G!BC353</f>
        <v/>
      </c>
      <c r="Q412" s="28" t="str">
        <f>G!BB353</f>
        <v>--</v>
      </c>
      <c r="R412" s="23" t="str">
        <f>G!BD353</f>
        <v/>
      </c>
      <c r="S412" s="65" t="str">
        <f>IFERROR(IF(OR(Q412="--",Q412="rg",VLOOKUP(F!$B353,E!$B$1:'E'!$AK$300,17,FALSE)=1000000000,R412="-",R412=""),"",(HLOOKUP(SMALL(G!$R$5:'G'!$AC$5,7),G!$R$5:'G'!$AC$500,ROW(G!X353)-4,FALSE))/VLOOKUP(F!$B353,E!$B$1:'E'!$AK$300,17,FALSE)*100),"")</f>
        <v/>
      </c>
      <c r="T412" s="65" t="str">
        <f>G!BF353</f>
        <v/>
      </c>
      <c r="U412" s="28" t="str">
        <f>G!BE353</f>
        <v>--</v>
      </c>
      <c r="V412" s="23" t="str">
        <f>G!BG353</f>
        <v/>
      </c>
      <c r="W412" s="65" t="str">
        <f>IFERROR(IF(OR(U412="--",U412="rg",VLOOKUP(F!$B353,E!$B$1:'E'!$AK$300,17,FALSE)=1000000000,V412="-",V412=""),"",(HLOOKUP(SMALL(G!$R$5:'G'!$AC$5,9),G!$R$5:'G'!$AC$500,ROW(G!Z353)-4,FALSE))/VLOOKUP(F!$B353,E!$B$1:'E'!$AK$300,17,FALSE)*100),"")</f>
        <v/>
      </c>
      <c r="X412" s="65" t="str">
        <f>G!BI353</f>
        <v/>
      </c>
      <c r="Y412" s="28" t="str">
        <f>G!BH353</f>
        <v>--</v>
      </c>
      <c r="Z412" s="23" t="str">
        <f>G!BJ353</f>
        <v/>
      </c>
      <c r="AA412" s="65" t="str">
        <f>IFERROR(IF(OR(Y412="--",Y412="rg",VLOOKUP(F!$B353,E!$B$1:'E'!$AK$300,17,FALSE)=1000000000,Z412="-",Z412=""),"",(HLOOKUP(SMALL(G!$R$5:'G'!$AC$5,11),G!$R$5:'G'!$AC$500,ROW(G!AB353)-4,FALSE))/VLOOKUP(F!$B353,E!$B$1:'E'!$AK$300,17,FALSE)*100),"")</f>
        <v/>
      </c>
      <c r="AB412" s="22"/>
      <c r="AC412" s="22"/>
      <c r="AE412" s="40">
        <f t="shared" si="23"/>
        <v>0</v>
      </c>
    </row>
    <row r="413" spans="1:31" s="40" customFormat="1" ht="9" customHeight="1" x14ac:dyDescent="0.15">
      <c r="A413" s="161" t="str">
        <f>F!A354</f>
        <v>4:2 FTS</v>
      </c>
      <c r="B413" s="161"/>
      <c r="C413" s="161"/>
      <c r="D413" s="65" t="str">
        <f>G!AT354</f>
        <v/>
      </c>
      <c r="E413" s="28" t="str">
        <f>G!AS354</f>
        <v>1,1</v>
      </c>
      <c r="F413" s="23" t="str">
        <f>G!AU354</f>
        <v/>
      </c>
      <c r="G413" s="65" t="str">
        <f>IFERROR(IF(OR(E413="--",E413="rg",VLOOKUP(F!$B354,E!$B$1:'E'!$AK$300,17,FALSE)=1000000000,F413="-",F413=""),"",(HLOOKUP(SMALL(G!$R$5:'G'!$AC$5,1),G!$R$5:'G'!$AC$500,ROW(G!R354)-4,FALSE))/VLOOKUP(F!$B354,E!$B$1:'E'!$AK$300,17,FALSE)*100),"")</f>
        <v/>
      </c>
      <c r="H413" s="65" t="str">
        <f>G!AW354</f>
        <v>&lt;</v>
      </c>
      <c r="I413" s="28" t="str">
        <f>G!AV354</f>
        <v>1,0</v>
      </c>
      <c r="J413" s="23" t="str">
        <f>G!AX354</f>
        <v/>
      </c>
      <c r="K413" s="65" t="str">
        <f>IFERROR(IF(OR(I413="--",I413="rg",VLOOKUP(F!$B354,E!$B$1:'E'!$AK$300,17,FALSE)=1000000000,J413="-",J413=""),"",(HLOOKUP(SMALL(G!$R$5:'G'!$AC$5,3),G!$R$5:'G'!$AC$500,ROW(G!T354)-4,FALSE))/VLOOKUP(F!$B354,E!$B$1:'E'!$AK$300,17,FALSE)*100),"")</f>
        <v/>
      </c>
      <c r="L413" s="65" t="str">
        <f>G!AZ354</f>
        <v/>
      </c>
      <c r="M413" s="28" t="str">
        <f>G!AY354</f>
        <v>--</v>
      </c>
      <c r="N413" s="23" t="str">
        <f>G!BA354</f>
        <v/>
      </c>
      <c r="O413" s="65" t="str">
        <f>IFERROR(IF(OR(M413="--",M413="rg",VLOOKUP(F!$B354,E!$B$1:'E'!$AK$300,17,FALSE)=1000000000,N413="-",N413=""),"",(HLOOKUP(SMALL(G!$R$5:'G'!$AC$5,5),G!$R$5:'G'!$AC$500,ROW(G!V354)-4,FALSE))/VLOOKUP(F!$B354,E!$B$1:'E'!$AK$300,17,FALSE)*100),"")</f>
        <v/>
      </c>
      <c r="P413" s="65" t="str">
        <f>G!BC354</f>
        <v/>
      </c>
      <c r="Q413" s="28" t="str">
        <f>G!BB354</f>
        <v>--</v>
      </c>
      <c r="R413" s="23" t="str">
        <f>G!BD354</f>
        <v/>
      </c>
      <c r="S413" s="65" t="str">
        <f>IFERROR(IF(OR(Q413="--",Q413="rg",VLOOKUP(F!$B354,E!$B$1:'E'!$AK$300,17,FALSE)=1000000000,R413="-",R413=""),"",(HLOOKUP(SMALL(G!$R$5:'G'!$AC$5,7),G!$R$5:'G'!$AC$500,ROW(G!X354)-4,FALSE))/VLOOKUP(F!$B354,E!$B$1:'E'!$AK$300,17,FALSE)*100),"")</f>
        <v/>
      </c>
      <c r="T413" s="65" t="str">
        <f>G!BF354</f>
        <v/>
      </c>
      <c r="U413" s="28" t="str">
        <f>G!BE354</f>
        <v>--</v>
      </c>
      <c r="V413" s="23" t="str">
        <f>G!BG354</f>
        <v/>
      </c>
      <c r="W413" s="65" t="str">
        <f>IFERROR(IF(OR(U413="--",U413="rg",VLOOKUP(F!$B354,E!$B$1:'E'!$AK$300,17,FALSE)=1000000000,V413="-",V413=""),"",(HLOOKUP(SMALL(G!$R$5:'G'!$AC$5,9),G!$R$5:'G'!$AC$500,ROW(G!Z354)-4,FALSE))/VLOOKUP(F!$B354,E!$B$1:'E'!$AK$300,17,FALSE)*100),"")</f>
        <v/>
      </c>
      <c r="X413" s="65" t="str">
        <f>G!BI354</f>
        <v/>
      </c>
      <c r="Y413" s="28" t="str">
        <f>G!BH354</f>
        <v>--</v>
      </c>
      <c r="Z413" s="23" t="str">
        <f>G!BJ354</f>
        <v/>
      </c>
      <c r="AA413" s="65" t="str">
        <f>IFERROR(IF(OR(Y413="--",Y413="rg",VLOOKUP(F!$B354,E!$B$1:'E'!$AK$300,17,FALSE)=1000000000,Z413="-",Z413=""),"",(HLOOKUP(SMALL(G!$R$5:'G'!$AC$5,11),G!$R$5:'G'!$AC$500,ROW(G!AB354)-4,FALSE))/VLOOKUP(F!$B354,E!$B$1:'E'!$AK$300,17,FALSE)*100),"")</f>
        <v/>
      </c>
      <c r="AB413" s="22"/>
      <c r="AC413" s="22"/>
      <c r="AE413" s="40">
        <f t="shared" si="23"/>
        <v>0</v>
      </c>
    </row>
    <row r="414" spans="1:31" s="40" customFormat="1" ht="9" customHeight="1" x14ac:dyDescent="0.15">
      <c r="A414" s="161" t="str">
        <f>F!A355</f>
        <v>6:2 FTS</v>
      </c>
      <c r="B414" s="161"/>
      <c r="C414" s="161"/>
      <c r="D414" s="65" t="str">
        <f>G!AT355</f>
        <v>&lt;</v>
      </c>
      <c r="E414" s="28" t="str">
        <f>G!AS355</f>
        <v>4,9</v>
      </c>
      <c r="F414" s="23" t="str">
        <f>G!AU355</f>
        <v/>
      </c>
      <c r="G414" s="65" t="str">
        <f>IFERROR(IF(OR(E414="--",E414="rg",VLOOKUP(F!$B355,E!$B$1:'E'!$AK$300,17,FALSE)=1000000000,F414="-",F414=""),"",(HLOOKUP(SMALL(G!$R$5:'G'!$AC$5,1),G!$R$5:'G'!$AC$500,ROW(G!R355)-4,FALSE))/VLOOKUP(F!$B355,E!$B$1:'E'!$AK$300,17,FALSE)*100),"")</f>
        <v/>
      </c>
      <c r="H414" s="65" t="str">
        <f>G!AW355</f>
        <v>&lt;</v>
      </c>
      <c r="I414" s="28" t="str">
        <f>G!AV355</f>
        <v>1,0</v>
      </c>
      <c r="J414" s="23" t="str">
        <f>G!AX355</f>
        <v/>
      </c>
      <c r="K414" s="65" t="str">
        <f>IFERROR(IF(OR(I414="--",I414="rg",VLOOKUP(F!$B355,E!$B$1:'E'!$AK$300,17,FALSE)=1000000000,J414="-",J414=""),"",(HLOOKUP(SMALL(G!$R$5:'G'!$AC$5,3),G!$R$5:'G'!$AC$500,ROW(G!T355)-4,FALSE))/VLOOKUP(F!$B355,E!$B$1:'E'!$AK$300,17,FALSE)*100),"")</f>
        <v/>
      </c>
      <c r="L414" s="65" t="str">
        <f>G!AZ355</f>
        <v/>
      </c>
      <c r="M414" s="28" t="str">
        <f>G!AY355</f>
        <v>--</v>
      </c>
      <c r="N414" s="23" t="str">
        <f>G!BA355</f>
        <v/>
      </c>
      <c r="O414" s="65" t="str">
        <f>IFERROR(IF(OR(M414="--",M414="rg",VLOOKUP(F!$B355,E!$B$1:'E'!$AK$300,17,FALSE)=1000000000,N414="-",N414=""),"",(HLOOKUP(SMALL(G!$R$5:'G'!$AC$5,5),G!$R$5:'G'!$AC$500,ROW(G!V355)-4,FALSE))/VLOOKUP(F!$B355,E!$B$1:'E'!$AK$300,17,FALSE)*100),"")</f>
        <v/>
      </c>
      <c r="P414" s="65" t="str">
        <f>G!BC355</f>
        <v/>
      </c>
      <c r="Q414" s="28" t="str">
        <f>G!BB355</f>
        <v>--</v>
      </c>
      <c r="R414" s="23" t="str">
        <f>G!BD355</f>
        <v/>
      </c>
      <c r="S414" s="65" t="str">
        <f>IFERROR(IF(OR(Q414="--",Q414="rg",VLOOKUP(F!$B355,E!$B$1:'E'!$AK$300,17,FALSE)=1000000000,R414="-",R414=""),"",(HLOOKUP(SMALL(G!$R$5:'G'!$AC$5,7),G!$R$5:'G'!$AC$500,ROW(G!X355)-4,FALSE))/VLOOKUP(F!$B355,E!$B$1:'E'!$AK$300,17,FALSE)*100),"")</f>
        <v/>
      </c>
      <c r="T414" s="65" t="str">
        <f>G!BF355</f>
        <v/>
      </c>
      <c r="U414" s="28" t="str">
        <f>G!BE355</f>
        <v>--</v>
      </c>
      <c r="V414" s="23" t="str">
        <f>G!BG355</f>
        <v/>
      </c>
      <c r="W414" s="65" t="str">
        <f>IFERROR(IF(OR(U414="--",U414="rg",VLOOKUP(F!$B355,E!$B$1:'E'!$AK$300,17,FALSE)=1000000000,V414="-",V414=""),"",(HLOOKUP(SMALL(G!$R$5:'G'!$AC$5,9),G!$R$5:'G'!$AC$500,ROW(G!Z355)-4,FALSE))/VLOOKUP(F!$B355,E!$B$1:'E'!$AK$300,17,FALSE)*100),"")</f>
        <v/>
      </c>
      <c r="X414" s="65" t="str">
        <f>G!BI355</f>
        <v/>
      </c>
      <c r="Y414" s="28" t="str">
        <f>G!BH355</f>
        <v>--</v>
      </c>
      <c r="Z414" s="23" t="str">
        <f>G!BJ355</f>
        <v/>
      </c>
      <c r="AA414" s="65" t="str">
        <f>IFERROR(IF(OR(Y414="--",Y414="rg",VLOOKUP(F!$B355,E!$B$1:'E'!$AK$300,17,FALSE)=1000000000,Z414="-",Z414=""),"",(HLOOKUP(SMALL(G!$R$5:'G'!$AC$5,11),G!$R$5:'G'!$AC$500,ROW(G!AB355)-4,FALSE))/VLOOKUP(F!$B355,E!$B$1:'E'!$AK$300,17,FALSE)*100),"")</f>
        <v/>
      </c>
      <c r="AB414" s="22"/>
      <c r="AC414" s="22"/>
      <c r="AE414" s="40">
        <f t="shared" si="23"/>
        <v>0</v>
      </c>
    </row>
    <row r="415" spans="1:31" s="40" customFormat="1" ht="9" customHeight="1" x14ac:dyDescent="0.15">
      <c r="A415" s="161" t="str">
        <f>F!A356</f>
        <v>8:2 FTS</v>
      </c>
      <c r="B415" s="161"/>
      <c r="C415" s="161"/>
      <c r="D415" s="65" t="str">
        <f>G!AT356</f>
        <v>&lt;</v>
      </c>
      <c r="E415" s="28" t="str">
        <f>G!AS356</f>
        <v>1,0</v>
      </c>
      <c r="F415" s="23" t="str">
        <f>G!AU356</f>
        <v/>
      </c>
      <c r="G415" s="65" t="str">
        <f>IFERROR(IF(OR(E415="--",E415="rg",VLOOKUP(F!$B356,E!$B$1:'E'!$AK$300,17,FALSE)=1000000000,F415="-",F415=""),"",(HLOOKUP(SMALL(G!$R$5:'G'!$AC$5,1),G!$R$5:'G'!$AC$500,ROW(G!R356)-4,FALSE))/VLOOKUP(F!$B356,E!$B$1:'E'!$AK$300,17,FALSE)*100),"")</f>
        <v/>
      </c>
      <c r="H415" s="65" t="str">
        <f>G!AW356</f>
        <v>&lt;</v>
      </c>
      <c r="I415" s="28" t="str">
        <f>G!AV356</f>
        <v>1,0</v>
      </c>
      <c r="J415" s="23" t="str">
        <f>G!AX356</f>
        <v/>
      </c>
      <c r="K415" s="65" t="str">
        <f>IFERROR(IF(OR(I415="--",I415="rg",VLOOKUP(F!$B356,E!$B$1:'E'!$AK$300,17,FALSE)=1000000000,J415="-",J415=""),"",(HLOOKUP(SMALL(G!$R$5:'G'!$AC$5,3),G!$R$5:'G'!$AC$500,ROW(G!T356)-4,FALSE))/VLOOKUP(F!$B356,E!$B$1:'E'!$AK$300,17,FALSE)*100),"")</f>
        <v/>
      </c>
      <c r="L415" s="65" t="str">
        <f>G!AZ356</f>
        <v/>
      </c>
      <c r="M415" s="28" t="str">
        <f>G!AY356</f>
        <v>--</v>
      </c>
      <c r="N415" s="23" t="str">
        <f>G!BA356</f>
        <v/>
      </c>
      <c r="O415" s="65" t="str">
        <f>IFERROR(IF(OR(M415="--",M415="rg",VLOOKUP(F!$B356,E!$B$1:'E'!$AK$300,17,FALSE)=1000000000,N415="-",N415=""),"",(HLOOKUP(SMALL(G!$R$5:'G'!$AC$5,5),G!$R$5:'G'!$AC$500,ROW(G!V356)-4,FALSE))/VLOOKUP(F!$B356,E!$B$1:'E'!$AK$300,17,FALSE)*100),"")</f>
        <v/>
      </c>
      <c r="P415" s="65" t="str">
        <f>G!BC356</f>
        <v/>
      </c>
      <c r="Q415" s="28" t="str">
        <f>G!BB356</f>
        <v>--</v>
      </c>
      <c r="R415" s="23" t="str">
        <f>G!BD356</f>
        <v/>
      </c>
      <c r="S415" s="65" t="str">
        <f>IFERROR(IF(OR(Q415="--",Q415="rg",VLOOKUP(F!$B356,E!$B$1:'E'!$AK$300,17,FALSE)=1000000000,R415="-",R415=""),"",(HLOOKUP(SMALL(G!$R$5:'G'!$AC$5,7),G!$R$5:'G'!$AC$500,ROW(G!X356)-4,FALSE))/VLOOKUP(F!$B356,E!$B$1:'E'!$AK$300,17,FALSE)*100),"")</f>
        <v/>
      </c>
      <c r="T415" s="65" t="str">
        <f>G!BF356</f>
        <v/>
      </c>
      <c r="U415" s="28" t="str">
        <f>G!BE356</f>
        <v>--</v>
      </c>
      <c r="V415" s="23" t="str">
        <f>G!BG356</f>
        <v/>
      </c>
      <c r="W415" s="65" t="str">
        <f>IFERROR(IF(OR(U415="--",U415="rg",VLOOKUP(F!$B356,E!$B$1:'E'!$AK$300,17,FALSE)=1000000000,V415="-",V415=""),"",(HLOOKUP(SMALL(G!$R$5:'G'!$AC$5,9),G!$R$5:'G'!$AC$500,ROW(G!Z356)-4,FALSE))/VLOOKUP(F!$B356,E!$B$1:'E'!$AK$300,17,FALSE)*100),"")</f>
        <v/>
      </c>
      <c r="X415" s="65" t="str">
        <f>G!BI356</f>
        <v/>
      </c>
      <c r="Y415" s="28" t="str">
        <f>G!BH356</f>
        <v>--</v>
      </c>
      <c r="Z415" s="23" t="str">
        <f>G!BJ356</f>
        <v/>
      </c>
      <c r="AA415" s="65" t="str">
        <f>IFERROR(IF(OR(Y415="--",Y415="rg",VLOOKUP(F!$B356,E!$B$1:'E'!$AK$300,17,FALSE)=1000000000,Z415="-",Z415=""),"",(HLOOKUP(SMALL(G!$R$5:'G'!$AC$5,11),G!$R$5:'G'!$AC$500,ROW(G!AB356)-4,FALSE))/VLOOKUP(F!$B356,E!$B$1:'E'!$AK$300,17,FALSE)*100),"")</f>
        <v/>
      </c>
      <c r="AB415" s="22"/>
      <c r="AC415" s="22"/>
      <c r="AE415" s="40">
        <f t="shared" si="23"/>
        <v>0</v>
      </c>
    </row>
    <row r="416" spans="1:31" s="40" customFormat="1" ht="9" customHeight="1" x14ac:dyDescent="0.15">
      <c r="A416" s="161" t="str">
        <f>F!A357</f>
        <v>10:2 FTS</v>
      </c>
      <c r="B416" s="161"/>
      <c r="C416" s="161"/>
      <c r="D416" s="65" t="str">
        <f>G!AT357</f>
        <v/>
      </c>
      <c r="E416" s="28" t="str">
        <f>G!AS357</f>
        <v>--</v>
      </c>
      <c r="F416" s="23" t="str">
        <f>G!AU357</f>
        <v/>
      </c>
      <c r="G416" s="65" t="str">
        <f>IFERROR(IF(OR(E416="--",E416="rg",VLOOKUP(F!$B357,E!$B$1:'E'!$AK$300,17,FALSE)=1000000000,F416="-",F416=""),"",(HLOOKUP(SMALL(G!$R$5:'G'!$AC$5,1),G!$R$5:'G'!$AC$500,ROW(G!R357)-4,FALSE))/VLOOKUP(F!$B357,E!$B$1:'E'!$AK$300,17,FALSE)*100),"")</f>
        <v/>
      </c>
      <c r="H416" s="65" t="str">
        <f>G!AW357</f>
        <v/>
      </c>
      <c r="I416" s="28" t="str">
        <f>G!AV357</f>
        <v>--</v>
      </c>
      <c r="J416" s="23" t="str">
        <f>G!AX357</f>
        <v/>
      </c>
      <c r="K416" s="65" t="str">
        <f>IFERROR(IF(OR(I416="--",I416="rg",VLOOKUP(F!$B357,E!$B$1:'E'!$AK$300,17,FALSE)=1000000000,J416="-",J416=""),"",(HLOOKUP(SMALL(G!$R$5:'G'!$AC$5,3),G!$R$5:'G'!$AC$500,ROW(G!T357)-4,FALSE))/VLOOKUP(F!$B357,E!$B$1:'E'!$AK$300,17,FALSE)*100),"")</f>
        <v/>
      </c>
      <c r="L416" s="65" t="str">
        <f>G!AZ357</f>
        <v/>
      </c>
      <c r="M416" s="28" t="str">
        <f>G!AY357</f>
        <v>--</v>
      </c>
      <c r="N416" s="23" t="str">
        <f>G!BA357</f>
        <v/>
      </c>
      <c r="O416" s="65" t="str">
        <f>IFERROR(IF(OR(M416="--",M416="rg",VLOOKUP(F!$B357,E!$B$1:'E'!$AK$300,17,FALSE)=1000000000,N416="-",N416=""),"",(HLOOKUP(SMALL(G!$R$5:'G'!$AC$5,5),G!$R$5:'G'!$AC$500,ROW(G!V357)-4,FALSE))/VLOOKUP(F!$B357,E!$B$1:'E'!$AK$300,17,FALSE)*100),"")</f>
        <v/>
      </c>
      <c r="P416" s="65" t="str">
        <f>G!BC357</f>
        <v/>
      </c>
      <c r="Q416" s="28" t="str">
        <f>G!BB357</f>
        <v>--</v>
      </c>
      <c r="R416" s="23" t="str">
        <f>G!BD357</f>
        <v/>
      </c>
      <c r="S416" s="65" t="str">
        <f>IFERROR(IF(OR(Q416="--",Q416="rg",VLOOKUP(F!$B357,E!$B$1:'E'!$AK$300,17,FALSE)=1000000000,R416="-",R416=""),"",(HLOOKUP(SMALL(G!$R$5:'G'!$AC$5,7),G!$R$5:'G'!$AC$500,ROW(G!X357)-4,FALSE))/VLOOKUP(F!$B357,E!$B$1:'E'!$AK$300,17,FALSE)*100),"")</f>
        <v/>
      </c>
      <c r="T416" s="65" t="str">
        <f>G!BF357</f>
        <v/>
      </c>
      <c r="U416" s="28" t="str">
        <f>G!BE357</f>
        <v>--</v>
      </c>
      <c r="V416" s="23" t="str">
        <f>G!BG357</f>
        <v/>
      </c>
      <c r="W416" s="65" t="str">
        <f>IFERROR(IF(OR(U416="--",U416="rg",VLOOKUP(F!$B357,E!$B$1:'E'!$AK$300,17,FALSE)=1000000000,V416="-",V416=""),"",(HLOOKUP(SMALL(G!$R$5:'G'!$AC$5,9),G!$R$5:'G'!$AC$500,ROW(G!Z357)-4,FALSE))/VLOOKUP(F!$B357,E!$B$1:'E'!$AK$300,17,FALSE)*100),"")</f>
        <v/>
      </c>
      <c r="X416" s="65" t="str">
        <f>G!BI357</f>
        <v/>
      </c>
      <c r="Y416" s="28" t="str">
        <f>G!BH357</f>
        <v>--</v>
      </c>
      <c r="Z416" s="23" t="str">
        <f>G!BJ357</f>
        <v/>
      </c>
      <c r="AA416" s="65" t="str">
        <f>IFERROR(IF(OR(Y416="--",Y416="rg",VLOOKUP(F!$B357,E!$B$1:'E'!$AK$300,17,FALSE)=1000000000,Z416="-",Z416=""),"",(HLOOKUP(SMALL(G!$R$5:'G'!$AC$5,11),G!$R$5:'G'!$AC$500,ROW(G!AB357)-4,FALSE))/VLOOKUP(F!$B357,E!$B$1:'E'!$AK$300,17,FALSE)*100),"")</f>
        <v/>
      </c>
      <c r="AB416" s="22"/>
      <c r="AC416" s="22"/>
      <c r="AE416" s="40">
        <f t="shared" si="23"/>
        <v>1</v>
      </c>
    </row>
    <row r="417" spans="1:31" s="40" customFormat="1" ht="9" customHeight="1" x14ac:dyDescent="0.15">
      <c r="A417" s="161" t="str">
        <f>F!A358</f>
        <v>N-MeFOSAA</v>
      </c>
      <c r="B417" s="161"/>
      <c r="C417" s="161"/>
      <c r="D417" s="65" t="str">
        <f>G!AT358</f>
        <v/>
      </c>
      <c r="E417" s="28" t="str">
        <f>G!AS358</f>
        <v>--</v>
      </c>
      <c r="F417" s="23" t="str">
        <f>G!AU358</f>
        <v/>
      </c>
      <c r="G417" s="65" t="str">
        <f>IFERROR(IF(OR(E417="--",E417="rg",VLOOKUP(F!$B358,E!$B$1:'E'!$AK$300,17,FALSE)=1000000000,F417="-",F417=""),"",(HLOOKUP(SMALL(G!$R$5:'G'!$AC$5,1),G!$R$5:'G'!$AC$500,ROW(G!R358)-4,FALSE))/VLOOKUP(F!$B358,E!$B$1:'E'!$AK$300,17,FALSE)*100),"")</f>
        <v/>
      </c>
      <c r="H417" s="65" t="str">
        <f>G!AW358</f>
        <v/>
      </c>
      <c r="I417" s="28" t="str">
        <f>G!AV358</f>
        <v>--</v>
      </c>
      <c r="J417" s="23" t="str">
        <f>G!AX358</f>
        <v/>
      </c>
      <c r="K417" s="65" t="str">
        <f>IFERROR(IF(OR(I417="--",I417="rg",VLOOKUP(F!$B358,E!$B$1:'E'!$AK$300,17,FALSE)=1000000000,J417="-",J417=""),"",(HLOOKUP(SMALL(G!$R$5:'G'!$AC$5,3),G!$R$5:'G'!$AC$500,ROW(G!T358)-4,FALSE))/VLOOKUP(F!$B358,E!$B$1:'E'!$AK$300,17,FALSE)*100),"")</f>
        <v/>
      </c>
      <c r="L417" s="65" t="str">
        <f>G!AZ358</f>
        <v/>
      </c>
      <c r="M417" s="28" t="str">
        <f>G!AY358</f>
        <v>--</v>
      </c>
      <c r="N417" s="23" t="str">
        <f>G!BA358</f>
        <v/>
      </c>
      <c r="O417" s="65" t="str">
        <f>IFERROR(IF(OR(M417="--",M417="rg",VLOOKUP(F!$B358,E!$B$1:'E'!$AK$300,17,FALSE)=1000000000,N417="-",N417=""),"",(HLOOKUP(SMALL(G!$R$5:'G'!$AC$5,5),G!$R$5:'G'!$AC$500,ROW(G!V358)-4,FALSE))/VLOOKUP(F!$B358,E!$B$1:'E'!$AK$300,17,FALSE)*100),"")</f>
        <v/>
      </c>
      <c r="P417" s="65" t="str">
        <f>G!BC358</f>
        <v/>
      </c>
      <c r="Q417" s="28" t="str">
        <f>G!BB358</f>
        <v>--</v>
      </c>
      <c r="R417" s="23" t="str">
        <f>G!BD358</f>
        <v/>
      </c>
      <c r="S417" s="65" t="str">
        <f>IFERROR(IF(OR(Q417="--",Q417="rg",VLOOKUP(F!$B358,E!$B$1:'E'!$AK$300,17,FALSE)=1000000000,R417="-",R417=""),"",(HLOOKUP(SMALL(G!$R$5:'G'!$AC$5,7),G!$R$5:'G'!$AC$500,ROW(G!X358)-4,FALSE))/VLOOKUP(F!$B358,E!$B$1:'E'!$AK$300,17,FALSE)*100),"")</f>
        <v/>
      </c>
      <c r="T417" s="65" t="str">
        <f>G!BF358</f>
        <v/>
      </c>
      <c r="U417" s="28" t="str">
        <f>G!BE358</f>
        <v>--</v>
      </c>
      <c r="V417" s="23" t="str">
        <f>G!BG358</f>
        <v/>
      </c>
      <c r="W417" s="65" t="str">
        <f>IFERROR(IF(OR(U417="--",U417="rg",VLOOKUP(F!$B358,E!$B$1:'E'!$AK$300,17,FALSE)=1000000000,V417="-",V417=""),"",(HLOOKUP(SMALL(G!$R$5:'G'!$AC$5,9),G!$R$5:'G'!$AC$500,ROW(G!Z358)-4,FALSE))/VLOOKUP(F!$B358,E!$B$1:'E'!$AK$300,17,FALSE)*100),"")</f>
        <v/>
      </c>
      <c r="X417" s="65" t="str">
        <f>G!BI358</f>
        <v/>
      </c>
      <c r="Y417" s="28" t="str">
        <f>G!BH358</f>
        <v>--</v>
      </c>
      <c r="Z417" s="23" t="str">
        <f>G!BJ358</f>
        <v/>
      </c>
      <c r="AA417" s="65" t="str">
        <f>IFERROR(IF(OR(Y417="--",Y417="rg",VLOOKUP(F!$B358,E!$B$1:'E'!$AK$300,17,FALSE)=1000000000,Z417="-",Z417=""),"",(HLOOKUP(SMALL(G!$R$5:'G'!$AC$5,11),G!$R$5:'G'!$AC$500,ROW(G!AB358)-4,FALSE))/VLOOKUP(F!$B358,E!$B$1:'E'!$AK$300,17,FALSE)*100),"")</f>
        <v/>
      </c>
      <c r="AB417" s="22"/>
      <c r="AC417" s="22"/>
      <c r="AE417" s="40">
        <f t="shared" si="23"/>
        <v>1</v>
      </c>
    </row>
    <row r="418" spans="1:31" s="40" customFormat="1" ht="9" customHeight="1" x14ac:dyDescent="0.15">
      <c r="A418" s="161" t="str">
        <f>F!A359</f>
        <v>N-EtFOSAA</v>
      </c>
      <c r="B418" s="161"/>
      <c r="C418" s="161"/>
      <c r="D418" s="65" t="str">
        <f>G!AT359</f>
        <v/>
      </c>
      <c r="E418" s="28" t="str">
        <f>G!AS359</f>
        <v>--</v>
      </c>
      <c r="F418" s="23" t="str">
        <f>G!AU359</f>
        <v/>
      </c>
      <c r="G418" s="65" t="str">
        <f>IFERROR(IF(OR(E418="--",E418="rg",VLOOKUP(F!$B359,E!$B$1:'E'!$AK$300,17,FALSE)=1000000000,F418="-",F418=""),"",(HLOOKUP(SMALL(G!$R$5:'G'!$AC$5,1),G!$R$5:'G'!$AC$500,ROW(G!R359)-4,FALSE))/VLOOKUP(F!$B359,E!$B$1:'E'!$AK$300,17,FALSE)*100),"")</f>
        <v/>
      </c>
      <c r="H418" s="65" t="str">
        <f>G!AW359</f>
        <v/>
      </c>
      <c r="I418" s="28" t="str">
        <f>G!AV359</f>
        <v>--</v>
      </c>
      <c r="J418" s="23" t="str">
        <f>G!AX359</f>
        <v/>
      </c>
      <c r="K418" s="65" t="str">
        <f>IFERROR(IF(OR(I418="--",I418="rg",VLOOKUP(F!$B359,E!$B$1:'E'!$AK$300,17,FALSE)=1000000000,J418="-",J418=""),"",(HLOOKUP(SMALL(G!$R$5:'G'!$AC$5,3),G!$R$5:'G'!$AC$500,ROW(G!T359)-4,FALSE))/VLOOKUP(F!$B359,E!$B$1:'E'!$AK$300,17,FALSE)*100),"")</f>
        <v/>
      </c>
      <c r="L418" s="65" t="str">
        <f>G!AZ359</f>
        <v/>
      </c>
      <c r="M418" s="28" t="str">
        <f>G!AY359</f>
        <v>--</v>
      </c>
      <c r="N418" s="23" t="str">
        <f>G!BA359</f>
        <v/>
      </c>
      <c r="O418" s="65" t="str">
        <f>IFERROR(IF(OR(M418="--",M418="rg",VLOOKUP(F!$B359,E!$B$1:'E'!$AK$300,17,FALSE)=1000000000,N418="-",N418=""),"",(HLOOKUP(SMALL(G!$R$5:'G'!$AC$5,5),G!$R$5:'G'!$AC$500,ROW(G!V359)-4,FALSE))/VLOOKUP(F!$B359,E!$B$1:'E'!$AK$300,17,FALSE)*100),"")</f>
        <v/>
      </c>
      <c r="P418" s="65" t="str">
        <f>G!BC359</f>
        <v/>
      </c>
      <c r="Q418" s="28" t="str">
        <f>G!BB359</f>
        <v>--</v>
      </c>
      <c r="R418" s="23" t="str">
        <f>G!BD359</f>
        <v/>
      </c>
      <c r="S418" s="65" t="str">
        <f>IFERROR(IF(OR(Q418="--",Q418="rg",VLOOKUP(F!$B359,E!$B$1:'E'!$AK$300,17,FALSE)=1000000000,R418="-",R418=""),"",(HLOOKUP(SMALL(G!$R$5:'G'!$AC$5,7),G!$R$5:'G'!$AC$500,ROW(G!X359)-4,FALSE))/VLOOKUP(F!$B359,E!$B$1:'E'!$AK$300,17,FALSE)*100),"")</f>
        <v/>
      </c>
      <c r="T418" s="65" t="str">
        <f>G!BF359</f>
        <v/>
      </c>
      <c r="U418" s="28" t="str">
        <f>G!BE359</f>
        <v>--</v>
      </c>
      <c r="V418" s="23" t="str">
        <f>G!BG359</f>
        <v/>
      </c>
      <c r="W418" s="65" t="str">
        <f>IFERROR(IF(OR(U418="--",U418="rg",VLOOKUP(F!$B359,E!$B$1:'E'!$AK$300,17,FALSE)=1000000000,V418="-",V418=""),"",(HLOOKUP(SMALL(G!$R$5:'G'!$AC$5,9),G!$R$5:'G'!$AC$500,ROW(G!Z359)-4,FALSE))/VLOOKUP(F!$B359,E!$B$1:'E'!$AK$300,17,FALSE)*100),"")</f>
        <v/>
      </c>
      <c r="X418" s="65" t="str">
        <f>G!BI359</f>
        <v/>
      </c>
      <c r="Y418" s="28" t="str">
        <f>G!BH359</f>
        <v>--</v>
      </c>
      <c r="Z418" s="23" t="str">
        <f>G!BJ359</f>
        <v/>
      </c>
      <c r="AA418" s="65" t="str">
        <f>IFERROR(IF(OR(Y418="--",Y418="rg",VLOOKUP(F!$B359,E!$B$1:'E'!$AK$300,17,FALSE)=1000000000,Z418="-",Z418=""),"",(HLOOKUP(SMALL(G!$R$5:'G'!$AC$5,11),G!$R$5:'G'!$AC$500,ROW(G!AB359)-4,FALSE))/VLOOKUP(F!$B359,E!$B$1:'E'!$AK$300,17,FALSE)*100),"")</f>
        <v/>
      </c>
      <c r="AB418" s="22"/>
      <c r="AC418" s="22"/>
      <c r="AE418" s="40">
        <f t="shared" si="23"/>
        <v>1</v>
      </c>
    </row>
    <row r="419" spans="1:31" s="40" customFormat="1" ht="9" customHeight="1" x14ac:dyDescent="0.15">
      <c r="A419" s="161" t="str">
        <f>F!A360</f>
        <v>PFOSA</v>
      </c>
      <c r="B419" s="161"/>
      <c r="C419" s="161"/>
      <c r="D419" s="65" t="str">
        <f>G!AT360</f>
        <v>&lt;</v>
      </c>
      <c r="E419" s="28" t="str">
        <f>G!AS360</f>
        <v>2,0</v>
      </c>
      <c r="F419" s="23" t="str">
        <f>G!AU360</f>
        <v/>
      </c>
      <c r="G419" s="65" t="str">
        <f>IFERROR(IF(OR(E419="--",E419="rg",VLOOKUP(F!$B360,E!$B$1:'E'!$AK$300,17,FALSE)=1000000000,F419="-",F419=""),"",(HLOOKUP(SMALL(G!$R$5:'G'!$AC$5,1),G!$R$5:'G'!$AC$500,ROW(G!R360)-4,FALSE))/VLOOKUP(F!$B360,E!$B$1:'E'!$AK$300,17,FALSE)*100),"")</f>
        <v/>
      </c>
      <c r="H419" s="65" t="str">
        <f>G!AW360</f>
        <v>&lt;</v>
      </c>
      <c r="I419" s="28" t="str">
        <f>G!AV360</f>
        <v>2,0</v>
      </c>
      <c r="J419" s="23" t="str">
        <f>G!AX360</f>
        <v/>
      </c>
      <c r="K419" s="65" t="str">
        <f>IFERROR(IF(OR(I419="--",I419="rg",VLOOKUP(F!$B360,E!$B$1:'E'!$AK$300,17,FALSE)=1000000000,J419="-",J419=""),"",(HLOOKUP(SMALL(G!$R$5:'G'!$AC$5,3),G!$R$5:'G'!$AC$500,ROW(G!T360)-4,FALSE))/VLOOKUP(F!$B360,E!$B$1:'E'!$AK$300,17,FALSE)*100),"")</f>
        <v/>
      </c>
      <c r="L419" s="65" t="str">
        <f>G!AZ360</f>
        <v/>
      </c>
      <c r="M419" s="28" t="str">
        <f>G!AY360</f>
        <v>--</v>
      </c>
      <c r="N419" s="23" t="str">
        <f>G!BA360</f>
        <v/>
      </c>
      <c r="O419" s="65" t="str">
        <f>IFERROR(IF(OR(M419="--",M419="rg",VLOOKUP(F!$B360,E!$B$1:'E'!$AK$300,17,FALSE)=1000000000,N419="-",N419=""),"",(HLOOKUP(SMALL(G!$R$5:'G'!$AC$5,5),G!$R$5:'G'!$AC$500,ROW(G!V360)-4,FALSE))/VLOOKUP(F!$B360,E!$B$1:'E'!$AK$300,17,FALSE)*100),"")</f>
        <v/>
      </c>
      <c r="P419" s="65" t="str">
        <f>G!BC360</f>
        <v/>
      </c>
      <c r="Q419" s="28" t="str">
        <f>G!BB360</f>
        <v>--</v>
      </c>
      <c r="R419" s="23" t="str">
        <f>G!BD360</f>
        <v/>
      </c>
      <c r="S419" s="65" t="str">
        <f>IFERROR(IF(OR(Q419="--",Q419="rg",VLOOKUP(F!$B360,E!$B$1:'E'!$AK$300,17,FALSE)=1000000000,R419="-",R419=""),"",(HLOOKUP(SMALL(G!$R$5:'G'!$AC$5,7),G!$R$5:'G'!$AC$500,ROW(G!X360)-4,FALSE))/VLOOKUP(F!$B360,E!$B$1:'E'!$AK$300,17,FALSE)*100),"")</f>
        <v/>
      </c>
      <c r="T419" s="65" t="str">
        <f>G!BF360</f>
        <v/>
      </c>
      <c r="U419" s="28" t="str">
        <f>G!BE360</f>
        <v>--</v>
      </c>
      <c r="V419" s="23" t="str">
        <f>G!BG360</f>
        <v/>
      </c>
      <c r="W419" s="65" t="str">
        <f>IFERROR(IF(OR(U419="--",U419="rg",VLOOKUP(F!$B360,E!$B$1:'E'!$AK$300,17,FALSE)=1000000000,V419="-",V419=""),"",(HLOOKUP(SMALL(G!$R$5:'G'!$AC$5,9),G!$R$5:'G'!$AC$500,ROW(G!Z360)-4,FALSE))/VLOOKUP(F!$B360,E!$B$1:'E'!$AK$300,17,FALSE)*100),"")</f>
        <v/>
      </c>
      <c r="X419" s="65" t="str">
        <f>G!BI360</f>
        <v/>
      </c>
      <c r="Y419" s="28" t="str">
        <f>G!BH360</f>
        <v>--</v>
      </c>
      <c r="Z419" s="23" t="str">
        <f>G!BJ360</f>
        <v/>
      </c>
      <c r="AA419" s="65" t="str">
        <f>IFERROR(IF(OR(Y419="--",Y419="rg",VLOOKUP(F!$B360,E!$B$1:'E'!$AK$300,17,FALSE)=1000000000,Z419="-",Z419=""),"",(HLOOKUP(SMALL(G!$R$5:'G'!$AC$5,11),G!$R$5:'G'!$AC$500,ROW(G!AB360)-4,FALSE))/VLOOKUP(F!$B360,E!$B$1:'E'!$AK$300,17,FALSE)*100),"")</f>
        <v/>
      </c>
      <c r="AB419" s="22"/>
      <c r="AC419" s="22"/>
      <c r="AE419" s="40">
        <f t="shared" si="23"/>
        <v>0</v>
      </c>
    </row>
    <row r="420" spans="1:31" s="40" customFormat="1" ht="9" customHeight="1" x14ac:dyDescent="0.15">
      <c r="A420" s="161" t="str">
        <f>F!A361</f>
        <v>N-MeFOSA</v>
      </c>
      <c r="B420" s="161"/>
      <c r="C420" s="161"/>
      <c r="D420" s="65" t="str">
        <f>G!AT361</f>
        <v/>
      </c>
      <c r="E420" s="28" t="str">
        <f>G!AS361</f>
        <v>--</v>
      </c>
      <c r="F420" s="23" t="str">
        <f>G!AU361</f>
        <v/>
      </c>
      <c r="G420" s="65" t="str">
        <f>IFERROR(IF(OR(E420="--",E420="rg",VLOOKUP(F!$B361,E!$B$1:'E'!$AK$300,17,FALSE)=1000000000,F420="-",F420=""),"",(HLOOKUP(SMALL(G!$R$5:'G'!$AC$5,1),G!$R$5:'G'!$AC$500,ROW(G!R361)-4,FALSE))/VLOOKUP(F!$B361,E!$B$1:'E'!$AK$300,17,FALSE)*100),"")</f>
        <v/>
      </c>
      <c r="H420" s="65" t="str">
        <f>G!AW361</f>
        <v/>
      </c>
      <c r="I420" s="28" t="str">
        <f>G!AV361</f>
        <v>--</v>
      </c>
      <c r="J420" s="23" t="str">
        <f>G!AX361</f>
        <v/>
      </c>
      <c r="K420" s="65" t="str">
        <f>IFERROR(IF(OR(I420="--",I420="rg",VLOOKUP(F!$B361,E!$B$1:'E'!$AK$300,17,FALSE)=1000000000,J420="-",J420=""),"",(HLOOKUP(SMALL(G!$R$5:'G'!$AC$5,3),G!$R$5:'G'!$AC$500,ROW(G!T361)-4,FALSE))/VLOOKUP(F!$B361,E!$B$1:'E'!$AK$300,17,FALSE)*100),"")</f>
        <v/>
      </c>
      <c r="L420" s="65" t="str">
        <f>G!AZ361</f>
        <v/>
      </c>
      <c r="M420" s="28" t="str">
        <f>G!AY361</f>
        <v>--</v>
      </c>
      <c r="N420" s="23" t="str">
        <f>G!BA361</f>
        <v/>
      </c>
      <c r="O420" s="65" t="str">
        <f>IFERROR(IF(OR(M420="--",M420="rg",VLOOKUP(F!$B361,E!$B$1:'E'!$AK$300,17,FALSE)=1000000000,N420="-",N420=""),"",(HLOOKUP(SMALL(G!$R$5:'G'!$AC$5,5),G!$R$5:'G'!$AC$500,ROW(G!V361)-4,FALSE))/VLOOKUP(F!$B361,E!$B$1:'E'!$AK$300,17,FALSE)*100),"")</f>
        <v/>
      </c>
      <c r="P420" s="65" t="str">
        <f>G!BC361</f>
        <v/>
      </c>
      <c r="Q420" s="28" t="str">
        <f>G!BB361</f>
        <v>--</v>
      </c>
      <c r="R420" s="23" t="str">
        <f>G!BD361</f>
        <v/>
      </c>
      <c r="S420" s="65" t="str">
        <f>IFERROR(IF(OR(Q420="--",Q420="rg",VLOOKUP(F!$B361,E!$B$1:'E'!$AK$300,17,FALSE)=1000000000,R420="-",R420=""),"",(HLOOKUP(SMALL(G!$R$5:'G'!$AC$5,7),G!$R$5:'G'!$AC$500,ROW(G!X361)-4,FALSE))/VLOOKUP(F!$B361,E!$B$1:'E'!$AK$300,17,FALSE)*100),"")</f>
        <v/>
      </c>
      <c r="T420" s="65" t="str">
        <f>G!BF361</f>
        <v/>
      </c>
      <c r="U420" s="28" t="str">
        <f>G!BE361</f>
        <v>--</v>
      </c>
      <c r="V420" s="23" t="str">
        <f>G!BG361</f>
        <v/>
      </c>
      <c r="W420" s="65" t="str">
        <f>IFERROR(IF(OR(U420="--",U420="rg",VLOOKUP(F!$B361,E!$B$1:'E'!$AK$300,17,FALSE)=1000000000,V420="-",V420=""),"",(HLOOKUP(SMALL(G!$R$5:'G'!$AC$5,9),G!$R$5:'G'!$AC$500,ROW(G!Z361)-4,FALSE))/VLOOKUP(F!$B361,E!$B$1:'E'!$AK$300,17,FALSE)*100),"")</f>
        <v/>
      </c>
      <c r="X420" s="65" t="str">
        <f>G!BI361</f>
        <v/>
      </c>
      <c r="Y420" s="28" t="str">
        <f>G!BH361</f>
        <v>--</v>
      </c>
      <c r="Z420" s="23" t="str">
        <f>G!BJ361</f>
        <v/>
      </c>
      <c r="AA420" s="65" t="str">
        <f>IFERROR(IF(OR(Y420="--",Y420="rg",VLOOKUP(F!$B361,E!$B$1:'E'!$AK$300,17,FALSE)=1000000000,Z420="-",Z420=""),"",(HLOOKUP(SMALL(G!$R$5:'G'!$AC$5,11),G!$R$5:'G'!$AC$500,ROW(G!AB361)-4,FALSE))/VLOOKUP(F!$B361,E!$B$1:'E'!$AK$300,17,FALSE)*100),"")</f>
        <v/>
      </c>
      <c r="AB420" s="22"/>
      <c r="AC420" s="22"/>
      <c r="AE420" s="40">
        <f t="shared" si="23"/>
        <v>1</v>
      </c>
    </row>
    <row r="421" spans="1:31" s="40" customFormat="1" ht="9" customHeight="1" x14ac:dyDescent="0.15">
      <c r="A421" s="161" t="str">
        <f>F!A362</f>
        <v>8:2 diPAP</v>
      </c>
      <c r="B421" s="161"/>
      <c r="C421" s="161"/>
      <c r="D421" s="65" t="str">
        <f>G!AT362</f>
        <v/>
      </c>
      <c r="E421" s="28" t="str">
        <f>G!AS362</f>
        <v>--</v>
      </c>
      <c r="F421" s="23" t="str">
        <f>G!AU362</f>
        <v/>
      </c>
      <c r="G421" s="65" t="str">
        <f>IFERROR(IF(OR(E421="--",E421="rg",VLOOKUP(F!$B362,E!$B$1:'E'!$AK$300,17,FALSE)=1000000000,F421="-",F421=""),"",(HLOOKUP(SMALL(G!$R$5:'G'!$AC$5,1),G!$R$5:'G'!$AC$500,ROW(G!R362)-4,FALSE))/VLOOKUP(F!$B362,E!$B$1:'E'!$AK$300,17,FALSE)*100),"")</f>
        <v/>
      </c>
      <c r="H421" s="65" t="str">
        <f>G!AW362</f>
        <v/>
      </c>
      <c r="I421" s="28" t="str">
        <f>G!AV362</f>
        <v>--</v>
      </c>
      <c r="J421" s="23" t="str">
        <f>G!AX362</f>
        <v/>
      </c>
      <c r="K421" s="65" t="str">
        <f>IFERROR(IF(OR(I421="--",I421="rg",VLOOKUP(F!$B362,E!$B$1:'E'!$AK$300,17,FALSE)=1000000000,J421="-",J421=""),"",(HLOOKUP(SMALL(G!$R$5:'G'!$AC$5,3),G!$R$5:'G'!$AC$500,ROW(G!T362)-4,FALSE))/VLOOKUP(F!$B362,E!$B$1:'E'!$AK$300,17,FALSE)*100),"")</f>
        <v/>
      </c>
      <c r="L421" s="65" t="str">
        <f>G!AZ362</f>
        <v/>
      </c>
      <c r="M421" s="28" t="str">
        <f>G!AY362</f>
        <v>--</v>
      </c>
      <c r="N421" s="23" t="str">
        <f>G!BA362</f>
        <v/>
      </c>
      <c r="O421" s="65" t="str">
        <f>IFERROR(IF(OR(M421="--",M421="rg",VLOOKUP(F!$B362,E!$B$1:'E'!$AK$300,17,FALSE)=1000000000,N421="-",N421=""),"",(HLOOKUP(SMALL(G!$R$5:'G'!$AC$5,5),G!$R$5:'G'!$AC$500,ROW(G!V362)-4,FALSE))/VLOOKUP(F!$B362,E!$B$1:'E'!$AK$300,17,FALSE)*100),"")</f>
        <v/>
      </c>
      <c r="P421" s="65" t="str">
        <f>G!BC362</f>
        <v/>
      </c>
      <c r="Q421" s="28" t="str">
        <f>G!BB362</f>
        <v>--</v>
      </c>
      <c r="R421" s="23" t="str">
        <f>G!BD362</f>
        <v/>
      </c>
      <c r="S421" s="65" t="str">
        <f>IFERROR(IF(OR(Q421="--",Q421="rg",VLOOKUP(F!$B362,E!$B$1:'E'!$AK$300,17,FALSE)=1000000000,R421="-",R421=""),"",(HLOOKUP(SMALL(G!$R$5:'G'!$AC$5,7),G!$R$5:'G'!$AC$500,ROW(G!X362)-4,FALSE))/VLOOKUP(F!$B362,E!$B$1:'E'!$AK$300,17,FALSE)*100),"")</f>
        <v/>
      </c>
      <c r="T421" s="65" t="str">
        <f>G!BF362</f>
        <v/>
      </c>
      <c r="U421" s="28" t="str">
        <f>G!BE362</f>
        <v>--</v>
      </c>
      <c r="V421" s="23" t="str">
        <f>G!BG362</f>
        <v/>
      </c>
      <c r="W421" s="65" t="str">
        <f>IFERROR(IF(OR(U421="--",U421="rg",VLOOKUP(F!$B362,E!$B$1:'E'!$AK$300,17,FALSE)=1000000000,V421="-",V421=""),"",(HLOOKUP(SMALL(G!$R$5:'G'!$AC$5,9),G!$R$5:'G'!$AC$500,ROW(G!Z362)-4,FALSE))/VLOOKUP(F!$B362,E!$B$1:'E'!$AK$300,17,FALSE)*100),"")</f>
        <v/>
      </c>
      <c r="X421" s="65" t="str">
        <f>G!BI362</f>
        <v/>
      </c>
      <c r="Y421" s="28" t="str">
        <f>G!BH362</f>
        <v>--</v>
      </c>
      <c r="Z421" s="23" t="str">
        <f>G!BJ362</f>
        <v/>
      </c>
      <c r="AA421" s="65" t="str">
        <f>IFERROR(IF(OR(Y421="--",Y421="rg",VLOOKUP(F!$B362,E!$B$1:'E'!$AK$300,17,FALSE)=1000000000,Z421="-",Z421=""),"",(HLOOKUP(SMALL(G!$R$5:'G'!$AC$5,11),G!$R$5:'G'!$AC$500,ROW(G!AB362)-4,FALSE))/VLOOKUP(F!$B362,E!$B$1:'E'!$AK$300,17,FALSE)*100),"")</f>
        <v/>
      </c>
      <c r="AB421" s="22"/>
      <c r="AC421" s="22"/>
      <c r="AE421" s="40">
        <f t="shared" si="23"/>
        <v>1</v>
      </c>
    </row>
    <row r="422" spans="1:31" s="40" customFormat="1" ht="9" customHeight="1" x14ac:dyDescent="0.15">
      <c r="A422" s="161" t="str">
        <f>F!A363</f>
        <v>HFPO-DA / FRD-903 (GenX)</v>
      </c>
      <c r="B422" s="161"/>
      <c r="C422" s="161"/>
      <c r="D422" s="65" t="str">
        <f>G!AT363</f>
        <v/>
      </c>
      <c r="E422" s="28" t="str">
        <f>G!AS363</f>
        <v>--</v>
      </c>
      <c r="F422" s="23" t="str">
        <f>G!AU363</f>
        <v/>
      </c>
      <c r="G422" s="65" t="str">
        <f>IFERROR(IF(OR(E422="--",E422="rg",VLOOKUP(F!$B363,E!$B$1:'E'!$AK$300,17,FALSE)=1000000000,F422="-",F422=""),"",(HLOOKUP(SMALL(G!$R$5:'G'!$AC$5,1),G!$R$5:'G'!$AC$500,ROW(G!R363)-4,FALSE))/VLOOKUP(F!$B363,E!$B$1:'E'!$AK$300,17,FALSE)*100),"")</f>
        <v/>
      </c>
      <c r="H422" s="65" t="str">
        <f>G!AW363</f>
        <v/>
      </c>
      <c r="I422" s="28" t="str">
        <f>G!AV363</f>
        <v>--</v>
      </c>
      <c r="J422" s="23" t="str">
        <f>G!AX363</f>
        <v/>
      </c>
      <c r="K422" s="65" t="str">
        <f>IFERROR(IF(OR(I422="--",I422="rg",VLOOKUP(F!$B363,E!$B$1:'E'!$AK$300,17,FALSE)=1000000000,J422="-",J422=""),"",(HLOOKUP(SMALL(G!$R$5:'G'!$AC$5,3),G!$R$5:'G'!$AC$500,ROW(G!T363)-4,FALSE))/VLOOKUP(F!$B363,E!$B$1:'E'!$AK$300,17,FALSE)*100),"")</f>
        <v/>
      </c>
      <c r="L422" s="65" t="str">
        <f>G!AZ363</f>
        <v/>
      </c>
      <c r="M422" s="28" t="str">
        <f>G!AY363</f>
        <v>--</v>
      </c>
      <c r="N422" s="23" t="str">
        <f>G!BA363</f>
        <v/>
      </c>
      <c r="O422" s="65" t="str">
        <f>IFERROR(IF(OR(M422="--",M422="rg",VLOOKUP(F!$B363,E!$B$1:'E'!$AK$300,17,FALSE)=1000000000,N422="-",N422=""),"",(HLOOKUP(SMALL(G!$R$5:'G'!$AC$5,5),G!$R$5:'G'!$AC$500,ROW(G!V363)-4,FALSE))/VLOOKUP(F!$B363,E!$B$1:'E'!$AK$300,17,FALSE)*100),"")</f>
        <v/>
      </c>
      <c r="P422" s="65" t="str">
        <f>G!BC363</f>
        <v/>
      </c>
      <c r="Q422" s="28" t="str">
        <f>G!BB363</f>
        <v>--</v>
      </c>
      <c r="R422" s="23" t="str">
        <f>G!BD363</f>
        <v/>
      </c>
      <c r="S422" s="65" t="str">
        <f>IFERROR(IF(OR(Q422="--",Q422="rg",VLOOKUP(F!$B363,E!$B$1:'E'!$AK$300,17,FALSE)=1000000000,R422="-",R422=""),"",(HLOOKUP(SMALL(G!$R$5:'G'!$AC$5,7),G!$R$5:'G'!$AC$500,ROW(G!X363)-4,FALSE))/VLOOKUP(F!$B363,E!$B$1:'E'!$AK$300,17,FALSE)*100),"")</f>
        <v/>
      </c>
      <c r="T422" s="65" t="str">
        <f>G!BF363</f>
        <v/>
      </c>
      <c r="U422" s="28" t="str">
        <f>G!BE363</f>
        <v>--</v>
      </c>
      <c r="V422" s="23" t="str">
        <f>G!BG363</f>
        <v/>
      </c>
      <c r="W422" s="65" t="str">
        <f>IFERROR(IF(OR(U422="--",U422="rg",VLOOKUP(F!$B363,E!$B$1:'E'!$AK$300,17,FALSE)=1000000000,V422="-",V422=""),"",(HLOOKUP(SMALL(G!$R$5:'G'!$AC$5,9),G!$R$5:'G'!$AC$500,ROW(G!Z363)-4,FALSE))/VLOOKUP(F!$B363,E!$B$1:'E'!$AK$300,17,FALSE)*100),"")</f>
        <v/>
      </c>
      <c r="X422" s="65" t="str">
        <f>G!BI363</f>
        <v/>
      </c>
      <c r="Y422" s="28" t="str">
        <f>G!BH363</f>
        <v>--</v>
      </c>
      <c r="Z422" s="23" t="str">
        <f>G!BJ363</f>
        <v/>
      </c>
      <c r="AA422" s="65" t="str">
        <f>IFERROR(IF(OR(Y422="--",Y422="rg",VLOOKUP(F!$B363,E!$B$1:'E'!$AK$300,17,FALSE)=1000000000,Z422="-",Z422=""),"",(HLOOKUP(SMALL(G!$R$5:'G'!$AC$5,11),G!$R$5:'G'!$AC$500,ROW(G!AB363)-4,FALSE))/VLOOKUP(F!$B363,E!$B$1:'E'!$AK$300,17,FALSE)*100),"")</f>
        <v/>
      </c>
      <c r="AB422" s="22"/>
      <c r="AC422" s="22"/>
      <c r="AE422" s="40">
        <f t="shared" si="23"/>
        <v>1</v>
      </c>
    </row>
    <row r="423" spans="1:31" s="40" customFormat="1" ht="9" customHeight="1" x14ac:dyDescent="0.15">
      <c r="A423" s="161" t="str">
        <f>F!A364</f>
        <v>HPFHpA</v>
      </c>
      <c r="B423" s="161"/>
      <c r="C423" s="161"/>
      <c r="D423" s="65" t="str">
        <f>G!AT364</f>
        <v/>
      </c>
      <c r="E423" s="28" t="str">
        <f>G!AS364</f>
        <v>--</v>
      </c>
      <c r="F423" s="23" t="str">
        <f>G!AU364</f>
        <v/>
      </c>
      <c r="G423" s="65" t="str">
        <f>IFERROR(IF(OR(E423="--",E423="rg",VLOOKUP(F!$B364,E!$B$1:'E'!$AK$300,17,FALSE)=1000000000,F423="-",F423=""),"",(HLOOKUP(SMALL(G!$R$5:'G'!$AC$5,1),G!$R$5:'G'!$AC$500,ROW(G!R364)-4,FALSE))/VLOOKUP(F!$B364,E!$B$1:'E'!$AK$300,17,FALSE)*100),"")</f>
        <v/>
      </c>
      <c r="H423" s="65" t="str">
        <f>G!AW364</f>
        <v/>
      </c>
      <c r="I423" s="28" t="str">
        <f>G!AV364</f>
        <v>--</v>
      </c>
      <c r="J423" s="23" t="str">
        <f>G!AX364</f>
        <v/>
      </c>
      <c r="K423" s="65" t="str">
        <f>IFERROR(IF(OR(I423="--",I423="rg",VLOOKUP(F!$B364,E!$B$1:'E'!$AK$300,17,FALSE)=1000000000,J423="-",J423=""),"",(HLOOKUP(SMALL(G!$R$5:'G'!$AC$5,3),G!$R$5:'G'!$AC$500,ROW(G!T364)-4,FALSE))/VLOOKUP(F!$B364,E!$B$1:'E'!$AK$300,17,FALSE)*100),"")</f>
        <v/>
      </c>
      <c r="L423" s="65" t="str">
        <f>G!AZ364</f>
        <v/>
      </c>
      <c r="M423" s="28" t="str">
        <f>G!AY364</f>
        <v>--</v>
      </c>
      <c r="N423" s="23" t="str">
        <f>G!BA364</f>
        <v/>
      </c>
      <c r="O423" s="65" t="str">
        <f>IFERROR(IF(OR(M423="--",M423="rg",VLOOKUP(F!$B364,E!$B$1:'E'!$AK$300,17,FALSE)=1000000000,N423="-",N423=""),"",(HLOOKUP(SMALL(G!$R$5:'G'!$AC$5,5),G!$R$5:'G'!$AC$500,ROW(G!V364)-4,FALSE))/VLOOKUP(F!$B364,E!$B$1:'E'!$AK$300,17,FALSE)*100),"")</f>
        <v/>
      </c>
      <c r="P423" s="65" t="str">
        <f>G!BC364</f>
        <v/>
      </c>
      <c r="Q423" s="28" t="str">
        <f>G!BB364</f>
        <v>--</v>
      </c>
      <c r="R423" s="23" t="str">
        <f>G!BD364</f>
        <v/>
      </c>
      <c r="S423" s="65" t="str">
        <f>IFERROR(IF(OR(Q423="--",Q423="rg",VLOOKUP(F!$B364,E!$B$1:'E'!$AK$300,17,FALSE)=1000000000,R423="-",R423=""),"",(HLOOKUP(SMALL(G!$R$5:'G'!$AC$5,7),G!$R$5:'G'!$AC$500,ROW(G!X364)-4,FALSE))/VLOOKUP(F!$B364,E!$B$1:'E'!$AK$300,17,FALSE)*100),"")</f>
        <v/>
      </c>
      <c r="T423" s="65" t="str">
        <f>G!BF364</f>
        <v/>
      </c>
      <c r="U423" s="28" t="str">
        <f>G!BE364</f>
        <v>--</v>
      </c>
      <c r="V423" s="23" t="str">
        <f>G!BG364</f>
        <v/>
      </c>
      <c r="W423" s="65" t="str">
        <f>IFERROR(IF(OR(U423="--",U423="rg",VLOOKUP(F!$B364,E!$B$1:'E'!$AK$300,17,FALSE)=1000000000,V423="-",V423=""),"",(HLOOKUP(SMALL(G!$R$5:'G'!$AC$5,9),G!$R$5:'G'!$AC$500,ROW(G!Z364)-4,FALSE))/VLOOKUP(F!$B364,E!$B$1:'E'!$AK$300,17,FALSE)*100),"")</f>
        <v/>
      </c>
      <c r="X423" s="65" t="str">
        <f>G!BI364</f>
        <v/>
      </c>
      <c r="Y423" s="28" t="str">
        <f>G!BH364</f>
        <v>--</v>
      </c>
      <c r="Z423" s="23" t="str">
        <f>G!BJ364</f>
        <v/>
      </c>
      <c r="AA423" s="65" t="str">
        <f>IFERROR(IF(OR(Y423="--",Y423="rg",VLOOKUP(F!$B364,E!$B$1:'E'!$AK$300,17,FALSE)=1000000000,Z423="-",Z423=""),"",(HLOOKUP(SMALL(G!$R$5:'G'!$AC$5,11),G!$R$5:'G'!$AC$500,ROW(G!AB364)-4,FALSE))/VLOOKUP(F!$B364,E!$B$1:'E'!$AK$300,17,FALSE)*100),"")</f>
        <v/>
      </c>
      <c r="AB423" s="22"/>
      <c r="AC423" s="22"/>
      <c r="AE423" s="40">
        <f t="shared" si="23"/>
        <v>1</v>
      </c>
    </row>
    <row r="424" spans="1:31" s="40" customFormat="1" ht="9" customHeight="1" x14ac:dyDescent="0.15">
      <c r="A424" s="161" t="str">
        <f>F!A365</f>
        <v>Som PFAS</v>
      </c>
      <c r="B424" s="161"/>
      <c r="C424" s="161"/>
      <c r="D424" s="65" t="str">
        <f>G!AT365</f>
        <v/>
      </c>
      <c r="E424" s="28" t="str">
        <f>G!AS365</f>
        <v>--</v>
      </c>
      <c r="F424" s="23" t="str">
        <f>G!AU365</f>
        <v/>
      </c>
      <c r="G424" s="65" t="str">
        <f>IFERROR(IF(OR(E424="--",E424="rg",VLOOKUP(F!$B365,E!$B$1:'E'!$AK$300,17,FALSE)=1000000000,F424="-",F424=""),"",(HLOOKUP(SMALL(G!$R$5:'G'!$AC$5,1),G!$R$5:'G'!$AC$500,ROW(G!R365)-4,FALSE))/VLOOKUP(F!$B365,E!$B$1:'E'!$AK$300,17,FALSE)*100),"")</f>
        <v/>
      </c>
      <c r="H424" s="65" t="str">
        <f>G!AW365</f>
        <v/>
      </c>
      <c r="I424" s="28" t="str">
        <f>G!AV365</f>
        <v>--</v>
      </c>
      <c r="J424" s="23" t="str">
        <f>G!AX365</f>
        <v/>
      </c>
      <c r="K424" s="65" t="str">
        <f>IFERROR(IF(OR(I424="--",I424="rg",VLOOKUP(F!$B365,E!$B$1:'E'!$AK$300,17,FALSE)=1000000000,J424="-",J424=""),"",(HLOOKUP(SMALL(G!$R$5:'G'!$AC$5,3),G!$R$5:'G'!$AC$500,ROW(G!T365)-4,FALSE))/VLOOKUP(F!$B365,E!$B$1:'E'!$AK$300,17,FALSE)*100),"")</f>
        <v/>
      </c>
      <c r="L424" s="65" t="str">
        <f>G!AZ365</f>
        <v/>
      </c>
      <c r="M424" s="28" t="str">
        <f>G!AY365</f>
        <v>--</v>
      </c>
      <c r="N424" s="23" t="str">
        <f>G!BA365</f>
        <v/>
      </c>
      <c r="O424" s="65" t="str">
        <f>IFERROR(IF(OR(M424="--",M424="rg",VLOOKUP(F!$B365,E!$B$1:'E'!$AK$300,17,FALSE)=1000000000,N424="-",N424=""),"",(HLOOKUP(SMALL(G!$R$5:'G'!$AC$5,5),G!$R$5:'G'!$AC$500,ROW(G!V365)-4,FALSE))/VLOOKUP(F!$B365,E!$B$1:'E'!$AK$300,17,FALSE)*100),"")</f>
        <v/>
      </c>
      <c r="P424" s="65" t="str">
        <f>G!BC365</f>
        <v/>
      </c>
      <c r="Q424" s="28" t="str">
        <f>G!BB365</f>
        <v>--</v>
      </c>
      <c r="R424" s="23" t="str">
        <f>G!BD365</f>
        <v/>
      </c>
      <c r="S424" s="65" t="str">
        <f>IFERROR(IF(OR(Q424="--",Q424="rg",VLOOKUP(F!$B365,E!$B$1:'E'!$AK$300,17,FALSE)=1000000000,R424="-",R424=""),"",(HLOOKUP(SMALL(G!$R$5:'G'!$AC$5,7),G!$R$5:'G'!$AC$500,ROW(G!X365)-4,FALSE))/VLOOKUP(F!$B365,E!$B$1:'E'!$AK$300,17,FALSE)*100),"")</f>
        <v/>
      </c>
      <c r="T424" s="65" t="str">
        <f>G!BF365</f>
        <v/>
      </c>
      <c r="U424" s="28" t="str">
        <f>G!BE365</f>
        <v>--</v>
      </c>
      <c r="V424" s="23" t="str">
        <f>G!BG365</f>
        <v/>
      </c>
      <c r="W424" s="65" t="str">
        <f>IFERROR(IF(OR(U424="--",U424="rg",VLOOKUP(F!$B365,E!$B$1:'E'!$AK$300,17,FALSE)=1000000000,V424="-",V424=""),"",(HLOOKUP(SMALL(G!$R$5:'G'!$AC$5,9),G!$R$5:'G'!$AC$500,ROW(G!Z365)-4,FALSE))/VLOOKUP(F!$B365,E!$B$1:'E'!$AK$300,17,FALSE)*100),"")</f>
        <v/>
      </c>
      <c r="X424" s="65" t="str">
        <f>G!BI365</f>
        <v/>
      </c>
      <c r="Y424" s="28" t="str">
        <f>G!BH365</f>
        <v>--</v>
      </c>
      <c r="Z424" s="23" t="str">
        <f>G!BJ365</f>
        <v/>
      </c>
      <c r="AA424" s="65" t="str">
        <f>IFERROR(IF(OR(Y424="--",Y424="rg",VLOOKUP(F!$B365,E!$B$1:'E'!$AK$300,17,FALSE)=1000000000,Z424="-",Z424=""),"",(HLOOKUP(SMALL(G!$R$5:'G'!$AC$5,11),G!$R$5:'G'!$AC$500,ROW(G!AB365)-4,FALSE))/VLOOKUP(F!$B365,E!$B$1:'E'!$AK$300,17,FALSE)*100),"")</f>
        <v/>
      </c>
      <c r="AB424" s="22"/>
      <c r="AC424" s="22"/>
      <c r="AE424" s="40">
        <f t="shared" si="23"/>
        <v>1</v>
      </c>
    </row>
    <row r="425" spans="1:31" ht="3.95" customHeight="1" x14ac:dyDescent="0.15">
      <c r="A425" s="65"/>
      <c r="B425" s="65"/>
      <c r="C425" s="65"/>
      <c r="D425" s="65"/>
      <c r="H425" s="65"/>
      <c r="L425" s="65"/>
      <c r="P425" s="65"/>
      <c r="T425" s="65"/>
      <c r="X425" s="65"/>
      <c r="AA425" s="22"/>
      <c r="AE425" s="67">
        <f>AE426</f>
        <v>1</v>
      </c>
    </row>
    <row r="426" spans="1:31" ht="9" customHeight="1" x14ac:dyDescent="0.15">
      <c r="A426" s="66" t="str">
        <f>IF(COUNTIF(F!D362:D368,60)&gt;0,"Overige stoffen (mg/l)","Overige stoffen (µg/l)")</f>
        <v>Overige stoffen (µg/l)</v>
      </c>
      <c r="B426" s="65"/>
      <c r="C426" s="65"/>
      <c r="D426" s="65"/>
      <c r="H426" s="65"/>
      <c r="L426" s="65"/>
      <c r="P426" s="65"/>
      <c r="T426" s="65"/>
      <c r="X426" s="65"/>
      <c r="AA426" s="22"/>
      <c r="AE426" s="67">
        <f>IF(COUNTIF(AE427:AE433,1)=COUNT(AE427:AE433),1,0)</f>
        <v>1</v>
      </c>
    </row>
    <row r="427" spans="1:31" s="40" customFormat="1" ht="9" customHeight="1" x14ac:dyDescent="0.15">
      <c r="A427" s="161" t="str">
        <f>F!A368</f>
        <v>Asbest</v>
      </c>
      <c r="B427" s="161"/>
      <c r="C427" s="161"/>
      <c r="D427" s="65" t="str">
        <f>G!AT367</f>
        <v/>
      </c>
      <c r="E427" s="28" t="str">
        <f>G!AS367</f>
        <v>--</v>
      </c>
      <c r="F427" s="23" t="str">
        <f>G!AU367</f>
        <v/>
      </c>
      <c r="G427" s="65" t="str">
        <f>IFERROR(IF(OR(E427="--",E427="rg",VLOOKUP(F!$B367,E!$B$1:'E'!$AK$300,17,FALSE)=1000000000,F427="-",F427=""),"",(HLOOKUP(SMALL(G!$R$5:'G'!$AC$5,1),G!$R$5:'G'!$AC$500,ROW(G!R367)-4,FALSE))/VLOOKUP(F!$B367,E!$B$1:'E'!$AK$300,17,FALSE)*100),"")</f>
        <v/>
      </c>
      <c r="H427" s="65" t="str">
        <f>G!AW367</f>
        <v/>
      </c>
      <c r="I427" s="28" t="str">
        <f>G!AV367</f>
        <v>--</v>
      </c>
      <c r="J427" s="23" t="str">
        <f>G!AX367</f>
        <v/>
      </c>
      <c r="K427" s="65" t="str">
        <f>IFERROR(IF(OR(I427="--",I427="rg",VLOOKUP(F!$B367,E!$B$1:'E'!$AK$300,17,FALSE)=1000000000,J427="-",J427=""),"",(HLOOKUP(SMALL(G!$R$5:'G'!$AC$5,3),G!$R$5:'G'!$AC$500,ROW(G!T367)-4,FALSE))/VLOOKUP(F!$B367,E!$B$1:'E'!$AK$300,17,FALSE)*100),"")</f>
        <v/>
      </c>
      <c r="L427" s="65" t="str">
        <f>G!AZ367</f>
        <v/>
      </c>
      <c r="M427" s="28" t="str">
        <f>G!AY367</f>
        <v>--</v>
      </c>
      <c r="N427" s="23" t="str">
        <f>G!BA367</f>
        <v/>
      </c>
      <c r="O427" s="65" t="str">
        <f>IFERROR(IF(OR(M427="--",M427="rg",VLOOKUP(F!$B367,E!$B$1:'E'!$AK$300,17,FALSE)=1000000000,N427="-",N427=""),"",(HLOOKUP(SMALL(G!$R$5:'G'!$AC$5,5),G!$R$5:'G'!$AC$500,ROW(G!V367)-4,FALSE))/VLOOKUP(F!$B367,E!$B$1:'E'!$AK$300,17,FALSE)*100),"")</f>
        <v/>
      </c>
      <c r="P427" s="65" t="str">
        <f>G!BC367</f>
        <v/>
      </c>
      <c r="Q427" s="28" t="str">
        <f>G!BB367</f>
        <v>--</v>
      </c>
      <c r="R427" s="23" t="str">
        <f>G!BD367</f>
        <v/>
      </c>
      <c r="S427" s="65" t="str">
        <f>IFERROR(IF(OR(Q427="--",Q427="rg",VLOOKUP(F!$B367,E!$B$1:'E'!$AK$300,17,FALSE)=1000000000,R427="-",R427=""),"",(HLOOKUP(SMALL(G!$R$5:'G'!$AC$5,7),G!$R$5:'G'!$AC$500,ROW(G!X367)-4,FALSE))/VLOOKUP(F!$B367,E!$B$1:'E'!$AK$300,17,FALSE)*100),"")</f>
        <v/>
      </c>
      <c r="T427" s="65" t="str">
        <f>G!BF367</f>
        <v/>
      </c>
      <c r="U427" s="28" t="str">
        <f>G!BE367</f>
        <v>--</v>
      </c>
      <c r="V427" s="23" t="str">
        <f>G!BG367</f>
        <v/>
      </c>
      <c r="W427" s="65" t="str">
        <f>IFERROR(IF(OR(U427="--",U427="rg",VLOOKUP(F!$B367,E!$B$1:'E'!$AK$300,17,FALSE)=1000000000,V427="-",V427=""),"",(HLOOKUP(SMALL(G!$R$5:'G'!$AC$5,9),G!$R$5:'G'!$AC$500,ROW(G!Z367)-4,FALSE))/VLOOKUP(F!$B367,E!$B$1:'E'!$AK$300,17,FALSE)*100),"")</f>
        <v/>
      </c>
      <c r="X427" s="65" t="str">
        <f>G!BI367</f>
        <v/>
      </c>
      <c r="Y427" s="28" t="str">
        <f>G!BH367</f>
        <v>--</v>
      </c>
      <c r="Z427" s="23" t="str">
        <f>G!BJ367</f>
        <v/>
      </c>
      <c r="AA427" s="65" t="str">
        <f>IFERROR(IF(OR(Y427="--",Y427="rg",VLOOKUP(F!$B367,E!$B$1:'E'!$AK$300,17,FALSE)=1000000000,Z427="-",Z427=""),"",(HLOOKUP(SMALL(G!$R$5:'G'!$AC$5,11),G!$R$5:'G'!$AC$500,ROW(G!AB367)-4,FALSE))/VLOOKUP(F!$B367,E!$B$1:'E'!$AK$300,17,FALSE)*100),"")</f>
        <v/>
      </c>
      <c r="AB427" s="22"/>
      <c r="AC427" s="22"/>
      <c r="AE427" s="40">
        <f t="shared" ref="AE427:AE433" si="24">IF(AND(E427="--",I427="--",M427="--",Q427="--",U427="--",Y427="--"),1,0)</f>
        <v>1</v>
      </c>
    </row>
    <row r="428" spans="1:31" s="40" customFormat="1" ht="9" customHeight="1" x14ac:dyDescent="0.15">
      <c r="A428" s="161" t="str">
        <f>F!A369</f>
        <v>Cycolhexanon</v>
      </c>
      <c r="B428" s="161"/>
      <c r="C428" s="161"/>
      <c r="D428" s="65" t="str">
        <f>G!AT368</f>
        <v/>
      </c>
      <c r="E428" s="28" t="str">
        <f>G!AS368</f>
        <v>--</v>
      </c>
      <c r="F428" s="23" t="str">
        <f>G!AU368</f>
        <v/>
      </c>
      <c r="G428" s="65" t="str">
        <f>IFERROR(IF(OR(E428="--",E428="rg",VLOOKUP(F!$B368,E!$B$1:'E'!$AK$300,17,FALSE)=1000000000,F428="-",F428=""),"",(HLOOKUP(SMALL(G!$R$5:'G'!$AC$5,1),G!$R$5:'G'!$AC$500,ROW(G!R368)-4,FALSE))/VLOOKUP(F!$B368,E!$B$1:'E'!$AK$300,17,FALSE)*100),"")</f>
        <v/>
      </c>
      <c r="H428" s="65" t="str">
        <f>G!AW368</f>
        <v/>
      </c>
      <c r="I428" s="28" t="str">
        <f>G!AV368</f>
        <v>--</v>
      </c>
      <c r="J428" s="23" t="str">
        <f>G!AX368</f>
        <v/>
      </c>
      <c r="K428" s="65" t="str">
        <f>IFERROR(IF(OR(I428="--",I428="rg",VLOOKUP(F!$B368,E!$B$1:'E'!$AK$300,17,FALSE)=1000000000,J428="-",J428=""),"",(HLOOKUP(SMALL(G!$R$5:'G'!$AC$5,3),G!$R$5:'G'!$AC$500,ROW(G!T368)-4,FALSE))/VLOOKUP(F!$B368,E!$B$1:'E'!$AK$300,17,FALSE)*100),"")</f>
        <v/>
      </c>
      <c r="L428" s="65" t="str">
        <f>G!AZ368</f>
        <v/>
      </c>
      <c r="M428" s="28" t="str">
        <f>G!AY368</f>
        <v>--</v>
      </c>
      <c r="N428" s="23" t="str">
        <f>G!BA368</f>
        <v/>
      </c>
      <c r="O428" s="65" t="str">
        <f>IFERROR(IF(OR(M428="--",M428="rg",VLOOKUP(F!$B368,E!$B$1:'E'!$AK$300,17,FALSE)=1000000000,N428="-",N428=""),"",(HLOOKUP(SMALL(G!$R$5:'G'!$AC$5,5),G!$R$5:'G'!$AC$500,ROW(G!V368)-4,FALSE))/VLOOKUP(F!$B368,E!$B$1:'E'!$AK$300,17,FALSE)*100),"")</f>
        <v/>
      </c>
      <c r="P428" s="65" t="str">
        <f>G!BC368</f>
        <v/>
      </c>
      <c r="Q428" s="28" t="str">
        <f>G!BB368</f>
        <v>--</v>
      </c>
      <c r="R428" s="23" t="str">
        <f>G!BD368</f>
        <v/>
      </c>
      <c r="S428" s="65" t="str">
        <f>IFERROR(IF(OR(Q428="--",Q428="rg",VLOOKUP(F!$B368,E!$B$1:'E'!$AK$300,17,FALSE)=1000000000,R428="-",R428=""),"",(HLOOKUP(SMALL(G!$R$5:'G'!$AC$5,7),G!$R$5:'G'!$AC$500,ROW(G!X368)-4,FALSE))/VLOOKUP(F!$B368,E!$B$1:'E'!$AK$300,17,FALSE)*100),"")</f>
        <v/>
      </c>
      <c r="T428" s="65" t="str">
        <f>G!BF368</f>
        <v/>
      </c>
      <c r="U428" s="28" t="str">
        <f>G!BE368</f>
        <v>--</v>
      </c>
      <c r="V428" s="23" t="str">
        <f>G!BG368</f>
        <v/>
      </c>
      <c r="W428" s="65" t="str">
        <f>IFERROR(IF(OR(U428="--",U428="rg",VLOOKUP(F!$B368,E!$B$1:'E'!$AK$300,17,FALSE)=1000000000,V428="-",V428=""),"",(HLOOKUP(SMALL(G!$R$5:'G'!$AC$5,9),G!$R$5:'G'!$AC$500,ROW(G!Z368)-4,FALSE))/VLOOKUP(F!$B368,E!$B$1:'E'!$AK$300,17,FALSE)*100),"")</f>
        <v/>
      </c>
      <c r="X428" s="65" t="str">
        <f>G!BI368</f>
        <v/>
      </c>
      <c r="Y428" s="28" t="str">
        <f>G!BH368</f>
        <v>--</v>
      </c>
      <c r="Z428" s="23" t="str">
        <f>G!BJ368</f>
        <v/>
      </c>
      <c r="AA428" s="65" t="str">
        <f>IFERROR(IF(OR(Y428="--",Y428="rg",VLOOKUP(F!$B368,E!$B$1:'E'!$AK$300,17,FALSE)=1000000000,Z428="-",Z428=""),"",(HLOOKUP(SMALL(G!$R$5:'G'!$AC$5,11),G!$R$5:'G'!$AC$500,ROW(G!AB368)-4,FALSE))/VLOOKUP(F!$B368,E!$B$1:'E'!$AK$300,17,FALSE)*100),"")</f>
        <v/>
      </c>
      <c r="AB428" s="22"/>
      <c r="AC428" s="22"/>
      <c r="AE428" s="40">
        <f t="shared" si="24"/>
        <v>1</v>
      </c>
    </row>
    <row r="429" spans="1:31" s="40" customFormat="1" ht="9" customHeight="1" x14ac:dyDescent="0.15">
      <c r="A429" s="161" t="str">
        <f>F!A370</f>
        <v>Pyridine</v>
      </c>
      <c r="B429" s="161"/>
      <c r="C429" s="161"/>
      <c r="D429" s="65" t="str">
        <f>G!AT369</f>
        <v/>
      </c>
      <c r="E429" s="28" t="str">
        <f>G!AS369</f>
        <v>--</v>
      </c>
      <c r="F429" s="23" t="str">
        <f>G!AU369</f>
        <v/>
      </c>
      <c r="G429" s="65" t="str">
        <f>IFERROR(IF(OR(E429="--",E429="rg",VLOOKUP(F!$B369,E!$B$1:'E'!$AK$300,17,FALSE)=1000000000,F429="-",F429=""),"",(HLOOKUP(SMALL(G!$R$5:'G'!$AC$5,1),G!$R$5:'G'!$AC$500,ROW(G!R369)-4,FALSE))/VLOOKUP(F!$B369,E!$B$1:'E'!$AK$300,17,FALSE)*100),"")</f>
        <v/>
      </c>
      <c r="H429" s="65" t="str">
        <f>G!AW369</f>
        <v/>
      </c>
      <c r="I429" s="28" t="str">
        <f>G!AV369</f>
        <v>--</v>
      </c>
      <c r="J429" s="23" t="str">
        <f>G!AX369</f>
        <v/>
      </c>
      <c r="K429" s="65" t="str">
        <f>IFERROR(IF(OR(I429="--",I429="rg",VLOOKUP(F!$B369,E!$B$1:'E'!$AK$300,17,FALSE)=1000000000,J429="-",J429=""),"",(HLOOKUP(SMALL(G!$R$5:'G'!$AC$5,3),G!$R$5:'G'!$AC$500,ROW(G!T369)-4,FALSE))/VLOOKUP(F!$B369,E!$B$1:'E'!$AK$300,17,FALSE)*100),"")</f>
        <v/>
      </c>
      <c r="L429" s="65" t="str">
        <f>G!AZ369</f>
        <v/>
      </c>
      <c r="M429" s="28" t="str">
        <f>G!AY369</f>
        <v>--</v>
      </c>
      <c r="N429" s="23" t="str">
        <f>G!BA369</f>
        <v/>
      </c>
      <c r="O429" s="65" t="str">
        <f>IFERROR(IF(OR(M429="--",M429="rg",VLOOKUP(F!$B369,E!$B$1:'E'!$AK$300,17,FALSE)=1000000000,N429="-",N429=""),"",(HLOOKUP(SMALL(G!$R$5:'G'!$AC$5,5),G!$R$5:'G'!$AC$500,ROW(G!V369)-4,FALSE))/VLOOKUP(F!$B369,E!$B$1:'E'!$AK$300,17,FALSE)*100),"")</f>
        <v/>
      </c>
      <c r="P429" s="65" t="str">
        <f>G!BC369</f>
        <v/>
      </c>
      <c r="Q429" s="28" t="str">
        <f>G!BB369</f>
        <v>--</v>
      </c>
      <c r="R429" s="23" t="str">
        <f>G!BD369</f>
        <v/>
      </c>
      <c r="S429" s="65" t="str">
        <f>IFERROR(IF(OR(Q429="--",Q429="rg",VLOOKUP(F!$B369,E!$B$1:'E'!$AK$300,17,FALSE)=1000000000,R429="-",R429=""),"",(HLOOKUP(SMALL(G!$R$5:'G'!$AC$5,7),G!$R$5:'G'!$AC$500,ROW(G!X369)-4,FALSE))/VLOOKUP(F!$B369,E!$B$1:'E'!$AK$300,17,FALSE)*100),"")</f>
        <v/>
      </c>
      <c r="T429" s="65" t="str">
        <f>G!BF369</f>
        <v/>
      </c>
      <c r="U429" s="28" t="str">
        <f>G!BE369</f>
        <v>--</v>
      </c>
      <c r="V429" s="23" t="str">
        <f>G!BG369</f>
        <v/>
      </c>
      <c r="W429" s="65" t="str">
        <f>IFERROR(IF(OR(U429="--",U429="rg",VLOOKUP(F!$B369,E!$B$1:'E'!$AK$300,17,FALSE)=1000000000,V429="-",V429=""),"",(HLOOKUP(SMALL(G!$R$5:'G'!$AC$5,9),G!$R$5:'G'!$AC$500,ROW(G!Z369)-4,FALSE))/VLOOKUP(F!$B369,E!$B$1:'E'!$AK$300,17,FALSE)*100),"")</f>
        <v/>
      </c>
      <c r="X429" s="65" t="str">
        <f>G!BI369</f>
        <v/>
      </c>
      <c r="Y429" s="28" t="str">
        <f>G!BH369</f>
        <v>--</v>
      </c>
      <c r="Z429" s="23" t="str">
        <f>G!BJ369</f>
        <v/>
      </c>
      <c r="AA429" s="65" t="str">
        <f>IFERROR(IF(OR(Y429="--",Y429="rg",VLOOKUP(F!$B369,E!$B$1:'E'!$AK$300,17,FALSE)=1000000000,Z429="-",Z429=""),"",(HLOOKUP(SMALL(G!$R$5:'G'!$AC$5,11),G!$R$5:'G'!$AC$500,ROW(G!AB369)-4,FALSE))/VLOOKUP(F!$B369,E!$B$1:'E'!$AK$300,17,FALSE)*100),"")</f>
        <v/>
      </c>
      <c r="AB429" s="22"/>
      <c r="AC429" s="22"/>
      <c r="AE429" s="40">
        <f t="shared" si="24"/>
        <v>1</v>
      </c>
    </row>
    <row r="430" spans="1:31" s="40" customFormat="1" ht="9" customHeight="1" x14ac:dyDescent="0.15">
      <c r="A430" s="161" t="str">
        <f>F!A371</f>
        <v>Tetrahydrofuran</v>
      </c>
      <c r="B430" s="161"/>
      <c r="C430" s="161"/>
      <c r="D430" s="65" t="str">
        <f>G!AT370</f>
        <v/>
      </c>
      <c r="E430" s="28" t="str">
        <f>G!AS370</f>
        <v>--</v>
      </c>
      <c r="F430" s="23" t="str">
        <f>G!AU370</f>
        <v/>
      </c>
      <c r="G430" s="65" t="str">
        <f>IFERROR(IF(OR(E430="--",E430="rg",VLOOKUP(F!$B370,E!$B$1:'E'!$AK$300,17,FALSE)=1000000000,F430="-",F430=""),"",(HLOOKUP(SMALL(G!$R$5:'G'!$AC$5,1),G!$R$5:'G'!$AC$500,ROW(G!R370)-4,FALSE))/VLOOKUP(F!$B370,E!$B$1:'E'!$AK$300,17,FALSE)*100),"")</f>
        <v/>
      </c>
      <c r="H430" s="65" t="str">
        <f>G!AW370</f>
        <v/>
      </c>
      <c r="I430" s="28" t="str">
        <f>G!AV370</f>
        <v>--</v>
      </c>
      <c r="J430" s="23" t="str">
        <f>G!AX370</f>
        <v/>
      </c>
      <c r="K430" s="65" t="str">
        <f>IFERROR(IF(OR(I430="--",I430="rg",VLOOKUP(F!$B370,E!$B$1:'E'!$AK$300,17,FALSE)=1000000000,J430="-",J430=""),"",(HLOOKUP(SMALL(G!$R$5:'G'!$AC$5,3),G!$R$5:'G'!$AC$500,ROW(G!T370)-4,FALSE))/VLOOKUP(F!$B370,E!$B$1:'E'!$AK$300,17,FALSE)*100),"")</f>
        <v/>
      </c>
      <c r="L430" s="65" t="str">
        <f>G!AZ370</f>
        <v/>
      </c>
      <c r="M430" s="28" t="str">
        <f>G!AY370</f>
        <v>--</v>
      </c>
      <c r="N430" s="23" t="str">
        <f>G!BA370</f>
        <v/>
      </c>
      <c r="O430" s="65" t="str">
        <f>IFERROR(IF(OR(M430="--",M430="rg",VLOOKUP(F!$B370,E!$B$1:'E'!$AK$300,17,FALSE)=1000000000,N430="-",N430=""),"",(HLOOKUP(SMALL(G!$R$5:'G'!$AC$5,5),G!$R$5:'G'!$AC$500,ROW(G!V370)-4,FALSE))/VLOOKUP(F!$B370,E!$B$1:'E'!$AK$300,17,FALSE)*100),"")</f>
        <v/>
      </c>
      <c r="P430" s="65" t="str">
        <f>G!BC370</f>
        <v/>
      </c>
      <c r="Q430" s="28" t="str">
        <f>G!BB370</f>
        <v>--</v>
      </c>
      <c r="R430" s="23" t="str">
        <f>G!BD370</f>
        <v/>
      </c>
      <c r="S430" s="65" t="str">
        <f>IFERROR(IF(OR(Q430="--",Q430="rg",VLOOKUP(F!$B370,E!$B$1:'E'!$AK$300,17,FALSE)=1000000000,R430="-",R430=""),"",(HLOOKUP(SMALL(G!$R$5:'G'!$AC$5,7),G!$R$5:'G'!$AC$500,ROW(G!X370)-4,FALSE))/VLOOKUP(F!$B370,E!$B$1:'E'!$AK$300,17,FALSE)*100),"")</f>
        <v/>
      </c>
      <c r="T430" s="65" t="str">
        <f>G!BF370</f>
        <v/>
      </c>
      <c r="U430" s="28" t="str">
        <f>G!BE370</f>
        <v>--</v>
      </c>
      <c r="V430" s="23" t="str">
        <f>G!BG370</f>
        <v/>
      </c>
      <c r="W430" s="65" t="str">
        <f>IFERROR(IF(OR(U430="--",U430="rg",VLOOKUP(F!$B370,E!$B$1:'E'!$AK$300,17,FALSE)=1000000000,V430="-",V430=""),"",(HLOOKUP(SMALL(G!$R$5:'G'!$AC$5,9),G!$R$5:'G'!$AC$500,ROW(G!Z370)-4,FALSE))/VLOOKUP(F!$B370,E!$B$1:'E'!$AK$300,17,FALSE)*100),"")</f>
        <v/>
      </c>
      <c r="X430" s="65" t="str">
        <f>G!BI370</f>
        <v/>
      </c>
      <c r="Y430" s="28" t="str">
        <f>G!BH370</f>
        <v>--</v>
      </c>
      <c r="Z430" s="23" t="str">
        <f>G!BJ370</f>
        <v/>
      </c>
      <c r="AA430" s="65" t="str">
        <f>IFERROR(IF(OR(Y430="--",Y430="rg",VLOOKUP(F!$B370,E!$B$1:'E'!$AK$300,17,FALSE)=1000000000,Z430="-",Z430=""),"",(HLOOKUP(SMALL(G!$R$5:'G'!$AC$5,11),G!$R$5:'G'!$AC$500,ROW(G!AB370)-4,FALSE))/VLOOKUP(F!$B370,E!$B$1:'E'!$AK$300,17,FALSE)*100),"")</f>
        <v/>
      </c>
      <c r="AB430" s="22"/>
      <c r="AC430" s="22"/>
      <c r="AE430" s="40">
        <f t="shared" si="24"/>
        <v>1</v>
      </c>
    </row>
    <row r="431" spans="1:31" s="40" customFormat="1" ht="9" customHeight="1" x14ac:dyDescent="0.15">
      <c r="A431" s="161" t="str">
        <f>F!A372</f>
        <v>Tetrahydrothiofeen</v>
      </c>
      <c r="B431" s="161"/>
      <c r="C431" s="161"/>
      <c r="D431" s="65" t="str">
        <f>G!AT371</f>
        <v/>
      </c>
      <c r="E431" s="28" t="str">
        <f>G!AS371</f>
        <v>--</v>
      </c>
      <c r="F431" s="23" t="str">
        <f>G!AU371</f>
        <v/>
      </c>
      <c r="G431" s="65" t="str">
        <f>IFERROR(IF(OR(E431="--",E431="rg",VLOOKUP(F!$B371,E!$B$1:'E'!$AK$300,17,FALSE)=1000000000,F431="-",F431=""),"",(HLOOKUP(SMALL(G!$R$5:'G'!$AC$5,1),G!$R$5:'G'!$AC$500,ROW(G!R371)-4,FALSE))/VLOOKUP(F!$B371,E!$B$1:'E'!$AK$300,17,FALSE)*100),"")</f>
        <v/>
      </c>
      <c r="H431" s="65" t="str">
        <f>G!AW371</f>
        <v/>
      </c>
      <c r="I431" s="28" t="str">
        <f>G!AV371</f>
        <v>--</v>
      </c>
      <c r="J431" s="23" t="str">
        <f>G!AX371</f>
        <v/>
      </c>
      <c r="K431" s="65" t="str">
        <f>IFERROR(IF(OR(I431="--",I431="rg",VLOOKUP(F!$B371,E!$B$1:'E'!$AK$300,17,FALSE)=1000000000,J431="-",J431=""),"",(HLOOKUP(SMALL(G!$R$5:'G'!$AC$5,3),G!$R$5:'G'!$AC$500,ROW(G!T371)-4,FALSE))/VLOOKUP(F!$B371,E!$B$1:'E'!$AK$300,17,FALSE)*100),"")</f>
        <v/>
      </c>
      <c r="L431" s="65" t="str">
        <f>G!AZ371</f>
        <v/>
      </c>
      <c r="M431" s="28" t="str">
        <f>G!AY371</f>
        <v>--</v>
      </c>
      <c r="N431" s="23" t="str">
        <f>G!BA371</f>
        <v/>
      </c>
      <c r="O431" s="65" t="str">
        <f>IFERROR(IF(OR(M431="--",M431="rg",VLOOKUP(F!$B371,E!$B$1:'E'!$AK$300,17,FALSE)=1000000000,N431="-",N431=""),"",(HLOOKUP(SMALL(G!$R$5:'G'!$AC$5,5),G!$R$5:'G'!$AC$500,ROW(G!V371)-4,FALSE))/VLOOKUP(F!$B371,E!$B$1:'E'!$AK$300,17,FALSE)*100),"")</f>
        <v/>
      </c>
      <c r="P431" s="65" t="str">
        <f>G!BC371</f>
        <v/>
      </c>
      <c r="Q431" s="28" t="str">
        <f>G!BB371</f>
        <v>--</v>
      </c>
      <c r="R431" s="23" t="str">
        <f>G!BD371</f>
        <v/>
      </c>
      <c r="S431" s="65" t="str">
        <f>IFERROR(IF(OR(Q431="--",Q431="rg",VLOOKUP(F!$B371,E!$B$1:'E'!$AK$300,17,FALSE)=1000000000,R431="-",R431=""),"",(HLOOKUP(SMALL(G!$R$5:'G'!$AC$5,7),G!$R$5:'G'!$AC$500,ROW(G!X371)-4,FALSE))/VLOOKUP(F!$B371,E!$B$1:'E'!$AK$300,17,FALSE)*100),"")</f>
        <v/>
      </c>
      <c r="T431" s="65" t="str">
        <f>G!BF371</f>
        <v/>
      </c>
      <c r="U431" s="28" t="str">
        <f>G!BE371</f>
        <v>--</v>
      </c>
      <c r="V431" s="23" t="str">
        <f>G!BG371</f>
        <v/>
      </c>
      <c r="W431" s="65" t="str">
        <f>IFERROR(IF(OR(U431="--",U431="rg",VLOOKUP(F!$B371,E!$B$1:'E'!$AK$300,17,FALSE)=1000000000,V431="-",V431=""),"",(HLOOKUP(SMALL(G!$R$5:'G'!$AC$5,9),G!$R$5:'G'!$AC$500,ROW(G!Z371)-4,FALSE))/VLOOKUP(F!$B371,E!$B$1:'E'!$AK$300,17,FALSE)*100),"")</f>
        <v/>
      </c>
      <c r="X431" s="65" t="str">
        <f>G!BI371</f>
        <v/>
      </c>
      <c r="Y431" s="28" t="str">
        <f>G!BH371</f>
        <v>--</v>
      </c>
      <c r="Z431" s="23" t="str">
        <f>G!BJ371</f>
        <v/>
      </c>
      <c r="AA431" s="65" t="str">
        <f>IFERROR(IF(OR(Y431="--",Y431="rg",VLOOKUP(F!$B371,E!$B$1:'E'!$AK$300,17,FALSE)=1000000000,Z431="-",Z431=""),"",(HLOOKUP(SMALL(G!$R$5:'G'!$AC$5,11),G!$R$5:'G'!$AC$500,ROW(G!AB371)-4,FALSE))/VLOOKUP(F!$B371,E!$B$1:'E'!$AK$300,17,FALSE)*100),"")</f>
        <v/>
      </c>
      <c r="AB431" s="22"/>
      <c r="AC431" s="22"/>
      <c r="AE431" s="40">
        <f t="shared" si="24"/>
        <v>1</v>
      </c>
    </row>
    <row r="432" spans="1:31" s="40" customFormat="1" ht="9" customHeight="1" x14ac:dyDescent="0.15">
      <c r="A432" s="161" t="str">
        <f>F!A373</f>
        <v>Acrylonitril</v>
      </c>
      <c r="B432" s="161"/>
      <c r="C432" s="161"/>
      <c r="D432" s="65" t="str">
        <f>G!AT372</f>
        <v/>
      </c>
      <c r="E432" s="28" t="str">
        <f>G!AS372</f>
        <v>--</v>
      </c>
      <c r="F432" s="23" t="str">
        <f>G!AU372</f>
        <v/>
      </c>
      <c r="G432" s="65" t="str">
        <f>IFERROR(IF(OR(E432="--",E432="rg",VLOOKUP(F!$B372,E!$B$1:'E'!$AK$300,17,FALSE)=1000000000,F432="-",F432=""),"",(HLOOKUP(SMALL(G!$R$5:'G'!$AC$5,1),G!$R$5:'G'!$AC$500,ROW(G!R372)-4,FALSE))/VLOOKUP(F!$B372,E!$B$1:'E'!$AK$300,17,FALSE)*100),"")</f>
        <v/>
      </c>
      <c r="H432" s="65" t="str">
        <f>G!AW372</f>
        <v/>
      </c>
      <c r="I432" s="28" t="str">
        <f>G!AV372</f>
        <v>--</v>
      </c>
      <c r="J432" s="23" t="str">
        <f>G!AX372</f>
        <v/>
      </c>
      <c r="K432" s="65" t="str">
        <f>IFERROR(IF(OR(I432="--",I432="rg",VLOOKUP(F!$B372,E!$B$1:'E'!$AK$300,17,FALSE)=1000000000,J432="-",J432=""),"",(HLOOKUP(SMALL(G!$R$5:'G'!$AC$5,3),G!$R$5:'G'!$AC$500,ROW(G!T372)-4,FALSE))/VLOOKUP(F!$B372,E!$B$1:'E'!$AK$300,17,FALSE)*100),"")</f>
        <v/>
      </c>
      <c r="L432" s="65" t="str">
        <f>G!AZ372</f>
        <v/>
      </c>
      <c r="M432" s="28" t="str">
        <f>G!AY372</f>
        <v>--</v>
      </c>
      <c r="N432" s="23" t="str">
        <f>G!BA372</f>
        <v/>
      </c>
      <c r="O432" s="65" t="str">
        <f>IFERROR(IF(OR(M432="--",M432="rg",VLOOKUP(F!$B372,E!$B$1:'E'!$AK$300,17,FALSE)=1000000000,N432="-",N432=""),"",(HLOOKUP(SMALL(G!$R$5:'G'!$AC$5,5),G!$R$5:'G'!$AC$500,ROW(G!V372)-4,FALSE))/VLOOKUP(F!$B372,E!$B$1:'E'!$AK$300,17,FALSE)*100),"")</f>
        <v/>
      </c>
      <c r="P432" s="65" t="str">
        <f>G!BC372</f>
        <v/>
      </c>
      <c r="Q432" s="28" t="str">
        <f>G!BB372</f>
        <v>--</v>
      </c>
      <c r="R432" s="23" t="str">
        <f>G!BD372</f>
        <v/>
      </c>
      <c r="S432" s="65" t="str">
        <f>IFERROR(IF(OR(Q432="--",Q432="rg",VLOOKUP(F!$B372,E!$B$1:'E'!$AK$300,17,FALSE)=1000000000,R432="-",R432=""),"",(HLOOKUP(SMALL(G!$R$5:'G'!$AC$5,7),G!$R$5:'G'!$AC$500,ROW(G!X372)-4,FALSE))/VLOOKUP(F!$B372,E!$B$1:'E'!$AK$300,17,FALSE)*100),"")</f>
        <v/>
      </c>
      <c r="T432" s="65" t="str">
        <f>G!BF372</f>
        <v/>
      </c>
      <c r="U432" s="28" t="str">
        <f>G!BE372</f>
        <v>--</v>
      </c>
      <c r="V432" s="23" t="str">
        <f>G!BG372</f>
        <v/>
      </c>
      <c r="W432" s="65" t="str">
        <f>IFERROR(IF(OR(U432="--",U432="rg",VLOOKUP(F!$B372,E!$B$1:'E'!$AK$300,17,FALSE)=1000000000,V432="-",V432=""),"",(HLOOKUP(SMALL(G!$R$5:'G'!$AC$5,9),G!$R$5:'G'!$AC$500,ROW(G!Z372)-4,FALSE))/VLOOKUP(F!$B372,E!$B$1:'E'!$AK$300,17,FALSE)*100),"")</f>
        <v/>
      </c>
      <c r="X432" s="65" t="str">
        <f>G!BI372</f>
        <v/>
      </c>
      <c r="Y432" s="28" t="str">
        <f>G!BH372</f>
        <v>--</v>
      </c>
      <c r="Z432" s="23" t="str">
        <f>G!BJ372</f>
        <v/>
      </c>
      <c r="AA432" s="65" t="str">
        <f>IFERROR(IF(OR(Y432="--",Y432="rg",VLOOKUP(F!$B372,E!$B$1:'E'!$AK$300,17,FALSE)=1000000000,Z432="-",Z432=""),"",(HLOOKUP(SMALL(G!$R$5:'G'!$AC$5,11),G!$R$5:'G'!$AC$500,ROW(G!AB372)-4,FALSE))/VLOOKUP(F!$B372,E!$B$1:'E'!$AK$300,17,FALSE)*100),"")</f>
        <v/>
      </c>
      <c r="AB432" s="22"/>
      <c r="AC432" s="22"/>
      <c r="AE432" s="40">
        <f t="shared" si="24"/>
        <v>1</v>
      </c>
    </row>
    <row r="433" spans="1:32" ht="9" customHeight="1" x14ac:dyDescent="0.15">
      <c r="A433" s="161" t="str">
        <f>F!A374</f>
        <v>Formaldehyde</v>
      </c>
      <c r="B433" s="161"/>
      <c r="C433" s="161"/>
      <c r="D433" s="65" t="str">
        <f>G!AT373</f>
        <v/>
      </c>
      <c r="E433" s="28" t="str">
        <f>G!AS373</f>
        <v>--</v>
      </c>
      <c r="F433" s="23" t="str">
        <f>G!AU373</f>
        <v/>
      </c>
      <c r="G433" s="65" t="str">
        <f>IFERROR(IF(OR(E433="--",E433="rg",VLOOKUP(F!$B373,E!$B$1:'E'!$AK$300,17,FALSE)=1000000000,F433="-",F433=""),"",(HLOOKUP(SMALL(G!$R$5:'G'!$AC$5,1),G!$R$5:'G'!$AC$500,ROW(G!R373)-4,FALSE))/VLOOKUP(F!$B373,E!$B$1:'E'!$AK$300,17,FALSE)*100),"")</f>
        <v/>
      </c>
      <c r="H433" s="65" t="str">
        <f>G!AW373</f>
        <v/>
      </c>
      <c r="I433" s="28" t="str">
        <f>G!AV373</f>
        <v>--</v>
      </c>
      <c r="J433" s="23" t="str">
        <f>G!AX373</f>
        <v/>
      </c>
      <c r="K433" s="65" t="str">
        <f>IFERROR(IF(OR(I433="--",I433="rg",VLOOKUP(F!$B373,E!$B$1:'E'!$AK$300,17,FALSE)=1000000000,J433="-",J433=""),"",(HLOOKUP(SMALL(G!$R$5:'G'!$AC$5,3),G!$R$5:'G'!$AC$500,ROW(G!T373)-4,FALSE))/VLOOKUP(F!$B373,E!$B$1:'E'!$AK$300,17,FALSE)*100),"")</f>
        <v/>
      </c>
      <c r="L433" s="65" t="str">
        <f>G!AZ373</f>
        <v/>
      </c>
      <c r="M433" s="28" t="str">
        <f>G!AY373</f>
        <v>--</v>
      </c>
      <c r="N433" s="23" t="str">
        <f>G!BA373</f>
        <v/>
      </c>
      <c r="O433" s="65" t="str">
        <f>IFERROR(IF(OR(M433="--",M433="rg",VLOOKUP(F!$B373,E!$B$1:'E'!$AK$300,17,FALSE)=1000000000,N433="-",N433=""),"",(HLOOKUP(SMALL(G!$R$5:'G'!$AC$5,5),G!$R$5:'G'!$AC$500,ROW(G!V373)-4,FALSE))/VLOOKUP(F!$B373,E!$B$1:'E'!$AK$300,17,FALSE)*100),"")</f>
        <v/>
      </c>
      <c r="P433" s="65" t="str">
        <f>G!BC373</f>
        <v/>
      </c>
      <c r="Q433" s="28" t="str">
        <f>G!BB373</f>
        <v>--</v>
      </c>
      <c r="R433" s="23" t="str">
        <f>G!BD373</f>
        <v/>
      </c>
      <c r="S433" s="65" t="str">
        <f>IFERROR(IF(OR(Q433="--",Q433="rg",VLOOKUP(F!$B373,E!$B$1:'E'!$AK$300,17,FALSE)=1000000000,R433="-",R433=""),"",(HLOOKUP(SMALL(G!$R$5:'G'!$AC$5,7),G!$R$5:'G'!$AC$500,ROW(G!X373)-4,FALSE))/VLOOKUP(F!$B373,E!$B$1:'E'!$AK$300,17,FALSE)*100),"")</f>
        <v/>
      </c>
      <c r="T433" s="65" t="str">
        <f>G!BF373</f>
        <v/>
      </c>
      <c r="U433" s="28" t="str">
        <f>G!BE373</f>
        <v>--</v>
      </c>
      <c r="V433" s="23" t="str">
        <f>G!BG373</f>
        <v/>
      </c>
      <c r="W433" s="65" t="str">
        <f>IFERROR(IF(OR(U433="--",U433="rg",VLOOKUP(F!$B373,E!$B$1:'E'!$AK$300,17,FALSE)=1000000000,V433="-",V433=""),"",(HLOOKUP(SMALL(G!$R$5:'G'!$AC$5,9),G!$R$5:'G'!$AC$500,ROW(G!Z373)-4,FALSE))/VLOOKUP(F!$B373,E!$B$1:'E'!$AK$300,17,FALSE)*100),"")</f>
        <v/>
      </c>
      <c r="X433" s="65" t="str">
        <f>G!BI373</f>
        <v/>
      </c>
      <c r="Y433" s="28" t="str">
        <f>G!BH373</f>
        <v>--</v>
      </c>
      <c r="Z433" s="23" t="str">
        <f>G!BJ373</f>
        <v/>
      </c>
      <c r="AA433" s="65" t="str">
        <f>IFERROR(IF(OR(Y433="--",Y433="rg",VLOOKUP(F!$B373,E!$B$1:'E'!$AK$300,17,FALSE)=1000000000,Z433="-",Z433=""),"",(HLOOKUP(SMALL(G!$R$5:'G'!$AC$5,11),G!$R$5:'G'!$AC$500,ROW(G!AB373)-4,FALSE))/VLOOKUP(F!$B373,E!$B$1:'E'!$AK$300,17,FALSE)*100),"")</f>
        <v/>
      </c>
      <c r="AE433" s="40">
        <f t="shared" si="24"/>
        <v>1</v>
      </c>
    </row>
    <row r="434" spans="1:32" ht="5.0999999999999996" customHeight="1" x14ac:dyDescent="0.15">
      <c r="A434" s="171"/>
      <c r="B434" s="171"/>
      <c r="C434" s="171"/>
      <c r="D434" s="26"/>
      <c r="E434" s="84"/>
      <c r="F434" s="27"/>
      <c r="G434" s="142"/>
      <c r="H434" s="26"/>
      <c r="I434" s="84"/>
      <c r="J434" s="27"/>
      <c r="K434" s="142"/>
      <c r="L434" s="26"/>
      <c r="M434" s="84"/>
      <c r="N434" s="27"/>
      <c r="O434" s="142"/>
      <c r="P434" s="26"/>
      <c r="Q434" s="84"/>
      <c r="R434" s="27"/>
      <c r="S434" s="142"/>
      <c r="T434" s="26"/>
      <c r="U434" s="84"/>
      <c r="V434" s="27"/>
      <c r="W434" s="142"/>
      <c r="X434" s="26"/>
      <c r="Y434" s="84"/>
      <c r="Z434" s="27"/>
      <c r="AA434" s="142"/>
      <c r="AE434" s="40">
        <v>0</v>
      </c>
    </row>
    <row r="435" spans="1:32" ht="5.0999999999999996" customHeight="1" x14ac:dyDescent="0.15">
      <c r="A435" s="29"/>
      <c r="B435" s="29"/>
      <c r="C435" s="29"/>
      <c r="D435" s="29"/>
      <c r="E435" s="86"/>
      <c r="F435" s="30"/>
      <c r="G435" s="32"/>
      <c r="H435" s="29"/>
      <c r="I435" s="86"/>
      <c r="J435" s="30"/>
      <c r="K435" s="32"/>
      <c r="L435" s="29"/>
      <c r="M435" s="86"/>
      <c r="N435" s="30"/>
      <c r="O435" s="32"/>
      <c r="P435" s="29"/>
      <c r="Q435" s="86"/>
      <c r="R435" s="30"/>
      <c r="S435" s="32"/>
      <c r="T435" s="29"/>
      <c r="U435" s="86"/>
      <c r="V435" s="30"/>
      <c r="W435" s="32"/>
      <c r="X435" s="29"/>
      <c r="Y435" s="86"/>
      <c r="Z435" s="30"/>
      <c r="AE435" s="40">
        <v>0</v>
      </c>
    </row>
    <row r="436" spans="1:32" s="29" customFormat="1" ht="8.1" customHeight="1" x14ac:dyDescent="0.15">
      <c r="A436" s="29" t="s">
        <v>19</v>
      </c>
      <c r="E436" s="86"/>
      <c r="F436" s="30"/>
      <c r="G436" s="32"/>
      <c r="I436" s="86"/>
      <c r="J436" s="30"/>
      <c r="K436" s="32"/>
      <c r="M436" s="86"/>
      <c r="N436" s="30"/>
      <c r="O436" s="32"/>
      <c r="Q436" s="86"/>
      <c r="S436" s="32"/>
      <c r="U436" s="86"/>
      <c r="W436" s="32"/>
      <c r="Y436" s="86"/>
      <c r="AA436" s="32"/>
      <c r="AD436" s="41"/>
      <c r="AE436" s="40">
        <f>IF(A436="",1,0)</f>
        <v>0</v>
      </c>
      <c r="AF436" s="41"/>
    </row>
    <row r="437" spans="1:32" s="29" customFormat="1" ht="4.3499999999999996" customHeight="1" x14ac:dyDescent="0.15">
      <c r="E437" s="86"/>
      <c r="F437" s="30"/>
      <c r="G437" s="32"/>
      <c r="I437" s="86"/>
      <c r="J437" s="30"/>
      <c r="K437" s="32"/>
      <c r="M437" s="86"/>
      <c r="N437" s="30"/>
      <c r="O437" s="32"/>
      <c r="Q437" s="86"/>
      <c r="S437" s="32"/>
      <c r="U437" s="86"/>
      <c r="W437" s="32"/>
      <c r="Y437" s="86"/>
      <c r="AA437" s="32"/>
      <c r="AD437" s="41"/>
      <c r="AE437" s="40">
        <v>0</v>
      </c>
      <c r="AF437" s="41"/>
    </row>
    <row r="438" spans="1:32" s="29" customFormat="1" ht="8.1" customHeight="1" x14ac:dyDescent="0.15">
      <c r="A438" s="31" t="str">
        <f>H!N4</f>
        <v>-</v>
      </c>
      <c r="C438" s="160" t="str">
        <f>H!O4</f>
        <v>Kleiner dan of gelijk aan signaleringsparameter</v>
      </c>
      <c r="D438" s="160"/>
      <c r="E438" s="160"/>
      <c r="F438" s="160"/>
      <c r="G438" s="160"/>
      <c r="H438" s="160"/>
      <c r="I438" s="160"/>
      <c r="J438" s="160"/>
      <c r="K438" s="160"/>
      <c r="L438" s="160"/>
      <c r="M438" s="160"/>
      <c r="N438" s="160"/>
      <c r="O438" s="160"/>
      <c r="P438" s="160"/>
      <c r="Q438" s="160"/>
      <c r="R438" s="160"/>
      <c r="S438" s="160"/>
      <c r="T438" s="160"/>
      <c r="U438" s="160"/>
      <c r="V438" s="160"/>
      <c r="W438" s="160"/>
      <c r="X438" s="160"/>
      <c r="Y438" s="160"/>
      <c r="Z438" s="160"/>
      <c r="AA438" s="32"/>
      <c r="AD438" s="41"/>
      <c r="AE438" s="40">
        <f t="shared" ref="AE438:AE501" si="25">IF(A438="",1,0)</f>
        <v>0</v>
      </c>
      <c r="AF438" s="41"/>
    </row>
    <row r="439" spans="1:32" s="29" customFormat="1" ht="8.1" customHeight="1" x14ac:dyDescent="0.15">
      <c r="A439" s="31" t="str">
        <f>H!N6</f>
        <v>●●</v>
      </c>
      <c r="C439" s="160" t="str">
        <f>H!O6</f>
        <v>Groter dan signaleringsparameter.</v>
      </c>
      <c r="D439" s="160"/>
      <c r="E439" s="160"/>
      <c r="F439" s="160"/>
      <c r="G439" s="160"/>
      <c r="H439" s="160"/>
      <c r="I439" s="160"/>
      <c r="J439" s="160"/>
      <c r="K439" s="160"/>
      <c r="L439" s="160"/>
      <c r="M439" s="160"/>
      <c r="N439" s="160"/>
      <c r="O439" s="160"/>
      <c r="P439" s="160"/>
      <c r="Q439" s="160"/>
      <c r="R439" s="160"/>
      <c r="S439" s="160"/>
      <c r="T439" s="160"/>
      <c r="U439" s="160"/>
      <c r="V439" s="160"/>
      <c r="W439" s="160"/>
      <c r="X439" s="160"/>
      <c r="Y439" s="160"/>
      <c r="Z439" s="160"/>
      <c r="AA439" s="32"/>
      <c r="AD439" s="41"/>
      <c r="AE439" s="40">
        <f t="shared" si="25"/>
        <v>0</v>
      </c>
      <c r="AF439" s="41"/>
    </row>
    <row r="440" spans="1:32" s="29" customFormat="1" ht="8.1" customHeight="1" x14ac:dyDescent="0.15">
      <c r="A440" s="31"/>
      <c r="E440" s="86"/>
      <c r="G440" s="32"/>
      <c r="I440" s="86"/>
      <c r="K440" s="32"/>
      <c r="M440" s="86"/>
      <c r="N440" s="30"/>
      <c r="O440" s="32"/>
      <c r="Q440" s="86"/>
      <c r="S440" s="32"/>
      <c r="U440" s="86"/>
      <c r="V440" s="30"/>
      <c r="W440" s="32"/>
      <c r="Y440" s="86"/>
      <c r="Z440" s="30"/>
      <c r="AA440" s="32"/>
      <c r="AD440" s="41"/>
      <c r="AE440" s="40">
        <f t="shared" si="25"/>
        <v>1</v>
      </c>
      <c r="AF440" s="41"/>
    </row>
    <row r="441" spans="1:32" s="29" customFormat="1" ht="8.1" customHeight="1" x14ac:dyDescent="0.15">
      <c r="C441" s="160"/>
      <c r="D441" s="160"/>
      <c r="E441" s="160"/>
      <c r="F441" s="160"/>
      <c r="G441" s="160"/>
      <c r="H441" s="160"/>
      <c r="I441" s="160"/>
      <c r="J441" s="160"/>
      <c r="K441" s="160"/>
      <c r="L441" s="160"/>
      <c r="M441" s="160"/>
      <c r="N441" s="160"/>
      <c r="O441" s="160"/>
      <c r="P441" s="160"/>
      <c r="Q441" s="160"/>
      <c r="R441" s="160"/>
      <c r="S441" s="160"/>
      <c r="T441" s="160"/>
      <c r="U441" s="160"/>
      <c r="V441" s="160"/>
      <c r="W441" s="160"/>
      <c r="X441" s="160"/>
      <c r="Y441" s="160"/>
      <c r="Z441" s="30"/>
      <c r="AA441" s="32"/>
      <c r="AD441" s="41"/>
      <c r="AE441" s="40">
        <f t="shared" si="25"/>
        <v>1</v>
      </c>
      <c r="AF441" s="41"/>
    </row>
    <row r="442" spans="1:32" s="29" customFormat="1" ht="8.1" customHeight="1" x14ac:dyDescent="0.15">
      <c r="C442" s="32"/>
      <c r="D442" s="32"/>
      <c r="E442" s="86"/>
      <c r="F442" s="32"/>
      <c r="G442" s="32"/>
      <c r="H442" s="32"/>
      <c r="I442" s="86"/>
      <c r="J442" s="32"/>
      <c r="K442" s="32"/>
      <c r="L442" s="32"/>
      <c r="M442" s="86"/>
      <c r="N442" s="32"/>
      <c r="O442" s="32"/>
      <c r="P442" s="32"/>
      <c r="Q442" s="86"/>
      <c r="R442" s="32"/>
      <c r="S442" s="32"/>
      <c r="T442" s="32"/>
      <c r="U442" s="86"/>
      <c r="V442" s="32"/>
      <c r="W442" s="32"/>
      <c r="X442" s="32"/>
      <c r="Y442" s="86"/>
      <c r="Z442" s="30"/>
      <c r="AA442" s="32"/>
      <c r="AD442" s="41"/>
      <c r="AE442" s="40">
        <f t="shared" si="25"/>
        <v>1</v>
      </c>
      <c r="AF442" s="41"/>
    </row>
    <row r="443" spans="1:32" s="29" customFormat="1" ht="8.1" customHeight="1" x14ac:dyDescent="0.15">
      <c r="E443" s="86"/>
      <c r="F443" s="30"/>
      <c r="G443" s="32"/>
      <c r="I443" s="86"/>
      <c r="J443" s="30"/>
      <c r="K443" s="32"/>
      <c r="M443" s="86"/>
      <c r="N443" s="30"/>
      <c r="O443" s="32"/>
      <c r="Q443" s="86"/>
      <c r="R443" s="30"/>
      <c r="S443" s="32"/>
      <c r="U443" s="86"/>
      <c r="V443" s="30"/>
      <c r="W443" s="32"/>
      <c r="Y443" s="86"/>
      <c r="Z443" s="30"/>
      <c r="AA443" s="32"/>
      <c r="AD443" s="41"/>
      <c r="AE443" s="40">
        <f t="shared" si="25"/>
        <v>1</v>
      </c>
      <c r="AF443" s="41"/>
    </row>
    <row r="444" spans="1:32" ht="8.1" customHeight="1" x14ac:dyDescent="0.15">
      <c r="AE444" s="40">
        <f t="shared" si="25"/>
        <v>1</v>
      </c>
    </row>
    <row r="445" spans="1:32" ht="8.1" customHeight="1" x14ac:dyDescent="0.15">
      <c r="AE445" s="40">
        <f t="shared" si="25"/>
        <v>1</v>
      </c>
    </row>
    <row r="446" spans="1:32" ht="8.1" customHeight="1" x14ac:dyDescent="0.15">
      <c r="AE446" s="40">
        <f t="shared" si="25"/>
        <v>1</v>
      </c>
    </row>
    <row r="447" spans="1:32" ht="8.1" customHeight="1" x14ac:dyDescent="0.15">
      <c r="AE447" s="40">
        <f t="shared" si="25"/>
        <v>1</v>
      </c>
    </row>
    <row r="448" spans="1:32" ht="8.1" customHeight="1" x14ac:dyDescent="0.15">
      <c r="AE448" s="40">
        <f t="shared" si="25"/>
        <v>1</v>
      </c>
    </row>
    <row r="449" spans="1:31" s="40" customFormat="1" ht="8.1" customHeight="1" x14ac:dyDescent="0.15">
      <c r="A449" s="22"/>
      <c r="B449" s="22"/>
      <c r="C449" s="22"/>
      <c r="D449" s="22"/>
      <c r="E449" s="28"/>
      <c r="F449" s="23"/>
      <c r="G449" s="65"/>
      <c r="H449" s="22"/>
      <c r="I449" s="28"/>
      <c r="J449" s="23"/>
      <c r="K449" s="65"/>
      <c r="L449" s="22"/>
      <c r="M449" s="28"/>
      <c r="N449" s="23"/>
      <c r="O449" s="65"/>
      <c r="P449" s="22"/>
      <c r="Q449" s="28"/>
      <c r="R449" s="23"/>
      <c r="S449" s="65"/>
      <c r="T449" s="22"/>
      <c r="U449" s="28"/>
      <c r="V449" s="23"/>
      <c r="W449" s="65"/>
      <c r="X449" s="22"/>
      <c r="Y449" s="28"/>
      <c r="Z449" s="23"/>
      <c r="AA449" s="65"/>
      <c r="AB449" s="22"/>
      <c r="AC449" s="22"/>
      <c r="AE449" s="40">
        <f t="shared" si="25"/>
        <v>1</v>
      </c>
    </row>
    <row r="450" spans="1:31" s="40" customFormat="1" ht="8.1" customHeight="1" x14ac:dyDescent="0.15">
      <c r="A450" s="22"/>
      <c r="B450" s="22"/>
      <c r="C450" s="22"/>
      <c r="D450" s="22"/>
      <c r="E450" s="28"/>
      <c r="F450" s="23"/>
      <c r="G450" s="65"/>
      <c r="H450" s="22"/>
      <c r="I450" s="28"/>
      <c r="J450" s="23"/>
      <c r="K450" s="65"/>
      <c r="L450" s="22"/>
      <c r="M450" s="28"/>
      <c r="N450" s="23"/>
      <c r="O450" s="65"/>
      <c r="P450" s="22"/>
      <c r="Q450" s="28"/>
      <c r="R450" s="23"/>
      <c r="S450" s="65"/>
      <c r="T450" s="22"/>
      <c r="U450" s="28"/>
      <c r="V450" s="23"/>
      <c r="W450" s="65"/>
      <c r="X450" s="22"/>
      <c r="Y450" s="28"/>
      <c r="Z450" s="23"/>
      <c r="AA450" s="65"/>
      <c r="AB450" s="22"/>
      <c r="AC450" s="22"/>
      <c r="AE450" s="40">
        <f t="shared" si="25"/>
        <v>1</v>
      </c>
    </row>
    <row r="451" spans="1:31" s="40" customFormat="1" ht="8.1" customHeight="1" x14ac:dyDescent="0.15">
      <c r="A451" s="22"/>
      <c r="B451" s="22"/>
      <c r="C451" s="22"/>
      <c r="D451" s="22"/>
      <c r="E451" s="28"/>
      <c r="F451" s="23"/>
      <c r="G451" s="65"/>
      <c r="H451" s="22"/>
      <c r="I451" s="28"/>
      <c r="J451" s="23"/>
      <c r="K451" s="65"/>
      <c r="L451" s="22"/>
      <c r="M451" s="28"/>
      <c r="N451" s="23"/>
      <c r="O451" s="65"/>
      <c r="P451" s="22"/>
      <c r="Q451" s="28"/>
      <c r="R451" s="23"/>
      <c r="S451" s="65"/>
      <c r="T451" s="22"/>
      <c r="U451" s="28"/>
      <c r="V451" s="23"/>
      <c r="W451" s="65"/>
      <c r="X451" s="22"/>
      <c r="Y451" s="28"/>
      <c r="Z451" s="23"/>
      <c r="AA451" s="65"/>
      <c r="AB451" s="22"/>
      <c r="AC451" s="22"/>
      <c r="AE451" s="40">
        <f t="shared" si="25"/>
        <v>1</v>
      </c>
    </row>
    <row r="452" spans="1:31" s="40" customFormat="1" ht="8.1" customHeight="1" x14ac:dyDescent="0.15">
      <c r="A452" s="22"/>
      <c r="B452" s="22"/>
      <c r="C452" s="22"/>
      <c r="D452" s="22"/>
      <c r="E452" s="28"/>
      <c r="F452" s="23"/>
      <c r="G452" s="65"/>
      <c r="H452" s="22"/>
      <c r="I452" s="28"/>
      <c r="J452" s="23"/>
      <c r="K452" s="65"/>
      <c r="L452" s="22"/>
      <c r="M452" s="28"/>
      <c r="N452" s="23"/>
      <c r="O452" s="65"/>
      <c r="P452" s="22"/>
      <c r="Q452" s="28"/>
      <c r="R452" s="23"/>
      <c r="S452" s="65"/>
      <c r="T452" s="22"/>
      <c r="U452" s="28"/>
      <c r="V452" s="23"/>
      <c r="W452" s="65"/>
      <c r="X452" s="22"/>
      <c r="Y452" s="28"/>
      <c r="Z452" s="23"/>
      <c r="AA452" s="65"/>
      <c r="AB452" s="22"/>
      <c r="AC452" s="22"/>
      <c r="AE452" s="40">
        <f t="shared" si="25"/>
        <v>1</v>
      </c>
    </row>
    <row r="453" spans="1:31" s="40" customFormat="1" ht="8.1" customHeight="1" x14ac:dyDescent="0.15">
      <c r="A453" s="22"/>
      <c r="B453" s="22"/>
      <c r="C453" s="22"/>
      <c r="D453" s="22"/>
      <c r="E453" s="28"/>
      <c r="F453" s="23"/>
      <c r="G453" s="65"/>
      <c r="H453" s="22"/>
      <c r="I453" s="28"/>
      <c r="J453" s="23"/>
      <c r="K453" s="65"/>
      <c r="L453" s="22"/>
      <c r="M453" s="28"/>
      <c r="N453" s="23"/>
      <c r="O453" s="65"/>
      <c r="P453" s="22"/>
      <c r="Q453" s="28"/>
      <c r="R453" s="23"/>
      <c r="S453" s="65"/>
      <c r="T453" s="22"/>
      <c r="U453" s="28"/>
      <c r="V453" s="23"/>
      <c r="W453" s="65"/>
      <c r="X453" s="22"/>
      <c r="Y453" s="28"/>
      <c r="Z453" s="23"/>
      <c r="AA453" s="65"/>
      <c r="AB453" s="22"/>
      <c r="AC453" s="22"/>
      <c r="AE453" s="40">
        <f t="shared" si="25"/>
        <v>1</v>
      </c>
    </row>
    <row r="454" spans="1:31" s="40" customFormat="1" ht="8.1" customHeight="1" x14ac:dyDescent="0.15">
      <c r="A454" s="22"/>
      <c r="B454" s="22"/>
      <c r="C454" s="22"/>
      <c r="D454" s="22"/>
      <c r="E454" s="28"/>
      <c r="F454" s="23"/>
      <c r="G454" s="65"/>
      <c r="H454" s="22"/>
      <c r="I454" s="28"/>
      <c r="J454" s="23"/>
      <c r="K454" s="65"/>
      <c r="L454" s="22"/>
      <c r="M454" s="28"/>
      <c r="N454" s="23"/>
      <c r="O454" s="65"/>
      <c r="P454" s="22"/>
      <c r="Q454" s="28"/>
      <c r="R454" s="23"/>
      <c r="S454" s="65"/>
      <c r="T454" s="22"/>
      <c r="U454" s="28"/>
      <c r="V454" s="23"/>
      <c r="W454" s="65"/>
      <c r="X454" s="22"/>
      <c r="Y454" s="28"/>
      <c r="Z454" s="23"/>
      <c r="AA454" s="65"/>
      <c r="AB454" s="22"/>
      <c r="AC454" s="22"/>
      <c r="AE454" s="40">
        <f t="shared" si="25"/>
        <v>1</v>
      </c>
    </row>
    <row r="455" spans="1:31" s="40" customFormat="1" ht="8.1" customHeight="1" x14ac:dyDescent="0.15">
      <c r="A455" s="22"/>
      <c r="B455" s="22"/>
      <c r="C455" s="22"/>
      <c r="D455" s="22"/>
      <c r="E455" s="28"/>
      <c r="F455" s="23"/>
      <c r="G455" s="65"/>
      <c r="H455" s="22"/>
      <c r="I455" s="28"/>
      <c r="J455" s="23"/>
      <c r="K455" s="65"/>
      <c r="L455" s="22"/>
      <c r="M455" s="28"/>
      <c r="N455" s="23"/>
      <c r="O455" s="65"/>
      <c r="P455" s="22"/>
      <c r="Q455" s="28"/>
      <c r="R455" s="23"/>
      <c r="S455" s="65"/>
      <c r="T455" s="22"/>
      <c r="U455" s="28"/>
      <c r="V455" s="23"/>
      <c r="W455" s="65"/>
      <c r="X455" s="22"/>
      <c r="Y455" s="28"/>
      <c r="Z455" s="23"/>
      <c r="AA455" s="65"/>
      <c r="AB455" s="22"/>
      <c r="AC455" s="22"/>
      <c r="AE455" s="40">
        <f t="shared" si="25"/>
        <v>1</v>
      </c>
    </row>
    <row r="456" spans="1:31" s="40" customFormat="1" ht="8.1" customHeight="1" x14ac:dyDescent="0.15">
      <c r="A456" s="22"/>
      <c r="B456" s="22"/>
      <c r="C456" s="22"/>
      <c r="D456" s="22"/>
      <c r="E456" s="28"/>
      <c r="F456" s="23"/>
      <c r="G456" s="65"/>
      <c r="H456" s="22"/>
      <c r="I456" s="28"/>
      <c r="J456" s="23"/>
      <c r="K456" s="65"/>
      <c r="L456" s="22"/>
      <c r="M456" s="28"/>
      <c r="N456" s="23"/>
      <c r="O456" s="65"/>
      <c r="P456" s="22"/>
      <c r="Q456" s="28"/>
      <c r="R456" s="23"/>
      <c r="S456" s="65"/>
      <c r="T456" s="22"/>
      <c r="U456" s="28"/>
      <c r="V456" s="23"/>
      <c r="W456" s="65"/>
      <c r="X456" s="22"/>
      <c r="Y456" s="28"/>
      <c r="Z456" s="23"/>
      <c r="AA456" s="65"/>
      <c r="AB456" s="22"/>
      <c r="AC456" s="22"/>
      <c r="AE456" s="40">
        <f t="shared" si="25"/>
        <v>1</v>
      </c>
    </row>
    <row r="457" spans="1:31" s="40" customFormat="1" ht="8.1" customHeight="1" x14ac:dyDescent="0.15">
      <c r="A457" s="22"/>
      <c r="B457" s="22"/>
      <c r="C457" s="22"/>
      <c r="D457" s="22"/>
      <c r="E457" s="28"/>
      <c r="F457" s="23"/>
      <c r="G457" s="65"/>
      <c r="H457" s="22"/>
      <c r="I457" s="28"/>
      <c r="J457" s="23"/>
      <c r="K457" s="65"/>
      <c r="L457" s="22"/>
      <c r="M457" s="28"/>
      <c r="N457" s="23"/>
      <c r="O457" s="65"/>
      <c r="P457" s="22"/>
      <c r="Q457" s="28"/>
      <c r="R457" s="23"/>
      <c r="S457" s="65"/>
      <c r="T457" s="22"/>
      <c r="U457" s="28"/>
      <c r="V457" s="23"/>
      <c r="W457" s="65"/>
      <c r="X457" s="22"/>
      <c r="Y457" s="28"/>
      <c r="Z457" s="23"/>
      <c r="AA457" s="65"/>
      <c r="AB457" s="22"/>
      <c r="AC457" s="22"/>
      <c r="AE457" s="40">
        <f t="shared" si="25"/>
        <v>1</v>
      </c>
    </row>
    <row r="458" spans="1:31" s="40" customFormat="1" ht="8.1" customHeight="1" x14ac:dyDescent="0.15">
      <c r="A458" s="22"/>
      <c r="B458" s="22"/>
      <c r="C458" s="22"/>
      <c r="D458" s="22"/>
      <c r="E458" s="28"/>
      <c r="F458" s="23"/>
      <c r="G458" s="65"/>
      <c r="H458" s="22"/>
      <c r="I458" s="28"/>
      <c r="J458" s="23"/>
      <c r="K458" s="65"/>
      <c r="L458" s="22"/>
      <c r="M458" s="28"/>
      <c r="N458" s="23"/>
      <c r="O458" s="65"/>
      <c r="P458" s="22"/>
      <c r="Q458" s="28"/>
      <c r="R458" s="23"/>
      <c r="S458" s="65"/>
      <c r="T458" s="22"/>
      <c r="U458" s="28"/>
      <c r="V458" s="23"/>
      <c r="W458" s="65"/>
      <c r="X458" s="22"/>
      <c r="Y458" s="28"/>
      <c r="Z458" s="23"/>
      <c r="AA458" s="65"/>
      <c r="AB458" s="22"/>
      <c r="AC458" s="22"/>
      <c r="AE458" s="40">
        <f t="shared" si="25"/>
        <v>1</v>
      </c>
    </row>
    <row r="459" spans="1:31" s="40" customFormat="1" ht="8.1" customHeight="1" x14ac:dyDescent="0.15">
      <c r="A459" s="22"/>
      <c r="B459" s="22"/>
      <c r="C459" s="22"/>
      <c r="D459" s="22"/>
      <c r="E459" s="28"/>
      <c r="F459" s="23"/>
      <c r="G459" s="65"/>
      <c r="H459" s="22"/>
      <c r="I459" s="28"/>
      <c r="J459" s="23"/>
      <c r="K459" s="65"/>
      <c r="L459" s="22"/>
      <c r="M459" s="28"/>
      <c r="N459" s="23"/>
      <c r="O459" s="65"/>
      <c r="P459" s="22"/>
      <c r="Q459" s="28"/>
      <c r="R459" s="23"/>
      <c r="S459" s="65"/>
      <c r="T459" s="22"/>
      <c r="U459" s="28"/>
      <c r="V459" s="23"/>
      <c r="W459" s="65"/>
      <c r="X459" s="22"/>
      <c r="Y459" s="28"/>
      <c r="Z459" s="23"/>
      <c r="AA459" s="65"/>
      <c r="AB459" s="22"/>
      <c r="AC459" s="22"/>
      <c r="AE459" s="40">
        <f t="shared" si="25"/>
        <v>1</v>
      </c>
    </row>
    <row r="460" spans="1:31" s="40" customFormat="1" ht="8.1" customHeight="1" x14ac:dyDescent="0.15">
      <c r="A460" s="22"/>
      <c r="B460" s="22"/>
      <c r="C460" s="22"/>
      <c r="D460" s="22"/>
      <c r="E460" s="28"/>
      <c r="F460" s="23"/>
      <c r="G460" s="65"/>
      <c r="H460" s="22"/>
      <c r="I460" s="28"/>
      <c r="J460" s="23"/>
      <c r="K460" s="65"/>
      <c r="L460" s="22"/>
      <c r="M460" s="28"/>
      <c r="N460" s="23"/>
      <c r="O460" s="65"/>
      <c r="P460" s="22"/>
      <c r="Q460" s="28"/>
      <c r="R460" s="23"/>
      <c r="S460" s="65"/>
      <c r="T460" s="22"/>
      <c r="U460" s="28"/>
      <c r="V460" s="23"/>
      <c r="W460" s="65"/>
      <c r="X460" s="22"/>
      <c r="Y460" s="28"/>
      <c r="Z460" s="23"/>
      <c r="AA460" s="65"/>
      <c r="AB460" s="22"/>
      <c r="AC460" s="22"/>
      <c r="AE460" s="40">
        <f t="shared" si="25"/>
        <v>1</v>
      </c>
    </row>
    <row r="461" spans="1:31" s="40" customFormat="1" ht="8.1" customHeight="1" x14ac:dyDescent="0.15">
      <c r="A461" s="22"/>
      <c r="B461" s="22"/>
      <c r="C461" s="22"/>
      <c r="D461" s="22"/>
      <c r="E461" s="28"/>
      <c r="F461" s="23"/>
      <c r="G461" s="65"/>
      <c r="H461" s="22"/>
      <c r="I461" s="28"/>
      <c r="J461" s="23"/>
      <c r="K461" s="65"/>
      <c r="L461" s="22"/>
      <c r="M461" s="28"/>
      <c r="N461" s="23"/>
      <c r="O461" s="65"/>
      <c r="P461" s="22"/>
      <c r="Q461" s="28"/>
      <c r="R461" s="23"/>
      <c r="S461" s="65"/>
      <c r="T461" s="22"/>
      <c r="U461" s="28"/>
      <c r="V461" s="23"/>
      <c r="W461" s="65"/>
      <c r="X461" s="22"/>
      <c r="Y461" s="28"/>
      <c r="Z461" s="23"/>
      <c r="AA461" s="65"/>
      <c r="AB461" s="22"/>
      <c r="AC461" s="22"/>
      <c r="AE461" s="40">
        <f t="shared" si="25"/>
        <v>1</v>
      </c>
    </row>
    <row r="462" spans="1:31" s="40" customFormat="1" ht="8.1" customHeight="1" x14ac:dyDescent="0.15">
      <c r="A462" s="22"/>
      <c r="B462" s="22"/>
      <c r="C462" s="22"/>
      <c r="D462" s="22"/>
      <c r="E462" s="28"/>
      <c r="F462" s="23"/>
      <c r="G462" s="65"/>
      <c r="H462" s="22"/>
      <c r="I462" s="28"/>
      <c r="J462" s="23"/>
      <c r="K462" s="65"/>
      <c r="L462" s="22"/>
      <c r="M462" s="28"/>
      <c r="N462" s="23"/>
      <c r="O462" s="65"/>
      <c r="P462" s="22"/>
      <c r="Q462" s="28"/>
      <c r="R462" s="23"/>
      <c r="S462" s="65"/>
      <c r="T462" s="22"/>
      <c r="U462" s="28"/>
      <c r="V462" s="23"/>
      <c r="W462" s="65"/>
      <c r="X462" s="22"/>
      <c r="Y462" s="28"/>
      <c r="Z462" s="23"/>
      <c r="AA462" s="65"/>
      <c r="AB462" s="22"/>
      <c r="AC462" s="22"/>
      <c r="AE462" s="40">
        <f t="shared" si="25"/>
        <v>1</v>
      </c>
    </row>
    <row r="463" spans="1:31" s="40" customFormat="1" ht="8.1" customHeight="1" x14ac:dyDescent="0.15">
      <c r="A463" s="22"/>
      <c r="B463" s="22"/>
      <c r="C463" s="22"/>
      <c r="D463" s="22"/>
      <c r="E463" s="28"/>
      <c r="F463" s="23"/>
      <c r="G463" s="65"/>
      <c r="H463" s="22"/>
      <c r="I463" s="28"/>
      <c r="J463" s="23"/>
      <c r="K463" s="65"/>
      <c r="L463" s="22"/>
      <c r="M463" s="28"/>
      <c r="N463" s="23"/>
      <c r="O463" s="65"/>
      <c r="P463" s="22"/>
      <c r="Q463" s="28"/>
      <c r="R463" s="23"/>
      <c r="S463" s="65"/>
      <c r="T463" s="22"/>
      <c r="U463" s="28"/>
      <c r="V463" s="23"/>
      <c r="W463" s="65"/>
      <c r="X463" s="22"/>
      <c r="Y463" s="28"/>
      <c r="Z463" s="23"/>
      <c r="AA463" s="65"/>
      <c r="AB463" s="22"/>
      <c r="AC463" s="22"/>
      <c r="AE463" s="40">
        <f t="shared" si="25"/>
        <v>1</v>
      </c>
    </row>
    <row r="464" spans="1:31" s="40" customFormat="1" ht="8.1" customHeight="1" x14ac:dyDescent="0.15">
      <c r="A464" s="22"/>
      <c r="B464" s="22"/>
      <c r="C464" s="22"/>
      <c r="D464" s="22"/>
      <c r="E464" s="28"/>
      <c r="F464" s="23"/>
      <c r="G464" s="65"/>
      <c r="H464" s="22"/>
      <c r="I464" s="28"/>
      <c r="J464" s="23"/>
      <c r="K464" s="65"/>
      <c r="L464" s="22"/>
      <c r="M464" s="28"/>
      <c r="N464" s="23"/>
      <c r="O464" s="65"/>
      <c r="P464" s="22"/>
      <c r="Q464" s="28"/>
      <c r="R464" s="23"/>
      <c r="S464" s="65"/>
      <c r="T464" s="22"/>
      <c r="U464" s="28"/>
      <c r="V464" s="23"/>
      <c r="W464" s="65"/>
      <c r="X464" s="22"/>
      <c r="Y464" s="28"/>
      <c r="Z464" s="23"/>
      <c r="AA464" s="65"/>
      <c r="AB464" s="22"/>
      <c r="AC464" s="22"/>
      <c r="AE464" s="40">
        <f t="shared" si="25"/>
        <v>1</v>
      </c>
    </row>
    <row r="465" spans="1:31" s="40" customFormat="1" ht="8.1" customHeight="1" x14ac:dyDescent="0.15">
      <c r="A465" s="22"/>
      <c r="B465" s="22"/>
      <c r="C465" s="22"/>
      <c r="D465" s="22"/>
      <c r="E465" s="28"/>
      <c r="F465" s="23"/>
      <c r="G465" s="65"/>
      <c r="H465" s="22"/>
      <c r="I465" s="28"/>
      <c r="J465" s="23"/>
      <c r="K465" s="65"/>
      <c r="L465" s="22"/>
      <c r="M465" s="28"/>
      <c r="N465" s="23"/>
      <c r="O465" s="65"/>
      <c r="P465" s="22"/>
      <c r="Q465" s="28"/>
      <c r="R465" s="23"/>
      <c r="S465" s="65"/>
      <c r="T465" s="22"/>
      <c r="U465" s="28"/>
      <c r="V465" s="23"/>
      <c r="W465" s="65"/>
      <c r="X465" s="22"/>
      <c r="Y465" s="28"/>
      <c r="Z465" s="23"/>
      <c r="AA465" s="65"/>
      <c r="AB465" s="22"/>
      <c r="AC465" s="22"/>
      <c r="AE465" s="40">
        <f t="shared" si="25"/>
        <v>1</v>
      </c>
    </row>
    <row r="466" spans="1:31" s="40" customFormat="1" ht="8.1" customHeight="1" x14ac:dyDescent="0.15">
      <c r="A466" s="22"/>
      <c r="B466" s="22"/>
      <c r="C466" s="22"/>
      <c r="D466" s="22"/>
      <c r="E466" s="28"/>
      <c r="F466" s="23"/>
      <c r="G466" s="65"/>
      <c r="H466" s="22"/>
      <c r="I466" s="28"/>
      <c r="J466" s="23"/>
      <c r="K466" s="65"/>
      <c r="L466" s="22"/>
      <c r="M466" s="28"/>
      <c r="N466" s="23"/>
      <c r="O466" s="65"/>
      <c r="P466" s="22"/>
      <c r="Q466" s="28"/>
      <c r="R466" s="23"/>
      <c r="S466" s="65"/>
      <c r="T466" s="22"/>
      <c r="U466" s="28"/>
      <c r="V466" s="23"/>
      <c r="W466" s="65"/>
      <c r="X466" s="22"/>
      <c r="Y466" s="28"/>
      <c r="Z466" s="23"/>
      <c r="AA466" s="65"/>
      <c r="AB466" s="22"/>
      <c r="AC466" s="22"/>
      <c r="AE466" s="40">
        <f t="shared" si="25"/>
        <v>1</v>
      </c>
    </row>
    <row r="467" spans="1:31" s="40" customFormat="1" ht="8.1" customHeight="1" x14ac:dyDescent="0.15">
      <c r="A467" s="22"/>
      <c r="B467" s="22"/>
      <c r="C467" s="22"/>
      <c r="D467" s="22"/>
      <c r="E467" s="28"/>
      <c r="F467" s="23"/>
      <c r="G467" s="65"/>
      <c r="H467" s="22"/>
      <c r="I467" s="28"/>
      <c r="J467" s="23"/>
      <c r="K467" s="65"/>
      <c r="L467" s="22"/>
      <c r="M467" s="28"/>
      <c r="N467" s="23"/>
      <c r="O467" s="65"/>
      <c r="P467" s="22"/>
      <c r="Q467" s="28"/>
      <c r="R467" s="23"/>
      <c r="S467" s="65"/>
      <c r="T467" s="22"/>
      <c r="U467" s="28"/>
      <c r="V467" s="23"/>
      <c r="W467" s="65"/>
      <c r="X467" s="22"/>
      <c r="Y467" s="28"/>
      <c r="Z467" s="23"/>
      <c r="AA467" s="65"/>
      <c r="AB467" s="22"/>
      <c r="AC467" s="22"/>
      <c r="AE467" s="40">
        <f t="shared" si="25"/>
        <v>1</v>
      </c>
    </row>
    <row r="468" spans="1:31" s="40" customFormat="1" ht="8.1" customHeight="1" x14ac:dyDescent="0.15">
      <c r="A468" s="22"/>
      <c r="B468" s="22"/>
      <c r="C468" s="22"/>
      <c r="D468" s="22"/>
      <c r="E468" s="28"/>
      <c r="F468" s="23"/>
      <c r="G468" s="65"/>
      <c r="H468" s="22"/>
      <c r="I468" s="28"/>
      <c r="J468" s="23"/>
      <c r="K468" s="65"/>
      <c r="L468" s="22"/>
      <c r="M468" s="28"/>
      <c r="N468" s="23"/>
      <c r="O468" s="65"/>
      <c r="P468" s="22"/>
      <c r="Q468" s="28"/>
      <c r="R468" s="23"/>
      <c r="S468" s="65"/>
      <c r="T468" s="22"/>
      <c r="U468" s="28"/>
      <c r="V468" s="23"/>
      <c r="W468" s="65"/>
      <c r="X468" s="22"/>
      <c r="Y468" s="28"/>
      <c r="Z468" s="23"/>
      <c r="AA468" s="65"/>
      <c r="AB468" s="22"/>
      <c r="AC468" s="22"/>
      <c r="AE468" s="40">
        <f t="shared" si="25"/>
        <v>1</v>
      </c>
    </row>
    <row r="469" spans="1:31" s="40" customFormat="1" ht="8.1" customHeight="1" x14ac:dyDescent="0.15">
      <c r="A469" s="22"/>
      <c r="B469" s="22"/>
      <c r="C469" s="22"/>
      <c r="D469" s="22"/>
      <c r="E469" s="28"/>
      <c r="F469" s="23"/>
      <c r="G469" s="65"/>
      <c r="H469" s="22"/>
      <c r="I469" s="28"/>
      <c r="J469" s="23"/>
      <c r="K469" s="65"/>
      <c r="L469" s="22"/>
      <c r="M469" s="28"/>
      <c r="N469" s="23"/>
      <c r="O469" s="65"/>
      <c r="P469" s="22"/>
      <c r="Q469" s="28"/>
      <c r="R469" s="23"/>
      <c r="S469" s="65"/>
      <c r="T469" s="22"/>
      <c r="U469" s="28"/>
      <c r="V469" s="23"/>
      <c r="W469" s="65"/>
      <c r="X469" s="22"/>
      <c r="Y469" s="28"/>
      <c r="Z469" s="23"/>
      <c r="AA469" s="65"/>
      <c r="AB469" s="22"/>
      <c r="AC469" s="22"/>
      <c r="AE469" s="40">
        <f t="shared" si="25"/>
        <v>1</v>
      </c>
    </row>
    <row r="470" spans="1:31" s="40" customFormat="1" ht="8.1" customHeight="1" x14ac:dyDescent="0.15">
      <c r="A470" s="22"/>
      <c r="B470" s="22"/>
      <c r="C470" s="22"/>
      <c r="D470" s="22"/>
      <c r="E470" s="28"/>
      <c r="F470" s="23"/>
      <c r="G470" s="65"/>
      <c r="H470" s="22"/>
      <c r="I470" s="28"/>
      <c r="J470" s="23"/>
      <c r="K470" s="65"/>
      <c r="L470" s="22"/>
      <c r="M470" s="28"/>
      <c r="N470" s="23"/>
      <c r="O470" s="65"/>
      <c r="P470" s="22"/>
      <c r="Q470" s="28"/>
      <c r="R470" s="23"/>
      <c r="S470" s="65"/>
      <c r="T470" s="22"/>
      <c r="U470" s="28"/>
      <c r="V470" s="23"/>
      <c r="W470" s="65"/>
      <c r="X470" s="22"/>
      <c r="Y470" s="28"/>
      <c r="Z470" s="23"/>
      <c r="AA470" s="65"/>
      <c r="AB470" s="22"/>
      <c r="AC470" s="22"/>
      <c r="AE470" s="40">
        <f t="shared" si="25"/>
        <v>1</v>
      </c>
    </row>
    <row r="471" spans="1:31" s="40" customFormat="1" ht="8.1" customHeight="1" x14ac:dyDescent="0.15">
      <c r="A471" s="22"/>
      <c r="B471" s="22"/>
      <c r="C471" s="22"/>
      <c r="D471" s="22"/>
      <c r="E471" s="28"/>
      <c r="F471" s="23"/>
      <c r="G471" s="65"/>
      <c r="H471" s="22"/>
      <c r="I471" s="28"/>
      <c r="J471" s="23"/>
      <c r="K471" s="65"/>
      <c r="L471" s="22"/>
      <c r="M471" s="28"/>
      <c r="N471" s="23"/>
      <c r="O471" s="65"/>
      <c r="P471" s="22"/>
      <c r="Q471" s="28"/>
      <c r="R471" s="23"/>
      <c r="S471" s="65"/>
      <c r="T471" s="22"/>
      <c r="U471" s="28"/>
      <c r="V471" s="23"/>
      <c r="W471" s="65"/>
      <c r="X471" s="22"/>
      <c r="Y471" s="28"/>
      <c r="Z471" s="23"/>
      <c r="AA471" s="65"/>
      <c r="AB471" s="22"/>
      <c r="AC471" s="22"/>
      <c r="AE471" s="40">
        <f t="shared" si="25"/>
        <v>1</v>
      </c>
    </row>
    <row r="472" spans="1:31" s="40" customFormat="1" ht="8.1" customHeight="1" x14ac:dyDescent="0.15">
      <c r="A472" s="22"/>
      <c r="B472" s="22"/>
      <c r="C472" s="22"/>
      <c r="D472" s="22"/>
      <c r="E472" s="28"/>
      <c r="F472" s="23"/>
      <c r="G472" s="65"/>
      <c r="H472" s="22"/>
      <c r="I472" s="28"/>
      <c r="J472" s="23"/>
      <c r="K472" s="65"/>
      <c r="L472" s="22"/>
      <c r="M472" s="28"/>
      <c r="N472" s="23"/>
      <c r="O472" s="65"/>
      <c r="P472" s="22"/>
      <c r="Q472" s="28"/>
      <c r="R472" s="23"/>
      <c r="S472" s="65"/>
      <c r="T472" s="22"/>
      <c r="U472" s="28"/>
      <c r="V472" s="23"/>
      <c r="W472" s="65"/>
      <c r="X472" s="22"/>
      <c r="Y472" s="28"/>
      <c r="Z472" s="23"/>
      <c r="AA472" s="65"/>
      <c r="AB472" s="22"/>
      <c r="AC472" s="22"/>
      <c r="AE472" s="40">
        <f t="shared" si="25"/>
        <v>1</v>
      </c>
    </row>
    <row r="473" spans="1:31" s="40" customFormat="1" ht="8.1" customHeight="1" x14ac:dyDescent="0.15">
      <c r="A473" s="22"/>
      <c r="B473" s="22"/>
      <c r="C473" s="22"/>
      <c r="D473" s="22"/>
      <c r="E473" s="28"/>
      <c r="F473" s="23"/>
      <c r="G473" s="65"/>
      <c r="H473" s="22"/>
      <c r="I473" s="28"/>
      <c r="J473" s="23"/>
      <c r="K473" s="65"/>
      <c r="L473" s="22"/>
      <c r="M473" s="28"/>
      <c r="N473" s="23"/>
      <c r="O473" s="65"/>
      <c r="P473" s="22"/>
      <c r="Q473" s="28"/>
      <c r="R473" s="23"/>
      <c r="S473" s="65"/>
      <c r="T473" s="22"/>
      <c r="U473" s="28"/>
      <c r="V473" s="23"/>
      <c r="W473" s="65"/>
      <c r="X473" s="22"/>
      <c r="Y473" s="28"/>
      <c r="Z473" s="23"/>
      <c r="AA473" s="65"/>
      <c r="AB473" s="22"/>
      <c r="AC473" s="22"/>
      <c r="AE473" s="40">
        <f t="shared" si="25"/>
        <v>1</v>
      </c>
    </row>
    <row r="474" spans="1:31" s="40" customFormat="1" ht="8.1" customHeight="1" x14ac:dyDescent="0.15">
      <c r="A474" s="22"/>
      <c r="B474" s="22"/>
      <c r="C474" s="22"/>
      <c r="D474" s="22"/>
      <c r="E474" s="28"/>
      <c r="F474" s="23"/>
      <c r="G474" s="65"/>
      <c r="H474" s="22"/>
      <c r="I474" s="28"/>
      <c r="J474" s="23"/>
      <c r="K474" s="65"/>
      <c r="L474" s="22"/>
      <c r="M474" s="28"/>
      <c r="N474" s="23"/>
      <c r="O474" s="65"/>
      <c r="P474" s="22"/>
      <c r="Q474" s="28"/>
      <c r="R474" s="23"/>
      <c r="S474" s="65"/>
      <c r="T474" s="22"/>
      <c r="U474" s="28"/>
      <c r="V474" s="23"/>
      <c r="W474" s="65"/>
      <c r="X474" s="22"/>
      <c r="Y474" s="28"/>
      <c r="Z474" s="23"/>
      <c r="AA474" s="65"/>
      <c r="AB474" s="22"/>
      <c r="AC474" s="22"/>
      <c r="AE474" s="40">
        <f t="shared" si="25"/>
        <v>1</v>
      </c>
    </row>
    <row r="475" spans="1:31" s="40" customFormat="1" ht="8.1" customHeight="1" x14ac:dyDescent="0.15">
      <c r="A475" s="22"/>
      <c r="B475" s="22"/>
      <c r="C475" s="22"/>
      <c r="D475" s="22"/>
      <c r="E475" s="28"/>
      <c r="F475" s="23"/>
      <c r="G475" s="65"/>
      <c r="H475" s="22"/>
      <c r="I475" s="28"/>
      <c r="J475" s="23"/>
      <c r="K475" s="65"/>
      <c r="L475" s="22"/>
      <c r="M475" s="28"/>
      <c r="N475" s="23"/>
      <c r="O475" s="65"/>
      <c r="P475" s="22"/>
      <c r="Q475" s="28"/>
      <c r="R475" s="23"/>
      <c r="S475" s="65"/>
      <c r="T475" s="22"/>
      <c r="U475" s="28"/>
      <c r="V475" s="23"/>
      <c r="W475" s="65"/>
      <c r="X475" s="22"/>
      <c r="Y475" s="28"/>
      <c r="Z475" s="23"/>
      <c r="AA475" s="65"/>
      <c r="AB475" s="22"/>
      <c r="AC475" s="22"/>
      <c r="AE475" s="40">
        <f t="shared" si="25"/>
        <v>1</v>
      </c>
    </row>
    <row r="476" spans="1:31" s="40" customFormat="1" ht="8.1" customHeight="1" x14ac:dyDescent="0.15">
      <c r="A476" s="22"/>
      <c r="B476" s="22"/>
      <c r="C476" s="22"/>
      <c r="D476" s="22"/>
      <c r="E476" s="28"/>
      <c r="F476" s="23"/>
      <c r="G476" s="65"/>
      <c r="H476" s="22"/>
      <c r="I476" s="28"/>
      <c r="J476" s="23"/>
      <c r="K476" s="65"/>
      <c r="L476" s="22"/>
      <c r="M476" s="28"/>
      <c r="N476" s="23"/>
      <c r="O476" s="65"/>
      <c r="P476" s="22"/>
      <c r="Q476" s="28"/>
      <c r="R476" s="23"/>
      <c r="S476" s="65"/>
      <c r="T476" s="22"/>
      <c r="U476" s="28"/>
      <c r="V476" s="23"/>
      <c r="W476" s="65"/>
      <c r="X476" s="22"/>
      <c r="Y476" s="28"/>
      <c r="Z476" s="23"/>
      <c r="AA476" s="65"/>
      <c r="AB476" s="22"/>
      <c r="AC476" s="22"/>
      <c r="AE476" s="40">
        <f t="shared" si="25"/>
        <v>1</v>
      </c>
    </row>
    <row r="477" spans="1:31" s="40" customFormat="1" ht="8.1" customHeight="1" x14ac:dyDescent="0.15">
      <c r="A477" s="22"/>
      <c r="B477" s="22"/>
      <c r="C477" s="22"/>
      <c r="D477" s="22"/>
      <c r="E477" s="28"/>
      <c r="F477" s="23"/>
      <c r="G477" s="65"/>
      <c r="H477" s="22"/>
      <c r="I477" s="28"/>
      <c r="J477" s="23"/>
      <c r="K477" s="65"/>
      <c r="L477" s="22"/>
      <c r="M477" s="28"/>
      <c r="N477" s="23"/>
      <c r="O477" s="65"/>
      <c r="P477" s="22"/>
      <c r="Q477" s="28"/>
      <c r="R477" s="23"/>
      <c r="S477" s="65"/>
      <c r="T477" s="22"/>
      <c r="U477" s="28"/>
      <c r="V477" s="23"/>
      <c r="W477" s="65"/>
      <c r="X477" s="22"/>
      <c r="Y477" s="28"/>
      <c r="Z477" s="23"/>
      <c r="AA477" s="65"/>
      <c r="AB477" s="22"/>
      <c r="AC477" s="22"/>
      <c r="AE477" s="40">
        <f t="shared" si="25"/>
        <v>1</v>
      </c>
    </row>
    <row r="478" spans="1:31" s="40" customFormat="1" ht="8.1" customHeight="1" x14ac:dyDescent="0.15">
      <c r="A478" s="22"/>
      <c r="B478" s="22"/>
      <c r="C478" s="22"/>
      <c r="D478" s="22"/>
      <c r="E478" s="28"/>
      <c r="F478" s="23"/>
      <c r="G478" s="65"/>
      <c r="H478" s="22"/>
      <c r="I478" s="28"/>
      <c r="J478" s="23"/>
      <c r="K478" s="65"/>
      <c r="L478" s="22"/>
      <c r="M478" s="28"/>
      <c r="N478" s="23"/>
      <c r="O478" s="65"/>
      <c r="P478" s="22"/>
      <c r="Q478" s="28"/>
      <c r="R478" s="23"/>
      <c r="S478" s="65"/>
      <c r="T478" s="22"/>
      <c r="U478" s="28"/>
      <c r="V478" s="23"/>
      <c r="W478" s="65"/>
      <c r="X478" s="22"/>
      <c r="Y478" s="28"/>
      <c r="Z478" s="23"/>
      <c r="AA478" s="65"/>
      <c r="AB478" s="22"/>
      <c r="AC478" s="22"/>
      <c r="AE478" s="40">
        <f t="shared" si="25"/>
        <v>1</v>
      </c>
    </row>
    <row r="479" spans="1:31" s="40" customFormat="1" ht="8.1" customHeight="1" x14ac:dyDescent="0.15">
      <c r="A479" s="22"/>
      <c r="B479" s="22"/>
      <c r="C479" s="22"/>
      <c r="D479" s="22"/>
      <c r="E479" s="28"/>
      <c r="F479" s="23"/>
      <c r="G479" s="65"/>
      <c r="H479" s="22"/>
      <c r="I479" s="28"/>
      <c r="J479" s="23"/>
      <c r="K479" s="65"/>
      <c r="L479" s="22"/>
      <c r="M479" s="28"/>
      <c r="N479" s="23"/>
      <c r="O479" s="65"/>
      <c r="P479" s="22"/>
      <c r="Q479" s="28"/>
      <c r="R479" s="23"/>
      <c r="S479" s="65"/>
      <c r="T479" s="22"/>
      <c r="U479" s="28"/>
      <c r="V479" s="23"/>
      <c r="W479" s="65"/>
      <c r="X479" s="22"/>
      <c r="Y479" s="28"/>
      <c r="Z479" s="23"/>
      <c r="AA479" s="65"/>
      <c r="AB479" s="22"/>
      <c r="AC479" s="22"/>
      <c r="AE479" s="40">
        <f t="shared" si="25"/>
        <v>1</v>
      </c>
    </row>
    <row r="480" spans="1:31" s="40" customFormat="1" ht="8.1" customHeight="1" x14ac:dyDescent="0.15">
      <c r="A480" s="22"/>
      <c r="B480" s="22"/>
      <c r="C480" s="22"/>
      <c r="D480" s="22"/>
      <c r="E480" s="28"/>
      <c r="F480" s="23"/>
      <c r="G480" s="65"/>
      <c r="H480" s="22"/>
      <c r="I480" s="28"/>
      <c r="J480" s="23"/>
      <c r="K480" s="65"/>
      <c r="L480" s="22"/>
      <c r="M480" s="28"/>
      <c r="N480" s="23"/>
      <c r="O480" s="65"/>
      <c r="P480" s="22"/>
      <c r="Q480" s="28"/>
      <c r="R480" s="23"/>
      <c r="S480" s="65"/>
      <c r="T480" s="22"/>
      <c r="U480" s="28"/>
      <c r="V480" s="23"/>
      <c r="W480" s="65"/>
      <c r="X480" s="22"/>
      <c r="Y480" s="28"/>
      <c r="Z480" s="23"/>
      <c r="AA480" s="65"/>
      <c r="AB480" s="22"/>
      <c r="AC480" s="22"/>
      <c r="AE480" s="40">
        <f t="shared" si="25"/>
        <v>1</v>
      </c>
    </row>
    <row r="481" spans="1:31" s="40" customFormat="1" ht="8.1" customHeight="1" x14ac:dyDescent="0.15">
      <c r="A481" s="22"/>
      <c r="B481" s="22"/>
      <c r="C481" s="22"/>
      <c r="D481" s="22"/>
      <c r="E481" s="28"/>
      <c r="F481" s="23"/>
      <c r="G481" s="65"/>
      <c r="H481" s="22"/>
      <c r="I481" s="28"/>
      <c r="J481" s="23"/>
      <c r="K481" s="65"/>
      <c r="L481" s="22"/>
      <c r="M481" s="28"/>
      <c r="N481" s="23"/>
      <c r="O481" s="65"/>
      <c r="P481" s="22"/>
      <c r="Q481" s="28"/>
      <c r="R481" s="23"/>
      <c r="S481" s="65"/>
      <c r="T481" s="22"/>
      <c r="U481" s="28"/>
      <c r="V481" s="23"/>
      <c r="W481" s="65"/>
      <c r="X481" s="22"/>
      <c r="Y481" s="28"/>
      <c r="Z481" s="23"/>
      <c r="AA481" s="65"/>
      <c r="AB481" s="22"/>
      <c r="AC481" s="22"/>
      <c r="AE481" s="40">
        <f t="shared" si="25"/>
        <v>1</v>
      </c>
    </row>
    <row r="482" spans="1:31" s="40" customFormat="1" ht="8.1" customHeight="1" x14ac:dyDescent="0.15">
      <c r="A482" s="22"/>
      <c r="B482" s="22"/>
      <c r="C482" s="22"/>
      <c r="D482" s="22"/>
      <c r="E482" s="28"/>
      <c r="F482" s="23"/>
      <c r="G482" s="65"/>
      <c r="H482" s="22"/>
      <c r="I482" s="28"/>
      <c r="J482" s="23"/>
      <c r="K482" s="65"/>
      <c r="L482" s="22"/>
      <c r="M482" s="28"/>
      <c r="N482" s="23"/>
      <c r="O482" s="65"/>
      <c r="P482" s="22"/>
      <c r="Q482" s="28"/>
      <c r="R482" s="23"/>
      <c r="S482" s="65"/>
      <c r="T482" s="22"/>
      <c r="U482" s="28"/>
      <c r="V482" s="23"/>
      <c r="W482" s="65"/>
      <c r="X482" s="22"/>
      <c r="Y482" s="28"/>
      <c r="Z482" s="23"/>
      <c r="AA482" s="65"/>
      <c r="AB482" s="22"/>
      <c r="AC482" s="22"/>
      <c r="AE482" s="40">
        <f t="shared" si="25"/>
        <v>1</v>
      </c>
    </row>
    <row r="483" spans="1:31" s="40" customFormat="1" ht="8.1" customHeight="1" x14ac:dyDescent="0.15">
      <c r="A483" s="22"/>
      <c r="B483" s="22"/>
      <c r="C483" s="22"/>
      <c r="D483" s="22"/>
      <c r="E483" s="28"/>
      <c r="F483" s="23"/>
      <c r="G483" s="65"/>
      <c r="H483" s="22"/>
      <c r="I483" s="28"/>
      <c r="J483" s="23"/>
      <c r="K483" s="65"/>
      <c r="L483" s="22"/>
      <c r="M483" s="28"/>
      <c r="N483" s="23"/>
      <c r="O483" s="65"/>
      <c r="P483" s="22"/>
      <c r="Q483" s="28"/>
      <c r="R483" s="23"/>
      <c r="S483" s="65"/>
      <c r="T483" s="22"/>
      <c r="U483" s="28"/>
      <c r="V483" s="23"/>
      <c r="W483" s="65"/>
      <c r="X483" s="22"/>
      <c r="Y483" s="28"/>
      <c r="Z483" s="23"/>
      <c r="AA483" s="65"/>
      <c r="AB483" s="22"/>
      <c r="AC483" s="22"/>
      <c r="AE483" s="40">
        <f t="shared" si="25"/>
        <v>1</v>
      </c>
    </row>
    <row r="484" spans="1:31" s="40" customFormat="1" ht="8.1" customHeight="1" x14ac:dyDescent="0.15">
      <c r="A484" s="22"/>
      <c r="B484" s="22"/>
      <c r="C484" s="22"/>
      <c r="D484" s="22"/>
      <c r="E484" s="28"/>
      <c r="F484" s="23"/>
      <c r="G484" s="65"/>
      <c r="H484" s="22"/>
      <c r="I484" s="28"/>
      <c r="J484" s="23"/>
      <c r="K484" s="65"/>
      <c r="L484" s="22"/>
      <c r="M484" s="28"/>
      <c r="N484" s="23"/>
      <c r="O484" s="65"/>
      <c r="P484" s="22"/>
      <c r="Q484" s="28"/>
      <c r="R484" s="23"/>
      <c r="S484" s="65"/>
      <c r="T484" s="22"/>
      <c r="U484" s="28"/>
      <c r="V484" s="23"/>
      <c r="W484" s="65"/>
      <c r="X484" s="22"/>
      <c r="Y484" s="28"/>
      <c r="Z484" s="23"/>
      <c r="AA484" s="65"/>
      <c r="AB484" s="22"/>
      <c r="AC484" s="22"/>
      <c r="AE484" s="40">
        <f t="shared" si="25"/>
        <v>1</v>
      </c>
    </row>
    <row r="485" spans="1:31" s="40" customFormat="1" ht="8.1" customHeight="1" x14ac:dyDescent="0.15">
      <c r="A485" s="22"/>
      <c r="B485" s="22"/>
      <c r="C485" s="22"/>
      <c r="D485" s="22"/>
      <c r="E485" s="28"/>
      <c r="F485" s="23"/>
      <c r="G485" s="65"/>
      <c r="H485" s="22"/>
      <c r="I485" s="28"/>
      <c r="J485" s="23"/>
      <c r="K485" s="65"/>
      <c r="L485" s="22"/>
      <c r="M485" s="28"/>
      <c r="N485" s="23"/>
      <c r="O485" s="65"/>
      <c r="P485" s="22"/>
      <c r="Q485" s="28"/>
      <c r="R485" s="23"/>
      <c r="S485" s="65"/>
      <c r="T485" s="22"/>
      <c r="U485" s="28"/>
      <c r="V485" s="23"/>
      <c r="W485" s="65"/>
      <c r="X485" s="22"/>
      <c r="Y485" s="28"/>
      <c r="Z485" s="23"/>
      <c r="AA485" s="65"/>
      <c r="AB485" s="22"/>
      <c r="AC485" s="22"/>
      <c r="AE485" s="40">
        <f t="shared" si="25"/>
        <v>1</v>
      </c>
    </row>
    <row r="486" spans="1:31" s="40" customFormat="1" ht="8.1" customHeight="1" x14ac:dyDescent="0.15">
      <c r="A486" s="22"/>
      <c r="B486" s="22"/>
      <c r="C486" s="22"/>
      <c r="D486" s="22"/>
      <c r="E486" s="28"/>
      <c r="F486" s="23"/>
      <c r="G486" s="65"/>
      <c r="H486" s="22"/>
      <c r="I486" s="28"/>
      <c r="J486" s="23"/>
      <c r="K486" s="65"/>
      <c r="L486" s="22"/>
      <c r="M486" s="28"/>
      <c r="N486" s="23"/>
      <c r="O486" s="65"/>
      <c r="P486" s="22"/>
      <c r="Q486" s="28"/>
      <c r="R486" s="23"/>
      <c r="S486" s="65"/>
      <c r="T486" s="22"/>
      <c r="U486" s="28"/>
      <c r="V486" s="23"/>
      <c r="W486" s="65"/>
      <c r="X486" s="22"/>
      <c r="Y486" s="28"/>
      <c r="Z486" s="23"/>
      <c r="AA486" s="65"/>
      <c r="AB486" s="22"/>
      <c r="AC486" s="22"/>
      <c r="AE486" s="40">
        <f t="shared" si="25"/>
        <v>1</v>
      </c>
    </row>
    <row r="487" spans="1:31" s="40" customFormat="1" ht="8.1" customHeight="1" x14ac:dyDescent="0.15">
      <c r="A487" s="22"/>
      <c r="B487" s="22"/>
      <c r="C487" s="22"/>
      <c r="D487" s="22"/>
      <c r="E487" s="28"/>
      <c r="F487" s="23"/>
      <c r="G487" s="65"/>
      <c r="H487" s="22"/>
      <c r="I487" s="28"/>
      <c r="J487" s="23"/>
      <c r="K487" s="65"/>
      <c r="L487" s="22"/>
      <c r="M487" s="28"/>
      <c r="N487" s="23"/>
      <c r="O487" s="65"/>
      <c r="P487" s="22"/>
      <c r="Q487" s="28"/>
      <c r="R487" s="23"/>
      <c r="S487" s="65"/>
      <c r="T487" s="22"/>
      <c r="U487" s="28"/>
      <c r="V487" s="23"/>
      <c r="W487" s="65"/>
      <c r="X487" s="22"/>
      <c r="Y487" s="28"/>
      <c r="Z487" s="23"/>
      <c r="AA487" s="65"/>
      <c r="AB487" s="22"/>
      <c r="AC487" s="22"/>
      <c r="AE487" s="40">
        <f t="shared" si="25"/>
        <v>1</v>
      </c>
    </row>
    <row r="488" spans="1:31" s="40" customFormat="1" ht="8.1" customHeight="1" x14ac:dyDescent="0.15">
      <c r="A488" s="22"/>
      <c r="B488" s="22"/>
      <c r="C488" s="22"/>
      <c r="D488" s="22"/>
      <c r="E488" s="28"/>
      <c r="F488" s="23"/>
      <c r="G488" s="65"/>
      <c r="H488" s="22"/>
      <c r="I488" s="28"/>
      <c r="J488" s="23"/>
      <c r="K488" s="65"/>
      <c r="L488" s="22"/>
      <c r="M488" s="28"/>
      <c r="N488" s="23"/>
      <c r="O488" s="65"/>
      <c r="P488" s="22"/>
      <c r="Q488" s="28"/>
      <c r="R488" s="23"/>
      <c r="S488" s="65"/>
      <c r="T488" s="22"/>
      <c r="U488" s="28"/>
      <c r="V488" s="23"/>
      <c r="W488" s="65"/>
      <c r="X488" s="22"/>
      <c r="Y488" s="28"/>
      <c r="Z488" s="23"/>
      <c r="AA488" s="65"/>
      <c r="AB488" s="22"/>
      <c r="AC488" s="22"/>
      <c r="AE488" s="40">
        <f t="shared" si="25"/>
        <v>1</v>
      </c>
    </row>
    <row r="489" spans="1:31" s="40" customFormat="1" ht="8.1" customHeight="1" x14ac:dyDescent="0.15">
      <c r="A489" s="22"/>
      <c r="B489" s="22"/>
      <c r="C489" s="22"/>
      <c r="D489" s="22"/>
      <c r="E489" s="28"/>
      <c r="F489" s="23"/>
      <c r="G489" s="65"/>
      <c r="H489" s="22"/>
      <c r="I489" s="28"/>
      <c r="J489" s="23"/>
      <c r="K489" s="65"/>
      <c r="L489" s="22"/>
      <c r="M489" s="28"/>
      <c r="N489" s="23"/>
      <c r="O489" s="65"/>
      <c r="P489" s="22"/>
      <c r="Q489" s="28"/>
      <c r="R489" s="23"/>
      <c r="S489" s="65"/>
      <c r="T489" s="22"/>
      <c r="U489" s="28"/>
      <c r="V489" s="23"/>
      <c r="W489" s="65"/>
      <c r="X489" s="22"/>
      <c r="Y489" s="28"/>
      <c r="Z489" s="23"/>
      <c r="AA489" s="65"/>
      <c r="AB489" s="22"/>
      <c r="AC489" s="22"/>
      <c r="AE489" s="40">
        <f t="shared" si="25"/>
        <v>1</v>
      </c>
    </row>
    <row r="490" spans="1:31" s="40" customFormat="1" ht="8.1" customHeight="1" x14ac:dyDescent="0.15">
      <c r="A490" s="22"/>
      <c r="B490" s="22"/>
      <c r="C490" s="22"/>
      <c r="D490" s="22"/>
      <c r="E490" s="28"/>
      <c r="F490" s="23"/>
      <c r="G490" s="65"/>
      <c r="H490" s="22"/>
      <c r="I490" s="28"/>
      <c r="J490" s="23"/>
      <c r="K490" s="65"/>
      <c r="L490" s="22"/>
      <c r="M490" s="28"/>
      <c r="N490" s="23"/>
      <c r="O490" s="65"/>
      <c r="P490" s="22"/>
      <c r="Q490" s="28"/>
      <c r="R490" s="23"/>
      <c r="S490" s="65"/>
      <c r="T490" s="22"/>
      <c r="U490" s="28"/>
      <c r="V490" s="23"/>
      <c r="W490" s="65"/>
      <c r="X490" s="22"/>
      <c r="Y490" s="28"/>
      <c r="Z490" s="23"/>
      <c r="AA490" s="65"/>
      <c r="AB490" s="22"/>
      <c r="AC490" s="22"/>
      <c r="AE490" s="40">
        <f t="shared" si="25"/>
        <v>1</v>
      </c>
    </row>
    <row r="491" spans="1:31" s="40" customFormat="1" ht="8.1" customHeight="1" x14ac:dyDescent="0.15">
      <c r="A491" s="22"/>
      <c r="B491" s="22"/>
      <c r="C491" s="22"/>
      <c r="D491" s="22"/>
      <c r="E491" s="28"/>
      <c r="F491" s="23"/>
      <c r="G491" s="65"/>
      <c r="H491" s="22"/>
      <c r="I491" s="28"/>
      <c r="J491" s="23"/>
      <c r="K491" s="65"/>
      <c r="L491" s="22"/>
      <c r="M491" s="28"/>
      <c r="N491" s="23"/>
      <c r="O491" s="65"/>
      <c r="P491" s="22"/>
      <c r="Q491" s="28"/>
      <c r="R491" s="23"/>
      <c r="S491" s="65"/>
      <c r="T491" s="22"/>
      <c r="U491" s="28"/>
      <c r="V491" s="23"/>
      <c r="W491" s="65"/>
      <c r="X491" s="22"/>
      <c r="Y491" s="28"/>
      <c r="Z491" s="23"/>
      <c r="AA491" s="65"/>
      <c r="AB491" s="22"/>
      <c r="AC491" s="22"/>
      <c r="AE491" s="40">
        <f t="shared" si="25"/>
        <v>1</v>
      </c>
    </row>
    <row r="492" spans="1:31" s="40" customFormat="1" ht="8.1" customHeight="1" x14ac:dyDescent="0.15">
      <c r="A492" s="22"/>
      <c r="B492" s="22"/>
      <c r="C492" s="22"/>
      <c r="D492" s="22"/>
      <c r="E492" s="28"/>
      <c r="F492" s="23"/>
      <c r="G492" s="65"/>
      <c r="H492" s="22"/>
      <c r="I492" s="28"/>
      <c r="J492" s="23"/>
      <c r="K492" s="65"/>
      <c r="L492" s="22"/>
      <c r="M492" s="28"/>
      <c r="N492" s="23"/>
      <c r="O492" s="65"/>
      <c r="P492" s="22"/>
      <c r="Q492" s="28"/>
      <c r="R492" s="23"/>
      <c r="S492" s="65"/>
      <c r="T492" s="22"/>
      <c r="U492" s="28"/>
      <c r="V492" s="23"/>
      <c r="W492" s="65"/>
      <c r="X492" s="22"/>
      <c r="Y492" s="28"/>
      <c r="Z492" s="23"/>
      <c r="AA492" s="65"/>
      <c r="AB492" s="22"/>
      <c r="AC492" s="22"/>
      <c r="AE492" s="40">
        <f t="shared" si="25"/>
        <v>1</v>
      </c>
    </row>
    <row r="493" spans="1:31" s="40" customFormat="1" ht="8.1" customHeight="1" x14ac:dyDescent="0.15">
      <c r="A493" s="22"/>
      <c r="B493" s="22"/>
      <c r="C493" s="22"/>
      <c r="D493" s="22"/>
      <c r="E493" s="28"/>
      <c r="F493" s="23"/>
      <c r="G493" s="65"/>
      <c r="H493" s="22"/>
      <c r="I493" s="28"/>
      <c r="J493" s="23"/>
      <c r="K493" s="65"/>
      <c r="L493" s="22"/>
      <c r="M493" s="28"/>
      <c r="N493" s="23"/>
      <c r="O493" s="65"/>
      <c r="P493" s="22"/>
      <c r="Q493" s="28"/>
      <c r="R493" s="23"/>
      <c r="S493" s="65"/>
      <c r="T493" s="22"/>
      <c r="U493" s="28"/>
      <c r="V493" s="23"/>
      <c r="W493" s="65"/>
      <c r="X493" s="22"/>
      <c r="Y493" s="28"/>
      <c r="Z493" s="23"/>
      <c r="AA493" s="65"/>
      <c r="AB493" s="22"/>
      <c r="AC493" s="22"/>
      <c r="AE493" s="40">
        <f t="shared" si="25"/>
        <v>1</v>
      </c>
    </row>
    <row r="494" spans="1:31" s="40" customFormat="1" ht="8.1" customHeight="1" x14ac:dyDescent="0.15">
      <c r="A494" s="22"/>
      <c r="B494" s="22"/>
      <c r="C494" s="22"/>
      <c r="D494" s="22"/>
      <c r="E494" s="28"/>
      <c r="F494" s="23"/>
      <c r="G494" s="65"/>
      <c r="H494" s="22"/>
      <c r="I494" s="28"/>
      <c r="J494" s="23"/>
      <c r="K494" s="65"/>
      <c r="L494" s="22"/>
      <c r="M494" s="28"/>
      <c r="N494" s="23"/>
      <c r="O494" s="65"/>
      <c r="P494" s="22"/>
      <c r="Q494" s="28"/>
      <c r="R494" s="23"/>
      <c r="S494" s="65"/>
      <c r="T494" s="22"/>
      <c r="U494" s="28"/>
      <c r="V494" s="23"/>
      <c r="W494" s="65"/>
      <c r="X494" s="22"/>
      <c r="Y494" s="28"/>
      <c r="Z494" s="23"/>
      <c r="AA494" s="65"/>
      <c r="AB494" s="22"/>
      <c r="AC494" s="22"/>
      <c r="AE494" s="40">
        <f t="shared" si="25"/>
        <v>1</v>
      </c>
    </row>
    <row r="495" spans="1:31" s="40" customFormat="1" ht="8.1" customHeight="1" x14ac:dyDescent="0.15">
      <c r="A495" s="22"/>
      <c r="B495" s="22"/>
      <c r="C495" s="22"/>
      <c r="D495" s="22"/>
      <c r="E495" s="28"/>
      <c r="F495" s="23"/>
      <c r="G495" s="65"/>
      <c r="H495" s="22"/>
      <c r="I495" s="28"/>
      <c r="J495" s="23"/>
      <c r="K495" s="65"/>
      <c r="L495" s="22"/>
      <c r="M495" s="28"/>
      <c r="N495" s="23"/>
      <c r="O495" s="65"/>
      <c r="P495" s="22"/>
      <c r="Q495" s="28"/>
      <c r="R495" s="23"/>
      <c r="S495" s="65"/>
      <c r="T495" s="22"/>
      <c r="U495" s="28"/>
      <c r="V495" s="23"/>
      <c r="W495" s="65"/>
      <c r="X495" s="22"/>
      <c r="Y495" s="28"/>
      <c r="Z495" s="23"/>
      <c r="AA495" s="65"/>
      <c r="AB495" s="22"/>
      <c r="AC495" s="22"/>
      <c r="AE495" s="40">
        <f t="shared" si="25"/>
        <v>1</v>
      </c>
    </row>
    <row r="496" spans="1:31" s="40" customFormat="1" ht="8.1" customHeight="1" x14ac:dyDescent="0.15">
      <c r="A496" s="22"/>
      <c r="B496" s="22"/>
      <c r="C496" s="22"/>
      <c r="D496" s="22"/>
      <c r="E496" s="28"/>
      <c r="F496" s="23"/>
      <c r="G496" s="65"/>
      <c r="H496" s="22"/>
      <c r="I496" s="28"/>
      <c r="J496" s="23"/>
      <c r="K496" s="65"/>
      <c r="L496" s="22"/>
      <c r="M496" s="28"/>
      <c r="N496" s="23"/>
      <c r="O496" s="65"/>
      <c r="P496" s="22"/>
      <c r="Q496" s="28"/>
      <c r="R496" s="23"/>
      <c r="S496" s="65"/>
      <c r="T496" s="22"/>
      <c r="U496" s="28"/>
      <c r="V496" s="23"/>
      <c r="W496" s="65"/>
      <c r="X496" s="22"/>
      <c r="Y496" s="28"/>
      <c r="Z496" s="23"/>
      <c r="AA496" s="65"/>
      <c r="AB496" s="22"/>
      <c r="AC496" s="22"/>
      <c r="AE496" s="40">
        <f t="shared" si="25"/>
        <v>1</v>
      </c>
    </row>
    <row r="497" spans="1:31" s="40" customFormat="1" ht="8.1" customHeight="1" x14ac:dyDescent="0.15">
      <c r="A497" s="22"/>
      <c r="B497" s="22"/>
      <c r="C497" s="22"/>
      <c r="D497" s="22"/>
      <c r="E497" s="28"/>
      <c r="F497" s="23"/>
      <c r="G497" s="65"/>
      <c r="H497" s="22"/>
      <c r="I497" s="28"/>
      <c r="J497" s="23"/>
      <c r="K497" s="65"/>
      <c r="L497" s="22"/>
      <c r="M497" s="28"/>
      <c r="N497" s="23"/>
      <c r="O497" s="65"/>
      <c r="P497" s="22"/>
      <c r="Q497" s="28"/>
      <c r="R497" s="23"/>
      <c r="S497" s="65"/>
      <c r="T497" s="22"/>
      <c r="U497" s="28"/>
      <c r="V497" s="23"/>
      <c r="W497" s="65"/>
      <c r="X497" s="22"/>
      <c r="Y497" s="28"/>
      <c r="Z497" s="23"/>
      <c r="AA497" s="65"/>
      <c r="AB497" s="22"/>
      <c r="AC497" s="22"/>
      <c r="AE497" s="40">
        <f t="shared" si="25"/>
        <v>1</v>
      </c>
    </row>
    <row r="498" spans="1:31" s="40" customFormat="1" ht="8.1" customHeight="1" x14ac:dyDescent="0.15">
      <c r="A498" s="22"/>
      <c r="B498" s="22"/>
      <c r="C498" s="22"/>
      <c r="D498" s="22"/>
      <c r="E498" s="28"/>
      <c r="F498" s="23"/>
      <c r="G498" s="65"/>
      <c r="H498" s="22"/>
      <c r="I498" s="28"/>
      <c r="J498" s="23"/>
      <c r="K498" s="65"/>
      <c r="L498" s="22"/>
      <c r="M498" s="28"/>
      <c r="N498" s="23"/>
      <c r="O498" s="65"/>
      <c r="P498" s="22"/>
      <c r="Q498" s="28"/>
      <c r="R498" s="23"/>
      <c r="S498" s="65"/>
      <c r="T498" s="22"/>
      <c r="U498" s="28"/>
      <c r="V498" s="23"/>
      <c r="W498" s="65"/>
      <c r="X498" s="22"/>
      <c r="Y498" s="28"/>
      <c r="Z498" s="23"/>
      <c r="AA498" s="65"/>
      <c r="AB498" s="22"/>
      <c r="AC498" s="22"/>
      <c r="AE498" s="40">
        <f t="shared" si="25"/>
        <v>1</v>
      </c>
    </row>
    <row r="499" spans="1:31" s="40" customFormat="1" ht="8.1" customHeight="1" x14ac:dyDescent="0.15">
      <c r="A499" s="22"/>
      <c r="B499" s="22"/>
      <c r="C499" s="22"/>
      <c r="D499" s="22"/>
      <c r="E499" s="28"/>
      <c r="F499" s="23"/>
      <c r="G499" s="65"/>
      <c r="H499" s="22"/>
      <c r="I499" s="28"/>
      <c r="J499" s="23"/>
      <c r="K499" s="65"/>
      <c r="L499" s="22"/>
      <c r="M499" s="28"/>
      <c r="N499" s="23"/>
      <c r="O499" s="65"/>
      <c r="P499" s="22"/>
      <c r="Q499" s="28"/>
      <c r="R499" s="23"/>
      <c r="S499" s="65"/>
      <c r="T499" s="22"/>
      <c r="U499" s="28"/>
      <c r="V499" s="23"/>
      <c r="W499" s="65"/>
      <c r="X499" s="22"/>
      <c r="Y499" s="28"/>
      <c r="Z499" s="23"/>
      <c r="AA499" s="65"/>
      <c r="AB499" s="22"/>
      <c r="AC499" s="22"/>
      <c r="AE499" s="40">
        <f t="shared" si="25"/>
        <v>1</v>
      </c>
    </row>
    <row r="500" spans="1:31" s="40" customFormat="1" ht="8.1" customHeight="1" x14ac:dyDescent="0.15">
      <c r="A500" s="22"/>
      <c r="B500" s="22"/>
      <c r="C500" s="22"/>
      <c r="D500" s="22"/>
      <c r="E500" s="28"/>
      <c r="F500" s="23"/>
      <c r="G500" s="65"/>
      <c r="H500" s="22"/>
      <c r="I500" s="28"/>
      <c r="J500" s="23"/>
      <c r="K500" s="65"/>
      <c r="L500" s="22"/>
      <c r="M500" s="28"/>
      <c r="N500" s="23"/>
      <c r="O500" s="65"/>
      <c r="P500" s="22"/>
      <c r="Q500" s="28"/>
      <c r="R500" s="23"/>
      <c r="S500" s="65"/>
      <c r="T500" s="22"/>
      <c r="U500" s="28"/>
      <c r="V500" s="23"/>
      <c r="W500" s="65"/>
      <c r="X500" s="22"/>
      <c r="Y500" s="28"/>
      <c r="Z500" s="23"/>
      <c r="AA500" s="65"/>
      <c r="AB500" s="22"/>
      <c r="AC500" s="22"/>
      <c r="AE500" s="40">
        <f t="shared" si="25"/>
        <v>1</v>
      </c>
    </row>
    <row r="501" spans="1:31" s="40" customFormat="1" ht="8.1" customHeight="1" x14ac:dyDescent="0.15">
      <c r="A501" s="22"/>
      <c r="B501" s="22"/>
      <c r="C501" s="22"/>
      <c r="D501" s="22"/>
      <c r="E501" s="28"/>
      <c r="F501" s="23"/>
      <c r="G501" s="65"/>
      <c r="H501" s="22"/>
      <c r="I501" s="28"/>
      <c r="J501" s="23"/>
      <c r="K501" s="65"/>
      <c r="L501" s="22"/>
      <c r="M501" s="28"/>
      <c r="N501" s="23"/>
      <c r="O501" s="65"/>
      <c r="P501" s="22"/>
      <c r="Q501" s="28"/>
      <c r="R501" s="23"/>
      <c r="S501" s="65"/>
      <c r="T501" s="22"/>
      <c r="U501" s="28"/>
      <c r="V501" s="23"/>
      <c r="W501" s="65"/>
      <c r="X501" s="22"/>
      <c r="Y501" s="28"/>
      <c r="Z501" s="23"/>
      <c r="AA501" s="65"/>
      <c r="AB501" s="22"/>
      <c r="AC501" s="22"/>
      <c r="AE501" s="40">
        <f t="shared" si="25"/>
        <v>1</v>
      </c>
    </row>
    <row r="502" spans="1:31" s="40" customFormat="1" ht="8.1" customHeight="1" x14ac:dyDescent="0.15">
      <c r="A502" s="22"/>
      <c r="B502" s="22"/>
      <c r="C502" s="22"/>
      <c r="D502" s="22"/>
      <c r="E502" s="28"/>
      <c r="F502" s="23"/>
      <c r="G502" s="65"/>
      <c r="H502" s="22"/>
      <c r="I502" s="28"/>
      <c r="J502" s="23"/>
      <c r="K502" s="65"/>
      <c r="L502" s="22"/>
      <c r="M502" s="28"/>
      <c r="N502" s="23"/>
      <c r="O502" s="65"/>
      <c r="P502" s="22"/>
      <c r="Q502" s="28"/>
      <c r="R502" s="23"/>
      <c r="S502" s="65"/>
      <c r="T502" s="22"/>
      <c r="U502" s="28"/>
      <c r="V502" s="23"/>
      <c r="W502" s="65"/>
      <c r="X502" s="22"/>
      <c r="Y502" s="28"/>
      <c r="Z502" s="23"/>
      <c r="AA502" s="65"/>
      <c r="AB502" s="22"/>
      <c r="AC502" s="22"/>
      <c r="AE502" s="40">
        <f t="shared" ref="AE502:AE544" si="26">IF(A502="",1,0)</f>
        <v>1</v>
      </c>
    </row>
    <row r="503" spans="1:31" s="40" customFormat="1" ht="8.1" customHeight="1" x14ac:dyDescent="0.15">
      <c r="A503" s="22"/>
      <c r="B503" s="22"/>
      <c r="C503" s="22"/>
      <c r="D503" s="22"/>
      <c r="E503" s="28"/>
      <c r="F503" s="23"/>
      <c r="G503" s="65"/>
      <c r="H503" s="22"/>
      <c r="I503" s="28"/>
      <c r="J503" s="23"/>
      <c r="K503" s="65"/>
      <c r="L503" s="22"/>
      <c r="M503" s="28"/>
      <c r="N503" s="23"/>
      <c r="O503" s="65"/>
      <c r="P503" s="22"/>
      <c r="Q503" s="28"/>
      <c r="R503" s="23"/>
      <c r="S503" s="65"/>
      <c r="T503" s="22"/>
      <c r="U503" s="28"/>
      <c r="V503" s="23"/>
      <c r="W503" s="65"/>
      <c r="X503" s="22"/>
      <c r="Y503" s="28"/>
      <c r="Z503" s="23"/>
      <c r="AA503" s="65"/>
      <c r="AB503" s="22"/>
      <c r="AC503" s="22"/>
      <c r="AE503" s="40">
        <f t="shared" si="26"/>
        <v>1</v>
      </c>
    </row>
    <row r="504" spans="1:31" s="40" customFormat="1" ht="8.1" customHeight="1" x14ac:dyDescent="0.15">
      <c r="A504" s="22"/>
      <c r="B504" s="22"/>
      <c r="C504" s="22"/>
      <c r="D504" s="22"/>
      <c r="E504" s="28"/>
      <c r="F504" s="23"/>
      <c r="G504" s="65"/>
      <c r="H504" s="22"/>
      <c r="I504" s="28"/>
      <c r="J504" s="23"/>
      <c r="K504" s="65"/>
      <c r="L504" s="22"/>
      <c r="M504" s="28"/>
      <c r="N504" s="23"/>
      <c r="O504" s="65"/>
      <c r="P504" s="22"/>
      <c r="Q504" s="28"/>
      <c r="R504" s="23"/>
      <c r="S504" s="65"/>
      <c r="T504" s="22"/>
      <c r="U504" s="28"/>
      <c r="V504" s="23"/>
      <c r="W504" s="65"/>
      <c r="X504" s="22"/>
      <c r="Y504" s="28"/>
      <c r="Z504" s="23"/>
      <c r="AA504" s="65"/>
      <c r="AB504" s="22"/>
      <c r="AC504" s="22"/>
      <c r="AE504" s="40">
        <f t="shared" si="26"/>
        <v>1</v>
      </c>
    </row>
    <row r="505" spans="1:31" s="40" customFormat="1" ht="8.1" customHeight="1" x14ac:dyDescent="0.15">
      <c r="A505" s="22"/>
      <c r="B505" s="22"/>
      <c r="C505" s="22"/>
      <c r="D505" s="22"/>
      <c r="E505" s="28"/>
      <c r="F505" s="23"/>
      <c r="G505" s="65"/>
      <c r="H505" s="22"/>
      <c r="I505" s="28"/>
      <c r="J505" s="23"/>
      <c r="K505" s="65"/>
      <c r="L505" s="22"/>
      <c r="M505" s="28"/>
      <c r="N505" s="23"/>
      <c r="O505" s="65"/>
      <c r="P505" s="22"/>
      <c r="Q505" s="28"/>
      <c r="R505" s="23"/>
      <c r="S505" s="65"/>
      <c r="T505" s="22"/>
      <c r="U505" s="28"/>
      <c r="V505" s="23"/>
      <c r="W505" s="65"/>
      <c r="X505" s="22"/>
      <c r="Y505" s="28"/>
      <c r="Z505" s="23"/>
      <c r="AA505" s="65"/>
      <c r="AB505" s="22"/>
      <c r="AC505" s="22"/>
      <c r="AE505" s="40">
        <f t="shared" si="26"/>
        <v>1</v>
      </c>
    </row>
    <row r="506" spans="1:31" s="40" customFormat="1" ht="8.1" customHeight="1" x14ac:dyDescent="0.15">
      <c r="A506" s="22"/>
      <c r="B506" s="22"/>
      <c r="C506" s="22"/>
      <c r="D506" s="22"/>
      <c r="E506" s="28"/>
      <c r="F506" s="23"/>
      <c r="G506" s="65"/>
      <c r="H506" s="22"/>
      <c r="I506" s="28"/>
      <c r="J506" s="23"/>
      <c r="K506" s="65"/>
      <c r="L506" s="22"/>
      <c r="M506" s="28"/>
      <c r="N506" s="23"/>
      <c r="O506" s="65"/>
      <c r="P506" s="22"/>
      <c r="Q506" s="28"/>
      <c r="R506" s="23"/>
      <c r="S506" s="65"/>
      <c r="T506" s="22"/>
      <c r="U506" s="28"/>
      <c r="V506" s="23"/>
      <c r="W506" s="65"/>
      <c r="X506" s="22"/>
      <c r="Y506" s="28"/>
      <c r="Z506" s="23"/>
      <c r="AA506" s="65"/>
      <c r="AB506" s="22"/>
      <c r="AC506" s="22"/>
      <c r="AE506" s="40">
        <f t="shared" si="26"/>
        <v>1</v>
      </c>
    </row>
    <row r="507" spans="1:31" s="40" customFormat="1" ht="8.1" customHeight="1" x14ac:dyDescent="0.15">
      <c r="A507" s="22"/>
      <c r="B507" s="22"/>
      <c r="C507" s="22"/>
      <c r="D507" s="22"/>
      <c r="E507" s="28"/>
      <c r="F507" s="23"/>
      <c r="G507" s="65"/>
      <c r="H507" s="22"/>
      <c r="I507" s="28"/>
      <c r="J507" s="23"/>
      <c r="K507" s="65"/>
      <c r="L507" s="22"/>
      <c r="M507" s="28"/>
      <c r="N507" s="23"/>
      <c r="O507" s="65"/>
      <c r="P507" s="22"/>
      <c r="Q507" s="28"/>
      <c r="R507" s="23"/>
      <c r="S507" s="65"/>
      <c r="T507" s="22"/>
      <c r="U507" s="28"/>
      <c r="V507" s="23"/>
      <c r="W507" s="65"/>
      <c r="X507" s="22"/>
      <c r="Y507" s="28"/>
      <c r="Z507" s="23"/>
      <c r="AA507" s="65"/>
      <c r="AB507" s="22"/>
      <c r="AC507" s="22"/>
      <c r="AE507" s="40">
        <f t="shared" si="26"/>
        <v>1</v>
      </c>
    </row>
    <row r="508" spans="1:31" s="40" customFormat="1" ht="8.1" customHeight="1" x14ac:dyDescent="0.15">
      <c r="A508" s="22"/>
      <c r="B508" s="22"/>
      <c r="C508" s="22"/>
      <c r="D508" s="22"/>
      <c r="E508" s="28"/>
      <c r="F508" s="23"/>
      <c r="G508" s="65"/>
      <c r="H508" s="22"/>
      <c r="I508" s="28"/>
      <c r="J508" s="23"/>
      <c r="K508" s="65"/>
      <c r="L508" s="22"/>
      <c r="M508" s="28"/>
      <c r="N508" s="23"/>
      <c r="O508" s="65"/>
      <c r="P508" s="22"/>
      <c r="Q508" s="28"/>
      <c r="R508" s="23"/>
      <c r="S508" s="65"/>
      <c r="T508" s="22"/>
      <c r="U508" s="28"/>
      <c r="V508" s="23"/>
      <c r="W508" s="65"/>
      <c r="X508" s="22"/>
      <c r="Y508" s="28"/>
      <c r="Z508" s="23"/>
      <c r="AA508" s="65"/>
      <c r="AB508" s="22"/>
      <c r="AC508" s="22"/>
      <c r="AE508" s="40">
        <f t="shared" si="26"/>
        <v>1</v>
      </c>
    </row>
    <row r="509" spans="1:31" s="40" customFormat="1" ht="8.1" customHeight="1" x14ac:dyDescent="0.15">
      <c r="A509" s="22"/>
      <c r="B509" s="22"/>
      <c r="C509" s="22"/>
      <c r="D509" s="22"/>
      <c r="E509" s="28"/>
      <c r="F509" s="23"/>
      <c r="G509" s="65"/>
      <c r="H509" s="22"/>
      <c r="I509" s="28"/>
      <c r="J509" s="23"/>
      <c r="K509" s="65"/>
      <c r="L509" s="22"/>
      <c r="M509" s="28"/>
      <c r="N509" s="23"/>
      <c r="O509" s="65"/>
      <c r="P509" s="22"/>
      <c r="Q509" s="28"/>
      <c r="R509" s="23"/>
      <c r="S509" s="65"/>
      <c r="T509" s="22"/>
      <c r="U509" s="28"/>
      <c r="V509" s="23"/>
      <c r="W509" s="65"/>
      <c r="X509" s="22"/>
      <c r="Y509" s="28"/>
      <c r="Z509" s="23"/>
      <c r="AA509" s="65"/>
      <c r="AB509" s="22"/>
      <c r="AC509" s="22"/>
      <c r="AE509" s="40">
        <f t="shared" si="26"/>
        <v>1</v>
      </c>
    </row>
    <row r="510" spans="1:31" s="40" customFormat="1" ht="8.1" customHeight="1" x14ac:dyDescent="0.15">
      <c r="A510" s="22"/>
      <c r="B510" s="22"/>
      <c r="C510" s="22"/>
      <c r="D510" s="22"/>
      <c r="E510" s="28"/>
      <c r="F510" s="23"/>
      <c r="G510" s="65"/>
      <c r="H510" s="22"/>
      <c r="I510" s="28"/>
      <c r="J510" s="23"/>
      <c r="K510" s="65"/>
      <c r="L510" s="22"/>
      <c r="M510" s="28"/>
      <c r="N510" s="23"/>
      <c r="O510" s="65"/>
      <c r="P510" s="22"/>
      <c r="Q510" s="28"/>
      <c r="R510" s="23"/>
      <c r="S510" s="65"/>
      <c r="T510" s="22"/>
      <c r="U510" s="28"/>
      <c r="V510" s="23"/>
      <c r="W510" s="65"/>
      <c r="X510" s="22"/>
      <c r="Y510" s="28"/>
      <c r="Z510" s="23"/>
      <c r="AA510" s="65"/>
      <c r="AB510" s="22"/>
      <c r="AC510" s="22"/>
      <c r="AE510" s="40">
        <f t="shared" si="26"/>
        <v>1</v>
      </c>
    </row>
    <row r="511" spans="1:31" s="40" customFormat="1" ht="8.1" customHeight="1" x14ac:dyDescent="0.15">
      <c r="A511" s="22"/>
      <c r="B511" s="22"/>
      <c r="C511" s="22"/>
      <c r="D511" s="22"/>
      <c r="E511" s="28"/>
      <c r="F511" s="23"/>
      <c r="G511" s="65"/>
      <c r="H511" s="22"/>
      <c r="I511" s="28"/>
      <c r="J511" s="23"/>
      <c r="K511" s="65"/>
      <c r="L511" s="22"/>
      <c r="M511" s="28"/>
      <c r="N511" s="23"/>
      <c r="O511" s="65"/>
      <c r="P511" s="22"/>
      <c r="Q511" s="28"/>
      <c r="R511" s="23"/>
      <c r="S511" s="65"/>
      <c r="T511" s="22"/>
      <c r="U511" s="28"/>
      <c r="V511" s="23"/>
      <c r="W511" s="65"/>
      <c r="X511" s="22"/>
      <c r="Y511" s="28"/>
      <c r="Z511" s="23"/>
      <c r="AA511" s="65"/>
      <c r="AB511" s="22"/>
      <c r="AC511" s="22"/>
      <c r="AE511" s="40">
        <f t="shared" si="26"/>
        <v>1</v>
      </c>
    </row>
    <row r="512" spans="1:31" s="40" customFormat="1" ht="8.1" customHeight="1" x14ac:dyDescent="0.15">
      <c r="A512" s="22"/>
      <c r="B512" s="22"/>
      <c r="C512" s="22"/>
      <c r="D512" s="22"/>
      <c r="E512" s="28"/>
      <c r="F512" s="23"/>
      <c r="G512" s="65"/>
      <c r="H512" s="22"/>
      <c r="I512" s="28"/>
      <c r="J512" s="23"/>
      <c r="K512" s="65"/>
      <c r="L512" s="22"/>
      <c r="M512" s="28"/>
      <c r="N512" s="23"/>
      <c r="O512" s="65"/>
      <c r="P512" s="22"/>
      <c r="Q512" s="28"/>
      <c r="R512" s="23"/>
      <c r="S512" s="65"/>
      <c r="T512" s="22"/>
      <c r="U512" s="28"/>
      <c r="V512" s="23"/>
      <c r="W512" s="65"/>
      <c r="X512" s="22"/>
      <c r="Y512" s="28"/>
      <c r="Z512" s="23"/>
      <c r="AA512" s="65"/>
      <c r="AB512" s="22"/>
      <c r="AC512" s="22"/>
      <c r="AE512" s="40">
        <f t="shared" si="26"/>
        <v>1</v>
      </c>
    </row>
    <row r="513" spans="1:31" s="40" customFormat="1" ht="8.1" customHeight="1" x14ac:dyDescent="0.15">
      <c r="A513" s="22"/>
      <c r="B513" s="22"/>
      <c r="C513" s="22"/>
      <c r="D513" s="22"/>
      <c r="E513" s="28"/>
      <c r="F513" s="23"/>
      <c r="G513" s="65"/>
      <c r="H513" s="22"/>
      <c r="I513" s="28"/>
      <c r="J513" s="23"/>
      <c r="K513" s="65"/>
      <c r="L513" s="22"/>
      <c r="M513" s="28"/>
      <c r="N513" s="23"/>
      <c r="O513" s="65"/>
      <c r="P513" s="22"/>
      <c r="Q513" s="28"/>
      <c r="R513" s="23"/>
      <c r="S513" s="65"/>
      <c r="T513" s="22"/>
      <c r="U513" s="28"/>
      <c r="V513" s="23"/>
      <c r="W513" s="65"/>
      <c r="X513" s="22"/>
      <c r="Y513" s="28"/>
      <c r="Z513" s="23"/>
      <c r="AA513" s="65"/>
      <c r="AB513" s="22"/>
      <c r="AC513" s="22"/>
      <c r="AE513" s="40">
        <f t="shared" si="26"/>
        <v>1</v>
      </c>
    </row>
    <row r="514" spans="1:31" s="40" customFormat="1" ht="8.1" customHeight="1" x14ac:dyDescent="0.15">
      <c r="A514" s="22"/>
      <c r="B514" s="22"/>
      <c r="C514" s="22"/>
      <c r="D514" s="22"/>
      <c r="E514" s="28"/>
      <c r="F514" s="23"/>
      <c r="G514" s="65"/>
      <c r="H514" s="22"/>
      <c r="I514" s="28"/>
      <c r="J514" s="23"/>
      <c r="K514" s="65"/>
      <c r="L514" s="22"/>
      <c r="M514" s="28"/>
      <c r="N514" s="23"/>
      <c r="O514" s="65"/>
      <c r="P514" s="22"/>
      <c r="Q514" s="28"/>
      <c r="R514" s="23"/>
      <c r="S514" s="65"/>
      <c r="T514" s="22"/>
      <c r="U514" s="28"/>
      <c r="V514" s="23"/>
      <c r="W514" s="65"/>
      <c r="X514" s="22"/>
      <c r="Y514" s="28"/>
      <c r="Z514" s="23"/>
      <c r="AA514" s="65"/>
      <c r="AB514" s="22"/>
      <c r="AC514" s="22"/>
      <c r="AE514" s="40">
        <f t="shared" si="26"/>
        <v>1</v>
      </c>
    </row>
    <row r="515" spans="1:31" s="40" customFormat="1" ht="8.1" customHeight="1" x14ac:dyDescent="0.15">
      <c r="A515" s="22"/>
      <c r="B515" s="22"/>
      <c r="C515" s="22"/>
      <c r="D515" s="22"/>
      <c r="E515" s="28"/>
      <c r="F515" s="23"/>
      <c r="G515" s="65"/>
      <c r="H515" s="22"/>
      <c r="I515" s="28"/>
      <c r="J515" s="23"/>
      <c r="K515" s="65"/>
      <c r="L515" s="22"/>
      <c r="M515" s="28"/>
      <c r="N515" s="23"/>
      <c r="O515" s="65"/>
      <c r="P515" s="22"/>
      <c r="Q515" s="28"/>
      <c r="R515" s="23"/>
      <c r="S515" s="65"/>
      <c r="T515" s="22"/>
      <c r="U515" s="28"/>
      <c r="V515" s="23"/>
      <c r="W515" s="65"/>
      <c r="X515" s="22"/>
      <c r="Y515" s="28"/>
      <c r="Z515" s="23"/>
      <c r="AA515" s="65"/>
      <c r="AB515" s="22"/>
      <c r="AC515" s="22"/>
      <c r="AE515" s="40">
        <f t="shared" si="26"/>
        <v>1</v>
      </c>
    </row>
    <row r="516" spans="1:31" s="40" customFormat="1" ht="8.1" customHeight="1" x14ac:dyDescent="0.15">
      <c r="A516" s="22"/>
      <c r="B516" s="22"/>
      <c r="C516" s="22"/>
      <c r="D516" s="22"/>
      <c r="E516" s="28"/>
      <c r="F516" s="23"/>
      <c r="G516" s="65"/>
      <c r="H516" s="22"/>
      <c r="I516" s="28"/>
      <c r="J516" s="23"/>
      <c r="K516" s="65"/>
      <c r="L516" s="22"/>
      <c r="M516" s="28"/>
      <c r="N516" s="23"/>
      <c r="O516" s="65"/>
      <c r="P516" s="22"/>
      <c r="Q516" s="28"/>
      <c r="R516" s="23"/>
      <c r="S516" s="65"/>
      <c r="T516" s="22"/>
      <c r="U516" s="28"/>
      <c r="V516" s="23"/>
      <c r="W516" s="65"/>
      <c r="X516" s="22"/>
      <c r="Y516" s="28"/>
      <c r="Z516" s="23"/>
      <c r="AA516" s="65"/>
      <c r="AB516" s="22"/>
      <c r="AC516" s="22"/>
      <c r="AE516" s="40">
        <f t="shared" si="26"/>
        <v>1</v>
      </c>
    </row>
    <row r="517" spans="1:31" s="40" customFormat="1" ht="8.1" customHeight="1" x14ac:dyDescent="0.15">
      <c r="A517" s="22"/>
      <c r="B517" s="22"/>
      <c r="C517" s="22"/>
      <c r="D517" s="22"/>
      <c r="E517" s="28"/>
      <c r="F517" s="23"/>
      <c r="G517" s="65"/>
      <c r="H517" s="22"/>
      <c r="I517" s="28"/>
      <c r="J517" s="23"/>
      <c r="K517" s="65"/>
      <c r="L517" s="22"/>
      <c r="M517" s="28"/>
      <c r="N517" s="23"/>
      <c r="O517" s="65"/>
      <c r="P517" s="22"/>
      <c r="Q517" s="28"/>
      <c r="R517" s="23"/>
      <c r="S517" s="65"/>
      <c r="T517" s="22"/>
      <c r="U517" s="28"/>
      <c r="V517" s="23"/>
      <c r="W517" s="65"/>
      <c r="X517" s="22"/>
      <c r="Y517" s="28"/>
      <c r="Z517" s="23"/>
      <c r="AA517" s="65"/>
      <c r="AB517" s="22"/>
      <c r="AC517" s="22"/>
      <c r="AE517" s="40">
        <f t="shared" si="26"/>
        <v>1</v>
      </c>
    </row>
    <row r="518" spans="1:31" s="40" customFormat="1" ht="8.1" customHeight="1" x14ac:dyDescent="0.15">
      <c r="A518" s="22"/>
      <c r="B518" s="22"/>
      <c r="C518" s="22"/>
      <c r="D518" s="22"/>
      <c r="E518" s="28"/>
      <c r="F518" s="23"/>
      <c r="G518" s="65"/>
      <c r="H518" s="22"/>
      <c r="I518" s="28"/>
      <c r="J518" s="23"/>
      <c r="K518" s="65"/>
      <c r="L518" s="22"/>
      <c r="M518" s="28"/>
      <c r="N518" s="23"/>
      <c r="O518" s="65"/>
      <c r="P518" s="22"/>
      <c r="Q518" s="28"/>
      <c r="R518" s="23"/>
      <c r="S518" s="65"/>
      <c r="T518" s="22"/>
      <c r="U518" s="28"/>
      <c r="V518" s="23"/>
      <c r="W518" s="65"/>
      <c r="X518" s="22"/>
      <c r="Y518" s="28"/>
      <c r="Z518" s="23"/>
      <c r="AA518" s="65"/>
      <c r="AB518" s="22"/>
      <c r="AC518" s="22"/>
      <c r="AE518" s="40">
        <f t="shared" si="26"/>
        <v>1</v>
      </c>
    </row>
    <row r="519" spans="1:31" s="40" customFormat="1" ht="8.1" customHeight="1" x14ac:dyDescent="0.15">
      <c r="A519" s="22"/>
      <c r="B519" s="22"/>
      <c r="C519" s="22"/>
      <c r="D519" s="22"/>
      <c r="E519" s="28"/>
      <c r="F519" s="23"/>
      <c r="G519" s="65"/>
      <c r="H519" s="22"/>
      <c r="I519" s="28"/>
      <c r="J519" s="23"/>
      <c r="K519" s="65"/>
      <c r="L519" s="22"/>
      <c r="M519" s="28"/>
      <c r="N519" s="23"/>
      <c r="O519" s="65"/>
      <c r="P519" s="22"/>
      <c r="Q519" s="28"/>
      <c r="R519" s="23"/>
      <c r="S519" s="65"/>
      <c r="T519" s="22"/>
      <c r="U519" s="28"/>
      <c r="V519" s="23"/>
      <c r="W519" s="65"/>
      <c r="X519" s="22"/>
      <c r="Y519" s="28"/>
      <c r="Z519" s="23"/>
      <c r="AA519" s="65"/>
      <c r="AB519" s="22"/>
      <c r="AC519" s="22"/>
      <c r="AE519" s="40">
        <f t="shared" si="26"/>
        <v>1</v>
      </c>
    </row>
    <row r="520" spans="1:31" s="40" customFormat="1" ht="8.1" customHeight="1" x14ac:dyDescent="0.15">
      <c r="A520" s="22"/>
      <c r="B520" s="22"/>
      <c r="C520" s="22"/>
      <c r="D520" s="22"/>
      <c r="E520" s="28"/>
      <c r="F520" s="23"/>
      <c r="G520" s="65"/>
      <c r="H520" s="22"/>
      <c r="I520" s="28"/>
      <c r="J520" s="23"/>
      <c r="K520" s="65"/>
      <c r="L520" s="22"/>
      <c r="M520" s="28"/>
      <c r="N520" s="23"/>
      <c r="O520" s="65"/>
      <c r="P520" s="22"/>
      <c r="Q520" s="28"/>
      <c r="R520" s="23"/>
      <c r="S520" s="65"/>
      <c r="T520" s="22"/>
      <c r="U520" s="28"/>
      <c r="V520" s="23"/>
      <c r="W520" s="65"/>
      <c r="X520" s="22"/>
      <c r="Y520" s="28"/>
      <c r="Z520" s="23"/>
      <c r="AA520" s="65"/>
      <c r="AB520" s="22"/>
      <c r="AC520" s="22"/>
      <c r="AE520" s="40">
        <f t="shared" si="26"/>
        <v>1</v>
      </c>
    </row>
    <row r="521" spans="1:31" s="40" customFormat="1" ht="8.1" customHeight="1" x14ac:dyDescent="0.15">
      <c r="A521" s="22"/>
      <c r="B521" s="22"/>
      <c r="C521" s="22"/>
      <c r="D521" s="22"/>
      <c r="E521" s="28"/>
      <c r="F521" s="23"/>
      <c r="G521" s="65"/>
      <c r="H521" s="22"/>
      <c r="I521" s="28"/>
      <c r="J521" s="23"/>
      <c r="K521" s="65"/>
      <c r="L521" s="22"/>
      <c r="M521" s="28"/>
      <c r="N521" s="23"/>
      <c r="O521" s="65"/>
      <c r="P521" s="22"/>
      <c r="Q521" s="28"/>
      <c r="R521" s="23"/>
      <c r="S521" s="65"/>
      <c r="T521" s="22"/>
      <c r="U521" s="28"/>
      <c r="V521" s="23"/>
      <c r="W521" s="65"/>
      <c r="X521" s="22"/>
      <c r="Y521" s="28"/>
      <c r="Z521" s="23"/>
      <c r="AA521" s="65"/>
      <c r="AB521" s="22"/>
      <c r="AC521" s="22"/>
      <c r="AE521" s="40">
        <f t="shared" si="26"/>
        <v>1</v>
      </c>
    </row>
    <row r="522" spans="1:31" s="40" customFormat="1" ht="8.1" customHeight="1" x14ac:dyDescent="0.15">
      <c r="A522" s="22"/>
      <c r="B522" s="22"/>
      <c r="C522" s="22"/>
      <c r="D522" s="22"/>
      <c r="E522" s="28"/>
      <c r="F522" s="23"/>
      <c r="G522" s="65"/>
      <c r="H522" s="22"/>
      <c r="I522" s="28"/>
      <c r="J522" s="23"/>
      <c r="K522" s="65"/>
      <c r="L522" s="22"/>
      <c r="M522" s="28"/>
      <c r="N522" s="23"/>
      <c r="O522" s="65"/>
      <c r="P522" s="22"/>
      <c r="Q522" s="28"/>
      <c r="R522" s="23"/>
      <c r="S522" s="65"/>
      <c r="T522" s="22"/>
      <c r="U522" s="28"/>
      <c r="V522" s="23"/>
      <c r="W522" s="65"/>
      <c r="X522" s="22"/>
      <c r="Y522" s="28"/>
      <c r="Z522" s="23"/>
      <c r="AA522" s="65"/>
      <c r="AB522" s="22"/>
      <c r="AC522" s="22"/>
      <c r="AE522" s="40">
        <f t="shared" si="26"/>
        <v>1</v>
      </c>
    </row>
    <row r="523" spans="1:31" s="40" customFormat="1" ht="8.1" customHeight="1" x14ac:dyDescent="0.15">
      <c r="A523" s="22"/>
      <c r="B523" s="22"/>
      <c r="C523" s="22"/>
      <c r="D523" s="22"/>
      <c r="E523" s="28"/>
      <c r="F523" s="23"/>
      <c r="G523" s="65"/>
      <c r="H523" s="22"/>
      <c r="I523" s="28"/>
      <c r="J523" s="23"/>
      <c r="K523" s="65"/>
      <c r="L523" s="22"/>
      <c r="M523" s="28"/>
      <c r="N523" s="23"/>
      <c r="O523" s="65"/>
      <c r="P523" s="22"/>
      <c r="Q523" s="28"/>
      <c r="R523" s="23"/>
      <c r="S523" s="65"/>
      <c r="T523" s="22"/>
      <c r="U523" s="28"/>
      <c r="V523" s="23"/>
      <c r="W523" s="65"/>
      <c r="X523" s="22"/>
      <c r="Y523" s="28"/>
      <c r="Z523" s="23"/>
      <c r="AA523" s="65"/>
      <c r="AB523" s="22"/>
      <c r="AC523" s="22"/>
      <c r="AE523" s="40">
        <f t="shared" si="26"/>
        <v>1</v>
      </c>
    </row>
    <row r="524" spans="1:31" s="40" customFormat="1" ht="8.1" customHeight="1" x14ac:dyDescent="0.15">
      <c r="A524" s="22"/>
      <c r="B524" s="22"/>
      <c r="C524" s="22"/>
      <c r="D524" s="22"/>
      <c r="E524" s="28"/>
      <c r="F524" s="23"/>
      <c r="G524" s="65"/>
      <c r="H524" s="22"/>
      <c r="I524" s="28"/>
      <c r="J524" s="23"/>
      <c r="K524" s="65"/>
      <c r="L524" s="22"/>
      <c r="M524" s="28"/>
      <c r="N524" s="23"/>
      <c r="O524" s="65"/>
      <c r="P524" s="22"/>
      <c r="Q524" s="28"/>
      <c r="R524" s="23"/>
      <c r="S524" s="65"/>
      <c r="T524" s="22"/>
      <c r="U524" s="28"/>
      <c r="V524" s="23"/>
      <c r="W524" s="65"/>
      <c r="X524" s="22"/>
      <c r="Y524" s="28"/>
      <c r="Z524" s="23"/>
      <c r="AA524" s="65"/>
      <c r="AB524" s="22"/>
      <c r="AC524" s="22"/>
      <c r="AE524" s="40">
        <f t="shared" si="26"/>
        <v>1</v>
      </c>
    </row>
    <row r="525" spans="1:31" s="40" customFormat="1" ht="8.1" customHeight="1" x14ac:dyDescent="0.15">
      <c r="A525" s="22"/>
      <c r="B525" s="22"/>
      <c r="C525" s="22"/>
      <c r="D525" s="22"/>
      <c r="E525" s="28"/>
      <c r="F525" s="23"/>
      <c r="G525" s="65"/>
      <c r="H525" s="22"/>
      <c r="I525" s="28"/>
      <c r="J525" s="23"/>
      <c r="K525" s="65"/>
      <c r="L525" s="22"/>
      <c r="M525" s="28"/>
      <c r="N525" s="23"/>
      <c r="O525" s="65"/>
      <c r="P525" s="22"/>
      <c r="Q525" s="28"/>
      <c r="R525" s="23"/>
      <c r="S525" s="65"/>
      <c r="T525" s="22"/>
      <c r="U525" s="28"/>
      <c r="V525" s="23"/>
      <c r="W525" s="65"/>
      <c r="X525" s="22"/>
      <c r="Y525" s="28"/>
      <c r="Z525" s="23"/>
      <c r="AA525" s="65"/>
      <c r="AB525" s="22"/>
      <c r="AC525" s="22"/>
      <c r="AE525" s="40">
        <f t="shared" si="26"/>
        <v>1</v>
      </c>
    </row>
    <row r="526" spans="1:31" s="40" customFormat="1" ht="8.1" customHeight="1" x14ac:dyDescent="0.15">
      <c r="A526" s="22"/>
      <c r="B526" s="22"/>
      <c r="C526" s="22"/>
      <c r="D526" s="22"/>
      <c r="E526" s="28"/>
      <c r="F526" s="23"/>
      <c r="G526" s="65"/>
      <c r="H526" s="22"/>
      <c r="I526" s="28"/>
      <c r="J526" s="23"/>
      <c r="K526" s="65"/>
      <c r="L526" s="22"/>
      <c r="M526" s="28"/>
      <c r="N526" s="23"/>
      <c r="O526" s="65"/>
      <c r="P526" s="22"/>
      <c r="Q526" s="28"/>
      <c r="R526" s="23"/>
      <c r="S526" s="65"/>
      <c r="T526" s="22"/>
      <c r="U526" s="28"/>
      <c r="V526" s="23"/>
      <c r="W526" s="65"/>
      <c r="X526" s="22"/>
      <c r="Y526" s="28"/>
      <c r="Z526" s="23"/>
      <c r="AA526" s="65"/>
      <c r="AB526" s="22"/>
      <c r="AC526" s="22"/>
      <c r="AE526" s="40">
        <f t="shared" si="26"/>
        <v>1</v>
      </c>
    </row>
    <row r="527" spans="1:31" s="40" customFormat="1" ht="8.1" customHeight="1" x14ac:dyDescent="0.15">
      <c r="A527" s="22"/>
      <c r="B527" s="22"/>
      <c r="C527" s="22"/>
      <c r="D527" s="22"/>
      <c r="E527" s="28"/>
      <c r="F527" s="23"/>
      <c r="G527" s="65"/>
      <c r="H527" s="22"/>
      <c r="I527" s="28"/>
      <c r="J527" s="23"/>
      <c r="K527" s="65"/>
      <c r="L527" s="22"/>
      <c r="M527" s="28"/>
      <c r="N527" s="23"/>
      <c r="O527" s="65"/>
      <c r="P527" s="22"/>
      <c r="Q527" s="28"/>
      <c r="R527" s="23"/>
      <c r="S527" s="65"/>
      <c r="T527" s="22"/>
      <c r="U527" s="28"/>
      <c r="V527" s="23"/>
      <c r="W527" s="65"/>
      <c r="X527" s="22"/>
      <c r="Y527" s="28"/>
      <c r="Z527" s="23"/>
      <c r="AA527" s="65"/>
      <c r="AB527" s="22"/>
      <c r="AC527" s="22"/>
      <c r="AE527" s="40">
        <f t="shared" si="26"/>
        <v>1</v>
      </c>
    </row>
    <row r="528" spans="1:31" s="40" customFormat="1" ht="8.1" customHeight="1" x14ac:dyDescent="0.15">
      <c r="A528" s="22"/>
      <c r="B528" s="22"/>
      <c r="C528" s="22"/>
      <c r="D528" s="22"/>
      <c r="E528" s="28"/>
      <c r="F528" s="23"/>
      <c r="G528" s="65"/>
      <c r="H528" s="22"/>
      <c r="I528" s="28"/>
      <c r="J528" s="23"/>
      <c r="K528" s="65"/>
      <c r="L528" s="22"/>
      <c r="M528" s="28"/>
      <c r="N528" s="23"/>
      <c r="O528" s="65"/>
      <c r="P528" s="22"/>
      <c r="Q528" s="28"/>
      <c r="R528" s="23"/>
      <c r="S528" s="65"/>
      <c r="T528" s="22"/>
      <c r="U528" s="28"/>
      <c r="V528" s="23"/>
      <c r="W528" s="65"/>
      <c r="X528" s="22"/>
      <c r="Y528" s="28"/>
      <c r="Z528" s="23"/>
      <c r="AA528" s="65"/>
      <c r="AB528" s="22"/>
      <c r="AC528" s="22"/>
      <c r="AE528" s="40">
        <f t="shared" si="26"/>
        <v>1</v>
      </c>
    </row>
    <row r="529" spans="1:31" s="40" customFormat="1" ht="8.1" customHeight="1" x14ac:dyDescent="0.15">
      <c r="A529" s="22"/>
      <c r="B529" s="22"/>
      <c r="C529" s="22"/>
      <c r="D529" s="22"/>
      <c r="E529" s="28"/>
      <c r="F529" s="23"/>
      <c r="G529" s="65"/>
      <c r="H529" s="22"/>
      <c r="I529" s="28"/>
      <c r="J529" s="23"/>
      <c r="K529" s="65"/>
      <c r="L529" s="22"/>
      <c r="M529" s="28"/>
      <c r="N529" s="23"/>
      <c r="O529" s="65"/>
      <c r="P529" s="22"/>
      <c r="Q529" s="28"/>
      <c r="R529" s="23"/>
      <c r="S529" s="65"/>
      <c r="T529" s="22"/>
      <c r="U529" s="28"/>
      <c r="V529" s="23"/>
      <c r="W529" s="65"/>
      <c r="X529" s="22"/>
      <c r="Y529" s="28"/>
      <c r="Z529" s="23"/>
      <c r="AA529" s="65"/>
      <c r="AB529" s="22"/>
      <c r="AC529" s="22"/>
      <c r="AE529" s="40">
        <f t="shared" si="26"/>
        <v>1</v>
      </c>
    </row>
    <row r="530" spans="1:31" s="40" customFormat="1" ht="8.1" customHeight="1" x14ac:dyDescent="0.15">
      <c r="A530" s="22"/>
      <c r="B530" s="22"/>
      <c r="C530" s="22"/>
      <c r="D530" s="22"/>
      <c r="E530" s="28"/>
      <c r="F530" s="23"/>
      <c r="G530" s="65"/>
      <c r="H530" s="22"/>
      <c r="I530" s="28"/>
      <c r="J530" s="23"/>
      <c r="K530" s="65"/>
      <c r="L530" s="22"/>
      <c r="M530" s="28"/>
      <c r="N530" s="23"/>
      <c r="O530" s="65"/>
      <c r="P530" s="22"/>
      <c r="Q530" s="28"/>
      <c r="R530" s="23"/>
      <c r="S530" s="65"/>
      <c r="T530" s="22"/>
      <c r="U530" s="28"/>
      <c r="V530" s="23"/>
      <c r="W530" s="65"/>
      <c r="X530" s="22"/>
      <c r="Y530" s="28"/>
      <c r="Z530" s="23"/>
      <c r="AA530" s="65"/>
      <c r="AB530" s="22"/>
      <c r="AC530" s="22"/>
      <c r="AE530" s="40">
        <f t="shared" si="26"/>
        <v>1</v>
      </c>
    </row>
    <row r="531" spans="1:31" s="40" customFormat="1" ht="8.1" customHeight="1" x14ac:dyDescent="0.15">
      <c r="A531" s="22"/>
      <c r="B531" s="22"/>
      <c r="C531" s="22"/>
      <c r="D531" s="22"/>
      <c r="E531" s="28"/>
      <c r="F531" s="23"/>
      <c r="G531" s="65"/>
      <c r="H531" s="22"/>
      <c r="I531" s="28"/>
      <c r="J531" s="23"/>
      <c r="K531" s="65"/>
      <c r="L531" s="22"/>
      <c r="M531" s="28"/>
      <c r="N531" s="23"/>
      <c r="O531" s="65"/>
      <c r="P531" s="22"/>
      <c r="Q531" s="28"/>
      <c r="R531" s="23"/>
      <c r="S531" s="65"/>
      <c r="T531" s="22"/>
      <c r="U531" s="28"/>
      <c r="V531" s="23"/>
      <c r="W531" s="65"/>
      <c r="X531" s="22"/>
      <c r="Y531" s="28"/>
      <c r="Z531" s="23"/>
      <c r="AA531" s="65"/>
      <c r="AB531" s="22"/>
      <c r="AC531" s="22"/>
      <c r="AE531" s="40">
        <f t="shared" si="26"/>
        <v>1</v>
      </c>
    </row>
    <row r="532" spans="1:31" s="40" customFormat="1" ht="8.1" customHeight="1" x14ac:dyDescent="0.15">
      <c r="A532" s="22"/>
      <c r="B532" s="22"/>
      <c r="C532" s="22"/>
      <c r="D532" s="22"/>
      <c r="E532" s="28"/>
      <c r="F532" s="23"/>
      <c r="G532" s="65"/>
      <c r="H532" s="22"/>
      <c r="I532" s="28"/>
      <c r="J532" s="23"/>
      <c r="K532" s="65"/>
      <c r="L532" s="22"/>
      <c r="M532" s="28"/>
      <c r="N532" s="23"/>
      <c r="O532" s="65"/>
      <c r="P532" s="22"/>
      <c r="Q532" s="28"/>
      <c r="R532" s="23"/>
      <c r="S532" s="65"/>
      <c r="T532" s="22"/>
      <c r="U532" s="28"/>
      <c r="V532" s="23"/>
      <c r="W532" s="65"/>
      <c r="X532" s="22"/>
      <c r="Y532" s="28"/>
      <c r="Z532" s="23"/>
      <c r="AA532" s="65"/>
      <c r="AB532" s="22"/>
      <c r="AC532" s="22"/>
      <c r="AE532" s="40">
        <f t="shared" si="26"/>
        <v>1</v>
      </c>
    </row>
    <row r="533" spans="1:31" s="40" customFormat="1" ht="8.1" customHeight="1" x14ac:dyDescent="0.15">
      <c r="A533" s="22"/>
      <c r="B533" s="22"/>
      <c r="C533" s="22"/>
      <c r="D533" s="22"/>
      <c r="E533" s="28"/>
      <c r="F533" s="23"/>
      <c r="G533" s="65"/>
      <c r="H533" s="22"/>
      <c r="I533" s="28"/>
      <c r="J533" s="23"/>
      <c r="K533" s="65"/>
      <c r="L533" s="22"/>
      <c r="M533" s="28"/>
      <c r="N533" s="23"/>
      <c r="O533" s="65"/>
      <c r="P533" s="22"/>
      <c r="Q533" s="28"/>
      <c r="R533" s="23"/>
      <c r="S533" s="65"/>
      <c r="T533" s="22"/>
      <c r="U533" s="28"/>
      <c r="V533" s="23"/>
      <c r="W533" s="65"/>
      <c r="X533" s="22"/>
      <c r="Y533" s="28"/>
      <c r="Z533" s="23"/>
      <c r="AA533" s="65"/>
      <c r="AB533" s="22"/>
      <c r="AC533" s="22"/>
      <c r="AE533" s="40">
        <f t="shared" si="26"/>
        <v>1</v>
      </c>
    </row>
    <row r="534" spans="1:31" s="40" customFormat="1" ht="8.1" customHeight="1" x14ac:dyDescent="0.15">
      <c r="A534" s="22"/>
      <c r="B534" s="22"/>
      <c r="C534" s="22"/>
      <c r="D534" s="22"/>
      <c r="E534" s="28"/>
      <c r="F534" s="23"/>
      <c r="G534" s="65"/>
      <c r="H534" s="22"/>
      <c r="I534" s="28"/>
      <c r="J534" s="23"/>
      <c r="K534" s="65"/>
      <c r="L534" s="22"/>
      <c r="M534" s="28"/>
      <c r="N534" s="23"/>
      <c r="O534" s="65"/>
      <c r="P534" s="22"/>
      <c r="Q534" s="28"/>
      <c r="R534" s="23"/>
      <c r="S534" s="65"/>
      <c r="T534" s="22"/>
      <c r="U534" s="28"/>
      <c r="V534" s="23"/>
      <c r="W534" s="65"/>
      <c r="X534" s="22"/>
      <c r="Y534" s="28"/>
      <c r="Z534" s="23"/>
      <c r="AA534" s="65"/>
      <c r="AB534" s="22"/>
      <c r="AC534" s="22"/>
      <c r="AE534" s="40">
        <f t="shared" si="26"/>
        <v>1</v>
      </c>
    </row>
    <row r="535" spans="1:31" s="40" customFormat="1" ht="8.1" customHeight="1" x14ac:dyDescent="0.15">
      <c r="A535" s="22"/>
      <c r="B535" s="22"/>
      <c r="C535" s="22"/>
      <c r="D535" s="22"/>
      <c r="E535" s="28"/>
      <c r="F535" s="23"/>
      <c r="G535" s="65"/>
      <c r="H535" s="22"/>
      <c r="I535" s="28"/>
      <c r="J535" s="23"/>
      <c r="K535" s="65"/>
      <c r="L535" s="22"/>
      <c r="M535" s="28"/>
      <c r="N535" s="23"/>
      <c r="O535" s="65"/>
      <c r="P535" s="22"/>
      <c r="Q535" s="28"/>
      <c r="R535" s="23"/>
      <c r="S535" s="65"/>
      <c r="T535" s="22"/>
      <c r="U535" s="28"/>
      <c r="V535" s="23"/>
      <c r="W535" s="65"/>
      <c r="X535" s="22"/>
      <c r="Y535" s="28"/>
      <c r="Z535" s="23"/>
      <c r="AA535" s="65"/>
      <c r="AB535" s="22"/>
      <c r="AC535" s="22"/>
      <c r="AE535" s="40">
        <f t="shared" si="26"/>
        <v>1</v>
      </c>
    </row>
    <row r="536" spans="1:31" s="40" customFormat="1" ht="8.1" customHeight="1" x14ac:dyDescent="0.15">
      <c r="A536" s="22"/>
      <c r="B536" s="22"/>
      <c r="C536" s="22"/>
      <c r="D536" s="22"/>
      <c r="E536" s="28"/>
      <c r="F536" s="23"/>
      <c r="G536" s="65"/>
      <c r="H536" s="22"/>
      <c r="I536" s="28"/>
      <c r="J536" s="23"/>
      <c r="K536" s="65"/>
      <c r="L536" s="22"/>
      <c r="M536" s="28"/>
      <c r="N536" s="23"/>
      <c r="O536" s="65"/>
      <c r="P536" s="22"/>
      <c r="Q536" s="28"/>
      <c r="R536" s="23"/>
      <c r="S536" s="65"/>
      <c r="T536" s="22"/>
      <c r="U536" s="28"/>
      <c r="V536" s="23"/>
      <c r="W536" s="65"/>
      <c r="X536" s="22"/>
      <c r="Y536" s="28"/>
      <c r="Z536" s="23"/>
      <c r="AA536" s="65"/>
      <c r="AB536" s="22"/>
      <c r="AC536" s="22"/>
      <c r="AE536" s="40">
        <f t="shared" si="26"/>
        <v>1</v>
      </c>
    </row>
    <row r="537" spans="1:31" s="40" customFormat="1" ht="8.1" customHeight="1" x14ac:dyDescent="0.15">
      <c r="A537" s="22"/>
      <c r="B537" s="22"/>
      <c r="C537" s="22"/>
      <c r="D537" s="22"/>
      <c r="E537" s="28"/>
      <c r="F537" s="23"/>
      <c r="G537" s="65"/>
      <c r="H537" s="22"/>
      <c r="I537" s="28"/>
      <c r="J537" s="23"/>
      <c r="K537" s="65"/>
      <c r="L537" s="22"/>
      <c r="M537" s="28"/>
      <c r="N537" s="23"/>
      <c r="O537" s="65"/>
      <c r="P537" s="22"/>
      <c r="Q537" s="28"/>
      <c r="R537" s="23"/>
      <c r="S537" s="65"/>
      <c r="T537" s="22"/>
      <c r="U537" s="28"/>
      <c r="V537" s="23"/>
      <c r="W537" s="65"/>
      <c r="X537" s="22"/>
      <c r="Y537" s="28"/>
      <c r="Z537" s="23"/>
      <c r="AA537" s="65"/>
      <c r="AB537" s="22"/>
      <c r="AC537" s="22"/>
      <c r="AE537" s="40">
        <f t="shared" si="26"/>
        <v>1</v>
      </c>
    </row>
    <row r="538" spans="1:31" s="40" customFormat="1" ht="8.1" customHeight="1" x14ac:dyDescent="0.15">
      <c r="A538" s="22"/>
      <c r="B538" s="22"/>
      <c r="C538" s="22"/>
      <c r="D538" s="22"/>
      <c r="E538" s="28"/>
      <c r="F538" s="23"/>
      <c r="G538" s="65"/>
      <c r="H538" s="22"/>
      <c r="I538" s="28"/>
      <c r="J538" s="23"/>
      <c r="K538" s="65"/>
      <c r="L538" s="22"/>
      <c r="M538" s="28"/>
      <c r="N538" s="23"/>
      <c r="O538" s="65"/>
      <c r="P538" s="22"/>
      <c r="Q538" s="28"/>
      <c r="R538" s="23"/>
      <c r="S538" s="65"/>
      <c r="T538" s="22"/>
      <c r="U538" s="28"/>
      <c r="V538" s="23"/>
      <c r="W538" s="65"/>
      <c r="X538" s="22"/>
      <c r="Y538" s="28"/>
      <c r="Z538" s="23"/>
      <c r="AA538" s="65"/>
      <c r="AB538" s="22"/>
      <c r="AC538" s="22"/>
      <c r="AE538" s="40">
        <f t="shared" si="26"/>
        <v>1</v>
      </c>
    </row>
    <row r="539" spans="1:31" s="40" customFormat="1" ht="8.1" customHeight="1" x14ac:dyDescent="0.15">
      <c r="A539" s="22"/>
      <c r="B539" s="22"/>
      <c r="C539" s="22"/>
      <c r="D539" s="22"/>
      <c r="E539" s="28"/>
      <c r="F539" s="23"/>
      <c r="G539" s="65"/>
      <c r="H539" s="22"/>
      <c r="I539" s="28"/>
      <c r="J539" s="23"/>
      <c r="K539" s="65"/>
      <c r="L539" s="22"/>
      <c r="M539" s="28"/>
      <c r="N539" s="23"/>
      <c r="O539" s="65"/>
      <c r="P539" s="22"/>
      <c r="Q539" s="28"/>
      <c r="R539" s="23"/>
      <c r="S539" s="65"/>
      <c r="T539" s="22"/>
      <c r="U539" s="28"/>
      <c r="V539" s="23"/>
      <c r="W539" s="65"/>
      <c r="X539" s="22"/>
      <c r="Y539" s="28"/>
      <c r="Z539" s="23"/>
      <c r="AA539" s="65"/>
      <c r="AB539" s="22"/>
      <c r="AC539" s="22"/>
      <c r="AE539" s="40">
        <f t="shared" si="26"/>
        <v>1</v>
      </c>
    </row>
    <row r="540" spans="1:31" s="40" customFormat="1" ht="8.1" customHeight="1" x14ac:dyDescent="0.15">
      <c r="A540" s="22"/>
      <c r="B540" s="22"/>
      <c r="C540" s="22"/>
      <c r="D540" s="22"/>
      <c r="E540" s="28"/>
      <c r="F540" s="23"/>
      <c r="G540" s="65"/>
      <c r="H540" s="22"/>
      <c r="I540" s="28"/>
      <c r="J540" s="23"/>
      <c r="K540" s="65"/>
      <c r="L540" s="22"/>
      <c r="M540" s="28"/>
      <c r="N540" s="23"/>
      <c r="O540" s="65"/>
      <c r="P540" s="22"/>
      <c r="Q540" s="28"/>
      <c r="R540" s="23"/>
      <c r="S540" s="65"/>
      <c r="T540" s="22"/>
      <c r="U540" s="28"/>
      <c r="V540" s="23"/>
      <c r="W540" s="65"/>
      <c r="X540" s="22"/>
      <c r="Y540" s="28"/>
      <c r="Z540" s="23"/>
      <c r="AA540" s="65"/>
      <c r="AB540" s="22"/>
      <c r="AC540" s="22"/>
      <c r="AE540" s="40">
        <f t="shared" si="26"/>
        <v>1</v>
      </c>
    </row>
    <row r="541" spans="1:31" s="40" customFormat="1" ht="8.1" customHeight="1" x14ac:dyDescent="0.15">
      <c r="A541" s="22"/>
      <c r="B541" s="22"/>
      <c r="C541" s="22"/>
      <c r="D541" s="22"/>
      <c r="E541" s="28"/>
      <c r="F541" s="23"/>
      <c r="G541" s="65"/>
      <c r="H541" s="22"/>
      <c r="I541" s="28"/>
      <c r="J541" s="23"/>
      <c r="K541" s="65"/>
      <c r="L541" s="22"/>
      <c r="M541" s="28"/>
      <c r="N541" s="23"/>
      <c r="O541" s="65"/>
      <c r="P541" s="22"/>
      <c r="Q541" s="28"/>
      <c r="R541" s="23"/>
      <c r="S541" s="65"/>
      <c r="T541" s="22"/>
      <c r="U541" s="28"/>
      <c r="V541" s="23"/>
      <c r="W541" s="65"/>
      <c r="X541" s="22"/>
      <c r="Y541" s="28"/>
      <c r="Z541" s="23"/>
      <c r="AA541" s="65"/>
      <c r="AB541" s="22"/>
      <c r="AC541" s="22"/>
      <c r="AE541" s="40">
        <f t="shared" si="26"/>
        <v>1</v>
      </c>
    </row>
    <row r="542" spans="1:31" s="40" customFormat="1" ht="8.1" customHeight="1" x14ac:dyDescent="0.15">
      <c r="A542" s="22"/>
      <c r="B542" s="22"/>
      <c r="C542" s="22"/>
      <c r="D542" s="22"/>
      <c r="E542" s="28"/>
      <c r="F542" s="23"/>
      <c r="G542" s="65"/>
      <c r="H542" s="22"/>
      <c r="I542" s="28"/>
      <c r="J542" s="23"/>
      <c r="K542" s="65"/>
      <c r="L542" s="22"/>
      <c r="M542" s="28"/>
      <c r="N542" s="23"/>
      <c r="O542" s="65"/>
      <c r="P542" s="22"/>
      <c r="Q542" s="28"/>
      <c r="R542" s="23"/>
      <c r="S542" s="65"/>
      <c r="T542" s="22"/>
      <c r="U542" s="28"/>
      <c r="V542" s="23"/>
      <c r="W542" s="65"/>
      <c r="X542" s="22"/>
      <c r="Y542" s="28"/>
      <c r="Z542" s="23"/>
      <c r="AA542" s="65"/>
      <c r="AB542" s="22"/>
      <c r="AC542" s="22"/>
      <c r="AE542" s="40">
        <f t="shared" si="26"/>
        <v>1</v>
      </c>
    </row>
    <row r="543" spans="1:31" s="40" customFormat="1" ht="8.1" customHeight="1" x14ac:dyDescent="0.15">
      <c r="A543" s="22"/>
      <c r="B543" s="22"/>
      <c r="C543" s="22"/>
      <c r="D543" s="22"/>
      <c r="E543" s="28"/>
      <c r="F543" s="23"/>
      <c r="G543" s="65"/>
      <c r="H543" s="22"/>
      <c r="I543" s="28"/>
      <c r="J543" s="23"/>
      <c r="K543" s="65"/>
      <c r="L543" s="22"/>
      <c r="M543" s="28"/>
      <c r="N543" s="23"/>
      <c r="O543" s="65"/>
      <c r="P543" s="22"/>
      <c r="Q543" s="28"/>
      <c r="R543" s="23"/>
      <c r="S543" s="65"/>
      <c r="T543" s="22"/>
      <c r="U543" s="28"/>
      <c r="V543" s="23"/>
      <c r="W543" s="65"/>
      <c r="X543" s="22"/>
      <c r="Y543" s="28"/>
      <c r="Z543" s="23"/>
      <c r="AA543" s="65"/>
      <c r="AB543" s="22"/>
      <c r="AC543" s="22"/>
      <c r="AE543" s="40">
        <f t="shared" si="26"/>
        <v>1</v>
      </c>
    </row>
    <row r="544" spans="1:31" s="40" customFormat="1" ht="8.1" customHeight="1" x14ac:dyDescent="0.15">
      <c r="A544" s="22"/>
      <c r="B544" s="22"/>
      <c r="C544" s="22"/>
      <c r="D544" s="22"/>
      <c r="E544" s="28"/>
      <c r="F544" s="23"/>
      <c r="G544" s="65"/>
      <c r="H544" s="22"/>
      <c r="I544" s="28"/>
      <c r="J544" s="23"/>
      <c r="K544" s="65"/>
      <c r="L544" s="22"/>
      <c r="M544" s="28"/>
      <c r="N544" s="23"/>
      <c r="O544" s="65"/>
      <c r="P544" s="22"/>
      <c r="Q544" s="28"/>
      <c r="R544" s="23"/>
      <c r="S544" s="65"/>
      <c r="T544" s="22"/>
      <c r="U544" s="28"/>
      <c r="V544" s="23"/>
      <c r="W544" s="65"/>
      <c r="X544" s="22"/>
      <c r="Y544" s="28"/>
      <c r="Z544" s="23"/>
      <c r="AA544" s="65"/>
      <c r="AB544" s="22"/>
      <c r="AC544" s="22"/>
      <c r="AE544" s="40">
        <f t="shared" si="26"/>
        <v>1</v>
      </c>
    </row>
    <row r="545" ht="8.1" customHeight="1" x14ac:dyDescent="0.15"/>
    <row r="546" ht="8.1" customHeight="1" x14ac:dyDescent="0.15"/>
    <row r="547" ht="8.1" customHeight="1" x14ac:dyDescent="0.15"/>
    <row r="548" ht="8.1" customHeight="1" x14ac:dyDescent="0.15"/>
    <row r="549" ht="8.1" customHeight="1" x14ac:dyDescent="0.15"/>
    <row r="550" ht="8.1" customHeight="1" x14ac:dyDescent="0.15"/>
    <row r="551" ht="8.1" customHeight="1" x14ac:dyDescent="0.15"/>
    <row r="552" ht="8.1" customHeight="1" x14ac:dyDescent="0.15"/>
    <row r="553" ht="8.1" customHeight="1" x14ac:dyDescent="0.15"/>
    <row r="554" ht="8.1" customHeight="1" x14ac:dyDescent="0.15"/>
    <row r="555" ht="8.1" customHeight="1" x14ac:dyDescent="0.15"/>
    <row r="556" ht="8.1" customHeight="1" x14ac:dyDescent="0.15"/>
    <row r="557" ht="8.1" customHeight="1" x14ac:dyDescent="0.15"/>
    <row r="558" ht="8.1" customHeight="1" x14ac:dyDescent="0.15"/>
    <row r="559" ht="8.1" customHeight="1" x14ac:dyDescent="0.15"/>
    <row r="560" ht="8.1" customHeight="1" x14ac:dyDescent="0.15"/>
    <row r="561" ht="8.1" customHeight="1" x14ac:dyDescent="0.15"/>
    <row r="562" ht="8.1" customHeight="1" x14ac:dyDescent="0.15"/>
    <row r="563" ht="8.1" customHeight="1" x14ac:dyDescent="0.15"/>
    <row r="564" ht="8.1" customHeight="1" x14ac:dyDescent="0.15"/>
    <row r="565" ht="8.1" customHeight="1" x14ac:dyDescent="0.15"/>
    <row r="566" ht="8.1" customHeight="1" x14ac:dyDescent="0.15"/>
    <row r="567" ht="8.1" customHeight="1" x14ac:dyDescent="0.15"/>
    <row r="568" ht="8.1" customHeight="1" x14ac:dyDescent="0.15"/>
    <row r="569" ht="8.1" customHeight="1" x14ac:dyDescent="0.15"/>
    <row r="570" ht="8.1" customHeight="1" x14ac:dyDescent="0.15"/>
    <row r="571" ht="8.1" customHeight="1" x14ac:dyDescent="0.15"/>
    <row r="572" ht="8.1" customHeight="1" x14ac:dyDescent="0.15"/>
    <row r="573" ht="8.1" customHeight="1" x14ac:dyDescent="0.15"/>
    <row r="574" ht="8.1" customHeight="1" x14ac:dyDescent="0.15"/>
    <row r="575" ht="8.1" customHeight="1" x14ac:dyDescent="0.15"/>
    <row r="576"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sheetData>
  <autoFilter ref="AE1:AE443" xr:uid="{566238F9-5E61-4904-A4CF-B581827014AF}"/>
  <mergeCells count="451">
    <mergeCell ref="C438:Z438"/>
    <mergeCell ref="C439:Z439"/>
    <mergeCell ref="C441:Y441"/>
    <mergeCell ref="A429:C429"/>
    <mergeCell ref="A430:C430"/>
    <mergeCell ref="A431:C431"/>
    <mergeCell ref="A432:C432"/>
    <mergeCell ref="A433:C433"/>
    <mergeCell ref="A434:C434"/>
    <mergeCell ref="A421:C421"/>
    <mergeCell ref="A422:C422"/>
    <mergeCell ref="A423:C423"/>
    <mergeCell ref="A424:C424"/>
    <mergeCell ref="A427:C427"/>
    <mergeCell ref="A428:C428"/>
    <mergeCell ref="A415:C415"/>
    <mergeCell ref="A416:C416"/>
    <mergeCell ref="A417:C417"/>
    <mergeCell ref="A418:C418"/>
    <mergeCell ref="A419:C419"/>
    <mergeCell ref="A420:C420"/>
    <mergeCell ref="A409:C409"/>
    <mergeCell ref="A410:C410"/>
    <mergeCell ref="A411:C411"/>
    <mergeCell ref="A412:C412"/>
    <mergeCell ref="A413:C413"/>
    <mergeCell ref="A414:C414"/>
    <mergeCell ref="A403:C403"/>
    <mergeCell ref="A404:C404"/>
    <mergeCell ref="A405:C405"/>
    <mergeCell ref="A406:C406"/>
    <mergeCell ref="A407:C407"/>
    <mergeCell ref="A408:C408"/>
    <mergeCell ref="A397:C397"/>
    <mergeCell ref="A398:C398"/>
    <mergeCell ref="A399:C399"/>
    <mergeCell ref="A400:C400"/>
    <mergeCell ref="A401:C401"/>
    <mergeCell ref="A402:C402"/>
    <mergeCell ref="A391:C391"/>
    <mergeCell ref="A392:C392"/>
    <mergeCell ref="A393:C393"/>
    <mergeCell ref="A394:C394"/>
    <mergeCell ref="A395:C395"/>
    <mergeCell ref="A396:C396"/>
    <mergeCell ref="A383:C383"/>
    <mergeCell ref="A384:C384"/>
    <mergeCell ref="A385:C385"/>
    <mergeCell ref="A386:C386"/>
    <mergeCell ref="A387:C387"/>
    <mergeCell ref="A390:C390"/>
    <mergeCell ref="A373:C373"/>
    <mergeCell ref="A374:C374"/>
    <mergeCell ref="A377:C377"/>
    <mergeCell ref="A378:C378"/>
    <mergeCell ref="A379:C379"/>
    <mergeCell ref="A382:C382"/>
    <mergeCell ref="A365:C365"/>
    <mergeCell ref="A368:C368"/>
    <mergeCell ref="A369:C369"/>
    <mergeCell ref="A370:C370"/>
    <mergeCell ref="A371:C371"/>
    <mergeCell ref="A372:C372"/>
    <mergeCell ref="A357:C357"/>
    <mergeCell ref="A358:C358"/>
    <mergeCell ref="A361:C361"/>
    <mergeCell ref="A362:C362"/>
    <mergeCell ref="A363:C363"/>
    <mergeCell ref="A364:C364"/>
    <mergeCell ref="A351:C351"/>
    <mergeCell ref="A352:C352"/>
    <mergeCell ref="A353:C353"/>
    <mergeCell ref="A354:C354"/>
    <mergeCell ref="A355:C355"/>
    <mergeCell ref="A356:C356"/>
    <mergeCell ref="A345:C345"/>
    <mergeCell ref="A346:C346"/>
    <mergeCell ref="A347:C347"/>
    <mergeCell ref="A348:C348"/>
    <mergeCell ref="A349:C349"/>
    <mergeCell ref="A350:C350"/>
    <mergeCell ref="A339:C339"/>
    <mergeCell ref="A340:C340"/>
    <mergeCell ref="A341:C341"/>
    <mergeCell ref="A342:C342"/>
    <mergeCell ref="A343:C343"/>
    <mergeCell ref="A344:C344"/>
    <mergeCell ref="A333:C333"/>
    <mergeCell ref="A334:C334"/>
    <mergeCell ref="A335:C335"/>
    <mergeCell ref="A336:C336"/>
    <mergeCell ref="A337:C337"/>
    <mergeCell ref="A338:C338"/>
    <mergeCell ref="A325:C325"/>
    <mergeCell ref="A326:C326"/>
    <mergeCell ref="A329:C329"/>
    <mergeCell ref="A330:C330"/>
    <mergeCell ref="A331:C331"/>
    <mergeCell ref="A332:C332"/>
    <mergeCell ref="A315:C315"/>
    <mergeCell ref="A318:C318"/>
    <mergeCell ref="A319:C319"/>
    <mergeCell ref="A320:C320"/>
    <mergeCell ref="A321:C321"/>
    <mergeCell ref="A322:C322"/>
    <mergeCell ref="A307:C307"/>
    <mergeCell ref="A308:C308"/>
    <mergeCell ref="A309:C309"/>
    <mergeCell ref="A310:C310"/>
    <mergeCell ref="A313:C313"/>
    <mergeCell ref="A314:C314"/>
    <mergeCell ref="A299:C299"/>
    <mergeCell ref="A300:C300"/>
    <mergeCell ref="A303:C303"/>
    <mergeCell ref="A304:C304"/>
    <mergeCell ref="A305:C305"/>
    <mergeCell ref="A306:C306"/>
    <mergeCell ref="A293:C293"/>
    <mergeCell ref="A294:C294"/>
    <mergeCell ref="A295:C295"/>
    <mergeCell ref="A296:C296"/>
    <mergeCell ref="A297:C297"/>
    <mergeCell ref="A298:C298"/>
    <mergeCell ref="A285:C285"/>
    <mergeCell ref="A286:C286"/>
    <mergeCell ref="A287:C287"/>
    <mergeCell ref="A288:C288"/>
    <mergeCell ref="A289:C289"/>
    <mergeCell ref="A292:C292"/>
    <mergeCell ref="A279:C279"/>
    <mergeCell ref="A280:C280"/>
    <mergeCell ref="A281:C281"/>
    <mergeCell ref="A282:C282"/>
    <mergeCell ref="A283:C283"/>
    <mergeCell ref="A284:C284"/>
    <mergeCell ref="A271:C271"/>
    <mergeCell ref="A272:C272"/>
    <mergeCell ref="A273:C273"/>
    <mergeCell ref="A274:C274"/>
    <mergeCell ref="A275:C275"/>
    <mergeCell ref="A276:C276"/>
    <mergeCell ref="A263:C263"/>
    <mergeCell ref="A264:C264"/>
    <mergeCell ref="A265:C265"/>
    <mergeCell ref="A266:C266"/>
    <mergeCell ref="A269:C269"/>
    <mergeCell ref="A270:C270"/>
    <mergeCell ref="A257:C257"/>
    <mergeCell ref="A258:C258"/>
    <mergeCell ref="A259:C259"/>
    <mergeCell ref="A260:C260"/>
    <mergeCell ref="A261:C261"/>
    <mergeCell ref="A262:C262"/>
    <mergeCell ref="A251:C251"/>
    <mergeCell ref="A252:C252"/>
    <mergeCell ref="A253:C253"/>
    <mergeCell ref="A254:C254"/>
    <mergeCell ref="A255:C255"/>
    <mergeCell ref="A256:C256"/>
    <mergeCell ref="A243:C243"/>
    <mergeCell ref="A244:C244"/>
    <mergeCell ref="A245:C245"/>
    <mergeCell ref="A248:C248"/>
    <mergeCell ref="A249:C249"/>
    <mergeCell ref="A250:C250"/>
    <mergeCell ref="A237:C237"/>
    <mergeCell ref="A238:C238"/>
    <mergeCell ref="A239:C239"/>
    <mergeCell ref="A240:C240"/>
    <mergeCell ref="A241:C241"/>
    <mergeCell ref="A242:C242"/>
    <mergeCell ref="A231:C231"/>
    <mergeCell ref="A232:C232"/>
    <mergeCell ref="A233:C233"/>
    <mergeCell ref="A234:C234"/>
    <mergeCell ref="A235:C235"/>
    <mergeCell ref="A236:C236"/>
    <mergeCell ref="A225:C225"/>
    <mergeCell ref="A226:C226"/>
    <mergeCell ref="A227:C227"/>
    <mergeCell ref="A228:C228"/>
    <mergeCell ref="A229:C229"/>
    <mergeCell ref="A230:C230"/>
    <mergeCell ref="A217:C217"/>
    <mergeCell ref="A218:C218"/>
    <mergeCell ref="A219:C219"/>
    <mergeCell ref="A222:C222"/>
    <mergeCell ref="A223:C223"/>
    <mergeCell ref="A224:C224"/>
    <mergeCell ref="A211:C211"/>
    <mergeCell ref="A212:C212"/>
    <mergeCell ref="A213:C213"/>
    <mergeCell ref="A214:C214"/>
    <mergeCell ref="A215:C215"/>
    <mergeCell ref="A216:C216"/>
    <mergeCell ref="A205:C205"/>
    <mergeCell ref="A206:C206"/>
    <mergeCell ref="A207:C207"/>
    <mergeCell ref="A208:C208"/>
    <mergeCell ref="A209:C209"/>
    <mergeCell ref="A210:C210"/>
    <mergeCell ref="A199:C199"/>
    <mergeCell ref="A200:C200"/>
    <mergeCell ref="A201:C201"/>
    <mergeCell ref="A202:C202"/>
    <mergeCell ref="A203:C203"/>
    <mergeCell ref="A204:C204"/>
    <mergeCell ref="A193:C193"/>
    <mergeCell ref="A194:C194"/>
    <mergeCell ref="A195:C195"/>
    <mergeCell ref="A196:C196"/>
    <mergeCell ref="A197:C197"/>
    <mergeCell ref="A198:C198"/>
    <mergeCell ref="A187:C187"/>
    <mergeCell ref="A188:C188"/>
    <mergeCell ref="A189:C189"/>
    <mergeCell ref="A190:C190"/>
    <mergeCell ref="A191:C191"/>
    <mergeCell ref="A192:C192"/>
    <mergeCell ref="A181:C181"/>
    <mergeCell ref="A182:C182"/>
    <mergeCell ref="A183:C183"/>
    <mergeCell ref="A184:C184"/>
    <mergeCell ref="A185:C185"/>
    <mergeCell ref="A186:C186"/>
    <mergeCell ref="A173:C173"/>
    <mergeCell ref="A174:C174"/>
    <mergeCell ref="A175:C175"/>
    <mergeCell ref="A176:C176"/>
    <mergeCell ref="A177:C177"/>
    <mergeCell ref="A180:C180"/>
    <mergeCell ref="A167:C167"/>
    <mergeCell ref="A168:C168"/>
    <mergeCell ref="A169:C169"/>
    <mergeCell ref="A170:C170"/>
    <mergeCell ref="A171:C171"/>
    <mergeCell ref="A172:C172"/>
    <mergeCell ref="A161:C161"/>
    <mergeCell ref="A162:C162"/>
    <mergeCell ref="A163:C163"/>
    <mergeCell ref="A164:C164"/>
    <mergeCell ref="A165:C165"/>
    <mergeCell ref="A166:C166"/>
    <mergeCell ref="A155:C155"/>
    <mergeCell ref="A156:C156"/>
    <mergeCell ref="A157:C157"/>
    <mergeCell ref="A158:C158"/>
    <mergeCell ref="A159:C159"/>
    <mergeCell ref="A160:C160"/>
    <mergeCell ref="A147:C147"/>
    <mergeCell ref="A148:C148"/>
    <mergeCell ref="A149:C149"/>
    <mergeCell ref="A152:C152"/>
    <mergeCell ref="A153:C153"/>
    <mergeCell ref="A154:C154"/>
    <mergeCell ref="A141:C141"/>
    <mergeCell ref="A142:C142"/>
    <mergeCell ref="A143:C143"/>
    <mergeCell ref="A144:C144"/>
    <mergeCell ref="A145:C145"/>
    <mergeCell ref="A146:C146"/>
    <mergeCell ref="A135:C135"/>
    <mergeCell ref="A136:C136"/>
    <mergeCell ref="A137:C137"/>
    <mergeCell ref="A138:C138"/>
    <mergeCell ref="A139:C139"/>
    <mergeCell ref="A140:C140"/>
    <mergeCell ref="A127:C127"/>
    <mergeCell ref="A128:C128"/>
    <mergeCell ref="A129:C129"/>
    <mergeCell ref="A130:C130"/>
    <mergeCell ref="A131:C131"/>
    <mergeCell ref="A134:C134"/>
    <mergeCell ref="A121:C121"/>
    <mergeCell ref="A122:C122"/>
    <mergeCell ref="A123:C123"/>
    <mergeCell ref="A124:C124"/>
    <mergeCell ref="A125:C125"/>
    <mergeCell ref="A126:C126"/>
    <mergeCell ref="A115:C115"/>
    <mergeCell ref="A116:C116"/>
    <mergeCell ref="A117:C117"/>
    <mergeCell ref="A118:C118"/>
    <mergeCell ref="A119:C119"/>
    <mergeCell ref="A120:C120"/>
    <mergeCell ref="A109:C109"/>
    <mergeCell ref="A110:C110"/>
    <mergeCell ref="A111:C111"/>
    <mergeCell ref="A112:C112"/>
    <mergeCell ref="A113:C113"/>
    <mergeCell ref="A114:C114"/>
    <mergeCell ref="A103:C103"/>
    <mergeCell ref="A104:C104"/>
    <mergeCell ref="A105:C105"/>
    <mergeCell ref="A106:C106"/>
    <mergeCell ref="A107:C107"/>
    <mergeCell ref="A108:C108"/>
    <mergeCell ref="A97:C97"/>
    <mergeCell ref="A98:C98"/>
    <mergeCell ref="A99:C99"/>
    <mergeCell ref="A100:C100"/>
    <mergeCell ref="A101:C101"/>
    <mergeCell ref="A102:C102"/>
    <mergeCell ref="A91:C91"/>
    <mergeCell ref="A92:C92"/>
    <mergeCell ref="A93:C93"/>
    <mergeCell ref="A94:C94"/>
    <mergeCell ref="A95:C95"/>
    <mergeCell ref="A96:C96"/>
    <mergeCell ref="A83:C83"/>
    <mergeCell ref="A84:C84"/>
    <mergeCell ref="A85:C85"/>
    <mergeCell ref="A86:C86"/>
    <mergeCell ref="A89:C89"/>
    <mergeCell ref="A90:C90"/>
    <mergeCell ref="A75:C75"/>
    <mergeCell ref="A78:C78"/>
    <mergeCell ref="A79:C79"/>
    <mergeCell ref="A80:C80"/>
    <mergeCell ref="A81:C81"/>
    <mergeCell ref="A82:C82"/>
    <mergeCell ref="A69:C69"/>
    <mergeCell ref="A70:C70"/>
    <mergeCell ref="A71:C71"/>
    <mergeCell ref="A72:C72"/>
    <mergeCell ref="A73:C73"/>
    <mergeCell ref="A74:C74"/>
    <mergeCell ref="A61:C61"/>
    <mergeCell ref="A62:C62"/>
    <mergeCell ref="A63:C63"/>
    <mergeCell ref="A64:C64"/>
    <mergeCell ref="A65:C65"/>
    <mergeCell ref="A68:C68"/>
    <mergeCell ref="A55:C55"/>
    <mergeCell ref="A56:C56"/>
    <mergeCell ref="A57:C57"/>
    <mergeCell ref="A58:C58"/>
    <mergeCell ref="A59:C59"/>
    <mergeCell ref="A60:C60"/>
    <mergeCell ref="A49:C49"/>
    <mergeCell ref="A50:C50"/>
    <mergeCell ref="A51:C51"/>
    <mergeCell ref="A52:C52"/>
    <mergeCell ref="A53:C53"/>
    <mergeCell ref="A54:C54"/>
    <mergeCell ref="A41:C41"/>
    <mergeCell ref="A42:C42"/>
    <mergeCell ref="A43:C43"/>
    <mergeCell ref="A44:C44"/>
    <mergeCell ref="A45:C45"/>
    <mergeCell ref="A46:C46"/>
    <mergeCell ref="A35:C35"/>
    <mergeCell ref="A36:C36"/>
    <mergeCell ref="A37:C37"/>
    <mergeCell ref="A38:C38"/>
    <mergeCell ref="A39:C39"/>
    <mergeCell ref="A40:C40"/>
    <mergeCell ref="A29:C29"/>
    <mergeCell ref="A30:C30"/>
    <mergeCell ref="A31:C31"/>
    <mergeCell ref="A32:C32"/>
    <mergeCell ref="A33:C33"/>
    <mergeCell ref="A34:C34"/>
    <mergeCell ref="A22:C22"/>
    <mergeCell ref="A23:C23"/>
    <mergeCell ref="A24:C24"/>
    <mergeCell ref="A26:C26"/>
    <mergeCell ref="A27:C27"/>
    <mergeCell ref="A28:C28"/>
    <mergeCell ref="A19:C19"/>
    <mergeCell ref="D19:F19"/>
    <mergeCell ref="H19:J19"/>
    <mergeCell ref="L19:N19"/>
    <mergeCell ref="P19:R19"/>
    <mergeCell ref="T19:V19"/>
    <mergeCell ref="X19:Z19"/>
    <mergeCell ref="X20:Z20"/>
    <mergeCell ref="A21:C21"/>
    <mergeCell ref="D21:F21"/>
    <mergeCell ref="H21:J21"/>
    <mergeCell ref="L21:N21"/>
    <mergeCell ref="P21:R21"/>
    <mergeCell ref="T21:V21"/>
    <mergeCell ref="X21:Z21"/>
    <mergeCell ref="A20:C20"/>
    <mergeCell ref="D20:F20"/>
    <mergeCell ref="H20:J20"/>
    <mergeCell ref="L20:N20"/>
    <mergeCell ref="P20:R20"/>
    <mergeCell ref="T20:V20"/>
    <mergeCell ref="A17:C17"/>
    <mergeCell ref="A18:C18"/>
    <mergeCell ref="D18:F18"/>
    <mergeCell ref="H18:J18"/>
    <mergeCell ref="L18:N18"/>
    <mergeCell ref="X14:Z14"/>
    <mergeCell ref="A15:C15"/>
    <mergeCell ref="D15:F15"/>
    <mergeCell ref="H15:J15"/>
    <mergeCell ref="L15:N15"/>
    <mergeCell ref="P15:R15"/>
    <mergeCell ref="T15:V15"/>
    <mergeCell ref="X15:Z15"/>
    <mergeCell ref="A14:C14"/>
    <mergeCell ref="D14:F14"/>
    <mergeCell ref="H14:J14"/>
    <mergeCell ref="L14:N14"/>
    <mergeCell ref="P14:R14"/>
    <mergeCell ref="T14:V14"/>
    <mergeCell ref="P18:R18"/>
    <mergeCell ref="T18:V18"/>
    <mergeCell ref="X18:Z18"/>
    <mergeCell ref="A12:C12"/>
    <mergeCell ref="A13:C13"/>
    <mergeCell ref="D13:F13"/>
    <mergeCell ref="H13:J13"/>
    <mergeCell ref="L13:N13"/>
    <mergeCell ref="P13:R13"/>
    <mergeCell ref="T13:V13"/>
    <mergeCell ref="X13:Z13"/>
    <mergeCell ref="A16:C16"/>
    <mergeCell ref="A10:C10"/>
    <mergeCell ref="A11:C11"/>
    <mergeCell ref="D11:F11"/>
    <mergeCell ref="H11:J11"/>
    <mergeCell ref="L11:N11"/>
    <mergeCell ref="P11:R11"/>
    <mergeCell ref="P8:R8"/>
    <mergeCell ref="T8:V8"/>
    <mergeCell ref="X8:Z8"/>
    <mergeCell ref="A9:C9"/>
    <mergeCell ref="D9:F9"/>
    <mergeCell ref="H9:J9"/>
    <mergeCell ref="L9:N9"/>
    <mergeCell ref="P9:R9"/>
    <mergeCell ref="T9:V9"/>
    <mergeCell ref="X9:Z9"/>
    <mergeCell ref="T11:V11"/>
    <mergeCell ref="X11:Z11"/>
    <mergeCell ref="A6:C6"/>
    <mergeCell ref="A7:C7"/>
    <mergeCell ref="A8:C8"/>
    <mergeCell ref="D8:F8"/>
    <mergeCell ref="H8:J8"/>
    <mergeCell ref="L8:N8"/>
    <mergeCell ref="A1:C1"/>
    <mergeCell ref="A2:C2"/>
    <mergeCell ref="A3:Z3"/>
    <mergeCell ref="A4:C4"/>
    <mergeCell ref="A5:O5"/>
    <mergeCell ref="P5:Z5"/>
  </mergeCells>
  <conditionalFormatting sqref="D8:G15 D18:G46 K26:K46 O26:O46 S26:S46 W26:W46 AA26:AA46 AA49:AA65 W49:W65 S49:S65 O49:O65 K49:K65 D49:G65 D68:G75 K68:K75 O68:O75 S68:S75 W68:W75 AA68:AA75 AA78:AA86 W78:W86 S78:S86 O78:O86 K78:K86 D78:G86 D89:G131 K89:K131 O89:O131 S89:S131 W89:W131 AA89:AA131 AA134:AA149 W134:W149 S134:S149 O134:O149 K134:K149 D134:G149 D152:G177 K152:K177 O152:O177 S152:S177 W152:W177 AA152:AA177 AA180:AA219 W180:W219 S180:S219 O180:O219 K180:K219 D180:G219 D222:G245 K222:K245 O222:O245 S222:S245 W222:W245 AA222:AA245 AA248:AA266 W248:W266 S248:S266 O248:O266 K248:K266 D248:G266 D269:G276 K269:K276 O269:O276 S269:S276 W269:W276 AA269:AA276 AA279:AA289 W279:W289 S279:S289 O279:O289 K279:K289 D279:G289 D292:G300 K292:K300 O292:O300 S292:S300 W292:W300 AA292:AA300 AA303:AA310 W303:W310 S303:S310 O303:O310 K303:K310 D303:G310 D313:G315 K313:K315 O313:O315 S313:S315 W313:W315 AA313:AA315 AA318:AA322 W318:W322 S318:S322 O318:O322 K318:K322 D318:G322 D325:G326 K325:K326 O325:O326 S325:S326 W325:W326 AA325:AA326 AA329:AA358 W329:W358 S329:S358 O329:O358 K329:K358 D329:G358 D361:G365 K361:K365 O361:O365 S361:S365 W361:W365 AA361:AA365 AA368:AA374 W368:W374 S368:S374 O368:O374 K368:K374 D368:G374 D377:G379 K377:K379 O377:O379 S377:S379 W377:W379 AA377:AA379 AA382:AA387 W382:W387 S382:S387 O382:O387 K382:K387 D382:G387 D390:G424 K390:K424 O390:O424 S390:S424 W390:W424 AA390:AA424 AA427:AA433 W427:W433 S427:S433 O427:O433 K427:K433 D427:G433">
    <cfRule type="expression" dxfId="275" priority="319" stopIfTrue="1">
      <formula>$D$11=0</formula>
    </cfRule>
  </conditionalFormatting>
  <conditionalFormatting sqref="D8:F9 D13:F14 D18:F19 H8:J9 L8:N9 P8:R9 T8:V9 X8:Z9 H13:J14 L13:N14 P13:R14 T13:V14 X13:Z14 H18:J19 L18:N19 P18:R19 T18:V19 X18:Z19 L21:N21 P21:R21 T21:V21 X21:Z21 H21:J23 D21:F23">
    <cfRule type="cellIs" dxfId="274" priority="308" operator="equal">
      <formula>0</formula>
    </cfRule>
  </conditionalFormatting>
  <conditionalFormatting sqref="D8:F15 D18:G46 K26:K46 O26:O46 S26:S46 W26:W46 AA26:AA46 AA49:AA65 W49:W65 S49:S65 O49:O65 K49:K65 D49:G65 D68:G75 K68:K75 O68:O75 S68:S75 W68:W75 AA68:AA75 AA78:AA86 W78:W86 S78:S86 O78:O86 K78:K86 D78:G86 D89:G131 K89:K131 O89:O131 S89:S131 W89:W131 AA89:AA131 AA134:AA149 W134:W149 S134:S149 O134:O149 K134:K149 D134:G149 D152:G177 K152:K177 O152:O177 S152:S177 W152:W177 AA152:AA177 AA180:AA219 W180:W219 S180:S219 O180:O219 K180:K219 D180:G219 D222:G245 K222:K245 O222:O245 S222:S245 W222:W245 AA222:AA245 AA248:AA266 W248:W266 S248:S266 O248:O266 K248:K266 D248:G266 D269:G276 K269:K276 O269:O276 S269:S276 W269:W276 AA269:AA276 AA279:AA289 W279:W289 S279:S289 O279:O289 K279:K289 D279:G289 D292:G300 K292:K300 O292:O300 S292:S300 W292:W300 AA292:AA300 AA303:AA310 W303:W310 S303:S310 O303:O310 K303:K310 D303:G310 D313:G315 K313:K315 O313:O315 S313:S315 W313:W315 AA313:AA315 AA318:AA322 W318:W322 S318:S322 O318:O322 K318:K322 D318:G322 D325:G326 K325:K326 O325:O326 S325:S326 W325:W326 AA325:AA326 AA329:AA358 W329:W358 S329:S358 O329:O358 K329:K358 D329:G358 D361:G365 K361:K365 O361:O365 S361:S365 W361:W365 AA361:AA365 AA368:AA374 W368:W374 S368:S374 O368:O374 K368:K374 D368:G374 D377:G379 K377:K379 O377:O379 S377:S379 W377:W379 AA377:AA379 AA382:AA387 W382:W387 S382:S387 O382:O387 K382:K387 D382:G387 D390:G424 K390:K424 O390:O424 S390:S424 W390:W424 AA390:AA424 AA427:AA433 W427:W433 S427:S433 O427:O433 K427:K433 D427:G433">
    <cfRule type="expression" dxfId="273" priority="297" stopIfTrue="1">
      <formula>$D$11=""</formula>
    </cfRule>
  </conditionalFormatting>
  <conditionalFormatting sqref="L8:N15 L18:O25 L26:N46 L49:N65 L68:N75 L78:N86 L89:N131 L134:N149 L152:N177 L180:N219 L222:N245 L248:N266 L269:N276 L279:N289 L292:N300 L303:N310 L313:N315 L318:N322 L325:N326 L329:N358 L361:N365 L368:N374 L377:N379 L382:N387 L390:N424 L427:N433">
    <cfRule type="expression" dxfId="272" priority="315">
      <formula>$L$11=""</formula>
    </cfRule>
  </conditionalFormatting>
  <conditionalFormatting sqref="L22:N23">
    <cfRule type="expression" dxfId="271" priority="306">
      <formula>$L$11=""</formula>
    </cfRule>
    <cfRule type="expression" dxfId="270" priority="307">
      <formula>$L$11=0</formula>
    </cfRule>
  </conditionalFormatting>
  <conditionalFormatting sqref="P18:S25 P26:R46 P49:R65 P68:R75 P78:R86 P89:R131 P134:R149 P152:R177 P180:R219 P222:R245 P248:R266 P269:R276 P279:R289 P292:R300 P303:R310 P313:R315 P318:R322 P325:R326 P329:R358 P361:R365 P368:R374 P377:R379 P382:R387 P390:R424 P427:R433">
    <cfRule type="expression" dxfId="269" priority="304">
      <formula>$P$11=""</formula>
    </cfRule>
    <cfRule type="expression" dxfId="268" priority="305">
      <formula>$P$11=0</formula>
    </cfRule>
  </conditionalFormatting>
  <conditionalFormatting sqref="T18:W25 T26:V46 T49:V65 T68:V75 T78:V86 T89:V131 T134:V149 T152:V177 T180:V219 T222:V245 T248:V266 T269:V276 T279:V289 T292:V300 T303:V310 T313:V315 T318:V322 T325:V326 T329:V358 T361:V365 T368:V374 T377:V379 T382:V387 T390:V424 T427:V433">
    <cfRule type="expression" dxfId="267" priority="302">
      <formula>$T$11=""</formula>
    </cfRule>
    <cfRule type="expression" dxfId="266" priority="303">
      <formula>$T$11=0</formula>
    </cfRule>
  </conditionalFormatting>
  <conditionalFormatting sqref="X18:AA25 X26:Z46 X49:Z65 X68:Z75 X78:Z86 X89:Z131 X134:Z149 X152:Z177 X180:Z219 X222:Z245 X248:Z266 X269:Z276 X279:Z289 X292:Z300 X303:Z310 X313:Z315 X318:Z322 X325:Z326 X329:Z358 X361:Z365 X368:Z374 X377:Z379 X382:Z387 X390:Z424 X427:Z433">
    <cfRule type="expression" dxfId="265" priority="300">
      <formula>$X$11=""</formula>
    </cfRule>
    <cfRule type="expression" dxfId="264" priority="301">
      <formula>$X$11=0</formula>
    </cfRule>
  </conditionalFormatting>
  <conditionalFormatting sqref="H8:J15 H18:K25 H26:J46 H49:J65 H68:J75 H78:J86 H89:J131 H134:J149 H152:J177 H180:J219 H222:J245 H248:J266 H269:J276 H279:J289 H292:J300 H303:J310 H313:J315 H318:J322 H325:J326 H329:J358 H361:J365 H368:J374 H377:J379 H382:J387 H390:J424 H427:J433">
    <cfRule type="expression" dxfId="263" priority="317">
      <formula>$H$11=""</formula>
    </cfRule>
    <cfRule type="expression" dxfId="262" priority="318">
      <formula>$H$11=0</formula>
    </cfRule>
  </conditionalFormatting>
  <conditionalFormatting sqref="L8:N15 L18:O21">
    <cfRule type="expression" dxfId="261" priority="316">
      <formula>$L$11=0</formula>
    </cfRule>
  </conditionalFormatting>
  <conditionalFormatting sqref="P8:R15">
    <cfRule type="expression" dxfId="260" priority="313">
      <formula>$P$11=""</formula>
    </cfRule>
    <cfRule type="expression" dxfId="259" priority="314">
      <formula>$P$11=0</formula>
    </cfRule>
  </conditionalFormatting>
  <conditionalFormatting sqref="T8:V15">
    <cfRule type="expression" dxfId="258" priority="311">
      <formula>$T$11=""</formula>
    </cfRule>
    <cfRule type="expression" dxfId="257" priority="312">
      <formula>$T$11=0</formula>
    </cfRule>
  </conditionalFormatting>
  <conditionalFormatting sqref="X8:Z15">
    <cfRule type="expression" dxfId="256" priority="309">
      <formula>$X$11=""</formula>
    </cfRule>
    <cfRule type="expression" dxfId="255" priority="310">
      <formula>$X$11=0</formula>
    </cfRule>
  </conditionalFormatting>
  <conditionalFormatting sqref="G26:G46 K26:K46 O26:O46 S26:S46 W26:W46 AA26:AA46 AA49:AA65 W49:W65 S49:S65 O49:O65 K49:K65 G49:G65 G68:G75 K68:K75 O68:O75 S68:S75 W68:W75 AA68:AA75 AA78:AA86 W78:W86 S78:S86 O78:O86 K78:K86 G78:G86 G89:G131 K89:K131 O89:O131 S89:S131 W89:W131 AA89:AA131 AA134:AA149 W134:W149 S134:S149 O134:O149 K134:K149 G134:G149 G152:G177 K152:K177 O152:O177 S152:S177 W152:W177 AA152:AA177 AA180:AA219 W180:W219 S180:S219 O180:O219 K180:K219 G180:G219 G222:G245 K222:K245 O222:O245 S222:S245 W222:W245 AA222:AA245 AA248:AA266 W248:W266 S248:S266 O248:O266 K248:K266 G248:G266 G269:G276 K269:K276 O269:O276 S269:S276 W269:W276 AA269:AA276 AA279:AA289 W279:W289 S279:S289 O279:O289 K279:K289 G279:G289 G292:G300 K292:K300 O292:O300 S292:S300 W292:W300 AA292:AA300 AA303:AA310 W303:W310 S303:S310 O303:O310 K303:K310 G303:G310 G313:G315 K313:K315 O313:O315 S313:S315 W313:W315 AA313:AA315 AA318:AA322 W318:W322 S318:S322 O318:O322 K318:K322 G318:G322 G325:G326 K325:K326 O325:O326 S325:S326 W325:W326 AA325:AA326 AA329:AA358 W329:W358 S329:S358 O329:O358 K329:K358 G329:G358 G361:G365 K361:K365 O361:O365 S361:S365 W361:W365 AA361:AA365 AA368:AA374 W368:W374 S368:S374 O368:O374 K368:K374 G368:G374 G377:G379 K377:K379 O377:O379 S377:S379 W377:W379 AA377:AA379 AA382:AA387 W382:W387 S382:S387 O382:O387 K382:K387 G382:G387 G390:G424 K390:K424 O390:O424 S390:S424 W390:W424 AA390:AA424 AA427:AA433 W427:W433 S427:S433 O427:O433 K427:K433 G427:G433">
    <cfRule type="containsBlanks" priority="296" stopIfTrue="1">
      <formula>LEN(TRIM(G26))=0</formula>
    </cfRule>
    <cfRule type="cellIs" dxfId="254" priority="320" operator="greaterThan">
      <formula>100</formula>
    </cfRule>
  </conditionalFormatting>
  <pageMargins left="0.74803149606299213" right="0.74803149606299213"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53" id="{B6F69698-A436-4701-A547-C906F35C4F54}">
            <xm:f>Tabel!$D$11=0</xm:f>
            <x14:dxf>
              <font>
                <color theme="0"/>
              </font>
            </x14:dxf>
          </x14:cfRule>
          <xm:sqref>D47:G48</xm:sqref>
        </x14:conditionalFormatting>
        <x14:conditionalFormatting xmlns:xm="http://schemas.microsoft.com/office/excel/2006/main">
          <x14:cfRule type="expression" priority="252" id="{3C18893A-E99B-45E5-AA50-19AE4B70BFF2}">
            <xm:f>Tabel!$D$11=""</xm:f>
            <x14:dxf>
              <font>
                <color theme="0"/>
              </font>
            </x14:dxf>
          </x14:cfRule>
          <xm:sqref>D47:G48</xm:sqref>
        </x14:conditionalFormatting>
        <x14:conditionalFormatting xmlns:xm="http://schemas.microsoft.com/office/excel/2006/main">
          <x14:cfRule type="expression" priority="249" id="{D9D9048F-9461-4E63-B25C-61028C1E3574}">
            <xm:f>Tabel!$L$11=""</xm:f>
            <x14:dxf>
              <font>
                <color theme="0"/>
              </font>
            </x14:dxf>
          </x14:cfRule>
          <xm:sqref>L47:O48</xm:sqref>
        </x14:conditionalFormatting>
        <x14:conditionalFormatting xmlns:xm="http://schemas.microsoft.com/office/excel/2006/main">
          <x14:cfRule type="expression" priority="247" id="{31BF9F12-8B60-4764-88A4-07EDE705598F}">
            <xm:f>Tabel!$P$11=""</xm:f>
            <x14:dxf>
              <font>
                <color theme="0"/>
              </font>
            </x14:dxf>
          </x14:cfRule>
          <x14:cfRule type="expression" priority="248" id="{59206D35-4FBA-46A9-8E09-6862319F2D1D}">
            <xm:f>Tabel!$P$11=0</xm:f>
            <x14:dxf>
              <font>
                <color theme="0"/>
              </font>
            </x14:dxf>
          </x14:cfRule>
          <xm:sqref>P47:S48</xm:sqref>
        </x14:conditionalFormatting>
        <x14:conditionalFormatting xmlns:xm="http://schemas.microsoft.com/office/excel/2006/main">
          <x14:cfRule type="expression" priority="245" id="{C1328759-C343-4313-9AE3-F85A15947101}">
            <xm:f>Tabel!$T$11=""</xm:f>
            <x14:dxf>
              <font>
                <color theme="0"/>
              </font>
            </x14:dxf>
          </x14:cfRule>
          <x14:cfRule type="expression" priority="246" id="{08ACFAEA-DCF6-4105-BEAB-9E32F60FEC6E}">
            <xm:f>Tabel!$T$11=0</xm:f>
            <x14:dxf>
              <font>
                <color theme="0"/>
              </font>
            </x14:dxf>
          </x14:cfRule>
          <xm:sqref>T47:W48</xm:sqref>
        </x14:conditionalFormatting>
        <x14:conditionalFormatting xmlns:xm="http://schemas.microsoft.com/office/excel/2006/main">
          <x14:cfRule type="expression" priority="243" id="{2793DF51-4402-4349-9580-BB0EFF0B3FF9}">
            <xm:f>Tabel!$X$11=""</xm:f>
            <x14:dxf>
              <font>
                <color theme="0"/>
              </font>
            </x14:dxf>
          </x14:cfRule>
          <x14:cfRule type="expression" priority="244" id="{BC74132C-E26E-489F-BEB3-D744613E2115}">
            <xm:f>Tabel!$X$11=0</xm:f>
            <x14:dxf>
              <font>
                <color theme="0"/>
              </font>
            </x14:dxf>
          </x14:cfRule>
          <xm:sqref>X47:AA48</xm:sqref>
        </x14:conditionalFormatting>
        <x14:conditionalFormatting xmlns:xm="http://schemas.microsoft.com/office/excel/2006/main">
          <x14:cfRule type="expression" priority="250" id="{121D43FC-46AB-45B8-9DE5-D78871E17CF5}">
            <xm:f>Tabel!$H$11=""</xm:f>
            <x14:dxf>
              <font>
                <color theme="0"/>
              </font>
            </x14:dxf>
          </x14:cfRule>
          <x14:cfRule type="expression" priority="251" id="{5AF264AD-A967-4AA8-B5CF-69CC43007702}">
            <xm:f>Tabel!$H$11=0</xm:f>
            <x14:dxf>
              <font>
                <color theme="0"/>
              </font>
            </x14:dxf>
          </x14:cfRule>
          <xm:sqref>H47:K48</xm:sqref>
        </x14:conditionalFormatting>
        <x14:conditionalFormatting xmlns:xm="http://schemas.microsoft.com/office/excel/2006/main">
          <x14:cfRule type="expression" priority="242" id="{565F30CF-000D-4F5F-87BE-0D8925820E67}">
            <xm:f>Tabel!$D$11=0</xm:f>
            <x14:dxf>
              <font>
                <color theme="0"/>
              </font>
            </x14:dxf>
          </x14:cfRule>
          <xm:sqref>D66:G67</xm:sqref>
        </x14:conditionalFormatting>
        <x14:conditionalFormatting xmlns:xm="http://schemas.microsoft.com/office/excel/2006/main">
          <x14:cfRule type="expression" priority="241" id="{4EFD549B-8DF6-48F8-8044-6A3FC04740CF}">
            <xm:f>Tabel!$D$11=""</xm:f>
            <x14:dxf>
              <font>
                <color theme="0"/>
              </font>
            </x14:dxf>
          </x14:cfRule>
          <xm:sqref>D66:G67</xm:sqref>
        </x14:conditionalFormatting>
        <x14:conditionalFormatting xmlns:xm="http://schemas.microsoft.com/office/excel/2006/main">
          <x14:cfRule type="expression" priority="238" id="{515CD66E-3EB6-46CA-A58E-3638B4CB08CA}">
            <xm:f>Tabel!$L$11=""</xm:f>
            <x14:dxf>
              <font>
                <color theme="0"/>
              </font>
            </x14:dxf>
          </x14:cfRule>
          <xm:sqref>L66:O67</xm:sqref>
        </x14:conditionalFormatting>
        <x14:conditionalFormatting xmlns:xm="http://schemas.microsoft.com/office/excel/2006/main">
          <x14:cfRule type="expression" priority="236" id="{577E0958-02E9-45D5-B310-8A92B59E79A4}">
            <xm:f>Tabel!$P$11=""</xm:f>
            <x14:dxf>
              <font>
                <color theme="0"/>
              </font>
            </x14:dxf>
          </x14:cfRule>
          <x14:cfRule type="expression" priority="237" id="{9157A9B1-3F50-47FA-8D97-D4AD4423D33D}">
            <xm:f>Tabel!$P$11=0</xm:f>
            <x14:dxf>
              <font>
                <color theme="0"/>
              </font>
            </x14:dxf>
          </x14:cfRule>
          <xm:sqref>P66:S67</xm:sqref>
        </x14:conditionalFormatting>
        <x14:conditionalFormatting xmlns:xm="http://schemas.microsoft.com/office/excel/2006/main">
          <x14:cfRule type="expression" priority="234" id="{2D7854D5-AAF3-4B13-BE1E-6A630FC6DEC8}">
            <xm:f>Tabel!$T$11=""</xm:f>
            <x14:dxf>
              <font>
                <color theme="0"/>
              </font>
            </x14:dxf>
          </x14:cfRule>
          <x14:cfRule type="expression" priority="235" id="{0E389F33-95E3-4825-A5C5-D0A34CF52410}">
            <xm:f>Tabel!$T$11=0</xm:f>
            <x14:dxf>
              <font>
                <color theme="0"/>
              </font>
            </x14:dxf>
          </x14:cfRule>
          <xm:sqref>T66:W67</xm:sqref>
        </x14:conditionalFormatting>
        <x14:conditionalFormatting xmlns:xm="http://schemas.microsoft.com/office/excel/2006/main">
          <x14:cfRule type="expression" priority="232" id="{1FF705F0-5DE2-470D-8886-DF94A6D93CFD}">
            <xm:f>Tabel!$X$11=""</xm:f>
            <x14:dxf>
              <font>
                <color theme="0"/>
              </font>
            </x14:dxf>
          </x14:cfRule>
          <x14:cfRule type="expression" priority="233" id="{243AFC2A-B8D7-44C3-8384-D9EF9B507059}">
            <xm:f>Tabel!$X$11=0</xm:f>
            <x14:dxf>
              <font>
                <color theme="0"/>
              </font>
            </x14:dxf>
          </x14:cfRule>
          <xm:sqref>X66:AA67</xm:sqref>
        </x14:conditionalFormatting>
        <x14:conditionalFormatting xmlns:xm="http://schemas.microsoft.com/office/excel/2006/main">
          <x14:cfRule type="expression" priority="239" id="{AAD1E576-32A2-40A2-ABE5-8A6AB59CA06D}">
            <xm:f>Tabel!$H$11=""</xm:f>
            <x14:dxf>
              <font>
                <color theme="0"/>
              </font>
            </x14:dxf>
          </x14:cfRule>
          <x14:cfRule type="expression" priority="240" id="{9F6541FE-EFBE-4B8A-B24A-DE1EC9ADC80F}">
            <xm:f>Tabel!$H$11=0</xm:f>
            <x14:dxf>
              <font>
                <color theme="0"/>
              </font>
            </x14:dxf>
          </x14:cfRule>
          <xm:sqref>H66:K67</xm:sqref>
        </x14:conditionalFormatting>
        <x14:conditionalFormatting xmlns:xm="http://schemas.microsoft.com/office/excel/2006/main">
          <x14:cfRule type="expression" priority="231" id="{6A91FD72-3B53-433F-8208-9F176E75F74B}">
            <xm:f>Tabel!$D$11=0</xm:f>
            <x14:dxf>
              <font>
                <color theme="0"/>
              </font>
            </x14:dxf>
          </x14:cfRule>
          <xm:sqref>D76:G77</xm:sqref>
        </x14:conditionalFormatting>
        <x14:conditionalFormatting xmlns:xm="http://schemas.microsoft.com/office/excel/2006/main">
          <x14:cfRule type="expression" priority="230" id="{86CBA0AC-8076-44F5-A40E-FBB626D64C8B}">
            <xm:f>Tabel!$D$11=""</xm:f>
            <x14:dxf>
              <font>
                <color theme="0"/>
              </font>
            </x14:dxf>
          </x14:cfRule>
          <xm:sqref>D76:G77</xm:sqref>
        </x14:conditionalFormatting>
        <x14:conditionalFormatting xmlns:xm="http://schemas.microsoft.com/office/excel/2006/main">
          <x14:cfRule type="expression" priority="227" id="{8993913F-FDBF-49B7-B1D4-6B0BB2C3702B}">
            <xm:f>Tabel!$L$11=""</xm:f>
            <x14:dxf>
              <font>
                <color theme="0"/>
              </font>
            </x14:dxf>
          </x14:cfRule>
          <xm:sqref>L76:O77</xm:sqref>
        </x14:conditionalFormatting>
        <x14:conditionalFormatting xmlns:xm="http://schemas.microsoft.com/office/excel/2006/main">
          <x14:cfRule type="expression" priority="225" id="{5742A834-46B3-42D9-BF71-B17219023957}">
            <xm:f>Tabel!$P$11=""</xm:f>
            <x14:dxf>
              <font>
                <color theme="0"/>
              </font>
            </x14:dxf>
          </x14:cfRule>
          <x14:cfRule type="expression" priority="226" id="{3CC6D978-4D2E-47AE-8C8C-96792AA44192}">
            <xm:f>Tabel!$P$11=0</xm:f>
            <x14:dxf>
              <font>
                <color theme="0"/>
              </font>
            </x14:dxf>
          </x14:cfRule>
          <xm:sqref>P76:S77</xm:sqref>
        </x14:conditionalFormatting>
        <x14:conditionalFormatting xmlns:xm="http://schemas.microsoft.com/office/excel/2006/main">
          <x14:cfRule type="expression" priority="223" id="{B5BBFE3D-E89C-4D7C-9129-10560D52B5D6}">
            <xm:f>Tabel!$T$11=""</xm:f>
            <x14:dxf>
              <font>
                <color theme="0"/>
              </font>
            </x14:dxf>
          </x14:cfRule>
          <x14:cfRule type="expression" priority="224" id="{AA9B8EFE-36A0-4647-8A96-30C494516BA7}">
            <xm:f>Tabel!$T$11=0</xm:f>
            <x14:dxf>
              <font>
                <color theme="0"/>
              </font>
            </x14:dxf>
          </x14:cfRule>
          <xm:sqref>T76:W77</xm:sqref>
        </x14:conditionalFormatting>
        <x14:conditionalFormatting xmlns:xm="http://schemas.microsoft.com/office/excel/2006/main">
          <x14:cfRule type="expression" priority="221" id="{A97D6580-78F4-4C59-8C14-498A8397B07C}">
            <xm:f>Tabel!$X$11=""</xm:f>
            <x14:dxf>
              <font>
                <color theme="0"/>
              </font>
            </x14:dxf>
          </x14:cfRule>
          <x14:cfRule type="expression" priority="222" id="{C9480847-C8D4-4F5E-AC57-9F2C2CB5EB4E}">
            <xm:f>Tabel!$X$11=0</xm:f>
            <x14:dxf>
              <font>
                <color theme="0"/>
              </font>
            </x14:dxf>
          </x14:cfRule>
          <xm:sqref>X76:AA77</xm:sqref>
        </x14:conditionalFormatting>
        <x14:conditionalFormatting xmlns:xm="http://schemas.microsoft.com/office/excel/2006/main">
          <x14:cfRule type="expression" priority="228" id="{97468912-C276-41D5-86DC-220FF8A91D7C}">
            <xm:f>Tabel!$H$11=""</xm:f>
            <x14:dxf>
              <font>
                <color theme="0"/>
              </font>
            </x14:dxf>
          </x14:cfRule>
          <x14:cfRule type="expression" priority="229" id="{64FDEE49-1EE4-409E-B91C-6B5F0D6810DB}">
            <xm:f>Tabel!$H$11=0</xm:f>
            <x14:dxf>
              <font>
                <color theme="0"/>
              </font>
            </x14:dxf>
          </x14:cfRule>
          <xm:sqref>H76:K77</xm:sqref>
        </x14:conditionalFormatting>
        <x14:conditionalFormatting xmlns:xm="http://schemas.microsoft.com/office/excel/2006/main">
          <x14:cfRule type="expression" priority="220" id="{AA65E54E-93FD-423E-97E6-86F9A9A75DD9}">
            <xm:f>Tabel!$D$11=0</xm:f>
            <x14:dxf>
              <font>
                <color theme="0"/>
              </font>
            </x14:dxf>
          </x14:cfRule>
          <xm:sqref>D87:G88</xm:sqref>
        </x14:conditionalFormatting>
        <x14:conditionalFormatting xmlns:xm="http://schemas.microsoft.com/office/excel/2006/main">
          <x14:cfRule type="expression" priority="219" id="{D52285ED-01D9-4CA8-9F8B-011B2D6F445C}">
            <xm:f>Tabel!$D$11=""</xm:f>
            <x14:dxf>
              <font>
                <color theme="0"/>
              </font>
            </x14:dxf>
          </x14:cfRule>
          <xm:sqref>D87:G88</xm:sqref>
        </x14:conditionalFormatting>
        <x14:conditionalFormatting xmlns:xm="http://schemas.microsoft.com/office/excel/2006/main">
          <x14:cfRule type="expression" priority="216" id="{4A408683-7DD7-47D2-BB3C-1A117C6CDA09}">
            <xm:f>Tabel!$L$11=""</xm:f>
            <x14:dxf>
              <font>
                <color theme="0"/>
              </font>
            </x14:dxf>
          </x14:cfRule>
          <xm:sqref>L87:O88</xm:sqref>
        </x14:conditionalFormatting>
        <x14:conditionalFormatting xmlns:xm="http://schemas.microsoft.com/office/excel/2006/main">
          <x14:cfRule type="expression" priority="214" id="{F5613B9C-2DD6-4A65-928A-705BD8901882}">
            <xm:f>Tabel!$P$11=""</xm:f>
            <x14:dxf>
              <font>
                <color theme="0"/>
              </font>
            </x14:dxf>
          </x14:cfRule>
          <x14:cfRule type="expression" priority="215" id="{CA67A241-508A-442B-A15B-FC75B555EA9B}">
            <xm:f>Tabel!$P$11=0</xm:f>
            <x14:dxf>
              <font>
                <color theme="0"/>
              </font>
            </x14:dxf>
          </x14:cfRule>
          <xm:sqref>P87:S88</xm:sqref>
        </x14:conditionalFormatting>
        <x14:conditionalFormatting xmlns:xm="http://schemas.microsoft.com/office/excel/2006/main">
          <x14:cfRule type="expression" priority="212" id="{B44A5A22-EDA0-4B6E-A4B3-F867BE5474BA}">
            <xm:f>Tabel!$T$11=""</xm:f>
            <x14:dxf>
              <font>
                <color theme="0"/>
              </font>
            </x14:dxf>
          </x14:cfRule>
          <x14:cfRule type="expression" priority="213" id="{E16C73BC-77E3-42F8-9C16-BCEFA6846402}">
            <xm:f>Tabel!$T$11=0</xm:f>
            <x14:dxf>
              <font>
                <color theme="0"/>
              </font>
            </x14:dxf>
          </x14:cfRule>
          <xm:sqref>T87:W88</xm:sqref>
        </x14:conditionalFormatting>
        <x14:conditionalFormatting xmlns:xm="http://schemas.microsoft.com/office/excel/2006/main">
          <x14:cfRule type="expression" priority="210" id="{39B2489A-49B6-479A-A6E8-55D00EB563AB}">
            <xm:f>Tabel!$X$11=""</xm:f>
            <x14:dxf>
              <font>
                <color theme="0"/>
              </font>
            </x14:dxf>
          </x14:cfRule>
          <x14:cfRule type="expression" priority="211" id="{9EC7405A-147E-4BFF-8765-026D3081B8A3}">
            <xm:f>Tabel!$X$11=0</xm:f>
            <x14:dxf>
              <font>
                <color theme="0"/>
              </font>
            </x14:dxf>
          </x14:cfRule>
          <xm:sqref>X87:AA88</xm:sqref>
        </x14:conditionalFormatting>
        <x14:conditionalFormatting xmlns:xm="http://schemas.microsoft.com/office/excel/2006/main">
          <x14:cfRule type="expression" priority="217" id="{E5BF61CE-F409-4F95-8203-0F10D06121BF}">
            <xm:f>Tabel!$H$11=""</xm:f>
            <x14:dxf>
              <font>
                <color theme="0"/>
              </font>
            </x14:dxf>
          </x14:cfRule>
          <x14:cfRule type="expression" priority="218" id="{8745A74C-E5BC-4BCF-A79A-972C68A621DF}">
            <xm:f>Tabel!$H$11=0</xm:f>
            <x14:dxf>
              <font>
                <color theme="0"/>
              </font>
            </x14:dxf>
          </x14:cfRule>
          <xm:sqref>H87:K88</xm:sqref>
        </x14:conditionalFormatting>
        <x14:conditionalFormatting xmlns:xm="http://schemas.microsoft.com/office/excel/2006/main">
          <x14:cfRule type="expression" priority="209" id="{9DB89E69-EC78-4200-A883-7BD6D5DDED02}">
            <xm:f>Tabel!$D$11=0</xm:f>
            <x14:dxf>
              <font>
                <color theme="0"/>
              </font>
            </x14:dxf>
          </x14:cfRule>
          <xm:sqref>D132:G133</xm:sqref>
        </x14:conditionalFormatting>
        <x14:conditionalFormatting xmlns:xm="http://schemas.microsoft.com/office/excel/2006/main">
          <x14:cfRule type="expression" priority="208" id="{88B8C220-77CA-4335-AC51-D023284839C1}">
            <xm:f>Tabel!$D$11=""</xm:f>
            <x14:dxf>
              <font>
                <color theme="0"/>
              </font>
            </x14:dxf>
          </x14:cfRule>
          <xm:sqref>D132:G133</xm:sqref>
        </x14:conditionalFormatting>
        <x14:conditionalFormatting xmlns:xm="http://schemas.microsoft.com/office/excel/2006/main">
          <x14:cfRule type="expression" priority="205" id="{38FECFAA-2929-43C4-8C94-B64FCA29A6ED}">
            <xm:f>Tabel!$L$11=""</xm:f>
            <x14:dxf>
              <font>
                <color theme="0"/>
              </font>
            </x14:dxf>
          </x14:cfRule>
          <xm:sqref>L132:O133</xm:sqref>
        </x14:conditionalFormatting>
        <x14:conditionalFormatting xmlns:xm="http://schemas.microsoft.com/office/excel/2006/main">
          <x14:cfRule type="expression" priority="203" id="{4F6F5FAE-4576-45E7-A80F-0FDDCCD0486A}">
            <xm:f>Tabel!$P$11=""</xm:f>
            <x14:dxf>
              <font>
                <color theme="0"/>
              </font>
            </x14:dxf>
          </x14:cfRule>
          <x14:cfRule type="expression" priority="204" id="{3809209D-2858-4D54-ACC7-478D5891FDF0}">
            <xm:f>Tabel!$P$11=0</xm:f>
            <x14:dxf>
              <font>
                <color theme="0"/>
              </font>
            </x14:dxf>
          </x14:cfRule>
          <xm:sqref>P132:S133</xm:sqref>
        </x14:conditionalFormatting>
        <x14:conditionalFormatting xmlns:xm="http://schemas.microsoft.com/office/excel/2006/main">
          <x14:cfRule type="expression" priority="201" id="{360062BE-222E-4F14-B9B8-6115D5210A79}">
            <xm:f>Tabel!$T$11=""</xm:f>
            <x14:dxf>
              <font>
                <color theme="0"/>
              </font>
            </x14:dxf>
          </x14:cfRule>
          <x14:cfRule type="expression" priority="202" id="{8186D608-3FE7-41F4-9EF7-109F8A84CD71}">
            <xm:f>Tabel!$T$11=0</xm:f>
            <x14:dxf>
              <font>
                <color theme="0"/>
              </font>
            </x14:dxf>
          </x14:cfRule>
          <xm:sqref>T132:W133</xm:sqref>
        </x14:conditionalFormatting>
        <x14:conditionalFormatting xmlns:xm="http://schemas.microsoft.com/office/excel/2006/main">
          <x14:cfRule type="expression" priority="199" id="{8E11F21B-B2CF-42D5-9A1A-6BE45CDD5816}">
            <xm:f>Tabel!$X$11=""</xm:f>
            <x14:dxf>
              <font>
                <color theme="0"/>
              </font>
            </x14:dxf>
          </x14:cfRule>
          <x14:cfRule type="expression" priority="200" id="{CCB1F13C-0D8C-47DB-9281-F602C58DD007}">
            <xm:f>Tabel!$X$11=0</xm:f>
            <x14:dxf>
              <font>
                <color theme="0"/>
              </font>
            </x14:dxf>
          </x14:cfRule>
          <xm:sqref>X132:AA133</xm:sqref>
        </x14:conditionalFormatting>
        <x14:conditionalFormatting xmlns:xm="http://schemas.microsoft.com/office/excel/2006/main">
          <x14:cfRule type="expression" priority="206" id="{367A49B1-297E-4648-BB16-DA454F9CBE10}">
            <xm:f>Tabel!$H$11=""</xm:f>
            <x14:dxf>
              <font>
                <color theme="0"/>
              </font>
            </x14:dxf>
          </x14:cfRule>
          <x14:cfRule type="expression" priority="207" id="{FC20FA11-C002-4035-8C3F-145111AF7471}">
            <xm:f>Tabel!$H$11=0</xm:f>
            <x14:dxf>
              <font>
                <color theme="0"/>
              </font>
            </x14:dxf>
          </x14:cfRule>
          <xm:sqref>H132:K133</xm:sqref>
        </x14:conditionalFormatting>
        <x14:conditionalFormatting xmlns:xm="http://schemas.microsoft.com/office/excel/2006/main">
          <x14:cfRule type="expression" priority="198" id="{4F297861-FFF8-488A-A4E8-66141E7F8586}">
            <xm:f>Tabel!$D$11=0</xm:f>
            <x14:dxf>
              <font>
                <color theme="0"/>
              </font>
            </x14:dxf>
          </x14:cfRule>
          <xm:sqref>D150:G151</xm:sqref>
        </x14:conditionalFormatting>
        <x14:conditionalFormatting xmlns:xm="http://schemas.microsoft.com/office/excel/2006/main">
          <x14:cfRule type="expression" priority="197" id="{AEDC15BE-7142-4C17-9015-5BC5FD68B997}">
            <xm:f>Tabel!$D$11=""</xm:f>
            <x14:dxf>
              <font>
                <color theme="0"/>
              </font>
            </x14:dxf>
          </x14:cfRule>
          <xm:sqref>D150:G151</xm:sqref>
        </x14:conditionalFormatting>
        <x14:conditionalFormatting xmlns:xm="http://schemas.microsoft.com/office/excel/2006/main">
          <x14:cfRule type="expression" priority="194" id="{EDD9E841-2A4C-43E7-8C62-C8E466492FC1}">
            <xm:f>Tabel!$L$11=""</xm:f>
            <x14:dxf>
              <font>
                <color theme="0"/>
              </font>
            </x14:dxf>
          </x14:cfRule>
          <xm:sqref>L150:O151</xm:sqref>
        </x14:conditionalFormatting>
        <x14:conditionalFormatting xmlns:xm="http://schemas.microsoft.com/office/excel/2006/main">
          <x14:cfRule type="expression" priority="192" id="{1531814E-C254-4A44-91A0-30194F4A817C}">
            <xm:f>Tabel!$P$11=""</xm:f>
            <x14:dxf>
              <font>
                <color theme="0"/>
              </font>
            </x14:dxf>
          </x14:cfRule>
          <x14:cfRule type="expression" priority="193" id="{B2DBBE8E-C0BC-4B2A-8C8C-FA899121A517}">
            <xm:f>Tabel!$P$11=0</xm:f>
            <x14:dxf>
              <font>
                <color theme="0"/>
              </font>
            </x14:dxf>
          </x14:cfRule>
          <xm:sqref>P150:S151</xm:sqref>
        </x14:conditionalFormatting>
        <x14:conditionalFormatting xmlns:xm="http://schemas.microsoft.com/office/excel/2006/main">
          <x14:cfRule type="expression" priority="190" id="{B167E50C-A2D7-4615-8BF2-7566B8CA9638}">
            <xm:f>Tabel!$T$11=""</xm:f>
            <x14:dxf>
              <font>
                <color theme="0"/>
              </font>
            </x14:dxf>
          </x14:cfRule>
          <x14:cfRule type="expression" priority="191" id="{E5B111CC-8D3A-4594-9EB1-1FBE897FCF8A}">
            <xm:f>Tabel!$T$11=0</xm:f>
            <x14:dxf>
              <font>
                <color theme="0"/>
              </font>
            </x14:dxf>
          </x14:cfRule>
          <xm:sqref>T150:W151</xm:sqref>
        </x14:conditionalFormatting>
        <x14:conditionalFormatting xmlns:xm="http://schemas.microsoft.com/office/excel/2006/main">
          <x14:cfRule type="expression" priority="188" id="{99C2773D-BEAA-40D4-B910-4ECDE313F0C3}">
            <xm:f>Tabel!$X$11=""</xm:f>
            <x14:dxf>
              <font>
                <color theme="0"/>
              </font>
            </x14:dxf>
          </x14:cfRule>
          <x14:cfRule type="expression" priority="189" id="{E39CC892-3A69-4300-BF1C-335E2C2905FC}">
            <xm:f>Tabel!$X$11=0</xm:f>
            <x14:dxf>
              <font>
                <color theme="0"/>
              </font>
            </x14:dxf>
          </x14:cfRule>
          <xm:sqref>X150:AA151</xm:sqref>
        </x14:conditionalFormatting>
        <x14:conditionalFormatting xmlns:xm="http://schemas.microsoft.com/office/excel/2006/main">
          <x14:cfRule type="expression" priority="195" id="{68F8C399-7344-4BE4-9B9F-300897D67BB6}">
            <xm:f>Tabel!$H$11=""</xm:f>
            <x14:dxf>
              <font>
                <color theme="0"/>
              </font>
            </x14:dxf>
          </x14:cfRule>
          <x14:cfRule type="expression" priority="196" id="{AA5A7DDB-1764-4287-9614-EF9FED5286AE}">
            <xm:f>Tabel!$H$11=0</xm:f>
            <x14:dxf>
              <font>
                <color theme="0"/>
              </font>
            </x14:dxf>
          </x14:cfRule>
          <xm:sqref>H150:K151</xm:sqref>
        </x14:conditionalFormatting>
        <x14:conditionalFormatting xmlns:xm="http://schemas.microsoft.com/office/excel/2006/main">
          <x14:cfRule type="expression" priority="187" id="{84AD352F-2C8A-4CF6-9867-0BD275FDD92C}">
            <xm:f>Tabel!$D$11=0</xm:f>
            <x14:dxf>
              <font>
                <color theme="0"/>
              </font>
            </x14:dxf>
          </x14:cfRule>
          <xm:sqref>D178:G179</xm:sqref>
        </x14:conditionalFormatting>
        <x14:conditionalFormatting xmlns:xm="http://schemas.microsoft.com/office/excel/2006/main">
          <x14:cfRule type="expression" priority="186" id="{01839AF9-30CB-4057-B3D5-D859F0F9B3DD}">
            <xm:f>Tabel!$D$11=""</xm:f>
            <x14:dxf>
              <font>
                <color theme="0"/>
              </font>
            </x14:dxf>
          </x14:cfRule>
          <xm:sqref>D178:G179</xm:sqref>
        </x14:conditionalFormatting>
        <x14:conditionalFormatting xmlns:xm="http://schemas.microsoft.com/office/excel/2006/main">
          <x14:cfRule type="expression" priority="183" id="{CBDEC147-8BEF-42BA-914D-52DBF649A3BA}">
            <xm:f>Tabel!$L$11=""</xm:f>
            <x14:dxf>
              <font>
                <color theme="0"/>
              </font>
            </x14:dxf>
          </x14:cfRule>
          <xm:sqref>L178:O179</xm:sqref>
        </x14:conditionalFormatting>
        <x14:conditionalFormatting xmlns:xm="http://schemas.microsoft.com/office/excel/2006/main">
          <x14:cfRule type="expression" priority="181" id="{3338238E-59C7-4D65-B843-A5DE1E488205}">
            <xm:f>Tabel!$P$11=""</xm:f>
            <x14:dxf>
              <font>
                <color theme="0"/>
              </font>
            </x14:dxf>
          </x14:cfRule>
          <x14:cfRule type="expression" priority="182" id="{DE763A28-8AE8-489D-8BA1-C97492F2BE09}">
            <xm:f>Tabel!$P$11=0</xm:f>
            <x14:dxf>
              <font>
                <color theme="0"/>
              </font>
            </x14:dxf>
          </x14:cfRule>
          <xm:sqref>P178:S179</xm:sqref>
        </x14:conditionalFormatting>
        <x14:conditionalFormatting xmlns:xm="http://schemas.microsoft.com/office/excel/2006/main">
          <x14:cfRule type="expression" priority="179" id="{FE8EB9A6-65A0-486E-83D4-844A926D7D7F}">
            <xm:f>Tabel!$T$11=""</xm:f>
            <x14:dxf>
              <font>
                <color theme="0"/>
              </font>
            </x14:dxf>
          </x14:cfRule>
          <x14:cfRule type="expression" priority="180" id="{4FDAB056-689E-41BB-860A-F73C74D96668}">
            <xm:f>Tabel!$T$11=0</xm:f>
            <x14:dxf>
              <font>
                <color theme="0"/>
              </font>
            </x14:dxf>
          </x14:cfRule>
          <xm:sqref>T178:W179</xm:sqref>
        </x14:conditionalFormatting>
        <x14:conditionalFormatting xmlns:xm="http://schemas.microsoft.com/office/excel/2006/main">
          <x14:cfRule type="expression" priority="177" id="{5822D942-60DA-40F5-8289-340D5718F9AB}">
            <xm:f>Tabel!$X$11=""</xm:f>
            <x14:dxf>
              <font>
                <color theme="0"/>
              </font>
            </x14:dxf>
          </x14:cfRule>
          <x14:cfRule type="expression" priority="178" id="{35C34939-4013-4461-B544-4769014E6734}">
            <xm:f>Tabel!$X$11=0</xm:f>
            <x14:dxf>
              <font>
                <color theme="0"/>
              </font>
            </x14:dxf>
          </x14:cfRule>
          <xm:sqref>X178:AA179</xm:sqref>
        </x14:conditionalFormatting>
        <x14:conditionalFormatting xmlns:xm="http://schemas.microsoft.com/office/excel/2006/main">
          <x14:cfRule type="expression" priority="184" id="{5454651D-8521-44BE-A597-CC8971266C62}">
            <xm:f>Tabel!$H$11=""</xm:f>
            <x14:dxf>
              <font>
                <color theme="0"/>
              </font>
            </x14:dxf>
          </x14:cfRule>
          <x14:cfRule type="expression" priority="185" id="{56B1500F-7A9F-443B-9357-7E9A5AD4830C}">
            <xm:f>Tabel!$H$11=0</xm:f>
            <x14:dxf>
              <font>
                <color theme="0"/>
              </font>
            </x14:dxf>
          </x14:cfRule>
          <xm:sqref>H178:K179</xm:sqref>
        </x14:conditionalFormatting>
        <x14:conditionalFormatting xmlns:xm="http://schemas.microsoft.com/office/excel/2006/main">
          <x14:cfRule type="expression" priority="176" id="{B66CA598-B577-4311-A763-C8B566D0DA25}">
            <xm:f>Tabel!$D$11=0</xm:f>
            <x14:dxf>
              <font>
                <color theme="0"/>
              </font>
            </x14:dxf>
          </x14:cfRule>
          <xm:sqref>D220:G221</xm:sqref>
        </x14:conditionalFormatting>
        <x14:conditionalFormatting xmlns:xm="http://schemas.microsoft.com/office/excel/2006/main">
          <x14:cfRule type="expression" priority="175" id="{55A4386C-CC64-4F0C-9275-E804ABA6BFE7}">
            <xm:f>Tabel!$D$11=""</xm:f>
            <x14:dxf>
              <font>
                <color theme="0"/>
              </font>
            </x14:dxf>
          </x14:cfRule>
          <xm:sqref>D220:G221</xm:sqref>
        </x14:conditionalFormatting>
        <x14:conditionalFormatting xmlns:xm="http://schemas.microsoft.com/office/excel/2006/main">
          <x14:cfRule type="expression" priority="172" id="{0D8AE0C0-3201-458E-862F-30DC840D5C37}">
            <xm:f>Tabel!$L$11=""</xm:f>
            <x14:dxf>
              <font>
                <color theme="0"/>
              </font>
            </x14:dxf>
          </x14:cfRule>
          <xm:sqref>L220:O221</xm:sqref>
        </x14:conditionalFormatting>
        <x14:conditionalFormatting xmlns:xm="http://schemas.microsoft.com/office/excel/2006/main">
          <x14:cfRule type="expression" priority="170" id="{D3C2EC0B-0E68-425D-AD81-1F72F852C8ED}">
            <xm:f>Tabel!$P$11=""</xm:f>
            <x14:dxf>
              <font>
                <color theme="0"/>
              </font>
            </x14:dxf>
          </x14:cfRule>
          <x14:cfRule type="expression" priority="171" id="{D0FAD840-0DA3-479A-9BEF-C023BD2A27F9}">
            <xm:f>Tabel!$P$11=0</xm:f>
            <x14:dxf>
              <font>
                <color theme="0"/>
              </font>
            </x14:dxf>
          </x14:cfRule>
          <xm:sqref>P220:S221</xm:sqref>
        </x14:conditionalFormatting>
        <x14:conditionalFormatting xmlns:xm="http://schemas.microsoft.com/office/excel/2006/main">
          <x14:cfRule type="expression" priority="168" id="{88B0067C-E3F5-4AB0-95FC-78E426073A17}">
            <xm:f>Tabel!$T$11=""</xm:f>
            <x14:dxf>
              <font>
                <color theme="0"/>
              </font>
            </x14:dxf>
          </x14:cfRule>
          <x14:cfRule type="expression" priority="169" id="{723DF963-AE4D-4092-983A-C5CA228E92D3}">
            <xm:f>Tabel!$T$11=0</xm:f>
            <x14:dxf>
              <font>
                <color theme="0"/>
              </font>
            </x14:dxf>
          </x14:cfRule>
          <xm:sqref>T220:W221</xm:sqref>
        </x14:conditionalFormatting>
        <x14:conditionalFormatting xmlns:xm="http://schemas.microsoft.com/office/excel/2006/main">
          <x14:cfRule type="expression" priority="166" id="{D81ECE11-DF00-41E8-9A9E-59C24163F3E8}">
            <xm:f>Tabel!$X$11=""</xm:f>
            <x14:dxf>
              <font>
                <color theme="0"/>
              </font>
            </x14:dxf>
          </x14:cfRule>
          <x14:cfRule type="expression" priority="167" id="{F3DE6C23-3C0B-43A3-BF40-C7A872DDDF09}">
            <xm:f>Tabel!$X$11=0</xm:f>
            <x14:dxf>
              <font>
                <color theme="0"/>
              </font>
            </x14:dxf>
          </x14:cfRule>
          <xm:sqref>X220:AA221</xm:sqref>
        </x14:conditionalFormatting>
        <x14:conditionalFormatting xmlns:xm="http://schemas.microsoft.com/office/excel/2006/main">
          <x14:cfRule type="expression" priority="173" id="{E423B2E8-504B-4355-9870-ED61A449D638}">
            <xm:f>Tabel!$H$11=""</xm:f>
            <x14:dxf>
              <font>
                <color theme="0"/>
              </font>
            </x14:dxf>
          </x14:cfRule>
          <x14:cfRule type="expression" priority="174" id="{27D78B02-0199-48F9-91D4-763D1C28F570}">
            <xm:f>Tabel!$H$11=0</xm:f>
            <x14:dxf>
              <font>
                <color theme="0"/>
              </font>
            </x14:dxf>
          </x14:cfRule>
          <xm:sqref>H220:K221</xm:sqref>
        </x14:conditionalFormatting>
        <x14:conditionalFormatting xmlns:xm="http://schemas.microsoft.com/office/excel/2006/main">
          <x14:cfRule type="expression" priority="165" id="{1431D016-8DC3-4F98-9D91-B6BB7BEE9B8A}">
            <xm:f>Tabel!$D$11=0</xm:f>
            <x14:dxf>
              <font>
                <color theme="0"/>
              </font>
            </x14:dxf>
          </x14:cfRule>
          <xm:sqref>D246:G247</xm:sqref>
        </x14:conditionalFormatting>
        <x14:conditionalFormatting xmlns:xm="http://schemas.microsoft.com/office/excel/2006/main">
          <x14:cfRule type="expression" priority="164" id="{F32C4E0C-F6A9-41D2-AA73-1060D944276E}">
            <xm:f>Tabel!$D$11=""</xm:f>
            <x14:dxf>
              <font>
                <color theme="0"/>
              </font>
            </x14:dxf>
          </x14:cfRule>
          <xm:sqref>D246:G247</xm:sqref>
        </x14:conditionalFormatting>
        <x14:conditionalFormatting xmlns:xm="http://schemas.microsoft.com/office/excel/2006/main">
          <x14:cfRule type="expression" priority="161" id="{B3E77E08-7F36-46A0-B39E-9D8D4E2F275D}">
            <xm:f>Tabel!$L$11=""</xm:f>
            <x14:dxf>
              <font>
                <color theme="0"/>
              </font>
            </x14:dxf>
          </x14:cfRule>
          <xm:sqref>L246:O247</xm:sqref>
        </x14:conditionalFormatting>
        <x14:conditionalFormatting xmlns:xm="http://schemas.microsoft.com/office/excel/2006/main">
          <x14:cfRule type="expression" priority="159" id="{B3AF8FC5-9047-4434-824F-7510D6E935DA}">
            <xm:f>Tabel!$P$11=""</xm:f>
            <x14:dxf>
              <font>
                <color theme="0"/>
              </font>
            </x14:dxf>
          </x14:cfRule>
          <x14:cfRule type="expression" priority="160" id="{5FD54D06-F8E0-47A3-B8C3-407C8B289E9D}">
            <xm:f>Tabel!$P$11=0</xm:f>
            <x14:dxf>
              <font>
                <color theme="0"/>
              </font>
            </x14:dxf>
          </x14:cfRule>
          <xm:sqref>P246:S247</xm:sqref>
        </x14:conditionalFormatting>
        <x14:conditionalFormatting xmlns:xm="http://schemas.microsoft.com/office/excel/2006/main">
          <x14:cfRule type="expression" priority="157" id="{3BA4A31F-9CBC-479F-B470-03DB40F633E9}">
            <xm:f>Tabel!$T$11=""</xm:f>
            <x14:dxf>
              <font>
                <color theme="0"/>
              </font>
            </x14:dxf>
          </x14:cfRule>
          <x14:cfRule type="expression" priority="158" id="{ED630F46-3C8F-4B77-98BF-A3C0378EBF55}">
            <xm:f>Tabel!$T$11=0</xm:f>
            <x14:dxf>
              <font>
                <color theme="0"/>
              </font>
            </x14:dxf>
          </x14:cfRule>
          <xm:sqref>T246:W247</xm:sqref>
        </x14:conditionalFormatting>
        <x14:conditionalFormatting xmlns:xm="http://schemas.microsoft.com/office/excel/2006/main">
          <x14:cfRule type="expression" priority="155" id="{F0E82B9E-782C-4F5F-B302-B6DF8F1E87B8}">
            <xm:f>Tabel!$X$11=""</xm:f>
            <x14:dxf>
              <font>
                <color theme="0"/>
              </font>
            </x14:dxf>
          </x14:cfRule>
          <x14:cfRule type="expression" priority="156" id="{F1EECED8-A42B-43F2-953C-1B2742D0F365}">
            <xm:f>Tabel!$X$11=0</xm:f>
            <x14:dxf>
              <font>
                <color theme="0"/>
              </font>
            </x14:dxf>
          </x14:cfRule>
          <xm:sqref>X246:AA247</xm:sqref>
        </x14:conditionalFormatting>
        <x14:conditionalFormatting xmlns:xm="http://schemas.microsoft.com/office/excel/2006/main">
          <x14:cfRule type="expression" priority="162" id="{79B92AC9-D18F-4FC2-A1C0-E163BE824122}">
            <xm:f>Tabel!$H$11=""</xm:f>
            <x14:dxf>
              <font>
                <color theme="0"/>
              </font>
            </x14:dxf>
          </x14:cfRule>
          <x14:cfRule type="expression" priority="163" id="{6CFF38D3-0D78-4A52-A336-A76E352F2373}">
            <xm:f>Tabel!$H$11=0</xm:f>
            <x14:dxf>
              <font>
                <color theme="0"/>
              </font>
            </x14:dxf>
          </x14:cfRule>
          <xm:sqref>H246:K247</xm:sqref>
        </x14:conditionalFormatting>
        <x14:conditionalFormatting xmlns:xm="http://schemas.microsoft.com/office/excel/2006/main">
          <x14:cfRule type="expression" priority="154" id="{6D22FA9E-42C6-424F-BFED-EA01FDAA9DC7}">
            <xm:f>Tabel!$D$11=0</xm:f>
            <x14:dxf>
              <font>
                <color theme="0"/>
              </font>
            </x14:dxf>
          </x14:cfRule>
          <xm:sqref>D267:G268</xm:sqref>
        </x14:conditionalFormatting>
        <x14:conditionalFormatting xmlns:xm="http://schemas.microsoft.com/office/excel/2006/main">
          <x14:cfRule type="expression" priority="153" id="{057B5DB4-1BB2-45B2-9BDC-A657296F86BB}">
            <xm:f>Tabel!$D$11=""</xm:f>
            <x14:dxf>
              <font>
                <color theme="0"/>
              </font>
            </x14:dxf>
          </x14:cfRule>
          <xm:sqref>D267:G268</xm:sqref>
        </x14:conditionalFormatting>
        <x14:conditionalFormatting xmlns:xm="http://schemas.microsoft.com/office/excel/2006/main">
          <x14:cfRule type="expression" priority="150" id="{27F4BC0E-1D5C-4A24-BAE2-1CEFCE568164}">
            <xm:f>Tabel!$L$11=""</xm:f>
            <x14:dxf>
              <font>
                <color theme="0"/>
              </font>
            </x14:dxf>
          </x14:cfRule>
          <xm:sqref>L267:O268</xm:sqref>
        </x14:conditionalFormatting>
        <x14:conditionalFormatting xmlns:xm="http://schemas.microsoft.com/office/excel/2006/main">
          <x14:cfRule type="expression" priority="148" id="{8593F8E1-4006-4971-80CC-0B20F572A1E5}">
            <xm:f>Tabel!$P$11=""</xm:f>
            <x14:dxf>
              <font>
                <color theme="0"/>
              </font>
            </x14:dxf>
          </x14:cfRule>
          <x14:cfRule type="expression" priority="149" id="{0C65A482-9B5E-48CE-8AC3-45EA3BC4B0F3}">
            <xm:f>Tabel!$P$11=0</xm:f>
            <x14:dxf>
              <font>
                <color theme="0"/>
              </font>
            </x14:dxf>
          </x14:cfRule>
          <xm:sqref>P267:S268</xm:sqref>
        </x14:conditionalFormatting>
        <x14:conditionalFormatting xmlns:xm="http://schemas.microsoft.com/office/excel/2006/main">
          <x14:cfRule type="expression" priority="146" id="{249D4B3D-A09C-467D-A81D-FCC09E1AAC11}">
            <xm:f>Tabel!$T$11=""</xm:f>
            <x14:dxf>
              <font>
                <color theme="0"/>
              </font>
            </x14:dxf>
          </x14:cfRule>
          <x14:cfRule type="expression" priority="147" id="{9356CF1F-AE0B-4CCE-B0C4-CC58838D4414}">
            <xm:f>Tabel!$T$11=0</xm:f>
            <x14:dxf>
              <font>
                <color theme="0"/>
              </font>
            </x14:dxf>
          </x14:cfRule>
          <xm:sqref>T267:W268</xm:sqref>
        </x14:conditionalFormatting>
        <x14:conditionalFormatting xmlns:xm="http://schemas.microsoft.com/office/excel/2006/main">
          <x14:cfRule type="expression" priority="144" id="{F9FFFA0F-AA05-4A6C-88CA-3B40011C0029}">
            <xm:f>Tabel!$X$11=""</xm:f>
            <x14:dxf>
              <font>
                <color theme="0"/>
              </font>
            </x14:dxf>
          </x14:cfRule>
          <x14:cfRule type="expression" priority="145" id="{32FDB6F3-93F1-4555-BD99-3C5D645E8FBF}">
            <xm:f>Tabel!$X$11=0</xm:f>
            <x14:dxf>
              <font>
                <color theme="0"/>
              </font>
            </x14:dxf>
          </x14:cfRule>
          <xm:sqref>X267:AA268</xm:sqref>
        </x14:conditionalFormatting>
        <x14:conditionalFormatting xmlns:xm="http://schemas.microsoft.com/office/excel/2006/main">
          <x14:cfRule type="expression" priority="151" id="{17A0D26D-9DEB-4684-8494-94D07CBD5EA9}">
            <xm:f>Tabel!$H$11=""</xm:f>
            <x14:dxf>
              <font>
                <color theme="0"/>
              </font>
            </x14:dxf>
          </x14:cfRule>
          <x14:cfRule type="expression" priority="152" id="{9A00AA0B-A39C-41DF-B6BC-3F5E1FB58E6F}">
            <xm:f>Tabel!$H$11=0</xm:f>
            <x14:dxf>
              <font>
                <color theme="0"/>
              </font>
            </x14:dxf>
          </x14:cfRule>
          <xm:sqref>H267:K268</xm:sqref>
        </x14:conditionalFormatting>
        <x14:conditionalFormatting xmlns:xm="http://schemas.microsoft.com/office/excel/2006/main">
          <x14:cfRule type="expression" priority="143" id="{1AEEE7DC-BB4F-4069-9FC1-D98E7067EF33}">
            <xm:f>Tabel!$D$11=0</xm:f>
            <x14:dxf>
              <font>
                <color theme="0"/>
              </font>
            </x14:dxf>
          </x14:cfRule>
          <xm:sqref>D277:G278</xm:sqref>
        </x14:conditionalFormatting>
        <x14:conditionalFormatting xmlns:xm="http://schemas.microsoft.com/office/excel/2006/main">
          <x14:cfRule type="expression" priority="142" id="{0A60A884-2BB5-47D3-A422-97A4DCD4609A}">
            <xm:f>Tabel!$D$11=""</xm:f>
            <x14:dxf>
              <font>
                <color theme="0"/>
              </font>
            </x14:dxf>
          </x14:cfRule>
          <xm:sqref>D277:G278</xm:sqref>
        </x14:conditionalFormatting>
        <x14:conditionalFormatting xmlns:xm="http://schemas.microsoft.com/office/excel/2006/main">
          <x14:cfRule type="expression" priority="139" id="{3AEA31B5-6A3E-4F78-BDD7-EF3E9C8C99F7}">
            <xm:f>Tabel!$L$11=""</xm:f>
            <x14:dxf>
              <font>
                <color theme="0"/>
              </font>
            </x14:dxf>
          </x14:cfRule>
          <xm:sqref>L277:O278</xm:sqref>
        </x14:conditionalFormatting>
        <x14:conditionalFormatting xmlns:xm="http://schemas.microsoft.com/office/excel/2006/main">
          <x14:cfRule type="expression" priority="137" id="{FB3A8597-EF42-4820-903D-E886D5774CC5}">
            <xm:f>Tabel!$P$11=""</xm:f>
            <x14:dxf>
              <font>
                <color theme="0"/>
              </font>
            </x14:dxf>
          </x14:cfRule>
          <x14:cfRule type="expression" priority="138" id="{8ADDE6E2-5B19-4ECF-8D7D-4DDF77D2A5BC}">
            <xm:f>Tabel!$P$11=0</xm:f>
            <x14:dxf>
              <font>
                <color theme="0"/>
              </font>
            </x14:dxf>
          </x14:cfRule>
          <xm:sqref>P277:S278</xm:sqref>
        </x14:conditionalFormatting>
        <x14:conditionalFormatting xmlns:xm="http://schemas.microsoft.com/office/excel/2006/main">
          <x14:cfRule type="expression" priority="135" id="{8F89EC09-1044-48AB-A6CA-00C3A6948672}">
            <xm:f>Tabel!$T$11=""</xm:f>
            <x14:dxf>
              <font>
                <color theme="0"/>
              </font>
            </x14:dxf>
          </x14:cfRule>
          <x14:cfRule type="expression" priority="136" id="{EF192F00-BAF5-473E-B282-E4A686BF5AA2}">
            <xm:f>Tabel!$T$11=0</xm:f>
            <x14:dxf>
              <font>
                <color theme="0"/>
              </font>
            </x14:dxf>
          </x14:cfRule>
          <xm:sqref>T277:W278</xm:sqref>
        </x14:conditionalFormatting>
        <x14:conditionalFormatting xmlns:xm="http://schemas.microsoft.com/office/excel/2006/main">
          <x14:cfRule type="expression" priority="133" id="{ED7DA785-6374-4BD7-8EF6-EE3E5C59E9B8}">
            <xm:f>Tabel!$X$11=""</xm:f>
            <x14:dxf>
              <font>
                <color theme="0"/>
              </font>
            </x14:dxf>
          </x14:cfRule>
          <x14:cfRule type="expression" priority="134" id="{E8E9F087-8899-40D4-B41B-9FFC4BC93DAF}">
            <xm:f>Tabel!$X$11=0</xm:f>
            <x14:dxf>
              <font>
                <color theme="0"/>
              </font>
            </x14:dxf>
          </x14:cfRule>
          <xm:sqref>X277:AA278</xm:sqref>
        </x14:conditionalFormatting>
        <x14:conditionalFormatting xmlns:xm="http://schemas.microsoft.com/office/excel/2006/main">
          <x14:cfRule type="expression" priority="140" id="{F57A9849-A380-454F-AF39-F5F92E93F720}">
            <xm:f>Tabel!$H$11=""</xm:f>
            <x14:dxf>
              <font>
                <color theme="0"/>
              </font>
            </x14:dxf>
          </x14:cfRule>
          <x14:cfRule type="expression" priority="141" id="{C4B8B0DC-9876-4E59-B50A-3197F0E8551C}">
            <xm:f>Tabel!$H$11=0</xm:f>
            <x14:dxf>
              <font>
                <color theme="0"/>
              </font>
            </x14:dxf>
          </x14:cfRule>
          <xm:sqref>H277:K278</xm:sqref>
        </x14:conditionalFormatting>
        <x14:conditionalFormatting xmlns:xm="http://schemas.microsoft.com/office/excel/2006/main">
          <x14:cfRule type="expression" priority="132" id="{9C763A10-99DA-48A2-9F56-997ED5CB1376}">
            <xm:f>Tabel!$D$11=0</xm:f>
            <x14:dxf>
              <font>
                <color theme="0"/>
              </font>
            </x14:dxf>
          </x14:cfRule>
          <xm:sqref>D290:G291</xm:sqref>
        </x14:conditionalFormatting>
        <x14:conditionalFormatting xmlns:xm="http://schemas.microsoft.com/office/excel/2006/main">
          <x14:cfRule type="expression" priority="131" id="{8603072D-0501-4E0D-9DE1-C03E09E5FAE7}">
            <xm:f>Tabel!$D$11=""</xm:f>
            <x14:dxf>
              <font>
                <color theme="0"/>
              </font>
            </x14:dxf>
          </x14:cfRule>
          <xm:sqref>D290:G291</xm:sqref>
        </x14:conditionalFormatting>
        <x14:conditionalFormatting xmlns:xm="http://schemas.microsoft.com/office/excel/2006/main">
          <x14:cfRule type="expression" priority="128" id="{48CDEA0A-C470-447C-B7EC-2339678AC3D5}">
            <xm:f>Tabel!$L$11=""</xm:f>
            <x14:dxf>
              <font>
                <color theme="0"/>
              </font>
            </x14:dxf>
          </x14:cfRule>
          <xm:sqref>L290:O291</xm:sqref>
        </x14:conditionalFormatting>
        <x14:conditionalFormatting xmlns:xm="http://schemas.microsoft.com/office/excel/2006/main">
          <x14:cfRule type="expression" priority="126" id="{0905D94D-D990-4877-ABBF-36BD73F56D0B}">
            <xm:f>Tabel!$P$11=""</xm:f>
            <x14:dxf>
              <font>
                <color theme="0"/>
              </font>
            </x14:dxf>
          </x14:cfRule>
          <x14:cfRule type="expression" priority="127" id="{9B35A359-9F5F-4A58-80C9-00057A3D4C55}">
            <xm:f>Tabel!$P$11=0</xm:f>
            <x14:dxf>
              <font>
                <color theme="0"/>
              </font>
            </x14:dxf>
          </x14:cfRule>
          <xm:sqref>P290:S291</xm:sqref>
        </x14:conditionalFormatting>
        <x14:conditionalFormatting xmlns:xm="http://schemas.microsoft.com/office/excel/2006/main">
          <x14:cfRule type="expression" priority="124" id="{17F2668F-43EB-4F49-8639-9ED5C21422DE}">
            <xm:f>Tabel!$T$11=""</xm:f>
            <x14:dxf>
              <font>
                <color theme="0"/>
              </font>
            </x14:dxf>
          </x14:cfRule>
          <x14:cfRule type="expression" priority="125" id="{3D56A7A0-BB5B-4131-B81F-E377A90C6C84}">
            <xm:f>Tabel!$T$11=0</xm:f>
            <x14:dxf>
              <font>
                <color theme="0"/>
              </font>
            </x14:dxf>
          </x14:cfRule>
          <xm:sqref>T290:W291</xm:sqref>
        </x14:conditionalFormatting>
        <x14:conditionalFormatting xmlns:xm="http://schemas.microsoft.com/office/excel/2006/main">
          <x14:cfRule type="expression" priority="122" id="{50B6B00C-E951-453F-983D-13E7596A6C6F}">
            <xm:f>Tabel!$X$11=""</xm:f>
            <x14:dxf>
              <font>
                <color theme="0"/>
              </font>
            </x14:dxf>
          </x14:cfRule>
          <x14:cfRule type="expression" priority="123" id="{204A8374-1D70-4960-B494-0DA298D45D6C}">
            <xm:f>Tabel!$X$11=0</xm:f>
            <x14:dxf>
              <font>
                <color theme="0"/>
              </font>
            </x14:dxf>
          </x14:cfRule>
          <xm:sqref>X290:AA291</xm:sqref>
        </x14:conditionalFormatting>
        <x14:conditionalFormatting xmlns:xm="http://schemas.microsoft.com/office/excel/2006/main">
          <x14:cfRule type="expression" priority="129" id="{1EFC465B-BADC-4E39-821A-5BF6261E690F}">
            <xm:f>Tabel!$H$11=""</xm:f>
            <x14:dxf>
              <font>
                <color theme="0"/>
              </font>
            </x14:dxf>
          </x14:cfRule>
          <x14:cfRule type="expression" priority="130" id="{38072B53-CCF0-425C-932F-2AEB95749B00}">
            <xm:f>Tabel!$H$11=0</xm:f>
            <x14:dxf>
              <font>
                <color theme="0"/>
              </font>
            </x14:dxf>
          </x14:cfRule>
          <xm:sqref>H290:K291</xm:sqref>
        </x14:conditionalFormatting>
        <x14:conditionalFormatting xmlns:xm="http://schemas.microsoft.com/office/excel/2006/main">
          <x14:cfRule type="expression" priority="121" id="{95604AC7-EB4E-4256-8EBE-53F81DF2D75D}">
            <xm:f>Tabel!$D$11=0</xm:f>
            <x14:dxf>
              <font>
                <color theme="0"/>
              </font>
            </x14:dxf>
          </x14:cfRule>
          <xm:sqref>D301:G302</xm:sqref>
        </x14:conditionalFormatting>
        <x14:conditionalFormatting xmlns:xm="http://schemas.microsoft.com/office/excel/2006/main">
          <x14:cfRule type="expression" priority="120" id="{0AD61F11-61A9-4623-9916-C8A4B0A8D0E1}">
            <xm:f>Tabel!$D$11=""</xm:f>
            <x14:dxf>
              <font>
                <color theme="0"/>
              </font>
            </x14:dxf>
          </x14:cfRule>
          <xm:sqref>D301:G302</xm:sqref>
        </x14:conditionalFormatting>
        <x14:conditionalFormatting xmlns:xm="http://schemas.microsoft.com/office/excel/2006/main">
          <x14:cfRule type="expression" priority="117" id="{9E9B209E-E950-43A1-AC83-D6235D2B4FF1}">
            <xm:f>Tabel!$L$11=""</xm:f>
            <x14:dxf>
              <font>
                <color theme="0"/>
              </font>
            </x14:dxf>
          </x14:cfRule>
          <xm:sqref>L301:O302</xm:sqref>
        </x14:conditionalFormatting>
        <x14:conditionalFormatting xmlns:xm="http://schemas.microsoft.com/office/excel/2006/main">
          <x14:cfRule type="expression" priority="115" id="{BFD571E3-84D2-44FA-860E-F10F479921D4}">
            <xm:f>Tabel!$P$11=""</xm:f>
            <x14:dxf>
              <font>
                <color theme="0"/>
              </font>
            </x14:dxf>
          </x14:cfRule>
          <x14:cfRule type="expression" priority="116" id="{6003BE14-AB13-45E2-8EF5-43A513959AAD}">
            <xm:f>Tabel!$P$11=0</xm:f>
            <x14:dxf>
              <font>
                <color theme="0"/>
              </font>
            </x14:dxf>
          </x14:cfRule>
          <xm:sqref>P301:S302</xm:sqref>
        </x14:conditionalFormatting>
        <x14:conditionalFormatting xmlns:xm="http://schemas.microsoft.com/office/excel/2006/main">
          <x14:cfRule type="expression" priority="113" id="{8451A224-A2D5-4F39-B923-03B4F0D8A38E}">
            <xm:f>Tabel!$T$11=""</xm:f>
            <x14:dxf>
              <font>
                <color theme="0"/>
              </font>
            </x14:dxf>
          </x14:cfRule>
          <x14:cfRule type="expression" priority="114" id="{F0C250DB-B3FA-4DF1-A61A-7AB8A051AC3F}">
            <xm:f>Tabel!$T$11=0</xm:f>
            <x14:dxf>
              <font>
                <color theme="0"/>
              </font>
            </x14:dxf>
          </x14:cfRule>
          <xm:sqref>T301:W302</xm:sqref>
        </x14:conditionalFormatting>
        <x14:conditionalFormatting xmlns:xm="http://schemas.microsoft.com/office/excel/2006/main">
          <x14:cfRule type="expression" priority="111" id="{6C93FB28-32D8-4509-97B8-5E3FF51F6510}">
            <xm:f>Tabel!$X$11=""</xm:f>
            <x14:dxf>
              <font>
                <color theme="0"/>
              </font>
            </x14:dxf>
          </x14:cfRule>
          <x14:cfRule type="expression" priority="112" id="{BE8F2CBE-B0A0-48E9-8ACA-1D1652D0BB2D}">
            <xm:f>Tabel!$X$11=0</xm:f>
            <x14:dxf>
              <font>
                <color theme="0"/>
              </font>
            </x14:dxf>
          </x14:cfRule>
          <xm:sqref>X301:AA302</xm:sqref>
        </x14:conditionalFormatting>
        <x14:conditionalFormatting xmlns:xm="http://schemas.microsoft.com/office/excel/2006/main">
          <x14:cfRule type="expression" priority="118" id="{8E8F5886-3510-45C9-A287-7C10A80493E4}">
            <xm:f>Tabel!$H$11=""</xm:f>
            <x14:dxf>
              <font>
                <color theme="0"/>
              </font>
            </x14:dxf>
          </x14:cfRule>
          <x14:cfRule type="expression" priority="119" id="{8AB66100-E84D-4BD0-8B0C-AAA814CF46AF}">
            <xm:f>Tabel!$H$11=0</xm:f>
            <x14:dxf>
              <font>
                <color theme="0"/>
              </font>
            </x14:dxf>
          </x14:cfRule>
          <xm:sqref>H301:K302</xm:sqref>
        </x14:conditionalFormatting>
        <x14:conditionalFormatting xmlns:xm="http://schemas.microsoft.com/office/excel/2006/main">
          <x14:cfRule type="expression" priority="110" id="{C74F0E1B-5DD2-46A9-A79D-E3457BE2E640}">
            <xm:f>Tabel!$D$11=0</xm:f>
            <x14:dxf>
              <font>
                <color theme="0"/>
              </font>
            </x14:dxf>
          </x14:cfRule>
          <xm:sqref>D311:G312</xm:sqref>
        </x14:conditionalFormatting>
        <x14:conditionalFormatting xmlns:xm="http://schemas.microsoft.com/office/excel/2006/main">
          <x14:cfRule type="expression" priority="109" id="{D6101C54-3FDF-4CF6-AFEE-26EAB7747F94}">
            <xm:f>Tabel!$D$11=""</xm:f>
            <x14:dxf>
              <font>
                <color theme="0"/>
              </font>
            </x14:dxf>
          </x14:cfRule>
          <xm:sqref>D311:G312</xm:sqref>
        </x14:conditionalFormatting>
        <x14:conditionalFormatting xmlns:xm="http://schemas.microsoft.com/office/excel/2006/main">
          <x14:cfRule type="expression" priority="106" id="{7B57120D-3603-4968-9FBB-71A71B03BC49}">
            <xm:f>Tabel!$L$11=""</xm:f>
            <x14:dxf>
              <font>
                <color theme="0"/>
              </font>
            </x14:dxf>
          </x14:cfRule>
          <xm:sqref>L311:O312</xm:sqref>
        </x14:conditionalFormatting>
        <x14:conditionalFormatting xmlns:xm="http://schemas.microsoft.com/office/excel/2006/main">
          <x14:cfRule type="expression" priority="104" id="{7A94719C-8097-4AF3-8DFE-A9F29E4D1476}">
            <xm:f>Tabel!$P$11=""</xm:f>
            <x14:dxf>
              <font>
                <color theme="0"/>
              </font>
            </x14:dxf>
          </x14:cfRule>
          <x14:cfRule type="expression" priority="105" id="{199A75DA-74A0-489C-AD70-B48034F23B8D}">
            <xm:f>Tabel!$P$11=0</xm:f>
            <x14:dxf>
              <font>
                <color theme="0"/>
              </font>
            </x14:dxf>
          </x14:cfRule>
          <xm:sqref>P311:S312</xm:sqref>
        </x14:conditionalFormatting>
        <x14:conditionalFormatting xmlns:xm="http://schemas.microsoft.com/office/excel/2006/main">
          <x14:cfRule type="expression" priority="102" id="{48ACC53C-51AA-45A7-B702-2A72A5A930A5}">
            <xm:f>Tabel!$T$11=""</xm:f>
            <x14:dxf>
              <font>
                <color theme="0"/>
              </font>
            </x14:dxf>
          </x14:cfRule>
          <x14:cfRule type="expression" priority="103" id="{AEA69F5D-260C-4A99-917F-4D27DC8A2229}">
            <xm:f>Tabel!$T$11=0</xm:f>
            <x14:dxf>
              <font>
                <color theme="0"/>
              </font>
            </x14:dxf>
          </x14:cfRule>
          <xm:sqref>T311:W312</xm:sqref>
        </x14:conditionalFormatting>
        <x14:conditionalFormatting xmlns:xm="http://schemas.microsoft.com/office/excel/2006/main">
          <x14:cfRule type="expression" priority="100" id="{99718691-B43B-4B8E-9243-F06B14234BA0}">
            <xm:f>Tabel!$X$11=""</xm:f>
            <x14:dxf>
              <font>
                <color theme="0"/>
              </font>
            </x14:dxf>
          </x14:cfRule>
          <x14:cfRule type="expression" priority="101" id="{BB689A1E-CCF6-42D9-921E-2920C192B9A5}">
            <xm:f>Tabel!$X$11=0</xm:f>
            <x14:dxf>
              <font>
                <color theme="0"/>
              </font>
            </x14:dxf>
          </x14:cfRule>
          <xm:sqref>X311:AA312</xm:sqref>
        </x14:conditionalFormatting>
        <x14:conditionalFormatting xmlns:xm="http://schemas.microsoft.com/office/excel/2006/main">
          <x14:cfRule type="expression" priority="107" id="{81D7814B-F199-41F8-A51E-C17AE09BCAF2}">
            <xm:f>Tabel!$H$11=""</xm:f>
            <x14:dxf>
              <font>
                <color theme="0"/>
              </font>
            </x14:dxf>
          </x14:cfRule>
          <x14:cfRule type="expression" priority="108" id="{B0455799-5A70-4033-B1DB-58465700E302}">
            <xm:f>Tabel!$H$11=0</xm:f>
            <x14:dxf>
              <font>
                <color theme="0"/>
              </font>
            </x14:dxf>
          </x14:cfRule>
          <xm:sqref>H311:K312</xm:sqref>
        </x14:conditionalFormatting>
        <x14:conditionalFormatting xmlns:xm="http://schemas.microsoft.com/office/excel/2006/main">
          <x14:cfRule type="expression" priority="99" id="{2440331A-714D-4FE6-BECD-80B7541F31C2}">
            <xm:f>Tabel!$D$11=0</xm:f>
            <x14:dxf>
              <font>
                <color theme="0"/>
              </font>
            </x14:dxf>
          </x14:cfRule>
          <xm:sqref>D316:G317</xm:sqref>
        </x14:conditionalFormatting>
        <x14:conditionalFormatting xmlns:xm="http://schemas.microsoft.com/office/excel/2006/main">
          <x14:cfRule type="expression" priority="98" id="{4D9C4173-878B-4634-8F71-F4093A3FCDF9}">
            <xm:f>Tabel!$D$11=""</xm:f>
            <x14:dxf>
              <font>
                <color theme="0"/>
              </font>
            </x14:dxf>
          </x14:cfRule>
          <xm:sqref>D316:G317</xm:sqref>
        </x14:conditionalFormatting>
        <x14:conditionalFormatting xmlns:xm="http://schemas.microsoft.com/office/excel/2006/main">
          <x14:cfRule type="expression" priority="95" id="{17CEFA7D-A715-4381-87BF-4889406AC1B3}">
            <xm:f>Tabel!$L$11=""</xm:f>
            <x14:dxf>
              <font>
                <color theme="0"/>
              </font>
            </x14:dxf>
          </x14:cfRule>
          <xm:sqref>L316:O317</xm:sqref>
        </x14:conditionalFormatting>
        <x14:conditionalFormatting xmlns:xm="http://schemas.microsoft.com/office/excel/2006/main">
          <x14:cfRule type="expression" priority="93" id="{0A3A84BE-F148-4C67-A6EE-EE4F64407613}">
            <xm:f>Tabel!$P$11=""</xm:f>
            <x14:dxf>
              <font>
                <color theme="0"/>
              </font>
            </x14:dxf>
          </x14:cfRule>
          <x14:cfRule type="expression" priority="94" id="{92BA9203-2A8A-4B5C-8332-E04E8DF11F4A}">
            <xm:f>Tabel!$P$11=0</xm:f>
            <x14:dxf>
              <font>
                <color theme="0"/>
              </font>
            </x14:dxf>
          </x14:cfRule>
          <xm:sqref>P316:S317</xm:sqref>
        </x14:conditionalFormatting>
        <x14:conditionalFormatting xmlns:xm="http://schemas.microsoft.com/office/excel/2006/main">
          <x14:cfRule type="expression" priority="91" id="{27944F27-C838-4091-8752-929DA8CF35D3}">
            <xm:f>Tabel!$T$11=""</xm:f>
            <x14:dxf>
              <font>
                <color theme="0"/>
              </font>
            </x14:dxf>
          </x14:cfRule>
          <x14:cfRule type="expression" priority="92" id="{7B777E7D-303B-48E6-A44F-9F3E75B64F7D}">
            <xm:f>Tabel!$T$11=0</xm:f>
            <x14:dxf>
              <font>
                <color theme="0"/>
              </font>
            </x14:dxf>
          </x14:cfRule>
          <xm:sqref>T316:W317</xm:sqref>
        </x14:conditionalFormatting>
        <x14:conditionalFormatting xmlns:xm="http://schemas.microsoft.com/office/excel/2006/main">
          <x14:cfRule type="expression" priority="89" id="{430C1834-C5AA-4316-B496-94DF0AC23C6C}">
            <xm:f>Tabel!$X$11=""</xm:f>
            <x14:dxf>
              <font>
                <color theme="0"/>
              </font>
            </x14:dxf>
          </x14:cfRule>
          <x14:cfRule type="expression" priority="90" id="{99982D02-F89C-491F-8D51-AE7490908415}">
            <xm:f>Tabel!$X$11=0</xm:f>
            <x14:dxf>
              <font>
                <color theme="0"/>
              </font>
            </x14:dxf>
          </x14:cfRule>
          <xm:sqref>X316:AA317</xm:sqref>
        </x14:conditionalFormatting>
        <x14:conditionalFormatting xmlns:xm="http://schemas.microsoft.com/office/excel/2006/main">
          <x14:cfRule type="expression" priority="96" id="{5A7CE8C5-30CF-40B5-8BBC-A6451BC25302}">
            <xm:f>Tabel!$H$11=""</xm:f>
            <x14:dxf>
              <font>
                <color theme="0"/>
              </font>
            </x14:dxf>
          </x14:cfRule>
          <x14:cfRule type="expression" priority="97" id="{907E85E5-9631-42F6-8D1A-933EA24FE031}">
            <xm:f>Tabel!$H$11=0</xm:f>
            <x14:dxf>
              <font>
                <color theme="0"/>
              </font>
            </x14:dxf>
          </x14:cfRule>
          <xm:sqref>H316:K317</xm:sqref>
        </x14:conditionalFormatting>
        <x14:conditionalFormatting xmlns:xm="http://schemas.microsoft.com/office/excel/2006/main">
          <x14:cfRule type="expression" priority="88" id="{A308553B-63CC-468A-B3C7-F7814AF2EE6F}">
            <xm:f>Tabel!$D$11=0</xm:f>
            <x14:dxf>
              <font>
                <color theme="0"/>
              </font>
            </x14:dxf>
          </x14:cfRule>
          <xm:sqref>D323:G324</xm:sqref>
        </x14:conditionalFormatting>
        <x14:conditionalFormatting xmlns:xm="http://schemas.microsoft.com/office/excel/2006/main">
          <x14:cfRule type="expression" priority="87" id="{D12ED11E-4430-4757-BE60-80C60B7BB2A8}">
            <xm:f>Tabel!$D$11=""</xm:f>
            <x14:dxf>
              <font>
                <color theme="0"/>
              </font>
            </x14:dxf>
          </x14:cfRule>
          <xm:sqref>D323:G324</xm:sqref>
        </x14:conditionalFormatting>
        <x14:conditionalFormatting xmlns:xm="http://schemas.microsoft.com/office/excel/2006/main">
          <x14:cfRule type="expression" priority="84" id="{06981B0E-F655-4D06-82A1-CBD8B82FCBA2}">
            <xm:f>Tabel!$L$11=""</xm:f>
            <x14:dxf>
              <font>
                <color theme="0"/>
              </font>
            </x14:dxf>
          </x14:cfRule>
          <xm:sqref>L323:O324</xm:sqref>
        </x14:conditionalFormatting>
        <x14:conditionalFormatting xmlns:xm="http://schemas.microsoft.com/office/excel/2006/main">
          <x14:cfRule type="expression" priority="82" id="{9C4A938D-7CD8-4A76-BE43-A396BDBAEA2B}">
            <xm:f>Tabel!$P$11=""</xm:f>
            <x14:dxf>
              <font>
                <color theme="0"/>
              </font>
            </x14:dxf>
          </x14:cfRule>
          <x14:cfRule type="expression" priority="83" id="{93C36E52-EC1F-4E00-A42C-51490991FE2B}">
            <xm:f>Tabel!$P$11=0</xm:f>
            <x14:dxf>
              <font>
                <color theme="0"/>
              </font>
            </x14:dxf>
          </x14:cfRule>
          <xm:sqref>P323:S324</xm:sqref>
        </x14:conditionalFormatting>
        <x14:conditionalFormatting xmlns:xm="http://schemas.microsoft.com/office/excel/2006/main">
          <x14:cfRule type="expression" priority="80" id="{FEEAFBD6-EE7D-4DA5-831C-C9B96A9A6C76}">
            <xm:f>Tabel!$T$11=""</xm:f>
            <x14:dxf>
              <font>
                <color theme="0"/>
              </font>
            </x14:dxf>
          </x14:cfRule>
          <x14:cfRule type="expression" priority="81" id="{AD704690-3BD9-4F42-83FB-F4652DFFBC87}">
            <xm:f>Tabel!$T$11=0</xm:f>
            <x14:dxf>
              <font>
                <color theme="0"/>
              </font>
            </x14:dxf>
          </x14:cfRule>
          <xm:sqref>T323:W324</xm:sqref>
        </x14:conditionalFormatting>
        <x14:conditionalFormatting xmlns:xm="http://schemas.microsoft.com/office/excel/2006/main">
          <x14:cfRule type="expression" priority="78" id="{BE26FBD8-3E9F-42D0-A2E1-B8398221418E}">
            <xm:f>Tabel!$X$11=""</xm:f>
            <x14:dxf>
              <font>
                <color theme="0"/>
              </font>
            </x14:dxf>
          </x14:cfRule>
          <x14:cfRule type="expression" priority="79" id="{6DED6442-D553-4095-8AA8-9322420CCEDB}">
            <xm:f>Tabel!$X$11=0</xm:f>
            <x14:dxf>
              <font>
                <color theme="0"/>
              </font>
            </x14:dxf>
          </x14:cfRule>
          <xm:sqref>X323:AA324</xm:sqref>
        </x14:conditionalFormatting>
        <x14:conditionalFormatting xmlns:xm="http://schemas.microsoft.com/office/excel/2006/main">
          <x14:cfRule type="expression" priority="85" id="{1CF9DA84-4CFE-47E2-A601-858E1430C7E5}">
            <xm:f>Tabel!$H$11=""</xm:f>
            <x14:dxf>
              <font>
                <color theme="0"/>
              </font>
            </x14:dxf>
          </x14:cfRule>
          <x14:cfRule type="expression" priority="86" id="{84492964-146F-4533-B660-6B578BEA88C3}">
            <xm:f>Tabel!$H$11=0</xm:f>
            <x14:dxf>
              <font>
                <color theme="0"/>
              </font>
            </x14:dxf>
          </x14:cfRule>
          <xm:sqref>H323:K324</xm:sqref>
        </x14:conditionalFormatting>
        <x14:conditionalFormatting xmlns:xm="http://schemas.microsoft.com/office/excel/2006/main">
          <x14:cfRule type="expression" priority="77" id="{43BD5532-9EC4-4E11-A1EF-63CFB356DDC8}">
            <xm:f>Tabel!$D$11=0</xm:f>
            <x14:dxf>
              <font>
                <color theme="0"/>
              </font>
            </x14:dxf>
          </x14:cfRule>
          <xm:sqref>D327:G328</xm:sqref>
        </x14:conditionalFormatting>
        <x14:conditionalFormatting xmlns:xm="http://schemas.microsoft.com/office/excel/2006/main">
          <x14:cfRule type="expression" priority="76" id="{D4EFCDFA-5411-47CF-91E3-3398314F9FD6}">
            <xm:f>Tabel!$D$11=""</xm:f>
            <x14:dxf>
              <font>
                <color theme="0"/>
              </font>
            </x14:dxf>
          </x14:cfRule>
          <xm:sqref>D327:G328</xm:sqref>
        </x14:conditionalFormatting>
        <x14:conditionalFormatting xmlns:xm="http://schemas.microsoft.com/office/excel/2006/main">
          <x14:cfRule type="expression" priority="73" id="{9139B6FE-11EF-4DC9-AFBA-36E849895CCE}">
            <xm:f>Tabel!$L$11=""</xm:f>
            <x14:dxf>
              <font>
                <color theme="0"/>
              </font>
            </x14:dxf>
          </x14:cfRule>
          <xm:sqref>L327:O328</xm:sqref>
        </x14:conditionalFormatting>
        <x14:conditionalFormatting xmlns:xm="http://schemas.microsoft.com/office/excel/2006/main">
          <x14:cfRule type="expression" priority="71" id="{1DA25DE9-EADD-414D-A2F3-243E0F23E4C3}">
            <xm:f>Tabel!$P$11=""</xm:f>
            <x14:dxf>
              <font>
                <color theme="0"/>
              </font>
            </x14:dxf>
          </x14:cfRule>
          <x14:cfRule type="expression" priority="72" id="{F59765E8-7D69-437E-9B8F-A4AC3C16D67E}">
            <xm:f>Tabel!$P$11=0</xm:f>
            <x14:dxf>
              <font>
                <color theme="0"/>
              </font>
            </x14:dxf>
          </x14:cfRule>
          <xm:sqref>P327:S328</xm:sqref>
        </x14:conditionalFormatting>
        <x14:conditionalFormatting xmlns:xm="http://schemas.microsoft.com/office/excel/2006/main">
          <x14:cfRule type="expression" priority="69" id="{DCCFE0E6-2FC6-4AD1-9309-D554E5FFABDE}">
            <xm:f>Tabel!$T$11=""</xm:f>
            <x14:dxf>
              <font>
                <color theme="0"/>
              </font>
            </x14:dxf>
          </x14:cfRule>
          <x14:cfRule type="expression" priority="70" id="{23040535-4640-47B2-A6F5-A8BFF89482C2}">
            <xm:f>Tabel!$T$11=0</xm:f>
            <x14:dxf>
              <font>
                <color theme="0"/>
              </font>
            </x14:dxf>
          </x14:cfRule>
          <xm:sqref>T327:W328</xm:sqref>
        </x14:conditionalFormatting>
        <x14:conditionalFormatting xmlns:xm="http://schemas.microsoft.com/office/excel/2006/main">
          <x14:cfRule type="expression" priority="67" id="{059A1128-E156-4C71-B40B-B2907DD75AD6}">
            <xm:f>Tabel!$X$11=""</xm:f>
            <x14:dxf>
              <font>
                <color theme="0"/>
              </font>
            </x14:dxf>
          </x14:cfRule>
          <x14:cfRule type="expression" priority="68" id="{55638A87-92B6-4DD4-AD5D-E938BF85FFA8}">
            <xm:f>Tabel!$X$11=0</xm:f>
            <x14:dxf>
              <font>
                <color theme="0"/>
              </font>
            </x14:dxf>
          </x14:cfRule>
          <xm:sqref>X327:AA328</xm:sqref>
        </x14:conditionalFormatting>
        <x14:conditionalFormatting xmlns:xm="http://schemas.microsoft.com/office/excel/2006/main">
          <x14:cfRule type="expression" priority="74" id="{9A3A694F-BB74-41F3-BD46-A799F851F49E}">
            <xm:f>Tabel!$H$11=""</xm:f>
            <x14:dxf>
              <font>
                <color theme="0"/>
              </font>
            </x14:dxf>
          </x14:cfRule>
          <x14:cfRule type="expression" priority="75" id="{CB4D3EBA-2049-4E03-837B-C287209E0DF2}">
            <xm:f>Tabel!$H$11=0</xm:f>
            <x14:dxf>
              <font>
                <color theme="0"/>
              </font>
            </x14:dxf>
          </x14:cfRule>
          <xm:sqref>H327:K328</xm:sqref>
        </x14:conditionalFormatting>
        <x14:conditionalFormatting xmlns:xm="http://schemas.microsoft.com/office/excel/2006/main">
          <x14:cfRule type="expression" priority="66" id="{FAC47B0A-9E72-45C0-A7E6-404392CBF728}">
            <xm:f>Tabel!$D$11=0</xm:f>
            <x14:dxf>
              <font>
                <color theme="0"/>
              </font>
            </x14:dxf>
          </x14:cfRule>
          <xm:sqref>D359:G360</xm:sqref>
        </x14:conditionalFormatting>
        <x14:conditionalFormatting xmlns:xm="http://schemas.microsoft.com/office/excel/2006/main">
          <x14:cfRule type="expression" priority="65" id="{185F656C-368B-488A-86CA-BA86EE7F4368}">
            <xm:f>Tabel!$D$11=""</xm:f>
            <x14:dxf>
              <font>
                <color theme="0"/>
              </font>
            </x14:dxf>
          </x14:cfRule>
          <xm:sqref>D359:G360</xm:sqref>
        </x14:conditionalFormatting>
        <x14:conditionalFormatting xmlns:xm="http://schemas.microsoft.com/office/excel/2006/main">
          <x14:cfRule type="expression" priority="62" id="{34776EB9-91A0-4646-AF9C-13E436397125}">
            <xm:f>Tabel!$L$11=""</xm:f>
            <x14:dxf>
              <font>
                <color theme="0"/>
              </font>
            </x14:dxf>
          </x14:cfRule>
          <xm:sqref>L359:O360</xm:sqref>
        </x14:conditionalFormatting>
        <x14:conditionalFormatting xmlns:xm="http://schemas.microsoft.com/office/excel/2006/main">
          <x14:cfRule type="expression" priority="60" id="{6DEA4DA2-A41F-452B-858B-2C374A6B0E01}">
            <xm:f>Tabel!$P$11=""</xm:f>
            <x14:dxf>
              <font>
                <color theme="0"/>
              </font>
            </x14:dxf>
          </x14:cfRule>
          <x14:cfRule type="expression" priority="61" id="{5A0C58C1-7B80-48D8-BDA7-D63F20C17DA3}">
            <xm:f>Tabel!$P$11=0</xm:f>
            <x14:dxf>
              <font>
                <color theme="0"/>
              </font>
            </x14:dxf>
          </x14:cfRule>
          <xm:sqref>P359:S360</xm:sqref>
        </x14:conditionalFormatting>
        <x14:conditionalFormatting xmlns:xm="http://schemas.microsoft.com/office/excel/2006/main">
          <x14:cfRule type="expression" priority="58" id="{EEB68E8B-3D66-4513-A7C3-0D23A8065D19}">
            <xm:f>Tabel!$T$11=""</xm:f>
            <x14:dxf>
              <font>
                <color theme="0"/>
              </font>
            </x14:dxf>
          </x14:cfRule>
          <x14:cfRule type="expression" priority="59" id="{0DE641C2-294A-4EC4-9ED0-F5F4EA3A207B}">
            <xm:f>Tabel!$T$11=0</xm:f>
            <x14:dxf>
              <font>
                <color theme="0"/>
              </font>
            </x14:dxf>
          </x14:cfRule>
          <xm:sqref>T359:W360</xm:sqref>
        </x14:conditionalFormatting>
        <x14:conditionalFormatting xmlns:xm="http://schemas.microsoft.com/office/excel/2006/main">
          <x14:cfRule type="expression" priority="56" id="{3AAC1AC8-CB85-4065-9594-793B62FDCDD3}">
            <xm:f>Tabel!$X$11=""</xm:f>
            <x14:dxf>
              <font>
                <color theme="0"/>
              </font>
            </x14:dxf>
          </x14:cfRule>
          <x14:cfRule type="expression" priority="57" id="{D5756797-899A-4035-ABC5-674EE1B209A0}">
            <xm:f>Tabel!$X$11=0</xm:f>
            <x14:dxf>
              <font>
                <color theme="0"/>
              </font>
            </x14:dxf>
          </x14:cfRule>
          <xm:sqref>X359:AA360</xm:sqref>
        </x14:conditionalFormatting>
        <x14:conditionalFormatting xmlns:xm="http://schemas.microsoft.com/office/excel/2006/main">
          <x14:cfRule type="expression" priority="63" id="{F799ED9D-F4D7-47CA-A1B7-8574953FD044}">
            <xm:f>Tabel!$H$11=""</xm:f>
            <x14:dxf>
              <font>
                <color theme="0"/>
              </font>
            </x14:dxf>
          </x14:cfRule>
          <x14:cfRule type="expression" priority="64" id="{9F235362-34A4-4FD5-A8DA-D5CA98782923}">
            <xm:f>Tabel!$H$11=0</xm:f>
            <x14:dxf>
              <font>
                <color theme="0"/>
              </font>
            </x14:dxf>
          </x14:cfRule>
          <xm:sqref>H359:K360</xm:sqref>
        </x14:conditionalFormatting>
        <x14:conditionalFormatting xmlns:xm="http://schemas.microsoft.com/office/excel/2006/main">
          <x14:cfRule type="expression" priority="55" id="{B1B03C55-89E8-4CE0-B4E5-B84090683919}">
            <xm:f>Tabel!$D$11=0</xm:f>
            <x14:dxf>
              <font>
                <color theme="0"/>
              </font>
            </x14:dxf>
          </x14:cfRule>
          <xm:sqref>D366:G367</xm:sqref>
        </x14:conditionalFormatting>
        <x14:conditionalFormatting xmlns:xm="http://schemas.microsoft.com/office/excel/2006/main">
          <x14:cfRule type="expression" priority="54" id="{4917DF3D-7D63-4939-B448-CF12D862ADB9}">
            <xm:f>Tabel!$D$11=""</xm:f>
            <x14:dxf>
              <font>
                <color theme="0"/>
              </font>
            </x14:dxf>
          </x14:cfRule>
          <xm:sqref>D366:G367</xm:sqref>
        </x14:conditionalFormatting>
        <x14:conditionalFormatting xmlns:xm="http://schemas.microsoft.com/office/excel/2006/main">
          <x14:cfRule type="expression" priority="51" id="{E15B9293-49B9-4B1B-A058-5F4EBED8EBD2}">
            <xm:f>Tabel!$L$11=""</xm:f>
            <x14:dxf>
              <font>
                <color theme="0"/>
              </font>
            </x14:dxf>
          </x14:cfRule>
          <xm:sqref>L366:O367</xm:sqref>
        </x14:conditionalFormatting>
        <x14:conditionalFormatting xmlns:xm="http://schemas.microsoft.com/office/excel/2006/main">
          <x14:cfRule type="expression" priority="49" id="{5D31F8ED-6346-4C6C-96C3-6A24052B89FE}">
            <xm:f>Tabel!$P$11=""</xm:f>
            <x14:dxf>
              <font>
                <color theme="0"/>
              </font>
            </x14:dxf>
          </x14:cfRule>
          <x14:cfRule type="expression" priority="50" id="{01BC5140-EC7E-4F53-AA27-52C2736EDC6C}">
            <xm:f>Tabel!$P$11=0</xm:f>
            <x14:dxf>
              <font>
                <color theme="0"/>
              </font>
            </x14:dxf>
          </x14:cfRule>
          <xm:sqref>P366:S367</xm:sqref>
        </x14:conditionalFormatting>
        <x14:conditionalFormatting xmlns:xm="http://schemas.microsoft.com/office/excel/2006/main">
          <x14:cfRule type="expression" priority="47" id="{1856E86D-1E47-45BA-9A20-34DA9569D594}">
            <xm:f>Tabel!$T$11=""</xm:f>
            <x14:dxf>
              <font>
                <color theme="0"/>
              </font>
            </x14:dxf>
          </x14:cfRule>
          <x14:cfRule type="expression" priority="48" id="{20EDDB75-D064-4C12-BBEF-3DBEA3D9DF4F}">
            <xm:f>Tabel!$T$11=0</xm:f>
            <x14:dxf>
              <font>
                <color theme="0"/>
              </font>
            </x14:dxf>
          </x14:cfRule>
          <xm:sqref>T366:W367</xm:sqref>
        </x14:conditionalFormatting>
        <x14:conditionalFormatting xmlns:xm="http://schemas.microsoft.com/office/excel/2006/main">
          <x14:cfRule type="expression" priority="45" id="{B3F4FC6F-E36E-4CF1-98A8-D1326C46FE37}">
            <xm:f>Tabel!$X$11=""</xm:f>
            <x14:dxf>
              <font>
                <color theme="0"/>
              </font>
            </x14:dxf>
          </x14:cfRule>
          <x14:cfRule type="expression" priority="46" id="{6F801F4E-6ED5-47EC-AF8E-CA11AC0A57AF}">
            <xm:f>Tabel!$X$11=0</xm:f>
            <x14:dxf>
              <font>
                <color theme="0"/>
              </font>
            </x14:dxf>
          </x14:cfRule>
          <xm:sqref>X366:AA367</xm:sqref>
        </x14:conditionalFormatting>
        <x14:conditionalFormatting xmlns:xm="http://schemas.microsoft.com/office/excel/2006/main">
          <x14:cfRule type="expression" priority="52" id="{19C2232C-8A18-4858-AD3F-E9FB28CC0A44}">
            <xm:f>Tabel!$H$11=""</xm:f>
            <x14:dxf>
              <font>
                <color theme="0"/>
              </font>
            </x14:dxf>
          </x14:cfRule>
          <x14:cfRule type="expression" priority="53" id="{69E4CB87-8379-4E8F-AD46-535E9826C57D}">
            <xm:f>Tabel!$H$11=0</xm:f>
            <x14:dxf>
              <font>
                <color theme="0"/>
              </font>
            </x14:dxf>
          </x14:cfRule>
          <xm:sqref>H366:K367</xm:sqref>
        </x14:conditionalFormatting>
        <x14:conditionalFormatting xmlns:xm="http://schemas.microsoft.com/office/excel/2006/main">
          <x14:cfRule type="expression" priority="44" id="{3C534EBE-AB2A-4081-85A7-AA2F40A223AA}">
            <xm:f>Tabel!$D$11=0</xm:f>
            <x14:dxf>
              <font>
                <color theme="0"/>
              </font>
            </x14:dxf>
          </x14:cfRule>
          <xm:sqref>D375:G376</xm:sqref>
        </x14:conditionalFormatting>
        <x14:conditionalFormatting xmlns:xm="http://schemas.microsoft.com/office/excel/2006/main">
          <x14:cfRule type="expression" priority="43" id="{F0512653-21B6-4D36-8EA8-75CAF78C67A4}">
            <xm:f>Tabel!$D$11=""</xm:f>
            <x14:dxf>
              <font>
                <color theme="0"/>
              </font>
            </x14:dxf>
          </x14:cfRule>
          <xm:sqref>D375:G376</xm:sqref>
        </x14:conditionalFormatting>
        <x14:conditionalFormatting xmlns:xm="http://schemas.microsoft.com/office/excel/2006/main">
          <x14:cfRule type="expression" priority="40" id="{E9C20F15-552C-46D1-A5E0-30D02C449C1F}">
            <xm:f>Tabel!$L$11=""</xm:f>
            <x14:dxf>
              <font>
                <color theme="0"/>
              </font>
            </x14:dxf>
          </x14:cfRule>
          <xm:sqref>L375:O376</xm:sqref>
        </x14:conditionalFormatting>
        <x14:conditionalFormatting xmlns:xm="http://schemas.microsoft.com/office/excel/2006/main">
          <x14:cfRule type="expression" priority="38" id="{622BE1F9-06AC-4890-8E26-D80FE2BF4F70}">
            <xm:f>Tabel!$P$11=""</xm:f>
            <x14:dxf>
              <font>
                <color theme="0"/>
              </font>
            </x14:dxf>
          </x14:cfRule>
          <x14:cfRule type="expression" priority="39" id="{CA6E8970-4863-4798-AA9C-7B176C70C1BA}">
            <xm:f>Tabel!$P$11=0</xm:f>
            <x14:dxf>
              <font>
                <color theme="0"/>
              </font>
            </x14:dxf>
          </x14:cfRule>
          <xm:sqref>P375:S376</xm:sqref>
        </x14:conditionalFormatting>
        <x14:conditionalFormatting xmlns:xm="http://schemas.microsoft.com/office/excel/2006/main">
          <x14:cfRule type="expression" priority="36" id="{4178490C-CEB8-4C36-886C-35D1F3672C8D}">
            <xm:f>Tabel!$T$11=""</xm:f>
            <x14:dxf>
              <font>
                <color theme="0"/>
              </font>
            </x14:dxf>
          </x14:cfRule>
          <x14:cfRule type="expression" priority="37" id="{0045FDDE-5908-43AF-A50B-5E2D2E79BA94}">
            <xm:f>Tabel!$T$11=0</xm:f>
            <x14:dxf>
              <font>
                <color theme="0"/>
              </font>
            </x14:dxf>
          </x14:cfRule>
          <xm:sqref>T375:W376</xm:sqref>
        </x14:conditionalFormatting>
        <x14:conditionalFormatting xmlns:xm="http://schemas.microsoft.com/office/excel/2006/main">
          <x14:cfRule type="expression" priority="34" id="{1E13F9FF-E514-409A-AE22-9815EF34B324}">
            <xm:f>Tabel!$X$11=""</xm:f>
            <x14:dxf>
              <font>
                <color theme="0"/>
              </font>
            </x14:dxf>
          </x14:cfRule>
          <x14:cfRule type="expression" priority="35" id="{3869D0D9-D5CC-4ECE-98BB-4EA1942CECE4}">
            <xm:f>Tabel!$X$11=0</xm:f>
            <x14:dxf>
              <font>
                <color theme="0"/>
              </font>
            </x14:dxf>
          </x14:cfRule>
          <xm:sqref>X375:AA376</xm:sqref>
        </x14:conditionalFormatting>
        <x14:conditionalFormatting xmlns:xm="http://schemas.microsoft.com/office/excel/2006/main">
          <x14:cfRule type="expression" priority="41" id="{9E8E1A9A-B832-4EC0-A5FD-DC4F275D5AB3}">
            <xm:f>Tabel!$H$11=""</xm:f>
            <x14:dxf>
              <font>
                <color theme="0"/>
              </font>
            </x14:dxf>
          </x14:cfRule>
          <x14:cfRule type="expression" priority="42" id="{2DE4ED41-042A-4EEC-88A6-6346BF92F187}">
            <xm:f>Tabel!$H$11=0</xm:f>
            <x14:dxf>
              <font>
                <color theme="0"/>
              </font>
            </x14:dxf>
          </x14:cfRule>
          <xm:sqref>H375:K376</xm:sqref>
        </x14:conditionalFormatting>
        <x14:conditionalFormatting xmlns:xm="http://schemas.microsoft.com/office/excel/2006/main">
          <x14:cfRule type="expression" priority="33" id="{F74E9461-2613-47F6-9ED8-13CB7B2FCE7C}">
            <xm:f>Tabel!$D$11=0</xm:f>
            <x14:dxf>
              <font>
                <color theme="0"/>
              </font>
            </x14:dxf>
          </x14:cfRule>
          <xm:sqref>D380:G381</xm:sqref>
        </x14:conditionalFormatting>
        <x14:conditionalFormatting xmlns:xm="http://schemas.microsoft.com/office/excel/2006/main">
          <x14:cfRule type="expression" priority="32" id="{0AABEB7D-02C7-4083-9595-08BB41F20DDD}">
            <xm:f>Tabel!$D$11=""</xm:f>
            <x14:dxf>
              <font>
                <color theme="0"/>
              </font>
            </x14:dxf>
          </x14:cfRule>
          <xm:sqref>D380:G381</xm:sqref>
        </x14:conditionalFormatting>
        <x14:conditionalFormatting xmlns:xm="http://schemas.microsoft.com/office/excel/2006/main">
          <x14:cfRule type="expression" priority="29" id="{6C3472EA-7C3F-42A0-92EC-E4DBFB32308E}">
            <xm:f>Tabel!$L$11=""</xm:f>
            <x14:dxf>
              <font>
                <color theme="0"/>
              </font>
            </x14:dxf>
          </x14:cfRule>
          <xm:sqref>L380:O381</xm:sqref>
        </x14:conditionalFormatting>
        <x14:conditionalFormatting xmlns:xm="http://schemas.microsoft.com/office/excel/2006/main">
          <x14:cfRule type="expression" priority="27" id="{68DCFA9E-B90A-437B-A6DA-0515A9C113AC}">
            <xm:f>Tabel!$P$11=""</xm:f>
            <x14:dxf>
              <font>
                <color theme="0"/>
              </font>
            </x14:dxf>
          </x14:cfRule>
          <x14:cfRule type="expression" priority="28" id="{6A398E0A-295F-4E24-92EA-55972F2B9F3B}">
            <xm:f>Tabel!$P$11=0</xm:f>
            <x14:dxf>
              <font>
                <color theme="0"/>
              </font>
            </x14:dxf>
          </x14:cfRule>
          <xm:sqref>P380:S381</xm:sqref>
        </x14:conditionalFormatting>
        <x14:conditionalFormatting xmlns:xm="http://schemas.microsoft.com/office/excel/2006/main">
          <x14:cfRule type="expression" priority="25" id="{F86E9BA9-5D94-4E3F-8AC5-C6C027BC9DA9}">
            <xm:f>Tabel!$T$11=""</xm:f>
            <x14:dxf>
              <font>
                <color theme="0"/>
              </font>
            </x14:dxf>
          </x14:cfRule>
          <x14:cfRule type="expression" priority="26" id="{BF921D1B-008A-4EEF-8F63-99D2EC20730D}">
            <xm:f>Tabel!$T$11=0</xm:f>
            <x14:dxf>
              <font>
                <color theme="0"/>
              </font>
            </x14:dxf>
          </x14:cfRule>
          <xm:sqref>T380:W381</xm:sqref>
        </x14:conditionalFormatting>
        <x14:conditionalFormatting xmlns:xm="http://schemas.microsoft.com/office/excel/2006/main">
          <x14:cfRule type="expression" priority="23" id="{AAE1C946-0533-48BA-BA5B-A4EFB65FC1D3}">
            <xm:f>Tabel!$X$11=""</xm:f>
            <x14:dxf>
              <font>
                <color theme="0"/>
              </font>
            </x14:dxf>
          </x14:cfRule>
          <x14:cfRule type="expression" priority="24" id="{E73C8FFF-BA2A-4AA2-ABFC-C8573113691E}">
            <xm:f>Tabel!$X$11=0</xm:f>
            <x14:dxf>
              <font>
                <color theme="0"/>
              </font>
            </x14:dxf>
          </x14:cfRule>
          <xm:sqref>X380:AA381</xm:sqref>
        </x14:conditionalFormatting>
        <x14:conditionalFormatting xmlns:xm="http://schemas.microsoft.com/office/excel/2006/main">
          <x14:cfRule type="expression" priority="30" id="{5E1F41AA-4A39-4ED1-A5F2-5281A496797C}">
            <xm:f>Tabel!$H$11=""</xm:f>
            <x14:dxf>
              <font>
                <color theme="0"/>
              </font>
            </x14:dxf>
          </x14:cfRule>
          <x14:cfRule type="expression" priority="31" id="{F3031F02-C14A-447E-B95A-9A5597785539}">
            <xm:f>Tabel!$H$11=0</xm:f>
            <x14:dxf>
              <font>
                <color theme="0"/>
              </font>
            </x14:dxf>
          </x14:cfRule>
          <xm:sqref>H380:K381</xm:sqref>
        </x14:conditionalFormatting>
        <x14:conditionalFormatting xmlns:xm="http://schemas.microsoft.com/office/excel/2006/main">
          <x14:cfRule type="expression" priority="22" id="{03CE20D7-A2D0-4A8D-8CDE-72684D1F2168}">
            <xm:f>Tabel!$D$11=0</xm:f>
            <x14:dxf>
              <font>
                <color theme="0"/>
              </font>
            </x14:dxf>
          </x14:cfRule>
          <xm:sqref>D388:G389</xm:sqref>
        </x14:conditionalFormatting>
        <x14:conditionalFormatting xmlns:xm="http://schemas.microsoft.com/office/excel/2006/main">
          <x14:cfRule type="expression" priority="21" id="{6B921FCB-1FEC-4308-8337-CAE03A4E5950}">
            <xm:f>Tabel!$D$11=""</xm:f>
            <x14:dxf>
              <font>
                <color theme="0"/>
              </font>
            </x14:dxf>
          </x14:cfRule>
          <xm:sqref>D388:G389</xm:sqref>
        </x14:conditionalFormatting>
        <x14:conditionalFormatting xmlns:xm="http://schemas.microsoft.com/office/excel/2006/main">
          <x14:cfRule type="expression" priority="18" id="{54126989-CDC9-448C-B8E4-70A2EF9E068B}">
            <xm:f>Tabel!$L$11=""</xm:f>
            <x14:dxf>
              <font>
                <color theme="0"/>
              </font>
            </x14:dxf>
          </x14:cfRule>
          <xm:sqref>L388:O389</xm:sqref>
        </x14:conditionalFormatting>
        <x14:conditionalFormatting xmlns:xm="http://schemas.microsoft.com/office/excel/2006/main">
          <x14:cfRule type="expression" priority="16" id="{1D49E1A6-06E8-4BDD-B74B-0516FE17D65F}">
            <xm:f>Tabel!$P$11=""</xm:f>
            <x14:dxf>
              <font>
                <color theme="0"/>
              </font>
            </x14:dxf>
          </x14:cfRule>
          <x14:cfRule type="expression" priority="17" id="{AAAF0CD1-0BE4-4CC9-B759-0CC2AEEFDBA2}">
            <xm:f>Tabel!$P$11=0</xm:f>
            <x14:dxf>
              <font>
                <color theme="0"/>
              </font>
            </x14:dxf>
          </x14:cfRule>
          <xm:sqref>P388:S389</xm:sqref>
        </x14:conditionalFormatting>
        <x14:conditionalFormatting xmlns:xm="http://schemas.microsoft.com/office/excel/2006/main">
          <x14:cfRule type="expression" priority="14" id="{CFEA022D-8197-4386-A77D-6823B4A81C26}">
            <xm:f>Tabel!$T$11=""</xm:f>
            <x14:dxf>
              <font>
                <color theme="0"/>
              </font>
            </x14:dxf>
          </x14:cfRule>
          <x14:cfRule type="expression" priority="15" id="{AA051947-241A-4239-8A4F-486DE225A599}">
            <xm:f>Tabel!$T$11=0</xm:f>
            <x14:dxf>
              <font>
                <color theme="0"/>
              </font>
            </x14:dxf>
          </x14:cfRule>
          <xm:sqref>T388:W389</xm:sqref>
        </x14:conditionalFormatting>
        <x14:conditionalFormatting xmlns:xm="http://schemas.microsoft.com/office/excel/2006/main">
          <x14:cfRule type="expression" priority="12" id="{72B63C80-4F04-4AA5-B121-7E2351C5B982}">
            <xm:f>Tabel!$X$11=""</xm:f>
            <x14:dxf>
              <font>
                <color theme="0"/>
              </font>
            </x14:dxf>
          </x14:cfRule>
          <x14:cfRule type="expression" priority="13" id="{61BB34AF-A970-4AF0-BF8D-9687B459E727}">
            <xm:f>Tabel!$X$11=0</xm:f>
            <x14:dxf>
              <font>
                <color theme="0"/>
              </font>
            </x14:dxf>
          </x14:cfRule>
          <xm:sqref>X388:AA389</xm:sqref>
        </x14:conditionalFormatting>
        <x14:conditionalFormatting xmlns:xm="http://schemas.microsoft.com/office/excel/2006/main">
          <x14:cfRule type="expression" priority="19" id="{C7A92EE5-18DB-411D-972E-0032E7D34741}">
            <xm:f>Tabel!$H$11=""</xm:f>
            <x14:dxf>
              <font>
                <color theme="0"/>
              </font>
            </x14:dxf>
          </x14:cfRule>
          <x14:cfRule type="expression" priority="20" id="{F60EC75B-C246-480C-AC79-38458536980C}">
            <xm:f>Tabel!$H$11=0</xm:f>
            <x14:dxf>
              <font>
                <color theme="0"/>
              </font>
            </x14:dxf>
          </x14:cfRule>
          <xm:sqref>H388:K389</xm:sqref>
        </x14:conditionalFormatting>
        <x14:conditionalFormatting xmlns:xm="http://schemas.microsoft.com/office/excel/2006/main">
          <x14:cfRule type="expression" priority="11" id="{D1761913-7629-4A9A-9ADC-9FD432ADC564}">
            <xm:f>Tabel!$D$11=0</xm:f>
            <x14:dxf>
              <font>
                <color theme="0"/>
              </font>
            </x14:dxf>
          </x14:cfRule>
          <xm:sqref>D425:G426</xm:sqref>
        </x14:conditionalFormatting>
        <x14:conditionalFormatting xmlns:xm="http://schemas.microsoft.com/office/excel/2006/main">
          <x14:cfRule type="expression" priority="10" id="{C2581987-AE67-4CF7-B010-ED43093AE84E}">
            <xm:f>Tabel!$D$11=""</xm:f>
            <x14:dxf>
              <font>
                <color theme="0"/>
              </font>
            </x14:dxf>
          </x14:cfRule>
          <xm:sqref>D425:G426</xm:sqref>
        </x14:conditionalFormatting>
        <x14:conditionalFormatting xmlns:xm="http://schemas.microsoft.com/office/excel/2006/main">
          <x14:cfRule type="expression" priority="7" id="{5E34794F-A226-48B3-A6BC-75167AAE5A7B}">
            <xm:f>Tabel!$L$11=""</xm:f>
            <x14:dxf>
              <font>
                <color theme="0"/>
              </font>
            </x14:dxf>
          </x14:cfRule>
          <xm:sqref>L425:O426</xm:sqref>
        </x14:conditionalFormatting>
        <x14:conditionalFormatting xmlns:xm="http://schemas.microsoft.com/office/excel/2006/main">
          <x14:cfRule type="expression" priority="5" id="{5E3057C2-25BD-4FBE-91CF-69F0A85B861C}">
            <xm:f>Tabel!$P$11=""</xm:f>
            <x14:dxf>
              <font>
                <color theme="0"/>
              </font>
            </x14:dxf>
          </x14:cfRule>
          <x14:cfRule type="expression" priority="6" id="{C858F0CC-82F8-4584-95C1-9E9ADA62C34A}">
            <xm:f>Tabel!$P$11=0</xm:f>
            <x14:dxf>
              <font>
                <color theme="0"/>
              </font>
            </x14:dxf>
          </x14:cfRule>
          <xm:sqref>P425:S426</xm:sqref>
        </x14:conditionalFormatting>
        <x14:conditionalFormatting xmlns:xm="http://schemas.microsoft.com/office/excel/2006/main">
          <x14:cfRule type="expression" priority="3" id="{3F217C87-A599-4788-9232-0B5BAD1F46ED}">
            <xm:f>Tabel!$T$11=""</xm:f>
            <x14:dxf>
              <font>
                <color theme="0"/>
              </font>
            </x14:dxf>
          </x14:cfRule>
          <x14:cfRule type="expression" priority="4" id="{E5982256-158C-4109-BB76-55AA2741C996}">
            <xm:f>Tabel!$T$11=0</xm:f>
            <x14:dxf>
              <font>
                <color theme="0"/>
              </font>
            </x14:dxf>
          </x14:cfRule>
          <xm:sqref>T425:W426</xm:sqref>
        </x14:conditionalFormatting>
        <x14:conditionalFormatting xmlns:xm="http://schemas.microsoft.com/office/excel/2006/main">
          <x14:cfRule type="expression" priority="1" id="{4BB9D119-A2E0-42AC-A742-09FD82F7FF67}">
            <xm:f>Tabel!$X$11=""</xm:f>
            <x14:dxf>
              <font>
                <color theme="0"/>
              </font>
            </x14:dxf>
          </x14:cfRule>
          <x14:cfRule type="expression" priority="2" id="{67E992F1-63ED-4C06-A390-DA569C443689}">
            <xm:f>Tabel!$X$11=0</xm:f>
            <x14:dxf>
              <font>
                <color theme="0"/>
              </font>
            </x14:dxf>
          </x14:cfRule>
          <xm:sqref>X425:AA426</xm:sqref>
        </x14:conditionalFormatting>
        <x14:conditionalFormatting xmlns:xm="http://schemas.microsoft.com/office/excel/2006/main">
          <x14:cfRule type="expression" priority="8" id="{4095B62F-3147-443A-9484-9177D4E9D7EA}">
            <xm:f>Tabel!$H$11=""</xm:f>
            <x14:dxf>
              <font>
                <color theme="0"/>
              </font>
            </x14:dxf>
          </x14:cfRule>
          <x14:cfRule type="expression" priority="9" id="{F9E70B0E-640B-4934-9264-85D46B6659D2}">
            <xm:f>Tabel!$H$11=0</xm:f>
            <x14:dxf>
              <font>
                <color theme="0"/>
              </font>
            </x14:dxf>
          </x14:cfRule>
          <xm:sqref>H425:K426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06619-EB6D-4CA3-BEE4-0919E5CB07C2}">
  <sheetPr codeName="Blad15">
    <tabColor theme="7" tint="0.59999389629810485"/>
  </sheetPr>
  <dimension ref="A4:Y508"/>
  <sheetViews>
    <sheetView topLeftCell="A93" workbookViewId="0"/>
  </sheetViews>
  <sheetFormatPr defaultColWidth="8.85546875" defaultRowHeight="9" customHeight="1" x14ac:dyDescent="0.2"/>
  <cols>
    <col min="1" max="1" width="3.28515625" style="89" customWidth="1"/>
    <col min="2" max="3" width="1.7109375" style="89" customWidth="1"/>
    <col min="4" max="4" width="17.7109375" style="89" customWidth="1"/>
    <col min="5" max="5" width="9.28515625" style="90" customWidth="1"/>
    <col min="6" max="6" width="2.7109375" style="32" customWidth="1"/>
    <col min="7" max="7" width="9.28515625" style="90" customWidth="1"/>
    <col min="8" max="8" width="2.7109375" style="32" customWidth="1"/>
    <col min="9" max="9" width="9.28515625" style="90" customWidth="1"/>
    <col min="10" max="10" width="2.7109375" style="32" customWidth="1"/>
    <col min="11" max="11" width="9.28515625" style="90" customWidth="1"/>
    <col min="12" max="12" width="2.7109375" style="32" customWidth="1"/>
    <col min="13" max="13" width="9.28515625" style="90" customWidth="1"/>
    <col min="14" max="14" width="2.7109375" style="32" customWidth="1"/>
    <col min="15" max="15" width="9.28515625" style="90" customWidth="1"/>
    <col min="16" max="16" width="2.7109375" style="32" customWidth="1"/>
    <col min="17" max="17" width="9.28515625" style="90" customWidth="1"/>
    <col min="18" max="18" width="2.7109375" style="32" customWidth="1"/>
    <col min="19" max="19" width="9.28515625" style="90" customWidth="1"/>
    <col min="20" max="20" width="2.7109375" style="32" customWidth="1"/>
    <col min="21" max="21" width="9.28515625" style="90" customWidth="1"/>
    <col min="22" max="22" width="2.7109375" style="32" customWidth="1"/>
    <col min="23" max="16384" width="8.85546875" style="89"/>
  </cols>
  <sheetData>
    <row r="4" spans="1:25" ht="9" customHeight="1" x14ac:dyDescent="0.2">
      <c r="A4" s="88" t="s">
        <v>1986</v>
      </c>
    </row>
    <row r="5" spans="1:25" ht="9" customHeight="1" x14ac:dyDescent="0.2">
      <c r="A5" s="88" t="str">
        <f>CONCATENATE("en signaleringsparameters grondwater ",H!B4)</f>
        <v>en signaleringsparameters grondwater (waarden geldend in de gemeente Haarlemmermeer)</v>
      </c>
    </row>
    <row r="7" spans="1:25" ht="4.5" customHeight="1" x14ac:dyDescent="0.2">
      <c r="A7" s="91"/>
      <c r="B7" s="91"/>
      <c r="C7" s="91"/>
      <c r="D7" s="91"/>
      <c r="E7" s="92"/>
      <c r="F7" s="93"/>
      <c r="G7" s="92"/>
      <c r="H7" s="93"/>
      <c r="I7" s="92"/>
      <c r="J7" s="93"/>
      <c r="K7" s="92"/>
      <c r="L7" s="93"/>
      <c r="M7" s="92"/>
      <c r="N7" s="93"/>
      <c r="O7" s="92"/>
      <c r="P7" s="93"/>
      <c r="Q7" s="92"/>
      <c r="R7" s="93"/>
      <c r="S7" s="92"/>
      <c r="T7" s="93"/>
      <c r="U7" s="92"/>
      <c r="V7" s="93"/>
      <c r="W7" s="94"/>
      <c r="Y7" s="94"/>
    </row>
    <row r="8" spans="1:25" s="98" customFormat="1" ht="45" customHeight="1" x14ac:dyDescent="0.2">
      <c r="A8" s="95"/>
      <c r="B8" s="96"/>
      <c r="C8" s="96"/>
      <c r="D8" s="96"/>
      <c r="E8" s="176" t="s">
        <v>1987</v>
      </c>
      <c r="F8" s="176"/>
      <c r="G8" s="176" t="s">
        <v>1988</v>
      </c>
      <c r="H8" s="176"/>
      <c r="I8" s="176" t="s">
        <v>1989</v>
      </c>
      <c r="J8" s="176"/>
      <c r="K8" s="176" t="s">
        <v>1990</v>
      </c>
      <c r="L8" s="176"/>
      <c r="M8" s="176" t="s">
        <v>1991</v>
      </c>
      <c r="N8" s="176"/>
      <c r="O8" s="176" t="s">
        <v>1992</v>
      </c>
      <c r="P8" s="176"/>
      <c r="Q8" s="176" t="s">
        <v>1993</v>
      </c>
      <c r="R8" s="176"/>
      <c r="S8" s="176" t="s">
        <v>1738</v>
      </c>
      <c r="T8" s="176"/>
      <c r="U8" s="176" t="s">
        <v>1994</v>
      </c>
      <c r="V8" s="176"/>
      <c r="W8" s="97"/>
      <c r="Y8" s="97"/>
    </row>
    <row r="9" spans="1:25" ht="9" customHeight="1" x14ac:dyDescent="0.2">
      <c r="A9" s="99"/>
      <c r="B9" s="100"/>
      <c r="C9" s="100"/>
      <c r="D9" s="100"/>
      <c r="E9" s="101"/>
      <c r="F9" s="102"/>
      <c r="G9" s="101"/>
      <c r="H9" s="102"/>
      <c r="I9" s="101"/>
      <c r="J9" s="102"/>
      <c r="K9" s="101"/>
      <c r="L9" s="102"/>
      <c r="M9" s="101"/>
      <c r="N9" s="102"/>
      <c r="O9" s="101"/>
      <c r="P9" s="102"/>
      <c r="Q9" s="101"/>
      <c r="R9" s="102"/>
      <c r="S9" s="101"/>
      <c r="T9" s="102"/>
      <c r="U9" s="101"/>
      <c r="V9" s="102"/>
      <c r="W9" s="94"/>
      <c r="Y9" s="94"/>
    </row>
    <row r="10" spans="1:25" ht="9" customHeight="1" x14ac:dyDescent="0.2">
      <c r="A10" s="99" t="s">
        <v>1995</v>
      </c>
      <c r="B10" s="100"/>
      <c r="C10" s="100"/>
      <c r="D10" s="100"/>
      <c r="E10" s="175" t="s">
        <v>1996</v>
      </c>
      <c r="F10" s="175"/>
      <c r="G10" s="175" t="s">
        <v>1996</v>
      </c>
      <c r="H10" s="175"/>
      <c r="I10" s="175" t="s">
        <v>1996</v>
      </c>
      <c r="J10" s="175"/>
      <c r="K10" s="175" t="s">
        <v>1996</v>
      </c>
      <c r="L10" s="175"/>
      <c r="M10" s="175" t="s">
        <v>1996</v>
      </c>
      <c r="N10" s="175"/>
      <c r="O10" s="175" t="s">
        <v>1996</v>
      </c>
      <c r="P10" s="175"/>
      <c r="Q10" s="175" t="s">
        <v>1996</v>
      </c>
      <c r="R10" s="175"/>
      <c r="S10" s="175" t="s">
        <v>1996</v>
      </c>
      <c r="T10" s="175"/>
      <c r="U10" s="175" t="s">
        <v>1997</v>
      </c>
      <c r="V10" s="175"/>
      <c r="W10" s="94"/>
      <c r="X10" s="90" t="s">
        <v>0</v>
      </c>
      <c r="Y10" s="94"/>
    </row>
    <row r="11" spans="1:25" ht="4.5" customHeight="1" x14ac:dyDescent="0.2">
      <c r="A11" s="103"/>
      <c r="B11" s="104"/>
      <c r="C11" s="104"/>
      <c r="D11" s="104"/>
      <c r="E11" s="105"/>
      <c r="F11" s="106"/>
      <c r="G11" s="105"/>
      <c r="H11" s="106"/>
      <c r="I11" s="105"/>
      <c r="J11" s="106"/>
      <c r="K11" s="105"/>
      <c r="L11" s="106"/>
      <c r="M11" s="105"/>
      <c r="N11" s="106"/>
      <c r="O11" s="105"/>
      <c r="P11" s="106"/>
      <c r="Q11" s="105"/>
      <c r="R11" s="106"/>
      <c r="S11" s="105"/>
      <c r="T11" s="106"/>
      <c r="U11" s="105"/>
      <c r="V11" s="106"/>
      <c r="W11" s="94"/>
      <c r="Y11" s="94"/>
    </row>
    <row r="12" spans="1:25" ht="4.5" customHeight="1" x14ac:dyDescent="0.2">
      <c r="A12" s="107"/>
      <c r="B12" s="108"/>
      <c r="C12" s="108"/>
      <c r="D12" s="108"/>
      <c r="E12" s="109"/>
      <c r="F12" s="110"/>
      <c r="G12" s="109"/>
      <c r="H12" s="110"/>
      <c r="I12" s="109"/>
      <c r="J12" s="110"/>
      <c r="K12" s="109"/>
      <c r="L12" s="110"/>
      <c r="M12" s="109"/>
      <c r="N12" s="110"/>
      <c r="O12" s="109"/>
      <c r="P12" s="110"/>
      <c r="Q12" s="109"/>
      <c r="R12" s="110"/>
      <c r="S12" s="109"/>
      <c r="T12" s="110"/>
      <c r="U12" s="109"/>
      <c r="V12" s="110"/>
    </row>
    <row r="13" spans="1:25" ht="9" customHeight="1" x14ac:dyDescent="0.2">
      <c r="A13" s="111" t="s">
        <v>1998</v>
      </c>
      <c r="B13" s="88"/>
      <c r="C13" s="88"/>
      <c r="D13" s="88"/>
    </row>
    <row r="14" spans="1:25" ht="9" customHeight="1" x14ac:dyDescent="0.2">
      <c r="A14" s="112" t="s">
        <v>1999</v>
      </c>
      <c r="E14" s="90"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90">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90">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90">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90">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90"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90"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90">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90">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89">
        <v>301</v>
      </c>
    </row>
    <row r="15" spans="1:25" ht="9" customHeight="1" x14ac:dyDescent="0.2">
      <c r="A15" s="112" t="s">
        <v>2000</v>
      </c>
      <c r="E15" s="90">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90">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90">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90">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90">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90">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90"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90">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90">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89">
        <v>310</v>
      </c>
    </row>
    <row r="16" spans="1:25" ht="9" customHeight="1" x14ac:dyDescent="0.2">
      <c r="A16" s="112" t="s">
        <v>2001</v>
      </c>
      <c r="E16" s="90"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32" t="str">
        <f>IF(E16="-","(1)","")</f>
        <v>(1)</v>
      </c>
      <c r="G16" s="90"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32" t="str">
        <f>IF(G16="-","(1)","")</f>
        <v>(1)</v>
      </c>
      <c r="I16" s="90"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32" t="str">
        <f>IF(I16="-","(1)","")</f>
        <v>(1)</v>
      </c>
      <c r="K16" s="90"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32" t="str">
        <f>IF(K16="-","(1)","")</f>
        <v>(1)</v>
      </c>
      <c r="M16" s="90"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32" t="str">
        <f>IF(M16="-","(1)","")</f>
        <v>(1)</v>
      </c>
      <c r="O16" s="90"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32" t="str">
        <f>IF(O16="-","(5)","")</f>
        <v>(5)</v>
      </c>
      <c r="Q16" s="90"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32" t="str">
        <f>IF(Q16="-","(5)","")</f>
        <v>(5)</v>
      </c>
      <c r="S16" s="90">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13" t="s">
        <v>2002</v>
      </c>
      <c r="U16" s="90">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89">
        <v>333</v>
      </c>
    </row>
    <row r="17" spans="1:24" ht="9" customHeight="1" x14ac:dyDescent="0.2">
      <c r="A17" s="112" t="s">
        <v>2003</v>
      </c>
      <c r="E17" s="90"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90"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90"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90"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90"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90"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90"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90"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90"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89">
        <v>362</v>
      </c>
    </row>
    <row r="18" spans="1:24" ht="9" customHeight="1" x14ac:dyDescent="0.2">
      <c r="A18" s="112" t="s">
        <v>2004</v>
      </c>
      <c r="E18" s="90"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90"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90"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90">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90">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90"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90"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90">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90"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89">
        <v>441</v>
      </c>
    </row>
    <row r="19" spans="1:24" ht="9" customHeight="1" x14ac:dyDescent="0.2">
      <c r="A19" s="112" t="s">
        <v>2005</v>
      </c>
      <c r="E19" s="90">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90">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90">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90">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90">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90">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90"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90"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90">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89">
        <v>517</v>
      </c>
    </row>
    <row r="20" spans="1:24" ht="9" customHeight="1" x14ac:dyDescent="0.2">
      <c r="A20" s="114" t="s">
        <v>1758</v>
      </c>
      <c r="B20" s="115"/>
      <c r="C20" s="115"/>
      <c r="D20" s="115"/>
      <c r="E20" s="90"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90"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90"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90"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90"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90"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90"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90">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90"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89">
        <v>3510</v>
      </c>
    </row>
    <row r="21" spans="1:24" ht="9" customHeight="1" x14ac:dyDescent="0.2">
      <c r="A21" s="114" t="s">
        <v>1759</v>
      </c>
      <c r="B21" s="115"/>
      <c r="C21" s="115"/>
      <c r="D21" s="115"/>
      <c r="E21" s="90"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90"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90"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90"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90"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90"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90"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90">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90"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89">
        <v>516</v>
      </c>
    </row>
    <row r="22" spans="1:24" ht="9" customHeight="1" x14ac:dyDescent="0.2">
      <c r="A22" s="112" t="s">
        <v>2006</v>
      </c>
      <c r="E22" s="90">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90">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90">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90">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90">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90">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90"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90">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90">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89">
        <v>527</v>
      </c>
    </row>
    <row r="23" spans="1:24" ht="9" customHeight="1" x14ac:dyDescent="0.2">
      <c r="A23" s="112" t="s">
        <v>2007</v>
      </c>
      <c r="E23" s="90">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90">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90">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90">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90">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90">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90"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90">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90">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89">
        <v>971</v>
      </c>
    </row>
    <row r="24" spans="1:24" ht="9" customHeight="1" x14ac:dyDescent="0.2">
      <c r="A24" s="112" t="s">
        <v>2008</v>
      </c>
      <c r="E24" s="90"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90"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90"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90">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90">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90"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90"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90"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90"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89">
        <v>1097</v>
      </c>
    </row>
    <row r="25" spans="1:24" ht="9" customHeight="1" x14ac:dyDescent="0.2">
      <c r="A25" s="114" t="s">
        <v>1760</v>
      </c>
      <c r="B25" s="115"/>
      <c r="C25" s="115"/>
      <c r="D25" s="115"/>
      <c r="E25" s="90"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90"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90"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90"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90"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90"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90"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90">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90"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89">
        <v>2574</v>
      </c>
    </row>
    <row r="26" spans="1:24" ht="9" customHeight="1" x14ac:dyDescent="0.2">
      <c r="A26" s="114" t="s">
        <v>1761</v>
      </c>
      <c r="B26" s="115"/>
      <c r="C26" s="115"/>
      <c r="D26" s="115"/>
      <c r="E26" s="90"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90"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90"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90"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90"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90"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90"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90"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90"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89">
        <v>2575</v>
      </c>
    </row>
    <row r="27" spans="1:24" ht="9" customHeight="1" x14ac:dyDescent="0.2">
      <c r="A27" s="112" t="s">
        <v>2009</v>
      </c>
      <c r="E27" s="90">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90">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90">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90">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90">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90">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90">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90">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90">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89">
        <v>1116</v>
      </c>
    </row>
    <row r="28" spans="1:24" ht="9" customHeight="1" x14ac:dyDescent="0.2">
      <c r="A28" s="112" t="s">
        <v>2010</v>
      </c>
      <c r="E28" s="90"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90">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90">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90">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90">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90">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90"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90">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90">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89">
        <v>1243</v>
      </c>
    </row>
    <row r="29" spans="1:24" ht="9" customHeight="1" x14ac:dyDescent="0.2">
      <c r="A29" s="112" t="s">
        <v>2011</v>
      </c>
      <c r="E29" s="90">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90">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90">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90">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90">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90">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90"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90">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90">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89">
        <v>1267</v>
      </c>
    </row>
    <row r="30" spans="1:24" ht="9" customHeight="1" x14ac:dyDescent="0.2">
      <c r="A30" s="112" t="s">
        <v>2012</v>
      </c>
      <c r="E30" s="90"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90"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90"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90"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90"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90"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90"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90"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90"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89">
        <v>1553</v>
      </c>
    </row>
    <row r="31" spans="1:24" ht="9" customHeight="1" x14ac:dyDescent="0.2">
      <c r="A31" s="112" t="s">
        <v>2013</v>
      </c>
      <c r="E31" s="90"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90">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90">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90"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32" t="str">
        <f>IF(K31="-","(1)","")</f>
        <v>(1)</v>
      </c>
      <c r="M31" s="90"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32" t="str">
        <f>IF(M31="-","(1)","")</f>
        <v>(1)</v>
      </c>
      <c r="O31" s="90">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90"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90"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90"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89">
        <v>1564</v>
      </c>
    </row>
    <row r="32" spans="1:24" ht="9" customHeight="1" x14ac:dyDescent="0.2">
      <c r="A32" s="112" t="s">
        <v>2014</v>
      </c>
      <c r="E32" s="90">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90">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90">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90"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32" t="str">
        <f>IF(K32="-","(1)","")</f>
        <v>(1)</v>
      </c>
      <c r="M32" s="90"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32" t="str">
        <f>IF(M32="-","(1)","")</f>
        <v>(1)</v>
      </c>
      <c r="O32" s="90">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90"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90"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90"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89">
        <v>1642</v>
      </c>
    </row>
    <row r="33" spans="1:24" ht="9" customHeight="1" x14ac:dyDescent="0.2">
      <c r="A33" s="112" t="s">
        <v>2015</v>
      </c>
      <c r="E33" s="90">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90">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90">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90">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90">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90">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90"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90">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90">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89">
        <v>1693</v>
      </c>
    </row>
    <row r="34" spans="1:24" ht="4.5" customHeight="1" x14ac:dyDescent="0.2">
      <c r="A34" s="116"/>
      <c r="B34" s="117"/>
      <c r="C34" s="117"/>
      <c r="D34" s="117"/>
      <c r="E34" s="118"/>
      <c r="F34" s="119"/>
      <c r="G34" s="118"/>
      <c r="H34" s="119"/>
      <c r="I34" s="118"/>
      <c r="J34" s="119"/>
      <c r="K34" s="118"/>
      <c r="L34" s="119"/>
      <c r="M34" s="118"/>
      <c r="N34" s="119"/>
      <c r="O34" s="118"/>
      <c r="P34" s="119"/>
      <c r="Q34" s="118"/>
      <c r="R34" s="119"/>
      <c r="S34" s="118"/>
      <c r="T34" s="119"/>
      <c r="U34" s="118"/>
      <c r="V34" s="119"/>
    </row>
    <row r="35" spans="1:24" ht="4.5" customHeight="1" x14ac:dyDescent="0.2">
      <c r="A35" s="107"/>
      <c r="B35" s="108"/>
      <c r="C35" s="108"/>
      <c r="D35" s="108"/>
      <c r="E35" s="109"/>
      <c r="F35" s="110"/>
      <c r="G35" s="109"/>
      <c r="H35" s="110"/>
      <c r="I35" s="109"/>
      <c r="J35" s="110"/>
      <c r="K35" s="109"/>
      <c r="L35" s="110"/>
      <c r="M35" s="109"/>
      <c r="N35" s="110"/>
      <c r="O35" s="109"/>
      <c r="P35" s="110"/>
      <c r="Q35" s="109"/>
      <c r="R35" s="110"/>
      <c r="S35" s="109"/>
      <c r="T35" s="110"/>
      <c r="U35" s="109"/>
      <c r="V35" s="110"/>
    </row>
    <row r="36" spans="1:24" ht="9" customHeight="1" x14ac:dyDescent="0.2">
      <c r="A36" s="111" t="s">
        <v>2016</v>
      </c>
      <c r="B36" s="88"/>
      <c r="C36" s="88"/>
      <c r="D36" s="88"/>
    </row>
    <row r="37" spans="1:24" ht="9" customHeight="1" x14ac:dyDescent="0.2">
      <c r="A37" s="112" t="s">
        <v>2017</v>
      </c>
      <c r="E37" s="90">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32" t="str">
        <f>IF(E37="-","(1)","")</f>
        <v/>
      </c>
      <c r="G37" s="90">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32" t="str">
        <f>IF(G37="-","(1)","")</f>
        <v/>
      </c>
      <c r="I37" s="90">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32" t="str">
        <f>IF(I37="-","(1)","")</f>
        <v/>
      </c>
      <c r="K37" s="90"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32" t="str">
        <f>IF(K37="-","(1)","")</f>
        <v>(1)</v>
      </c>
      <c r="M37" s="90"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32" t="str">
        <f>IF(M37="-","(1)","")</f>
        <v>(1)</v>
      </c>
      <c r="O37" s="90"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90"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90"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90"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89">
        <v>508</v>
      </c>
    </row>
    <row r="38" spans="1:24" ht="9" customHeight="1" x14ac:dyDescent="0.2">
      <c r="A38" s="112" t="s">
        <v>1802</v>
      </c>
      <c r="E38" s="90"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90"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90">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90">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90">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90"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90"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90">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90">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89">
        <v>537</v>
      </c>
    </row>
    <row r="39" spans="1:24" ht="9" customHeight="1" x14ac:dyDescent="0.2">
      <c r="A39" s="112" t="s">
        <v>2018</v>
      </c>
      <c r="E39" s="90"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90"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90">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90">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90">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90"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90"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90">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90">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89">
        <v>2595</v>
      </c>
    </row>
    <row r="40" spans="1:24" ht="9" customHeight="1" x14ac:dyDescent="0.2">
      <c r="A40" s="112" t="s">
        <v>1804</v>
      </c>
      <c r="E40" s="90"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90"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90">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90">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90">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90"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90"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90">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90">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89">
        <v>1556</v>
      </c>
    </row>
    <row r="41" spans="1:24" ht="4.5" customHeight="1" x14ac:dyDescent="0.2">
      <c r="A41" s="116"/>
      <c r="B41" s="117"/>
      <c r="C41" s="117"/>
      <c r="D41" s="117"/>
      <c r="E41" s="118"/>
      <c r="F41" s="119"/>
      <c r="G41" s="118"/>
      <c r="H41" s="119"/>
      <c r="I41" s="118"/>
      <c r="J41" s="119"/>
      <c r="K41" s="118"/>
      <c r="L41" s="119"/>
      <c r="M41" s="118"/>
      <c r="N41" s="119"/>
      <c r="O41" s="118"/>
      <c r="P41" s="119"/>
      <c r="Q41" s="118"/>
      <c r="R41" s="119"/>
      <c r="S41" s="118"/>
      <c r="T41" s="119"/>
      <c r="U41" s="118"/>
      <c r="V41" s="119"/>
    </row>
    <row r="42" spans="1:24" ht="4.5" customHeight="1" x14ac:dyDescent="0.2">
      <c r="A42" s="107"/>
      <c r="B42" s="108"/>
      <c r="C42" s="108"/>
      <c r="D42" s="108"/>
      <c r="E42" s="109"/>
      <c r="F42" s="110"/>
      <c r="G42" s="109"/>
      <c r="H42" s="110"/>
      <c r="I42" s="109"/>
      <c r="J42" s="110"/>
      <c r="K42" s="109"/>
      <c r="L42" s="110"/>
      <c r="M42" s="109"/>
      <c r="N42" s="110"/>
      <c r="O42" s="109"/>
      <c r="P42" s="110"/>
      <c r="Q42" s="109"/>
      <c r="R42" s="110"/>
      <c r="S42" s="109"/>
      <c r="T42" s="110"/>
      <c r="U42" s="109"/>
      <c r="V42" s="110"/>
    </row>
    <row r="43" spans="1:24" ht="9" customHeight="1" x14ac:dyDescent="0.2">
      <c r="A43" s="111" t="s">
        <v>2019</v>
      </c>
      <c r="B43" s="88"/>
      <c r="C43" s="88"/>
      <c r="D43" s="88"/>
    </row>
    <row r="44" spans="1:24" ht="9" customHeight="1" x14ac:dyDescent="0.2">
      <c r="A44" s="112" t="s">
        <v>26</v>
      </c>
      <c r="E44" s="90"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90"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90"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90"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90"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90"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90"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90"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90">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89">
        <v>342</v>
      </c>
    </row>
    <row r="45" spans="1:24" ht="9" customHeight="1" x14ac:dyDescent="0.2">
      <c r="A45" s="112" t="s">
        <v>27</v>
      </c>
      <c r="E45" s="90"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90"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90"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90">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90">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90"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90"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90">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90">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89">
        <v>728</v>
      </c>
    </row>
    <row r="46" spans="1:24" ht="9" customHeight="1" x14ac:dyDescent="0.2">
      <c r="A46" s="112" t="s">
        <v>2020</v>
      </c>
      <c r="E46" s="90"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90"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90"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90">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90">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90"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90"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90">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90">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89">
        <v>1568</v>
      </c>
    </row>
    <row r="47" spans="1:24" ht="9" customHeight="1" x14ac:dyDescent="0.2">
      <c r="A47" s="112" t="s">
        <v>2021</v>
      </c>
      <c r="E47" s="90"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90"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90"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90">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90">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90"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90"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90">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90">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89">
        <v>1686</v>
      </c>
    </row>
    <row r="48" spans="1:24" ht="9" customHeight="1" x14ac:dyDescent="0.2">
      <c r="A48" s="112" t="s">
        <v>29</v>
      </c>
      <c r="E48" s="90"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90"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90"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90">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90">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90"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90"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90">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90">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89">
        <v>1503</v>
      </c>
    </row>
    <row r="49" spans="1:25" ht="9" customHeight="1" x14ac:dyDescent="0.2">
      <c r="A49" s="112" t="s">
        <v>2022</v>
      </c>
      <c r="E49" s="90"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90"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90"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90">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90">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90"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90"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90">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90">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89">
        <v>751</v>
      </c>
    </row>
    <row r="50" spans="1:25" ht="9" customHeight="1" x14ac:dyDescent="0.2">
      <c r="A50" s="112" t="s">
        <v>2023</v>
      </c>
      <c r="E50" s="90"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90"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90"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90">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90">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90"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90"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90">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90">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89">
        <v>531</v>
      </c>
    </row>
    <row r="51" spans="1:25" ht="9" customHeight="1" x14ac:dyDescent="0.2">
      <c r="A51" s="112" t="s">
        <v>2024</v>
      </c>
      <c r="E51" s="90"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90"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90"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90"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32" t="str">
        <f t="shared" ref="L51:L66" si="0">IF(K51="-","(1)","")</f>
        <v>(1)</v>
      </c>
      <c r="M51" s="90"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32" t="str">
        <f t="shared" ref="N51:N66" si="1">IF(M51="-","(1)","")</f>
        <v>(1)</v>
      </c>
      <c r="O51" s="90"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90"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90"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90"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89">
        <v>2159</v>
      </c>
    </row>
    <row r="52" spans="1:25" ht="9" customHeight="1" x14ac:dyDescent="0.2">
      <c r="A52" s="112" t="s">
        <v>2025</v>
      </c>
      <c r="E52" s="90"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90"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90"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90"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32" t="str">
        <f t="shared" si="0"/>
        <v>(1)</v>
      </c>
      <c r="M52" s="90"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32" t="str">
        <f t="shared" si="1"/>
        <v>(1)</v>
      </c>
      <c r="O52" s="90"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90"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90"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90"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89">
        <v>29</v>
      </c>
    </row>
    <row r="53" spans="1:25" ht="9" customHeight="1" x14ac:dyDescent="0.2">
      <c r="A53" s="112" t="s">
        <v>2026</v>
      </c>
      <c r="E53" s="90"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90"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90"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90"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32" t="str">
        <f t="shared" si="0"/>
        <v>(1)</v>
      </c>
      <c r="M53" s="90"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32" t="str">
        <f t="shared" si="1"/>
        <v>(1)</v>
      </c>
      <c r="O53" s="90"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90"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90"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90"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89">
        <v>33</v>
      </c>
    </row>
    <row r="54" spans="1:25" ht="9" customHeight="1" x14ac:dyDescent="0.2">
      <c r="A54" s="112" t="s">
        <v>2027</v>
      </c>
      <c r="E54" s="90"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90"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90"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90"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32" t="str">
        <f t="shared" si="0"/>
        <v>(1)</v>
      </c>
      <c r="M54" s="90"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32" t="str">
        <f t="shared" si="1"/>
        <v>(1)</v>
      </c>
      <c r="O54" s="90"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90"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90"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90"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89">
        <v>45</v>
      </c>
    </row>
    <row r="55" spans="1:25" ht="9" customHeight="1" x14ac:dyDescent="0.2">
      <c r="A55" s="112" t="s">
        <v>2028</v>
      </c>
      <c r="E55" s="90"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90"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90"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90"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32" t="str">
        <f t="shared" si="0"/>
        <v>(1)</v>
      </c>
      <c r="M55" s="90"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32" t="str">
        <f t="shared" si="1"/>
        <v>(1)</v>
      </c>
      <c r="O55" s="90"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90"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90"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90"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89">
        <v>154</v>
      </c>
    </row>
    <row r="56" spans="1:25" ht="9" customHeight="1" x14ac:dyDescent="0.2">
      <c r="A56" s="112" t="s">
        <v>2029</v>
      </c>
      <c r="E56" s="90"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90"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90"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90"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32" t="str">
        <f t="shared" si="0"/>
        <v>(1)</v>
      </c>
      <c r="M56" s="90"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32" t="str">
        <f t="shared" si="1"/>
        <v>(1)</v>
      </c>
      <c r="O56" s="90"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90"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90"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90"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89">
        <v>202</v>
      </c>
    </row>
    <row r="57" spans="1:25" ht="9" customHeight="1" x14ac:dyDescent="0.2">
      <c r="A57" s="112" t="s">
        <v>2030</v>
      </c>
      <c r="E57" s="90"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90"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90"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90"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32" t="str">
        <f t="shared" si="0"/>
        <v>(1)</v>
      </c>
      <c r="M57" s="90"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32" t="str">
        <f t="shared" si="1"/>
        <v>(1)</v>
      </c>
      <c r="O57" s="90"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90"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90"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90"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89">
        <v>232</v>
      </c>
    </row>
    <row r="58" spans="1:25" ht="4.5" customHeight="1" x14ac:dyDescent="0.2">
      <c r="A58" s="91"/>
      <c r="B58" s="91"/>
      <c r="C58" s="91"/>
      <c r="D58" s="91"/>
      <c r="E58" s="92"/>
      <c r="F58" s="93"/>
      <c r="G58" s="92"/>
      <c r="H58" s="93"/>
      <c r="I58" s="92"/>
      <c r="J58" s="93"/>
      <c r="K58" s="92"/>
      <c r="L58" s="93"/>
      <c r="M58" s="92"/>
      <c r="N58" s="93"/>
      <c r="O58" s="92"/>
      <c r="P58" s="93"/>
      <c r="Q58" s="92"/>
      <c r="R58" s="93"/>
      <c r="S58" s="92"/>
      <c r="T58" s="93"/>
      <c r="U58" s="92"/>
      <c r="V58" s="93"/>
      <c r="W58" s="94"/>
      <c r="Y58" s="94"/>
    </row>
    <row r="59" spans="1:25" s="98" customFormat="1" ht="45" customHeight="1" x14ac:dyDescent="0.2">
      <c r="A59" s="95"/>
      <c r="B59" s="96"/>
      <c r="C59" s="96"/>
      <c r="D59" s="96"/>
      <c r="E59" s="176" t="s">
        <v>1987</v>
      </c>
      <c r="F59" s="176"/>
      <c r="G59" s="176" t="s">
        <v>1988</v>
      </c>
      <c r="H59" s="176"/>
      <c r="I59" s="176" t="s">
        <v>1989</v>
      </c>
      <c r="J59" s="176"/>
      <c r="K59" s="176" t="s">
        <v>1990</v>
      </c>
      <c r="L59" s="176"/>
      <c r="M59" s="176" t="s">
        <v>1991</v>
      </c>
      <c r="N59" s="176"/>
      <c r="O59" s="176" t="s">
        <v>1992</v>
      </c>
      <c r="P59" s="176"/>
      <c r="Q59" s="176" t="s">
        <v>1993</v>
      </c>
      <c r="R59" s="176"/>
      <c r="S59" s="176" t="s">
        <v>1738</v>
      </c>
      <c r="T59" s="176"/>
      <c r="U59" s="176" t="s">
        <v>1994</v>
      </c>
      <c r="V59" s="176"/>
      <c r="W59" s="97"/>
      <c r="Y59" s="97"/>
    </row>
    <row r="60" spans="1:25" ht="9" customHeight="1" x14ac:dyDescent="0.2">
      <c r="A60" s="99"/>
      <c r="B60" s="100"/>
      <c r="C60" s="100"/>
      <c r="D60" s="100"/>
      <c r="E60" s="101"/>
      <c r="F60" s="102"/>
      <c r="G60" s="101"/>
      <c r="H60" s="102"/>
      <c r="I60" s="101"/>
      <c r="J60" s="102"/>
      <c r="K60" s="101"/>
      <c r="L60" s="102"/>
      <c r="M60" s="101"/>
      <c r="N60" s="102"/>
      <c r="O60" s="101"/>
      <c r="P60" s="102"/>
      <c r="Q60" s="101"/>
      <c r="R60" s="102"/>
      <c r="S60" s="101"/>
      <c r="T60" s="102"/>
      <c r="U60" s="101"/>
      <c r="V60" s="102"/>
      <c r="W60" s="94"/>
      <c r="Y60" s="94"/>
    </row>
    <row r="61" spans="1:25" ht="9" customHeight="1" x14ac:dyDescent="0.2">
      <c r="A61" s="99" t="s">
        <v>1995</v>
      </c>
      <c r="B61" s="100"/>
      <c r="C61" s="100"/>
      <c r="D61" s="100"/>
      <c r="E61" s="175" t="s">
        <v>1996</v>
      </c>
      <c r="F61" s="175"/>
      <c r="G61" s="175" t="s">
        <v>1996</v>
      </c>
      <c r="H61" s="175"/>
      <c r="I61" s="175" t="s">
        <v>1996</v>
      </c>
      <c r="J61" s="175"/>
      <c r="K61" s="175" t="s">
        <v>1996</v>
      </c>
      <c r="L61" s="175"/>
      <c r="M61" s="175" t="s">
        <v>1996</v>
      </c>
      <c r="N61" s="175"/>
      <c r="O61" s="175" t="s">
        <v>1996</v>
      </c>
      <c r="P61" s="175"/>
      <c r="Q61" s="175" t="s">
        <v>1996</v>
      </c>
      <c r="R61" s="175"/>
      <c r="S61" s="175" t="s">
        <v>1996</v>
      </c>
      <c r="T61" s="175"/>
      <c r="U61" s="175" t="s">
        <v>1997</v>
      </c>
      <c r="V61" s="175"/>
      <c r="W61" s="94"/>
      <c r="X61" s="90" t="s">
        <v>0</v>
      </c>
      <c r="Y61" s="94"/>
    </row>
    <row r="62" spans="1:25" ht="4.5" customHeight="1" x14ac:dyDescent="0.2">
      <c r="A62" s="103"/>
      <c r="B62" s="104"/>
      <c r="C62" s="104"/>
      <c r="D62" s="104"/>
      <c r="E62" s="105"/>
      <c r="F62" s="106"/>
      <c r="G62" s="105"/>
      <c r="H62" s="106"/>
      <c r="I62" s="105"/>
      <c r="J62" s="106"/>
      <c r="K62" s="105"/>
      <c r="L62" s="106"/>
      <c r="M62" s="105"/>
      <c r="N62" s="106"/>
      <c r="O62" s="105"/>
      <c r="P62" s="106"/>
      <c r="Q62" s="105"/>
      <c r="R62" s="106"/>
      <c r="S62" s="105"/>
      <c r="T62" s="106"/>
      <c r="U62" s="105"/>
      <c r="V62" s="106"/>
      <c r="W62" s="94"/>
      <c r="Y62" s="94"/>
    </row>
    <row r="63" spans="1:25" ht="4.5" customHeight="1" x14ac:dyDescent="0.2">
      <c r="A63" s="107"/>
      <c r="B63" s="108"/>
      <c r="C63" s="108"/>
      <c r="D63" s="108"/>
      <c r="E63" s="109"/>
      <c r="F63" s="110"/>
      <c r="G63" s="109"/>
      <c r="H63" s="110"/>
      <c r="I63" s="109"/>
      <c r="J63" s="110"/>
      <c r="K63" s="109"/>
      <c r="L63" s="110"/>
      <c r="M63" s="109"/>
      <c r="N63" s="110"/>
      <c r="O63" s="109"/>
      <c r="P63" s="110"/>
      <c r="Q63" s="109"/>
      <c r="R63" s="110"/>
      <c r="S63" s="109"/>
      <c r="T63" s="110"/>
      <c r="U63" s="109"/>
      <c r="V63" s="110"/>
    </row>
    <row r="64" spans="1:25" ht="9" customHeight="1" x14ac:dyDescent="0.2">
      <c r="A64" s="112" t="s">
        <v>2031</v>
      </c>
      <c r="E64" s="90"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90"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90"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90"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32" t="str">
        <f t="shared" si="0"/>
        <v>(1)</v>
      </c>
      <c r="M64" s="90"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32" t="str">
        <f t="shared" si="1"/>
        <v>(1)</v>
      </c>
      <c r="O64" s="90"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90"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90"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90"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89">
        <v>903</v>
      </c>
    </row>
    <row r="65" spans="1:24" ht="9" customHeight="1" x14ac:dyDescent="0.2">
      <c r="A65" s="112" t="s">
        <v>2032</v>
      </c>
      <c r="E65" s="90"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90"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90"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90"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32" t="str">
        <f t="shared" si="0"/>
        <v>(1)</v>
      </c>
      <c r="M65" s="90"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32" t="str">
        <f t="shared" si="1"/>
        <v>(1)</v>
      </c>
      <c r="O65" s="90"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90"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90"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90"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89">
        <v>1434</v>
      </c>
    </row>
    <row r="66" spans="1:24" ht="9" customHeight="1" x14ac:dyDescent="0.2">
      <c r="A66" s="112" t="s">
        <v>2033</v>
      </c>
      <c r="E66" s="90"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90"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90"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90"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32" t="str">
        <f t="shared" si="0"/>
        <v>(1)</v>
      </c>
      <c r="M66" s="90"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32" t="str">
        <f t="shared" si="1"/>
        <v>(1)</v>
      </c>
      <c r="O66" s="90"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90"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90"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90"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89">
        <v>2719</v>
      </c>
    </row>
    <row r="67" spans="1:24" ht="4.5" customHeight="1" x14ac:dyDescent="0.2">
      <c r="A67" s="116"/>
      <c r="B67" s="117"/>
      <c r="C67" s="117"/>
      <c r="D67" s="117"/>
      <c r="E67" s="118"/>
      <c r="F67" s="119"/>
      <c r="G67" s="118"/>
      <c r="H67" s="119"/>
      <c r="I67" s="118"/>
      <c r="J67" s="119"/>
      <c r="K67" s="118"/>
      <c r="L67" s="119"/>
      <c r="M67" s="118"/>
      <c r="N67" s="119"/>
      <c r="O67" s="118"/>
      <c r="P67" s="119"/>
      <c r="Q67" s="118"/>
      <c r="R67" s="119"/>
      <c r="S67" s="118"/>
      <c r="T67" s="119"/>
      <c r="U67" s="118"/>
      <c r="V67" s="119"/>
    </row>
    <row r="68" spans="1:24" ht="4.5" customHeight="1" x14ac:dyDescent="0.2">
      <c r="A68" s="107"/>
      <c r="B68" s="108"/>
      <c r="C68" s="108"/>
      <c r="D68" s="108"/>
      <c r="E68" s="109"/>
      <c r="F68" s="110"/>
      <c r="G68" s="109"/>
      <c r="H68" s="110"/>
      <c r="I68" s="109"/>
      <c r="J68" s="110"/>
      <c r="K68" s="109"/>
      <c r="L68" s="110"/>
      <c r="M68" s="109"/>
      <c r="N68" s="110"/>
      <c r="O68" s="109"/>
      <c r="P68" s="110"/>
      <c r="Q68" s="109"/>
      <c r="R68" s="110"/>
      <c r="S68" s="109"/>
      <c r="T68" s="110"/>
      <c r="U68" s="109"/>
      <c r="V68" s="110"/>
    </row>
    <row r="69" spans="1:24" ht="9" customHeight="1" x14ac:dyDescent="0.2">
      <c r="A69" s="111" t="s">
        <v>2034</v>
      </c>
      <c r="B69" s="88"/>
      <c r="C69" s="88"/>
      <c r="D69" s="88"/>
    </row>
    <row r="70" spans="1:24" ht="9" customHeight="1" x14ac:dyDescent="0.2">
      <c r="A70" s="112" t="s">
        <v>10</v>
      </c>
      <c r="E70" s="90"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32" t="str">
        <f t="shared" ref="F70:F79" si="2">IF(E70="-","(1)","")</f>
        <v>(1)</v>
      </c>
      <c r="G70" s="90"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32" t="str">
        <f t="shared" ref="H70:H79" si="3">IF(G70="-","(1)","")</f>
        <v>(1)</v>
      </c>
      <c r="I70" s="90"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32" t="str">
        <f t="shared" ref="J70:J79" si="4">IF(I70="-","(1)","")</f>
        <v>(1)</v>
      </c>
      <c r="K70" s="90"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32" t="str">
        <f t="shared" ref="L70:L79" si="5">IF(K70="-","(1)","")</f>
        <v>(1)</v>
      </c>
      <c r="M70" s="90"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32" t="str">
        <f t="shared" ref="N70:N79" si="6">IF(M70="-","(1)","")</f>
        <v>(1)</v>
      </c>
      <c r="O70" s="90"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90"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90"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90">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89">
        <v>1259</v>
      </c>
    </row>
    <row r="71" spans="1:24" ht="9" customHeight="1" x14ac:dyDescent="0.2">
      <c r="A71" s="112" t="s">
        <v>464</v>
      </c>
      <c r="E71" s="90"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32" t="str">
        <f t="shared" si="2"/>
        <v>(1)</v>
      </c>
      <c r="G71" s="90"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32" t="str">
        <f t="shared" si="3"/>
        <v>(1)</v>
      </c>
      <c r="I71" s="90"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32" t="str">
        <f t="shared" si="4"/>
        <v>(1)</v>
      </c>
      <c r="K71" s="90"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32" t="str">
        <f t="shared" si="5"/>
        <v>(1)</v>
      </c>
      <c r="M71" s="90"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32" t="str">
        <f t="shared" si="6"/>
        <v>(1)</v>
      </c>
      <c r="O71" s="90"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90"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90"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90"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89">
        <v>746</v>
      </c>
    </row>
    <row r="72" spans="1:24" ht="9" customHeight="1" x14ac:dyDescent="0.2">
      <c r="A72" s="112" t="s">
        <v>465</v>
      </c>
      <c r="E72" s="90"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32" t="str">
        <f t="shared" si="2"/>
        <v>(1)</v>
      </c>
      <c r="G72" s="90"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32" t="str">
        <f t="shared" si="3"/>
        <v>(1)</v>
      </c>
      <c r="I72" s="90"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32" t="str">
        <f t="shared" si="4"/>
        <v>(1)</v>
      </c>
      <c r="K72" s="90"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32" t="str">
        <f t="shared" si="5"/>
        <v>(1)</v>
      </c>
      <c r="M72" s="90"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32" t="str">
        <f t="shared" si="6"/>
        <v>(1)</v>
      </c>
      <c r="O72" s="90"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90"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90"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90"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89">
        <v>299</v>
      </c>
    </row>
    <row r="73" spans="1:24" ht="9" customHeight="1" x14ac:dyDescent="0.2">
      <c r="A73" s="112" t="s">
        <v>2035</v>
      </c>
      <c r="E73" s="90"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32" t="str">
        <f t="shared" si="2"/>
        <v>(1)</v>
      </c>
      <c r="G73" s="90"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32" t="str">
        <f t="shared" si="3"/>
        <v>(1)</v>
      </c>
      <c r="I73" s="90"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32" t="str">
        <f t="shared" si="4"/>
        <v>(1)</v>
      </c>
      <c r="K73" s="90"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32" t="str">
        <f t="shared" si="5"/>
        <v>(1)</v>
      </c>
      <c r="M73" s="90"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32" t="str">
        <f t="shared" si="6"/>
        <v>(1)</v>
      </c>
      <c r="O73" s="90"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90"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90"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90"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89">
        <v>775</v>
      </c>
    </row>
    <row r="74" spans="1:24" ht="9" customHeight="1" x14ac:dyDescent="0.2">
      <c r="A74" s="112" t="s">
        <v>468</v>
      </c>
      <c r="E74" s="90"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32" t="str">
        <f t="shared" si="2"/>
        <v>(1)</v>
      </c>
      <c r="G74" s="90"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32" t="str">
        <f t="shared" si="3"/>
        <v>(1)</v>
      </c>
      <c r="I74" s="90"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32" t="str">
        <f t="shared" si="4"/>
        <v>(1)</v>
      </c>
      <c r="K74" s="90"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32" t="str">
        <f t="shared" si="5"/>
        <v>(1)</v>
      </c>
      <c r="M74" s="90"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32" t="str">
        <f t="shared" si="6"/>
        <v>(1)</v>
      </c>
      <c r="O74" s="90"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90"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90"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90"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89">
        <v>518</v>
      </c>
    </row>
    <row r="75" spans="1:24" ht="9" customHeight="1" x14ac:dyDescent="0.2">
      <c r="A75" s="112" t="s">
        <v>467</v>
      </c>
      <c r="E75" s="90"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32" t="str">
        <f t="shared" si="2"/>
        <v>(1)</v>
      </c>
      <c r="G75" s="90"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32" t="str">
        <f t="shared" si="3"/>
        <v>(1)</v>
      </c>
      <c r="I75" s="90"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32" t="str">
        <f t="shared" si="4"/>
        <v>(1)</v>
      </c>
      <c r="K75" s="90"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32" t="str">
        <f t="shared" si="5"/>
        <v>(1)</v>
      </c>
      <c r="M75" s="90"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32" t="str">
        <f t="shared" si="6"/>
        <v>(1)</v>
      </c>
      <c r="O75" s="90"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90"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90"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90"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89">
        <v>345</v>
      </c>
    </row>
    <row r="76" spans="1:24" ht="9" customHeight="1" x14ac:dyDescent="0.2">
      <c r="A76" s="112" t="s">
        <v>470</v>
      </c>
      <c r="E76" s="90"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32" t="str">
        <f t="shared" si="2"/>
        <v>(1)</v>
      </c>
      <c r="G76" s="90"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32" t="str">
        <f t="shared" si="3"/>
        <v>(1)</v>
      </c>
      <c r="I76" s="90"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32" t="str">
        <f t="shared" si="4"/>
        <v>(1)</v>
      </c>
      <c r="K76" s="90"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32" t="str">
        <f t="shared" si="5"/>
        <v>(1)</v>
      </c>
      <c r="M76" s="90"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32" t="str">
        <f t="shared" si="6"/>
        <v>(1)</v>
      </c>
      <c r="O76" s="90"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90"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90"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90"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89">
        <v>346</v>
      </c>
    </row>
    <row r="77" spans="1:24" ht="9" customHeight="1" x14ac:dyDescent="0.2">
      <c r="A77" s="112" t="s">
        <v>2036</v>
      </c>
      <c r="E77" s="90"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32" t="str">
        <f t="shared" si="2"/>
        <v>(1)</v>
      </c>
      <c r="G77" s="90"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32" t="str">
        <f t="shared" si="3"/>
        <v>(1)</v>
      </c>
      <c r="I77" s="90"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32" t="str">
        <f t="shared" si="4"/>
        <v>(1)</v>
      </c>
      <c r="K77" s="90"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32" t="str">
        <f t="shared" si="5"/>
        <v>(1)</v>
      </c>
      <c r="M77" s="90"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32" t="str">
        <f t="shared" si="6"/>
        <v>(1)</v>
      </c>
      <c r="O77" s="90"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90"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90"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90"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89">
        <v>353</v>
      </c>
    </row>
    <row r="78" spans="1:24" ht="9" customHeight="1" x14ac:dyDescent="0.2">
      <c r="A78" s="112" t="s">
        <v>472</v>
      </c>
      <c r="E78" s="90"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32" t="str">
        <f t="shared" si="2"/>
        <v>(1)</v>
      </c>
      <c r="G78" s="90"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32" t="str">
        <f t="shared" si="3"/>
        <v>(1)</v>
      </c>
      <c r="I78" s="90"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32" t="str">
        <f t="shared" si="4"/>
        <v>(1)</v>
      </c>
      <c r="K78" s="90"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32" t="str">
        <f t="shared" si="5"/>
        <v>(1)</v>
      </c>
      <c r="M78" s="90"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32" t="str">
        <f t="shared" si="6"/>
        <v>(1)</v>
      </c>
      <c r="O78" s="90"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90"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90"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90"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89">
        <v>882</v>
      </c>
    </row>
    <row r="79" spans="1:24" ht="9" customHeight="1" x14ac:dyDescent="0.2">
      <c r="A79" s="112" t="s">
        <v>471</v>
      </c>
      <c r="E79" s="90"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32" t="str">
        <f t="shared" si="2"/>
        <v>(1)</v>
      </c>
      <c r="G79" s="90"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32" t="str">
        <f t="shared" si="3"/>
        <v>(1)</v>
      </c>
      <c r="I79" s="90"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32" t="str">
        <f t="shared" si="4"/>
        <v>(1)</v>
      </c>
      <c r="K79" s="90"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32" t="str">
        <f t="shared" si="5"/>
        <v>(1)</v>
      </c>
      <c r="M79" s="90"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32" t="str">
        <f t="shared" si="6"/>
        <v>(1)</v>
      </c>
      <c r="O79" s="90"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90"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90"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90"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89">
        <v>351</v>
      </c>
    </row>
    <row r="80" spans="1:24" ht="9" customHeight="1" x14ac:dyDescent="0.2">
      <c r="A80" s="112" t="s">
        <v>2037</v>
      </c>
      <c r="E80" s="90"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90"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90">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90">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90">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90"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90"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90">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90"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89">
        <v>1352</v>
      </c>
    </row>
    <row r="81" spans="1:24" ht="4.5" customHeight="1" x14ac:dyDescent="0.2">
      <c r="A81" s="116"/>
      <c r="B81" s="117"/>
      <c r="C81" s="117"/>
      <c r="D81" s="117"/>
      <c r="E81" s="118"/>
      <c r="F81" s="119"/>
      <c r="G81" s="118"/>
      <c r="H81" s="119"/>
      <c r="I81" s="118"/>
      <c r="J81" s="119"/>
      <c r="K81" s="118"/>
      <c r="L81" s="119"/>
      <c r="M81" s="118"/>
      <c r="N81" s="119"/>
      <c r="O81" s="118"/>
      <c r="P81" s="119"/>
      <c r="Q81" s="118"/>
      <c r="R81" s="119"/>
      <c r="S81" s="118"/>
      <c r="T81" s="119"/>
      <c r="U81" s="118"/>
      <c r="V81" s="119"/>
    </row>
    <row r="82" spans="1:24" ht="4.5" customHeight="1" x14ac:dyDescent="0.2">
      <c r="A82" s="107"/>
      <c r="B82" s="108"/>
      <c r="C82" s="108"/>
      <c r="D82" s="108"/>
      <c r="E82" s="109"/>
      <c r="F82" s="110"/>
      <c r="G82" s="109"/>
      <c r="H82" s="110"/>
      <c r="I82" s="109"/>
      <c r="J82" s="110"/>
      <c r="K82" s="109"/>
      <c r="L82" s="110"/>
      <c r="M82" s="109"/>
      <c r="N82" s="110"/>
      <c r="O82" s="109"/>
      <c r="P82" s="110"/>
      <c r="Q82" s="109"/>
      <c r="R82" s="110"/>
      <c r="S82" s="109"/>
      <c r="T82" s="110"/>
      <c r="U82" s="109"/>
      <c r="V82" s="110"/>
    </row>
    <row r="83" spans="1:24" ht="9" customHeight="1" x14ac:dyDescent="0.2">
      <c r="A83" s="111" t="s">
        <v>2038</v>
      </c>
      <c r="B83" s="88"/>
      <c r="C83" s="88"/>
      <c r="D83" s="88"/>
    </row>
    <row r="84" spans="1:24" ht="9" customHeight="1" x14ac:dyDescent="0.2">
      <c r="A84" s="111" t="s">
        <v>2039</v>
      </c>
      <c r="B84" s="88"/>
      <c r="C84" s="88"/>
      <c r="D84" s="88"/>
    </row>
    <row r="85" spans="1:24" ht="9" customHeight="1" x14ac:dyDescent="0.2">
      <c r="A85" s="112" t="s">
        <v>2040</v>
      </c>
      <c r="E85" s="90"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90"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90"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90"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90"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90"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90"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90"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90"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89">
        <v>1654</v>
      </c>
    </row>
    <row r="86" spans="1:24" ht="9" customHeight="1" x14ac:dyDescent="0.2">
      <c r="A86" s="112" t="s">
        <v>31</v>
      </c>
      <c r="E86" s="90"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90"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90"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90"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90"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90"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90"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90"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90">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89">
        <v>619</v>
      </c>
    </row>
    <row r="87" spans="1:24" ht="9" customHeight="1" x14ac:dyDescent="0.2">
      <c r="A87" s="112" t="s">
        <v>32</v>
      </c>
      <c r="E87" s="90"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90"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90"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90">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90">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90"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90"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90">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90">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89">
        <v>8</v>
      </c>
    </row>
    <row r="88" spans="1:24" ht="9" customHeight="1" x14ac:dyDescent="0.2">
      <c r="A88" s="112" t="s">
        <v>33</v>
      </c>
      <c r="E88" s="90"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90"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90"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90"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90"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90"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90"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90"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90">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89">
        <v>36</v>
      </c>
    </row>
    <row r="89" spans="1:24" ht="9" customHeight="1" x14ac:dyDescent="0.2">
      <c r="A89" s="112" t="s">
        <v>2041</v>
      </c>
      <c r="E89" s="90"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90"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90"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90"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90"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90"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90"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90"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90">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89">
        <v>9</v>
      </c>
    </row>
    <row r="90" spans="1:24" ht="9" customHeight="1" x14ac:dyDescent="0.2">
      <c r="A90" s="112" t="s">
        <v>2042</v>
      </c>
      <c r="E90" s="90"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90"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90"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90"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90"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90"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90"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90"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90">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89">
        <v>519</v>
      </c>
    </row>
    <row r="91" spans="1:24" ht="9" customHeight="1" x14ac:dyDescent="0.2">
      <c r="A91" s="112" t="s">
        <v>2043</v>
      </c>
      <c r="E91" s="90"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90"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90"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90"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90"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90"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90"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90"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90">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89">
        <v>4935</v>
      </c>
    </row>
    <row r="92" spans="1:24" ht="9" customHeight="1" x14ac:dyDescent="0.2">
      <c r="A92" s="112" t="s">
        <v>41</v>
      </c>
      <c r="E92" s="90"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90"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90"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90"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90"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90"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90"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90"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90">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89">
        <v>1711</v>
      </c>
    </row>
    <row r="93" spans="1:24" ht="9" customHeight="1" x14ac:dyDescent="0.2">
      <c r="A93" s="112" t="s">
        <v>42</v>
      </c>
      <c r="E93" s="90"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90"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90"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90">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90">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90"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90"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90">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90">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89">
        <v>4</v>
      </c>
    </row>
    <row r="94" spans="1:24" ht="9" customHeight="1" x14ac:dyDescent="0.2">
      <c r="A94" s="112" t="s">
        <v>43</v>
      </c>
      <c r="E94" s="90"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90"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90"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90">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90">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90"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90"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90">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90">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89">
        <v>6</v>
      </c>
    </row>
    <row r="95" spans="1:24" ht="9" customHeight="1" x14ac:dyDescent="0.2">
      <c r="A95" s="112" t="s">
        <v>45</v>
      </c>
      <c r="E95" s="90"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90"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90"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90"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90"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90"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90"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90"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90">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89">
        <v>1598</v>
      </c>
    </row>
    <row r="96" spans="1:24" ht="9" customHeight="1" x14ac:dyDescent="0.2">
      <c r="A96" s="112" t="s">
        <v>46</v>
      </c>
      <c r="E96" s="90"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90"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90"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90"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90"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90"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90"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90"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90">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89">
        <v>1538</v>
      </c>
    </row>
    <row r="97" spans="1:25" ht="9" customHeight="1" x14ac:dyDescent="0.2">
      <c r="A97" s="112" t="s">
        <v>55</v>
      </c>
      <c r="E97" s="90"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90"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90"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90"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90"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90"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90"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90"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90">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89">
        <v>1536</v>
      </c>
    </row>
    <row r="98" spans="1:25" ht="4.5" customHeight="1" x14ac:dyDescent="0.2">
      <c r="A98" s="112"/>
    </row>
    <row r="99" spans="1:25" ht="9" customHeight="1" x14ac:dyDescent="0.2">
      <c r="A99" s="111" t="s">
        <v>2044</v>
      </c>
      <c r="B99" s="88"/>
      <c r="C99" s="88"/>
      <c r="D99" s="88"/>
    </row>
    <row r="100" spans="1:25" ht="9" customHeight="1" x14ac:dyDescent="0.2">
      <c r="A100" s="112" t="s">
        <v>1590</v>
      </c>
      <c r="E100" s="90"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90"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90"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90">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90">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90"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90"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90">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90">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89">
        <v>1246</v>
      </c>
    </row>
    <row r="101" spans="1:25" ht="9" customHeight="1" x14ac:dyDescent="0.2">
      <c r="A101" s="112" t="s">
        <v>2045</v>
      </c>
      <c r="E101" s="90"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90"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90"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90">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90">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90"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90"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90">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90">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89">
        <v>607</v>
      </c>
    </row>
    <row r="102" spans="1:25" ht="9" customHeight="1" x14ac:dyDescent="0.2">
      <c r="A102" s="112" t="s">
        <v>2046</v>
      </c>
      <c r="E102" s="90"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90"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90"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90">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90">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90"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90"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90">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90">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89">
        <v>1595</v>
      </c>
    </row>
    <row r="103" spans="1:25" ht="9" customHeight="1" x14ac:dyDescent="0.2">
      <c r="A103" s="112" t="s">
        <v>2047</v>
      </c>
      <c r="E103" s="90"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90"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90"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90"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90"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90"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90"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90"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90"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89">
        <v>1533</v>
      </c>
    </row>
    <row r="104" spans="1:25" ht="9" customHeight="1" x14ac:dyDescent="0.2">
      <c r="A104" s="112" t="s">
        <v>1767</v>
      </c>
      <c r="E104" s="90"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90"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90"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90"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90"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90"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90"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90"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90"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89">
        <v>1387</v>
      </c>
    </row>
    <row r="105" spans="1:25" ht="9" customHeight="1" x14ac:dyDescent="0.2">
      <c r="A105" s="112" t="s">
        <v>88</v>
      </c>
      <c r="E105" s="90"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90"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90"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90"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90"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90"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90"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90"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90"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89">
        <v>861</v>
      </c>
    </row>
    <row r="106" spans="1:25" ht="9" customHeight="1" x14ac:dyDescent="0.2">
      <c r="A106" s="112" t="s">
        <v>2048</v>
      </c>
      <c r="E106" s="90"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32" t="str">
        <f>IF(E106="-","(1)","")</f>
        <v>(1)</v>
      </c>
      <c r="G106" s="90"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32" t="str">
        <f>IF(G106="-","(1)","")</f>
        <v>(1)</v>
      </c>
      <c r="I106" s="90"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32" t="str">
        <f>IF(I106="-","(1)","")</f>
        <v>(1)</v>
      </c>
      <c r="K106" s="90"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32" t="str">
        <f>IF(K106="-","(1)","")</f>
        <v>(1)</v>
      </c>
      <c r="M106" s="90"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32" t="str">
        <f>IF(M106="-","(1)","")</f>
        <v>(1)</v>
      </c>
      <c r="O106" s="90"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90"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90"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90"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89">
        <v>4318</v>
      </c>
    </row>
    <row r="107" spans="1:25" ht="4.5" customHeight="1" x14ac:dyDescent="0.2">
      <c r="A107" s="91"/>
      <c r="B107" s="91"/>
      <c r="C107" s="91"/>
      <c r="D107" s="91"/>
      <c r="E107" s="92"/>
      <c r="F107" s="93"/>
      <c r="G107" s="92"/>
      <c r="H107" s="93"/>
      <c r="I107" s="92"/>
      <c r="J107" s="93"/>
      <c r="K107" s="92"/>
      <c r="L107" s="93"/>
      <c r="M107" s="92"/>
      <c r="N107" s="93"/>
      <c r="O107" s="92"/>
      <c r="P107" s="93"/>
      <c r="Q107" s="92"/>
      <c r="R107" s="93"/>
      <c r="S107" s="92"/>
      <c r="T107" s="93"/>
      <c r="U107" s="92"/>
      <c r="V107" s="93"/>
      <c r="W107" s="94"/>
      <c r="Y107" s="94"/>
    </row>
    <row r="108" spans="1:25" s="98" customFormat="1" ht="45" customHeight="1" x14ac:dyDescent="0.2">
      <c r="A108" s="95"/>
      <c r="B108" s="96"/>
      <c r="C108" s="96"/>
      <c r="D108" s="96"/>
      <c r="E108" s="176" t="s">
        <v>1987</v>
      </c>
      <c r="F108" s="176"/>
      <c r="G108" s="176" t="s">
        <v>1988</v>
      </c>
      <c r="H108" s="176"/>
      <c r="I108" s="176" t="s">
        <v>1989</v>
      </c>
      <c r="J108" s="176"/>
      <c r="K108" s="176" t="s">
        <v>1990</v>
      </c>
      <c r="L108" s="176"/>
      <c r="M108" s="176" t="s">
        <v>1991</v>
      </c>
      <c r="N108" s="176"/>
      <c r="O108" s="176" t="s">
        <v>1992</v>
      </c>
      <c r="P108" s="176"/>
      <c r="Q108" s="176" t="s">
        <v>1993</v>
      </c>
      <c r="R108" s="176"/>
      <c r="S108" s="176" t="s">
        <v>1738</v>
      </c>
      <c r="T108" s="176"/>
      <c r="U108" s="176" t="s">
        <v>1994</v>
      </c>
      <c r="V108" s="176"/>
      <c r="W108" s="97"/>
      <c r="Y108" s="97"/>
    </row>
    <row r="109" spans="1:25" ht="9" customHeight="1" x14ac:dyDescent="0.2">
      <c r="A109" s="99"/>
      <c r="B109" s="100"/>
      <c r="C109" s="100"/>
      <c r="D109" s="100"/>
      <c r="E109" s="101"/>
      <c r="F109" s="102"/>
      <c r="G109" s="101"/>
      <c r="H109" s="102"/>
      <c r="I109" s="101"/>
      <c r="J109" s="102"/>
      <c r="K109" s="101"/>
      <c r="L109" s="102"/>
      <c r="M109" s="101"/>
      <c r="N109" s="102"/>
      <c r="O109" s="101"/>
      <c r="P109" s="102"/>
      <c r="Q109" s="101"/>
      <c r="R109" s="102"/>
      <c r="S109" s="101"/>
      <c r="T109" s="102"/>
      <c r="U109" s="101"/>
      <c r="V109" s="102"/>
      <c r="W109" s="94"/>
      <c r="Y109" s="94"/>
    </row>
    <row r="110" spans="1:25" ht="9" customHeight="1" x14ac:dyDescent="0.2">
      <c r="A110" s="99" t="s">
        <v>1995</v>
      </c>
      <c r="B110" s="100"/>
      <c r="C110" s="100"/>
      <c r="D110" s="100"/>
      <c r="E110" s="175" t="s">
        <v>1996</v>
      </c>
      <c r="F110" s="175"/>
      <c r="G110" s="175" t="s">
        <v>1996</v>
      </c>
      <c r="H110" s="175"/>
      <c r="I110" s="175" t="s">
        <v>1996</v>
      </c>
      <c r="J110" s="175"/>
      <c r="K110" s="175" t="s">
        <v>1996</v>
      </c>
      <c r="L110" s="175"/>
      <c r="M110" s="175" t="s">
        <v>1996</v>
      </c>
      <c r="N110" s="175"/>
      <c r="O110" s="175" t="s">
        <v>1996</v>
      </c>
      <c r="P110" s="175"/>
      <c r="Q110" s="175" t="s">
        <v>1996</v>
      </c>
      <c r="R110" s="175"/>
      <c r="S110" s="175" t="s">
        <v>1996</v>
      </c>
      <c r="T110" s="175"/>
      <c r="U110" s="175" t="s">
        <v>1997</v>
      </c>
      <c r="V110" s="175"/>
      <c r="W110" s="94"/>
      <c r="X110" s="90" t="s">
        <v>0</v>
      </c>
      <c r="Y110" s="94"/>
    </row>
    <row r="111" spans="1:25" ht="4.5" customHeight="1" x14ac:dyDescent="0.2">
      <c r="A111" s="103"/>
      <c r="B111" s="104"/>
      <c r="C111" s="104"/>
      <c r="D111" s="104"/>
      <c r="E111" s="105"/>
      <c r="F111" s="106"/>
      <c r="G111" s="105"/>
      <c r="H111" s="106"/>
      <c r="I111" s="105"/>
      <c r="J111" s="106"/>
      <c r="K111" s="105"/>
      <c r="L111" s="106"/>
      <c r="M111" s="105"/>
      <c r="N111" s="106"/>
      <c r="O111" s="105"/>
      <c r="P111" s="106"/>
      <c r="Q111" s="105"/>
      <c r="R111" s="106"/>
      <c r="S111" s="105"/>
      <c r="T111" s="106"/>
      <c r="U111" s="105"/>
      <c r="V111" s="106"/>
      <c r="W111" s="94"/>
      <c r="Y111" s="94"/>
    </row>
    <row r="112" spans="1:25" ht="4.5" customHeight="1" x14ac:dyDescent="0.2">
      <c r="A112" s="107"/>
      <c r="B112" s="108"/>
      <c r="C112" s="108"/>
      <c r="D112" s="108"/>
      <c r="E112" s="109"/>
      <c r="F112" s="110"/>
      <c r="G112" s="109"/>
      <c r="H112" s="110"/>
      <c r="I112" s="109"/>
      <c r="J112" s="110"/>
      <c r="K112" s="109"/>
      <c r="L112" s="110"/>
      <c r="M112" s="109"/>
      <c r="N112" s="110"/>
      <c r="O112" s="109"/>
      <c r="P112" s="110"/>
      <c r="Q112" s="109"/>
      <c r="R112" s="110"/>
      <c r="S112" s="109"/>
      <c r="T112" s="110"/>
      <c r="U112" s="109"/>
      <c r="V112" s="110"/>
    </row>
    <row r="113" spans="1:24" ht="9" customHeight="1" x14ac:dyDescent="0.2">
      <c r="A113" s="111" t="s">
        <v>2049</v>
      </c>
      <c r="B113" s="88"/>
      <c r="C113" s="88"/>
      <c r="D113" s="88"/>
    </row>
    <row r="114" spans="1:24" ht="9" customHeight="1" x14ac:dyDescent="0.2">
      <c r="A114" s="112" t="s">
        <v>2050</v>
      </c>
      <c r="E114" s="90"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90"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90"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90"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90"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90"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90"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90"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90">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89">
        <v>1248</v>
      </c>
    </row>
    <row r="115" spans="1:24" ht="9" customHeight="1" x14ac:dyDescent="0.2">
      <c r="A115" s="112" t="s">
        <v>2051</v>
      </c>
      <c r="E115" s="90"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90"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90"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90">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90">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90"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90"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90">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90">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89">
        <v>615</v>
      </c>
    </row>
    <row r="116" spans="1:24" ht="9" customHeight="1" x14ac:dyDescent="0.2">
      <c r="A116" s="112" t="s">
        <v>2052</v>
      </c>
      <c r="E116" s="90"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90"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90"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90">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90">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90"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90"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90">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90">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89">
        <v>1600</v>
      </c>
    </row>
    <row r="117" spans="1:24" ht="9" customHeight="1" x14ac:dyDescent="0.2">
      <c r="A117" s="112" t="s">
        <v>2053</v>
      </c>
      <c r="E117" s="90"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90"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90"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90">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90">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90"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90"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90">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90">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89">
        <v>1537</v>
      </c>
    </row>
    <row r="118" spans="1:24" ht="9" customHeight="1" x14ac:dyDescent="0.2">
      <c r="A118" s="112" t="s">
        <v>1600</v>
      </c>
      <c r="E118" s="90"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90"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90"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90">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90">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90"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90"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90">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90"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89">
        <v>1390</v>
      </c>
    </row>
    <row r="119" spans="1:24" ht="9" customHeight="1" x14ac:dyDescent="0.2">
      <c r="A119" s="112" t="s">
        <v>2054</v>
      </c>
      <c r="E119" s="90"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32" t="str">
        <f>IF(E119="-","(1)","")</f>
        <v>(1)</v>
      </c>
      <c r="G119" s="90"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32" t="str">
        <f>IF(G119="-","(1)","")</f>
        <v>(1)</v>
      </c>
      <c r="I119" s="90"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32" t="str">
        <f>IF(I119="-","(1)","")</f>
        <v>(1)</v>
      </c>
      <c r="K119" s="90"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32" t="str">
        <f>IF(K119="-","(1)","")</f>
        <v>(1)</v>
      </c>
      <c r="M119" s="90"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32" t="str">
        <f>IF(M119="-","(1)","")</f>
        <v>(1)</v>
      </c>
      <c r="O119" s="90"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90"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90"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90"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89">
        <v>482</v>
      </c>
    </row>
    <row r="120" spans="1:24" ht="4.5" customHeight="1" x14ac:dyDescent="0.2">
      <c r="A120" s="112"/>
    </row>
    <row r="121" spans="1:24" ht="9" customHeight="1" x14ac:dyDescent="0.2">
      <c r="A121" s="111" t="s">
        <v>2055</v>
      </c>
      <c r="B121" s="88"/>
      <c r="C121" s="88"/>
      <c r="D121" s="88"/>
    </row>
    <row r="122" spans="1:24" ht="9" customHeight="1" x14ac:dyDescent="0.2">
      <c r="A122" s="112" t="s">
        <v>1601</v>
      </c>
      <c r="E122" s="90"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32" t="str">
        <f t="shared" ref="F122:F128" si="7">IF(E122="-","(1)","")</f>
        <v>(1)</v>
      </c>
      <c r="G122" s="90"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32" t="str">
        <f t="shared" ref="H122:H128" si="8">IF(G122="-","(1)","")</f>
        <v>(1)</v>
      </c>
      <c r="I122" s="90"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32" t="str">
        <f t="shared" ref="J122:J128" si="9">IF(I122="-","(1)","")</f>
        <v>(1)</v>
      </c>
      <c r="K122" s="90"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32" t="str">
        <f t="shared" ref="L122:L128" si="10">IF(K122="-","(1)","")</f>
        <v>(1)</v>
      </c>
      <c r="M122" s="90"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32" t="str">
        <f t="shared" ref="N122:N128" si="11">IF(M122="-","(1)","")</f>
        <v>(1)</v>
      </c>
      <c r="O122" s="90"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90"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90"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90"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89">
        <v>1381</v>
      </c>
    </row>
    <row r="123" spans="1:24" ht="9" customHeight="1" x14ac:dyDescent="0.2">
      <c r="A123" s="112" t="s">
        <v>1602</v>
      </c>
      <c r="E123" s="90"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32" t="str">
        <f t="shared" si="7"/>
        <v>(1)</v>
      </c>
      <c r="G123" s="90"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32" t="str">
        <f t="shared" si="8"/>
        <v>(1)</v>
      </c>
      <c r="I123" s="90"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32" t="str">
        <f t="shared" si="9"/>
        <v>(1)</v>
      </c>
      <c r="K123" s="90"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32" t="str">
        <f t="shared" si="10"/>
        <v>(1)</v>
      </c>
      <c r="M123" s="90"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32" t="str">
        <f t="shared" si="11"/>
        <v>(1)</v>
      </c>
      <c r="O123" s="90"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90"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90"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90"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89">
        <v>1382</v>
      </c>
    </row>
    <row r="124" spans="1:24" ht="9" customHeight="1" x14ac:dyDescent="0.2">
      <c r="A124" s="112" t="s">
        <v>1603</v>
      </c>
      <c r="E124" s="90"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32" t="str">
        <f t="shared" si="7"/>
        <v>(1)</v>
      </c>
      <c r="G124" s="90"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32" t="str">
        <f t="shared" si="8"/>
        <v>(1)</v>
      </c>
      <c r="I124" s="90"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32" t="str">
        <f t="shared" si="9"/>
        <v>(1)</v>
      </c>
      <c r="K124" s="90"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32" t="str">
        <f t="shared" si="10"/>
        <v>(1)</v>
      </c>
      <c r="M124" s="90"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32" t="str">
        <f t="shared" si="11"/>
        <v>(1)</v>
      </c>
      <c r="O124" s="90"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90"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90"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90"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89">
        <v>1372</v>
      </c>
    </row>
    <row r="125" spans="1:24" ht="9" customHeight="1" x14ac:dyDescent="0.2">
      <c r="A125" s="112" t="s">
        <v>1604</v>
      </c>
      <c r="E125" s="90"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32" t="str">
        <f t="shared" si="7"/>
        <v>(1)</v>
      </c>
      <c r="G125" s="90"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32" t="str">
        <f t="shared" si="8"/>
        <v>(1)</v>
      </c>
      <c r="I125" s="90"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32" t="str">
        <f t="shared" si="9"/>
        <v>(1)</v>
      </c>
      <c r="K125" s="90"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32" t="str">
        <f t="shared" si="10"/>
        <v>(1)</v>
      </c>
      <c r="M125" s="90"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32" t="str">
        <f t="shared" si="11"/>
        <v>(1)</v>
      </c>
      <c r="O125" s="90"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90"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90"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90"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89">
        <v>1374</v>
      </c>
    </row>
    <row r="126" spans="1:24" ht="9" customHeight="1" x14ac:dyDescent="0.2">
      <c r="A126" s="112" t="s">
        <v>1605</v>
      </c>
      <c r="E126" s="90"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32" t="str">
        <f t="shared" si="7"/>
        <v>(1)</v>
      </c>
      <c r="G126" s="90"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32" t="str">
        <f t="shared" si="8"/>
        <v>(1)</v>
      </c>
      <c r="I126" s="90"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32" t="str">
        <f t="shared" si="9"/>
        <v>(1)</v>
      </c>
      <c r="K126" s="90"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32" t="str">
        <f t="shared" si="10"/>
        <v>(1)</v>
      </c>
      <c r="M126" s="90"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32" t="str">
        <f t="shared" si="11"/>
        <v>(1)</v>
      </c>
      <c r="O126" s="90"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90"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90"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90"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89">
        <v>1376</v>
      </c>
    </row>
    <row r="127" spans="1:24" ht="9" customHeight="1" x14ac:dyDescent="0.2">
      <c r="A127" s="112" t="s">
        <v>1606</v>
      </c>
      <c r="E127" s="90"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32" t="str">
        <f t="shared" si="7"/>
        <v>(1)</v>
      </c>
      <c r="G127" s="90"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32" t="str">
        <f t="shared" si="8"/>
        <v>(1)</v>
      </c>
      <c r="I127" s="90"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32" t="str">
        <f t="shared" si="9"/>
        <v>(1)</v>
      </c>
      <c r="K127" s="90"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32" t="str">
        <f t="shared" si="10"/>
        <v>(1)</v>
      </c>
      <c r="M127" s="90"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32" t="str">
        <f t="shared" si="11"/>
        <v>(1)</v>
      </c>
      <c r="O127" s="90"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90"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90"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90"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89">
        <v>1377</v>
      </c>
    </row>
    <row r="128" spans="1:24" ht="9" customHeight="1" x14ac:dyDescent="0.2">
      <c r="A128" s="112" t="s">
        <v>1607</v>
      </c>
      <c r="E128" s="90"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32" t="str">
        <f t="shared" si="7"/>
        <v>(1)</v>
      </c>
      <c r="G128" s="90"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32" t="str">
        <f t="shared" si="8"/>
        <v>(1)</v>
      </c>
      <c r="I128" s="90"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32" t="str">
        <f t="shared" si="9"/>
        <v>(1)</v>
      </c>
      <c r="K128" s="90"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32" t="str">
        <f t="shared" si="10"/>
        <v>(1)</v>
      </c>
      <c r="M128" s="90"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32" t="str">
        <f t="shared" si="11"/>
        <v>(1)</v>
      </c>
      <c r="O128" s="90"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90"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90"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90"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89">
        <v>1380</v>
      </c>
    </row>
    <row r="129" spans="1:24" ht="9" customHeight="1" x14ac:dyDescent="0.2">
      <c r="A129" s="112" t="s">
        <v>2056</v>
      </c>
      <c r="E129" s="90"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90"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90"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90"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90"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90"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90"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90"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90"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89">
        <v>1365</v>
      </c>
    </row>
    <row r="130" spans="1:24" ht="4.5" customHeight="1" x14ac:dyDescent="0.2">
      <c r="A130" s="107"/>
      <c r="B130" s="108"/>
      <c r="C130" s="108"/>
      <c r="D130" s="108"/>
      <c r="E130" s="109"/>
      <c r="F130" s="110"/>
      <c r="G130" s="109"/>
      <c r="H130" s="110"/>
      <c r="I130" s="109"/>
      <c r="J130" s="110"/>
      <c r="K130" s="109"/>
      <c r="L130" s="110"/>
      <c r="M130" s="109"/>
      <c r="N130" s="110"/>
      <c r="O130" s="109"/>
      <c r="P130" s="110"/>
      <c r="Q130" s="109"/>
      <c r="R130" s="110"/>
      <c r="S130" s="109"/>
      <c r="T130" s="110"/>
      <c r="U130" s="109"/>
      <c r="V130" s="110"/>
    </row>
    <row r="131" spans="1:24" ht="9" customHeight="1" x14ac:dyDescent="0.2">
      <c r="A131" s="111" t="s">
        <v>2057</v>
      </c>
      <c r="B131" s="88"/>
      <c r="C131" s="88"/>
      <c r="D131" s="88"/>
    </row>
    <row r="132" spans="1:24" ht="9" customHeight="1" x14ac:dyDescent="0.2">
      <c r="A132" s="112" t="s">
        <v>2058</v>
      </c>
      <c r="E132" s="90"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90"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90"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90">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90">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90"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90"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90">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90">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89">
        <v>2561</v>
      </c>
    </row>
    <row r="133" spans="1:24" ht="9" customHeight="1" x14ac:dyDescent="0.2">
      <c r="A133" s="112" t="s">
        <v>2059</v>
      </c>
      <c r="E133" s="90"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90"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90"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90"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32" t="str">
        <f>IF(K133="-","(1)","")</f>
        <v>(1)</v>
      </c>
      <c r="M133" s="90"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32" t="str">
        <f>IF(M133="-","(1)","")</f>
        <v>(1)</v>
      </c>
      <c r="O133" s="90"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90"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90"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90"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89">
        <v>1385</v>
      </c>
    </row>
    <row r="134" spans="1:24" ht="9" customHeight="1" x14ac:dyDescent="0.2">
      <c r="A134" s="112" t="s">
        <v>2060</v>
      </c>
      <c r="E134" s="90"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90"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90"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90"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90"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90"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90"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90"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90"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89">
        <v>4417</v>
      </c>
    </row>
    <row r="135" spans="1:24" ht="9" customHeight="1" x14ac:dyDescent="0.2">
      <c r="A135" s="112" t="s">
        <v>2061</v>
      </c>
      <c r="E135" s="90"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90"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90">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90">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90">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90"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90"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90">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90"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89">
        <v>491</v>
      </c>
    </row>
    <row r="136" spans="1:24" ht="4.5" customHeight="1" x14ac:dyDescent="0.2">
      <c r="A136" s="116"/>
      <c r="B136" s="117"/>
      <c r="C136" s="117"/>
      <c r="D136" s="117"/>
      <c r="E136" s="118"/>
      <c r="F136" s="119"/>
      <c r="G136" s="118"/>
      <c r="H136" s="119"/>
      <c r="I136" s="118"/>
      <c r="J136" s="119"/>
      <c r="K136" s="118"/>
      <c r="L136" s="119"/>
      <c r="M136" s="118"/>
      <c r="N136" s="119"/>
      <c r="O136" s="118"/>
      <c r="P136" s="119"/>
      <c r="Q136" s="118"/>
      <c r="R136" s="119"/>
      <c r="S136" s="118"/>
      <c r="T136" s="119"/>
      <c r="U136" s="118"/>
      <c r="V136" s="119"/>
    </row>
    <row r="137" spans="1:24" ht="4.5" customHeight="1" x14ac:dyDescent="0.2">
      <c r="A137" s="107"/>
      <c r="B137" s="108"/>
      <c r="C137" s="108"/>
      <c r="D137" s="108"/>
      <c r="E137" s="109"/>
      <c r="F137" s="110"/>
      <c r="G137" s="109"/>
      <c r="H137" s="110"/>
      <c r="I137" s="109"/>
      <c r="J137" s="110"/>
      <c r="K137" s="109"/>
      <c r="L137" s="110"/>
      <c r="M137" s="109"/>
      <c r="N137" s="110"/>
      <c r="O137" s="109"/>
      <c r="P137" s="110"/>
      <c r="Q137" s="109"/>
      <c r="R137" s="110"/>
      <c r="S137" s="109"/>
      <c r="T137" s="110"/>
      <c r="U137" s="109"/>
      <c r="V137" s="110"/>
    </row>
    <row r="138" spans="1:24" ht="9" customHeight="1" x14ac:dyDescent="0.2">
      <c r="A138" s="111" t="s">
        <v>2062</v>
      </c>
      <c r="B138" s="88"/>
      <c r="C138" s="88"/>
      <c r="D138" s="88"/>
    </row>
    <row r="139" spans="1:24" ht="9" customHeight="1" x14ac:dyDescent="0.2">
      <c r="A139" s="111" t="s">
        <v>2063</v>
      </c>
      <c r="B139" s="88"/>
      <c r="C139" s="88"/>
      <c r="D139" s="88"/>
    </row>
    <row r="140" spans="1:24" ht="9" customHeight="1" x14ac:dyDescent="0.2">
      <c r="A140" s="112" t="s">
        <v>2064</v>
      </c>
      <c r="E140" s="90"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90"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90"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90"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90"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90"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90"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90"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90"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89">
        <v>480</v>
      </c>
    </row>
    <row r="141" spans="1:24" ht="9" customHeight="1" x14ac:dyDescent="0.2">
      <c r="A141" s="112" t="s">
        <v>2065</v>
      </c>
      <c r="E141" s="90"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90"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90"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90"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90"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90"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90"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90"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90"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89">
        <v>554</v>
      </c>
    </row>
    <row r="142" spans="1:24" ht="9" customHeight="1" x14ac:dyDescent="0.2">
      <c r="A142" s="112" t="s">
        <v>2066</v>
      </c>
      <c r="E142" s="90"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90"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90"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90"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90"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90"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90"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90"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90"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89">
        <v>553</v>
      </c>
    </row>
    <row r="143" spans="1:24" ht="9" customHeight="1" x14ac:dyDescent="0.2">
      <c r="A143" s="112" t="s">
        <v>2067</v>
      </c>
      <c r="E143" s="90"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90"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90">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90">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90">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90"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90"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90">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90"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89">
        <v>552</v>
      </c>
    </row>
    <row r="144" spans="1:24" ht="9" customHeight="1" x14ac:dyDescent="0.2">
      <c r="A144" s="112" t="s">
        <v>2068</v>
      </c>
      <c r="E144" s="90"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32" t="str">
        <f t="shared" ref="F144:F149" si="12">IF(E144="-","(1)","")</f>
        <v>(1)</v>
      </c>
      <c r="G144" s="90"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32" t="str">
        <f t="shared" ref="H144:H149" si="13">IF(G144="-","(1)","")</f>
        <v>(1)</v>
      </c>
      <c r="I144" s="90"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32" t="str">
        <f t="shared" ref="J144:J149" si="14">IF(I144="-","(1)","")</f>
        <v>(1)</v>
      </c>
      <c r="K144" s="90"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32" t="str">
        <f>IF(K144="-","(1)","")</f>
        <v>(1)</v>
      </c>
      <c r="M144" s="90"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32" t="str">
        <f>IF(M144="-","(1)","")</f>
        <v>(1)</v>
      </c>
      <c r="O144" s="90"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90"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90"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90"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89">
        <v>555</v>
      </c>
    </row>
    <row r="145" spans="1:25" ht="9" customHeight="1" x14ac:dyDescent="0.2">
      <c r="A145" s="112" t="s">
        <v>2069</v>
      </c>
      <c r="E145" s="90"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32" t="str">
        <f t="shared" si="12"/>
        <v>(1)</v>
      </c>
      <c r="G145" s="90"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32" t="str">
        <f t="shared" si="13"/>
        <v>(1)</v>
      </c>
      <c r="I145" s="90"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32" t="str">
        <f t="shared" si="14"/>
        <v>(1)</v>
      </c>
      <c r="K145" s="90"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90"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90"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90"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90"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90"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89">
        <v>268</v>
      </c>
    </row>
    <row r="146" spans="1:25" ht="9" customHeight="1" x14ac:dyDescent="0.2">
      <c r="A146" s="112" t="s">
        <v>96</v>
      </c>
      <c r="E146" s="90"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32" t="str">
        <f t="shared" si="12"/>
        <v>(1)</v>
      </c>
      <c r="G146" s="90"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32" t="str">
        <f t="shared" si="13"/>
        <v>(1)</v>
      </c>
      <c r="I146" s="90"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32" t="str">
        <f t="shared" si="14"/>
        <v>(1)</v>
      </c>
      <c r="K146" s="90"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32" t="str">
        <f>IF(K146="-","(1)","")</f>
        <v>(1)</v>
      </c>
      <c r="M146" s="90"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32" t="str">
        <f>IF(M146="-","(1)","")</f>
        <v>(1)</v>
      </c>
      <c r="O146" s="90"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90"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90"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90"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89">
        <v>633</v>
      </c>
    </row>
    <row r="147" spans="1:25" ht="9" customHeight="1" x14ac:dyDescent="0.2">
      <c r="A147" s="112" t="s">
        <v>97</v>
      </c>
      <c r="E147" s="90"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32" t="str">
        <f t="shared" si="12"/>
        <v>(1)</v>
      </c>
      <c r="G147" s="90"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32" t="str">
        <f t="shared" si="13"/>
        <v>(1)</v>
      </c>
      <c r="I147" s="90"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32" t="str">
        <f t="shared" si="14"/>
        <v>(1)</v>
      </c>
      <c r="K147" s="90"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32" t="str">
        <f>IF(K147="-","(1)","")</f>
        <v>(1)</v>
      </c>
      <c r="M147" s="90"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32" t="str">
        <f>IF(M147="-","(1)","")</f>
        <v>(1)</v>
      </c>
      <c r="O147" s="90"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90"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90"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90"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89">
        <v>704</v>
      </c>
    </row>
    <row r="148" spans="1:25" ht="9" customHeight="1" x14ac:dyDescent="0.2">
      <c r="A148" s="112" t="s">
        <v>99</v>
      </c>
      <c r="E148" s="90"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32" t="str">
        <f t="shared" si="12"/>
        <v>(1)</v>
      </c>
      <c r="G148" s="90"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32" t="str">
        <f t="shared" si="13"/>
        <v>(1)</v>
      </c>
      <c r="I148" s="90"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32" t="str">
        <f t="shared" si="14"/>
        <v>(1)</v>
      </c>
      <c r="K148" s="90"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32" t="str">
        <f>IF(K148="-","(1)","")</f>
        <v>(1)</v>
      </c>
      <c r="M148" s="90"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32" t="str">
        <f>IF(M148="-","(1)","")</f>
        <v>(1)</v>
      </c>
      <c r="O148" s="90"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90"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90"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90"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89">
        <v>907</v>
      </c>
    </row>
    <row r="149" spans="1:25" ht="9" customHeight="1" x14ac:dyDescent="0.2">
      <c r="A149" s="112" t="s">
        <v>98</v>
      </c>
      <c r="E149" s="90"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32" t="str">
        <f t="shared" si="12"/>
        <v>(1)</v>
      </c>
      <c r="G149" s="90"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32" t="str">
        <f t="shared" si="13"/>
        <v>(1)</v>
      </c>
      <c r="I149" s="90"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32" t="str">
        <f t="shared" si="14"/>
        <v>(1)</v>
      </c>
      <c r="K149" s="90"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32" t="str">
        <f>IF(K149="-","(1)","")</f>
        <v>(1)</v>
      </c>
      <c r="M149" s="90"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32" t="str">
        <f>IF(M149="-","(1)","")</f>
        <v>(1)</v>
      </c>
      <c r="O149" s="90"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90"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90"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90"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89">
        <v>1521</v>
      </c>
    </row>
    <row r="150" spans="1:25" ht="9" customHeight="1" x14ac:dyDescent="0.2">
      <c r="A150" s="112" t="s">
        <v>2070</v>
      </c>
      <c r="E150" s="90"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90"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90"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90"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90"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90"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90"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90"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90"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89">
        <v>689</v>
      </c>
    </row>
    <row r="151" spans="1:25" ht="9" customHeight="1" x14ac:dyDescent="0.2">
      <c r="A151" s="112" t="s">
        <v>1609</v>
      </c>
      <c r="E151" s="90"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32" t="str">
        <f>IF(E151="-","(1)","")</f>
        <v>(1)</v>
      </c>
      <c r="G151" s="90"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32" t="str">
        <f>IF(G151="-","(1)","")</f>
        <v>(1)</v>
      </c>
      <c r="I151" s="90"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32" t="str">
        <f>IF(I151="-","(1)","")</f>
        <v>(1)</v>
      </c>
      <c r="K151" s="90"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32" t="str">
        <f>IF(K151="-","(1)","")</f>
        <v>(1)</v>
      </c>
      <c r="M151" s="90"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32" t="str">
        <f>IF(M151="-","(1)","")</f>
        <v>(1)</v>
      </c>
      <c r="O151" s="90"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90"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90"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90"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89">
        <v>703</v>
      </c>
    </row>
    <row r="152" spans="1:25" ht="9" customHeight="1" x14ac:dyDescent="0.2">
      <c r="A152" s="112" t="s">
        <v>2071</v>
      </c>
      <c r="E152" s="90"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90"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90"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90"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90"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90"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90"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90"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90"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89">
        <v>269</v>
      </c>
    </row>
    <row r="153" spans="1:25" ht="9" customHeight="1" x14ac:dyDescent="0.2">
      <c r="A153" s="112" t="s">
        <v>2072</v>
      </c>
      <c r="E153" s="90"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90"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90"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90">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90">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90"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90"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90">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90"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89">
        <v>271</v>
      </c>
    </row>
    <row r="154" spans="1:25" ht="9" customHeight="1" x14ac:dyDescent="0.2">
      <c r="A154" s="112" t="s">
        <v>2073</v>
      </c>
      <c r="E154" s="90"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90"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90"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90"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90"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90"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90"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90"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90"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89">
        <v>366</v>
      </c>
    </row>
    <row r="155" spans="1:25" ht="9" customHeight="1" x14ac:dyDescent="0.2">
      <c r="A155" s="112" t="s">
        <v>2074</v>
      </c>
      <c r="E155" s="90"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90"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90"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90"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90"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90"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90"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90"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90"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89">
        <v>816</v>
      </c>
    </row>
    <row r="156" spans="1:25" ht="9" customHeight="1" x14ac:dyDescent="0.2">
      <c r="A156" s="112" t="s">
        <v>2075</v>
      </c>
      <c r="E156" s="90"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32" t="str">
        <f>IF(E156="-","(1)","")</f>
        <v>(1)</v>
      </c>
      <c r="G156" s="90"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32" t="str">
        <f>IF(G156="-","(1)","")</f>
        <v>(1)</v>
      </c>
      <c r="I156" s="90"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32" t="str">
        <f>IF(I156="-","(1)","")</f>
        <v>(1)</v>
      </c>
      <c r="K156" s="90"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32" t="str">
        <f>IF(K156="-","(1)","")</f>
        <v>(1)</v>
      </c>
      <c r="M156" s="90"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32" t="str">
        <f>IF(M156="-","(1)","")</f>
        <v>(1)</v>
      </c>
      <c r="O156" s="90"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90"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90"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90"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89">
        <v>562</v>
      </c>
    </row>
    <row r="157" spans="1:25" ht="9" customHeight="1" x14ac:dyDescent="0.2">
      <c r="A157" s="112" t="s">
        <v>2076</v>
      </c>
      <c r="E157" s="90"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32" t="str">
        <f>IF(E157="-","(1)","")</f>
        <v>(1)</v>
      </c>
      <c r="G157" s="90"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32" t="str">
        <f>IF(G157="-","(1)","")</f>
        <v>(1)</v>
      </c>
      <c r="I157" s="90"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32" t="str">
        <f>IF(I157="-","(1)","")</f>
        <v>(1)</v>
      </c>
      <c r="K157" s="90"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32" t="str">
        <f>IF(K157="-","(1)","")</f>
        <v>(1)</v>
      </c>
      <c r="M157" s="90"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32" t="str">
        <f>IF(M157="-","(1)","")</f>
        <v>(1)</v>
      </c>
      <c r="O157" s="90"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90"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90"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90"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89">
        <v>849</v>
      </c>
    </row>
    <row r="158" spans="1:25" ht="9" customHeight="1" x14ac:dyDescent="0.2">
      <c r="A158" s="112" t="s">
        <v>104</v>
      </c>
      <c r="E158" s="90"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90"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90"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90"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90"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90"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90"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90"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90"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89">
        <v>853</v>
      </c>
    </row>
    <row r="159" spans="1:25" ht="4.5" customHeight="1" x14ac:dyDescent="0.2">
      <c r="A159" s="91"/>
      <c r="B159" s="91"/>
      <c r="C159" s="91"/>
      <c r="D159" s="91"/>
      <c r="E159" s="92"/>
      <c r="F159" s="93"/>
      <c r="G159" s="92"/>
      <c r="H159" s="93"/>
      <c r="I159" s="92"/>
      <c r="J159" s="93"/>
      <c r="K159" s="92"/>
      <c r="L159" s="93"/>
      <c r="M159" s="92"/>
      <c r="N159" s="93"/>
      <c r="O159" s="92"/>
      <c r="P159" s="93"/>
      <c r="Q159" s="92"/>
      <c r="R159" s="93"/>
      <c r="S159" s="92"/>
      <c r="T159" s="93"/>
      <c r="U159" s="92"/>
      <c r="V159" s="93"/>
      <c r="W159" s="94"/>
      <c r="Y159" s="94"/>
    </row>
    <row r="160" spans="1:25" s="98" customFormat="1" ht="45" customHeight="1" x14ac:dyDescent="0.2">
      <c r="A160" s="95"/>
      <c r="B160" s="96"/>
      <c r="C160" s="96"/>
      <c r="D160" s="96"/>
      <c r="E160" s="176" t="s">
        <v>1987</v>
      </c>
      <c r="F160" s="176"/>
      <c r="G160" s="176" t="s">
        <v>1988</v>
      </c>
      <c r="H160" s="176"/>
      <c r="I160" s="176" t="s">
        <v>1989</v>
      </c>
      <c r="J160" s="176"/>
      <c r="K160" s="176" t="s">
        <v>1990</v>
      </c>
      <c r="L160" s="176"/>
      <c r="M160" s="176" t="s">
        <v>1991</v>
      </c>
      <c r="N160" s="176"/>
      <c r="O160" s="176" t="s">
        <v>1992</v>
      </c>
      <c r="P160" s="176"/>
      <c r="Q160" s="176" t="s">
        <v>1993</v>
      </c>
      <c r="R160" s="176"/>
      <c r="S160" s="176" t="s">
        <v>1738</v>
      </c>
      <c r="T160" s="176"/>
      <c r="U160" s="176" t="s">
        <v>1994</v>
      </c>
      <c r="V160" s="176"/>
      <c r="W160" s="97"/>
      <c r="Y160" s="97"/>
    </row>
    <row r="161" spans="1:25" ht="9" customHeight="1" x14ac:dyDescent="0.2">
      <c r="A161" s="99"/>
      <c r="B161" s="100"/>
      <c r="C161" s="100"/>
      <c r="D161" s="100"/>
      <c r="E161" s="101"/>
      <c r="F161" s="102"/>
      <c r="G161" s="101"/>
      <c r="H161" s="102"/>
      <c r="I161" s="101"/>
      <c r="J161" s="102"/>
      <c r="K161" s="101"/>
      <c r="L161" s="102"/>
      <c r="M161" s="101"/>
      <c r="N161" s="102"/>
      <c r="O161" s="101"/>
      <c r="P161" s="102"/>
      <c r="Q161" s="101"/>
      <c r="R161" s="102"/>
      <c r="S161" s="101"/>
      <c r="T161" s="102"/>
      <c r="U161" s="101"/>
      <c r="V161" s="102"/>
      <c r="W161" s="94"/>
      <c r="Y161" s="94"/>
    </row>
    <row r="162" spans="1:25" ht="9" customHeight="1" x14ac:dyDescent="0.2">
      <c r="A162" s="99" t="s">
        <v>1995</v>
      </c>
      <c r="B162" s="100"/>
      <c r="C162" s="100"/>
      <c r="D162" s="100"/>
      <c r="E162" s="175" t="s">
        <v>1996</v>
      </c>
      <c r="F162" s="175"/>
      <c r="G162" s="175" t="s">
        <v>1996</v>
      </c>
      <c r="H162" s="175"/>
      <c r="I162" s="175" t="s">
        <v>1996</v>
      </c>
      <c r="J162" s="175"/>
      <c r="K162" s="175" t="s">
        <v>1996</v>
      </c>
      <c r="L162" s="175"/>
      <c r="M162" s="175" t="s">
        <v>1996</v>
      </c>
      <c r="N162" s="175"/>
      <c r="O162" s="175" t="s">
        <v>1996</v>
      </c>
      <c r="P162" s="175"/>
      <c r="Q162" s="175" t="s">
        <v>1996</v>
      </c>
      <c r="R162" s="175"/>
      <c r="S162" s="175" t="s">
        <v>1996</v>
      </c>
      <c r="T162" s="175"/>
      <c r="U162" s="175" t="s">
        <v>1997</v>
      </c>
      <c r="V162" s="175"/>
      <c r="W162" s="94"/>
      <c r="X162" s="90" t="s">
        <v>0</v>
      </c>
      <c r="Y162" s="94"/>
    </row>
    <row r="163" spans="1:25" ht="4.5" customHeight="1" x14ac:dyDescent="0.2">
      <c r="A163" s="103"/>
      <c r="B163" s="104"/>
      <c r="C163" s="104"/>
      <c r="D163" s="104"/>
      <c r="E163" s="105"/>
      <c r="F163" s="106"/>
      <c r="G163" s="105"/>
      <c r="H163" s="106"/>
      <c r="I163" s="105"/>
      <c r="J163" s="106"/>
      <c r="K163" s="105"/>
      <c r="L163" s="106"/>
      <c r="M163" s="105"/>
      <c r="N163" s="106"/>
      <c r="O163" s="105"/>
      <c r="P163" s="106"/>
      <c r="Q163" s="105"/>
      <c r="R163" s="106"/>
      <c r="S163" s="105"/>
      <c r="T163" s="106"/>
      <c r="U163" s="105"/>
      <c r="V163" s="106"/>
      <c r="W163" s="94"/>
      <c r="Y163" s="94"/>
    </row>
    <row r="164" spans="1:25" ht="4.5" customHeight="1" x14ac:dyDescent="0.2">
      <c r="A164" s="107"/>
      <c r="B164" s="108"/>
      <c r="C164" s="108"/>
      <c r="D164" s="108"/>
      <c r="E164" s="109"/>
      <c r="F164" s="110"/>
      <c r="G164" s="109"/>
      <c r="H164" s="110"/>
      <c r="I164" s="109"/>
      <c r="J164" s="110"/>
      <c r="K164" s="109"/>
      <c r="L164" s="110"/>
      <c r="M164" s="109"/>
      <c r="N164" s="110"/>
      <c r="O164" s="109"/>
      <c r="P164" s="110"/>
      <c r="Q164" s="109"/>
      <c r="R164" s="110"/>
      <c r="S164" s="109"/>
      <c r="T164" s="110"/>
      <c r="U164" s="109"/>
      <c r="V164" s="110"/>
    </row>
    <row r="165" spans="1:25" ht="9" customHeight="1" x14ac:dyDescent="0.2">
      <c r="A165" s="112" t="s">
        <v>2077</v>
      </c>
      <c r="E165" s="90"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90"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90"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90"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90"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90"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90"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90"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90"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89">
        <v>857</v>
      </c>
    </row>
    <row r="166" spans="1:25" ht="9" customHeight="1" x14ac:dyDescent="0.2">
      <c r="A166" s="112" t="s">
        <v>108</v>
      </c>
      <c r="E166" s="90"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90"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32" t="str">
        <f>IF(G166="-","(1)","")</f>
        <v>(1)</v>
      </c>
      <c r="I166" s="90"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32" t="str">
        <f>IF(I166="-","(1)","")</f>
        <v>(1)</v>
      </c>
      <c r="K166" s="90"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32" t="str">
        <f>IF(K166="-","(1)","")</f>
        <v>(1)</v>
      </c>
      <c r="M166" s="90"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32" t="str">
        <f>IF(M166="-","(1)","")</f>
        <v>(1)</v>
      </c>
      <c r="O166" s="90"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90"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90"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90"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89">
        <v>2146</v>
      </c>
    </row>
    <row r="167" spans="1:25" ht="9" customHeight="1" x14ac:dyDescent="0.2">
      <c r="A167" s="112" t="s">
        <v>2078</v>
      </c>
      <c r="E167" s="90"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90"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32" t="str">
        <f>IF(G167="-","(1)","")</f>
        <v>(1)</v>
      </c>
      <c r="I167" s="90"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32" t="str">
        <f>IF(I167="-","(1)","")</f>
        <v>(1)</v>
      </c>
      <c r="K167" s="90"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32" t="str">
        <f>IF(K167="-","(1)","")</f>
        <v>(1)</v>
      </c>
      <c r="M167" s="90"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32" t="str">
        <f>IF(M167="-","(1)","")</f>
        <v>(1)</v>
      </c>
      <c r="O167" s="90"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90"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90"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90"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89">
        <v>2718</v>
      </c>
    </row>
    <row r="168" spans="1:25" ht="4.5" customHeight="1" x14ac:dyDescent="0.2">
      <c r="A168" s="112"/>
    </row>
    <row r="169" spans="1:25" ht="9" customHeight="1" x14ac:dyDescent="0.2">
      <c r="A169" s="111" t="s">
        <v>2079</v>
      </c>
      <c r="B169" s="88"/>
      <c r="C169" s="88"/>
      <c r="D169" s="88"/>
    </row>
    <row r="170" spans="1:25" ht="9" customHeight="1" x14ac:dyDescent="0.2">
      <c r="A170" s="112" t="s">
        <v>1779</v>
      </c>
      <c r="E170" s="90"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90"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90"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90"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32" t="str">
        <f>IF(K170="-","(1)","")</f>
        <v>(1)</v>
      </c>
      <c r="M170" s="90"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32" t="str">
        <f>IF(M170="-","(1)","")</f>
        <v>(1)</v>
      </c>
      <c r="O170" s="90"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90"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90"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90"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89">
        <v>328</v>
      </c>
    </row>
    <row r="171" spans="1:25" ht="4.5" customHeight="1" x14ac:dyDescent="0.2">
      <c r="A171" s="112"/>
    </row>
    <row r="172" spans="1:25" ht="9" customHeight="1" x14ac:dyDescent="0.2">
      <c r="A172" s="111" t="s">
        <v>2080</v>
      </c>
      <c r="B172" s="88"/>
      <c r="C172" s="88"/>
      <c r="D172" s="88"/>
    </row>
    <row r="173" spans="1:25" ht="9" customHeight="1" x14ac:dyDescent="0.2">
      <c r="A173" s="112" t="s">
        <v>2081</v>
      </c>
      <c r="E173" s="90"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90"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90"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90"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90"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90"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90"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90"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90"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89">
        <v>2583</v>
      </c>
    </row>
    <row r="174" spans="1:25" ht="9" customHeight="1" x14ac:dyDescent="0.2">
      <c r="A174" s="112" t="s">
        <v>2082</v>
      </c>
      <c r="E174" s="90"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90"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90"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90"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32" t="str">
        <f>IF(K174="-","(1)","")</f>
        <v>(1)</v>
      </c>
      <c r="M174" s="90"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32" t="str">
        <f>IF(M174="-","(1)","")</f>
        <v>(1)</v>
      </c>
      <c r="O174" s="90"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90"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90"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90"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89">
        <v>1712</v>
      </c>
    </row>
    <row r="175" spans="1:25" ht="4.5" customHeight="1" x14ac:dyDescent="0.2">
      <c r="A175" s="112"/>
    </row>
    <row r="176" spans="1:25" ht="9" customHeight="1" x14ac:dyDescent="0.2">
      <c r="A176" s="111" t="s">
        <v>2083</v>
      </c>
      <c r="B176" s="88"/>
      <c r="C176" s="88"/>
      <c r="D176" s="88"/>
    </row>
    <row r="177" spans="1:24" ht="9" customHeight="1" x14ac:dyDescent="0.2">
      <c r="A177" s="112" t="s">
        <v>1786</v>
      </c>
      <c r="E177" s="90"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90"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90"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90"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90"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90"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90"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90"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90">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89">
        <v>4129</v>
      </c>
    </row>
    <row r="178" spans="1:24" ht="4.5" customHeight="1" x14ac:dyDescent="0.2">
      <c r="A178" s="112"/>
    </row>
    <row r="179" spans="1:24" ht="9" customHeight="1" x14ac:dyDescent="0.2">
      <c r="A179" s="111" t="s">
        <v>2084</v>
      </c>
      <c r="B179" s="88"/>
      <c r="C179" s="88"/>
      <c r="D179" s="88"/>
    </row>
    <row r="180" spans="1:24" ht="9" customHeight="1" x14ac:dyDescent="0.2">
      <c r="A180" s="112" t="s">
        <v>1638</v>
      </c>
      <c r="E180" s="90"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90"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90"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90"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90"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90"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90"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90"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90">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89">
        <v>325</v>
      </c>
    </row>
    <row r="181" spans="1:24" ht="9" customHeight="1" x14ac:dyDescent="0.2">
      <c r="A181" s="112" t="s">
        <v>1780</v>
      </c>
      <c r="E181" s="90"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90"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90"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90"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90"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90"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90"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90"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90">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89">
        <v>458</v>
      </c>
    </row>
    <row r="182" spans="1:24" ht="9" customHeight="1" x14ac:dyDescent="0.2">
      <c r="A182" s="112" t="s">
        <v>2085</v>
      </c>
      <c r="E182" s="90"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90"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90"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90"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90"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90"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90"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90"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90">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89">
        <v>462</v>
      </c>
    </row>
    <row r="183" spans="1:24" ht="9" customHeight="1" x14ac:dyDescent="0.2">
      <c r="A183" s="112" t="s">
        <v>2086</v>
      </c>
      <c r="E183" s="90"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90"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90"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90"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32" t="str">
        <f>IF(K183="-","(1)","")</f>
        <v>(1)</v>
      </c>
      <c r="M183" s="90"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32" t="str">
        <f>IF(M183="-","(1)","")</f>
        <v>(1)</v>
      </c>
      <c r="O183" s="90"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90"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90"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90"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89">
        <v>2253</v>
      </c>
    </row>
    <row r="184" spans="1:24" ht="9" customHeight="1" x14ac:dyDescent="0.2">
      <c r="A184" s="112" t="s">
        <v>2087</v>
      </c>
      <c r="E184" s="90"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90"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90"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90"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32" t="str">
        <f>IF(K184="-","(1)","")</f>
        <v>(1)</v>
      </c>
      <c r="M184" s="90"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32" t="str">
        <f>IF(M184="-","(1)","")</f>
        <v>(1)</v>
      </c>
      <c r="O184" s="90"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90"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90"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90"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89">
        <v>2244</v>
      </c>
    </row>
    <row r="185" spans="1:24" ht="9" customHeight="1" x14ac:dyDescent="0.2">
      <c r="A185" s="112" t="s">
        <v>2088</v>
      </c>
    </row>
    <row r="186" spans="1:24" ht="4.5" customHeight="1" x14ac:dyDescent="0.2">
      <c r="A186" s="116"/>
      <c r="B186" s="117"/>
      <c r="C186" s="117"/>
      <c r="D186" s="117"/>
      <c r="E186" s="118"/>
      <c r="F186" s="119"/>
      <c r="G186" s="118"/>
      <c r="H186" s="119"/>
      <c r="I186" s="118"/>
      <c r="J186" s="119"/>
      <c r="K186" s="118"/>
      <c r="L186" s="119"/>
      <c r="M186" s="118"/>
      <c r="N186" s="119"/>
      <c r="O186" s="118"/>
      <c r="P186" s="119"/>
      <c r="Q186" s="118"/>
      <c r="R186" s="119"/>
      <c r="S186" s="118"/>
      <c r="T186" s="119"/>
      <c r="U186" s="118"/>
      <c r="V186" s="119"/>
    </row>
    <row r="187" spans="1:24" ht="4.5" customHeight="1" x14ac:dyDescent="0.2">
      <c r="A187" s="107"/>
      <c r="B187" s="108"/>
      <c r="C187" s="108"/>
      <c r="D187" s="108"/>
      <c r="E187" s="109"/>
      <c r="F187" s="110"/>
      <c r="G187" s="109"/>
      <c r="H187" s="110"/>
      <c r="I187" s="109"/>
      <c r="J187" s="110"/>
      <c r="K187" s="109"/>
      <c r="L187" s="110"/>
      <c r="M187" s="109"/>
      <c r="N187" s="110"/>
      <c r="O187" s="109"/>
      <c r="P187" s="110"/>
      <c r="Q187" s="109"/>
      <c r="R187" s="110"/>
      <c r="S187" s="109"/>
      <c r="T187" s="110"/>
      <c r="U187" s="109"/>
      <c r="V187" s="110"/>
    </row>
    <row r="188" spans="1:24" ht="9" customHeight="1" x14ac:dyDescent="0.2">
      <c r="A188" s="111" t="s">
        <v>2089</v>
      </c>
      <c r="B188" s="88"/>
      <c r="C188" s="88"/>
      <c r="D188" s="88"/>
    </row>
    <row r="189" spans="1:24" ht="9" customHeight="1" x14ac:dyDescent="0.2">
      <c r="A189" s="112" t="s">
        <v>2090</v>
      </c>
      <c r="E189" s="90"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90"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90"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90"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90"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90"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90"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90"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90"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89">
        <v>6039</v>
      </c>
    </row>
    <row r="190" spans="1:24" ht="9" customHeight="1" x14ac:dyDescent="0.2">
      <c r="A190" s="112" t="s">
        <v>2091</v>
      </c>
      <c r="E190" s="90"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90"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90"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90"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90"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90"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90"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90"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90"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89">
        <v>6040</v>
      </c>
    </row>
    <row r="191" spans="1:24" ht="9" customHeight="1" x14ac:dyDescent="0.2">
      <c r="A191" s="112" t="s">
        <v>2092</v>
      </c>
      <c r="E191" s="90"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90"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90"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90"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90"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90"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90"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90"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90">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89">
        <v>5741</v>
      </c>
    </row>
    <row r="192" spans="1:24" ht="9" customHeight="1" x14ac:dyDescent="0.2">
      <c r="A192" s="112" t="s">
        <v>2093</v>
      </c>
      <c r="E192" s="90"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90"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90"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90"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32" t="str">
        <f>IF(K192="-","(1)","")</f>
        <v/>
      </c>
      <c r="M192" s="90"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32" t="str">
        <f>IF(M192="-","(1)","")</f>
        <v/>
      </c>
      <c r="O192" s="90"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90"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90"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90"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89">
        <v>4437</v>
      </c>
    </row>
    <row r="193" spans="1:24" ht="4.5" customHeight="1" x14ac:dyDescent="0.2">
      <c r="A193" s="116"/>
      <c r="B193" s="117"/>
      <c r="C193" s="117"/>
      <c r="D193" s="117"/>
      <c r="E193" s="118"/>
      <c r="F193" s="119"/>
      <c r="G193" s="118"/>
      <c r="H193" s="119"/>
      <c r="I193" s="118"/>
      <c r="J193" s="119"/>
      <c r="K193" s="118"/>
      <c r="L193" s="119"/>
      <c r="M193" s="118"/>
      <c r="N193" s="119"/>
      <c r="O193" s="118"/>
      <c r="P193" s="119"/>
      <c r="Q193" s="118"/>
      <c r="R193" s="119"/>
      <c r="S193" s="118"/>
      <c r="T193" s="119"/>
      <c r="U193" s="118"/>
      <c r="V193" s="119"/>
    </row>
    <row r="194" spans="1:24" ht="4.5" customHeight="1" x14ac:dyDescent="0.2">
      <c r="A194" s="107"/>
      <c r="B194" s="108"/>
      <c r="C194" s="108"/>
      <c r="D194" s="108"/>
      <c r="E194" s="109"/>
      <c r="F194" s="110"/>
      <c r="G194" s="109"/>
      <c r="H194" s="110"/>
      <c r="I194" s="109"/>
      <c r="J194" s="110"/>
      <c r="K194" s="109"/>
      <c r="L194" s="110"/>
      <c r="M194" s="109"/>
      <c r="N194" s="110"/>
      <c r="O194" s="109"/>
      <c r="P194" s="110"/>
      <c r="Q194" s="109"/>
      <c r="R194" s="110"/>
      <c r="S194" s="109"/>
      <c r="T194" s="110"/>
      <c r="U194" s="109"/>
      <c r="V194" s="110"/>
    </row>
    <row r="195" spans="1:24" ht="9" customHeight="1" x14ac:dyDescent="0.2">
      <c r="A195" s="111" t="s">
        <v>2094</v>
      </c>
      <c r="B195" s="88"/>
      <c r="C195" s="88"/>
      <c r="D195" s="88"/>
    </row>
    <row r="196" spans="1:24" ht="9" customHeight="1" x14ac:dyDescent="0.2">
      <c r="A196" s="112" t="s">
        <v>2095</v>
      </c>
      <c r="E196" s="90">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13" t="s">
        <v>2096</v>
      </c>
      <c r="G196" s="90">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90">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90">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90">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90"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90"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90">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90"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89">
        <v>313</v>
      </c>
    </row>
    <row r="197" spans="1:24" ht="9" customHeight="1" x14ac:dyDescent="0.2">
      <c r="A197" s="112" t="s">
        <v>2097</v>
      </c>
      <c r="E197" s="90"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90"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90">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90">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90">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90"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90"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90">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90">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89">
        <v>542</v>
      </c>
    </row>
    <row r="198" spans="1:24" ht="9" customHeight="1" x14ac:dyDescent="0.2">
      <c r="A198" s="112" t="s">
        <v>1649</v>
      </c>
      <c r="E198" s="90"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90"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90">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90">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90">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90"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90"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90">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90"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89">
        <v>661</v>
      </c>
    </row>
    <row r="199" spans="1:24" ht="9" customHeight="1" x14ac:dyDescent="0.2">
      <c r="A199" s="112" t="s">
        <v>1648</v>
      </c>
      <c r="E199" s="90"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90"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90">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90">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90">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90"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90"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90">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90"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89">
        <v>642</v>
      </c>
    </row>
    <row r="200" spans="1:24" ht="9" customHeight="1" x14ac:dyDescent="0.2">
      <c r="A200" s="112" t="s">
        <v>1787</v>
      </c>
      <c r="E200" s="90"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90"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90">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90">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90">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90"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90"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90">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90"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89">
        <v>577</v>
      </c>
    </row>
    <row r="201" spans="1:24" ht="9" customHeight="1" x14ac:dyDescent="0.2">
      <c r="A201" s="112" t="s">
        <v>2098</v>
      </c>
      <c r="E201" s="90"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90"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90">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90">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90">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90"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90"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90">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90"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89">
        <v>600</v>
      </c>
    </row>
    <row r="202" spans="1:24" ht="9" customHeight="1" x14ac:dyDescent="0.2">
      <c r="A202" s="112" t="s">
        <v>1646</v>
      </c>
      <c r="E202" s="90"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90"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90">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90">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90">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90"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90"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90">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90"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89">
        <v>361</v>
      </c>
    </row>
    <row r="203" spans="1:24" ht="9" customHeight="1" x14ac:dyDescent="0.2">
      <c r="A203" s="112" t="s">
        <v>2099</v>
      </c>
      <c r="E203" s="90"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90"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90"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90"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90"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90"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90"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90"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90"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89">
        <v>650</v>
      </c>
    </row>
    <row r="204" spans="1:24" ht="9" customHeight="1" x14ac:dyDescent="0.2">
      <c r="A204" s="112" t="s">
        <v>2100</v>
      </c>
      <c r="E204" s="90"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90"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90">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90">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90">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90"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90"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90">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90"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89">
        <v>382</v>
      </c>
    </row>
    <row r="205" spans="1:24" ht="9" customHeight="1" x14ac:dyDescent="0.2">
      <c r="A205" s="112" t="s">
        <v>2101</v>
      </c>
      <c r="E205" s="90"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90"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90"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90"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90"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90"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90"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90">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90"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89">
        <v>808</v>
      </c>
    </row>
    <row r="206" spans="1:24" ht="9" customHeight="1" x14ac:dyDescent="0.2">
      <c r="A206" s="112" t="s">
        <v>2102</v>
      </c>
      <c r="E206" s="90">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90">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90">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90">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90">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90"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90"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90">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90">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89">
        <v>1200</v>
      </c>
    </row>
    <row r="207" spans="1:24" ht="9" customHeight="1" x14ac:dyDescent="0.2">
      <c r="A207" s="112" t="s">
        <v>1809</v>
      </c>
      <c r="E207" s="90"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90"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90"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90">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90">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90"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90"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90">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90">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89">
        <v>1451</v>
      </c>
    </row>
    <row r="208" spans="1:24" ht="9" customHeight="1" x14ac:dyDescent="0.2">
      <c r="A208" s="112" t="s">
        <v>1810</v>
      </c>
      <c r="E208" s="90"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90"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90"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90"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90"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90"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90"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90"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90">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89">
        <v>1544</v>
      </c>
    </row>
    <row r="209" spans="1:25" ht="9" customHeight="1" x14ac:dyDescent="0.2">
      <c r="A209" s="112" t="s">
        <v>1811</v>
      </c>
      <c r="E209" s="90"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90"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90"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90"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90"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90"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90"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90"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90">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89">
        <v>1546</v>
      </c>
    </row>
    <row r="210" spans="1:25" ht="9" customHeight="1" x14ac:dyDescent="0.2">
      <c r="A210" s="112" t="s">
        <v>1764</v>
      </c>
      <c r="E210" s="90"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90"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90"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90">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90">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90"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90"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90">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90">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89">
        <v>1590</v>
      </c>
    </row>
    <row r="211" spans="1:25" ht="4.5" customHeight="1" x14ac:dyDescent="0.2">
      <c r="A211" s="91"/>
      <c r="B211" s="91"/>
      <c r="C211" s="91"/>
      <c r="D211" s="91"/>
      <c r="E211" s="92"/>
      <c r="F211" s="93"/>
      <c r="G211" s="92"/>
      <c r="H211" s="93"/>
      <c r="I211" s="92"/>
      <c r="J211" s="93"/>
      <c r="K211" s="92"/>
      <c r="L211" s="93"/>
      <c r="M211" s="92"/>
      <c r="N211" s="93"/>
      <c r="O211" s="92"/>
      <c r="P211" s="93"/>
      <c r="Q211" s="92"/>
      <c r="R211" s="93"/>
      <c r="S211" s="92"/>
      <c r="T211" s="93"/>
      <c r="U211" s="92"/>
      <c r="V211" s="93"/>
      <c r="W211" s="94"/>
      <c r="Y211" s="94"/>
    </row>
    <row r="212" spans="1:25" s="98" customFormat="1" ht="45" customHeight="1" x14ac:dyDescent="0.2">
      <c r="A212" s="95"/>
      <c r="B212" s="96"/>
      <c r="C212" s="96"/>
      <c r="D212" s="96"/>
      <c r="E212" s="176" t="s">
        <v>1987</v>
      </c>
      <c r="F212" s="176"/>
      <c r="G212" s="176" t="s">
        <v>1988</v>
      </c>
      <c r="H212" s="176"/>
      <c r="I212" s="176" t="s">
        <v>1989</v>
      </c>
      <c r="J212" s="176"/>
      <c r="K212" s="176" t="s">
        <v>1990</v>
      </c>
      <c r="L212" s="176"/>
      <c r="M212" s="176" t="s">
        <v>1991</v>
      </c>
      <c r="N212" s="176"/>
      <c r="O212" s="176" t="s">
        <v>1992</v>
      </c>
      <c r="P212" s="176"/>
      <c r="Q212" s="176" t="s">
        <v>1993</v>
      </c>
      <c r="R212" s="176"/>
      <c r="S212" s="176" t="s">
        <v>1738</v>
      </c>
      <c r="T212" s="176"/>
      <c r="U212" s="176" t="s">
        <v>1994</v>
      </c>
      <c r="V212" s="176"/>
      <c r="W212" s="97"/>
      <c r="Y212" s="97"/>
    </row>
    <row r="213" spans="1:25" ht="9" customHeight="1" x14ac:dyDescent="0.2">
      <c r="A213" s="99"/>
      <c r="B213" s="100"/>
      <c r="C213" s="100"/>
      <c r="D213" s="100"/>
      <c r="E213" s="101"/>
      <c r="F213" s="102"/>
      <c r="G213" s="101"/>
      <c r="H213" s="102"/>
      <c r="I213" s="101"/>
      <c r="J213" s="102"/>
      <c r="K213" s="101"/>
      <c r="L213" s="102"/>
      <c r="M213" s="101"/>
      <c r="N213" s="102"/>
      <c r="O213" s="101"/>
      <c r="P213" s="102"/>
      <c r="Q213" s="101"/>
      <c r="R213" s="102"/>
      <c r="S213" s="101"/>
      <c r="T213" s="102"/>
      <c r="U213" s="101"/>
      <c r="V213" s="102"/>
      <c r="W213" s="94"/>
      <c r="Y213" s="94"/>
    </row>
    <row r="214" spans="1:25" ht="9" customHeight="1" x14ac:dyDescent="0.2">
      <c r="A214" s="99" t="s">
        <v>1995</v>
      </c>
      <c r="B214" s="100"/>
      <c r="C214" s="100"/>
      <c r="D214" s="100"/>
      <c r="E214" s="175" t="s">
        <v>1996</v>
      </c>
      <c r="F214" s="175"/>
      <c r="G214" s="175" t="s">
        <v>1996</v>
      </c>
      <c r="H214" s="175"/>
      <c r="I214" s="175" t="s">
        <v>1996</v>
      </c>
      <c r="J214" s="175"/>
      <c r="K214" s="175" t="s">
        <v>1996</v>
      </c>
      <c r="L214" s="175"/>
      <c r="M214" s="175" t="s">
        <v>1996</v>
      </c>
      <c r="N214" s="175"/>
      <c r="O214" s="175" t="s">
        <v>1996</v>
      </c>
      <c r="P214" s="175"/>
      <c r="Q214" s="175" t="s">
        <v>1996</v>
      </c>
      <c r="R214" s="175"/>
      <c r="S214" s="175" t="s">
        <v>1996</v>
      </c>
      <c r="T214" s="175"/>
      <c r="U214" s="175" t="s">
        <v>1997</v>
      </c>
      <c r="V214" s="175"/>
      <c r="W214" s="94"/>
      <c r="X214" s="90" t="s">
        <v>0</v>
      </c>
      <c r="Y214" s="94"/>
    </row>
    <row r="215" spans="1:25" ht="4.5" customHeight="1" x14ac:dyDescent="0.2">
      <c r="A215" s="103"/>
      <c r="B215" s="104"/>
      <c r="C215" s="104"/>
      <c r="D215" s="104"/>
      <c r="E215" s="105"/>
      <c r="F215" s="106"/>
      <c r="G215" s="105"/>
      <c r="H215" s="106"/>
      <c r="I215" s="105"/>
      <c r="J215" s="106"/>
      <c r="K215" s="105"/>
      <c r="L215" s="106"/>
      <c r="M215" s="105"/>
      <c r="N215" s="106"/>
      <c r="O215" s="105"/>
      <c r="P215" s="106"/>
      <c r="Q215" s="105"/>
      <c r="R215" s="106"/>
      <c r="S215" s="105"/>
      <c r="T215" s="106"/>
      <c r="U215" s="105"/>
      <c r="V215" s="106"/>
      <c r="W215" s="94"/>
      <c r="Y215" s="94"/>
    </row>
    <row r="216" spans="1:25" ht="4.5" customHeight="1" x14ac:dyDescent="0.2">
      <c r="A216" s="107"/>
      <c r="B216" s="108"/>
      <c r="C216" s="108"/>
      <c r="D216" s="108"/>
      <c r="E216" s="109"/>
      <c r="F216" s="110"/>
      <c r="G216" s="109"/>
      <c r="H216" s="110"/>
      <c r="I216" s="109"/>
      <c r="J216" s="110"/>
      <c r="K216" s="109"/>
      <c r="L216" s="110"/>
      <c r="M216" s="109"/>
      <c r="N216" s="110"/>
      <c r="O216" s="109"/>
      <c r="P216" s="110"/>
      <c r="Q216" s="109"/>
      <c r="R216" s="110"/>
      <c r="S216" s="109"/>
      <c r="T216" s="110"/>
      <c r="U216" s="109"/>
      <c r="V216" s="110"/>
    </row>
    <row r="217" spans="1:25" ht="9" customHeight="1" x14ac:dyDescent="0.2">
      <c r="A217" s="112" t="s">
        <v>1534</v>
      </c>
      <c r="E217" s="90"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90"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90"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90"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32" t="str">
        <f t="shared" ref="L217:L227" si="15">IF(K217="-","(1)","")</f>
        <v>(1)</v>
      </c>
      <c r="M217" s="90"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32" t="str">
        <f t="shared" ref="N217:N227" si="16">IF(M217="-","(1)","")</f>
        <v>(1)</v>
      </c>
      <c r="O217" s="90"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90"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90">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90"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89">
        <v>732</v>
      </c>
    </row>
    <row r="218" spans="1:25" ht="9" customHeight="1" x14ac:dyDescent="0.2">
      <c r="A218" s="112" t="s">
        <v>1789</v>
      </c>
      <c r="E218" s="90"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90"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90"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90"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32" t="str">
        <f t="shared" si="15"/>
        <v>(1)</v>
      </c>
      <c r="M218" s="90"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32" t="str">
        <f t="shared" si="16"/>
        <v>(1)</v>
      </c>
      <c r="O218" s="90"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90"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90"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90"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89">
        <v>639</v>
      </c>
    </row>
    <row r="219" spans="1:25" ht="9" customHeight="1" x14ac:dyDescent="0.2">
      <c r="A219" s="112" t="s">
        <v>1812</v>
      </c>
      <c r="E219" s="90"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90"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90"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90"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32" t="str">
        <f t="shared" si="15"/>
        <v>(1)</v>
      </c>
      <c r="M219" s="90"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32" t="str">
        <f t="shared" si="16"/>
        <v>(1)</v>
      </c>
      <c r="O219" s="90"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90"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90"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90"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89">
        <v>254</v>
      </c>
    </row>
    <row r="220" spans="1:25" ht="9" customHeight="1" x14ac:dyDescent="0.2">
      <c r="A220" s="112" t="s">
        <v>1813</v>
      </c>
      <c r="E220" s="90"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90"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90"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90"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32" t="str">
        <f t="shared" si="15"/>
        <v>(1)</v>
      </c>
      <c r="M220" s="90"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32" t="str">
        <f t="shared" si="16"/>
        <v>(1)</v>
      </c>
      <c r="O220" s="90"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90"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90"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90"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89">
        <v>785</v>
      </c>
    </row>
    <row r="221" spans="1:25" ht="9" customHeight="1" x14ac:dyDescent="0.2">
      <c r="A221" s="112" t="s">
        <v>2103</v>
      </c>
      <c r="E221" s="90"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90"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90"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90"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32" t="str">
        <f t="shared" si="15"/>
        <v>(1)</v>
      </c>
      <c r="M221" s="90"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32" t="str">
        <f t="shared" si="16"/>
        <v>(1)</v>
      </c>
      <c r="O221" s="90"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90"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90"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90"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89">
        <v>174</v>
      </c>
    </row>
    <row r="222" spans="1:25" ht="9" customHeight="1" x14ac:dyDescent="0.2">
      <c r="A222" s="112" t="s">
        <v>1672</v>
      </c>
      <c r="E222" s="90"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90"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90"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90"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32" t="str">
        <f t="shared" si="15"/>
        <v>(1)</v>
      </c>
      <c r="M222" s="90"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32" t="str">
        <f t="shared" si="16"/>
        <v>(1)</v>
      </c>
      <c r="O222" s="90"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90"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90"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90"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89">
        <v>1154</v>
      </c>
    </row>
    <row r="223" spans="1:25" ht="9" customHeight="1" x14ac:dyDescent="0.2">
      <c r="A223" s="112" t="s">
        <v>2104</v>
      </c>
      <c r="E223" s="90"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90"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90"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90"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32" t="str">
        <f t="shared" si="15"/>
        <v>(1)</v>
      </c>
      <c r="M223" s="90"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32" t="str">
        <f t="shared" si="16"/>
        <v>(1)</v>
      </c>
      <c r="O223" s="90"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90"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90"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90"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89">
        <v>1516</v>
      </c>
    </row>
    <row r="224" spans="1:25" ht="9" customHeight="1" x14ac:dyDescent="0.2">
      <c r="A224" s="112" t="s">
        <v>1679</v>
      </c>
      <c r="E224" s="90"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90"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90"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90"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32" t="str">
        <f t="shared" si="15"/>
        <v>(1)</v>
      </c>
      <c r="M224" s="90"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32" t="str">
        <f t="shared" si="16"/>
        <v>(1)</v>
      </c>
      <c r="O224" s="90"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90"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90"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90"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89">
        <v>412</v>
      </c>
    </row>
    <row r="225" spans="1:24" ht="9" customHeight="1" x14ac:dyDescent="0.2">
      <c r="A225" s="112" t="s">
        <v>1678</v>
      </c>
      <c r="E225" s="90"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90"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90"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90"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32" t="str">
        <f t="shared" si="15"/>
        <v>(1)</v>
      </c>
      <c r="M225" s="90"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32" t="str">
        <f t="shared" si="16"/>
        <v>(1)</v>
      </c>
      <c r="O225" s="90"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90"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90"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90"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89">
        <v>725</v>
      </c>
    </row>
    <row r="226" spans="1:24" ht="9" customHeight="1" x14ac:dyDescent="0.2">
      <c r="A226" s="112" t="s">
        <v>2105</v>
      </c>
      <c r="E226" s="90"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90"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90"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90"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32" t="str">
        <f t="shared" si="15"/>
        <v>(1)</v>
      </c>
      <c r="M226" s="90"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32" t="str">
        <f t="shared" si="16"/>
        <v>(1)</v>
      </c>
      <c r="O226" s="90"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90"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90"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90"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89">
        <v>1163</v>
      </c>
    </row>
    <row r="227" spans="1:24" ht="9" customHeight="1" x14ac:dyDescent="0.2">
      <c r="A227" s="112" t="s">
        <v>1797</v>
      </c>
      <c r="E227" s="90"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90"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90"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90"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32" t="str">
        <f t="shared" si="15"/>
        <v>(1)</v>
      </c>
      <c r="M227" s="90"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32" t="str">
        <f t="shared" si="16"/>
        <v>(1)</v>
      </c>
      <c r="O227" s="90"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90"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90"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90"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89">
        <v>1171</v>
      </c>
    </row>
    <row r="228" spans="1:24" ht="4.5" customHeight="1" x14ac:dyDescent="0.2">
      <c r="A228" s="116"/>
      <c r="B228" s="117"/>
      <c r="C228" s="117"/>
      <c r="D228" s="117"/>
      <c r="E228" s="118"/>
      <c r="F228" s="119"/>
      <c r="G228" s="118"/>
      <c r="H228" s="119"/>
      <c r="I228" s="118"/>
      <c r="J228" s="119"/>
      <c r="K228" s="118"/>
      <c r="L228" s="119"/>
      <c r="M228" s="118"/>
      <c r="N228" s="119"/>
      <c r="O228" s="118"/>
      <c r="P228" s="119"/>
      <c r="Q228" s="118"/>
      <c r="R228" s="119"/>
      <c r="S228" s="118"/>
      <c r="T228" s="119"/>
      <c r="U228" s="118"/>
      <c r="V228" s="119"/>
    </row>
    <row r="229" spans="1:24" ht="9" customHeight="1" x14ac:dyDescent="0.2">
      <c r="V229" s="110"/>
    </row>
    <row r="230" spans="1:24" ht="9" customHeight="1" x14ac:dyDescent="0.2">
      <c r="A230" s="89" t="s">
        <v>19</v>
      </c>
    </row>
    <row r="231" spans="1:24" ht="4.5" customHeight="1" x14ac:dyDescent="0.2"/>
    <row r="232" spans="1:24" s="121" customFormat="1" ht="9" customHeight="1" x14ac:dyDescent="0.2">
      <c r="A232" s="120" t="s">
        <v>2106</v>
      </c>
      <c r="B232" s="173" t="s">
        <v>2107</v>
      </c>
      <c r="C232" s="173"/>
      <c r="D232" s="173"/>
      <c r="E232" s="173"/>
      <c r="F232" s="173"/>
      <c r="G232" s="173"/>
      <c r="H232" s="173"/>
      <c r="I232" s="173"/>
      <c r="J232" s="173"/>
      <c r="K232" s="173"/>
      <c r="L232" s="173"/>
      <c r="M232" s="173"/>
      <c r="N232" s="173"/>
      <c r="O232" s="173"/>
      <c r="P232" s="173"/>
      <c r="Q232" s="173"/>
      <c r="R232" s="173"/>
      <c r="S232" s="173"/>
      <c r="T232" s="173"/>
      <c r="U232" s="173"/>
      <c r="V232" s="173"/>
    </row>
    <row r="233" spans="1:24" s="121" customFormat="1" ht="9" customHeight="1" x14ac:dyDescent="0.2">
      <c r="B233" s="173" t="s">
        <v>2108</v>
      </c>
      <c r="C233" s="173"/>
      <c r="D233" s="173"/>
      <c r="E233" s="173"/>
      <c r="F233" s="173"/>
      <c r="G233" s="173"/>
      <c r="H233" s="173"/>
      <c r="I233" s="173"/>
      <c r="J233" s="173"/>
      <c r="K233" s="173"/>
      <c r="L233" s="173"/>
      <c r="M233" s="173"/>
      <c r="N233" s="173"/>
      <c r="O233" s="173"/>
      <c r="P233" s="173"/>
      <c r="Q233" s="173"/>
      <c r="R233" s="173"/>
      <c r="S233" s="173"/>
      <c r="T233" s="173"/>
      <c r="U233" s="173"/>
      <c r="V233" s="173"/>
    </row>
    <row r="234" spans="1:24" s="121" customFormat="1" ht="9" customHeight="1" x14ac:dyDescent="0.2">
      <c r="B234" s="173" t="s">
        <v>2109</v>
      </c>
      <c r="C234" s="173"/>
      <c r="D234" s="173"/>
      <c r="E234" s="173"/>
      <c r="F234" s="173"/>
      <c r="G234" s="173"/>
      <c r="H234" s="173"/>
      <c r="I234" s="173"/>
      <c r="J234" s="173"/>
      <c r="K234" s="173"/>
      <c r="L234" s="173"/>
      <c r="M234" s="173"/>
      <c r="N234" s="173"/>
      <c r="O234" s="173"/>
      <c r="P234" s="173"/>
      <c r="Q234" s="173"/>
      <c r="R234" s="173"/>
      <c r="S234" s="173"/>
      <c r="T234" s="173"/>
      <c r="U234" s="173"/>
      <c r="V234" s="173"/>
    </row>
    <row r="235" spans="1:24" s="121" customFormat="1" ht="9" customHeight="1" x14ac:dyDescent="0.2">
      <c r="B235" s="173" t="s">
        <v>2110</v>
      </c>
      <c r="C235" s="173"/>
      <c r="D235" s="173"/>
      <c r="E235" s="173"/>
      <c r="F235" s="173"/>
      <c r="G235" s="173"/>
      <c r="H235" s="173"/>
      <c r="I235" s="173"/>
      <c r="J235" s="173"/>
      <c r="K235" s="173"/>
      <c r="L235" s="173"/>
      <c r="M235" s="173"/>
      <c r="N235" s="173"/>
      <c r="O235" s="173"/>
      <c r="P235" s="173"/>
      <c r="Q235" s="173"/>
      <c r="R235" s="173"/>
      <c r="S235" s="173"/>
      <c r="T235" s="173"/>
      <c r="U235" s="173"/>
      <c r="V235" s="173"/>
    </row>
    <row r="236" spans="1:24" s="121" customFormat="1" ht="9" customHeight="1" x14ac:dyDescent="0.2">
      <c r="B236" s="121" t="s">
        <v>54</v>
      </c>
      <c r="C236" s="174" t="s">
        <v>2111</v>
      </c>
      <c r="D236" s="174"/>
      <c r="E236" s="174"/>
      <c r="F236" s="174"/>
      <c r="G236" s="174"/>
      <c r="H236" s="174"/>
      <c r="I236" s="174"/>
      <c r="J236" s="174"/>
      <c r="K236" s="174"/>
      <c r="L236" s="174"/>
      <c r="M236" s="174"/>
      <c r="N236" s="174"/>
      <c r="O236" s="174"/>
      <c r="P236" s="174"/>
      <c r="Q236" s="174"/>
      <c r="R236" s="174"/>
      <c r="S236" s="174"/>
      <c r="T236" s="174"/>
      <c r="U236" s="174"/>
      <c r="V236" s="174"/>
    </row>
    <row r="237" spans="1:24" s="121" customFormat="1" ht="9" customHeight="1" x14ac:dyDescent="0.2">
      <c r="C237" s="122" t="s">
        <v>2112</v>
      </c>
      <c r="D237" s="174" t="s">
        <v>2113</v>
      </c>
      <c r="E237" s="174"/>
      <c r="F237" s="174"/>
      <c r="G237" s="174"/>
      <c r="H237" s="174"/>
      <c r="I237" s="174"/>
      <c r="J237" s="174"/>
      <c r="K237" s="174"/>
      <c r="L237" s="174"/>
      <c r="M237" s="174"/>
      <c r="N237" s="174"/>
      <c r="O237" s="174"/>
      <c r="P237" s="174"/>
      <c r="Q237" s="174"/>
      <c r="R237" s="174"/>
      <c r="S237" s="174"/>
      <c r="T237" s="174"/>
      <c r="U237" s="174"/>
      <c r="V237" s="174"/>
    </row>
    <row r="238" spans="1:24" s="121" customFormat="1" ht="9" customHeight="1" x14ac:dyDescent="0.2">
      <c r="C238" s="122" t="s">
        <v>2112</v>
      </c>
      <c r="D238" s="173" t="s">
        <v>2114</v>
      </c>
      <c r="E238" s="173"/>
      <c r="F238" s="173"/>
      <c r="G238" s="173"/>
      <c r="H238" s="173"/>
      <c r="I238" s="173"/>
      <c r="J238" s="173"/>
      <c r="K238" s="173"/>
      <c r="L238" s="173"/>
      <c r="M238" s="173"/>
      <c r="N238" s="173"/>
      <c r="O238" s="173"/>
      <c r="P238" s="173"/>
      <c r="Q238" s="173"/>
      <c r="R238" s="173"/>
      <c r="S238" s="173"/>
      <c r="T238" s="173"/>
      <c r="U238" s="173"/>
      <c r="V238" s="173"/>
    </row>
    <row r="239" spans="1:24" s="121" customFormat="1" ht="9" customHeight="1" x14ac:dyDescent="0.2">
      <c r="B239" s="121" t="s">
        <v>54</v>
      </c>
      <c r="C239" s="173" t="s">
        <v>2115</v>
      </c>
      <c r="D239" s="173"/>
      <c r="E239" s="173"/>
      <c r="F239" s="173"/>
      <c r="G239" s="173"/>
      <c r="H239" s="173"/>
      <c r="I239" s="173"/>
      <c r="J239" s="173"/>
      <c r="K239" s="173"/>
      <c r="L239" s="173"/>
      <c r="M239" s="173"/>
      <c r="N239" s="173"/>
      <c r="O239" s="173"/>
      <c r="P239" s="173"/>
      <c r="Q239" s="173"/>
      <c r="R239" s="173"/>
      <c r="S239" s="173"/>
      <c r="T239" s="173"/>
      <c r="U239" s="173"/>
      <c r="V239" s="173"/>
    </row>
    <row r="240" spans="1:24" s="121" customFormat="1" ht="9" customHeight="1" x14ac:dyDescent="0.2">
      <c r="C240" s="173" t="s">
        <v>2116</v>
      </c>
      <c r="D240" s="173"/>
      <c r="E240" s="173"/>
      <c r="F240" s="173"/>
      <c r="G240" s="173"/>
      <c r="H240" s="173"/>
      <c r="I240" s="173"/>
      <c r="J240" s="173"/>
      <c r="K240" s="173"/>
      <c r="L240" s="173"/>
      <c r="M240" s="173"/>
      <c r="N240" s="173"/>
      <c r="O240" s="173"/>
      <c r="P240" s="173"/>
      <c r="Q240" s="173"/>
      <c r="R240" s="173"/>
      <c r="S240" s="173"/>
      <c r="T240" s="173"/>
      <c r="U240" s="173"/>
      <c r="V240" s="173"/>
    </row>
    <row r="241" spans="1:22" s="121" customFormat="1" ht="9" customHeight="1" x14ac:dyDescent="0.2">
      <c r="C241" s="122" t="s">
        <v>2112</v>
      </c>
      <c r="D241" s="173" t="s">
        <v>2117</v>
      </c>
      <c r="E241" s="173"/>
      <c r="F241" s="173"/>
      <c r="G241" s="173"/>
      <c r="H241" s="173"/>
      <c r="I241" s="173"/>
      <c r="J241" s="173"/>
      <c r="K241" s="173"/>
      <c r="L241" s="173"/>
      <c r="M241" s="173"/>
      <c r="N241" s="173"/>
      <c r="O241" s="173"/>
      <c r="P241" s="173"/>
      <c r="Q241" s="173"/>
      <c r="R241" s="173"/>
      <c r="S241" s="173"/>
      <c r="T241" s="173"/>
      <c r="U241" s="173"/>
      <c r="V241" s="173"/>
    </row>
    <row r="242" spans="1:22" s="121" customFormat="1" ht="9" customHeight="1" x14ac:dyDescent="0.2">
      <c r="C242" s="122" t="s">
        <v>2112</v>
      </c>
      <c r="D242" s="173" t="s">
        <v>2118</v>
      </c>
      <c r="E242" s="173"/>
      <c r="F242" s="173"/>
      <c r="G242" s="173"/>
      <c r="H242" s="173"/>
      <c r="I242" s="173"/>
      <c r="J242" s="173"/>
      <c r="K242" s="173"/>
      <c r="L242" s="173"/>
      <c r="M242" s="173"/>
      <c r="N242" s="173"/>
      <c r="O242" s="173"/>
      <c r="P242" s="173"/>
      <c r="Q242" s="173"/>
      <c r="R242" s="173"/>
      <c r="S242" s="173"/>
      <c r="T242" s="173"/>
      <c r="U242" s="173"/>
      <c r="V242" s="173"/>
    </row>
    <row r="243" spans="1:22" s="121" customFormat="1" ht="9" customHeight="1" x14ac:dyDescent="0.2">
      <c r="B243" s="121" t="s">
        <v>54</v>
      </c>
      <c r="C243" s="174" t="s">
        <v>2119</v>
      </c>
      <c r="D243" s="174"/>
      <c r="E243" s="174"/>
      <c r="F243" s="174"/>
      <c r="G243" s="174"/>
      <c r="H243" s="174"/>
      <c r="I243" s="174"/>
      <c r="J243" s="174"/>
      <c r="K243" s="174"/>
      <c r="L243" s="174"/>
      <c r="M243" s="174"/>
      <c r="N243" s="174"/>
      <c r="O243" s="174"/>
      <c r="P243" s="174"/>
      <c r="Q243" s="174"/>
      <c r="R243" s="174"/>
      <c r="S243" s="174"/>
      <c r="T243" s="174"/>
      <c r="U243" s="174"/>
      <c r="V243" s="174"/>
    </row>
    <row r="244" spans="1:22" s="121" customFormat="1" ht="9" customHeight="1" x14ac:dyDescent="0.2">
      <c r="C244" s="174" t="s">
        <v>2120</v>
      </c>
      <c r="D244" s="174"/>
      <c r="E244" s="174"/>
      <c r="F244" s="174"/>
      <c r="G244" s="174"/>
      <c r="H244" s="174"/>
      <c r="I244" s="174"/>
      <c r="J244" s="174"/>
      <c r="K244" s="174"/>
      <c r="L244" s="174"/>
      <c r="M244" s="174"/>
      <c r="N244" s="174"/>
      <c r="O244" s="174"/>
      <c r="P244" s="174"/>
      <c r="Q244" s="174"/>
      <c r="R244" s="174"/>
      <c r="S244" s="174"/>
      <c r="T244" s="174"/>
      <c r="U244" s="174"/>
      <c r="V244" s="174"/>
    </row>
    <row r="245" spans="1:22" s="121" customFormat="1" ht="9" customHeight="1" x14ac:dyDescent="0.2">
      <c r="B245" s="121" t="s">
        <v>54</v>
      </c>
      <c r="C245" s="174" t="s">
        <v>2121</v>
      </c>
      <c r="D245" s="174"/>
      <c r="E245" s="174"/>
      <c r="F245" s="174"/>
      <c r="G245" s="174"/>
      <c r="H245" s="174"/>
      <c r="I245" s="174"/>
      <c r="J245" s="174"/>
      <c r="K245" s="174"/>
      <c r="L245" s="174"/>
      <c r="M245" s="174"/>
      <c r="N245" s="174"/>
      <c r="O245" s="174"/>
      <c r="P245" s="174"/>
      <c r="Q245" s="174"/>
      <c r="R245" s="174"/>
      <c r="S245" s="174"/>
      <c r="T245" s="174"/>
      <c r="U245" s="174"/>
      <c r="V245" s="174"/>
    </row>
    <row r="246" spans="1:22" s="121" customFormat="1" ht="9" customHeight="1" x14ac:dyDescent="0.2">
      <c r="C246" s="174" t="s">
        <v>2122</v>
      </c>
      <c r="D246" s="174"/>
      <c r="E246" s="174"/>
      <c r="F246" s="174"/>
      <c r="G246" s="174"/>
      <c r="H246" s="174"/>
      <c r="I246" s="174"/>
      <c r="J246" s="174"/>
      <c r="K246" s="174"/>
      <c r="L246" s="174"/>
      <c r="M246" s="174"/>
      <c r="N246" s="174"/>
      <c r="O246" s="174"/>
      <c r="P246" s="174"/>
      <c r="Q246" s="174"/>
      <c r="R246" s="174"/>
      <c r="S246" s="174"/>
      <c r="T246" s="174"/>
      <c r="U246" s="174"/>
      <c r="V246" s="174"/>
    </row>
    <row r="247" spans="1:22" s="121" customFormat="1" ht="4.5" customHeight="1" x14ac:dyDescent="0.2">
      <c r="E247" s="123"/>
      <c r="F247" s="124"/>
      <c r="G247" s="123"/>
      <c r="H247" s="124"/>
      <c r="I247" s="123"/>
      <c r="J247" s="124"/>
      <c r="K247" s="123"/>
      <c r="L247" s="124"/>
      <c r="M247" s="123"/>
      <c r="N247" s="124"/>
      <c r="O247" s="123"/>
      <c r="P247" s="124"/>
      <c r="Q247" s="123"/>
      <c r="R247" s="124"/>
      <c r="S247" s="123"/>
      <c r="T247" s="124"/>
      <c r="U247" s="123"/>
      <c r="V247" s="124"/>
    </row>
    <row r="248" spans="1:22" s="121" customFormat="1" ht="9" customHeight="1" x14ac:dyDescent="0.2">
      <c r="A248" s="120" t="s">
        <v>2123</v>
      </c>
      <c r="B248" s="174" t="s">
        <v>2124</v>
      </c>
      <c r="C248" s="174"/>
      <c r="D248" s="174"/>
      <c r="E248" s="174"/>
      <c r="F248" s="174"/>
      <c r="G248" s="174"/>
      <c r="H248" s="174"/>
      <c r="I248" s="174"/>
      <c r="J248" s="174"/>
      <c r="K248" s="174"/>
      <c r="L248" s="174"/>
      <c r="M248" s="174"/>
      <c r="N248" s="174"/>
      <c r="O248" s="174"/>
      <c r="P248" s="174"/>
      <c r="Q248" s="174"/>
      <c r="R248" s="174"/>
      <c r="S248" s="174"/>
      <c r="T248" s="174"/>
      <c r="U248" s="174"/>
      <c r="V248" s="174"/>
    </row>
    <row r="249" spans="1:22" s="121" customFormat="1" ht="9" customHeight="1" x14ac:dyDescent="0.2">
      <c r="B249" s="121" t="s">
        <v>2125</v>
      </c>
      <c r="C249" s="174" t="s">
        <v>2126</v>
      </c>
      <c r="D249" s="174"/>
      <c r="E249" s="174"/>
      <c r="F249" s="174"/>
      <c r="G249" s="174"/>
      <c r="H249" s="174"/>
      <c r="I249" s="174"/>
      <c r="J249" s="174"/>
      <c r="K249" s="174"/>
      <c r="L249" s="174"/>
      <c r="M249" s="174"/>
      <c r="N249" s="174"/>
      <c r="O249" s="174"/>
      <c r="P249" s="174"/>
      <c r="Q249" s="174"/>
      <c r="R249" s="174"/>
      <c r="S249" s="174"/>
      <c r="T249" s="174"/>
      <c r="U249" s="174"/>
      <c r="V249" s="174"/>
    </row>
    <row r="250" spans="1:22" s="121" customFormat="1" ht="9" customHeight="1" x14ac:dyDescent="0.2">
      <c r="B250" s="121" t="s">
        <v>2127</v>
      </c>
      <c r="C250" s="174" t="s">
        <v>2128</v>
      </c>
      <c r="D250" s="174"/>
      <c r="E250" s="174"/>
      <c r="F250" s="174"/>
      <c r="G250" s="174"/>
      <c r="H250" s="174"/>
      <c r="I250" s="174"/>
      <c r="J250" s="174"/>
      <c r="K250" s="174"/>
      <c r="L250" s="174"/>
      <c r="M250" s="174"/>
      <c r="N250" s="174"/>
      <c r="O250" s="174"/>
      <c r="P250" s="174"/>
      <c r="Q250" s="174"/>
      <c r="R250" s="174"/>
      <c r="S250" s="174"/>
      <c r="T250" s="174"/>
      <c r="U250" s="174"/>
      <c r="V250" s="174"/>
    </row>
    <row r="251" spans="1:22" s="121" customFormat="1" ht="9" customHeight="1" x14ac:dyDescent="0.2">
      <c r="C251" s="174" t="s">
        <v>2129</v>
      </c>
      <c r="D251" s="174"/>
      <c r="E251" s="174"/>
      <c r="F251" s="174"/>
      <c r="G251" s="174"/>
      <c r="H251" s="174"/>
      <c r="I251" s="174"/>
      <c r="J251" s="174"/>
      <c r="K251" s="174"/>
      <c r="L251" s="174"/>
      <c r="M251" s="174"/>
      <c r="N251" s="174"/>
      <c r="O251" s="174"/>
      <c r="P251" s="174"/>
      <c r="Q251" s="174"/>
      <c r="R251" s="174"/>
      <c r="S251" s="174"/>
      <c r="T251" s="174"/>
      <c r="U251" s="174"/>
      <c r="V251" s="174"/>
    </row>
    <row r="252" spans="1:22" s="121" customFormat="1" ht="4.5" customHeight="1" x14ac:dyDescent="0.2">
      <c r="E252" s="123"/>
      <c r="F252" s="124"/>
      <c r="G252" s="123"/>
      <c r="H252" s="124"/>
      <c r="I252" s="123"/>
      <c r="J252" s="124"/>
      <c r="K252" s="123"/>
      <c r="L252" s="124"/>
      <c r="M252" s="123"/>
      <c r="N252" s="124"/>
      <c r="O252" s="123"/>
      <c r="P252" s="124"/>
      <c r="Q252" s="123"/>
      <c r="R252" s="124"/>
      <c r="S252" s="123"/>
      <c r="T252" s="124"/>
      <c r="U252" s="123"/>
      <c r="V252" s="124"/>
    </row>
    <row r="253" spans="1:22" s="121" customFormat="1" ht="9" customHeight="1" x14ac:dyDescent="0.2">
      <c r="A253" s="120" t="s">
        <v>2130</v>
      </c>
      <c r="B253" s="174" t="s">
        <v>2131</v>
      </c>
      <c r="C253" s="174"/>
      <c r="D253" s="174"/>
      <c r="E253" s="174"/>
      <c r="F253" s="174"/>
      <c r="G253" s="174"/>
      <c r="H253" s="174"/>
      <c r="I253" s="174"/>
      <c r="J253" s="174"/>
      <c r="K253" s="174"/>
      <c r="L253" s="174"/>
      <c r="M253" s="174"/>
      <c r="N253" s="174"/>
      <c r="O253" s="174"/>
      <c r="P253" s="174"/>
      <c r="Q253" s="174"/>
      <c r="R253" s="174"/>
      <c r="S253" s="174"/>
      <c r="T253" s="174"/>
      <c r="U253" s="174"/>
      <c r="V253" s="174"/>
    </row>
    <row r="254" spans="1:22" s="121" customFormat="1" ht="9" customHeight="1" x14ac:dyDescent="0.2">
      <c r="B254" s="174" t="s">
        <v>2132</v>
      </c>
      <c r="C254" s="174"/>
      <c r="D254" s="174"/>
      <c r="E254" s="174"/>
      <c r="F254" s="174"/>
      <c r="G254" s="174"/>
      <c r="H254" s="174"/>
      <c r="I254" s="174"/>
      <c r="J254" s="174"/>
      <c r="K254" s="174"/>
      <c r="L254" s="174"/>
      <c r="M254" s="174"/>
      <c r="N254" s="174"/>
      <c r="O254" s="174"/>
      <c r="P254" s="174"/>
      <c r="Q254" s="174"/>
      <c r="R254" s="174"/>
      <c r="S254" s="174"/>
      <c r="T254" s="174"/>
      <c r="U254" s="174"/>
      <c r="V254" s="174"/>
    </row>
    <row r="255" spans="1:22" s="121" customFormat="1" ht="4.5" customHeight="1" x14ac:dyDescent="0.2">
      <c r="E255" s="123"/>
      <c r="F255" s="124"/>
      <c r="G255" s="123"/>
      <c r="H255" s="124"/>
      <c r="I255" s="123"/>
      <c r="J255" s="124"/>
      <c r="K255" s="123"/>
      <c r="L255" s="124"/>
      <c r="M255" s="123"/>
      <c r="N255" s="124"/>
      <c r="O255" s="123"/>
      <c r="P255" s="124"/>
      <c r="Q255" s="123"/>
      <c r="R255" s="124"/>
      <c r="S255" s="123"/>
      <c r="T255" s="124"/>
      <c r="U255" s="123"/>
      <c r="V255" s="124"/>
    </row>
    <row r="256" spans="1:22" s="121" customFormat="1" ht="9" customHeight="1" x14ac:dyDescent="0.2">
      <c r="A256" s="120" t="s">
        <v>2133</v>
      </c>
      <c r="B256" s="173" t="s">
        <v>2134</v>
      </c>
      <c r="C256" s="173"/>
      <c r="D256" s="173"/>
      <c r="E256" s="173"/>
      <c r="F256" s="173"/>
      <c r="G256" s="173"/>
      <c r="H256" s="173"/>
      <c r="I256" s="173"/>
      <c r="J256" s="173"/>
      <c r="K256" s="173"/>
      <c r="L256" s="173"/>
      <c r="M256" s="173"/>
      <c r="N256" s="173"/>
      <c r="O256" s="173"/>
      <c r="P256" s="173"/>
      <c r="Q256" s="173"/>
      <c r="R256" s="173"/>
      <c r="S256" s="173"/>
      <c r="T256" s="173"/>
      <c r="U256" s="173"/>
      <c r="V256" s="173"/>
    </row>
    <row r="257" spans="1:22" s="121" customFormat="1" ht="9" customHeight="1" x14ac:dyDescent="0.2">
      <c r="B257" s="173" t="s">
        <v>2135</v>
      </c>
      <c r="C257" s="173"/>
      <c r="D257" s="173"/>
      <c r="E257" s="173"/>
      <c r="F257" s="173"/>
      <c r="G257" s="173"/>
      <c r="H257" s="173"/>
      <c r="I257" s="173"/>
      <c r="J257" s="173"/>
      <c r="K257" s="173"/>
      <c r="L257" s="173"/>
      <c r="M257" s="173"/>
      <c r="N257" s="173"/>
      <c r="O257" s="173"/>
      <c r="P257" s="173"/>
      <c r="Q257" s="173"/>
      <c r="R257" s="173"/>
      <c r="S257" s="173"/>
      <c r="T257" s="173"/>
      <c r="U257" s="173"/>
      <c r="V257" s="173"/>
    </row>
    <row r="258" spans="1:22" s="121" customFormat="1" ht="4.5" customHeight="1" x14ac:dyDescent="0.2">
      <c r="E258" s="123"/>
      <c r="F258" s="124"/>
      <c r="G258" s="123"/>
      <c r="H258" s="124"/>
      <c r="I258" s="123"/>
      <c r="J258" s="124"/>
      <c r="K258" s="123"/>
      <c r="L258" s="124"/>
      <c r="M258" s="123"/>
      <c r="N258" s="124"/>
      <c r="O258" s="123"/>
      <c r="P258" s="124"/>
      <c r="Q258" s="123"/>
      <c r="R258" s="124"/>
      <c r="S258" s="123"/>
      <c r="T258" s="124"/>
      <c r="U258" s="123"/>
      <c r="V258" s="124"/>
    </row>
    <row r="259" spans="1:22" s="121" customFormat="1" ht="9" customHeight="1" x14ac:dyDescent="0.2">
      <c r="A259" s="120" t="s">
        <v>2136</v>
      </c>
      <c r="B259" s="173" t="s">
        <v>2137</v>
      </c>
      <c r="C259" s="173"/>
      <c r="D259" s="173"/>
      <c r="E259" s="173"/>
      <c r="F259" s="173"/>
      <c r="G259" s="173"/>
      <c r="H259" s="173"/>
      <c r="I259" s="173"/>
      <c r="J259" s="173"/>
      <c r="K259" s="173"/>
      <c r="L259" s="173"/>
      <c r="M259" s="173"/>
      <c r="N259" s="173"/>
      <c r="O259" s="173"/>
      <c r="P259" s="173"/>
      <c r="Q259" s="173"/>
      <c r="R259" s="173"/>
      <c r="S259" s="173"/>
      <c r="T259" s="173"/>
      <c r="U259" s="173"/>
      <c r="V259" s="173"/>
    </row>
    <row r="260" spans="1:22" s="121" customFormat="1" ht="9" customHeight="1" x14ac:dyDescent="0.2">
      <c r="B260" s="174" t="s">
        <v>2138</v>
      </c>
      <c r="C260" s="174"/>
      <c r="D260" s="174"/>
      <c r="E260" s="174"/>
      <c r="F260" s="174"/>
      <c r="G260" s="174"/>
      <c r="H260" s="174"/>
      <c r="I260" s="174"/>
      <c r="J260" s="174"/>
      <c r="K260" s="174"/>
      <c r="L260" s="174"/>
      <c r="M260" s="174"/>
      <c r="N260" s="174"/>
      <c r="O260" s="174"/>
      <c r="P260" s="174"/>
      <c r="Q260" s="174"/>
      <c r="R260" s="174"/>
      <c r="S260" s="174"/>
      <c r="T260" s="174"/>
      <c r="U260" s="174"/>
      <c r="V260" s="174"/>
    </row>
    <row r="261" spans="1:22" s="121" customFormat="1" ht="4.5" customHeight="1" x14ac:dyDescent="0.2">
      <c r="E261" s="123"/>
      <c r="F261" s="124"/>
      <c r="G261" s="123"/>
      <c r="H261" s="124"/>
      <c r="I261" s="123"/>
      <c r="J261" s="124"/>
      <c r="K261" s="123"/>
      <c r="L261" s="124"/>
      <c r="M261" s="123"/>
      <c r="N261" s="124"/>
      <c r="O261" s="123"/>
      <c r="P261" s="124"/>
      <c r="Q261" s="123"/>
      <c r="R261" s="124"/>
      <c r="S261" s="123"/>
      <c r="T261" s="124"/>
      <c r="U261" s="123"/>
      <c r="V261" s="124"/>
    </row>
    <row r="262" spans="1:22" s="121" customFormat="1" ht="9" customHeight="1" x14ac:dyDescent="0.2">
      <c r="A262" s="120" t="s">
        <v>2002</v>
      </c>
      <c r="B262" s="173" t="s">
        <v>2139</v>
      </c>
      <c r="C262" s="173"/>
      <c r="D262" s="173"/>
      <c r="E262" s="173"/>
      <c r="F262" s="173"/>
      <c r="G262" s="173"/>
      <c r="H262" s="173"/>
      <c r="I262" s="173"/>
      <c r="J262" s="173"/>
      <c r="K262" s="173"/>
      <c r="L262" s="173"/>
      <c r="M262" s="173"/>
      <c r="N262" s="173"/>
      <c r="O262" s="173"/>
      <c r="P262" s="173"/>
      <c r="Q262" s="173"/>
      <c r="R262" s="173"/>
      <c r="S262" s="173"/>
      <c r="T262" s="173"/>
      <c r="U262" s="173"/>
      <c r="V262" s="173"/>
    </row>
    <row r="263" spans="1:22" s="121" customFormat="1" ht="9" customHeight="1" x14ac:dyDescent="0.2">
      <c r="B263" s="174" t="s">
        <v>2140</v>
      </c>
      <c r="C263" s="174"/>
      <c r="D263" s="174"/>
      <c r="E263" s="174"/>
      <c r="F263" s="174"/>
      <c r="G263" s="174"/>
      <c r="H263" s="174"/>
      <c r="I263" s="174"/>
      <c r="J263" s="174"/>
      <c r="K263" s="174"/>
      <c r="L263" s="174"/>
      <c r="M263" s="174"/>
      <c r="N263" s="174"/>
      <c r="O263" s="174"/>
      <c r="P263" s="174"/>
      <c r="Q263" s="174"/>
      <c r="R263" s="174"/>
      <c r="S263" s="174"/>
      <c r="T263" s="174"/>
      <c r="U263" s="174"/>
      <c r="V263" s="174"/>
    </row>
    <row r="264" spans="1:22" s="121" customFormat="1" ht="4.5" customHeight="1" x14ac:dyDescent="0.2">
      <c r="E264" s="123"/>
      <c r="F264" s="124"/>
      <c r="G264" s="123"/>
      <c r="H264" s="124"/>
      <c r="I264" s="123"/>
      <c r="J264" s="124"/>
      <c r="K264" s="123"/>
      <c r="L264" s="124"/>
      <c r="M264" s="123"/>
      <c r="N264" s="124"/>
      <c r="O264" s="123"/>
      <c r="P264" s="124"/>
      <c r="Q264" s="123"/>
      <c r="R264" s="124"/>
      <c r="S264" s="123"/>
      <c r="T264" s="124"/>
      <c r="U264" s="123"/>
      <c r="V264" s="124"/>
    </row>
    <row r="265" spans="1:22" s="121" customFormat="1" ht="9" customHeight="1" x14ac:dyDescent="0.2">
      <c r="A265" s="120" t="s">
        <v>2141</v>
      </c>
      <c r="B265" s="174" t="s">
        <v>2142</v>
      </c>
      <c r="C265" s="174"/>
      <c r="D265" s="174"/>
      <c r="E265" s="174"/>
      <c r="F265" s="174"/>
      <c r="G265" s="174"/>
      <c r="H265" s="174"/>
      <c r="I265" s="174"/>
      <c r="J265" s="174"/>
      <c r="K265" s="174"/>
      <c r="L265" s="174"/>
      <c r="M265" s="174"/>
      <c r="N265" s="174"/>
      <c r="O265" s="174"/>
      <c r="P265" s="174"/>
      <c r="Q265" s="174"/>
      <c r="R265" s="174"/>
      <c r="S265" s="174"/>
      <c r="T265" s="174"/>
      <c r="U265" s="174"/>
      <c r="V265" s="174"/>
    </row>
    <row r="266" spans="1:22" s="121" customFormat="1" ht="9" customHeight="1" x14ac:dyDescent="0.2">
      <c r="B266" s="174" t="s">
        <v>2143</v>
      </c>
      <c r="C266" s="174"/>
      <c r="D266" s="174"/>
      <c r="E266" s="174"/>
      <c r="F266" s="174"/>
      <c r="G266" s="174"/>
      <c r="H266" s="174"/>
      <c r="I266" s="174"/>
      <c r="J266" s="174"/>
      <c r="K266" s="174"/>
      <c r="L266" s="174"/>
      <c r="M266" s="174"/>
      <c r="N266" s="174"/>
      <c r="O266" s="174"/>
      <c r="P266" s="174"/>
      <c r="Q266" s="174"/>
      <c r="R266" s="174"/>
      <c r="S266" s="174"/>
      <c r="T266" s="174"/>
      <c r="U266" s="174"/>
      <c r="V266" s="174"/>
    </row>
    <row r="267" spans="1:22" s="121" customFormat="1" ht="9" customHeight="1" x14ac:dyDescent="0.2">
      <c r="B267" s="174" t="s">
        <v>2144</v>
      </c>
      <c r="C267" s="174"/>
      <c r="D267" s="174"/>
      <c r="E267" s="174"/>
      <c r="F267" s="174"/>
      <c r="G267" s="174"/>
      <c r="H267" s="174"/>
      <c r="I267" s="174"/>
      <c r="J267" s="174"/>
      <c r="K267" s="174"/>
      <c r="L267" s="174"/>
      <c r="M267" s="174"/>
      <c r="N267" s="174"/>
      <c r="O267" s="174"/>
      <c r="P267" s="174"/>
      <c r="Q267" s="174"/>
      <c r="R267" s="174"/>
      <c r="S267" s="174"/>
      <c r="T267" s="174"/>
      <c r="U267" s="174"/>
      <c r="V267" s="174"/>
    </row>
    <row r="268" spans="1:22" s="121" customFormat="1" ht="4.5" customHeight="1" x14ac:dyDescent="0.2">
      <c r="E268" s="123"/>
      <c r="F268" s="124"/>
      <c r="G268" s="123"/>
      <c r="H268" s="124"/>
      <c r="I268" s="123"/>
      <c r="J268" s="124"/>
      <c r="K268" s="123"/>
      <c r="L268" s="124"/>
      <c r="M268" s="123"/>
      <c r="N268" s="124"/>
      <c r="O268" s="123"/>
      <c r="P268" s="124"/>
      <c r="Q268" s="123"/>
      <c r="R268" s="124"/>
      <c r="S268" s="123"/>
      <c r="T268" s="124"/>
      <c r="U268" s="123"/>
      <c r="V268" s="124"/>
    </row>
    <row r="269" spans="1:22" s="121" customFormat="1" ht="9" customHeight="1" x14ac:dyDescent="0.2">
      <c r="A269" s="120" t="s">
        <v>2145</v>
      </c>
      <c r="B269" s="174" t="s">
        <v>2146</v>
      </c>
      <c r="C269" s="174"/>
      <c r="D269" s="174"/>
      <c r="E269" s="174"/>
      <c r="F269" s="174"/>
      <c r="G269" s="174"/>
      <c r="H269" s="174"/>
      <c r="I269" s="174"/>
      <c r="J269" s="174"/>
      <c r="K269" s="174"/>
      <c r="L269" s="174"/>
      <c r="M269" s="174"/>
      <c r="N269" s="174"/>
      <c r="O269" s="174"/>
      <c r="P269" s="174"/>
      <c r="Q269" s="174"/>
      <c r="R269" s="174"/>
      <c r="S269" s="174"/>
      <c r="T269" s="174"/>
      <c r="U269" s="174"/>
      <c r="V269" s="174"/>
    </row>
    <row r="270" spans="1:22" s="121" customFormat="1" ht="9" customHeight="1" x14ac:dyDescent="0.2">
      <c r="B270" s="174" t="s">
        <v>2147</v>
      </c>
      <c r="C270" s="174"/>
      <c r="D270" s="174"/>
      <c r="E270" s="174"/>
      <c r="F270" s="174"/>
      <c r="G270" s="174"/>
      <c r="H270" s="174"/>
      <c r="I270" s="174"/>
      <c r="J270" s="174"/>
      <c r="K270" s="174"/>
      <c r="L270" s="174"/>
      <c r="M270" s="174"/>
      <c r="N270" s="174"/>
      <c r="O270" s="174"/>
      <c r="P270" s="174"/>
      <c r="Q270" s="174"/>
      <c r="R270" s="174"/>
      <c r="S270" s="174"/>
      <c r="T270" s="174"/>
      <c r="U270" s="174"/>
      <c r="V270" s="174"/>
    </row>
    <row r="271" spans="1:22" s="121" customFormat="1" ht="4.5" customHeight="1" x14ac:dyDescent="0.2">
      <c r="E271" s="123"/>
      <c r="F271" s="124"/>
      <c r="G271" s="123"/>
      <c r="H271" s="124"/>
      <c r="I271" s="123"/>
      <c r="J271" s="124"/>
      <c r="K271" s="123"/>
      <c r="L271" s="124"/>
      <c r="M271" s="123"/>
      <c r="N271" s="124"/>
      <c r="O271" s="123"/>
      <c r="P271" s="124"/>
      <c r="Q271" s="123"/>
      <c r="R271" s="124"/>
      <c r="S271" s="123"/>
      <c r="T271" s="124"/>
      <c r="U271" s="123"/>
      <c r="V271" s="124"/>
    </row>
    <row r="272" spans="1:22" s="121" customFormat="1" ht="9" customHeight="1" x14ac:dyDescent="0.2">
      <c r="A272" s="120" t="s">
        <v>2148</v>
      </c>
      <c r="B272" s="174" t="s">
        <v>2149</v>
      </c>
      <c r="C272" s="174"/>
      <c r="D272" s="174"/>
      <c r="E272" s="174"/>
      <c r="F272" s="174"/>
      <c r="G272" s="174"/>
      <c r="H272" s="174"/>
      <c r="I272" s="174"/>
      <c r="J272" s="174"/>
      <c r="K272" s="174"/>
      <c r="L272" s="174"/>
      <c r="M272" s="174"/>
      <c r="N272" s="174"/>
      <c r="O272" s="174"/>
      <c r="P272" s="174"/>
      <c r="Q272" s="174"/>
      <c r="R272" s="174"/>
      <c r="S272" s="174"/>
      <c r="T272" s="174"/>
      <c r="U272" s="174"/>
      <c r="V272" s="174"/>
    </row>
    <row r="273" spans="1:22" s="121" customFormat="1" ht="4.5" customHeight="1" x14ac:dyDescent="0.2">
      <c r="E273" s="123"/>
      <c r="F273" s="124"/>
      <c r="G273" s="123"/>
      <c r="H273" s="124"/>
      <c r="I273" s="123"/>
      <c r="J273" s="124"/>
      <c r="K273" s="123"/>
      <c r="L273" s="124"/>
      <c r="M273" s="123"/>
      <c r="N273" s="124"/>
      <c r="O273" s="123"/>
      <c r="P273" s="124"/>
      <c r="Q273" s="123"/>
      <c r="R273" s="124"/>
      <c r="S273" s="123"/>
      <c r="T273" s="124"/>
      <c r="U273" s="123"/>
      <c r="V273" s="124"/>
    </row>
    <row r="274" spans="1:22" s="121" customFormat="1" ht="9" customHeight="1" x14ac:dyDescent="0.2">
      <c r="A274" s="120" t="s">
        <v>2150</v>
      </c>
      <c r="B274" s="174" t="s">
        <v>2151</v>
      </c>
      <c r="C274" s="174"/>
      <c r="D274" s="174"/>
      <c r="E274" s="174"/>
      <c r="F274" s="174"/>
      <c r="G274" s="174"/>
      <c r="H274" s="174"/>
      <c r="I274" s="174"/>
      <c r="J274" s="174"/>
      <c r="K274" s="174"/>
      <c r="L274" s="174"/>
      <c r="M274" s="174"/>
      <c r="N274" s="174"/>
      <c r="O274" s="174"/>
      <c r="P274" s="174"/>
      <c r="Q274" s="174"/>
      <c r="R274" s="174"/>
      <c r="S274" s="174"/>
      <c r="T274" s="174"/>
      <c r="U274" s="174"/>
      <c r="V274" s="174"/>
    </row>
    <row r="275" spans="1:22" s="121" customFormat="1" ht="9" customHeight="1" x14ac:dyDescent="0.2">
      <c r="B275" s="173" t="s">
        <v>2152</v>
      </c>
      <c r="C275" s="173"/>
      <c r="D275" s="173"/>
      <c r="E275" s="173"/>
      <c r="F275" s="173"/>
      <c r="G275" s="173"/>
      <c r="H275" s="173"/>
      <c r="I275" s="173"/>
      <c r="J275" s="173"/>
      <c r="K275" s="173"/>
      <c r="L275" s="173"/>
      <c r="M275" s="173"/>
      <c r="N275" s="173"/>
      <c r="O275" s="173"/>
      <c r="P275" s="173"/>
      <c r="Q275" s="173"/>
      <c r="R275" s="173"/>
      <c r="S275" s="173"/>
      <c r="T275" s="173"/>
      <c r="U275" s="173"/>
      <c r="V275" s="173"/>
    </row>
    <row r="276" spans="1:22" s="121" customFormat="1" ht="4.5" customHeight="1" x14ac:dyDescent="0.2">
      <c r="B276" s="125"/>
      <c r="C276" s="125"/>
      <c r="D276" s="125"/>
      <c r="E276" s="125"/>
      <c r="F276" s="124"/>
      <c r="G276" s="125"/>
      <c r="H276" s="124"/>
      <c r="I276" s="125"/>
      <c r="J276" s="124"/>
      <c r="K276" s="125"/>
      <c r="L276" s="124"/>
      <c r="M276" s="125"/>
      <c r="N276" s="124"/>
      <c r="O276" s="125"/>
      <c r="P276" s="124"/>
      <c r="Q276" s="125"/>
      <c r="R276" s="124"/>
      <c r="S276" s="125"/>
      <c r="T276" s="124"/>
      <c r="U276" s="125"/>
      <c r="V276" s="124"/>
    </row>
    <row r="277" spans="1:22" s="121" customFormat="1" ht="9" customHeight="1" x14ac:dyDescent="0.2">
      <c r="A277" s="120" t="s">
        <v>2153</v>
      </c>
      <c r="B277" s="174" t="s">
        <v>2154</v>
      </c>
      <c r="C277" s="174"/>
      <c r="D277" s="174"/>
      <c r="E277" s="174"/>
      <c r="F277" s="174"/>
      <c r="G277" s="174"/>
      <c r="H277" s="174"/>
      <c r="I277" s="174"/>
      <c r="J277" s="174"/>
      <c r="K277" s="174"/>
      <c r="L277" s="174"/>
      <c r="M277" s="174"/>
      <c r="N277" s="174"/>
      <c r="O277" s="174"/>
      <c r="P277" s="174"/>
      <c r="Q277" s="174"/>
      <c r="R277" s="174"/>
      <c r="S277" s="174"/>
      <c r="T277" s="174"/>
      <c r="U277" s="174"/>
      <c r="V277" s="174"/>
    </row>
    <row r="278" spans="1:22" s="121" customFormat="1" ht="9" customHeight="1" x14ac:dyDescent="0.2">
      <c r="B278" s="174" t="s">
        <v>2155</v>
      </c>
      <c r="C278" s="174"/>
      <c r="D278" s="174"/>
      <c r="E278" s="174"/>
      <c r="F278" s="174"/>
      <c r="G278" s="174"/>
      <c r="H278" s="174"/>
      <c r="I278" s="174"/>
      <c r="J278" s="174"/>
      <c r="K278" s="174"/>
      <c r="L278" s="174"/>
      <c r="M278" s="174"/>
      <c r="N278" s="174"/>
      <c r="O278" s="174"/>
      <c r="P278" s="174"/>
      <c r="Q278" s="174"/>
      <c r="R278" s="174"/>
      <c r="S278" s="174"/>
      <c r="T278" s="174"/>
      <c r="U278" s="174"/>
      <c r="V278" s="174"/>
    </row>
    <row r="279" spans="1:22" s="121" customFormat="1" ht="9" customHeight="1" x14ac:dyDescent="0.2">
      <c r="B279" s="174" t="s">
        <v>2156</v>
      </c>
      <c r="C279" s="174"/>
      <c r="D279" s="174"/>
      <c r="E279" s="174"/>
      <c r="F279" s="174"/>
      <c r="G279" s="174"/>
      <c r="H279" s="174"/>
      <c r="I279" s="174"/>
      <c r="J279" s="174"/>
      <c r="K279" s="174"/>
      <c r="L279" s="174"/>
      <c r="M279" s="174"/>
      <c r="N279" s="174"/>
      <c r="O279" s="174"/>
      <c r="P279" s="174"/>
      <c r="Q279" s="174"/>
      <c r="R279" s="174"/>
      <c r="S279" s="174"/>
      <c r="T279" s="174"/>
      <c r="U279" s="174"/>
      <c r="V279" s="174"/>
    </row>
    <row r="280" spans="1:22" s="121" customFormat="1" ht="4.5" customHeight="1" x14ac:dyDescent="0.2">
      <c r="E280" s="123"/>
      <c r="F280" s="124"/>
      <c r="G280" s="123"/>
      <c r="H280" s="124"/>
      <c r="I280" s="123"/>
      <c r="J280" s="124"/>
      <c r="K280" s="123"/>
      <c r="L280" s="124"/>
      <c r="M280" s="123"/>
      <c r="N280" s="124"/>
      <c r="O280" s="123"/>
      <c r="P280" s="124"/>
      <c r="Q280" s="123"/>
      <c r="R280" s="124"/>
      <c r="S280" s="123"/>
      <c r="T280" s="124"/>
      <c r="U280" s="123"/>
      <c r="V280" s="124"/>
    </row>
    <row r="281" spans="1:22" s="121" customFormat="1" ht="9" customHeight="1" x14ac:dyDescent="0.2">
      <c r="A281" s="120" t="s">
        <v>2157</v>
      </c>
      <c r="B281" s="174" t="s">
        <v>2158</v>
      </c>
      <c r="C281" s="174"/>
      <c r="D281" s="174"/>
      <c r="E281" s="174"/>
      <c r="F281" s="174"/>
      <c r="G281" s="174"/>
      <c r="H281" s="174"/>
      <c r="I281" s="174"/>
      <c r="J281" s="174"/>
      <c r="K281" s="174"/>
      <c r="L281" s="174"/>
      <c r="M281" s="174"/>
      <c r="N281" s="174"/>
      <c r="O281" s="174"/>
      <c r="P281" s="174"/>
      <c r="Q281" s="174"/>
      <c r="R281" s="174"/>
      <c r="S281" s="174"/>
      <c r="T281" s="174"/>
      <c r="U281" s="174"/>
      <c r="V281" s="174"/>
    </row>
    <row r="282" spans="1:22" s="121" customFormat="1" ht="9" customHeight="1" x14ac:dyDescent="0.2">
      <c r="B282" s="174" t="s">
        <v>2159</v>
      </c>
      <c r="C282" s="174"/>
      <c r="D282" s="174"/>
      <c r="E282" s="174"/>
      <c r="F282" s="174"/>
      <c r="G282" s="174"/>
      <c r="H282" s="174"/>
      <c r="I282" s="174"/>
      <c r="J282" s="174"/>
      <c r="K282" s="174"/>
      <c r="L282" s="174"/>
      <c r="M282" s="174"/>
      <c r="N282" s="174"/>
      <c r="O282" s="174"/>
      <c r="P282" s="174"/>
      <c r="Q282" s="174"/>
      <c r="R282" s="174"/>
      <c r="S282" s="174"/>
      <c r="T282" s="174"/>
      <c r="U282" s="174"/>
      <c r="V282" s="174"/>
    </row>
    <row r="283" spans="1:22" s="121" customFormat="1" ht="4.5" customHeight="1" x14ac:dyDescent="0.2">
      <c r="E283" s="123"/>
      <c r="F283" s="124"/>
      <c r="G283" s="123"/>
      <c r="H283" s="124"/>
      <c r="I283" s="123"/>
      <c r="J283" s="124"/>
      <c r="K283" s="123"/>
      <c r="L283" s="124"/>
      <c r="M283" s="123"/>
      <c r="N283" s="124"/>
      <c r="O283" s="123"/>
      <c r="P283" s="124"/>
      <c r="Q283" s="123"/>
      <c r="R283" s="124"/>
      <c r="S283" s="123"/>
      <c r="T283" s="124"/>
      <c r="U283" s="123"/>
      <c r="V283" s="124"/>
    </row>
    <row r="284" spans="1:22" s="121" customFormat="1" ht="9" customHeight="1" x14ac:dyDescent="0.2">
      <c r="A284" s="120" t="s">
        <v>2160</v>
      </c>
      <c r="B284" s="174" t="s">
        <v>2161</v>
      </c>
      <c r="C284" s="174"/>
      <c r="D284" s="174"/>
      <c r="E284" s="174"/>
      <c r="F284" s="174"/>
      <c r="G284" s="174"/>
      <c r="H284" s="174"/>
      <c r="I284" s="174"/>
      <c r="J284" s="174"/>
      <c r="K284" s="174"/>
      <c r="L284" s="174"/>
      <c r="M284" s="174"/>
      <c r="N284" s="174"/>
      <c r="O284" s="174"/>
      <c r="P284" s="174"/>
      <c r="Q284" s="174"/>
      <c r="R284" s="174"/>
      <c r="S284" s="174"/>
      <c r="T284" s="174"/>
      <c r="U284" s="174"/>
      <c r="V284" s="174"/>
    </row>
    <row r="285" spans="1:22" s="121" customFormat="1" ht="4.5" customHeight="1" x14ac:dyDescent="0.2">
      <c r="E285" s="123"/>
      <c r="F285" s="124"/>
      <c r="G285" s="123"/>
      <c r="H285" s="124"/>
      <c r="I285" s="123"/>
      <c r="J285" s="124"/>
      <c r="K285" s="123"/>
      <c r="L285" s="124"/>
      <c r="M285" s="123"/>
      <c r="N285" s="124"/>
      <c r="O285" s="123"/>
      <c r="P285" s="124"/>
      <c r="Q285" s="123"/>
      <c r="R285" s="124"/>
      <c r="S285" s="123"/>
      <c r="T285" s="124"/>
      <c r="U285" s="123"/>
      <c r="V285" s="124"/>
    </row>
    <row r="286" spans="1:22" s="121" customFormat="1" ht="9" customHeight="1" x14ac:dyDescent="0.2">
      <c r="A286" s="120" t="s">
        <v>2162</v>
      </c>
      <c r="B286" s="174" t="s">
        <v>2163</v>
      </c>
      <c r="C286" s="174"/>
      <c r="D286" s="174"/>
      <c r="E286" s="174"/>
      <c r="F286" s="174"/>
      <c r="G286" s="174"/>
      <c r="H286" s="174"/>
      <c r="I286" s="174"/>
      <c r="J286" s="174"/>
      <c r="K286" s="174"/>
      <c r="L286" s="174"/>
      <c r="M286" s="174"/>
      <c r="N286" s="174"/>
      <c r="O286" s="174"/>
      <c r="P286" s="174"/>
      <c r="Q286" s="174"/>
      <c r="R286" s="174"/>
      <c r="S286" s="174"/>
      <c r="T286" s="174"/>
      <c r="U286" s="174"/>
      <c r="V286" s="174"/>
    </row>
    <row r="287" spans="1:22" s="121" customFormat="1" ht="9" customHeight="1" x14ac:dyDescent="0.2">
      <c r="B287" s="174" t="s">
        <v>2164</v>
      </c>
      <c r="C287" s="174"/>
      <c r="D287" s="174"/>
      <c r="E287" s="174"/>
      <c r="F287" s="174"/>
      <c r="G287" s="174"/>
      <c r="H287" s="174"/>
      <c r="I287" s="174"/>
      <c r="J287" s="174"/>
      <c r="K287" s="174"/>
      <c r="L287" s="174"/>
      <c r="M287" s="174"/>
      <c r="N287" s="174"/>
      <c r="O287" s="174"/>
      <c r="P287" s="174"/>
      <c r="Q287" s="174"/>
      <c r="R287" s="174"/>
      <c r="S287" s="174"/>
      <c r="T287" s="174"/>
      <c r="U287" s="174"/>
      <c r="V287" s="174"/>
    </row>
    <row r="288" spans="1:22" s="121" customFormat="1" ht="4.5" customHeight="1" x14ac:dyDescent="0.2">
      <c r="E288" s="123"/>
      <c r="F288" s="124"/>
      <c r="G288" s="123"/>
      <c r="H288" s="124"/>
      <c r="I288" s="123"/>
      <c r="J288" s="124"/>
      <c r="K288" s="123"/>
      <c r="L288" s="124"/>
      <c r="M288" s="123"/>
      <c r="N288" s="124"/>
      <c r="O288" s="123"/>
      <c r="P288" s="124"/>
      <c r="Q288" s="123"/>
      <c r="R288" s="124"/>
      <c r="S288" s="123"/>
      <c r="T288" s="124"/>
      <c r="U288" s="123"/>
      <c r="V288" s="124"/>
    </row>
    <row r="289" spans="1:22" s="121" customFormat="1" ht="9" customHeight="1" x14ac:dyDescent="0.2">
      <c r="A289" s="120" t="s">
        <v>2165</v>
      </c>
      <c r="B289" s="174" t="s">
        <v>2166</v>
      </c>
      <c r="C289" s="174"/>
      <c r="D289" s="174"/>
      <c r="E289" s="174"/>
      <c r="F289" s="174"/>
      <c r="G289" s="174"/>
      <c r="H289" s="174"/>
      <c r="I289" s="174"/>
      <c r="J289" s="174"/>
      <c r="K289" s="174"/>
      <c r="L289" s="174"/>
      <c r="M289" s="174"/>
      <c r="N289" s="174"/>
      <c r="O289" s="174"/>
      <c r="P289" s="174"/>
      <c r="Q289" s="174"/>
      <c r="R289" s="174"/>
      <c r="S289" s="174"/>
      <c r="T289" s="174"/>
      <c r="U289" s="174"/>
      <c r="V289" s="174"/>
    </row>
    <row r="290" spans="1:22" s="121" customFormat="1" ht="9" customHeight="1" x14ac:dyDescent="0.2">
      <c r="B290" s="174" t="s">
        <v>2167</v>
      </c>
      <c r="C290" s="174"/>
      <c r="D290" s="174"/>
      <c r="E290" s="174"/>
      <c r="F290" s="174"/>
      <c r="G290" s="174"/>
      <c r="H290" s="174"/>
      <c r="I290" s="174"/>
      <c r="J290" s="174"/>
      <c r="K290" s="174"/>
      <c r="L290" s="174"/>
      <c r="M290" s="174"/>
      <c r="N290" s="174"/>
      <c r="O290" s="174"/>
      <c r="P290" s="174"/>
      <c r="Q290" s="174"/>
      <c r="R290" s="174"/>
      <c r="S290" s="174"/>
      <c r="T290" s="174"/>
      <c r="U290" s="174"/>
      <c r="V290" s="174"/>
    </row>
    <row r="291" spans="1:22" s="121" customFormat="1" ht="9" customHeight="1" x14ac:dyDescent="0.2">
      <c r="B291" s="174" t="s">
        <v>2168</v>
      </c>
      <c r="C291" s="174"/>
      <c r="D291" s="174"/>
      <c r="E291" s="174"/>
      <c r="F291" s="174"/>
      <c r="G291" s="174"/>
      <c r="H291" s="174"/>
      <c r="I291" s="174"/>
      <c r="J291" s="174"/>
      <c r="K291" s="174"/>
      <c r="L291" s="174"/>
      <c r="M291" s="174"/>
      <c r="N291" s="174"/>
      <c r="O291" s="174"/>
      <c r="P291" s="174"/>
      <c r="Q291" s="174"/>
      <c r="R291" s="174"/>
      <c r="S291" s="174"/>
      <c r="T291" s="174"/>
      <c r="U291" s="174"/>
      <c r="V291" s="174"/>
    </row>
    <row r="292" spans="1:22" s="121" customFormat="1" ht="4.5" customHeight="1" x14ac:dyDescent="0.2">
      <c r="E292" s="123"/>
      <c r="F292" s="124"/>
      <c r="G292" s="123"/>
      <c r="H292" s="124"/>
      <c r="I292" s="123"/>
      <c r="J292" s="124"/>
      <c r="K292" s="123"/>
      <c r="L292" s="124"/>
      <c r="M292" s="123"/>
      <c r="N292" s="124"/>
      <c r="O292" s="123"/>
      <c r="P292" s="124"/>
      <c r="Q292" s="123"/>
      <c r="R292" s="124"/>
      <c r="S292" s="123"/>
      <c r="T292" s="124"/>
      <c r="U292" s="123"/>
      <c r="V292" s="124"/>
    </row>
    <row r="293" spans="1:22" s="121" customFormat="1" ht="9" customHeight="1" x14ac:dyDescent="0.2">
      <c r="A293" s="120" t="s">
        <v>2169</v>
      </c>
      <c r="B293" s="174" t="s">
        <v>2170</v>
      </c>
      <c r="C293" s="174"/>
      <c r="D293" s="174"/>
      <c r="E293" s="174"/>
      <c r="F293" s="174"/>
      <c r="G293" s="174"/>
      <c r="H293" s="174"/>
      <c r="I293" s="174"/>
      <c r="J293" s="174"/>
      <c r="K293" s="174"/>
      <c r="L293" s="174"/>
      <c r="M293" s="174"/>
      <c r="N293" s="174"/>
      <c r="O293" s="174"/>
      <c r="P293" s="174"/>
      <c r="Q293" s="174"/>
      <c r="R293" s="174"/>
      <c r="S293" s="174"/>
      <c r="T293" s="174"/>
      <c r="U293" s="174"/>
      <c r="V293" s="174"/>
    </row>
    <row r="294" spans="1:22" s="121" customFormat="1" ht="9" customHeight="1" x14ac:dyDescent="0.2">
      <c r="B294" s="174" t="s">
        <v>2171</v>
      </c>
      <c r="C294" s="174"/>
      <c r="D294" s="174"/>
      <c r="E294" s="174"/>
      <c r="F294" s="174"/>
      <c r="G294" s="174"/>
      <c r="H294" s="174"/>
      <c r="I294" s="174"/>
      <c r="J294" s="174"/>
      <c r="K294" s="174"/>
      <c r="L294" s="174"/>
      <c r="M294" s="174"/>
      <c r="N294" s="174"/>
      <c r="O294" s="174"/>
      <c r="P294" s="174"/>
      <c r="Q294" s="174"/>
      <c r="R294" s="174"/>
      <c r="S294" s="174"/>
      <c r="T294" s="174"/>
      <c r="U294" s="174"/>
      <c r="V294" s="174"/>
    </row>
    <row r="295" spans="1:22" s="121" customFormat="1" ht="4.5" customHeight="1" x14ac:dyDescent="0.2">
      <c r="E295" s="123"/>
      <c r="F295" s="124"/>
      <c r="G295" s="123"/>
      <c r="H295" s="124"/>
      <c r="I295" s="123"/>
      <c r="J295" s="124"/>
      <c r="K295" s="123"/>
      <c r="L295" s="124"/>
      <c r="M295" s="123"/>
      <c r="N295" s="124"/>
      <c r="O295" s="123"/>
      <c r="P295" s="124"/>
      <c r="Q295" s="123"/>
      <c r="R295" s="124"/>
      <c r="S295" s="123"/>
      <c r="T295" s="124"/>
      <c r="U295" s="123"/>
      <c r="V295" s="124"/>
    </row>
    <row r="296" spans="1:22" s="121" customFormat="1" ht="9" customHeight="1" x14ac:dyDescent="0.2">
      <c r="A296" s="120" t="s">
        <v>2172</v>
      </c>
      <c r="B296" s="174" t="s">
        <v>2173</v>
      </c>
      <c r="C296" s="174"/>
      <c r="D296" s="174"/>
      <c r="E296" s="174"/>
      <c r="F296" s="174"/>
      <c r="G296" s="174"/>
      <c r="H296" s="174"/>
      <c r="I296" s="174"/>
      <c r="J296" s="174"/>
      <c r="K296" s="174"/>
      <c r="L296" s="174"/>
      <c r="M296" s="174"/>
      <c r="N296" s="174"/>
      <c r="O296" s="174"/>
      <c r="P296" s="174"/>
      <c r="Q296" s="174"/>
      <c r="R296" s="174"/>
      <c r="S296" s="174"/>
      <c r="T296" s="174"/>
      <c r="U296" s="174"/>
      <c r="V296" s="174"/>
    </row>
    <row r="297" spans="1:22" s="121" customFormat="1" ht="9" customHeight="1" x14ac:dyDescent="0.2">
      <c r="B297" s="174" t="s">
        <v>2174</v>
      </c>
      <c r="C297" s="174"/>
      <c r="D297" s="174"/>
      <c r="E297" s="174"/>
      <c r="F297" s="174"/>
      <c r="G297" s="174"/>
      <c r="H297" s="174"/>
      <c r="I297" s="174"/>
      <c r="J297" s="174"/>
      <c r="K297" s="174"/>
      <c r="L297" s="174"/>
      <c r="M297" s="174"/>
      <c r="N297" s="174"/>
      <c r="O297" s="174"/>
      <c r="P297" s="174"/>
      <c r="Q297" s="174"/>
      <c r="R297" s="174"/>
      <c r="S297" s="174"/>
      <c r="T297" s="174"/>
      <c r="U297" s="174"/>
      <c r="V297" s="174"/>
    </row>
    <row r="298" spans="1:22" s="121" customFormat="1" ht="4.5" customHeight="1" x14ac:dyDescent="0.2">
      <c r="E298" s="123"/>
      <c r="F298" s="124"/>
      <c r="G298" s="123"/>
      <c r="H298" s="124"/>
      <c r="I298" s="123"/>
      <c r="J298" s="124"/>
      <c r="K298" s="123"/>
      <c r="L298" s="124"/>
      <c r="M298" s="123"/>
      <c r="N298" s="124"/>
      <c r="O298" s="123"/>
      <c r="P298" s="124"/>
      <c r="Q298" s="123"/>
      <c r="R298" s="124"/>
      <c r="S298" s="123"/>
      <c r="T298" s="124"/>
      <c r="U298" s="123"/>
      <c r="V298" s="124"/>
    </row>
    <row r="299" spans="1:22" s="121" customFormat="1" ht="9" customHeight="1" x14ac:dyDescent="0.2">
      <c r="A299" s="120" t="s">
        <v>2175</v>
      </c>
      <c r="B299" s="174" t="s">
        <v>2176</v>
      </c>
      <c r="C299" s="174"/>
      <c r="D299" s="174"/>
      <c r="E299" s="174"/>
      <c r="F299" s="174"/>
      <c r="G299" s="174"/>
      <c r="H299" s="174"/>
      <c r="I299" s="174"/>
      <c r="J299" s="174"/>
      <c r="K299" s="174"/>
      <c r="L299" s="174"/>
      <c r="M299" s="174"/>
      <c r="N299" s="174"/>
      <c r="O299" s="174"/>
      <c r="P299" s="174"/>
      <c r="Q299" s="174"/>
      <c r="R299" s="174"/>
      <c r="S299" s="174"/>
      <c r="T299" s="174"/>
      <c r="U299" s="174"/>
      <c r="V299" s="174"/>
    </row>
    <row r="300" spans="1:22" s="121" customFormat="1" ht="9" customHeight="1" x14ac:dyDescent="0.2">
      <c r="B300" s="174" t="s">
        <v>2177</v>
      </c>
      <c r="C300" s="174"/>
      <c r="D300" s="174"/>
      <c r="E300" s="174"/>
      <c r="F300" s="174"/>
      <c r="G300" s="174"/>
      <c r="H300" s="174"/>
      <c r="I300" s="174"/>
      <c r="J300" s="174"/>
      <c r="K300" s="174"/>
      <c r="L300" s="174"/>
      <c r="M300" s="174"/>
      <c r="N300" s="174"/>
      <c r="O300" s="174"/>
      <c r="P300" s="174"/>
      <c r="Q300" s="174"/>
      <c r="R300" s="174"/>
      <c r="S300" s="174"/>
      <c r="T300" s="174"/>
      <c r="U300" s="174"/>
      <c r="V300" s="174"/>
    </row>
    <row r="301" spans="1:22" s="121" customFormat="1" ht="9" customHeight="1" x14ac:dyDescent="0.2">
      <c r="B301" s="174" t="s">
        <v>2178</v>
      </c>
      <c r="C301" s="174"/>
      <c r="D301" s="174"/>
      <c r="E301" s="174"/>
      <c r="F301" s="174"/>
      <c r="G301" s="174"/>
      <c r="H301" s="174"/>
      <c r="I301" s="174"/>
      <c r="J301" s="174"/>
      <c r="K301" s="174"/>
      <c r="L301" s="174"/>
      <c r="M301" s="174"/>
      <c r="N301" s="174"/>
      <c r="O301" s="174"/>
      <c r="P301" s="174"/>
      <c r="Q301" s="174"/>
      <c r="R301" s="174"/>
      <c r="S301" s="174"/>
      <c r="T301" s="174"/>
      <c r="U301" s="174"/>
      <c r="V301" s="174"/>
    </row>
    <row r="302" spans="1:22" s="121" customFormat="1" ht="4.5" customHeight="1" x14ac:dyDescent="0.2">
      <c r="E302" s="123"/>
      <c r="F302" s="124"/>
      <c r="G302" s="123"/>
      <c r="H302" s="124"/>
      <c r="I302" s="123"/>
      <c r="J302" s="124"/>
      <c r="K302" s="123"/>
      <c r="L302" s="124"/>
      <c r="M302" s="123"/>
      <c r="N302" s="124"/>
      <c r="O302" s="123"/>
      <c r="P302" s="124"/>
      <c r="Q302" s="123"/>
      <c r="R302" s="124"/>
      <c r="S302" s="123"/>
      <c r="T302" s="124"/>
      <c r="U302" s="123"/>
      <c r="V302" s="124"/>
    </row>
    <row r="303" spans="1:22" s="121" customFormat="1" ht="9" customHeight="1" x14ac:dyDescent="0.2">
      <c r="A303" s="120" t="s">
        <v>2179</v>
      </c>
      <c r="B303" s="174" t="s">
        <v>2180</v>
      </c>
      <c r="C303" s="174"/>
      <c r="D303" s="174"/>
      <c r="E303" s="174"/>
      <c r="F303" s="174"/>
      <c r="G303" s="174"/>
      <c r="H303" s="174"/>
      <c r="I303" s="174"/>
      <c r="J303" s="174"/>
      <c r="K303" s="174"/>
      <c r="L303" s="174"/>
      <c r="M303" s="174"/>
      <c r="N303" s="174"/>
      <c r="O303" s="174"/>
      <c r="P303" s="174"/>
      <c r="Q303" s="174"/>
      <c r="R303" s="174"/>
      <c r="S303" s="174"/>
      <c r="T303" s="174"/>
      <c r="U303" s="174"/>
      <c r="V303" s="174"/>
    </row>
    <row r="304" spans="1:22" s="121" customFormat="1" ht="9" customHeight="1" x14ac:dyDescent="0.2">
      <c r="B304" s="174" t="s">
        <v>2181</v>
      </c>
      <c r="C304" s="174"/>
      <c r="D304" s="174"/>
      <c r="E304" s="174"/>
      <c r="F304" s="174"/>
      <c r="G304" s="174"/>
      <c r="H304" s="174"/>
      <c r="I304" s="174"/>
      <c r="J304" s="174"/>
      <c r="K304" s="174"/>
      <c r="L304" s="174"/>
      <c r="M304" s="174"/>
      <c r="N304" s="174"/>
      <c r="O304" s="174"/>
      <c r="P304" s="174"/>
      <c r="Q304" s="174"/>
      <c r="R304" s="174"/>
      <c r="S304" s="174"/>
      <c r="T304" s="174"/>
      <c r="U304" s="174"/>
      <c r="V304" s="174"/>
    </row>
    <row r="305" spans="1:22" s="121" customFormat="1" ht="9" customHeight="1" x14ac:dyDescent="0.2">
      <c r="B305" s="174" t="s">
        <v>2182</v>
      </c>
      <c r="C305" s="174"/>
      <c r="D305" s="174"/>
      <c r="E305" s="174"/>
      <c r="F305" s="174"/>
      <c r="G305" s="174"/>
      <c r="H305" s="174"/>
      <c r="I305" s="174"/>
      <c r="J305" s="174"/>
      <c r="K305" s="174"/>
      <c r="L305" s="174"/>
      <c r="M305" s="174"/>
      <c r="N305" s="174"/>
      <c r="O305" s="174"/>
      <c r="P305" s="174"/>
      <c r="Q305" s="174"/>
      <c r="R305" s="174"/>
      <c r="S305" s="174"/>
      <c r="T305" s="174"/>
      <c r="U305" s="174"/>
      <c r="V305" s="174"/>
    </row>
    <row r="306" spans="1:22" s="121" customFormat="1" ht="4.5" customHeight="1" x14ac:dyDescent="0.2">
      <c r="E306" s="123"/>
      <c r="F306" s="124"/>
      <c r="G306" s="123"/>
      <c r="H306" s="124"/>
      <c r="I306" s="123"/>
      <c r="J306" s="124"/>
      <c r="K306" s="123"/>
      <c r="L306" s="124"/>
      <c r="M306" s="123"/>
      <c r="N306" s="124"/>
      <c r="O306" s="123"/>
      <c r="P306" s="124"/>
      <c r="Q306" s="123"/>
      <c r="R306" s="124"/>
      <c r="S306" s="123"/>
      <c r="T306" s="124"/>
      <c r="U306" s="123"/>
      <c r="V306" s="124"/>
    </row>
    <row r="307" spans="1:22" s="121" customFormat="1" ht="9" customHeight="1" x14ac:dyDescent="0.2">
      <c r="A307" s="120" t="s">
        <v>2183</v>
      </c>
      <c r="B307" s="174" t="s">
        <v>2184</v>
      </c>
      <c r="C307" s="174"/>
      <c r="D307" s="174"/>
      <c r="E307" s="174"/>
      <c r="F307" s="174"/>
      <c r="G307" s="174"/>
      <c r="H307" s="174"/>
      <c r="I307" s="174"/>
      <c r="J307" s="174"/>
      <c r="K307" s="174"/>
      <c r="L307" s="174"/>
      <c r="M307" s="174"/>
      <c r="N307" s="174"/>
      <c r="O307" s="174"/>
      <c r="P307" s="174"/>
      <c r="Q307" s="174"/>
      <c r="R307" s="174"/>
      <c r="S307" s="174"/>
      <c r="T307" s="174"/>
      <c r="U307" s="174"/>
      <c r="V307" s="174"/>
    </row>
    <row r="308" spans="1:22" s="121" customFormat="1" ht="4.5" customHeight="1" x14ac:dyDescent="0.2">
      <c r="E308" s="123"/>
      <c r="F308" s="124"/>
      <c r="G308" s="123"/>
      <c r="H308" s="124"/>
      <c r="I308" s="123"/>
      <c r="J308" s="124"/>
      <c r="K308" s="123"/>
      <c r="L308" s="124"/>
      <c r="M308" s="123"/>
      <c r="N308" s="124"/>
      <c r="O308" s="123"/>
      <c r="P308" s="124"/>
      <c r="Q308" s="123"/>
      <c r="R308" s="124"/>
      <c r="S308" s="123"/>
      <c r="T308" s="124"/>
      <c r="U308" s="123"/>
      <c r="V308" s="124"/>
    </row>
    <row r="309" spans="1:22" s="121" customFormat="1" ht="9" customHeight="1" x14ac:dyDescent="0.2">
      <c r="A309" s="120" t="s">
        <v>2096</v>
      </c>
      <c r="B309" s="174" t="s">
        <v>2185</v>
      </c>
      <c r="C309" s="174"/>
      <c r="D309" s="174"/>
      <c r="E309" s="174"/>
      <c r="F309" s="174"/>
      <c r="G309" s="174"/>
      <c r="H309" s="174"/>
      <c r="I309" s="174"/>
      <c r="J309" s="174"/>
      <c r="K309" s="174"/>
      <c r="L309" s="174"/>
      <c r="M309" s="174"/>
      <c r="N309" s="174"/>
      <c r="O309" s="174"/>
      <c r="P309" s="174"/>
      <c r="Q309" s="174"/>
      <c r="R309" s="174"/>
      <c r="S309" s="174"/>
      <c r="T309" s="174"/>
      <c r="U309" s="174"/>
      <c r="V309" s="174"/>
    </row>
    <row r="310" spans="1:22" s="121" customFormat="1" ht="9" customHeight="1" x14ac:dyDescent="0.2">
      <c r="B310" s="174" t="s">
        <v>2186</v>
      </c>
      <c r="C310" s="174"/>
      <c r="D310" s="174"/>
      <c r="E310" s="174"/>
      <c r="F310" s="174"/>
      <c r="G310" s="174"/>
      <c r="H310" s="174"/>
      <c r="I310" s="174"/>
      <c r="J310" s="174"/>
      <c r="K310" s="174"/>
      <c r="L310" s="174"/>
      <c r="M310" s="174"/>
      <c r="N310" s="174"/>
      <c r="O310" s="174"/>
      <c r="P310" s="174"/>
      <c r="Q310" s="174"/>
      <c r="R310" s="174"/>
      <c r="S310" s="174"/>
      <c r="T310" s="174"/>
      <c r="U310" s="174"/>
      <c r="V310" s="174"/>
    </row>
    <row r="311" spans="1:22" s="121" customFormat="1" ht="9" customHeight="1" x14ac:dyDescent="0.2">
      <c r="B311" s="174" t="s">
        <v>2187</v>
      </c>
      <c r="C311" s="174"/>
      <c r="D311" s="174"/>
      <c r="E311" s="174"/>
      <c r="F311" s="174"/>
      <c r="G311" s="174"/>
      <c r="H311" s="174"/>
      <c r="I311" s="174"/>
      <c r="J311" s="174"/>
      <c r="K311" s="174"/>
      <c r="L311" s="174"/>
      <c r="M311" s="174"/>
      <c r="N311" s="174"/>
      <c r="O311" s="174"/>
      <c r="P311" s="174"/>
      <c r="Q311" s="174"/>
      <c r="R311" s="174"/>
      <c r="S311" s="174"/>
      <c r="T311" s="174"/>
      <c r="U311" s="174"/>
      <c r="V311" s="174"/>
    </row>
    <row r="312" spans="1:22" s="121" customFormat="1" ht="9" customHeight="1" x14ac:dyDescent="0.2">
      <c r="B312" s="174" t="s">
        <v>2188</v>
      </c>
      <c r="C312" s="174"/>
      <c r="D312" s="174"/>
      <c r="E312" s="174"/>
      <c r="F312" s="174"/>
      <c r="G312" s="174"/>
      <c r="H312" s="174"/>
      <c r="I312" s="174"/>
      <c r="J312" s="174"/>
      <c r="K312" s="174"/>
      <c r="L312" s="174"/>
      <c r="M312" s="174"/>
      <c r="N312" s="174"/>
      <c r="O312" s="174"/>
      <c r="P312" s="174"/>
      <c r="Q312" s="174"/>
      <c r="R312" s="174"/>
      <c r="S312" s="174"/>
      <c r="T312" s="174"/>
      <c r="U312" s="174"/>
      <c r="V312" s="174"/>
    </row>
    <row r="313" spans="1:22" s="121" customFormat="1" ht="9" customHeight="1" x14ac:dyDescent="0.2">
      <c r="B313" s="174" t="s">
        <v>2189</v>
      </c>
      <c r="C313" s="174"/>
      <c r="D313" s="174"/>
      <c r="E313" s="174"/>
      <c r="F313" s="174"/>
      <c r="G313" s="174"/>
      <c r="H313" s="174"/>
      <c r="I313" s="174"/>
      <c r="J313" s="174"/>
      <c r="K313" s="174"/>
      <c r="L313" s="174"/>
      <c r="M313" s="174"/>
      <c r="N313" s="174"/>
      <c r="O313" s="174"/>
      <c r="P313" s="174"/>
      <c r="Q313" s="174"/>
      <c r="R313" s="174"/>
      <c r="S313" s="174"/>
      <c r="T313" s="174"/>
      <c r="U313" s="174"/>
      <c r="V313" s="174"/>
    </row>
    <row r="314" spans="1:22" s="121" customFormat="1" ht="9" customHeight="1" x14ac:dyDescent="0.2">
      <c r="B314" s="174" t="s">
        <v>2190</v>
      </c>
      <c r="C314" s="174"/>
      <c r="D314" s="174"/>
      <c r="E314" s="174"/>
      <c r="F314" s="174"/>
      <c r="G314" s="174"/>
      <c r="H314" s="174"/>
      <c r="I314" s="174"/>
      <c r="J314" s="174"/>
      <c r="K314" s="174"/>
      <c r="L314" s="174"/>
      <c r="M314" s="174"/>
      <c r="N314" s="174"/>
      <c r="O314" s="174"/>
      <c r="P314" s="174"/>
      <c r="Q314" s="174"/>
      <c r="R314" s="174"/>
      <c r="S314" s="174"/>
      <c r="T314" s="174"/>
      <c r="U314" s="174"/>
      <c r="V314" s="174"/>
    </row>
    <row r="315" spans="1:22" s="121" customFormat="1" ht="9" customHeight="1" x14ac:dyDescent="0.2">
      <c r="B315" s="174" t="s">
        <v>2191</v>
      </c>
      <c r="C315" s="174"/>
      <c r="D315" s="174"/>
      <c r="E315" s="174"/>
      <c r="F315" s="174"/>
      <c r="G315" s="174"/>
      <c r="H315" s="174"/>
      <c r="I315" s="174"/>
      <c r="J315" s="174"/>
      <c r="K315" s="174"/>
      <c r="L315" s="174"/>
      <c r="M315" s="174"/>
      <c r="N315" s="174"/>
      <c r="O315" s="174"/>
      <c r="P315" s="174"/>
      <c r="Q315" s="174"/>
      <c r="R315" s="174"/>
      <c r="S315" s="174"/>
      <c r="T315" s="174"/>
      <c r="U315" s="174"/>
      <c r="V315" s="174"/>
    </row>
    <row r="316" spans="1:22" s="121" customFormat="1" ht="4.5" customHeight="1" x14ac:dyDescent="0.2">
      <c r="E316" s="123"/>
      <c r="F316" s="124"/>
      <c r="G316" s="123"/>
      <c r="H316" s="124"/>
      <c r="I316" s="123"/>
      <c r="J316" s="124"/>
      <c r="K316" s="123"/>
      <c r="L316" s="124"/>
      <c r="M316" s="123"/>
      <c r="N316" s="124"/>
      <c r="O316" s="123"/>
      <c r="P316" s="124"/>
      <c r="Q316" s="123"/>
      <c r="R316" s="124"/>
      <c r="S316" s="123"/>
      <c r="T316" s="124"/>
      <c r="U316" s="123"/>
      <c r="V316" s="124"/>
    </row>
    <row r="317" spans="1:22" s="121" customFormat="1" ht="9" customHeight="1" x14ac:dyDescent="0.2">
      <c r="A317" s="120" t="s">
        <v>2192</v>
      </c>
      <c r="B317" s="174" t="s">
        <v>2193</v>
      </c>
      <c r="C317" s="174"/>
      <c r="D317" s="174"/>
      <c r="E317" s="174"/>
      <c r="F317" s="174"/>
      <c r="G317" s="174"/>
      <c r="H317" s="174"/>
      <c r="I317" s="174"/>
      <c r="J317" s="174"/>
      <c r="K317" s="174"/>
      <c r="L317" s="174"/>
      <c r="M317" s="174"/>
      <c r="N317" s="174"/>
      <c r="O317" s="174"/>
      <c r="P317" s="174"/>
      <c r="Q317" s="174"/>
      <c r="R317" s="174"/>
      <c r="S317" s="174"/>
      <c r="T317" s="174"/>
      <c r="U317" s="174"/>
      <c r="V317" s="174"/>
    </row>
    <row r="318" spans="1:22" s="121" customFormat="1" ht="9" customHeight="1" x14ac:dyDescent="0.2">
      <c r="B318" s="174" t="s">
        <v>2194</v>
      </c>
      <c r="C318" s="174"/>
      <c r="D318" s="174"/>
      <c r="E318" s="174"/>
      <c r="F318" s="174"/>
      <c r="G318" s="174"/>
      <c r="H318" s="174"/>
      <c r="I318" s="174"/>
      <c r="J318" s="174"/>
      <c r="K318" s="174"/>
      <c r="L318" s="174"/>
      <c r="M318" s="174"/>
      <c r="N318" s="174"/>
      <c r="O318" s="174"/>
      <c r="P318" s="174"/>
      <c r="Q318" s="174"/>
      <c r="R318" s="174"/>
      <c r="S318" s="174"/>
      <c r="T318" s="174"/>
      <c r="U318" s="174"/>
      <c r="V318" s="174"/>
    </row>
    <row r="319" spans="1:22" s="121" customFormat="1" ht="9" customHeight="1" x14ac:dyDescent="0.2">
      <c r="B319" s="174" t="s">
        <v>2195</v>
      </c>
      <c r="C319" s="174"/>
      <c r="D319" s="174"/>
      <c r="E319" s="174"/>
      <c r="F319" s="174"/>
      <c r="G319" s="174"/>
      <c r="H319" s="174"/>
      <c r="I319" s="174"/>
      <c r="J319" s="174"/>
      <c r="K319" s="174"/>
      <c r="L319" s="174"/>
      <c r="M319" s="174"/>
      <c r="N319" s="174"/>
      <c r="O319" s="174"/>
      <c r="P319" s="174"/>
      <c r="Q319" s="174"/>
      <c r="R319" s="174"/>
      <c r="S319" s="174"/>
      <c r="T319" s="174"/>
      <c r="U319" s="174"/>
      <c r="V319" s="174"/>
    </row>
    <row r="320" spans="1:22" s="121" customFormat="1" ht="9" customHeight="1" x14ac:dyDescent="0.2">
      <c r="B320" s="174" t="s">
        <v>2196</v>
      </c>
      <c r="C320" s="174"/>
      <c r="D320" s="174"/>
      <c r="E320" s="174"/>
      <c r="F320" s="174"/>
      <c r="G320" s="174"/>
      <c r="H320" s="174"/>
      <c r="I320" s="174"/>
      <c r="J320" s="174"/>
      <c r="K320" s="174"/>
      <c r="L320" s="174"/>
      <c r="M320" s="174"/>
      <c r="N320" s="174"/>
      <c r="O320" s="174"/>
      <c r="P320" s="174"/>
      <c r="Q320" s="174"/>
      <c r="R320" s="174"/>
      <c r="S320" s="174"/>
      <c r="T320" s="174"/>
      <c r="U320" s="174"/>
      <c r="V320" s="174"/>
    </row>
    <row r="321" spans="1:22" s="121" customFormat="1" ht="9" customHeight="1" x14ac:dyDescent="0.2">
      <c r="E321" s="123"/>
      <c r="F321" s="124"/>
      <c r="G321" s="123"/>
      <c r="H321" s="124"/>
      <c r="I321" s="123"/>
      <c r="J321" s="124"/>
      <c r="K321" s="123"/>
      <c r="L321" s="124"/>
      <c r="M321" s="123"/>
      <c r="N321" s="124"/>
      <c r="O321" s="123"/>
      <c r="P321" s="124"/>
      <c r="Q321" s="123"/>
      <c r="R321" s="124"/>
      <c r="S321" s="123"/>
      <c r="T321" s="124"/>
      <c r="U321" s="123"/>
      <c r="V321" s="124"/>
    </row>
    <row r="322" spans="1:22" s="121" customFormat="1" ht="9" customHeight="1" x14ac:dyDescent="0.2">
      <c r="A322" s="126" t="s">
        <v>2197</v>
      </c>
      <c r="E322" s="123"/>
      <c r="F322" s="124"/>
      <c r="G322" s="123"/>
      <c r="H322" s="124"/>
      <c r="I322" s="123"/>
      <c r="J322" s="124"/>
      <c r="K322" s="123"/>
      <c r="L322" s="124"/>
      <c r="M322" s="123"/>
      <c r="N322" s="124"/>
      <c r="O322" s="123"/>
      <c r="P322" s="124"/>
      <c r="Q322" s="123"/>
      <c r="R322" s="124"/>
      <c r="S322" s="123"/>
      <c r="T322" s="124"/>
      <c r="U322" s="123"/>
      <c r="V322" s="124"/>
    </row>
    <row r="323" spans="1:22" s="121" customFormat="1" ht="9" customHeight="1" x14ac:dyDescent="0.2">
      <c r="E323" s="123"/>
      <c r="F323" s="124"/>
      <c r="G323" s="123"/>
      <c r="H323" s="124"/>
      <c r="I323" s="123"/>
      <c r="J323" s="124"/>
      <c r="K323" s="123"/>
      <c r="L323" s="124"/>
      <c r="M323" s="123"/>
      <c r="N323" s="124"/>
      <c r="O323" s="123"/>
      <c r="P323" s="124"/>
      <c r="Q323" s="123"/>
      <c r="R323" s="124"/>
      <c r="S323" s="123"/>
      <c r="T323" s="124"/>
      <c r="U323" s="123"/>
      <c r="V323" s="124"/>
    </row>
    <row r="324" spans="1:22" s="121" customFormat="1" ht="9" customHeight="1" x14ac:dyDescent="0.2">
      <c r="A324" s="174" t="s">
        <v>2198</v>
      </c>
      <c r="B324" s="174"/>
      <c r="C324" s="174"/>
      <c r="D324" s="174"/>
      <c r="E324" s="174"/>
      <c r="F324" s="174"/>
      <c r="G324" s="174"/>
      <c r="H324" s="174"/>
      <c r="I324" s="174"/>
      <c r="J324" s="174"/>
      <c r="K324" s="174"/>
      <c r="L324" s="174"/>
      <c r="M324" s="174"/>
      <c r="N324" s="174"/>
      <c r="O324" s="174"/>
      <c r="P324" s="174"/>
      <c r="Q324" s="174"/>
      <c r="R324" s="174"/>
      <c r="S324" s="174"/>
      <c r="T324" s="174"/>
      <c r="U324" s="174"/>
      <c r="V324" s="174"/>
    </row>
    <row r="325" spans="1:22" s="121" customFormat="1" ht="9" customHeight="1" x14ac:dyDescent="0.2">
      <c r="A325" s="174" t="s">
        <v>2199</v>
      </c>
      <c r="B325" s="174"/>
      <c r="C325" s="174"/>
      <c r="D325" s="174"/>
      <c r="E325" s="174"/>
      <c r="F325" s="174"/>
      <c r="G325" s="174"/>
      <c r="H325" s="174"/>
      <c r="I325" s="174"/>
      <c r="J325" s="174"/>
      <c r="K325" s="174"/>
      <c r="L325" s="174"/>
      <c r="M325" s="174"/>
      <c r="N325" s="174"/>
      <c r="O325" s="174"/>
      <c r="P325" s="174"/>
      <c r="Q325" s="174"/>
      <c r="R325" s="174"/>
      <c r="S325" s="174"/>
      <c r="T325" s="174"/>
      <c r="U325" s="174"/>
      <c r="V325" s="174"/>
    </row>
    <row r="326" spans="1:22" s="121" customFormat="1" ht="9" customHeight="1" x14ac:dyDescent="0.2">
      <c r="A326" s="174" t="s">
        <v>2200</v>
      </c>
      <c r="B326" s="174"/>
      <c r="C326" s="174"/>
      <c r="D326" s="174"/>
      <c r="E326" s="174"/>
      <c r="F326" s="174"/>
      <c r="G326" s="174"/>
      <c r="H326" s="174"/>
      <c r="I326" s="174"/>
      <c r="J326" s="174"/>
      <c r="K326" s="174"/>
      <c r="L326" s="174"/>
      <c r="M326" s="174"/>
      <c r="N326" s="174"/>
      <c r="O326" s="174"/>
      <c r="P326" s="174"/>
      <c r="Q326" s="174"/>
      <c r="R326" s="174"/>
      <c r="S326" s="174"/>
      <c r="T326" s="174"/>
      <c r="U326" s="174"/>
      <c r="V326" s="174"/>
    </row>
    <row r="327" spans="1:22" s="121" customFormat="1" ht="9" customHeight="1" x14ac:dyDescent="0.2">
      <c r="A327" s="174" t="s">
        <v>2201</v>
      </c>
      <c r="B327" s="174"/>
      <c r="C327" s="174"/>
      <c r="D327" s="174"/>
      <c r="E327" s="174"/>
      <c r="F327" s="174"/>
      <c r="G327" s="174"/>
      <c r="H327" s="174"/>
      <c r="I327" s="174"/>
      <c r="J327" s="174"/>
      <c r="K327" s="174"/>
      <c r="L327" s="174"/>
      <c r="M327" s="174"/>
      <c r="N327" s="174"/>
      <c r="O327" s="174"/>
      <c r="P327" s="174"/>
      <c r="Q327" s="174"/>
      <c r="R327" s="174"/>
      <c r="S327" s="174"/>
      <c r="T327" s="174"/>
      <c r="U327" s="174"/>
      <c r="V327" s="174"/>
    </row>
    <row r="328" spans="1:22" s="121" customFormat="1" ht="9" customHeight="1" x14ac:dyDescent="0.2">
      <c r="A328" s="174" t="s">
        <v>2202</v>
      </c>
      <c r="B328" s="174"/>
      <c r="C328" s="174"/>
      <c r="D328" s="174"/>
      <c r="E328" s="174"/>
      <c r="F328" s="174"/>
      <c r="G328" s="174"/>
      <c r="H328" s="174"/>
      <c r="I328" s="174"/>
      <c r="J328" s="174"/>
      <c r="K328" s="174"/>
      <c r="L328" s="174"/>
      <c r="M328" s="174"/>
      <c r="N328" s="174"/>
      <c r="O328" s="174"/>
      <c r="P328" s="174"/>
      <c r="Q328" s="174"/>
      <c r="R328" s="174"/>
      <c r="S328" s="174"/>
      <c r="T328" s="174"/>
      <c r="U328" s="174"/>
      <c r="V328" s="174"/>
    </row>
    <row r="329" spans="1:22" s="121" customFormat="1" ht="9" customHeight="1" x14ac:dyDescent="0.2">
      <c r="A329" s="174" t="s">
        <v>2203</v>
      </c>
      <c r="B329" s="174"/>
      <c r="C329" s="174"/>
      <c r="D329" s="174"/>
      <c r="E329" s="174"/>
      <c r="F329" s="174"/>
      <c r="G329" s="174"/>
      <c r="H329" s="174"/>
      <c r="I329" s="174"/>
      <c r="J329" s="174"/>
      <c r="K329" s="174"/>
      <c r="L329" s="174"/>
      <c r="M329" s="174"/>
      <c r="N329" s="174"/>
      <c r="O329" s="174"/>
      <c r="P329" s="174"/>
      <c r="Q329" s="174"/>
      <c r="R329" s="174"/>
      <c r="S329" s="174"/>
      <c r="T329" s="174"/>
      <c r="U329" s="174"/>
      <c r="V329" s="174"/>
    </row>
    <row r="330" spans="1:22" s="121" customFormat="1" ht="9" customHeight="1" x14ac:dyDescent="0.2">
      <c r="A330" s="174" t="s">
        <v>2204</v>
      </c>
      <c r="B330" s="174"/>
      <c r="C330" s="174"/>
      <c r="D330" s="174"/>
      <c r="E330" s="174"/>
      <c r="F330" s="174"/>
      <c r="G330" s="174"/>
      <c r="H330" s="174"/>
      <c r="I330" s="174"/>
      <c r="J330" s="174"/>
      <c r="K330" s="174"/>
      <c r="L330" s="174"/>
      <c r="M330" s="174"/>
      <c r="N330" s="174"/>
      <c r="O330" s="174"/>
      <c r="P330" s="174"/>
      <c r="Q330" s="174"/>
      <c r="R330" s="174"/>
      <c r="S330" s="174"/>
      <c r="T330" s="174"/>
      <c r="U330" s="174"/>
      <c r="V330" s="174"/>
    </row>
    <row r="331" spans="1:22" s="121" customFormat="1" ht="9" customHeight="1" x14ac:dyDescent="0.2">
      <c r="E331" s="123"/>
      <c r="F331" s="124"/>
      <c r="G331" s="123"/>
      <c r="H331" s="124"/>
      <c r="I331" s="123"/>
      <c r="J331" s="124"/>
      <c r="K331" s="123"/>
      <c r="L331" s="124"/>
      <c r="M331" s="123"/>
      <c r="N331" s="124"/>
      <c r="O331" s="123"/>
      <c r="P331" s="124"/>
      <c r="Q331" s="123"/>
      <c r="R331" s="124"/>
      <c r="S331" s="123"/>
      <c r="T331" s="124"/>
      <c r="U331" s="123"/>
      <c r="V331" s="124"/>
    </row>
    <row r="332" spans="1:22" s="121" customFormat="1" ht="9" customHeight="1" x14ac:dyDescent="0.2">
      <c r="A332" s="174" t="s">
        <v>2205</v>
      </c>
      <c r="B332" s="174"/>
      <c r="C332" s="174"/>
      <c r="D332" s="174"/>
      <c r="E332" s="174"/>
      <c r="F332" s="174"/>
      <c r="G332" s="174"/>
      <c r="H332" s="174"/>
      <c r="I332" s="174"/>
      <c r="J332" s="174"/>
      <c r="K332" s="174"/>
      <c r="L332" s="174"/>
      <c r="M332" s="174"/>
      <c r="N332" s="174"/>
      <c r="O332" s="174"/>
      <c r="P332" s="174"/>
      <c r="Q332" s="174"/>
      <c r="R332" s="174"/>
      <c r="S332" s="174"/>
      <c r="T332" s="174"/>
      <c r="U332" s="174"/>
      <c r="V332" s="174"/>
    </row>
    <row r="333" spans="1:22" s="121" customFormat="1" ht="9" customHeight="1" x14ac:dyDescent="0.2">
      <c r="E333" s="123"/>
      <c r="F333" s="124"/>
      <c r="G333" s="123"/>
      <c r="H333" s="124"/>
      <c r="I333" s="123"/>
      <c r="J333" s="124"/>
      <c r="K333" s="123"/>
      <c r="L333" s="124"/>
      <c r="M333" s="123"/>
      <c r="N333" s="124"/>
      <c r="O333" s="123"/>
      <c r="P333" s="124"/>
      <c r="Q333" s="123"/>
      <c r="R333" s="124"/>
      <c r="S333" s="123"/>
      <c r="T333" s="124"/>
      <c r="U333" s="123"/>
      <c r="V333" s="124"/>
    </row>
    <row r="334" spans="1:22" s="121" customFormat="1" ht="9" customHeight="1" x14ac:dyDescent="0.2">
      <c r="E334" s="123"/>
      <c r="F334" s="124"/>
      <c r="G334" s="123"/>
      <c r="H334" s="124"/>
      <c r="I334" s="123"/>
      <c r="J334" s="124"/>
      <c r="K334" s="123"/>
      <c r="L334" s="124"/>
      <c r="M334" s="123"/>
      <c r="N334" s="124"/>
      <c r="O334" s="123"/>
      <c r="P334" s="124"/>
      <c r="Q334" s="123"/>
      <c r="R334" s="124"/>
      <c r="S334" s="123"/>
      <c r="T334" s="124"/>
      <c r="U334" s="123"/>
      <c r="V334" s="124"/>
    </row>
    <row r="335" spans="1:22" s="121" customFormat="1" ht="9" customHeight="1" x14ac:dyDescent="0.2">
      <c r="E335" s="123"/>
      <c r="F335" s="124"/>
      <c r="G335" s="123"/>
      <c r="H335" s="124"/>
      <c r="I335" s="123"/>
      <c r="J335" s="124"/>
      <c r="K335" s="123"/>
      <c r="L335" s="124"/>
      <c r="M335" s="123"/>
      <c r="N335" s="124"/>
      <c r="O335" s="123"/>
      <c r="P335" s="124"/>
      <c r="Q335" s="123"/>
      <c r="R335" s="124"/>
      <c r="S335" s="123"/>
      <c r="T335" s="124"/>
      <c r="U335" s="123"/>
      <c r="V335" s="124"/>
    </row>
    <row r="336" spans="1:22" s="121" customFormat="1" ht="9" customHeight="1" x14ac:dyDescent="0.2">
      <c r="E336" s="123"/>
      <c r="F336" s="124"/>
      <c r="G336" s="123"/>
      <c r="H336" s="124"/>
      <c r="I336" s="123"/>
      <c r="J336" s="124"/>
      <c r="K336" s="123"/>
      <c r="L336" s="124"/>
      <c r="M336" s="123"/>
      <c r="N336" s="124"/>
      <c r="O336" s="123"/>
      <c r="P336" s="124"/>
      <c r="Q336" s="123"/>
      <c r="R336" s="124"/>
      <c r="S336" s="123"/>
      <c r="T336" s="124"/>
      <c r="U336" s="123"/>
      <c r="V336" s="124"/>
    </row>
    <row r="337" spans="1:22" s="121" customFormat="1" ht="9" customHeight="1" x14ac:dyDescent="0.2">
      <c r="A337" s="173" t="s">
        <v>2206</v>
      </c>
      <c r="B337" s="173"/>
      <c r="C337" s="173"/>
      <c r="D337" s="173"/>
      <c r="E337" s="173"/>
      <c r="F337" s="173"/>
      <c r="G337" s="173"/>
      <c r="H337" s="173"/>
      <c r="I337" s="173"/>
      <c r="J337" s="173"/>
      <c r="K337" s="173"/>
      <c r="L337" s="173"/>
      <c r="M337" s="173"/>
      <c r="N337" s="173"/>
      <c r="O337" s="173"/>
      <c r="P337" s="173"/>
      <c r="Q337" s="173"/>
      <c r="R337" s="173"/>
      <c r="S337" s="173"/>
      <c r="T337" s="173"/>
      <c r="U337" s="173"/>
      <c r="V337" s="173"/>
    </row>
    <row r="338" spans="1:22" s="121" customFormat="1" ht="9" customHeight="1" x14ac:dyDescent="0.2">
      <c r="A338" s="173" t="s">
        <v>2207</v>
      </c>
      <c r="B338" s="173"/>
      <c r="C338" s="173"/>
      <c r="D338" s="173"/>
      <c r="E338" s="173"/>
      <c r="F338" s="173"/>
      <c r="G338" s="173"/>
      <c r="H338" s="173"/>
      <c r="I338" s="173"/>
      <c r="J338" s="173"/>
      <c r="K338" s="173"/>
      <c r="L338" s="173"/>
      <c r="M338" s="173"/>
      <c r="N338" s="173"/>
      <c r="O338" s="173"/>
      <c r="P338" s="173"/>
      <c r="Q338" s="173"/>
      <c r="R338" s="173"/>
      <c r="S338" s="173"/>
      <c r="T338" s="173"/>
      <c r="U338" s="173"/>
      <c r="V338" s="173"/>
    </row>
    <row r="339" spans="1:22" s="121" customFormat="1" ht="9" customHeight="1" x14ac:dyDescent="0.2">
      <c r="A339" s="173" t="s">
        <v>2208</v>
      </c>
      <c r="B339" s="173"/>
      <c r="C339" s="173"/>
      <c r="D339" s="173"/>
      <c r="E339" s="173"/>
      <c r="F339" s="173"/>
      <c r="G339" s="173"/>
      <c r="H339" s="173"/>
      <c r="I339" s="173"/>
      <c r="J339" s="173"/>
      <c r="K339" s="173"/>
      <c r="L339" s="173"/>
      <c r="M339" s="173"/>
      <c r="N339" s="173"/>
      <c r="O339" s="173"/>
      <c r="P339" s="173"/>
      <c r="Q339" s="173"/>
      <c r="R339" s="173"/>
      <c r="S339" s="173"/>
      <c r="T339" s="173"/>
      <c r="U339" s="173"/>
      <c r="V339" s="173"/>
    </row>
    <row r="340" spans="1:22" s="121" customFormat="1" ht="9" customHeight="1" x14ac:dyDescent="0.2">
      <c r="A340" s="173" t="s">
        <v>2209</v>
      </c>
      <c r="B340" s="173"/>
      <c r="C340" s="173"/>
      <c r="D340" s="173"/>
      <c r="E340" s="173"/>
      <c r="F340" s="173"/>
      <c r="G340" s="173"/>
      <c r="H340" s="173"/>
      <c r="I340" s="173"/>
      <c r="J340" s="173"/>
      <c r="K340" s="173"/>
      <c r="L340" s="173"/>
      <c r="M340" s="173"/>
      <c r="N340" s="173"/>
      <c r="O340" s="173"/>
      <c r="P340" s="173"/>
      <c r="Q340" s="173"/>
      <c r="R340" s="173"/>
      <c r="S340" s="173"/>
      <c r="T340" s="173"/>
      <c r="U340" s="173"/>
      <c r="V340" s="173"/>
    </row>
    <row r="341" spans="1:22" s="121" customFormat="1" ht="9" customHeight="1" x14ac:dyDescent="0.2">
      <c r="A341" s="173" t="s">
        <v>2210</v>
      </c>
      <c r="B341" s="173"/>
      <c r="C341" s="173"/>
      <c r="D341" s="173"/>
      <c r="E341" s="173"/>
      <c r="F341" s="173"/>
      <c r="G341" s="173"/>
      <c r="H341" s="173"/>
      <c r="I341" s="173"/>
      <c r="J341" s="173"/>
      <c r="K341" s="173"/>
      <c r="L341" s="173"/>
      <c r="M341" s="173"/>
      <c r="N341" s="173"/>
      <c r="O341" s="173"/>
      <c r="P341" s="173"/>
      <c r="Q341" s="173"/>
      <c r="R341" s="173"/>
      <c r="S341" s="173"/>
      <c r="T341" s="173"/>
      <c r="U341" s="173"/>
      <c r="V341" s="173"/>
    </row>
    <row r="342" spans="1:22" s="121" customFormat="1" ht="9" customHeight="1" x14ac:dyDescent="0.2">
      <c r="A342" s="173" t="s">
        <v>2211</v>
      </c>
      <c r="B342" s="173"/>
      <c r="C342" s="173"/>
      <c r="D342" s="173"/>
      <c r="E342" s="173"/>
      <c r="F342" s="173"/>
      <c r="G342" s="173"/>
      <c r="H342" s="173"/>
      <c r="I342" s="173"/>
      <c r="J342" s="173"/>
      <c r="K342" s="173"/>
      <c r="L342" s="173"/>
      <c r="M342" s="173"/>
      <c r="N342" s="173"/>
      <c r="O342" s="173"/>
      <c r="P342" s="173"/>
      <c r="Q342" s="173"/>
      <c r="R342" s="173"/>
      <c r="S342" s="173"/>
      <c r="T342" s="173"/>
      <c r="U342" s="173"/>
      <c r="V342" s="173"/>
    </row>
    <row r="343" spans="1:22" s="121" customFormat="1" ht="9" customHeight="1" x14ac:dyDescent="0.2">
      <c r="E343" s="123"/>
      <c r="F343" s="124"/>
      <c r="G343" s="123"/>
      <c r="H343" s="124"/>
      <c r="I343" s="123"/>
      <c r="J343" s="124"/>
      <c r="K343" s="123"/>
      <c r="L343" s="124"/>
      <c r="M343" s="123"/>
      <c r="N343" s="124"/>
      <c r="O343" s="123"/>
      <c r="P343" s="124"/>
      <c r="Q343" s="123"/>
      <c r="R343" s="124"/>
      <c r="S343" s="123"/>
      <c r="T343" s="124"/>
      <c r="U343" s="123"/>
      <c r="V343" s="124"/>
    </row>
    <row r="344" spans="1:22" s="121" customFormat="1" ht="4.5" customHeight="1" x14ac:dyDescent="0.2">
      <c r="A344" s="127"/>
      <c r="B344" s="127"/>
      <c r="C344" s="127"/>
      <c r="D344" s="127"/>
      <c r="E344" s="128"/>
      <c r="F344" s="129"/>
      <c r="G344" s="128"/>
      <c r="H344" s="129"/>
      <c r="I344" s="128"/>
      <c r="J344" s="129"/>
      <c r="K344" s="128"/>
      <c r="L344" s="129"/>
      <c r="M344" s="128"/>
      <c r="N344" s="129"/>
      <c r="O344" s="128"/>
      <c r="P344" s="129"/>
      <c r="Q344" s="128"/>
      <c r="R344" s="130"/>
      <c r="S344" s="123"/>
      <c r="T344" s="124"/>
      <c r="U344" s="123"/>
      <c r="V344" s="124"/>
    </row>
    <row r="345" spans="1:22" s="121" customFormat="1" ht="9" customHeight="1" x14ac:dyDescent="0.2">
      <c r="A345" s="131"/>
      <c r="B345" s="131"/>
      <c r="C345" s="131"/>
      <c r="D345" s="131"/>
      <c r="E345" s="132"/>
      <c r="F345" s="133"/>
      <c r="G345" s="132"/>
      <c r="H345" s="133"/>
      <c r="I345" s="132"/>
      <c r="J345" s="133"/>
      <c r="K345" s="172" t="s">
        <v>2212</v>
      </c>
      <c r="L345" s="172"/>
      <c r="M345" s="172"/>
      <c r="N345" s="133"/>
      <c r="O345" s="172" t="s">
        <v>2213</v>
      </c>
      <c r="P345" s="172"/>
      <c r="Q345" s="172"/>
      <c r="R345" s="134"/>
      <c r="S345" s="123"/>
      <c r="T345" s="124"/>
      <c r="U345" s="123"/>
      <c r="V345" s="124"/>
    </row>
    <row r="346" spans="1:22" s="121" customFormat="1" ht="9" customHeight="1" x14ac:dyDescent="0.2">
      <c r="A346" s="131" t="s">
        <v>1995</v>
      </c>
      <c r="B346" s="131"/>
      <c r="C346" s="131"/>
      <c r="D346" s="131"/>
      <c r="E346" s="132" t="s">
        <v>1747</v>
      </c>
      <c r="F346" s="133"/>
      <c r="G346" s="132" t="s">
        <v>1748</v>
      </c>
      <c r="H346" s="133"/>
      <c r="I346" s="132" t="s">
        <v>1749</v>
      </c>
      <c r="J346" s="133"/>
      <c r="K346" s="132" t="s">
        <v>2214</v>
      </c>
      <c r="L346" s="133"/>
      <c r="M346" s="132" t="s">
        <v>2215</v>
      </c>
      <c r="N346" s="133"/>
      <c r="O346" s="132" t="s">
        <v>2214</v>
      </c>
      <c r="P346" s="133"/>
      <c r="Q346" s="132" t="s">
        <v>2215</v>
      </c>
      <c r="R346" s="134"/>
      <c r="S346" s="123"/>
      <c r="T346" s="124"/>
      <c r="U346" s="123"/>
      <c r="V346" s="124"/>
    </row>
    <row r="347" spans="1:22" s="121" customFormat="1" ht="4.5" customHeight="1" x14ac:dyDescent="0.2">
      <c r="A347" s="135"/>
      <c r="B347" s="135"/>
      <c r="C347" s="135"/>
      <c r="D347" s="135"/>
      <c r="E347" s="136"/>
      <c r="F347" s="137"/>
      <c r="G347" s="136"/>
      <c r="H347" s="137"/>
      <c r="I347" s="136"/>
      <c r="J347" s="137"/>
      <c r="K347" s="136"/>
      <c r="L347" s="137"/>
      <c r="M347" s="136"/>
      <c r="N347" s="137"/>
      <c r="O347" s="136"/>
      <c r="P347" s="137"/>
      <c r="Q347" s="136"/>
      <c r="R347" s="138"/>
      <c r="S347" s="123"/>
      <c r="T347" s="124"/>
      <c r="U347" s="123"/>
      <c r="V347" s="124"/>
    </row>
    <row r="348" spans="1:22" s="121" customFormat="1" ht="4.5" customHeight="1" x14ac:dyDescent="0.2">
      <c r="E348" s="123"/>
      <c r="F348" s="124"/>
      <c r="G348" s="123"/>
      <c r="H348" s="124"/>
      <c r="I348" s="123"/>
      <c r="J348" s="124"/>
      <c r="K348" s="123"/>
      <c r="L348" s="124"/>
      <c r="M348" s="123"/>
      <c r="N348" s="124"/>
      <c r="O348" s="123"/>
      <c r="P348" s="124"/>
      <c r="Q348" s="123"/>
      <c r="R348" s="124"/>
      <c r="S348" s="123"/>
      <c r="T348" s="124"/>
      <c r="U348" s="123"/>
      <c r="V348" s="124"/>
    </row>
    <row r="349" spans="1:22" s="121" customFormat="1" ht="9" customHeight="1" x14ac:dyDescent="0.2">
      <c r="A349" s="121" t="s">
        <v>1553</v>
      </c>
      <c r="E349" s="123">
        <v>1</v>
      </c>
      <c r="F349" s="124"/>
      <c r="G349" s="123">
        <v>0</v>
      </c>
      <c r="H349" s="124"/>
      <c r="I349" s="123">
        <v>0</v>
      </c>
      <c r="J349" s="124"/>
      <c r="K349" s="123">
        <v>2</v>
      </c>
      <c r="L349" s="124"/>
      <c r="M349" s="123" t="s">
        <v>54</v>
      </c>
      <c r="N349" s="124"/>
      <c r="O349" s="123">
        <v>2</v>
      </c>
      <c r="P349" s="124"/>
      <c r="Q349" s="123" t="s">
        <v>54</v>
      </c>
      <c r="R349" s="124"/>
      <c r="S349" s="123"/>
      <c r="T349" s="124"/>
      <c r="U349" s="123"/>
      <c r="V349" s="124"/>
    </row>
    <row r="350" spans="1:22" s="121" customFormat="1" ht="9" customHeight="1" x14ac:dyDescent="0.2">
      <c r="A350" s="121" t="s">
        <v>56</v>
      </c>
      <c r="E350" s="123">
        <v>15</v>
      </c>
      <c r="F350" s="124"/>
      <c r="G350" s="123">
        <v>0.4</v>
      </c>
      <c r="H350" s="124"/>
      <c r="I350" s="123">
        <v>0.4</v>
      </c>
      <c r="J350" s="124"/>
      <c r="K350" s="123">
        <v>2</v>
      </c>
      <c r="L350" s="124"/>
      <c r="M350" s="123" t="s">
        <v>54</v>
      </c>
      <c r="N350" s="124"/>
      <c r="O350" s="123">
        <v>2</v>
      </c>
      <c r="P350" s="124"/>
      <c r="Q350" s="123" t="s">
        <v>54</v>
      </c>
      <c r="R350" s="124"/>
      <c r="S350" s="123"/>
      <c r="T350" s="124"/>
      <c r="U350" s="123"/>
      <c r="V350" s="124"/>
    </row>
    <row r="351" spans="1:22" s="121" customFormat="1" ht="9" customHeight="1" x14ac:dyDescent="0.2">
      <c r="A351" s="121" t="s">
        <v>1</v>
      </c>
      <c r="E351" s="123">
        <v>30</v>
      </c>
      <c r="F351" s="124"/>
      <c r="G351" s="123">
        <v>5</v>
      </c>
      <c r="H351" s="124"/>
      <c r="I351" s="123">
        <v>0</v>
      </c>
      <c r="J351" s="124"/>
      <c r="K351" s="123">
        <v>2</v>
      </c>
      <c r="L351" s="124"/>
      <c r="M351" s="123" t="s">
        <v>54</v>
      </c>
      <c r="N351" s="124"/>
      <c r="O351" s="123">
        <v>2</v>
      </c>
      <c r="P351" s="124"/>
      <c r="Q351" s="123" t="s">
        <v>54</v>
      </c>
      <c r="R351" s="124"/>
      <c r="S351" s="123"/>
      <c r="T351" s="124"/>
      <c r="U351" s="123"/>
      <c r="V351" s="124"/>
    </row>
    <row r="352" spans="1:22" s="121" customFormat="1" ht="9" customHeight="1" x14ac:dyDescent="0.2">
      <c r="A352" s="121" t="s">
        <v>1554</v>
      </c>
      <c r="E352" s="123">
        <v>8</v>
      </c>
      <c r="F352" s="124"/>
      <c r="G352" s="123">
        <v>0.9</v>
      </c>
      <c r="H352" s="124"/>
      <c r="I352" s="123">
        <v>0</v>
      </c>
      <c r="J352" s="124"/>
      <c r="K352" s="123">
        <v>2</v>
      </c>
      <c r="L352" s="124"/>
      <c r="M352" s="123" t="s">
        <v>54</v>
      </c>
      <c r="N352" s="124"/>
      <c r="O352" s="123">
        <v>2</v>
      </c>
      <c r="P352" s="124"/>
      <c r="Q352" s="123" t="s">
        <v>54</v>
      </c>
      <c r="R352" s="124"/>
      <c r="S352" s="123"/>
      <c r="T352" s="124"/>
      <c r="U352" s="123"/>
      <c r="V352" s="124"/>
    </row>
    <row r="353" spans="1:22" s="121" customFormat="1" ht="9" customHeight="1" x14ac:dyDescent="0.2">
      <c r="A353" s="121" t="s">
        <v>2</v>
      </c>
      <c r="E353" s="123">
        <v>0.1</v>
      </c>
      <c r="F353" s="124"/>
      <c r="G353" s="123">
        <v>7.0000000000000001E-3</v>
      </c>
      <c r="H353" s="124"/>
      <c r="I353" s="123">
        <v>2.1000000000000001E-2</v>
      </c>
      <c r="J353" s="124"/>
      <c r="K353" s="123">
        <v>2</v>
      </c>
      <c r="L353" s="124"/>
      <c r="M353" s="123" t="s">
        <v>54</v>
      </c>
      <c r="N353" s="124"/>
      <c r="O353" s="123">
        <v>2</v>
      </c>
      <c r="P353" s="124"/>
      <c r="Q353" s="123" t="s">
        <v>54</v>
      </c>
      <c r="R353" s="124"/>
      <c r="S353" s="123"/>
      <c r="T353" s="124"/>
      <c r="U353" s="123"/>
      <c r="V353" s="124"/>
    </row>
    <row r="354" spans="1:22" s="121" customFormat="1" ht="9" customHeight="1" x14ac:dyDescent="0.2">
      <c r="A354" s="121" t="s">
        <v>57</v>
      </c>
      <c r="E354" s="123">
        <v>50</v>
      </c>
      <c r="F354" s="124"/>
      <c r="G354" s="123">
        <v>2</v>
      </c>
      <c r="H354" s="124"/>
      <c r="I354" s="123">
        <v>0</v>
      </c>
      <c r="J354" s="124"/>
      <c r="K354" s="123">
        <v>2</v>
      </c>
      <c r="L354" s="124"/>
      <c r="M354" s="123" t="s">
        <v>54</v>
      </c>
      <c r="N354" s="124"/>
      <c r="O354" s="123">
        <v>2</v>
      </c>
      <c r="P354" s="124"/>
      <c r="Q354" s="123" t="s">
        <v>54</v>
      </c>
      <c r="R354" s="124"/>
      <c r="S354" s="123"/>
      <c r="T354" s="124"/>
      <c r="U354" s="123"/>
      <c r="V354" s="124"/>
    </row>
    <row r="355" spans="1:22" s="121" customFormat="1" ht="9" customHeight="1" x14ac:dyDescent="0.2">
      <c r="A355" s="121" t="s">
        <v>3</v>
      </c>
      <c r="E355" s="123">
        <v>2</v>
      </c>
      <c r="F355" s="124"/>
      <c r="G355" s="123">
        <v>0.28000000000000003</v>
      </c>
      <c r="H355" s="124"/>
      <c r="I355" s="123">
        <v>0</v>
      </c>
      <c r="J355" s="124"/>
      <c r="K355" s="123">
        <v>2</v>
      </c>
      <c r="L355" s="124"/>
      <c r="M355" s="123" t="s">
        <v>54</v>
      </c>
      <c r="N355" s="124"/>
      <c r="O355" s="123">
        <v>2</v>
      </c>
      <c r="P355" s="124"/>
      <c r="Q355" s="123" t="s">
        <v>54</v>
      </c>
      <c r="R355" s="124"/>
      <c r="S355" s="123"/>
      <c r="T355" s="124"/>
      <c r="U355" s="123"/>
      <c r="V355" s="124"/>
    </row>
    <row r="356" spans="1:22" s="121" customFormat="1" ht="9" customHeight="1" x14ac:dyDescent="0.2">
      <c r="A356" s="121" t="s">
        <v>4</v>
      </c>
      <c r="E356" s="123">
        <v>15</v>
      </c>
      <c r="F356" s="124"/>
      <c r="G356" s="123">
        <v>0.6</v>
      </c>
      <c r="H356" s="124"/>
      <c r="I356" s="123">
        <v>0.6</v>
      </c>
      <c r="J356" s="124"/>
      <c r="K356" s="123">
        <v>2</v>
      </c>
      <c r="L356" s="124"/>
      <c r="M356" s="123" t="s">
        <v>54</v>
      </c>
      <c r="N356" s="124"/>
      <c r="O356" s="123">
        <v>2</v>
      </c>
      <c r="P356" s="124"/>
      <c r="Q356" s="123" t="s">
        <v>54</v>
      </c>
      <c r="R356" s="124"/>
      <c r="S356" s="123"/>
      <c r="T356" s="124"/>
      <c r="U356" s="123"/>
      <c r="V356" s="124"/>
    </row>
    <row r="357" spans="1:22" s="121" customFormat="1" ht="9" customHeight="1" x14ac:dyDescent="0.2">
      <c r="A357" s="121" t="s">
        <v>5</v>
      </c>
      <c r="E357" s="123">
        <v>0.2</v>
      </c>
      <c r="F357" s="124"/>
      <c r="G357" s="123">
        <v>3.3999999999999998E-3</v>
      </c>
      <c r="H357" s="124"/>
      <c r="I357" s="123">
        <v>1.7099999999999999E-3</v>
      </c>
      <c r="J357" s="124"/>
      <c r="K357" s="123">
        <v>2</v>
      </c>
      <c r="L357" s="124"/>
      <c r="M357" s="123" t="s">
        <v>54</v>
      </c>
      <c r="N357" s="124"/>
      <c r="O357" s="123">
        <v>2</v>
      </c>
      <c r="P357" s="124"/>
      <c r="Q357" s="123" t="s">
        <v>54</v>
      </c>
      <c r="R357" s="124"/>
      <c r="S357" s="123"/>
      <c r="T357" s="124"/>
      <c r="U357" s="123"/>
      <c r="V357" s="124"/>
    </row>
    <row r="358" spans="1:22" s="121" customFormat="1" ht="9" customHeight="1" x14ac:dyDescent="0.2">
      <c r="A358" s="121" t="s">
        <v>6</v>
      </c>
      <c r="E358" s="123">
        <v>50</v>
      </c>
      <c r="F358" s="124"/>
      <c r="G358" s="123">
        <v>1</v>
      </c>
      <c r="H358" s="124"/>
      <c r="I358" s="123">
        <v>1</v>
      </c>
      <c r="J358" s="124"/>
      <c r="K358" s="123">
        <v>2</v>
      </c>
      <c r="L358" s="124"/>
      <c r="M358" s="123" t="s">
        <v>54</v>
      </c>
      <c r="N358" s="124"/>
      <c r="O358" s="123">
        <v>2</v>
      </c>
      <c r="P358" s="124"/>
      <c r="Q358" s="123" t="s">
        <v>54</v>
      </c>
      <c r="R358" s="124"/>
      <c r="S358" s="123"/>
      <c r="T358" s="124"/>
      <c r="U358" s="123"/>
      <c r="V358" s="124"/>
    </row>
    <row r="359" spans="1:22" s="121" customFormat="1" ht="9" customHeight="1" x14ac:dyDescent="0.2">
      <c r="A359" s="121" t="s">
        <v>7</v>
      </c>
      <c r="E359" s="123">
        <v>1</v>
      </c>
      <c r="F359" s="124"/>
      <c r="G359" s="123">
        <v>0</v>
      </c>
      <c r="H359" s="124"/>
      <c r="I359" s="123">
        <v>0</v>
      </c>
      <c r="J359" s="124"/>
      <c r="K359" s="123">
        <v>2</v>
      </c>
      <c r="L359" s="124"/>
      <c r="M359" s="123" t="s">
        <v>54</v>
      </c>
      <c r="N359" s="124"/>
      <c r="O359" s="123">
        <v>2</v>
      </c>
      <c r="P359" s="124"/>
      <c r="Q359" s="123" t="s">
        <v>54</v>
      </c>
      <c r="R359" s="124"/>
      <c r="S359" s="123"/>
      <c r="T359" s="124"/>
      <c r="U359" s="123"/>
      <c r="V359" s="124"/>
    </row>
    <row r="360" spans="1:22" s="121" customFormat="1" ht="9" customHeight="1" x14ac:dyDescent="0.2">
      <c r="A360" s="121" t="s">
        <v>8</v>
      </c>
      <c r="E360" s="123">
        <v>10</v>
      </c>
      <c r="F360" s="124"/>
      <c r="G360" s="123">
        <v>1</v>
      </c>
      <c r="H360" s="124"/>
      <c r="I360" s="123">
        <v>0</v>
      </c>
      <c r="J360" s="124"/>
      <c r="K360" s="123">
        <v>2</v>
      </c>
      <c r="L360" s="124"/>
      <c r="M360" s="123" t="s">
        <v>54</v>
      </c>
      <c r="N360" s="124"/>
      <c r="O360" s="123">
        <v>2</v>
      </c>
      <c r="P360" s="124"/>
      <c r="Q360" s="123" t="s">
        <v>54</v>
      </c>
      <c r="R360" s="124"/>
      <c r="S360" s="123"/>
      <c r="T360" s="124"/>
      <c r="U360" s="123"/>
      <c r="V360" s="124"/>
    </row>
    <row r="361" spans="1:22" s="121" customFormat="1" ht="9" customHeight="1" x14ac:dyDescent="0.2">
      <c r="A361" s="121" t="s">
        <v>1762</v>
      </c>
      <c r="E361" s="123">
        <v>1</v>
      </c>
      <c r="F361" s="124"/>
      <c r="G361" s="123">
        <v>0</v>
      </c>
      <c r="H361" s="124"/>
      <c r="I361" s="123">
        <v>0</v>
      </c>
      <c r="J361" s="124"/>
      <c r="K361" s="123">
        <v>2</v>
      </c>
      <c r="L361" s="124"/>
      <c r="M361" s="123" t="s">
        <v>54</v>
      </c>
      <c r="N361" s="124"/>
      <c r="O361" s="123">
        <v>2</v>
      </c>
      <c r="P361" s="124"/>
      <c r="Q361" s="123" t="s">
        <v>54</v>
      </c>
      <c r="R361" s="124"/>
      <c r="S361" s="123"/>
      <c r="T361" s="124"/>
      <c r="U361" s="123"/>
      <c r="V361" s="124"/>
    </row>
    <row r="362" spans="1:22" s="121" customFormat="1" ht="9" customHeight="1" x14ac:dyDescent="0.2">
      <c r="A362" s="121" t="s">
        <v>1556</v>
      </c>
      <c r="E362" s="123">
        <v>4</v>
      </c>
      <c r="F362" s="124"/>
      <c r="G362" s="123">
        <v>0.6</v>
      </c>
      <c r="H362" s="124"/>
      <c r="I362" s="123">
        <v>0</v>
      </c>
      <c r="J362" s="124"/>
      <c r="K362" s="123">
        <v>2</v>
      </c>
      <c r="L362" s="124"/>
      <c r="M362" s="123" t="s">
        <v>54</v>
      </c>
      <c r="N362" s="124"/>
      <c r="O362" s="123">
        <v>2</v>
      </c>
      <c r="P362" s="124"/>
      <c r="Q362" s="123" t="s">
        <v>54</v>
      </c>
      <c r="R362" s="124"/>
      <c r="S362" s="123"/>
      <c r="T362" s="124"/>
      <c r="U362" s="123"/>
      <c r="V362" s="124"/>
    </row>
    <row r="363" spans="1:22" s="121" customFormat="1" ht="9" customHeight="1" x14ac:dyDescent="0.2">
      <c r="A363" s="121" t="s">
        <v>1557</v>
      </c>
      <c r="E363" s="123">
        <v>12</v>
      </c>
      <c r="F363" s="124"/>
      <c r="G363" s="123">
        <v>1.2</v>
      </c>
      <c r="H363" s="124"/>
      <c r="I363" s="123">
        <v>0</v>
      </c>
      <c r="J363" s="124"/>
      <c r="K363" s="123">
        <v>2</v>
      </c>
      <c r="L363" s="124"/>
      <c r="M363" s="123" t="s">
        <v>54</v>
      </c>
      <c r="N363" s="124"/>
      <c r="O363" s="123">
        <v>2</v>
      </c>
      <c r="P363" s="124"/>
      <c r="Q363" s="123" t="s">
        <v>54</v>
      </c>
      <c r="R363" s="124"/>
      <c r="S363" s="123"/>
      <c r="T363" s="124"/>
      <c r="U363" s="123"/>
      <c r="V363" s="124"/>
    </row>
    <row r="364" spans="1:22" s="121" customFormat="1" ht="9" customHeight="1" x14ac:dyDescent="0.2">
      <c r="A364" s="121" t="s">
        <v>9</v>
      </c>
      <c r="E364" s="123">
        <v>50</v>
      </c>
      <c r="F364" s="124"/>
      <c r="G364" s="123">
        <v>3</v>
      </c>
      <c r="H364" s="124"/>
      <c r="I364" s="123">
        <v>1.5</v>
      </c>
      <c r="J364" s="124"/>
      <c r="K364" s="123">
        <v>2</v>
      </c>
      <c r="L364" s="124"/>
      <c r="M364" s="123" t="s">
        <v>54</v>
      </c>
      <c r="N364" s="124"/>
      <c r="O364" s="123">
        <v>2</v>
      </c>
      <c r="P364" s="124"/>
      <c r="Q364" s="123" t="s">
        <v>54</v>
      </c>
      <c r="R364" s="124"/>
      <c r="S364" s="123"/>
      <c r="T364" s="124"/>
      <c r="U364" s="123"/>
      <c r="V364" s="124"/>
    </row>
    <row r="365" spans="1:22" s="121" customFormat="1" ht="9" customHeight="1" x14ac:dyDescent="0.2">
      <c r="A365" s="121" t="s">
        <v>2216</v>
      </c>
      <c r="E365" s="123">
        <v>0</v>
      </c>
      <c r="F365" s="124"/>
      <c r="G365" s="123">
        <v>0</v>
      </c>
      <c r="H365" s="124"/>
      <c r="I365" s="123">
        <v>1</v>
      </c>
      <c r="J365" s="124"/>
      <c r="K365" s="123">
        <v>10</v>
      </c>
      <c r="L365" s="124"/>
      <c r="M365" s="123">
        <v>30</v>
      </c>
      <c r="N365" s="124"/>
      <c r="O365" s="123" t="s">
        <v>54</v>
      </c>
      <c r="P365" s="124"/>
      <c r="Q365" s="123" t="s">
        <v>54</v>
      </c>
      <c r="R365" s="124"/>
      <c r="S365" s="123"/>
      <c r="T365" s="124"/>
      <c r="U365" s="123"/>
      <c r="V365" s="124"/>
    </row>
    <row r="366" spans="1:22" s="121" customFormat="1" ht="9" customHeight="1" x14ac:dyDescent="0.2">
      <c r="A366" s="121" t="s">
        <v>2217</v>
      </c>
      <c r="E366" s="123">
        <v>0</v>
      </c>
      <c r="F366" s="124"/>
      <c r="G366" s="123">
        <v>0</v>
      </c>
      <c r="H366" s="124"/>
      <c r="I366" s="123">
        <v>1</v>
      </c>
      <c r="J366" s="124"/>
      <c r="K366" s="123">
        <v>2</v>
      </c>
      <c r="L366" s="124"/>
      <c r="M366" s="123">
        <v>30</v>
      </c>
      <c r="N366" s="124"/>
      <c r="O366" s="123" t="s">
        <v>54</v>
      </c>
      <c r="P366" s="124"/>
      <c r="Q366" s="123" t="s">
        <v>54</v>
      </c>
      <c r="R366" s="124"/>
      <c r="S366" s="123"/>
      <c r="T366" s="124"/>
      <c r="U366" s="123"/>
      <c r="V366" s="124"/>
    </row>
    <row r="367" spans="1:22" s="121" customFormat="1" ht="9" customHeight="1" x14ac:dyDescent="0.2">
      <c r="A367" s="121" t="s">
        <v>2218</v>
      </c>
      <c r="E367" s="123">
        <v>1</v>
      </c>
      <c r="F367" s="124"/>
      <c r="G367" s="123">
        <v>0</v>
      </c>
      <c r="H367" s="124"/>
      <c r="I367" s="123">
        <v>0</v>
      </c>
      <c r="J367" s="124"/>
      <c r="K367" s="123" t="s">
        <v>54</v>
      </c>
      <c r="L367" s="124"/>
      <c r="M367" s="123" t="s">
        <v>54</v>
      </c>
      <c r="N367" s="124"/>
      <c r="O367" s="123" t="s">
        <v>54</v>
      </c>
      <c r="P367" s="124"/>
      <c r="Q367" s="123" t="s">
        <v>54</v>
      </c>
      <c r="R367" s="124"/>
      <c r="S367" s="123"/>
      <c r="T367" s="124"/>
      <c r="U367" s="123"/>
      <c r="V367" s="124"/>
    </row>
    <row r="368" spans="1:22" s="121" customFormat="1" ht="4.5" customHeight="1" x14ac:dyDescent="0.2">
      <c r="A368" s="139"/>
      <c r="B368" s="139"/>
      <c r="C368" s="139"/>
      <c r="D368" s="139"/>
      <c r="E368" s="140"/>
      <c r="F368" s="141"/>
      <c r="G368" s="140"/>
      <c r="H368" s="141"/>
      <c r="I368" s="140"/>
      <c r="J368" s="141"/>
      <c r="K368" s="140"/>
      <c r="L368" s="141"/>
      <c r="M368" s="140"/>
      <c r="N368" s="141"/>
      <c r="O368" s="140"/>
      <c r="P368" s="141"/>
      <c r="Q368" s="140"/>
      <c r="R368" s="124"/>
      <c r="S368" s="123"/>
      <c r="T368" s="124"/>
      <c r="U368" s="123"/>
      <c r="V368" s="124"/>
    </row>
    <row r="369" spans="5:22" s="121" customFormat="1" ht="4.5" customHeight="1" x14ac:dyDescent="0.2">
      <c r="E369" s="123"/>
      <c r="F369" s="124"/>
      <c r="G369" s="123"/>
      <c r="H369" s="124"/>
      <c r="I369" s="123"/>
      <c r="J369" s="124"/>
      <c r="K369" s="123"/>
      <c r="L369" s="124"/>
      <c r="M369" s="123"/>
      <c r="N369" s="124"/>
      <c r="O369" s="123"/>
      <c r="P369" s="124"/>
      <c r="Q369" s="123"/>
      <c r="R369" s="124"/>
      <c r="S369" s="123"/>
      <c r="T369" s="124"/>
      <c r="U369" s="123"/>
      <c r="V369" s="124"/>
    </row>
    <row r="370" spans="5:22" s="121" customFormat="1" ht="9" customHeight="1" x14ac:dyDescent="0.2">
      <c r="E370" s="123"/>
      <c r="F370" s="124"/>
      <c r="G370" s="123"/>
      <c r="H370" s="124"/>
      <c r="I370" s="123"/>
      <c r="J370" s="124"/>
      <c r="K370" s="123"/>
      <c r="L370" s="124"/>
      <c r="M370" s="123"/>
      <c r="N370" s="124"/>
      <c r="O370" s="123"/>
      <c r="P370" s="124"/>
      <c r="Q370" s="123"/>
      <c r="R370" s="124"/>
      <c r="S370" s="123"/>
      <c r="T370" s="124"/>
      <c r="U370" s="123"/>
      <c r="V370" s="124"/>
    </row>
    <row r="371" spans="5:22" s="121" customFormat="1" ht="9" customHeight="1" x14ac:dyDescent="0.2">
      <c r="E371" s="123"/>
      <c r="F371" s="124"/>
      <c r="G371" s="123"/>
      <c r="H371" s="124"/>
      <c r="I371" s="123"/>
      <c r="J371" s="124"/>
      <c r="K371" s="123"/>
      <c r="L371" s="124"/>
      <c r="M371" s="123"/>
      <c r="N371" s="124"/>
      <c r="O371" s="123"/>
      <c r="P371" s="124"/>
      <c r="Q371" s="123"/>
      <c r="R371" s="124"/>
      <c r="S371" s="123"/>
      <c r="T371" s="124"/>
      <c r="U371" s="123"/>
      <c r="V371" s="124"/>
    </row>
    <row r="372" spans="5:22" s="121" customFormat="1" ht="9" customHeight="1" x14ac:dyDescent="0.2">
      <c r="E372" s="123"/>
      <c r="F372" s="124"/>
      <c r="G372" s="123"/>
      <c r="H372" s="124"/>
      <c r="I372" s="123"/>
      <c r="J372" s="124"/>
      <c r="K372" s="123"/>
      <c r="L372" s="124"/>
      <c r="M372" s="123"/>
      <c r="N372" s="124"/>
      <c r="O372" s="123"/>
      <c r="P372" s="124"/>
      <c r="Q372" s="123"/>
      <c r="R372" s="124"/>
      <c r="S372" s="123"/>
      <c r="T372" s="124"/>
      <c r="U372" s="123"/>
      <c r="V372" s="124"/>
    </row>
    <row r="373" spans="5:22" s="121" customFormat="1" ht="9" customHeight="1" x14ac:dyDescent="0.2">
      <c r="E373" s="123"/>
      <c r="F373" s="124"/>
      <c r="G373" s="123"/>
      <c r="H373" s="124"/>
      <c r="I373" s="123"/>
      <c r="J373" s="124"/>
      <c r="K373" s="123"/>
      <c r="L373" s="124"/>
      <c r="M373" s="123"/>
      <c r="N373" s="124"/>
      <c r="O373" s="123"/>
      <c r="P373" s="124"/>
      <c r="Q373" s="123"/>
      <c r="R373" s="124"/>
      <c r="S373" s="123"/>
      <c r="T373" s="124"/>
      <c r="U373" s="123"/>
      <c r="V373" s="124"/>
    </row>
    <row r="374" spans="5:22" s="121" customFormat="1" ht="9" customHeight="1" x14ac:dyDescent="0.2">
      <c r="E374" s="123"/>
      <c r="F374" s="124"/>
      <c r="G374" s="123"/>
      <c r="H374" s="124"/>
      <c r="I374" s="123"/>
      <c r="J374" s="124"/>
      <c r="K374" s="123"/>
      <c r="L374" s="124"/>
      <c r="M374" s="123"/>
      <c r="N374" s="124"/>
      <c r="O374" s="123"/>
      <c r="P374" s="124"/>
      <c r="Q374" s="123"/>
      <c r="R374" s="124"/>
      <c r="S374" s="123"/>
      <c r="T374" s="124"/>
      <c r="U374" s="123"/>
      <c r="V374" s="124"/>
    </row>
    <row r="375" spans="5:22" s="121" customFormat="1" ht="9" customHeight="1" x14ac:dyDescent="0.2">
      <c r="E375" s="123"/>
      <c r="F375" s="124"/>
      <c r="G375" s="123"/>
      <c r="H375" s="124"/>
      <c r="I375" s="123"/>
      <c r="J375" s="124"/>
      <c r="K375" s="123"/>
      <c r="L375" s="124"/>
      <c r="M375" s="123"/>
      <c r="N375" s="124"/>
      <c r="O375" s="123"/>
      <c r="P375" s="124"/>
      <c r="Q375" s="123"/>
      <c r="R375" s="124"/>
      <c r="S375" s="123"/>
      <c r="T375" s="124"/>
      <c r="U375" s="123"/>
      <c r="V375" s="124"/>
    </row>
    <row r="376" spans="5:22" s="121" customFormat="1" ht="9" customHeight="1" x14ac:dyDescent="0.2">
      <c r="E376" s="123"/>
      <c r="F376" s="124"/>
      <c r="G376" s="123"/>
      <c r="H376" s="124"/>
      <c r="I376" s="123"/>
      <c r="J376" s="124"/>
      <c r="K376" s="123"/>
      <c r="L376" s="124"/>
      <c r="M376" s="123"/>
      <c r="N376" s="124"/>
      <c r="O376" s="123"/>
      <c r="P376" s="124"/>
      <c r="Q376" s="123"/>
      <c r="R376" s="124"/>
      <c r="S376" s="123"/>
      <c r="T376" s="124"/>
      <c r="U376" s="123"/>
      <c r="V376" s="124"/>
    </row>
    <row r="377" spans="5:22" s="121" customFormat="1" ht="9" customHeight="1" x14ac:dyDescent="0.2">
      <c r="E377" s="123"/>
      <c r="F377" s="124"/>
      <c r="G377" s="123"/>
      <c r="H377" s="124"/>
      <c r="I377" s="123"/>
      <c r="J377" s="124"/>
      <c r="K377" s="123"/>
      <c r="L377" s="124"/>
      <c r="M377" s="123"/>
      <c r="N377" s="124"/>
      <c r="O377" s="123"/>
      <c r="P377" s="124"/>
      <c r="Q377" s="123"/>
      <c r="R377" s="124"/>
      <c r="S377" s="123"/>
      <c r="T377" s="124"/>
      <c r="U377" s="123"/>
      <c r="V377" s="124"/>
    </row>
    <row r="378" spans="5:22" s="121" customFormat="1" ht="9" customHeight="1" x14ac:dyDescent="0.2">
      <c r="E378" s="123"/>
      <c r="F378" s="124"/>
      <c r="G378" s="123"/>
      <c r="H378" s="124"/>
      <c r="I378" s="123"/>
      <c r="J378" s="124"/>
      <c r="K378" s="123"/>
      <c r="L378" s="124"/>
      <c r="M378" s="123"/>
      <c r="N378" s="124"/>
      <c r="O378" s="123"/>
      <c r="P378" s="124"/>
      <c r="Q378" s="123"/>
      <c r="R378" s="124"/>
      <c r="S378" s="123"/>
      <c r="T378" s="124"/>
      <c r="U378" s="123"/>
      <c r="V378" s="124"/>
    </row>
    <row r="379" spans="5:22" s="121" customFormat="1" ht="9" customHeight="1" x14ac:dyDescent="0.2">
      <c r="E379" s="123"/>
      <c r="F379" s="124"/>
      <c r="G379" s="123"/>
      <c r="H379" s="124"/>
      <c r="I379" s="123"/>
      <c r="J379" s="124"/>
      <c r="K379" s="123"/>
      <c r="L379" s="124"/>
      <c r="M379" s="123"/>
      <c r="N379" s="124"/>
      <c r="O379" s="123"/>
      <c r="P379" s="124"/>
      <c r="Q379" s="123"/>
      <c r="R379" s="124"/>
      <c r="S379" s="123"/>
      <c r="T379" s="124"/>
      <c r="U379" s="123"/>
      <c r="V379" s="124"/>
    </row>
    <row r="380" spans="5:22" s="121" customFormat="1" ht="9" customHeight="1" x14ac:dyDescent="0.2">
      <c r="E380" s="123"/>
      <c r="F380" s="124"/>
      <c r="G380" s="123"/>
      <c r="H380" s="124"/>
      <c r="I380" s="123"/>
      <c r="J380" s="124"/>
      <c r="K380" s="123"/>
      <c r="L380" s="124"/>
      <c r="M380" s="123"/>
      <c r="N380" s="124"/>
      <c r="O380" s="123"/>
      <c r="P380" s="124"/>
      <c r="Q380" s="123"/>
      <c r="R380" s="124"/>
      <c r="S380" s="123"/>
      <c r="T380" s="124"/>
      <c r="U380" s="123"/>
      <c r="V380" s="124"/>
    </row>
    <row r="381" spans="5:22" s="121" customFormat="1" ht="9" customHeight="1" x14ac:dyDescent="0.2">
      <c r="E381" s="123"/>
      <c r="F381" s="124"/>
      <c r="G381" s="123"/>
      <c r="H381" s="124"/>
      <c r="I381" s="123"/>
      <c r="J381" s="124"/>
      <c r="K381" s="123"/>
      <c r="L381" s="124"/>
      <c r="M381" s="123"/>
      <c r="N381" s="124"/>
      <c r="O381" s="123"/>
      <c r="P381" s="124"/>
      <c r="Q381" s="123"/>
      <c r="R381" s="124"/>
      <c r="S381" s="123"/>
      <c r="T381" s="124"/>
      <c r="U381" s="123"/>
      <c r="V381" s="124"/>
    </row>
    <row r="382" spans="5:22" s="121" customFormat="1" ht="9" customHeight="1" x14ac:dyDescent="0.2">
      <c r="E382" s="123"/>
      <c r="F382" s="124"/>
      <c r="G382" s="123"/>
      <c r="H382" s="124"/>
      <c r="I382" s="123"/>
      <c r="J382" s="124"/>
      <c r="K382" s="123"/>
      <c r="L382" s="124"/>
      <c r="M382" s="123"/>
      <c r="N382" s="124"/>
      <c r="O382" s="123"/>
      <c r="P382" s="124"/>
      <c r="Q382" s="123"/>
      <c r="R382" s="124"/>
      <c r="S382" s="123"/>
      <c r="T382" s="124"/>
      <c r="U382" s="123"/>
      <c r="V382" s="124"/>
    </row>
    <row r="383" spans="5:22" s="121" customFormat="1" ht="9" customHeight="1" x14ac:dyDescent="0.2">
      <c r="E383" s="123"/>
      <c r="F383" s="124"/>
      <c r="G383" s="123"/>
      <c r="H383" s="124"/>
      <c r="I383" s="123"/>
      <c r="J383" s="124"/>
      <c r="K383" s="123"/>
      <c r="L383" s="124"/>
      <c r="M383" s="123"/>
      <c r="N383" s="124"/>
      <c r="O383" s="123"/>
      <c r="P383" s="124"/>
      <c r="Q383" s="123"/>
      <c r="R383" s="124"/>
      <c r="S383" s="123"/>
      <c r="T383" s="124"/>
      <c r="U383" s="123"/>
      <c r="V383" s="124"/>
    </row>
    <row r="384" spans="5:22" s="121" customFormat="1" ht="9" customHeight="1" x14ac:dyDescent="0.2">
      <c r="E384" s="123"/>
      <c r="F384" s="124"/>
      <c r="G384" s="123"/>
      <c r="H384" s="124"/>
      <c r="I384" s="123"/>
      <c r="J384" s="124"/>
      <c r="K384" s="123"/>
      <c r="L384" s="124"/>
      <c r="M384" s="123"/>
      <c r="N384" s="124"/>
      <c r="O384" s="123"/>
      <c r="P384" s="124"/>
      <c r="Q384" s="123"/>
      <c r="R384" s="124"/>
      <c r="S384" s="123"/>
      <c r="T384" s="124"/>
      <c r="U384" s="123"/>
      <c r="V384" s="124"/>
    </row>
    <row r="385" spans="5:22" s="121" customFormat="1" ht="9" customHeight="1" x14ac:dyDescent="0.2">
      <c r="E385" s="123"/>
      <c r="F385" s="124"/>
      <c r="G385" s="123"/>
      <c r="H385" s="124"/>
      <c r="I385" s="123"/>
      <c r="J385" s="124"/>
      <c r="K385" s="123"/>
      <c r="L385" s="124"/>
      <c r="M385" s="123"/>
      <c r="N385" s="124"/>
      <c r="O385" s="123"/>
      <c r="P385" s="124"/>
      <c r="Q385" s="123"/>
      <c r="R385" s="124"/>
      <c r="S385" s="123"/>
      <c r="T385" s="124"/>
      <c r="U385" s="123"/>
      <c r="V385" s="124"/>
    </row>
    <row r="386" spans="5:22" s="121" customFormat="1" ht="9" customHeight="1" x14ac:dyDescent="0.2">
      <c r="E386" s="123"/>
      <c r="F386" s="124"/>
      <c r="G386" s="123"/>
      <c r="H386" s="124"/>
      <c r="I386" s="123"/>
      <c r="J386" s="124"/>
      <c r="K386" s="123"/>
      <c r="L386" s="124"/>
      <c r="M386" s="123"/>
      <c r="N386" s="124"/>
      <c r="O386" s="123"/>
      <c r="P386" s="124"/>
      <c r="Q386" s="123"/>
      <c r="R386" s="124"/>
      <c r="S386" s="123"/>
      <c r="T386" s="124"/>
      <c r="U386" s="123"/>
      <c r="V386" s="124"/>
    </row>
    <row r="387" spans="5:22" s="121" customFormat="1" ht="9" customHeight="1" x14ac:dyDescent="0.2">
      <c r="E387" s="123"/>
      <c r="F387" s="124"/>
      <c r="G387" s="123"/>
      <c r="H387" s="124"/>
      <c r="I387" s="123"/>
      <c r="J387" s="124"/>
      <c r="K387" s="123"/>
      <c r="L387" s="124"/>
      <c r="M387" s="123"/>
      <c r="N387" s="124"/>
      <c r="O387" s="123"/>
      <c r="P387" s="124"/>
      <c r="Q387" s="123"/>
      <c r="R387" s="124"/>
      <c r="S387" s="123"/>
      <c r="T387" s="124"/>
      <c r="U387" s="123"/>
      <c r="V387" s="124"/>
    </row>
    <row r="388" spans="5:22" s="121" customFormat="1" ht="9" customHeight="1" x14ac:dyDescent="0.2">
      <c r="E388" s="123"/>
      <c r="F388" s="124"/>
      <c r="G388" s="123"/>
      <c r="H388" s="124"/>
      <c r="I388" s="123"/>
      <c r="J388" s="124"/>
      <c r="K388" s="123"/>
      <c r="L388" s="124"/>
      <c r="M388" s="123"/>
      <c r="N388" s="124"/>
      <c r="O388" s="123"/>
      <c r="P388" s="124"/>
      <c r="Q388" s="123"/>
      <c r="R388" s="124"/>
      <c r="S388" s="123"/>
      <c r="T388" s="124"/>
      <c r="U388" s="123"/>
      <c r="V388" s="124"/>
    </row>
    <row r="389" spans="5:22" s="121" customFormat="1" ht="9" customHeight="1" x14ac:dyDescent="0.2">
      <c r="E389" s="123"/>
      <c r="F389" s="124"/>
      <c r="G389" s="123"/>
      <c r="H389" s="124"/>
      <c r="I389" s="123"/>
      <c r="J389" s="124"/>
      <c r="K389" s="123"/>
      <c r="L389" s="124"/>
      <c r="M389" s="123"/>
      <c r="N389" s="124"/>
      <c r="O389" s="123"/>
      <c r="P389" s="124"/>
      <c r="Q389" s="123"/>
      <c r="R389" s="124"/>
      <c r="S389" s="123"/>
      <c r="T389" s="124"/>
      <c r="U389" s="123"/>
      <c r="V389" s="124"/>
    </row>
    <row r="390" spans="5:22" s="121" customFormat="1" ht="9" customHeight="1" x14ac:dyDescent="0.2">
      <c r="E390" s="123"/>
      <c r="F390" s="124"/>
      <c r="G390" s="123"/>
      <c r="H390" s="124"/>
      <c r="I390" s="123"/>
      <c r="J390" s="124"/>
      <c r="K390" s="123"/>
      <c r="L390" s="124"/>
      <c r="M390" s="123"/>
      <c r="N390" s="124"/>
      <c r="O390" s="123"/>
      <c r="P390" s="124"/>
      <c r="Q390" s="123"/>
      <c r="R390" s="124"/>
      <c r="S390" s="123"/>
      <c r="T390" s="124"/>
      <c r="U390" s="123"/>
      <c r="V390" s="124"/>
    </row>
    <row r="391" spans="5:22" s="121" customFormat="1" ht="9" customHeight="1" x14ac:dyDescent="0.2">
      <c r="E391" s="123"/>
      <c r="F391" s="124"/>
      <c r="G391" s="123"/>
      <c r="H391" s="124"/>
      <c r="I391" s="123"/>
      <c r="J391" s="124"/>
      <c r="K391" s="123"/>
      <c r="L391" s="124"/>
      <c r="M391" s="123"/>
      <c r="N391" s="124"/>
      <c r="O391" s="123"/>
      <c r="P391" s="124"/>
      <c r="Q391" s="123"/>
      <c r="R391" s="124"/>
      <c r="S391" s="123"/>
      <c r="T391" s="124"/>
      <c r="U391" s="123"/>
      <c r="V391" s="124"/>
    </row>
    <row r="392" spans="5:22" s="121" customFormat="1" ht="9" customHeight="1" x14ac:dyDescent="0.2">
      <c r="E392" s="123"/>
      <c r="F392" s="124"/>
      <c r="G392" s="123"/>
      <c r="H392" s="124"/>
      <c r="I392" s="123"/>
      <c r="J392" s="124"/>
      <c r="K392" s="123"/>
      <c r="L392" s="124"/>
      <c r="M392" s="123"/>
      <c r="N392" s="124"/>
      <c r="O392" s="123"/>
      <c r="P392" s="124"/>
      <c r="Q392" s="123"/>
      <c r="R392" s="124"/>
      <c r="S392" s="123"/>
      <c r="T392" s="124"/>
      <c r="U392" s="123"/>
      <c r="V392" s="124"/>
    </row>
    <row r="393" spans="5:22" s="121" customFormat="1" ht="9" customHeight="1" x14ac:dyDescent="0.2">
      <c r="E393" s="123"/>
      <c r="F393" s="124"/>
      <c r="G393" s="123"/>
      <c r="H393" s="124"/>
      <c r="I393" s="123"/>
      <c r="J393" s="124"/>
      <c r="K393" s="123"/>
      <c r="L393" s="124"/>
      <c r="M393" s="123"/>
      <c r="N393" s="124"/>
      <c r="O393" s="123"/>
      <c r="P393" s="124"/>
      <c r="Q393" s="123"/>
      <c r="R393" s="124"/>
      <c r="S393" s="123"/>
      <c r="T393" s="124"/>
      <c r="U393" s="123"/>
      <c r="V393" s="124"/>
    </row>
    <row r="394" spans="5:22" s="121" customFormat="1" ht="9" customHeight="1" x14ac:dyDescent="0.2">
      <c r="E394" s="123"/>
      <c r="F394" s="124"/>
      <c r="G394" s="123"/>
      <c r="H394" s="124"/>
      <c r="I394" s="123"/>
      <c r="J394" s="124"/>
      <c r="K394" s="123"/>
      <c r="L394" s="124"/>
      <c r="M394" s="123"/>
      <c r="N394" s="124"/>
      <c r="O394" s="123"/>
      <c r="P394" s="124"/>
      <c r="Q394" s="123"/>
      <c r="R394" s="124"/>
      <c r="S394" s="123"/>
      <c r="T394" s="124"/>
      <c r="U394" s="123"/>
      <c r="V394" s="124"/>
    </row>
    <row r="395" spans="5:22" s="121" customFormat="1" ht="9" customHeight="1" x14ac:dyDescent="0.2">
      <c r="E395" s="123"/>
      <c r="F395" s="124"/>
      <c r="G395" s="123"/>
      <c r="H395" s="124"/>
      <c r="I395" s="123"/>
      <c r="J395" s="124"/>
      <c r="K395" s="123"/>
      <c r="L395" s="124"/>
      <c r="M395" s="123"/>
      <c r="N395" s="124"/>
      <c r="O395" s="123"/>
      <c r="P395" s="124"/>
      <c r="Q395" s="123"/>
      <c r="R395" s="124"/>
      <c r="S395" s="123"/>
      <c r="T395" s="124"/>
      <c r="U395" s="123"/>
      <c r="V395" s="124"/>
    </row>
    <row r="396" spans="5:22" s="121" customFormat="1" ht="9" customHeight="1" x14ac:dyDescent="0.2">
      <c r="E396" s="123"/>
      <c r="F396" s="124"/>
      <c r="G396" s="123"/>
      <c r="H396" s="124"/>
      <c r="I396" s="123"/>
      <c r="J396" s="124"/>
      <c r="K396" s="123"/>
      <c r="L396" s="124"/>
      <c r="M396" s="123"/>
      <c r="N396" s="124"/>
      <c r="O396" s="123"/>
      <c r="P396" s="124"/>
      <c r="Q396" s="123"/>
      <c r="R396" s="124"/>
      <c r="S396" s="123"/>
      <c r="T396" s="124"/>
      <c r="U396" s="123"/>
      <c r="V396" s="124"/>
    </row>
    <row r="397" spans="5:22" s="121" customFormat="1" ht="9" customHeight="1" x14ac:dyDescent="0.2">
      <c r="E397" s="123"/>
      <c r="F397" s="124"/>
      <c r="G397" s="123"/>
      <c r="H397" s="124"/>
      <c r="I397" s="123"/>
      <c r="J397" s="124"/>
      <c r="K397" s="123"/>
      <c r="L397" s="124"/>
      <c r="M397" s="123"/>
      <c r="N397" s="124"/>
      <c r="O397" s="123"/>
      <c r="P397" s="124"/>
      <c r="Q397" s="123"/>
      <c r="R397" s="124"/>
      <c r="S397" s="123"/>
      <c r="T397" s="124"/>
      <c r="U397" s="123"/>
      <c r="V397" s="124"/>
    </row>
    <row r="398" spans="5:22" s="121" customFormat="1" ht="9" customHeight="1" x14ac:dyDescent="0.2">
      <c r="E398" s="123"/>
      <c r="F398" s="124"/>
      <c r="G398" s="123"/>
      <c r="H398" s="124"/>
      <c r="I398" s="123"/>
      <c r="J398" s="124"/>
      <c r="K398" s="123"/>
      <c r="L398" s="124"/>
      <c r="M398" s="123"/>
      <c r="N398" s="124"/>
      <c r="O398" s="123"/>
      <c r="P398" s="124"/>
      <c r="Q398" s="123"/>
      <c r="R398" s="124"/>
      <c r="S398" s="123"/>
      <c r="T398" s="124"/>
      <c r="U398" s="123"/>
      <c r="V398" s="124"/>
    </row>
    <row r="399" spans="5:22" s="121" customFormat="1" ht="9" customHeight="1" x14ac:dyDescent="0.2">
      <c r="E399" s="123"/>
      <c r="F399" s="124"/>
      <c r="G399" s="123"/>
      <c r="H399" s="124"/>
      <c r="I399" s="123"/>
      <c r="J399" s="124"/>
      <c r="K399" s="123"/>
      <c r="L399" s="124"/>
      <c r="M399" s="123"/>
      <c r="N399" s="124"/>
      <c r="O399" s="123"/>
      <c r="P399" s="124"/>
      <c r="Q399" s="123"/>
      <c r="R399" s="124"/>
      <c r="S399" s="123"/>
      <c r="T399" s="124"/>
      <c r="U399" s="123"/>
      <c r="V399" s="124"/>
    </row>
    <row r="400" spans="5:22" s="121" customFormat="1" ht="9" customHeight="1" x14ac:dyDescent="0.2">
      <c r="E400" s="123"/>
      <c r="F400" s="124"/>
      <c r="G400" s="123"/>
      <c r="H400" s="124"/>
      <c r="I400" s="123"/>
      <c r="J400" s="124"/>
      <c r="K400" s="123"/>
      <c r="L400" s="124"/>
      <c r="M400" s="123"/>
      <c r="N400" s="124"/>
      <c r="O400" s="123"/>
      <c r="P400" s="124"/>
      <c r="Q400" s="123"/>
      <c r="R400" s="124"/>
      <c r="S400" s="123"/>
      <c r="T400" s="124"/>
      <c r="U400" s="123"/>
      <c r="V400" s="124"/>
    </row>
    <row r="401" spans="5:22" s="121" customFormat="1" ht="9" customHeight="1" x14ac:dyDescent="0.2">
      <c r="E401" s="123"/>
      <c r="F401" s="124"/>
      <c r="G401" s="123"/>
      <c r="H401" s="124"/>
      <c r="I401" s="123"/>
      <c r="J401" s="124"/>
      <c r="K401" s="123"/>
      <c r="L401" s="124"/>
      <c r="M401" s="123"/>
      <c r="N401" s="124"/>
      <c r="O401" s="123"/>
      <c r="P401" s="124"/>
      <c r="Q401" s="123"/>
      <c r="R401" s="124"/>
      <c r="S401" s="123"/>
      <c r="T401" s="124"/>
      <c r="U401" s="123"/>
      <c r="V401" s="124"/>
    </row>
    <row r="402" spans="5:22" s="121" customFormat="1" ht="9" customHeight="1" x14ac:dyDescent="0.2">
      <c r="E402" s="123"/>
      <c r="F402" s="124"/>
      <c r="G402" s="123"/>
      <c r="H402" s="124"/>
      <c r="I402" s="123"/>
      <c r="J402" s="124"/>
      <c r="K402" s="123"/>
      <c r="L402" s="124"/>
      <c r="M402" s="123"/>
      <c r="N402" s="124"/>
      <c r="O402" s="123"/>
      <c r="P402" s="124"/>
      <c r="Q402" s="123"/>
      <c r="R402" s="124"/>
      <c r="S402" s="123"/>
      <c r="T402" s="124"/>
      <c r="U402" s="123"/>
      <c r="V402" s="124"/>
    </row>
    <row r="403" spans="5:22" s="121" customFormat="1" ht="9" customHeight="1" x14ac:dyDescent="0.2">
      <c r="E403" s="123"/>
      <c r="F403" s="124"/>
      <c r="G403" s="123"/>
      <c r="H403" s="124"/>
      <c r="I403" s="123"/>
      <c r="J403" s="124"/>
      <c r="K403" s="123"/>
      <c r="L403" s="124"/>
      <c r="M403" s="123"/>
      <c r="N403" s="124"/>
      <c r="O403" s="123"/>
      <c r="P403" s="124"/>
      <c r="Q403" s="123"/>
      <c r="R403" s="124"/>
      <c r="S403" s="123"/>
      <c r="T403" s="124"/>
      <c r="U403" s="123"/>
      <c r="V403" s="124"/>
    </row>
    <row r="404" spans="5:22" s="121" customFormat="1" ht="9" customHeight="1" x14ac:dyDescent="0.2">
      <c r="E404" s="123"/>
      <c r="F404" s="124"/>
      <c r="G404" s="123"/>
      <c r="H404" s="124"/>
      <c r="I404" s="123"/>
      <c r="J404" s="124"/>
      <c r="K404" s="123"/>
      <c r="L404" s="124"/>
      <c r="M404" s="123"/>
      <c r="N404" s="124"/>
      <c r="O404" s="123"/>
      <c r="P404" s="124"/>
      <c r="Q404" s="123"/>
      <c r="R404" s="124"/>
      <c r="S404" s="123"/>
      <c r="T404" s="124"/>
      <c r="U404" s="123"/>
      <c r="V404" s="124"/>
    </row>
    <row r="405" spans="5:22" s="121" customFormat="1" ht="9" customHeight="1" x14ac:dyDescent="0.2">
      <c r="E405" s="123"/>
      <c r="F405" s="124"/>
      <c r="G405" s="123"/>
      <c r="H405" s="124"/>
      <c r="I405" s="123"/>
      <c r="J405" s="124"/>
      <c r="K405" s="123"/>
      <c r="L405" s="124"/>
      <c r="M405" s="123"/>
      <c r="N405" s="124"/>
      <c r="O405" s="123"/>
      <c r="P405" s="124"/>
      <c r="Q405" s="123"/>
      <c r="R405" s="124"/>
      <c r="S405" s="123"/>
      <c r="T405" s="124"/>
      <c r="U405" s="123"/>
      <c r="V405" s="124"/>
    </row>
    <row r="406" spans="5:22" s="121" customFormat="1" ht="9" customHeight="1" x14ac:dyDescent="0.2">
      <c r="E406" s="123"/>
      <c r="F406" s="124"/>
      <c r="G406" s="123"/>
      <c r="H406" s="124"/>
      <c r="I406" s="123"/>
      <c r="J406" s="124"/>
      <c r="K406" s="123"/>
      <c r="L406" s="124"/>
      <c r="M406" s="123"/>
      <c r="N406" s="124"/>
      <c r="O406" s="123"/>
      <c r="P406" s="124"/>
      <c r="Q406" s="123"/>
      <c r="R406" s="124"/>
      <c r="S406" s="123"/>
      <c r="T406" s="124"/>
      <c r="U406" s="123"/>
      <c r="V406" s="124"/>
    </row>
    <row r="407" spans="5:22" s="121" customFormat="1" ht="9" customHeight="1" x14ac:dyDescent="0.2">
      <c r="E407" s="123"/>
      <c r="F407" s="124"/>
      <c r="G407" s="123"/>
      <c r="H407" s="124"/>
      <c r="I407" s="123"/>
      <c r="J407" s="124"/>
      <c r="K407" s="123"/>
      <c r="L407" s="124"/>
      <c r="M407" s="123"/>
      <c r="N407" s="124"/>
      <c r="O407" s="123"/>
      <c r="P407" s="124"/>
      <c r="Q407" s="123"/>
      <c r="R407" s="124"/>
      <c r="S407" s="123"/>
      <c r="T407" s="124"/>
      <c r="U407" s="123"/>
      <c r="V407" s="124"/>
    </row>
    <row r="408" spans="5:22" s="121" customFormat="1" ht="9" customHeight="1" x14ac:dyDescent="0.2">
      <c r="E408" s="123"/>
      <c r="F408" s="124"/>
      <c r="G408" s="123"/>
      <c r="H408" s="124"/>
      <c r="I408" s="123"/>
      <c r="J408" s="124"/>
      <c r="K408" s="123"/>
      <c r="L408" s="124"/>
      <c r="M408" s="123"/>
      <c r="N408" s="124"/>
      <c r="O408" s="123"/>
      <c r="P408" s="124"/>
      <c r="Q408" s="123"/>
      <c r="R408" s="124"/>
      <c r="S408" s="123"/>
      <c r="T408" s="124"/>
      <c r="U408" s="123"/>
      <c r="V408" s="124"/>
    </row>
    <row r="409" spans="5:22" s="121" customFormat="1" ht="9" customHeight="1" x14ac:dyDescent="0.2">
      <c r="E409" s="123"/>
      <c r="F409" s="124"/>
      <c r="G409" s="123"/>
      <c r="H409" s="124"/>
      <c r="I409" s="123"/>
      <c r="J409" s="124"/>
      <c r="K409" s="123"/>
      <c r="L409" s="124"/>
      <c r="M409" s="123"/>
      <c r="N409" s="124"/>
      <c r="O409" s="123"/>
      <c r="P409" s="124"/>
      <c r="Q409" s="123"/>
      <c r="R409" s="124"/>
      <c r="S409" s="123"/>
      <c r="T409" s="124"/>
      <c r="U409" s="123"/>
      <c r="V409" s="124"/>
    </row>
    <row r="410" spans="5:22" s="121" customFormat="1" ht="9" customHeight="1" x14ac:dyDescent="0.2">
      <c r="E410" s="123"/>
      <c r="F410" s="124"/>
      <c r="G410" s="123"/>
      <c r="H410" s="124"/>
      <c r="I410" s="123"/>
      <c r="J410" s="124"/>
      <c r="K410" s="123"/>
      <c r="L410" s="124"/>
      <c r="M410" s="123"/>
      <c r="N410" s="124"/>
      <c r="O410" s="123"/>
      <c r="P410" s="124"/>
      <c r="Q410" s="123"/>
      <c r="R410" s="124"/>
      <c r="S410" s="123"/>
      <c r="T410" s="124"/>
      <c r="U410" s="123"/>
      <c r="V410" s="124"/>
    </row>
    <row r="411" spans="5:22" s="121" customFormat="1" ht="9" customHeight="1" x14ac:dyDescent="0.2">
      <c r="E411" s="123"/>
      <c r="F411" s="124"/>
      <c r="G411" s="123"/>
      <c r="H411" s="124"/>
      <c r="I411" s="123"/>
      <c r="J411" s="124"/>
      <c r="K411" s="123"/>
      <c r="L411" s="124"/>
      <c r="M411" s="123"/>
      <c r="N411" s="124"/>
      <c r="O411" s="123"/>
      <c r="P411" s="124"/>
      <c r="Q411" s="123"/>
      <c r="R411" s="124"/>
      <c r="S411" s="123"/>
      <c r="T411" s="124"/>
      <c r="U411" s="123"/>
      <c r="V411" s="124"/>
    </row>
    <row r="412" spans="5:22" s="121" customFormat="1" ht="9" customHeight="1" x14ac:dyDescent="0.2">
      <c r="E412" s="123"/>
      <c r="F412" s="124"/>
      <c r="G412" s="123"/>
      <c r="H412" s="124"/>
      <c r="I412" s="123"/>
      <c r="J412" s="124"/>
      <c r="K412" s="123"/>
      <c r="L412" s="124"/>
      <c r="M412" s="123"/>
      <c r="N412" s="124"/>
      <c r="O412" s="123"/>
      <c r="P412" s="124"/>
      <c r="Q412" s="123"/>
      <c r="R412" s="124"/>
      <c r="S412" s="123"/>
      <c r="T412" s="124"/>
      <c r="U412" s="123"/>
      <c r="V412" s="124"/>
    </row>
    <row r="413" spans="5:22" s="121" customFormat="1" ht="9" customHeight="1" x14ac:dyDescent="0.2">
      <c r="E413" s="123"/>
      <c r="F413" s="124"/>
      <c r="G413" s="123"/>
      <c r="H413" s="124"/>
      <c r="I413" s="123"/>
      <c r="J413" s="124"/>
      <c r="K413" s="123"/>
      <c r="L413" s="124"/>
      <c r="M413" s="123"/>
      <c r="N413" s="124"/>
      <c r="O413" s="123"/>
      <c r="P413" s="124"/>
      <c r="Q413" s="123"/>
      <c r="R413" s="124"/>
      <c r="S413" s="123"/>
      <c r="T413" s="124"/>
      <c r="U413" s="123"/>
      <c r="V413" s="124"/>
    </row>
    <row r="414" spans="5:22" s="121" customFormat="1" ht="9" customHeight="1" x14ac:dyDescent="0.2">
      <c r="E414" s="123"/>
      <c r="F414" s="124"/>
      <c r="G414" s="123"/>
      <c r="H414" s="124"/>
      <c r="I414" s="123"/>
      <c r="J414" s="124"/>
      <c r="K414" s="123"/>
      <c r="L414" s="124"/>
      <c r="M414" s="123"/>
      <c r="N414" s="124"/>
      <c r="O414" s="123"/>
      <c r="P414" s="124"/>
      <c r="Q414" s="123"/>
      <c r="R414" s="124"/>
      <c r="S414" s="123"/>
      <c r="T414" s="124"/>
      <c r="U414" s="123"/>
      <c r="V414" s="124"/>
    </row>
    <row r="415" spans="5:22" s="121" customFormat="1" ht="9" customHeight="1" x14ac:dyDescent="0.2">
      <c r="E415" s="123"/>
      <c r="F415" s="124"/>
      <c r="G415" s="123"/>
      <c r="H415" s="124"/>
      <c r="I415" s="123"/>
      <c r="J415" s="124"/>
      <c r="K415" s="123"/>
      <c r="L415" s="124"/>
      <c r="M415" s="123"/>
      <c r="N415" s="124"/>
      <c r="O415" s="123"/>
      <c r="P415" s="124"/>
      <c r="Q415" s="123"/>
      <c r="R415" s="124"/>
      <c r="S415" s="123"/>
      <c r="T415" s="124"/>
      <c r="U415" s="123"/>
      <c r="V415" s="124"/>
    </row>
    <row r="416" spans="5:22" s="121" customFormat="1" ht="9" customHeight="1" x14ac:dyDescent="0.2">
      <c r="E416" s="123"/>
      <c r="F416" s="124"/>
      <c r="G416" s="123"/>
      <c r="H416" s="124"/>
      <c r="I416" s="123"/>
      <c r="J416" s="124"/>
      <c r="K416" s="123"/>
      <c r="L416" s="124"/>
      <c r="M416" s="123"/>
      <c r="N416" s="124"/>
      <c r="O416" s="123"/>
      <c r="P416" s="124"/>
      <c r="Q416" s="123"/>
      <c r="R416" s="124"/>
      <c r="S416" s="123"/>
      <c r="T416" s="124"/>
      <c r="U416" s="123"/>
      <c r="V416" s="124"/>
    </row>
    <row r="417" spans="5:22" s="121" customFormat="1" ht="9" customHeight="1" x14ac:dyDescent="0.2">
      <c r="E417" s="123"/>
      <c r="F417" s="124"/>
      <c r="G417" s="123"/>
      <c r="H417" s="124"/>
      <c r="I417" s="123"/>
      <c r="J417" s="124"/>
      <c r="K417" s="123"/>
      <c r="L417" s="124"/>
      <c r="M417" s="123"/>
      <c r="N417" s="124"/>
      <c r="O417" s="123"/>
      <c r="P417" s="124"/>
      <c r="Q417" s="123"/>
      <c r="R417" s="124"/>
      <c r="S417" s="123"/>
      <c r="T417" s="124"/>
      <c r="U417" s="123"/>
      <c r="V417" s="124"/>
    </row>
    <row r="418" spans="5:22" s="121" customFormat="1" ht="9" customHeight="1" x14ac:dyDescent="0.2">
      <c r="E418" s="123"/>
      <c r="F418" s="124"/>
      <c r="G418" s="123"/>
      <c r="H418" s="124"/>
      <c r="I418" s="123"/>
      <c r="J418" s="124"/>
      <c r="K418" s="123"/>
      <c r="L418" s="124"/>
      <c r="M418" s="123"/>
      <c r="N418" s="124"/>
      <c r="O418" s="123"/>
      <c r="P418" s="124"/>
      <c r="Q418" s="123"/>
      <c r="R418" s="124"/>
      <c r="S418" s="123"/>
      <c r="T418" s="124"/>
      <c r="U418" s="123"/>
      <c r="V418" s="124"/>
    </row>
    <row r="419" spans="5:22" s="121" customFormat="1" ht="9" customHeight="1" x14ac:dyDescent="0.2">
      <c r="E419" s="123"/>
      <c r="F419" s="124"/>
      <c r="G419" s="123"/>
      <c r="H419" s="124"/>
      <c r="I419" s="123"/>
      <c r="J419" s="124"/>
      <c r="K419" s="123"/>
      <c r="L419" s="124"/>
      <c r="M419" s="123"/>
      <c r="N419" s="124"/>
      <c r="O419" s="123"/>
      <c r="P419" s="124"/>
      <c r="Q419" s="123"/>
      <c r="R419" s="124"/>
      <c r="S419" s="123"/>
      <c r="T419" s="124"/>
      <c r="U419" s="123"/>
      <c r="V419" s="124"/>
    </row>
    <row r="420" spans="5:22" s="121" customFormat="1" ht="9" customHeight="1" x14ac:dyDescent="0.2">
      <c r="E420" s="123"/>
      <c r="F420" s="124"/>
      <c r="G420" s="123"/>
      <c r="H420" s="124"/>
      <c r="I420" s="123"/>
      <c r="J420" s="124"/>
      <c r="K420" s="123"/>
      <c r="L420" s="124"/>
      <c r="M420" s="123"/>
      <c r="N420" s="124"/>
      <c r="O420" s="123"/>
      <c r="P420" s="124"/>
      <c r="Q420" s="123"/>
      <c r="R420" s="124"/>
      <c r="S420" s="123"/>
      <c r="T420" s="124"/>
      <c r="U420" s="123"/>
      <c r="V420" s="124"/>
    </row>
    <row r="421" spans="5:22" s="121" customFormat="1" ht="9" customHeight="1" x14ac:dyDescent="0.2">
      <c r="E421" s="123"/>
      <c r="F421" s="124"/>
      <c r="G421" s="123"/>
      <c r="H421" s="124"/>
      <c r="I421" s="123"/>
      <c r="J421" s="124"/>
      <c r="K421" s="123"/>
      <c r="L421" s="124"/>
      <c r="M421" s="123"/>
      <c r="N421" s="124"/>
      <c r="O421" s="123"/>
      <c r="P421" s="124"/>
      <c r="Q421" s="123"/>
      <c r="R421" s="124"/>
      <c r="S421" s="123"/>
      <c r="T421" s="124"/>
      <c r="U421" s="123"/>
      <c r="V421" s="124"/>
    </row>
    <row r="422" spans="5:22" s="121" customFormat="1" ht="9" customHeight="1" x14ac:dyDescent="0.2">
      <c r="E422" s="123"/>
      <c r="F422" s="124"/>
      <c r="G422" s="123"/>
      <c r="H422" s="124"/>
      <c r="I422" s="123"/>
      <c r="J422" s="124"/>
      <c r="K422" s="123"/>
      <c r="L422" s="124"/>
      <c r="M422" s="123"/>
      <c r="N422" s="124"/>
      <c r="O422" s="123"/>
      <c r="P422" s="124"/>
      <c r="Q422" s="123"/>
      <c r="R422" s="124"/>
      <c r="S422" s="123"/>
      <c r="T422" s="124"/>
      <c r="U422" s="123"/>
      <c r="V422" s="124"/>
    </row>
    <row r="423" spans="5:22" s="121" customFormat="1" ht="9" customHeight="1" x14ac:dyDescent="0.2">
      <c r="E423" s="123"/>
      <c r="F423" s="124"/>
      <c r="G423" s="123"/>
      <c r="H423" s="124"/>
      <c r="I423" s="123"/>
      <c r="J423" s="124"/>
      <c r="K423" s="123"/>
      <c r="L423" s="124"/>
      <c r="M423" s="123"/>
      <c r="N423" s="124"/>
      <c r="O423" s="123"/>
      <c r="P423" s="124"/>
      <c r="Q423" s="123"/>
      <c r="R423" s="124"/>
      <c r="S423" s="123"/>
      <c r="T423" s="124"/>
      <c r="U423" s="123"/>
      <c r="V423" s="124"/>
    </row>
    <row r="424" spans="5:22" s="121" customFormat="1" ht="9" customHeight="1" x14ac:dyDescent="0.2">
      <c r="E424" s="123"/>
      <c r="F424" s="124"/>
      <c r="G424" s="123"/>
      <c r="H424" s="124"/>
      <c r="I424" s="123"/>
      <c r="J424" s="124"/>
      <c r="K424" s="123"/>
      <c r="L424" s="124"/>
      <c r="M424" s="123"/>
      <c r="N424" s="124"/>
      <c r="O424" s="123"/>
      <c r="P424" s="124"/>
      <c r="Q424" s="123"/>
      <c r="R424" s="124"/>
      <c r="S424" s="123"/>
      <c r="T424" s="124"/>
      <c r="U424" s="123"/>
      <c r="V424" s="124"/>
    </row>
    <row r="425" spans="5:22" s="121" customFormat="1" ht="9" customHeight="1" x14ac:dyDescent="0.2">
      <c r="E425" s="123"/>
      <c r="F425" s="124"/>
      <c r="G425" s="123"/>
      <c r="H425" s="124"/>
      <c r="I425" s="123"/>
      <c r="J425" s="124"/>
      <c r="K425" s="123"/>
      <c r="L425" s="124"/>
      <c r="M425" s="123"/>
      <c r="N425" s="124"/>
      <c r="O425" s="123"/>
      <c r="P425" s="124"/>
      <c r="Q425" s="123"/>
      <c r="R425" s="124"/>
      <c r="S425" s="123"/>
      <c r="T425" s="124"/>
      <c r="U425" s="123"/>
      <c r="V425" s="124"/>
    </row>
    <row r="426" spans="5:22" s="121" customFormat="1" ht="9" customHeight="1" x14ac:dyDescent="0.2">
      <c r="E426" s="123"/>
      <c r="F426" s="124"/>
      <c r="G426" s="123"/>
      <c r="H426" s="124"/>
      <c r="I426" s="123"/>
      <c r="J426" s="124"/>
      <c r="K426" s="123"/>
      <c r="L426" s="124"/>
      <c r="M426" s="123"/>
      <c r="N426" s="124"/>
      <c r="O426" s="123"/>
      <c r="P426" s="124"/>
      <c r="Q426" s="123"/>
      <c r="R426" s="124"/>
      <c r="S426" s="123"/>
      <c r="T426" s="124"/>
      <c r="U426" s="123"/>
      <c r="V426" s="124"/>
    </row>
    <row r="427" spans="5:22" s="121" customFormat="1" ht="9" customHeight="1" x14ac:dyDescent="0.2">
      <c r="E427" s="123"/>
      <c r="F427" s="124"/>
      <c r="G427" s="123"/>
      <c r="H427" s="124"/>
      <c r="I427" s="123"/>
      <c r="J427" s="124"/>
      <c r="K427" s="123"/>
      <c r="L427" s="124"/>
      <c r="M427" s="123"/>
      <c r="N427" s="124"/>
      <c r="O427" s="123"/>
      <c r="P427" s="124"/>
      <c r="Q427" s="123"/>
      <c r="R427" s="124"/>
      <c r="S427" s="123"/>
      <c r="T427" s="124"/>
      <c r="U427" s="123"/>
      <c r="V427" s="124"/>
    </row>
    <row r="428" spans="5:22" s="121" customFormat="1" ht="9" customHeight="1" x14ac:dyDescent="0.2">
      <c r="E428" s="123"/>
      <c r="F428" s="124"/>
      <c r="G428" s="123"/>
      <c r="H428" s="124"/>
      <c r="I428" s="123"/>
      <c r="J428" s="124"/>
      <c r="K428" s="123"/>
      <c r="L428" s="124"/>
      <c r="M428" s="123"/>
      <c r="N428" s="124"/>
      <c r="O428" s="123"/>
      <c r="P428" s="124"/>
      <c r="Q428" s="123"/>
      <c r="R428" s="124"/>
      <c r="S428" s="123"/>
      <c r="T428" s="124"/>
      <c r="U428" s="123"/>
      <c r="V428" s="124"/>
    </row>
    <row r="429" spans="5:22" s="121" customFormat="1" ht="9" customHeight="1" x14ac:dyDescent="0.2">
      <c r="E429" s="123"/>
      <c r="F429" s="124"/>
      <c r="G429" s="123"/>
      <c r="H429" s="124"/>
      <c r="I429" s="123"/>
      <c r="J429" s="124"/>
      <c r="K429" s="123"/>
      <c r="L429" s="124"/>
      <c r="M429" s="123"/>
      <c r="N429" s="124"/>
      <c r="O429" s="123"/>
      <c r="P429" s="124"/>
      <c r="Q429" s="123"/>
      <c r="R429" s="124"/>
      <c r="S429" s="123"/>
      <c r="T429" s="124"/>
      <c r="U429" s="123"/>
      <c r="V429" s="124"/>
    </row>
    <row r="430" spans="5:22" s="121" customFormat="1" ht="9" customHeight="1" x14ac:dyDescent="0.2">
      <c r="E430" s="123"/>
      <c r="F430" s="124"/>
      <c r="G430" s="123"/>
      <c r="H430" s="124"/>
      <c r="I430" s="123"/>
      <c r="J430" s="124"/>
      <c r="K430" s="123"/>
      <c r="L430" s="124"/>
      <c r="M430" s="123"/>
      <c r="N430" s="124"/>
      <c r="O430" s="123"/>
      <c r="P430" s="124"/>
      <c r="Q430" s="123"/>
      <c r="R430" s="124"/>
      <c r="S430" s="123"/>
      <c r="T430" s="124"/>
      <c r="U430" s="123"/>
      <c r="V430" s="124"/>
    </row>
    <row r="431" spans="5:22" s="121" customFormat="1" ht="9" customHeight="1" x14ac:dyDescent="0.2">
      <c r="E431" s="123"/>
      <c r="F431" s="124"/>
      <c r="G431" s="123"/>
      <c r="H431" s="124"/>
      <c r="I431" s="123"/>
      <c r="J431" s="124"/>
      <c r="K431" s="123"/>
      <c r="L431" s="124"/>
      <c r="M431" s="123"/>
      <c r="N431" s="124"/>
      <c r="O431" s="123"/>
      <c r="P431" s="124"/>
      <c r="Q431" s="123"/>
      <c r="R431" s="124"/>
      <c r="S431" s="123"/>
      <c r="T431" s="124"/>
      <c r="U431" s="123"/>
      <c r="V431" s="124"/>
    </row>
    <row r="432" spans="5:22" s="121" customFormat="1" ht="9" customHeight="1" x14ac:dyDescent="0.2">
      <c r="E432" s="123"/>
      <c r="F432" s="124"/>
      <c r="G432" s="123"/>
      <c r="H432" s="124"/>
      <c r="I432" s="123"/>
      <c r="J432" s="124"/>
      <c r="K432" s="123"/>
      <c r="L432" s="124"/>
      <c r="M432" s="123"/>
      <c r="N432" s="124"/>
      <c r="O432" s="123"/>
      <c r="P432" s="124"/>
      <c r="Q432" s="123"/>
      <c r="R432" s="124"/>
      <c r="S432" s="123"/>
      <c r="T432" s="124"/>
      <c r="U432" s="123"/>
      <c r="V432" s="124"/>
    </row>
    <row r="433" spans="5:22" s="121" customFormat="1" ht="9" customHeight="1" x14ac:dyDescent="0.2">
      <c r="E433" s="123"/>
      <c r="F433" s="124"/>
      <c r="G433" s="123"/>
      <c r="H433" s="124"/>
      <c r="I433" s="123"/>
      <c r="J433" s="124"/>
      <c r="K433" s="123"/>
      <c r="L433" s="124"/>
      <c r="M433" s="123"/>
      <c r="N433" s="124"/>
      <c r="O433" s="123"/>
      <c r="P433" s="124"/>
      <c r="Q433" s="123"/>
      <c r="R433" s="124"/>
      <c r="S433" s="123"/>
      <c r="T433" s="124"/>
      <c r="U433" s="123"/>
      <c r="V433" s="124"/>
    </row>
    <row r="434" spans="5:22" s="121" customFormat="1" ht="9" customHeight="1" x14ac:dyDescent="0.2">
      <c r="E434" s="123"/>
      <c r="F434" s="124"/>
      <c r="G434" s="123"/>
      <c r="H434" s="124"/>
      <c r="I434" s="123"/>
      <c r="J434" s="124"/>
      <c r="K434" s="123"/>
      <c r="L434" s="124"/>
      <c r="M434" s="123"/>
      <c r="N434" s="124"/>
      <c r="O434" s="123"/>
      <c r="P434" s="124"/>
      <c r="Q434" s="123"/>
      <c r="R434" s="124"/>
      <c r="S434" s="123"/>
      <c r="T434" s="124"/>
      <c r="U434" s="123"/>
      <c r="V434" s="124"/>
    </row>
    <row r="435" spans="5:22" s="121" customFormat="1" ht="9" customHeight="1" x14ac:dyDescent="0.2">
      <c r="E435" s="123"/>
      <c r="F435" s="124"/>
      <c r="G435" s="123"/>
      <c r="H435" s="124"/>
      <c r="I435" s="123"/>
      <c r="J435" s="124"/>
      <c r="K435" s="123"/>
      <c r="L435" s="124"/>
      <c r="M435" s="123"/>
      <c r="N435" s="124"/>
      <c r="O435" s="123"/>
      <c r="P435" s="124"/>
      <c r="Q435" s="123"/>
      <c r="R435" s="124"/>
      <c r="S435" s="123"/>
      <c r="T435" s="124"/>
      <c r="U435" s="123"/>
      <c r="V435" s="124"/>
    </row>
    <row r="436" spans="5:22" s="121" customFormat="1" ht="9" customHeight="1" x14ac:dyDescent="0.2">
      <c r="E436" s="123"/>
      <c r="F436" s="124"/>
      <c r="G436" s="123"/>
      <c r="H436" s="124"/>
      <c r="I436" s="123"/>
      <c r="J436" s="124"/>
      <c r="K436" s="123"/>
      <c r="L436" s="124"/>
      <c r="M436" s="123"/>
      <c r="N436" s="124"/>
      <c r="O436" s="123"/>
      <c r="P436" s="124"/>
      <c r="Q436" s="123"/>
      <c r="R436" s="124"/>
      <c r="S436" s="123"/>
      <c r="T436" s="124"/>
      <c r="U436" s="123"/>
      <c r="V436" s="124"/>
    </row>
    <row r="437" spans="5:22" s="121" customFormat="1" ht="9" customHeight="1" x14ac:dyDescent="0.2">
      <c r="E437" s="123"/>
      <c r="F437" s="124"/>
      <c r="G437" s="123"/>
      <c r="H437" s="124"/>
      <c r="I437" s="123"/>
      <c r="J437" s="124"/>
      <c r="K437" s="123"/>
      <c r="L437" s="124"/>
      <c r="M437" s="123"/>
      <c r="N437" s="124"/>
      <c r="O437" s="123"/>
      <c r="P437" s="124"/>
      <c r="Q437" s="123"/>
      <c r="R437" s="124"/>
      <c r="S437" s="123"/>
      <c r="T437" s="124"/>
      <c r="U437" s="123"/>
      <c r="V437" s="124"/>
    </row>
    <row r="438" spans="5:22" s="121" customFormat="1" ht="9" customHeight="1" x14ac:dyDescent="0.2">
      <c r="E438" s="123"/>
      <c r="F438" s="124"/>
      <c r="G438" s="123"/>
      <c r="H438" s="124"/>
      <c r="I438" s="123"/>
      <c r="J438" s="124"/>
      <c r="K438" s="123"/>
      <c r="L438" s="124"/>
      <c r="M438" s="123"/>
      <c r="N438" s="124"/>
      <c r="O438" s="123"/>
      <c r="P438" s="124"/>
      <c r="Q438" s="123"/>
      <c r="R438" s="124"/>
      <c r="S438" s="123"/>
      <c r="T438" s="124"/>
      <c r="U438" s="123"/>
      <c r="V438" s="124"/>
    </row>
    <row r="439" spans="5:22" s="121" customFormat="1" ht="9" customHeight="1" x14ac:dyDescent="0.2">
      <c r="E439" s="123"/>
      <c r="F439" s="124"/>
      <c r="G439" s="123"/>
      <c r="H439" s="124"/>
      <c r="I439" s="123"/>
      <c r="J439" s="124"/>
      <c r="K439" s="123"/>
      <c r="L439" s="124"/>
      <c r="M439" s="123"/>
      <c r="N439" s="124"/>
      <c r="O439" s="123"/>
      <c r="P439" s="124"/>
      <c r="Q439" s="123"/>
      <c r="R439" s="124"/>
      <c r="S439" s="123"/>
      <c r="T439" s="124"/>
      <c r="U439" s="123"/>
      <c r="V439" s="124"/>
    </row>
    <row r="440" spans="5:22" s="121" customFormat="1" ht="9" customHeight="1" x14ac:dyDescent="0.2">
      <c r="E440" s="123"/>
      <c r="F440" s="124"/>
      <c r="G440" s="123"/>
      <c r="H440" s="124"/>
      <c r="I440" s="123"/>
      <c r="J440" s="124"/>
      <c r="K440" s="123"/>
      <c r="L440" s="124"/>
      <c r="M440" s="123"/>
      <c r="N440" s="124"/>
      <c r="O440" s="123"/>
      <c r="P440" s="124"/>
      <c r="Q440" s="123"/>
      <c r="R440" s="124"/>
      <c r="S440" s="123"/>
      <c r="T440" s="124"/>
      <c r="U440" s="123"/>
      <c r="V440" s="124"/>
    </row>
    <row r="441" spans="5:22" s="121" customFormat="1" ht="9" customHeight="1" x14ac:dyDescent="0.2">
      <c r="E441" s="123"/>
      <c r="F441" s="124"/>
      <c r="G441" s="123"/>
      <c r="H441" s="124"/>
      <c r="I441" s="123"/>
      <c r="J441" s="124"/>
      <c r="K441" s="123"/>
      <c r="L441" s="124"/>
      <c r="M441" s="123"/>
      <c r="N441" s="124"/>
      <c r="O441" s="123"/>
      <c r="P441" s="124"/>
      <c r="Q441" s="123"/>
      <c r="R441" s="124"/>
      <c r="S441" s="123"/>
      <c r="T441" s="124"/>
      <c r="U441" s="123"/>
      <c r="V441" s="124"/>
    </row>
    <row r="442" spans="5:22" s="121" customFormat="1" ht="9" customHeight="1" x14ac:dyDescent="0.2">
      <c r="E442" s="123"/>
      <c r="F442" s="124"/>
      <c r="G442" s="123"/>
      <c r="H442" s="124"/>
      <c r="I442" s="123"/>
      <c r="J442" s="124"/>
      <c r="K442" s="123"/>
      <c r="L442" s="124"/>
      <c r="M442" s="123"/>
      <c r="N442" s="124"/>
      <c r="O442" s="123"/>
      <c r="P442" s="124"/>
      <c r="Q442" s="123"/>
      <c r="R442" s="124"/>
      <c r="S442" s="123"/>
      <c r="T442" s="124"/>
      <c r="U442" s="123"/>
      <c r="V442" s="124"/>
    </row>
    <row r="443" spans="5:22" s="121" customFormat="1" ht="9" customHeight="1" x14ac:dyDescent="0.2">
      <c r="E443" s="123"/>
      <c r="F443" s="124"/>
      <c r="G443" s="123"/>
      <c r="H443" s="124"/>
      <c r="I443" s="123"/>
      <c r="J443" s="124"/>
      <c r="K443" s="123"/>
      <c r="L443" s="124"/>
      <c r="M443" s="123"/>
      <c r="N443" s="124"/>
      <c r="O443" s="123"/>
      <c r="P443" s="124"/>
      <c r="Q443" s="123"/>
      <c r="R443" s="124"/>
      <c r="S443" s="123"/>
      <c r="T443" s="124"/>
      <c r="U443" s="123"/>
      <c r="V443" s="124"/>
    </row>
    <row r="444" spans="5:22" s="121" customFormat="1" ht="9" customHeight="1" x14ac:dyDescent="0.2">
      <c r="E444" s="123"/>
      <c r="F444" s="124"/>
      <c r="G444" s="123"/>
      <c r="H444" s="124"/>
      <c r="I444" s="123"/>
      <c r="J444" s="124"/>
      <c r="K444" s="123"/>
      <c r="L444" s="124"/>
      <c r="M444" s="123"/>
      <c r="N444" s="124"/>
      <c r="O444" s="123"/>
      <c r="P444" s="124"/>
      <c r="Q444" s="123"/>
      <c r="R444" s="124"/>
      <c r="S444" s="123"/>
      <c r="T444" s="124"/>
      <c r="U444" s="123"/>
      <c r="V444" s="124"/>
    </row>
    <row r="445" spans="5:22" s="121" customFormat="1" ht="9" customHeight="1" x14ac:dyDescent="0.2">
      <c r="E445" s="123"/>
      <c r="F445" s="124"/>
      <c r="G445" s="123"/>
      <c r="H445" s="124"/>
      <c r="I445" s="123"/>
      <c r="J445" s="124"/>
      <c r="K445" s="123"/>
      <c r="L445" s="124"/>
      <c r="M445" s="123"/>
      <c r="N445" s="124"/>
      <c r="O445" s="123"/>
      <c r="P445" s="124"/>
      <c r="Q445" s="123"/>
      <c r="R445" s="124"/>
      <c r="S445" s="123"/>
      <c r="T445" s="124"/>
      <c r="U445" s="123"/>
      <c r="V445" s="124"/>
    </row>
    <row r="446" spans="5:22" s="121" customFormat="1" ht="9" customHeight="1" x14ac:dyDescent="0.2">
      <c r="E446" s="123"/>
      <c r="F446" s="124"/>
      <c r="G446" s="123"/>
      <c r="H446" s="124"/>
      <c r="I446" s="123"/>
      <c r="J446" s="124"/>
      <c r="K446" s="123"/>
      <c r="L446" s="124"/>
      <c r="M446" s="123"/>
      <c r="N446" s="124"/>
      <c r="O446" s="123"/>
      <c r="P446" s="124"/>
      <c r="Q446" s="123"/>
      <c r="R446" s="124"/>
      <c r="S446" s="123"/>
      <c r="T446" s="124"/>
      <c r="U446" s="123"/>
      <c r="V446" s="124"/>
    </row>
    <row r="447" spans="5:22" s="121" customFormat="1" ht="9" customHeight="1" x14ac:dyDescent="0.2">
      <c r="E447" s="123"/>
      <c r="F447" s="124"/>
      <c r="G447" s="123"/>
      <c r="H447" s="124"/>
      <c r="I447" s="123"/>
      <c r="J447" s="124"/>
      <c r="K447" s="123"/>
      <c r="L447" s="124"/>
      <c r="M447" s="123"/>
      <c r="N447" s="124"/>
      <c r="O447" s="123"/>
      <c r="P447" s="124"/>
      <c r="Q447" s="123"/>
      <c r="R447" s="124"/>
      <c r="S447" s="123"/>
      <c r="T447" s="124"/>
      <c r="U447" s="123"/>
      <c r="V447" s="124"/>
    </row>
    <row r="448" spans="5:22" s="121" customFormat="1" ht="9" customHeight="1" x14ac:dyDescent="0.2">
      <c r="E448" s="123"/>
      <c r="F448" s="124"/>
      <c r="G448" s="123"/>
      <c r="H448" s="124"/>
      <c r="I448" s="123"/>
      <c r="J448" s="124"/>
      <c r="K448" s="123"/>
      <c r="L448" s="124"/>
      <c r="M448" s="123"/>
      <c r="N448" s="124"/>
      <c r="O448" s="123"/>
      <c r="P448" s="124"/>
      <c r="Q448" s="123"/>
      <c r="R448" s="124"/>
      <c r="S448" s="123"/>
      <c r="T448" s="124"/>
      <c r="U448" s="123"/>
      <c r="V448" s="124"/>
    </row>
    <row r="449" spans="5:22" s="121" customFormat="1" ht="9" customHeight="1" x14ac:dyDescent="0.2">
      <c r="E449" s="123"/>
      <c r="F449" s="124"/>
      <c r="G449" s="123"/>
      <c r="H449" s="124"/>
      <c r="I449" s="123"/>
      <c r="J449" s="124"/>
      <c r="K449" s="123"/>
      <c r="L449" s="124"/>
      <c r="M449" s="123"/>
      <c r="N449" s="124"/>
      <c r="O449" s="123"/>
      <c r="P449" s="124"/>
      <c r="Q449" s="123"/>
      <c r="R449" s="124"/>
      <c r="S449" s="123"/>
      <c r="T449" s="124"/>
      <c r="U449" s="123"/>
      <c r="V449" s="124"/>
    </row>
    <row r="450" spans="5:22" s="121" customFormat="1" ht="9" customHeight="1" x14ac:dyDescent="0.2">
      <c r="E450" s="123"/>
      <c r="F450" s="124"/>
      <c r="G450" s="123"/>
      <c r="H450" s="124"/>
      <c r="I450" s="123"/>
      <c r="J450" s="124"/>
      <c r="K450" s="123"/>
      <c r="L450" s="124"/>
      <c r="M450" s="123"/>
      <c r="N450" s="124"/>
      <c r="O450" s="123"/>
      <c r="P450" s="124"/>
      <c r="Q450" s="123"/>
      <c r="R450" s="124"/>
      <c r="S450" s="123"/>
      <c r="T450" s="124"/>
      <c r="U450" s="123"/>
      <c r="V450" s="124"/>
    </row>
    <row r="451" spans="5:22" s="121" customFormat="1" ht="9" customHeight="1" x14ac:dyDescent="0.2">
      <c r="E451" s="123"/>
      <c r="F451" s="124"/>
      <c r="G451" s="123"/>
      <c r="H451" s="124"/>
      <c r="I451" s="123"/>
      <c r="J451" s="124"/>
      <c r="K451" s="123"/>
      <c r="L451" s="124"/>
      <c r="M451" s="123"/>
      <c r="N451" s="124"/>
      <c r="O451" s="123"/>
      <c r="P451" s="124"/>
      <c r="Q451" s="123"/>
      <c r="R451" s="124"/>
      <c r="S451" s="123"/>
      <c r="T451" s="124"/>
      <c r="U451" s="123"/>
      <c r="V451" s="124"/>
    </row>
    <row r="452" spans="5:22" s="121" customFormat="1" ht="9" customHeight="1" x14ac:dyDescent="0.2">
      <c r="E452" s="123"/>
      <c r="F452" s="124"/>
      <c r="G452" s="123"/>
      <c r="H452" s="124"/>
      <c r="I452" s="123"/>
      <c r="J452" s="124"/>
      <c r="K452" s="123"/>
      <c r="L452" s="124"/>
      <c r="M452" s="123"/>
      <c r="N452" s="124"/>
      <c r="O452" s="123"/>
      <c r="P452" s="124"/>
      <c r="Q452" s="123"/>
      <c r="R452" s="124"/>
      <c r="S452" s="123"/>
      <c r="T452" s="124"/>
      <c r="U452" s="123"/>
      <c r="V452" s="124"/>
    </row>
    <row r="453" spans="5:22" s="121" customFormat="1" ht="9" customHeight="1" x14ac:dyDescent="0.2">
      <c r="E453" s="123"/>
      <c r="F453" s="124"/>
      <c r="G453" s="123"/>
      <c r="H453" s="124"/>
      <c r="I453" s="123"/>
      <c r="J453" s="124"/>
      <c r="K453" s="123"/>
      <c r="L453" s="124"/>
      <c r="M453" s="123"/>
      <c r="N453" s="124"/>
      <c r="O453" s="123"/>
      <c r="P453" s="124"/>
      <c r="Q453" s="123"/>
      <c r="R453" s="124"/>
      <c r="S453" s="123"/>
      <c r="T453" s="124"/>
      <c r="U453" s="123"/>
      <c r="V453" s="124"/>
    </row>
    <row r="454" spans="5:22" s="121" customFormat="1" ht="9" customHeight="1" x14ac:dyDescent="0.2">
      <c r="E454" s="123"/>
      <c r="F454" s="124"/>
      <c r="G454" s="123"/>
      <c r="H454" s="124"/>
      <c r="I454" s="123"/>
      <c r="J454" s="124"/>
      <c r="K454" s="123"/>
      <c r="L454" s="124"/>
      <c r="M454" s="123"/>
      <c r="N454" s="124"/>
      <c r="O454" s="123"/>
      <c r="P454" s="124"/>
      <c r="Q454" s="123"/>
      <c r="R454" s="124"/>
      <c r="S454" s="123"/>
      <c r="T454" s="124"/>
      <c r="U454" s="123"/>
      <c r="V454" s="124"/>
    </row>
    <row r="455" spans="5:22" s="121" customFormat="1" ht="9" customHeight="1" x14ac:dyDescent="0.2">
      <c r="E455" s="123"/>
      <c r="F455" s="124"/>
      <c r="G455" s="123"/>
      <c r="H455" s="124"/>
      <c r="I455" s="123"/>
      <c r="J455" s="124"/>
      <c r="K455" s="123"/>
      <c r="L455" s="124"/>
      <c r="M455" s="123"/>
      <c r="N455" s="124"/>
      <c r="O455" s="123"/>
      <c r="P455" s="124"/>
      <c r="Q455" s="123"/>
      <c r="R455" s="124"/>
      <c r="S455" s="123"/>
      <c r="T455" s="124"/>
      <c r="U455" s="123"/>
      <c r="V455" s="124"/>
    </row>
    <row r="456" spans="5:22" s="121" customFormat="1" ht="9" customHeight="1" x14ac:dyDescent="0.2">
      <c r="E456" s="123"/>
      <c r="F456" s="124"/>
      <c r="G456" s="123"/>
      <c r="H456" s="124"/>
      <c r="I456" s="123"/>
      <c r="J456" s="124"/>
      <c r="K456" s="123"/>
      <c r="L456" s="124"/>
      <c r="M456" s="123"/>
      <c r="N456" s="124"/>
      <c r="O456" s="123"/>
      <c r="P456" s="124"/>
      <c r="Q456" s="123"/>
      <c r="R456" s="124"/>
      <c r="S456" s="123"/>
      <c r="T456" s="124"/>
      <c r="U456" s="123"/>
      <c r="V456" s="124"/>
    </row>
    <row r="457" spans="5:22" s="121" customFormat="1" ht="9" customHeight="1" x14ac:dyDescent="0.2">
      <c r="E457" s="123"/>
      <c r="F457" s="124"/>
      <c r="G457" s="123"/>
      <c r="H457" s="124"/>
      <c r="I457" s="123"/>
      <c r="J457" s="124"/>
      <c r="K457" s="123"/>
      <c r="L457" s="124"/>
      <c r="M457" s="123"/>
      <c r="N457" s="124"/>
      <c r="O457" s="123"/>
      <c r="P457" s="124"/>
      <c r="Q457" s="123"/>
      <c r="R457" s="124"/>
      <c r="S457" s="123"/>
      <c r="T457" s="124"/>
      <c r="U457" s="123"/>
      <c r="V457" s="124"/>
    </row>
    <row r="458" spans="5:22" s="121" customFormat="1" ht="9" customHeight="1" x14ac:dyDescent="0.2">
      <c r="E458" s="123"/>
      <c r="F458" s="124"/>
      <c r="G458" s="123"/>
      <c r="H458" s="124"/>
      <c r="I458" s="123"/>
      <c r="J458" s="124"/>
      <c r="K458" s="123"/>
      <c r="L458" s="124"/>
      <c r="M458" s="123"/>
      <c r="N458" s="124"/>
      <c r="O458" s="123"/>
      <c r="P458" s="124"/>
      <c r="Q458" s="123"/>
      <c r="R458" s="124"/>
      <c r="S458" s="123"/>
      <c r="T458" s="124"/>
      <c r="U458" s="123"/>
      <c r="V458" s="124"/>
    </row>
    <row r="459" spans="5:22" s="121" customFormat="1" ht="9" customHeight="1" x14ac:dyDescent="0.2">
      <c r="E459" s="123"/>
      <c r="F459" s="124"/>
      <c r="G459" s="123"/>
      <c r="H459" s="124"/>
      <c r="I459" s="123"/>
      <c r="J459" s="124"/>
      <c r="K459" s="123"/>
      <c r="L459" s="124"/>
      <c r="M459" s="123"/>
      <c r="N459" s="124"/>
      <c r="O459" s="123"/>
      <c r="P459" s="124"/>
      <c r="Q459" s="123"/>
      <c r="R459" s="124"/>
      <c r="S459" s="123"/>
      <c r="T459" s="124"/>
      <c r="U459" s="123"/>
      <c r="V459" s="124"/>
    </row>
    <row r="460" spans="5:22" s="121" customFormat="1" ht="9" customHeight="1" x14ac:dyDescent="0.2">
      <c r="E460" s="123"/>
      <c r="F460" s="124"/>
      <c r="G460" s="123"/>
      <c r="H460" s="124"/>
      <c r="I460" s="123"/>
      <c r="J460" s="124"/>
      <c r="K460" s="123"/>
      <c r="L460" s="124"/>
      <c r="M460" s="123"/>
      <c r="N460" s="124"/>
      <c r="O460" s="123"/>
      <c r="P460" s="124"/>
      <c r="Q460" s="123"/>
      <c r="R460" s="124"/>
      <c r="S460" s="123"/>
      <c r="T460" s="124"/>
      <c r="U460" s="123"/>
      <c r="V460" s="124"/>
    </row>
    <row r="461" spans="5:22" s="121" customFormat="1" ht="9" customHeight="1" x14ac:dyDescent="0.2">
      <c r="E461" s="123"/>
      <c r="F461" s="124"/>
      <c r="G461" s="123"/>
      <c r="H461" s="124"/>
      <c r="I461" s="123"/>
      <c r="J461" s="124"/>
      <c r="K461" s="123"/>
      <c r="L461" s="124"/>
      <c r="M461" s="123"/>
      <c r="N461" s="124"/>
      <c r="O461" s="123"/>
      <c r="P461" s="124"/>
      <c r="Q461" s="123"/>
      <c r="R461" s="124"/>
      <c r="S461" s="123"/>
      <c r="T461" s="124"/>
      <c r="U461" s="123"/>
      <c r="V461" s="124"/>
    </row>
    <row r="462" spans="5:22" s="121" customFormat="1" ht="9" customHeight="1" x14ac:dyDescent="0.2">
      <c r="E462" s="123"/>
      <c r="F462" s="124"/>
      <c r="G462" s="123"/>
      <c r="H462" s="124"/>
      <c r="I462" s="123"/>
      <c r="J462" s="124"/>
      <c r="K462" s="123"/>
      <c r="L462" s="124"/>
      <c r="M462" s="123"/>
      <c r="N462" s="124"/>
      <c r="O462" s="123"/>
      <c r="P462" s="124"/>
      <c r="Q462" s="123"/>
      <c r="R462" s="124"/>
      <c r="S462" s="123"/>
      <c r="T462" s="124"/>
      <c r="U462" s="123"/>
      <c r="V462" s="124"/>
    </row>
    <row r="463" spans="5:22" s="121" customFormat="1" ht="9" customHeight="1" x14ac:dyDescent="0.2">
      <c r="E463" s="123"/>
      <c r="F463" s="124"/>
      <c r="G463" s="123"/>
      <c r="H463" s="124"/>
      <c r="I463" s="123"/>
      <c r="J463" s="124"/>
      <c r="K463" s="123"/>
      <c r="L463" s="124"/>
      <c r="M463" s="123"/>
      <c r="N463" s="124"/>
      <c r="O463" s="123"/>
      <c r="P463" s="124"/>
      <c r="Q463" s="123"/>
      <c r="R463" s="124"/>
      <c r="S463" s="123"/>
      <c r="T463" s="124"/>
      <c r="U463" s="123"/>
      <c r="V463" s="124"/>
    </row>
    <row r="464" spans="5:22" s="121" customFormat="1" ht="9" customHeight="1" x14ac:dyDescent="0.2">
      <c r="E464" s="123"/>
      <c r="F464" s="124"/>
      <c r="G464" s="123"/>
      <c r="H464" s="124"/>
      <c r="I464" s="123"/>
      <c r="J464" s="124"/>
      <c r="K464" s="123"/>
      <c r="L464" s="124"/>
      <c r="M464" s="123"/>
      <c r="N464" s="124"/>
      <c r="O464" s="123"/>
      <c r="P464" s="124"/>
      <c r="Q464" s="123"/>
      <c r="R464" s="124"/>
      <c r="S464" s="123"/>
      <c r="T464" s="124"/>
      <c r="U464" s="123"/>
      <c r="V464" s="124"/>
    </row>
    <row r="465" spans="5:22" s="121" customFormat="1" ht="9" customHeight="1" x14ac:dyDescent="0.2">
      <c r="E465" s="123"/>
      <c r="F465" s="124"/>
      <c r="G465" s="123"/>
      <c r="H465" s="124"/>
      <c r="I465" s="123"/>
      <c r="J465" s="124"/>
      <c r="K465" s="123"/>
      <c r="L465" s="124"/>
      <c r="M465" s="123"/>
      <c r="N465" s="124"/>
      <c r="O465" s="123"/>
      <c r="P465" s="124"/>
      <c r="Q465" s="123"/>
      <c r="R465" s="124"/>
      <c r="S465" s="123"/>
      <c r="T465" s="124"/>
      <c r="U465" s="123"/>
      <c r="V465" s="124"/>
    </row>
    <row r="466" spans="5:22" s="121" customFormat="1" ht="9" customHeight="1" x14ac:dyDescent="0.2">
      <c r="E466" s="123"/>
      <c r="F466" s="124"/>
      <c r="G466" s="123"/>
      <c r="H466" s="124"/>
      <c r="I466" s="123"/>
      <c r="J466" s="124"/>
      <c r="K466" s="123"/>
      <c r="L466" s="124"/>
      <c r="M466" s="123"/>
      <c r="N466" s="124"/>
      <c r="O466" s="123"/>
      <c r="P466" s="124"/>
      <c r="Q466" s="123"/>
      <c r="R466" s="124"/>
      <c r="S466" s="123"/>
      <c r="T466" s="124"/>
      <c r="U466" s="123"/>
      <c r="V466" s="124"/>
    </row>
    <row r="467" spans="5:22" s="121" customFormat="1" ht="9" customHeight="1" x14ac:dyDescent="0.2">
      <c r="E467" s="123"/>
      <c r="F467" s="124"/>
      <c r="G467" s="123"/>
      <c r="H467" s="124"/>
      <c r="I467" s="123"/>
      <c r="J467" s="124"/>
      <c r="K467" s="123"/>
      <c r="L467" s="124"/>
      <c r="M467" s="123"/>
      <c r="N467" s="124"/>
      <c r="O467" s="123"/>
      <c r="P467" s="124"/>
      <c r="Q467" s="123"/>
      <c r="R467" s="124"/>
      <c r="S467" s="123"/>
      <c r="T467" s="124"/>
      <c r="U467" s="123"/>
      <c r="V467" s="124"/>
    </row>
    <row r="468" spans="5:22" s="121" customFormat="1" ht="9" customHeight="1" x14ac:dyDescent="0.2">
      <c r="E468" s="123"/>
      <c r="F468" s="124"/>
      <c r="G468" s="123"/>
      <c r="H468" s="124"/>
      <c r="I468" s="123"/>
      <c r="J468" s="124"/>
      <c r="K468" s="123"/>
      <c r="L468" s="124"/>
      <c r="M468" s="123"/>
      <c r="N468" s="124"/>
      <c r="O468" s="123"/>
      <c r="P468" s="124"/>
      <c r="Q468" s="123"/>
      <c r="R468" s="124"/>
      <c r="S468" s="123"/>
      <c r="T468" s="124"/>
      <c r="U468" s="123"/>
      <c r="V468" s="124"/>
    </row>
    <row r="469" spans="5:22" s="121" customFormat="1" ht="9" customHeight="1" x14ac:dyDescent="0.2">
      <c r="E469" s="123"/>
      <c r="F469" s="124"/>
      <c r="G469" s="123"/>
      <c r="H469" s="124"/>
      <c r="I469" s="123"/>
      <c r="J469" s="124"/>
      <c r="K469" s="123"/>
      <c r="L469" s="124"/>
      <c r="M469" s="123"/>
      <c r="N469" s="124"/>
      <c r="O469" s="123"/>
      <c r="P469" s="124"/>
      <c r="Q469" s="123"/>
      <c r="R469" s="124"/>
      <c r="S469" s="123"/>
      <c r="T469" s="124"/>
      <c r="U469" s="123"/>
      <c r="V469" s="124"/>
    </row>
    <row r="470" spans="5:22" s="121" customFormat="1" ht="9" customHeight="1" x14ac:dyDescent="0.2">
      <c r="E470" s="123"/>
      <c r="F470" s="124"/>
      <c r="G470" s="123"/>
      <c r="H470" s="124"/>
      <c r="I470" s="123"/>
      <c r="J470" s="124"/>
      <c r="K470" s="123"/>
      <c r="L470" s="124"/>
      <c r="M470" s="123"/>
      <c r="N470" s="124"/>
      <c r="O470" s="123"/>
      <c r="P470" s="124"/>
      <c r="Q470" s="123"/>
      <c r="R470" s="124"/>
      <c r="S470" s="123"/>
      <c r="T470" s="124"/>
      <c r="U470" s="123"/>
      <c r="V470" s="124"/>
    </row>
    <row r="471" spans="5:22" s="121" customFormat="1" ht="9" customHeight="1" x14ac:dyDescent="0.2">
      <c r="E471" s="123"/>
      <c r="F471" s="124"/>
      <c r="G471" s="123"/>
      <c r="H471" s="124"/>
      <c r="I471" s="123"/>
      <c r="J471" s="124"/>
      <c r="K471" s="123"/>
      <c r="L471" s="124"/>
      <c r="M471" s="123"/>
      <c r="N471" s="124"/>
      <c r="O471" s="123"/>
      <c r="P471" s="124"/>
      <c r="Q471" s="123"/>
      <c r="R471" s="124"/>
      <c r="S471" s="123"/>
      <c r="T471" s="124"/>
      <c r="U471" s="123"/>
      <c r="V471" s="124"/>
    </row>
    <row r="472" spans="5:22" s="121" customFormat="1" ht="9" customHeight="1" x14ac:dyDescent="0.2">
      <c r="E472" s="123"/>
      <c r="F472" s="124"/>
      <c r="G472" s="123"/>
      <c r="H472" s="124"/>
      <c r="I472" s="123"/>
      <c r="J472" s="124"/>
      <c r="K472" s="123"/>
      <c r="L472" s="124"/>
      <c r="M472" s="123"/>
      <c r="N472" s="124"/>
      <c r="O472" s="123"/>
      <c r="P472" s="124"/>
      <c r="Q472" s="123"/>
      <c r="R472" s="124"/>
      <c r="S472" s="123"/>
      <c r="T472" s="124"/>
      <c r="U472" s="123"/>
      <c r="V472" s="124"/>
    </row>
    <row r="473" spans="5:22" s="121" customFormat="1" ht="9" customHeight="1" x14ac:dyDescent="0.2">
      <c r="E473" s="123"/>
      <c r="F473" s="124"/>
      <c r="G473" s="123"/>
      <c r="H473" s="124"/>
      <c r="I473" s="123"/>
      <c r="J473" s="124"/>
      <c r="K473" s="123"/>
      <c r="L473" s="124"/>
      <c r="M473" s="123"/>
      <c r="N473" s="124"/>
      <c r="O473" s="123"/>
      <c r="P473" s="124"/>
      <c r="Q473" s="123"/>
      <c r="R473" s="124"/>
      <c r="S473" s="123"/>
      <c r="T473" s="124"/>
      <c r="U473" s="123"/>
      <c r="V473" s="124"/>
    </row>
    <row r="474" spans="5:22" s="121" customFormat="1" ht="9" customHeight="1" x14ac:dyDescent="0.2">
      <c r="E474" s="123"/>
      <c r="F474" s="124"/>
      <c r="G474" s="123"/>
      <c r="H474" s="124"/>
      <c r="I474" s="123"/>
      <c r="J474" s="124"/>
      <c r="K474" s="123"/>
      <c r="L474" s="124"/>
      <c r="M474" s="123"/>
      <c r="N474" s="124"/>
      <c r="O474" s="123"/>
      <c r="P474" s="124"/>
      <c r="Q474" s="123"/>
      <c r="R474" s="124"/>
      <c r="S474" s="123"/>
      <c r="T474" s="124"/>
      <c r="U474" s="123"/>
      <c r="V474" s="124"/>
    </row>
    <row r="475" spans="5:22" s="121" customFormat="1" ht="9" customHeight="1" x14ac:dyDescent="0.2">
      <c r="E475" s="123"/>
      <c r="F475" s="124"/>
      <c r="G475" s="123"/>
      <c r="H475" s="124"/>
      <c r="I475" s="123"/>
      <c r="J475" s="124"/>
      <c r="K475" s="123"/>
      <c r="L475" s="124"/>
      <c r="M475" s="123"/>
      <c r="N475" s="124"/>
      <c r="O475" s="123"/>
      <c r="P475" s="124"/>
      <c r="Q475" s="123"/>
      <c r="R475" s="124"/>
      <c r="S475" s="123"/>
      <c r="T475" s="124"/>
      <c r="U475" s="123"/>
      <c r="V475" s="124"/>
    </row>
    <row r="476" spans="5:22" s="121" customFormat="1" ht="9" customHeight="1" x14ac:dyDescent="0.2">
      <c r="E476" s="123"/>
      <c r="F476" s="124"/>
      <c r="G476" s="123"/>
      <c r="H476" s="124"/>
      <c r="I476" s="123"/>
      <c r="J476" s="124"/>
      <c r="K476" s="123"/>
      <c r="L476" s="124"/>
      <c r="M476" s="123"/>
      <c r="N476" s="124"/>
      <c r="O476" s="123"/>
      <c r="P476" s="124"/>
      <c r="Q476" s="123"/>
      <c r="R476" s="124"/>
      <c r="S476" s="123"/>
      <c r="T476" s="124"/>
      <c r="U476" s="123"/>
      <c r="V476" s="124"/>
    </row>
    <row r="477" spans="5:22" s="121" customFormat="1" ht="9" customHeight="1" x14ac:dyDescent="0.2">
      <c r="E477" s="123"/>
      <c r="F477" s="124"/>
      <c r="G477" s="123"/>
      <c r="H477" s="124"/>
      <c r="I477" s="123"/>
      <c r="J477" s="124"/>
      <c r="K477" s="123"/>
      <c r="L477" s="124"/>
      <c r="M477" s="123"/>
      <c r="N477" s="124"/>
      <c r="O477" s="123"/>
      <c r="P477" s="124"/>
      <c r="Q477" s="123"/>
      <c r="R477" s="124"/>
      <c r="S477" s="123"/>
      <c r="T477" s="124"/>
      <c r="U477" s="123"/>
      <c r="V477" s="124"/>
    </row>
    <row r="478" spans="5:22" s="121" customFormat="1" ht="9" customHeight="1" x14ac:dyDescent="0.2">
      <c r="E478" s="123"/>
      <c r="F478" s="124"/>
      <c r="G478" s="123"/>
      <c r="H478" s="124"/>
      <c r="I478" s="123"/>
      <c r="J478" s="124"/>
      <c r="K478" s="123"/>
      <c r="L478" s="124"/>
      <c r="M478" s="123"/>
      <c r="N478" s="124"/>
      <c r="O478" s="123"/>
      <c r="P478" s="124"/>
      <c r="Q478" s="123"/>
      <c r="R478" s="124"/>
      <c r="S478" s="123"/>
      <c r="T478" s="124"/>
      <c r="U478" s="123"/>
      <c r="V478" s="124"/>
    </row>
    <row r="479" spans="5:22" s="121" customFormat="1" ht="9" customHeight="1" x14ac:dyDescent="0.2">
      <c r="E479" s="123"/>
      <c r="F479" s="124"/>
      <c r="G479" s="123"/>
      <c r="H479" s="124"/>
      <c r="I479" s="123"/>
      <c r="J479" s="124"/>
      <c r="K479" s="123"/>
      <c r="L479" s="124"/>
      <c r="M479" s="123"/>
      <c r="N479" s="124"/>
      <c r="O479" s="123"/>
      <c r="P479" s="124"/>
      <c r="Q479" s="123"/>
      <c r="R479" s="124"/>
      <c r="S479" s="123"/>
      <c r="T479" s="124"/>
      <c r="U479" s="123"/>
      <c r="V479" s="124"/>
    </row>
    <row r="480" spans="5:22" s="121" customFormat="1" ht="9" customHeight="1" x14ac:dyDescent="0.2">
      <c r="E480" s="123"/>
      <c r="F480" s="124"/>
      <c r="G480" s="123"/>
      <c r="H480" s="124"/>
      <c r="I480" s="123"/>
      <c r="J480" s="124"/>
      <c r="K480" s="123"/>
      <c r="L480" s="124"/>
      <c r="M480" s="123"/>
      <c r="N480" s="124"/>
      <c r="O480" s="123"/>
      <c r="P480" s="124"/>
      <c r="Q480" s="123"/>
      <c r="R480" s="124"/>
      <c r="S480" s="123"/>
      <c r="T480" s="124"/>
      <c r="U480" s="123"/>
      <c r="V480" s="124"/>
    </row>
    <row r="481" spans="5:22" s="121" customFormat="1" ht="9" customHeight="1" x14ac:dyDescent="0.2">
      <c r="E481" s="123"/>
      <c r="F481" s="124"/>
      <c r="G481" s="123"/>
      <c r="H481" s="124"/>
      <c r="I481" s="123"/>
      <c r="J481" s="124"/>
      <c r="K481" s="123"/>
      <c r="L481" s="124"/>
      <c r="M481" s="123"/>
      <c r="N481" s="124"/>
      <c r="O481" s="123"/>
      <c r="P481" s="124"/>
      <c r="Q481" s="123"/>
      <c r="R481" s="124"/>
      <c r="S481" s="123"/>
      <c r="T481" s="124"/>
      <c r="U481" s="123"/>
      <c r="V481" s="124"/>
    </row>
    <row r="482" spans="5:22" s="121" customFormat="1" ht="9" customHeight="1" x14ac:dyDescent="0.2">
      <c r="E482" s="123"/>
      <c r="F482" s="124"/>
      <c r="G482" s="123"/>
      <c r="H482" s="124"/>
      <c r="I482" s="123"/>
      <c r="J482" s="124"/>
      <c r="K482" s="123"/>
      <c r="L482" s="124"/>
      <c r="M482" s="123"/>
      <c r="N482" s="124"/>
      <c r="O482" s="123"/>
      <c r="P482" s="124"/>
      <c r="Q482" s="123"/>
      <c r="R482" s="124"/>
      <c r="S482" s="123"/>
      <c r="T482" s="124"/>
      <c r="U482" s="123"/>
      <c r="V482" s="124"/>
    </row>
    <row r="483" spans="5:22" s="121" customFormat="1" ht="9" customHeight="1" x14ac:dyDescent="0.2">
      <c r="E483" s="123"/>
      <c r="F483" s="124"/>
      <c r="G483" s="123"/>
      <c r="H483" s="124"/>
      <c r="I483" s="123"/>
      <c r="J483" s="124"/>
      <c r="K483" s="123"/>
      <c r="L483" s="124"/>
      <c r="M483" s="123"/>
      <c r="N483" s="124"/>
      <c r="O483" s="123"/>
      <c r="P483" s="124"/>
      <c r="Q483" s="123"/>
      <c r="R483" s="124"/>
      <c r="S483" s="123"/>
      <c r="T483" s="124"/>
      <c r="U483" s="123"/>
      <c r="V483" s="124"/>
    </row>
    <row r="484" spans="5:22" s="121" customFormat="1" ht="9" customHeight="1" x14ac:dyDescent="0.2">
      <c r="E484" s="123"/>
      <c r="F484" s="124"/>
      <c r="G484" s="123"/>
      <c r="H484" s="124"/>
      <c r="I484" s="123"/>
      <c r="J484" s="124"/>
      <c r="K484" s="123"/>
      <c r="L484" s="124"/>
      <c r="M484" s="123"/>
      <c r="N484" s="124"/>
      <c r="O484" s="123"/>
      <c r="P484" s="124"/>
      <c r="Q484" s="123"/>
      <c r="R484" s="124"/>
      <c r="S484" s="123"/>
      <c r="T484" s="124"/>
      <c r="U484" s="123"/>
      <c r="V484" s="124"/>
    </row>
    <row r="485" spans="5:22" s="121" customFormat="1" ht="9" customHeight="1" x14ac:dyDescent="0.2">
      <c r="E485" s="123"/>
      <c r="F485" s="124"/>
      <c r="G485" s="123"/>
      <c r="H485" s="124"/>
      <c r="I485" s="123"/>
      <c r="J485" s="124"/>
      <c r="K485" s="123"/>
      <c r="L485" s="124"/>
      <c r="M485" s="123"/>
      <c r="N485" s="124"/>
      <c r="O485" s="123"/>
      <c r="P485" s="124"/>
      <c r="Q485" s="123"/>
      <c r="R485" s="124"/>
      <c r="S485" s="123"/>
      <c r="T485" s="124"/>
      <c r="U485" s="123"/>
      <c r="V485" s="124"/>
    </row>
    <row r="486" spans="5:22" s="121" customFormat="1" ht="9" customHeight="1" x14ac:dyDescent="0.2">
      <c r="E486" s="123"/>
      <c r="F486" s="124"/>
      <c r="G486" s="123"/>
      <c r="H486" s="124"/>
      <c r="I486" s="123"/>
      <c r="J486" s="124"/>
      <c r="K486" s="123"/>
      <c r="L486" s="124"/>
      <c r="M486" s="123"/>
      <c r="N486" s="124"/>
      <c r="O486" s="123"/>
      <c r="P486" s="124"/>
      <c r="Q486" s="123"/>
      <c r="R486" s="124"/>
      <c r="S486" s="123"/>
      <c r="T486" s="124"/>
      <c r="U486" s="123"/>
      <c r="V486" s="124"/>
    </row>
    <row r="487" spans="5:22" s="121" customFormat="1" ht="9" customHeight="1" x14ac:dyDescent="0.2">
      <c r="E487" s="123"/>
      <c r="F487" s="124"/>
      <c r="G487" s="123"/>
      <c r="H487" s="124"/>
      <c r="I487" s="123"/>
      <c r="J487" s="124"/>
      <c r="K487" s="123"/>
      <c r="L487" s="124"/>
      <c r="M487" s="123"/>
      <c r="N487" s="124"/>
      <c r="O487" s="123"/>
      <c r="P487" s="124"/>
      <c r="Q487" s="123"/>
      <c r="R487" s="124"/>
      <c r="S487" s="123"/>
      <c r="T487" s="124"/>
      <c r="U487" s="123"/>
      <c r="V487" s="124"/>
    </row>
    <row r="488" spans="5:22" s="121" customFormat="1" ht="9" customHeight="1" x14ac:dyDescent="0.2">
      <c r="E488" s="123"/>
      <c r="F488" s="124"/>
      <c r="G488" s="123"/>
      <c r="H488" s="124"/>
      <c r="I488" s="123"/>
      <c r="J488" s="124"/>
      <c r="K488" s="123"/>
      <c r="L488" s="124"/>
      <c r="M488" s="123"/>
      <c r="N488" s="124"/>
      <c r="O488" s="123"/>
      <c r="P488" s="124"/>
      <c r="Q488" s="123"/>
      <c r="R488" s="124"/>
      <c r="S488" s="123"/>
      <c r="T488" s="124"/>
      <c r="U488" s="123"/>
      <c r="V488" s="124"/>
    </row>
    <row r="489" spans="5:22" s="121" customFormat="1" ht="9" customHeight="1" x14ac:dyDescent="0.2">
      <c r="E489" s="123"/>
      <c r="F489" s="124"/>
      <c r="G489" s="123"/>
      <c r="H489" s="124"/>
      <c r="I489" s="123"/>
      <c r="J489" s="124"/>
      <c r="K489" s="123"/>
      <c r="L489" s="124"/>
      <c r="M489" s="123"/>
      <c r="N489" s="124"/>
      <c r="O489" s="123"/>
      <c r="P489" s="124"/>
      <c r="Q489" s="123"/>
      <c r="R489" s="124"/>
      <c r="S489" s="123"/>
      <c r="T489" s="124"/>
      <c r="U489" s="123"/>
      <c r="V489" s="124"/>
    </row>
    <row r="490" spans="5:22" s="121" customFormat="1" ht="9" customHeight="1" x14ac:dyDescent="0.2">
      <c r="E490" s="123"/>
      <c r="F490" s="124"/>
      <c r="G490" s="123"/>
      <c r="H490" s="124"/>
      <c r="I490" s="123"/>
      <c r="J490" s="124"/>
      <c r="K490" s="123"/>
      <c r="L490" s="124"/>
      <c r="M490" s="123"/>
      <c r="N490" s="124"/>
      <c r="O490" s="123"/>
      <c r="P490" s="124"/>
      <c r="Q490" s="123"/>
      <c r="R490" s="124"/>
      <c r="S490" s="123"/>
      <c r="T490" s="124"/>
      <c r="U490" s="123"/>
      <c r="V490" s="124"/>
    </row>
    <row r="491" spans="5:22" s="121" customFormat="1" ht="9" customHeight="1" x14ac:dyDescent="0.2">
      <c r="E491" s="123"/>
      <c r="F491" s="124"/>
      <c r="G491" s="123"/>
      <c r="H491" s="124"/>
      <c r="I491" s="123"/>
      <c r="J491" s="124"/>
      <c r="K491" s="123"/>
      <c r="L491" s="124"/>
      <c r="M491" s="123"/>
      <c r="N491" s="124"/>
      <c r="O491" s="123"/>
      <c r="P491" s="124"/>
      <c r="Q491" s="123"/>
      <c r="R491" s="124"/>
      <c r="S491" s="123"/>
      <c r="T491" s="124"/>
      <c r="U491" s="123"/>
      <c r="V491" s="124"/>
    </row>
    <row r="492" spans="5:22" s="121" customFormat="1" ht="9" customHeight="1" x14ac:dyDescent="0.2">
      <c r="E492" s="123"/>
      <c r="F492" s="124"/>
      <c r="G492" s="123"/>
      <c r="H492" s="124"/>
      <c r="I492" s="123"/>
      <c r="J492" s="124"/>
      <c r="K492" s="123"/>
      <c r="L492" s="124"/>
      <c r="M492" s="123"/>
      <c r="N492" s="124"/>
      <c r="O492" s="123"/>
      <c r="P492" s="124"/>
      <c r="Q492" s="123"/>
      <c r="R492" s="124"/>
      <c r="S492" s="123"/>
      <c r="T492" s="124"/>
      <c r="U492" s="123"/>
      <c r="V492" s="124"/>
    </row>
    <row r="493" spans="5:22" s="121" customFormat="1" ht="9" customHeight="1" x14ac:dyDescent="0.2">
      <c r="E493" s="123"/>
      <c r="F493" s="124"/>
      <c r="G493" s="123"/>
      <c r="H493" s="124"/>
      <c r="I493" s="123"/>
      <c r="J493" s="124"/>
      <c r="K493" s="123"/>
      <c r="L493" s="124"/>
      <c r="M493" s="123"/>
      <c r="N493" s="124"/>
      <c r="O493" s="123"/>
      <c r="P493" s="124"/>
      <c r="Q493" s="123"/>
      <c r="R493" s="124"/>
      <c r="S493" s="123"/>
      <c r="T493" s="124"/>
      <c r="U493" s="123"/>
      <c r="V493" s="124"/>
    </row>
    <row r="494" spans="5:22" s="121" customFormat="1" ht="9" customHeight="1" x14ac:dyDescent="0.2">
      <c r="E494" s="123"/>
      <c r="F494" s="124"/>
      <c r="G494" s="123"/>
      <c r="H494" s="124"/>
      <c r="I494" s="123"/>
      <c r="J494" s="124"/>
      <c r="K494" s="123"/>
      <c r="L494" s="124"/>
      <c r="M494" s="123"/>
      <c r="N494" s="124"/>
      <c r="O494" s="123"/>
      <c r="P494" s="124"/>
      <c r="Q494" s="123"/>
      <c r="R494" s="124"/>
      <c r="S494" s="123"/>
      <c r="T494" s="124"/>
      <c r="U494" s="123"/>
      <c r="V494" s="124"/>
    </row>
    <row r="495" spans="5:22" s="121" customFormat="1" ht="9" customHeight="1" x14ac:dyDescent="0.2">
      <c r="E495" s="123"/>
      <c r="F495" s="124"/>
      <c r="G495" s="123"/>
      <c r="H495" s="124"/>
      <c r="I495" s="123"/>
      <c r="J495" s="124"/>
      <c r="K495" s="123"/>
      <c r="L495" s="124"/>
      <c r="M495" s="123"/>
      <c r="N495" s="124"/>
      <c r="O495" s="123"/>
      <c r="P495" s="124"/>
      <c r="Q495" s="123"/>
      <c r="R495" s="124"/>
      <c r="S495" s="123"/>
      <c r="T495" s="124"/>
      <c r="U495" s="123"/>
      <c r="V495" s="124"/>
    </row>
    <row r="496" spans="5:22" s="121" customFormat="1" ht="9" customHeight="1" x14ac:dyDescent="0.2">
      <c r="E496" s="123"/>
      <c r="F496" s="124"/>
      <c r="G496" s="123"/>
      <c r="H496" s="124"/>
      <c r="I496" s="123"/>
      <c r="J496" s="124"/>
      <c r="K496" s="123"/>
      <c r="L496" s="124"/>
      <c r="M496" s="123"/>
      <c r="N496" s="124"/>
      <c r="O496" s="123"/>
      <c r="P496" s="124"/>
      <c r="Q496" s="123"/>
      <c r="R496" s="124"/>
      <c r="S496" s="123"/>
      <c r="T496" s="124"/>
      <c r="U496" s="123"/>
      <c r="V496" s="124"/>
    </row>
    <row r="497" spans="5:22" s="121" customFormat="1" ht="9" customHeight="1" x14ac:dyDescent="0.2">
      <c r="E497" s="123"/>
      <c r="F497" s="124"/>
      <c r="G497" s="123"/>
      <c r="H497" s="124"/>
      <c r="I497" s="123"/>
      <c r="J497" s="124"/>
      <c r="K497" s="123"/>
      <c r="L497" s="124"/>
      <c r="M497" s="123"/>
      <c r="N497" s="124"/>
      <c r="O497" s="123"/>
      <c r="P497" s="124"/>
      <c r="Q497" s="123"/>
      <c r="R497" s="124"/>
      <c r="S497" s="123"/>
      <c r="T497" s="124"/>
      <c r="U497" s="123"/>
      <c r="V497" s="124"/>
    </row>
    <row r="498" spans="5:22" s="121" customFormat="1" ht="9" customHeight="1" x14ac:dyDescent="0.2">
      <c r="E498" s="123"/>
      <c r="F498" s="124"/>
      <c r="G498" s="123"/>
      <c r="H498" s="124"/>
      <c r="I498" s="123"/>
      <c r="J498" s="124"/>
      <c r="K498" s="123"/>
      <c r="L498" s="124"/>
      <c r="M498" s="123"/>
      <c r="N498" s="124"/>
      <c r="O498" s="123"/>
      <c r="P498" s="124"/>
      <c r="Q498" s="123"/>
      <c r="R498" s="124"/>
      <c r="S498" s="123"/>
      <c r="T498" s="124"/>
      <c r="U498" s="123"/>
      <c r="V498" s="124"/>
    </row>
    <row r="499" spans="5:22" s="121" customFormat="1" ht="9" customHeight="1" x14ac:dyDescent="0.2">
      <c r="E499" s="123"/>
      <c r="F499" s="124"/>
      <c r="G499" s="123"/>
      <c r="H499" s="124"/>
      <c r="I499" s="123"/>
      <c r="J499" s="124"/>
      <c r="K499" s="123"/>
      <c r="L499" s="124"/>
      <c r="M499" s="123"/>
      <c r="N499" s="124"/>
      <c r="O499" s="123"/>
      <c r="P499" s="124"/>
      <c r="Q499" s="123"/>
      <c r="R499" s="124"/>
      <c r="S499" s="123"/>
      <c r="T499" s="124"/>
      <c r="U499" s="123"/>
      <c r="V499" s="124"/>
    </row>
    <row r="500" spans="5:22" s="121" customFormat="1" ht="9" customHeight="1" x14ac:dyDescent="0.2">
      <c r="E500" s="123"/>
      <c r="F500" s="124"/>
      <c r="G500" s="123"/>
      <c r="H500" s="124"/>
      <c r="I500" s="123"/>
      <c r="J500" s="124"/>
      <c r="K500" s="123"/>
      <c r="L500" s="124"/>
      <c r="M500" s="123"/>
      <c r="N500" s="124"/>
      <c r="O500" s="123"/>
      <c r="P500" s="124"/>
      <c r="Q500" s="123"/>
      <c r="R500" s="124"/>
      <c r="S500" s="123"/>
      <c r="T500" s="124"/>
      <c r="U500" s="123"/>
      <c r="V500" s="124"/>
    </row>
    <row r="501" spans="5:22" s="121" customFormat="1" ht="9" customHeight="1" x14ac:dyDescent="0.2">
      <c r="E501" s="123"/>
      <c r="F501" s="124"/>
      <c r="G501" s="123"/>
      <c r="H501" s="124"/>
      <c r="I501" s="123"/>
      <c r="J501" s="124"/>
      <c r="K501" s="123"/>
      <c r="L501" s="124"/>
      <c r="M501" s="123"/>
      <c r="N501" s="124"/>
      <c r="O501" s="123"/>
      <c r="P501" s="124"/>
      <c r="Q501" s="123"/>
      <c r="R501" s="124"/>
      <c r="S501" s="123"/>
      <c r="T501" s="124"/>
      <c r="U501" s="123"/>
      <c r="V501" s="124"/>
    </row>
    <row r="502" spans="5:22" s="121" customFormat="1" ht="9" customHeight="1" x14ac:dyDescent="0.2">
      <c r="E502" s="123"/>
      <c r="F502" s="124"/>
      <c r="G502" s="123"/>
      <c r="H502" s="124"/>
      <c r="I502" s="123"/>
      <c r="J502" s="124"/>
      <c r="K502" s="123"/>
      <c r="L502" s="124"/>
      <c r="M502" s="123"/>
      <c r="N502" s="124"/>
      <c r="O502" s="123"/>
      <c r="P502" s="124"/>
      <c r="Q502" s="123"/>
      <c r="R502" s="124"/>
      <c r="S502" s="123"/>
      <c r="T502" s="124"/>
      <c r="U502" s="123"/>
      <c r="V502" s="124"/>
    </row>
    <row r="503" spans="5:22" s="121" customFormat="1" ht="9" customHeight="1" x14ac:dyDescent="0.2">
      <c r="E503" s="123"/>
      <c r="F503" s="124"/>
      <c r="G503" s="123"/>
      <c r="H503" s="124"/>
      <c r="I503" s="123"/>
      <c r="J503" s="124"/>
      <c r="K503" s="123"/>
      <c r="L503" s="124"/>
      <c r="M503" s="123"/>
      <c r="N503" s="124"/>
      <c r="O503" s="123"/>
      <c r="P503" s="124"/>
      <c r="Q503" s="123"/>
      <c r="R503" s="124"/>
      <c r="S503" s="123"/>
      <c r="T503" s="124"/>
      <c r="U503" s="123"/>
      <c r="V503" s="124"/>
    </row>
    <row r="504" spans="5:22" s="121" customFormat="1" ht="9" customHeight="1" x14ac:dyDescent="0.2">
      <c r="E504" s="123"/>
      <c r="F504" s="124"/>
      <c r="G504" s="123"/>
      <c r="H504" s="124"/>
      <c r="I504" s="123"/>
      <c r="J504" s="124"/>
      <c r="K504" s="123"/>
      <c r="L504" s="124"/>
      <c r="M504" s="123"/>
      <c r="N504" s="124"/>
      <c r="O504" s="123"/>
      <c r="P504" s="124"/>
      <c r="Q504" s="123"/>
      <c r="R504" s="124"/>
      <c r="S504" s="123"/>
      <c r="T504" s="124"/>
      <c r="U504" s="123"/>
      <c r="V504" s="124"/>
    </row>
    <row r="505" spans="5:22" s="121" customFormat="1" ht="9" customHeight="1" x14ac:dyDescent="0.2">
      <c r="E505" s="123"/>
      <c r="F505" s="124"/>
      <c r="G505" s="123"/>
      <c r="H505" s="124"/>
      <c r="I505" s="123"/>
      <c r="J505" s="124"/>
      <c r="K505" s="123"/>
      <c r="L505" s="124"/>
      <c r="M505" s="123"/>
      <c r="N505" s="124"/>
      <c r="O505" s="123"/>
      <c r="P505" s="124"/>
      <c r="Q505" s="123"/>
      <c r="R505" s="124"/>
      <c r="S505" s="123"/>
      <c r="T505" s="124"/>
      <c r="U505" s="123"/>
      <c r="V505" s="124"/>
    </row>
    <row r="506" spans="5:22" s="121" customFormat="1" ht="9" customHeight="1" x14ac:dyDescent="0.2">
      <c r="E506" s="123"/>
      <c r="F506" s="124"/>
      <c r="G506" s="123"/>
      <c r="H506" s="124"/>
      <c r="I506" s="123"/>
      <c r="J506" s="124"/>
      <c r="K506" s="123"/>
      <c r="L506" s="124"/>
      <c r="M506" s="123"/>
      <c r="N506" s="124"/>
      <c r="O506" s="123"/>
      <c r="P506" s="124"/>
      <c r="Q506" s="123"/>
      <c r="R506" s="124"/>
      <c r="S506" s="123"/>
      <c r="T506" s="124"/>
      <c r="U506" s="123"/>
      <c r="V506" s="124"/>
    </row>
    <row r="507" spans="5:22" s="121" customFormat="1" ht="9" customHeight="1" x14ac:dyDescent="0.2">
      <c r="E507" s="123"/>
      <c r="F507" s="124"/>
      <c r="G507" s="123"/>
      <c r="H507" s="124"/>
      <c r="I507" s="123"/>
      <c r="J507" s="124"/>
      <c r="K507" s="123"/>
      <c r="L507" s="124"/>
      <c r="M507" s="123"/>
      <c r="N507" s="124"/>
      <c r="O507" s="123"/>
      <c r="P507" s="124"/>
      <c r="Q507" s="123"/>
      <c r="R507" s="124"/>
      <c r="S507" s="123"/>
      <c r="T507" s="124"/>
      <c r="U507" s="123"/>
      <c r="V507" s="124"/>
    </row>
    <row r="508" spans="5:22" s="121" customFormat="1" ht="9" customHeight="1" x14ac:dyDescent="0.2">
      <c r="E508" s="123"/>
      <c r="F508" s="124"/>
      <c r="G508" s="123"/>
      <c r="H508" s="124"/>
      <c r="I508" s="123"/>
      <c r="J508" s="124"/>
      <c r="K508" s="123"/>
      <c r="L508" s="124"/>
      <c r="M508" s="123"/>
      <c r="N508" s="124"/>
      <c r="O508" s="123"/>
      <c r="P508" s="124"/>
      <c r="Q508" s="123"/>
      <c r="R508" s="124"/>
      <c r="S508" s="123"/>
      <c r="T508" s="124"/>
      <c r="U508" s="123"/>
      <c r="V508" s="124"/>
    </row>
  </sheetData>
  <mergeCells count="174">
    <mergeCell ref="Q8:R8"/>
    <mergeCell ref="S8:T8"/>
    <mergeCell ref="U8:V8"/>
    <mergeCell ref="E10:F10"/>
    <mergeCell ref="G10:H10"/>
    <mergeCell ref="I10:J10"/>
    <mergeCell ref="K10:L10"/>
    <mergeCell ref="M10:N10"/>
    <mergeCell ref="O10:P10"/>
    <mergeCell ref="Q10:R10"/>
    <mergeCell ref="E8:F8"/>
    <mergeCell ref="G8:H8"/>
    <mergeCell ref="I8:J8"/>
    <mergeCell ref="K8:L8"/>
    <mergeCell ref="M8:N8"/>
    <mergeCell ref="O8:P8"/>
    <mergeCell ref="S10:T10"/>
    <mergeCell ref="U10:V10"/>
    <mergeCell ref="E59:F59"/>
    <mergeCell ref="G59:H59"/>
    <mergeCell ref="I59:J59"/>
    <mergeCell ref="K59:L59"/>
    <mergeCell ref="M59:N59"/>
    <mergeCell ref="O59:P59"/>
    <mergeCell ref="Q59:R59"/>
    <mergeCell ref="S59:T59"/>
    <mergeCell ref="U59:V59"/>
    <mergeCell ref="E61:F61"/>
    <mergeCell ref="G61:H61"/>
    <mergeCell ref="I61:J61"/>
    <mergeCell ref="K61:L61"/>
    <mergeCell ref="M61:N61"/>
    <mergeCell ref="O61:P61"/>
    <mergeCell ref="Q61:R61"/>
    <mergeCell ref="S61:T61"/>
    <mergeCell ref="U61:V61"/>
    <mergeCell ref="Q108:R108"/>
    <mergeCell ref="S108:T108"/>
    <mergeCell ref="U108:V108"/>
    <mergeCell ref="E110:F110"/>
    <mergeCell ref="G110:H110"/>
    <mergeCell ref="I110:J110"/>
    <mergeCell ref="K110:L110"/>
    <mergeCell ref="M110:N110"/>
    <mergeCell ref="O110:P110"/>
    <mergeCell ref="Q110:R110"/>
    <mergeCell ref="E108:F108"/>
    <mergeCell ref="G108:H108"/>
    <mergeCell ref="I108:J108"/>
    <mergeCell ref="K108:L108"/>
    <mergeCell ref="M108:N108"/>
    <mergeCell ref="O108:P108"/>
    <mergeCell ref="S110:T110"/>
    <mergeCell ref="U110:V110"/>
    <mergeCell ref="E160:F160"/>
    <mergeCell ref="G160:H160"/>
    <mergeCell ref="I160:J160"/>
    <mergeCell ref="K160:L160"/>
    <mergeCell ref="M160:N160"/>
    <mergeCell ref="O160:P160"/>
    <mergeCell ref="Q160:R160"/>
    <mergeCell ref="S160:T160"/>
    <mergeCell ref="U160:V160"/>
    <mergeCell ref="E162:F162"/>
    <mergeCell ref="G162:H162"/>
    <mergeCell ref="I162:J162"/>
    <mergeCell ref="K162:L162"/>
    <mergeCell ref="M162:N162"/>
    <mergeCell ref="O162:P162"/>
    <mergeCell ref="Q162:R162"/>
    <mergeCell ref="S162:T162"/>
    <mergeCell ref="U162:V162"/>
    <mergeCell ref="Q212:R212"/>
    <mergeCell ref="S212:T212"/>
    <mergeCell ref="U212:V212"/>
    <mergeCell ref="E214:F214"/>
    <mergeCell ref="G214:H214"/>
    <mergeCell ref="I214:J214"/>
    <mergeCell ref="K214:L214"/>
    <mergeCell ref="M214:N214"/>
    <mergeCell ref="O214:P214"/>
    <mergeCell ref="Q214:R214"/>
    <mergeCell ref="E212:F212"/>
    <mergeCell ref="G212:H212"/>
    <mergeCell ref="I212:J212"/>
    <mergeCell ref="K212:L212"/>
    <mergeCell ref="M212:N212"/>
    <mergeCell ref="O212:P212"/>
    <mergeCell ref="C236:V236"/>
    <mergeCell ref="D237:V237"/>
    <mergeCell ref="D238:V238"/>
    <mergeCell ref="C239:V239"/>
    <mergeCell ref="C240:V240"/>
    <mergeCell ref="D241:V241"/>
    <mergeCell ref="S214:T214"/>
    <mergeCell ref="U214:V214"/>
    <mergeCell ref="B232:V232"/>
    <mergeCell ref="B233:V233"/>
    <mergeCell ref="B234:V234"/>
    <mergeCell ref="B235:V235"/>
    <mergeCell ref="C249:V249"/>
    <mergeCell ref="C250:V250"/>
    <mergeCell ref="C251:V251"/>
    <mergeCell ref="B253:V253"/>
    <mergeCell ref="B254:V254"/>
    <mergeCell ref="B256:V256"/>
    <mergeCell ref="D242:V242"/>
    <mergeCell ref="C243:V243"/>
    <mergeCell ref="C244:V244"/>
    <mergeCell ref="C245:V245"/>
    <mergeCell ref="C246:V246"/>
    <mergeCell ref="B248:V248"/>
    <mergeCell ref="B266:V266"/>
    <mergeCell ref="B267:V267"/>
    <mergeCell ref="B269:V269"/>
    <mergeCell ref="B270:V270"/>
    <mergeCell ref="B272:V272"/>
    <mergeCell ref="B274:V274"/>
    <mergeCell ref="B257:V257"/>
    <mergeCell ref="B259:V259"/>
    <mergeCell ref="B260:V260"/>
    <mergeCell ref="B262:V262"/>
    <mergeCell ref="B263:V263"/>
    <mergeCell ref="B265:V265"/>
    <mergeCell ref="B284:V284"/>
    <mergeCell ref="B286:V286"/>
    <mergeCell ref="B287:V287"/>
    <mergeCell ref="B289:V289"/>
    <mergeCell ref="B290:V290"/>
    <mergeCell ref="B291:V291"/>
    <mergeCell ref="B275:V275"/>
    <mergeCell ref="B277:V277"/>
    <mergeCell ref="B278:V278"/>
    <mergeCell ref="B279:V279"/>
    <mergeCell ref="B281:V281"/>
    <mergeCell ref="B282:V282"/>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17:V317"/>
    <mergeCell ref="B318:V318"/>
    <mergeCell ref="B319:V319"/>
    <mergeCell ref="B320:V320"/>
    <mergeCell ref="A324:V324"/>
    <mergeCell ref="A325:V325"/>
    <mergeCell ref="B310:V310"/>
    <mergeCell ref="B311:V311"/>
    <mergeCell ref="B312:V312"/>
    <mergeCell ref="B313:V313"/>
    <mergeCell ref="B314:V314"/>
    <mergeCell ref="B315:V315"/>
    <mergeCell ref="K345:M345"/>
    <mergeCell ref="O345:Q345"/>
    <mergeCell ref="A337:V337"/>
    <mergeCell ref="A338:V338"/>
    <mergeCell ref="A339:V339"/>
    <mergeCell ref="A340:V340"/>
    <mergeCell ref="A341:V341"/>
    <mergeCell ref="A342:V342"/>
    <mergeCell ref="A326:V326"/>
    <mergeCell ref="A327:V327"/>
    <mergeCell ref="A328:V328"/>
    <mergeCell ref="A329:V329"/>
    <mergeCell ref="A330:V330"/>
    <mergeCell ref="A332:V332"/>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&amp;L&amp;KC0BC00_____________________________________________________________________________________________________________________________________&amp;K000000
&amp;"Calibri,Standaard"&amp;8Datum: &amp;D</oddFooter>
  </headerFooter>
  <rowBreaks count="6" manualBreakCount="6">
    <brk id="57" max="16383" man="1"/>
    <brk id="106" max="16383" man="1"/>
    <brk id="158" max="16383" man="1"/>
    <brk id="210" max="16383" man="1"/>
    <brk id="264" max="16383" man="1"/>
    <brk id="32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5470C-CBAA-45E0-9D89-BDCBAD1BC80F}">
  <sheetPr codeName="Blad4">
    <tabColor theme="5" tint="-0.249977111117893"/>
  </sheetPr>
  <dimension ref="A1:CQ321"/>
  <sheetViews>
    <sheetView workbookViewId="0">
      <selection activeCell="B3" sqref="B3"/>
    </sheetView>
  </sheetViews>
  <sheetFormatPr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5703125" customWidth="1"/>
    <col min="11" max="11" width="10.5703125" customWidth="1"/>
    <col min="12" max="12" width="8.140625" customWidth="1"/>
    <col min="13" max="13" width="7" customWidth="1"/>
    <col min="14" max="14" width="8.42578125" hidden="1" customWidth="1"/>
    <col min="15" max="15" width="14.28515625" customWidth="1"/>
    <col min="16" max="16" width="14.5703125" customWidth="1"/>
    <col min="17" max="17" width="10" bestFit="1" customWidth="1"/>
    <col min="18" max="18" width="12.42578125" customWidth="1"/>
    <col min="19" max="19" width="8" customWidth="1"/>
    <col min="20" max="20" width="10.42578125" customWidth="1"/>
    <col min="21" max="21" width="16.7109375" bestFit="1" customWidth="1"/>
    <col min="22" max="22" width="17.42578125" customWidth="1"/>
    <col min="23" max="23" width="20.140625" bestFit="1" customWidth="1"/>
    <col min="24" max="24" width="11.42578125" bestFit="1" customWidth="1"/>
    <col min="25" max="25" width="10" bestFit="1" customWidth="1"/>
    <col min="26" max="26" width="8.140625" customWidth="1"/>
    <col min="27" max="27" width="30.85546875" customWidth="1"/>
    <col min="28" max="28" width="35.5703125" bestFit="1" customWidth="1"/>
    <col min="29" max="29" width="28.28515625" customWidth="1"/>
    <col min="30" max="30" width="24.42578125" customWidth="1"/>
    <col min="31" max="31" width="29.140625" customWidth="1"/>
    <col min="32" max="32" width="25.5703125" customWidth="1"/>
    <col min="33" max="33" width="26" customWidth="1"/>
    <col min="34" max="34" width="30.85546875" customWidth="1"/>
    <col min="35" max="35" width="35.5703125" customWidth="1"/>
    <col min="36" max="36" width="28.28515625" customWidth="1"/>
    <col min="37" max="37" width="24.42578125" customWidth="1"/>
    <col min="38" max="38" width="29.140625" customWidth="1"/>
    <col min="39" max="39" width="25.5703125" customWidth="1"/>
    <col min="40" max="40" width="26" customWidth="1"/>
    <col min="41" max="41" width="26.140625" customWidth="1"/>
    <col min="42" max="42" width="20.85546875" customWidth="1"/>
    <col min="43" max="86" width="25.7109375" customWidth="1"/>
    <col min="87" max="87" width="40" bestFit="1" customWidth="1"/>
    <col min="88" max="88" width="37.7109375" bestFit="1" customWidth="1"/>
    <col min="89" max="89" width="34.5703125" bestFit="1" customWidth="1"/>
    <col min="90" max="90" width="41.140625" bestFit="1" customWidth="1"/>
    <col min="91" max="91" width="37.7109375" bestFit="1" customWidth="1"/>
    <col min="92" max="92" width="39.7109375" bestFit="1" customWidth="1"/>
    <col min="93" max="93" width="36.5703125" bestFit="1" customWidth="1"/>
    <col min="94" max="94" width="37.42578125" bestFit="1" customWidth="1"/>
    <col min="95" max="95" width="36.7109375" customWidth="1"/>
    <col min="96" max="97" width="25.7109375" bestFit="1" customWidth="1"/>
    <col min="98" max="98" width="18.140625" bestFit="1" customWidth="1"/>
    <col min="99" max="99" width="19.42578125" bestFit="1" customWidth="1"/>
    <col min="100" max="100" width="5.42578125" customWidth="1"/>
  </cols>
  <sheetData>
    <row r="1" spans="1:95" x14ac:dyDescent="0.2">
      <c r="A1" t="s">
        <v>195</v>
      </c>
    </row>
    <row r="2" spans="1:95" x14ac:dyDescent="0.2">
      <c r="A2" t="s">
        <v>196</v>
      </c>
      <c r="B2" t="s">
        <v>197</v>
      </c>
      <c r="C2" s="1" t="s">
        <v>380</v>
      </c>
      <c r="D2" s="1" t="s">
        <v>381</v>
      </c>
      <c r="E2" t="s">
        <v>382</v>
      </c>
      <c r="F2" t="s">
        <v>383</v>
      </c>
      <c r="G2" t="s">
        <v>384</v>
      </c>
      <c r="H2" t="s">
        <v>385</v>
      </c>
      <c r="I2" t="s">
        <v>386</v>
      </c>
      <c r="J2" t="s">
        <v>387</v>
      </c>
      <c r="K2" t="s">
        <v>388</v>
      </c>
      <c r="L2" t="s">
        <v>389</v>
      </c>
      <c r="M2" t="s">
        <v>390</v>
      </c>
      <c r="N2" t="s">
        <v>391</v>
      </c>
      <c r="O2" t="s">
        <v>392</v>
      </c>
      <c r="P2" t="s">
        <v>393</v>
      </c>
      <c r="Q2" t="s">
        <v>394</v>
      </c>
      <c r="R2" t="s">
        <v>395</v>
      </c>
      <c r="S2" t="s">
        <v>396</v>
      </c>
      <c r="T2" t="s">
        <v>397</v>
      </c>
      <c r="U2" t="s">
        <v>398</v>
      </c>
      <c r="V2" t="s">
        <v>399</v>
      </c>
      <c r="W2" t="s">
        <v>400</v>
      </c>
      <c r="X2" t="s">
        <v>401</v>
      </c>
      <c r="Y2" t="s">
        <v>402</v>
      </c>
      <c r="Z2" t="s">
        <v>403</v>
      </c>
      <c r="AA2" t="s">
        <v>404</v>
      </c>
      <c r="AB2" t="s">
        <v>405</v>
      </c>
      <c r="AC2" t="s">
        <v>406</v>
      </c>
      <c r="AD2" t="s">
        <v>407</v>
      </c>
      <c r="AE2" t="s">
        <v>408</v>
      </c>
      <c r="AF2" t="s">
        <v>198</v>
      </c>
      <c r="AG2" t="s">
        <v>199</v>
      </c>
      <c r="AH2" t="s">
        <v>200</v>
      </c>
      <c r="AI2" t="s">
        <v>201</v>
      </c>
      <c r="AJ2" t="s">
        <v>202</v>
      </c>
      <c r="AK2" t="s">
        <v>203</v>
      </c>
      <c r="AL2" t="s">
        <v>204</v>
      </c>
      <c r="AM2" t="s">
        <v>205</v>
      </c>
      <c r="AN2" t="s">
        <v>206</v>
      </c>
      <c r="AO2" t="s">
        <v>207</v>
      </c>
      <c r="AP2" t="s">
        <v>208</v>
      </c>
      <c r="AQ2" t="s">
        <v>209</v>
      </c>
      <c r="AR2" t="s">
        <v>210</v>
      </c>
      <c r="AS2" t="s">
        <v>211</v>
      </c>
      <c r="AT2" t="s">
        <v>212</v>
      </c>
      <c r="AU2" t="s">
        <v>213</v>
      </c>
      <c r="AV2" t="s">
        <v>214</v>
      </c>
      <c r="AW2" t="s">
        <v>215</v>
      </c>
      <c r="AX2" t="s">
        <v>216</v>
      </c>
      <c r="AY2" t="s">
        <v>217</v>
      </c>
      <c r="AZ2" t="s">
        <v>218</v>
      </c>
      <c r="BA2" t="s">
        <v>219</v>
      </c>
      <c r="BB2" t="s">
        <v>220</v>
      </c>
      <c r="BC2" t="s">
        <v>221</v>
      </c>
      <c r="BD2" t="s">
        <v>222</v>
      </c>
      <c r="BE2" t="s">
        <v>223</v>
      </c>
      <c r="BF2" t="s">
        <v>224</v>
      </c>
      <c r="BG2" t="s">
        <v>225</v>
      </c>
      <c r="BH2" t="s">
        <v>226</v>
      </c>
      <c r="BI2" t="s">
        <v>227</v>
      </c>
      <c r="BJ2" t="s">
        <v>228</v>
      </c>
      <c r="BK2" t="s">
        <v>229</v>
      </c>
      <c r="BL2" t="s">
        <v>230</v>
      </c>
      <c r="BM2" t="s">
        <v>231</v>
      </c>
      <c r="BN2" t="s">
        <v>232</v>
      </c>
      <c r="BO2" t="s">
        <v>233</v>
      </c>
      <c r="BP2" t="s">
        <v>234</v>
      </c>
      <c r="BQ2" t="s">
        <v>235</v>
      </c>
      <c r="BR2" t="s">
        <v>236</v>
      </c>
      <c r="BS2" t="s">
        <v>237</v>
      </c>
      <c r="BT2" t="s">
        <v>238</v>
      </c>
      <c r="BU2" t="s">
        <v>239</v>
      </c>
      <c r="BV2" t="s">
        <v>240</v>
      </c>
      <c r="BW2" t="s">
        <v>241</v>
      </c>
      <c r="BX2" t="s">
        <v>242</v>
      </c>
      <c r="BY2" t="s">
        <v>243</v>
      </c>
      <c r="BZ2" t="s">
        <v>244</v>
      </c>
      <c r="CA2" t="s">
        <v>245</v>
      </c>
      <c r="CB2" t="s">
        <v>409</v>
      </c>
      <c r="CC2" t="s">
        <v>410</v>
      </c>
      <c r="CD2" t="s">
        <v>246</v>
      </c>
      <c r="CE2" t="s">
        <v>247</v>
      </c>
      <c r="CF2" t="s">
        <v>248</v>
      </c>
      <c r="CG2" t="s">
        <v>249</v>
      </c>
      <c r="CH2" t="s">
        <v>250</v>
      </c>
      <c r="CI2" t="s">
        <v>251</v>
      </c>
      <c r="CJ2" t="s">
        <v>2239</v>
      </c>
      <c r="CK2" t="s">
        <v>252</v>
      </c>
      <c r="CL2" t="s">
        <v>253</v>
      </c>
      <c r="CM2" t="s">
        <v>2240</v>
      </c>
      <c r="CN2" t="s">
        <v>254</v>
      </c>
      <c r="CO2" t="s">
        <v>2241</v>
      </c>
      <c r="CP2" t="s">
        <v>255</v>
      </c>
      <c r="CQ2" t="s">
        <v>256</v>
      </c>
    </row>
    <row r="3" spans="1:95" x14ac:dyDescent="0.2">
      <c r="A3" t="s">
        <v>257</v>
      </c>
      <c r="B3">
        <v>1</v>
      </c>
      <c r="C3" s="1"/>
      <c r="AE3" s="1"/>
      <c r="AF3" t="s">
        <v>2242</v>
      </c>
      <c r="AG3" t="s">
        <v>2243</v>
      </c>
      <c r="AH3" t="s">
        <v>258</v>
      </c>
      <c r="AI3" t="s">
        <v>2244</v>
      </c>
      <c r="AJ3" t="s">
        <v>259</v>
      </c>
      <c r="AK3" t="s">
        <v>260</v>
      </c>
      <c r="AL3" t="s">
        <v>2245</v>
      </c>
      <c r="AM3" t="s">
        <v>411</v>
      </c>
      <c r="CI3" t="s">
        <v>261</v>
      </c>
      <c r="CJ3" t="s">
        <v>2246</v>
      </c>
      <c r="CK3">
        <v>45897</v>
      </c>
      <c r="CL3" t="s">
        <v>2245</v>
      </c>
      <c r="CM3" t="s">
        <v>2247</v>
      </c>
      <c r="CN3">
        <v>45897</v>
      </c>
      <c r="CP3" t="s">
        <v>262</v>
      </c>
      <c r="CQ3" t="s">
        <v>2248</v>
      </c>
    </row>
    <row r="4" spans="1:95" x14ac:dyDescent="0.2">
      <c r="A4" t="s">
        <v>257</v>
      </c>
      <c r="B4">
        <v>2</v>
      </c>
      <c r="C4" s="1"/>
      <c r="AE4" s="1"/>
      <c r="BR4" t="s">
        <v>2249</v>
      </c>
      <c r="BS4" t="s">
        <v>2250</v>
      </c>
      <c r="BT4" t="s">
        <v>259</v>
      </c>
      <c r="BU4" t="s">
        <v>2251</v>
      </c>
      <c r="BV4" t="s">
        <v>2252</v>
      </c>
      <c r="CI4" t="s">
        <v>261</v>
      </c>
      <c r="CJ4" t="s">
        <v>2246</v>
      </c>
      <c r="CK4">
        <v>45897</v>
      </c>
      <c r="CL4" t="s">
        <v>2245</v>
      </c>
      <c r="CM4" t="s">
        <v>2247</v>
      </c>
      <c r="CN4">
        <v>45897</v>
      </c>
      <c r="CP4" t="s">
        <v>262</v>
      </c>
      <c r="CQ4" t="s">
        <v>2248</v>
      </c>
    </row>
    <row r="5" spans="1:95" x14ac:dyDescent="0.2">
      <c r="A5" t="s">
        <v>257</v>
      </c>
      <c r="B5">
        <v>3</v>
      </c>
      <c r="C5" s="1"/>
      <c r="AE5" s="1"/>
      <c r="AN5" t="s">
        <v>2253</v>
      </c>
      <c r="AO5" t="s">
        <v>2254</v>
      </c>
      <c r="AP5" t="s">
        <v>259</v>
      </c>
      <c r="AQ5" t="s">
        <v>2255</v>
      </c>
      <c r="CI5" t="s">
        <v>261</v>
      </c>
      <c r="CJ5" t="s">
        <v>2246</v>
      </c>
      <c r="CK5">
        <v>45897</v>
      </c>
      <c r="CL5" t="s">
        <v>2245</v>
      </c>
      <c r="CM5" t="s">
        <v>2247</v>
      </c>
      <c r="CN5">
        <v>45897</v>
      </c>
      <c r="CP5" t="s">
        <v>262</v>
      </c>
      <c r="CQ5" t="s">
        <v>2248</v>
      </c>
    </row>
    <row r="6" spans="1:95" x14ac:dyDescent="0.2">
      <c r="A6" t="s">
        <v>257</v>
      </c>
      <c r="B6">
        <v>4</v>
      </c>
      <c r="C6" s="1"/>
      <c r="AE6" s="1"/>
      <c r="AR6" t="s">
        <v>2256</v>
      </c>
      <c r="AS6">
        <v>2</v>
      </c>
      <c r="AT6">
        <v>2</v>
      </c>
      <c r="AU6" t="s">
        <v>412</v>
      </c>
      <c r="AV6" s="15" t="s">
        <v>2257</v>
      </c>
      <c r="AW6" t="s">
        <v>2258</v>
      </c>
      <c r="AX6" t="s">
        <v>263</v>
      </c>
      <c r="AY6">
        <v>45897</v>
      </c>
      <c r="BA6" t="s">
        <v>2259</v>
      </c>
      <c r="BB6" t="s">
        <v>2260</v>
      </c>
      <c r="BD6">
        <v>14353343</v>
      </c>
      <c r="BE6">
        <v>14353343</v>
      </c>
      <c r="BF6">
        <v>103126</v>
      </c>
      <c r="BG6">
        <v>103126</v>
      </c>
      <c r="BH6">
        <v>45897.651979166665</v>
      </c>
      <c r="BI6" t="s">
        <v>2261</v>
      </c>
      <c r="BJ6" t="s">
        <v>264</v>
      </c>
      <c r="BK6" t="s">
        <v>265</v>
      </c>
      <c r="BL6" t="s">
        <v>2262</v>
      </c>
      <c r="BM6" t="s">
        <v>414</v>
      </c>
      <c r="BN6">
        <v>45890</v>
      </c>
      <c r="BO6">
        <v>45897</v>
      </c>
      <c r="BP6" t="s">
        <v>2263</v>
      </c>
      <c r="BQ6" t="s">
        <v>413</v>
      </c>
      <c r="CI6" t="s">
        <v>261</v>
      </c>
      <c r="CJ6" t="s">
        <v>2246</v>
      </c>
      <c r="CK6">
        <v>45897</v>
      </c>
      <c r="CL6" t="s">
        <v>2245</v>
      </c>
      <c r="CM6" t="s">
        <v>2247</v>
      </c>
      <c r="CN6">
        <v>45897</v>
      </c>
      <c r="CP6" t="s">
        <v>262</v>
      </c>
      <c r="CQ6" t="s">
        <v>2248</v>
      </c>
    </row>
    <row r="7" spans="1:95" x14ac:dyDescent="0.2">
      <c r="A7" t="s">
        <v>257</v>
      </c>
      <c r="B7">
        <v>4</v>
      </c>
      <c r="C7" s="1"/>
      <c r="K7" s="2"/>
      <c r="AE7" s="1"/>
      <c r="AR7" t="s">
        <v>2256</v>
      </c>
      <c r="AS7">
        <v>3</v>
      </c>
      <c r="AT7">
        <v>3</v>
      </c>
      <c r="AU7" t="s">
        <v>412</v>
      </c>
      <c r="AV7" s="15" t="s">
        <v>2264</v>
      </c>
      <c r="AW7" t="s">
        <v>2265</v>
      </c>
      <c r="AX7" t="s">
        <v>263</v>
      </c>
      <c r="AY7" s="15">
        <v>45897</v>
      </c>
      <c r="BA7" t="s">
        <v>2259</v>
      </c>
      <c r="BB7" t="s">
        <v>2260</v>
      </c>
      <c r="BD7">
        <v>14353343</v>
      </c>
      <c r="BF7">
        <v>103126</v>
      </c>
      <c r="BH7">
        <v>45897.651979166665</v>
      </c>
      <c r="BI7" t="s">
        <v>2261</v>
      </c>
      <c r="BJ7" t="s">
        <v>264</v>
      </c>
      <c r="BK7" t="s">
        <v>265</v>
      </c>
      <c r="BL7" t="s">
        <v>2262</v>
      </c>
      <c r="BM7" t="s">
        <v>414</v>
      </c>
      <c r="BN7">
        <v>45890</v>
      </c>
      <c r="BO7">
        <v>45897</v>
      </c>
      <c r="BP7" t="s">
        <v>2263</v>
      </c>
      <c r="BQ7" t="s">
        <v>413</v>
      </c>
      <c r="CI7" t="s">
        <v>261</v>
      </c>
      <c r="CJ7" t="s">
        <v>2246</v>
      </c>
      <c r="CK7">
        <v>45897</v>
      </c>
      <c r="CL7" t="s">
        <v>2245</v>
      </c>
      <c r="CM7" t="s">
        <v>2247</v>
      </c>
      <c r="CN7">
        <v>45897</v>
      </c>
      <c r="CP7" t="s">
        <v>262</v>
      </c>
      <c r="CQ7" t="s">
        <v>2248</v>
      </c>
    </row>
    <row r="8" spans="1:95" x14ac:dyDescent="0.2">
      <c r="A8" t="s">
        <v>257</v>
      </c>
      <c r="B8">
        <v>4</v>
      </c>
      <c r="C8" s="1"/>
      <c r="AE8" s="1"/>
      <c r="AR8" t="s">
        <v>2256</v>
      </c>
      <c r="AS8">
        <v>4</v>
      </c>
      <c r="AT8">
        <v>4</v>
      </c>
      <c r="AU8" t="s">
        <v>412</v>
      </c>
      <c r="AV8" s="15" t="s">
        <v>2266</v>
      </c>
      <c r="AW8" t="s">
        <v>2267</v>
      </c>
      <c r="AX8" t="s">
        <v>263</v>
      </c>
      <c r="AY8" s="15">
        <v>45897</v>
      </c>
      <c r="BA8" t="s">
        <v>2259</v>
      </c>
      <c r="BB8" t="s">
        <v>2260</v>
      </c>
      <c r="BD8">
        <v>14353343</v>
      </c>
      <c r="BF8">
        <v>103126</v>
      </c>
      <c r="BH8">
        <v>45897.651979166665</v>
      </c>
      <c r="BI8" t="s">
        <v>2261</v>
      </c>
      <c r="BJ8" t="s">
        <v>264</v>
      </c>
      <c r="BK8" t="s">
        <v>265</v>
      </c>
      <c r="BL8" t="s">
        <v>2262</v>
      </c>
      <c r="BM8" t="s">
        <v>414</v>
      </c>
      <c r="BN8">
        <v>45890</v>
      </c>
      <c r="BO8">
        <v>45897</v>
      </c>
      <c r="BP8" t="s">
        <v>2263</v>
      </c>
      <c r="BQ8" t="s">
        <v>413</v>
      </c>
      <c r="CI8" t="s">
        <v>261</v>
      </c>
      <c r="CJ8" t="s">
        <v>2246</v>
      </c>
      <c r="CK8">
        <v>45897</v>
      </c>
      <c r="CL8" t="s">
        <v>2245</v>
      </c>
      <c r="CM8" t="s">
        <v>2247</v>
      </c>
      <c r="CN8">
        <v>45897</v>
      </c>
      <c r="CP8" t="s">
        <v>262</v>
      </c>
      <c r="CQ8" t="s">
        <v>2248</v>
      </c>
    </row>
    <row r="9" spans="1:95" x14ac:dyDescent="0.2">
      <c r="A9" t="s">
        <v>257</v>
      </c>
      <c r="B9">
        <v>4</v>
      </c>
      <c r="C9" s="1"/>
      <c r="AE9" s="1"/>
      <c r="AR9" t="s">
        <v>2256</v>
      </c>
      <c r="AS9">
        <v>1</v>
      </c>
      <c r="AT9">
        <v>1</v>
      </c>
      <c r="AU9" t="s">
        <v>412</v>
      </c>
      <c r="AV9" s="15" t="s">
        <v>2268</v>
      </c>
      <c r="AW9" t="s">
        <v>2269</v>
      </c>
      <c r="AX9" t="s">
        <v>263</v>
      </c>
      <c r="AY9" s="15">
        <v>45897</v>
      </c>
      <c r="BA9" t="s">
        <v>2259</v>
      </c>
      <c r="BB9" t="s">
        <v>2260</v>
      </c>
      <c r="BD9">
        <v>14353343</v>
      </c>
      <c r="BF9">
        <v>103126</v>
      </c>
      <c r="BH9">
        <v>45897.651979166665</v>
      </c>
      <c r="BI9" t="s">
        <v>2261</v>
      </c>
      <c r="BJ9" t="s">
        <v>264</v>
      </c>
      <c r="BK9" t="s">
        <v>265</v>
      </c>
      <c r="BL9" t="s">
        <v>2262</v>
      </c>
      <c r="BM9" t="s">
        <v>414</v>
      </c>
      <c r="BN9">
        <v>45890</v>
      </c>
      <c r="BO9">
        <v>45897</v>
      </c>
      <c r="BP9" t="s">
        <v>2263</v>
      </c>
      <c r="BQ9" t="s">
        <v>413</v>
      </c>
      <c r="CI9" t="s">
        <v>261</v>
      </c>
      <c r="CJ9" t="s">
        <v>2246</v>
      </c>
      <c r="CK9">
        <v>45897</v>
      </c>
      <c r="CL9" t="s">
        <v>2245</v>
      </c>
      <c r="CM9" t="s">
        <v>2247</v>
      </c>
      <c r="CN9">
        <v>45897</v>
      </c>
      <c r="CP9" t="s">
        <v>262</v>
      </c>
      <c r="CQ9" t="s">
        <v>2248</v>
      </c>
    </row>
    <row r="10" spans="1:95" ht="25.5" x14ac:dyDescent="0.2">
      <c r="A10" t="s">
        <v>257</v>
      </c>
      <c r="B10">
        <v>5</v>
      </c>
      <c r="C10" s="1"/>
      <c r="AE10" s="1"/>
      <c r="AV10" s="15"/>
      <c r="AY10" s="15"/>
      <c r="BW10" t="s">
        <v>2270</v>
      </c>
      <c r="BX10" t="s">
        <v>2271</v>
      </c>
      <c r="BY10" t="s">
        <v>259</v>
      </c>
      <c r="BZ10" t="s">
        <v>2268</v>
      </c>
      <c r="CA10">
        <v>45890</v>
      </c>
      <c r="CB10" s="15" t="s">
        <v>2260</v>
      </c>
      <c r="CC10" t="s">
        <v>2272</v>
      </c>
      <c r="CE10" t="s">
        <v>272</v>
      </c>
      <c r="CF10" t="s">
        <v>2273</v>
      </c>
      <c r="CG10">
        <v>45890</v>
      </c>
      <c r="CH10" t="s">
        <v>415</v>
      </c>
      <c r="CI10" t="s">
        <v>261</v>
      </c>
      <c r="CJ10" t="s">
        <v>2246</v>
      </c>
      <c r="CK10">
        <v>45897</v>
      </c>
      <c r="CL10" t="s">
        <v>2245</v>
      </c>
      <c r="CM10" t="s">
        <v>2247</v>
      </c>
      <c r="CN10">
        <v>45897</v>
      </c>
      <c r="CP10" t="s">
        <v>262</v>
      </c>
      <c r="CQ10" t="s">
        <v>2248</v>
      </c>
    </row>
    <row r="11" spans="1:95" ht="25.5" x14ac:dyDescent="0.2">
      <c r="A11" t="s">
        <v>257</v>
      </c>
      <c r="B11">
        <v>5</v>
      </c>
      <c r="C11" s="1"/>
      <c r="AE11" s="1"/>
      <c r="AV11" s="15"/>
      <c r="AY11" s="15"/>
      <c r="BW11" t="s">
        <v>2270</v>
      </c>
      <c r="BX11" t="s">
        <v>2271</v>
      </c>
      <c r="BY11" t="s">
        <v>259</v>
      </c>
      <c r="BZ11" t="s">
        <v>2268</v>
      </c>
      <c r="CA11">
        <v>45890</v>
      </c>
      <c r="CB11" s="15" t="s">
        <v>2260</v>
      </c>
      <c r="CC11" t="s">
        <v>2274</v>
      </c>
      <c r="CE11" t="s">
        <v>272</v>
      </c>
      <c r="CF11" t="s">
        <v>2273</v>
      </c>
      <c r="CG11">
        <v>45890</v>
      </c>
      <c r="CH11" t="s">
        <v>415</v>
      </c>
      <c r="CI11" t="s">
        <v>261</v>
      </c>
      <c r="CJ11" t="s">
        <v>2246</v>
      </c>
      <c r="CK11">
        <v>45897</v>
      </c>
      <c r="CL11" t="s">
        <v>2245</v>
      </c>
      <c r="CM11" t="s">
        <v>2247</v>
      </c>
      <c r="CN11">
        <v>45897</v>
      </c>
      <c r="CP11" t="s">
        <v>262</v>
      </c>
      <c r="CQ11" t="s">
        <v>2248</v>
      </c>
    </row>
    <row r="12" spans="1:95" ht="25.5" x14ac:dyDescent="0.2">
      <c r="A12" t="s">
        <v>257</v>
      </c>
      <c r="B12">
        <v>5</v>
      </c>
      <c r="C12" s="1"/>
      <c r="AE12" s="1"/>
      <c r="AY12" s="15"/>
      <c r="BB12" s="16"/>
      <c r="BP12" s="16"/>
      <c r="BW12" t="s">
        <v>2270</v>
      </c>
      <c r="BX12" t="s">
        <v>2271</v>
      </c>
      <c r="BY12" t="s">
        <v>259</v>
      </c>
      <c r="BZ12" t="s">
        <v>2268</v>
      </c>
      <c r="CA12">
        <v>45890</v>
      </c>
      <c r="CB12" s="15" t="s">
        <v>2260</v>
      </c>
      <c r="CC12" t="s">
        <v>2275</v>
      </c>
      <c r="CE12" t="s">
        <v>272</v>
      </c>
      <c r="CF12" t="s">
        <v>2273</v>
      </c>
      <c r="CG12">
        <v>45890</v>
      </c>
      <c r="CH12" t="s">
        <v>415</v>
      </c>
      <c r="CI12" t="s">
        <v>261</v>
      </c>
      <c r="CJ12" t="s">
        <v>2246</v>
      </c>
      <c r="CK12">
        <v>45897</v>
      </c>
      <c r="CL12" t="s">
        <v>2245</v>
      </c>
      <c r="CM12" t="s">
        <v>2247</v>
      </c>
      <c r="CN12">
        <v>45897</v>
      </c>
      <c r="CP12" t="s">
        <v>262</v>
      </c>
      <c r="CQ12" t="s">
        <v>2248</v>
      </c>
    </row>
    <row r="13" spans="1:95" ht="25.5" x14ac:dyDescent="0.2">
      <c r="A13" t="s">
        <v>257</v>
      </c>
      <c r="B13">
        <v>5</v>
      </c>
      <c r="C13" s="1"/>
      <c r="AE13" s="1"/>
      <c r="AY13" s="15"/>
      <c r="BW13" t="s">
        <v>2270</v>
      </c>
      <c r="BX13" t="s">
        <v>2271</v>
      </c>
      <c r="BY13" t="s">
        <v>259</v>
      </c>
      <c r="BZ13" t="s">
        <v>2268</v>
      </c>
      <c r="CA13">
        <v>45890</v>
      </c>
      <c r="CB13" s="15" t="s">
        <v>2260</v>
      </c>
      <c r="CC13" t="s">
        <v>2276</v>
      </c>
      <c r="CE13" t="s">
        <v>272</v>
      </c>
      <c r="CF13" t="s">
        <v>2273</v>
      </c>
      <c r="CG13">
        <v>45890</v>
      </c>
      <c r="CH13" t="s">
        <v>415</v>
      </c>
      <c r="CI13" t="s">
        <v>261</v>
      </c>
      <c r="CJ13" t="s">
        <v>2246</v>
      </c>
      <c r="CK13">
        <v>45897</v>
      </c>
      <c r="CL13" t="s">
        <v>2245</v>
      </c>
      <c r="CM13" t="s">
        <v>2247</v>
      </c>
      <c r="CN13">
        <v>45897</v>
      </c>
      <c r="CP13" t="s">
        <v>262</v>
      </c>
      <c r="CQ13" t="s">
        <v>2248</v>
      </c>
    </row>
    <row r="14" spans="1:95" ht="25.5" x14ac:dyDescent="0.2">
      <c r="A14" t="s">
        <v>257</v>
      </c>
      <c r="B14">
        <v>5</v>
      </c>
      <c r="C14" s="1"/>
      <c r="AE14" s="1"/>
      <c r="AY14" s="15"/>
      <c r="BW14" t="s">
        <v>2270</v>
      </c>
      <c r="BX14" t="s">
        <v>2271</v>
      </c>
      <c r="BY14" t="s">
        <v>259</v>
      </c>
      <c r="BZ14" t="s">
        <v>2268</v>
      </c>
      <c r="CA14">
        <v>45890</v>
      </c>
      <c r="CB14" s="15" t="s">
        <v>2260</v>
      </c>
      <c r="CC14" t="s">
        <v>2277</v>
      </c>
      <c r="CE14" t="s">
        <v>272</v>
      </c>
      <c r="CF14" t="s">
        <v>2273</v>
      </c>
      <c r="CG14">
        <v>45890</v>
      </c>
      <c r="CH14" t="s">
        <v>415</v>
      </c>
      <c r="CI14" t="s">
        <v>261</v>
      </c>
      <c r="CJ14" t="s">
        <v>2246</v>
      </c>
      <c r="CK14">
        <v>45897</v>
      </c>
      <c r="CL14" t="s">
        <v>2245</v>
      </c>
      <c r="CM14" t="s">
        <v>2247</v>
      </c>
      <c r="CN14">
        <v>45897</v>
      </c>
      <c r="CP14" t="s">
        <v>262</v>
      </c>
      <c r="CQ14" t="s">
        <v>2248</v>
      </c>
    </row>
    <row r="15" spans="1:95" ht="25.5" x14ac:dyDescent="0.2">
      <c r="A15" s="3" t="s">
        <v>257</v>
      </c>
      <c r="B15">
        <v>5</v>
      </c>
      <c r="C15" s="1"/>
      <c r="AE15" s="1"/>
      <c r="AY15" s="15"/>
      <c r="BW15" t="s">
        <v>2270</v>
      </c>
      <c r="BX15" t="s">
        <v>2271</v>
      </c>
      <c r="BY15" t="s">
        <v>259</v>
      </c>
      <c r="BZ15" t="s">
        <v>2268</v>
      </c>
      <c r="CA15">
        <v>45890</v>
      </c>
      <c r="CB15" s="15" t="s">
        <v>2260</v>
      </c>
      <c r="CC15" t="s">
        <v>2278</v>
      </c>
      <c r="CE15" t="s">
        <v>272</v>
      </c>
      <c r="CF15" t="s">
        <v>2273</v>
      </c>
      <c r="CG15">
        <v>45890</v>
      </c>
      <c r="CH15" t="s">
        <v>415</v>
      </c>
      <c r="CI15" t="s">
        <v>261</v>
      </c>
      <c r="CJ15" t="s">
        <v>2246</v>
      </c>
      <c r="CK15">
        <v>45897</v>
      </c>
      <c r="CL15" t="s">
        <v>2245</v>
      </c>
      <c r="CM15" t="s">
        <v>2247</v>
      </c>
      <c r="CN15">
        <v>45897</v>
      </c>
      <c r="CP15" t="s">
        <v>262</v>
      </c>
      <c r="CQ15" t="s">
        <v>2248</v>
      </c>
    </row>
    <row r="16" spans="1:95" ht="25.5" x14ac:dyDescent="0.2">
      <c r="A16" t="s">
        <v>257</v>
      </c>
      <c r="B16">
        <v>5</v>
      </c>
      <c r="C16" s="1"/>
      <c r="AE16" s="1"/>
      <c r="AY16" s="15"/>
      <c r="BW16" t="s">
        <v>2270</v>
      </c>
      <c r="BX16" t="s">
        <v>2271</v>
      </c>
      <c r="BY16" t="s">
        <v>259</v>
      </c>
      <c r="BZ16" t="s">
        <v>2268</v>
      </c>
      <c r="CA16">
        <v>45890</v>
      </c>
      <c r="CB16" s="15" t="s">
        <v>2260</v>
      </c>
      <c r="CC16" t="s">
        <v>2279</v>
      </c>
      <c r="CE16" t="s">
        <v>272</v>
      </c>
      <c r="CF16" t="s">
        <v>2273</v>
      </c>
      <c r="CG16">
        <v>45890</v>
      </c>
      <c r="CH16" t="s">
        <v>415</v>
      </c>
      <c r="CI16" t="s">
        <v>261</v>
      </c>
      <c r="CJ16" t="s">
        <v>2246</v>
      </c>
      <c r="CK16">
        <v>45897</v>
      </c>
      <c r="CL16" t="s">
        <v>2245</v>
      </c>
      <c r="CM16" t="s">
        <v>2247</v>
      </c>
      <c r="CN16">
        <v>45897</v>
      </c>
      <c r="CP16" t="s">
        <v>262</v>
      </c>
      <c r="CQ16" t="s">
        <v>2248</v>
      </c>
    </row>
    <row r="17" spans="1:95" ht="25.5" x14ac:dyDescent="0.2">
      <c r="A17" t="s">
        <v>257</v>
      </c>
      <c r="B17">
        <v>5</v>
      </c>
      <c r="C17" s="1"/>
      <c r="AE17" s="1"/>
      <c r="AY17" s="15"/>
      <c r="BW17" t="s">
        <v>2270</v>
      </c>
      <c r="BX17" t="s">
        <v>2271</v>
      </c>
      <c r="BY17" t="s">
        <v>259</v>
      </c>
      <c r="BZ17" t="s">
        <v>2268</v>
      </c>
      <c r="CA17">
        <v>45890</v>
      </c>
      <c r="CB17" s="15" t="s">
        <v>2260</v>
      </c>
      <c r="CC17" t="s">
        <v>2280</v>
      </c>
      <c r="CE17" t="s">
        <v>272</v>
      </c>
      <c r="CF17" t="s">
        <v>2273</v>
      </c>
      <c r="CG17">
        <v>45890</v>
      </c>
      <c r="CH17" t="s">
        <v>415</v>
      </c>
      <c r="CI17" t="s">
        <v>261</v>
      </c>
      <c r="CJ17" t="s">
        <v>2246</v>
      </c>
      <c r="CK17">
        <v>45897</v>
      </c>
      <c r="CL17" t="s">
        <v>2245</v>
      </c>
      <c r="CM17" t="s">
        <v>2247</v>
      </c>
      <c r="CN17">
        <v>45897</v>
      </c>
      <c r="CP17" t="s">
        <v>262</v>
      </c>
      <c r="CQ17" t="s">
        <v>2248</v>
      </c>
    </row>
    <row r="18" spans="1:95" ht="25.5" x14ac:dyDescent="0.2">
      <c r="A18" t="s">
        <v>257</v>
      </c>
      <c r="B18">
        <v>5</v>
      </c>
      <c r="C18" s="1"/>
      <c r="AE18" s="1"/>
      <c r="AY18" s="15"/>
      <c r="BW18" t="s">
        <v>2270</v>
      </c>
      <c r="BX18" t="s">
        <v>2271</v>
      </c>
      <c r="BY18" t="s">
        <v>259</v>
      </c>
      <c r="BZ18" t="s">
        <v>2268</v>
      </c>
      <c r="CA18">
        <v>45890</v>
      </c>
      <c r="CB18" s="15" t="s">
        <v>2260</v>
      </c>
      <c r="CC18" t="s">
        <v>2281</v>
      </c>
      <c r="CE18" t="s">
        <v>272</v>
      </c>
      <c r="CF18" t="s">
        <v>2273</v>
      </c>
      <c r="CG18">
        <v>45890</v>
      </c>
      <c r="CH18" t="s">
        <v>415</v>
      </c>
      <c r="CI18" t="s">
        <v>261</v>
      </c>
      <c r="CJ18" t="s">
        <v>2246</v>
      </c>
      <c r="CK18">
        <v>45897</v>
      </c>
      <c r="CL18" t="s">
        <v>2245</v>
      </c>
      <c r="CM18" t="s">
        <v>2247</v>
      </c>
      <c r="CN18">
        <v>45897</v>
      </c>
      <c r="CP18" t="s">
        <v>262</v>
      </c>
      <c r="CQ18" t="s">
        <v>2248</v>
      </c>
    </row>
    <row r="19" spans="1:95" ht="25.5" x14ac:dyDescent="0.2">
      <c r="A19" t="s">
        <v>257</v>
      </c>
      <c r="B19">
        <v>5</v>
      </c>
      <c r="C19" s="1"/>
      <c r="AE19" s="1"/>
      <c r="AY19" s="15"/>
      <c r="BW19" t="s">
        <v>2270</v>
      </c>
      <c r="BX19" t="s">
        <v>2271</v>
      </c>
      <c r="BY19" t="s">
        <v>259</v>
      </c>
      <c r="BZ19" t="s">
        <v>2268</v>
      </c>
      <c r="CA19">
        <v>45890</v>
      </c>
      <c r="CB19" s="15" t="s">
        <v>2260</v>
      </c>
      <c r="CC19" t="s">
        <v>2282</v>
      </c>
      <c r="CE19" t="s">
        <v>272</v>
      </c>
      <c r="CF19" t="s">
        <v>2273</v>
      </c>
      <c r="CG19">
        <v>45890</v>
      </c>
      <c r="CH19" t="s">
        <v>415</v>
      </c>
      <c r="CI19" t="s">
        <v>261</v>
      </c>
      <c r="CJ19" t="s">
        <v>2246</v>
      </c>
      <c r="CK19">
        <v>45897</v>
      </c>
      <c r="CL19" t="s">
        <v>2245</v>
      </c>
      <c r="CM19" t="s">
        <v>2247</v>
      </c>
      <c r="CN19">
        <v>45897</v>
      </c>
      <c r="CP19" t="s">
        <v>262</v>
      </c>
      <c r="CQ19" t="s">
        <v>2248</v>
      </c>
    </row>
    <row r="20" spans="1:95" ht="25.5" x14ac:dyDescent="0.2">
      <c r="A20" t="s">
        <v>257</v>
      </c>
      <c r="B20">
        <v>5</v>
      </c>
      <c r="C20" s="1"/>
      <c r="AE20" s="1"/>
      <c r="AY20" s="15"/>
      <c r="BW20" t="s">
        <v>2270</v>
      </c>
      <c r="BX20" t="s">
        <v>2271</v>
      </c>
      <c r="BY20" t="s">
        <v>259</v>
      </c>
      <c r="BZ20" t="s">
        <v>2268</v>
      </c>
      <c r="CA20">
        <v>45890</v>
      </c>
      <c r="CB20" s="15" t="s">
        <v>2260</v>
      </c>
      <c r="CC20" t="s">
        <v>2283</v>
      </c>
      <c r="CE20" t="s">
        <v>272</v>
      </c>
      <c r="CF20" t="s">
        <v>2273</v>
      </c>
      <c r="CG20">
        <v>45890</v>
      </c>
      <c r="CH20" t="s">
        <v>415</v>
      </c>
      <c r="CI20" t="s">
        <v>261</v>
      </c>
      <c r="CJ20" t="s">
        <v>2246</v>
      </c>
      <c r="CK20">
        <v>45897</v>
      </c>
      <c r="CL20" t="s">
        <v>2245</v>
      </c>
      <c r="CM20" t="s">
        <v>2247</v>
      </c>
      <c r="CN20">
        <v>45897</v>
      </c>
      <c r="CP20" t="s">
        <v>262</v>
      </c>
      <c r="CQ20" t="s">
        <v>2248</v>
      </c>
    </row>
    <row r="21" spans="1:95" ht="25.5" x14ac:dyDescent="0.2">
      <c r="A21" t="s">
        <v>257</v>
      </c>
      <c r="B21">
        <v>5</v>
      </c>
      <c r="C21" s="1"/>
      <c r="AE21" s="1"/>
      <c r="AY21" s="15"/>
      <c r="BW21" t="s">
        <v>2270</v>
      </c>
      <c r="BX21" t="s">
        <v>2271</v>
      </c>
      <c r="BY21" t="s">
        <v>259</v>
      </c>
      <c r="BZ21" t="s">
        <v>2268</v>
      </c>
      <c r="CA21">
        <v>45890</v>
      </c>
      <c r="CB21" s="15" t="s">
        <v>2260</v>
      </c>
      <c r="CC21" t="s">
        <v>2284</v>
      </c>
      <c r="CE21" t="s">
        <v>272</v>
      </c>
      <c r="CF21" t="s">
        <v>2273</v>
      </c>
      <c r="CG21">
        <v>45890</v>
      </c>
      <c r="CH21" t="s">
        <v>415</v>
      </c>
      <c r="CI21" t="s">
        <v>261</v>
      </c>
      <c r="CJ21" t="s">
        <v>2246</v>
      </c>
      <c r="CK21">
        <v>45897</v>
      </c>
      <c r="CL21" t="s">
        <v>2245</v>
      </c>
      <c r="CM21" t="s">
        <v>2247</v>
      </c>
      <c r="CN21">
        <v>45897</v>
      </c>
      <c r="CP21" t="s">
        <v>262</v>
      </c>
      <c r="CQ21" t="s">
        <v>2248</v>
      </c>
    </row>
    <row r="22" spans="1:95" ht="25.5" x14ac:dyDescent="0.2">
      <c r="A22" t="s">
        <v>257</v>
      </c>
      <c r="B22">
        <v>5</v>
      </c>
      <c r="C22" s="1"/>
      <c r="AE22" s="1"/>
      <c r="AY22" s="15"/>
      <c r="BW22" t="s">
        <v>2270</v>
      </c>
      <c r="BX22" t="s">
        <v>2271</v>
      </c>
      <c r="BY22" t="s">
        <v>259</v>
      </c>
      <c r="BZ22" t="s">
        <v>2268</v>
      </c>
      <c r="CA22">
        <v>45890</v>
      </c>
      <c r="CB22" s="15" t="s">
        <v>2260</v>
      </c>
      <c r="CC22" t="s">
        <v>2285</v>
      </c>
      <c r="CE22" t="s">
        <v>272</v>
      </c>
      <c r="CF22" t="s">
        <v>2273</v>
      </c>
      <c r="CG22">
        <v>45890</v>
      </c>
      <c r="CH22" t="s">
        <v>415</v>
      </c>
      <c r="CI22" t="s">
        <v>261</v>
      </c>
      <c r="CJ22" t="s">
        <v>2246</v>
      </c>
      <c r="CK22">
        <v>45897</v>
      </c>
      <c r="CL22" t="s">
        <v>2245</v>
      </c>
      <c r="CM22" t="s">
        <v>2247</v>
      </c>
      <c r="CN22">
        <v>45897</v>
      </c>
      <c r="CP22" t="s">
        <v>262</v>
      </c>
      <c r="CQ22" t="s">
        <v>2248</v>
      </c>
    </row>
    <row r="23" spans="1:95" ht="25.5" x14ac:dyDescent="0.2">
      <c r="A23" t="s">
        <v>257</v>
      </c>
      <c r="B23">
        <v>5</v>
      </c>
      <c r="C23" s="1"/>
      <c r="AE23" s="1"/>
      <c r="AY23" s="15"/>
      <c r="BW23" t="s">
        <v>2270</v>
      </c>
      <c r="BX23" t="s">
        <v>2271</v>
      </c>
      <c r="BY23" t="s">
        <v>259</v>
      </c>
      <c r="BZ23" t="s">
        <v>2268</v>
      </c>
      <c r="CA23">
        <v>45890</v>
      </c>
      <c r="CB23" s="15" t="s">
        <v>2260</v>
      </c>
      <c r="CC23" t="s">
        <v>2286</v>
      </c>
      <c r="CE23" t="s">
        <v>272</v>
      </c>
      <c r="CF23" t="s">
        <v>2273</v>
      </c>
      <c r="CG23">
        <v>45890</v>
      </c>
      <c r="CH23" t="s">
        <v>415</v>
      </c>
      <c r="CI23" t="s">
        <v>261</v>
      </c>
      <c r="CJ23" t="s">
        <v>2246</v>
      </c>
      <c r="CK23">
        <v>45897</v>
      </c>
      <c r="CL23" t="s">
        <v>2245</v>
      </c>
      <c r="CM23" t="s">
        <v>2247</v>
      </c>
      <c r="CN23">
        <v>45897</v>
      </c>
      <c r="CP23" t="s">
        <v>262</v>
      </c>
      <c r="CQ23" t="s">
        <v>2248</v>
      </c>
    </row>
    <row r="24" spans="1:95" ht="25.5" x14ac:dyDescent="0.2">
      <c r="A24" t="s">
        <v>257</v>
      </c>
      <c r="B24">
        <v>5</v>
      </c>
      <c r="C24" s="1"/>
      <c r="AE24" s="1"/>
      <c r="AY24" s="15"/>
      <c r="BW24" t="s">
        <v>2270</v>
      </c>
      <c r="BX24" t="s">
        <v>2271</v>
      </c>
      <c r="BY24" t="s">
        <v>259</v>
      </c>
      <c r="BZ24" t="s">
        <v>2268</v>
      </c>
      <c r="CA24">
        <v>45890</v>
      </c>
      <c r="CB24" s="15" t="s">
        <v>2260</v>
      </c>
      <c r="CC24" t="s">
        <v>2287</v>
      </c>
      <c r="CE24" t="s">
        <v>272</v>
      </c>
      <c r="CF24" t="s">
        <v>2273</v>
      </c>
      <c r="CG24">
        <v>45890</v>
      </c>
      <c r="CH24" t="s">
        <v>415</v>
      </c>
      <c r="CI24" t="s">
        <v>261</v>
      </c>
      <c r="CJ24" t="s">
        <v>2246</v>
      </c>
      <c r="CK24">
        <v>45897</v>
      </c>
      <c r="CL24" t="s">
        <v>2245</v>
      </c>
      <c r="CM24" t="s">
        <v>2247</v>
      </c>
      <c r="CN24">
        <v>45897</v>
      </c>
      <c r="CP24" t="s">
        <v>262</v>
      </c>
      <c r="CQ24" t="s">
        <v>2248</v>
      </c>
    </row>
    <row r="25" spans="1:95" ht="25.5" x14ac:dyDescent="0.2">
      <c r="A25" t="s">
        <v>257</v>
      </c>
      <c r="B25">
        <v>5</v>
      </c>
      <c r="C25" s="1"/>
      <c r="AE25" s="1"/>
      <c r="AY25" s="15"/>
      <c r="BW25" t="s">
        <v>2270</v>
      </c>
      <c r="BX25" t="s">
        <v>2271</v>
      </c>
      <c r="BY25" t="s">
        <v>259</v>
      </c>
      <c r="BZ25" t="s">
        <v>2268</v>
      </c>
      <c r="CA25">
        <v>45890</v>
      </c>
      <c r="CB25" s="15" t="s">
        <v>2260</v>
      </c>
      <c r="CC25" t="s">
        <v>2288</v>
      </c>
      <c r="CE25" t="s">
        <v>272</v>
      </c>
      <c r="CF25" t="s">
        <v>2273</v>
      </c>
      <c r="CG25">
        <v>45890</v>
      </c>
      <c r="CH25" t="s">
        <v>415</v>
      </c>
      <c r="CI25" t="s">
        <v>261</v>
      </c>
      <c r="CJ25" t="s">
        <v>2246</v>
      </c>
      <c r="CK25">
        <v>45897</v>
      </c>
      <c r="CL25" t="s">
        <v>2245</v>
      </c>
      <c r="CM25" t="s">
        <v>2247</v>
      </c>
      <c r="CN25">
        <v>45897</v>
      </c>
      <c r="CP25" t="s">
        <v>262</v>
      </c>
      <c r="CQ25" t="s">
        <v>2248</v>
      </c>
    </row>
    <row r="26" spans="1:95" ht="25.5" x14ac:dyDescent="0.2">
      <c r="A26" t="s">
        <v>257</v>
      </c>
      <c r="B26">
        <v>5</v>
      </c>
      <c r="C26" s="1"/>
      <c r="AE26" s="1"/>
      <c r="AY26" s="15"/>
      <c r="BW26" t="s">
        <v>2270</v>
      </c>
      <c r="BX26" t="s">
        <v>2271</v>
      </c>
      <c r="BY26" t="s">
        <v>259</v>
      </c>
      <c r="BZ26" t="s">
        <v>2268</v>
      </c>
      <c r="CA26">
        <v>45890</v>
      </c>
      <c r="CB26" s="15" t="s">
        <v>2260</v>
      </c>
      <c r="CC26" t="s">
        <v>2289</v>
      </c>
      <c r="CE26" t="s">
        <v>272</v>
      </c>
      <c r="CF26" t="s">
        <v>2273</v>
      </c>
      <c r="CG26">
        <v>45890</v>
      </c>
      <c r="CH26" t="s">
        <v>415</v>
      </c>
      <c r="CI26" t="s">
        <v>261</v>
      </c>
      <c r="CJ26" t="s">
        <v>2246</v>
      </c>
      <c r="CK26">
        <v>45897</v>
      </c>
      <c r="CL26" t="s">
        <v>2245</v>
      </c>
      <c r="CM26" t="s">
        <v>2247</v>
      </c>
      <c r="CN26">
        <v>45897</v>
      </c>
      <c r="CP26" t="s">
        <v>262</v>
      </c>
      <c r="CQ26" t="s">
        <v>2248</v>
      </c>
    </row>
    <row r="27" spans="1:95" ht="25.5" x14ac:dyDescent="0.2">
      <c r="A27" t="s">
        <v>257</v>
      </c>
      <c r="B27">
        <v>5</v>
      </c>
      <c r="C27" s="1"/>
      <c r="AE27" s="1"/>
      <c r="AY27" s="15"/>
      <c r="BW27" t="s">
        <v>2270</v>
      </c>
      <c r="BX27" t="s">
        <v>2271</v>
      </c>
      <c r="BY27" t="s">
        <v>259</v>
      </c>
      <c r="BZ27" t="s">
        <v>2268</v>
      </c>
      <c r="CA27">
        <v>45890</v>
      </c>
      <c r="CB27" s="15" t="s">
        <v>2260</v>
      </c>
      <c r="CC27" t="s">
        <v>2290</v>
      </c>
      <c r="CE27" t="s">
        <v>272</v>
      </c>
      <c r="CF27" t="s">
        <v>2273</v>
      </c>
      <c r="CG27">
        <v>45890</v>
      </c>
      <c r="CH27" t="s">
        <v>415</v>
      </c>
      <c r="CI27" t="s">
        <v>261</v>
      </c>
      <c r="CJ27" t="s">
        <v>2246</v>
      </c>
      <c r="CK27">
        <v>45897</v>
      </c>
      <c r="CL27" t="s">
        <v>2245</v>
      </c>
      <c r="CM27" t="s">
        <v>2247</v>
      </c>
      <c r="CN27">
        <v>45897</v>
      </c>
      <c r="CP27" t="s">
        <v>262</v>
      </c>
      <c r="CQ27" t="s">
        <v>2248</v>
      </c>
    </row>
    <row r="28" spans="1:95" ht="25.5" x14ac:dyDescent="0.2">
      <c r="A28" t="s">
        <v>257</v>
      </c>
      <c r="B28">
        <v>5</v>
      </c>
      <c r="C28" s="1"/>
      <c r="AE28" s="1"/>
      <c r="AY28" s="15"/>
      <c r="BW28" t="s">
        <v>2270</v>
      </c>
      <c r="BX28" t="s">
        <v>2271</v>
      </c>
      <c r="BY28" t="s">
        <v>259</v>
      </c>
      <c r="BZ28" t="s">
        <v>2268</v>
      </c>
      <c r="CA28">
        <v>45890</v>
      </c>
      <c r="CB28" s="15" t="s">
        <v>2260</v>
      </c>
      <c r="CC28" t="s">
        <v>2291</v>
      </c>
      <c r="CE28" t="s">
        <v>272</v>
      </c>
      <c r="CF28" t="s">
        <v>2273</v>
      </c>
      <c r="CG28">
        <v>45890</v>
      </c>
      <c r="CH28" t="s">
        <v>415</v>
      </c>
      <c r="CI28" t="s">
        <v>261</v>
      </c>
      <c r="CJ28" t="s">
        <v>2246</v>
      </c>
      <c r="CK28">
        <v>45897</v>
      </c>
      <c r="CL28" t="s">
        <v>2245</v>
      </c>
      <c r="CM28" t="s">
        <v>2247</v>
      </c>
      <c r="CN28">
        <v>45897</v>
      </c>
      <c r="CP28" t="s">
        <v>262</v>
      </c>
      <c r="CQ28" t="s">
        <v>2248</v>
      </c>
    </row>
    <row r="29" spans="1:95" ht="25.5" x14ac:dyDescent="0.2">
      <c r="A29" t="s">
        <v>257</v>
      </c>
      <c r="B29">
        <v>5</v>
      </c>
      <c r="C29" s="1"/>
      <c r="AE29" s="1"/>
      <c r="AY29" s="15"/>
      <c r="BW29" t="s">
        <v>2270</v>
      </c>
      <c r="BX29" t="s">
        <v>2271</v>
      </c>
      <c r="BY29" t="s">
        <v>259</v>
      </c>
      <c r="BZ29" t="s">
        <v>2268</v>
      </c>
      <c r="CA29">
        <v>45890</v>
      </c>
      <c r="CB29" s="15" t="s">
        <v>2260</v>
      </c>
      <c r="CC29" t="s">
        <v>2292</v>
      </c>
      <c r="CE29" t="s">
        <v>272</v>
      </c>
      <c r="CF29" t="s">
        <v>2273</v>
      </c>
      <c r="CG29">
        <v>45890</v>
      </c>
      <c r="CH29" t="s">
        <v>415</v>
      </c>
      <c r="CI29" t="s">
        <v>261</v>
      </c>
      <c r="CJ29" t="s">
        <v>2246</v>
      </c>
      <c r="CK29">
        <v>45897</v>
      </c>
      <c r="CL29" t="s">
        <v>2245</v>
      </c>
      <c r="CM29" t="s">
        <v>2247</v>
      </c>
      <c r="CN29">
        <v>45897</v>
      </c>
      <c r="CP29" t="s">
        <v>262</v>
      </c>
      <c r="CQ29" t="s">
        <v>2248</v>
      </c>
    </row>
    <row r="30" spans="1:95" ht="25.5" x14ac:dyDescent="0.2">
      <c r="A30" t="s">
        <v>257</v>
      </c>
      <c r="B30">
        <v>5</v>
      </c>
      <c r="C30" s="1"/>
      <c r="AE30" s="1"/>
      <c r="AY30" s="15"/>
      <c r="BB30" s="16"/>
      <c r="BP30" s="16"/>
      <c r="BW30" t="s">
        <v>2270</v>
      </c>
      <c r="BX30" t="s">
        <v>2271</v>
      </c>
      <c r="BY30" t="s">
        <v>259</v>
      </c>
      <c r="BZ30" t="s">
        <v>2268</v>
      </c>
      <c r="CA30">
        <v>45890</v>
      </c>
      <c r="CB30" s="15" t="s">
        <v>2260</v>
      </c>
      <c r="CC30" t="s">
        <v>2293</v>
      </c>
      <c r="CE30" t="s">
        <v>272</v>
      </c>
      <c r="CF30" t="s">
        <v>2273</v>
      </c>
      <c r="CG30">
        <v>45890</v>
      </c>
      <c r="CH30" t="s">
        <v>415</v>
      </c>
      <c r="CI30" t="s">
        <v>261</v>
      </c>
      <c r="CJ30" t="s">
        <v>2246</v>
      </c>
      <c r="CK30">
        <v>45897</v>
      </c>
      <c r="CL30" t="s">
        <v>2245</v>
      </c>
      <c r="CM30" t="s">
        <v>2247</v>
      </c>
      <c r="CN30">
        <v>45897</v>
      </c>
      <c r="CP30" t="s">
        <v>262</v>
      </c>
      <c r="CQ30" t="s">
        <v>2248</v>
      </c>
    </row>
    <row r="31" spans="1:95" ht="25.5" x14ac:dyDescent="0.2">
      <c r="A31" t="s">
        <v>257</v>
      </c>
      <c r="B31">
        <v>5</v>
      </c>
      <c r="C31" s="1"/>
      <c r="AE31" s="1"/>
      <c r="AY31" s="15"/>
      <c r="BW31" t="s">
        <v>2270</v>
      </c>
      <c r="BX31" t="s">
        <v>2271</v>
      </c>
      <c r="BY31" t="s">
        <v>259</v>
      </c>
      <c r="BZ31" t="s">
        <v>2268</v>
      </c>
      <c r="CA31">
        <v>45890</v>
      </c>
      <c r="CB31" s="15" t="s">
        <v>2260</v>
      </c>
      <c r="CC31" t="s">
        <v>2294</v>
      </c>
      <c r="CE31" t="s">
        <v>272</v>
      </c>
      <c r="CF31" t="s">
        <v>2273</v>
      </c>
      <c r="CG31">
        <v>45890</v>
      </c>
      <c r="CH31" t="s">
        <v>415</v>
      </c>
      <c r="CI31" t="s">
        <v>261</v>
      </c>
      <c r="CJ31" t="s">
        <v>2246</v>
      </c>
      <c r="CK31">
        <v>45897</v>
      </c>
      <c r="CL31" t="s">
        <v>2245</v>
      </c>
      <c r="CM31" t="s">
        <v>2247</v>
      </c>
      <c r="CN31">
        <v>45897</v>
      </c>
      <c r="CP31" t="s">
        <v>262</v>
      </c>
      <c r="CQ31" t="s">
        <v>2248</v>
      </c>
    </row>
    <row r="32" spans="1:95" ht="25.5" x14ac:dyDescent="0.2">
      <c r="A32" t="s">
        <v>257</v>
      </c>
      <c r="B32">
        <v>5</v>
      </c>
      <c r="C32" s="1"/>
      <c r="AE32" s="1"/>
      <c r="AY32" s="15"/>
      <c r="BW32" t="s">
        <v>2270</v>
      </c>
      <c r="BX32" t="s">
        <v>2271</v>
      </c>
      <c r="BY32" t="s">
        <v>259</v>
      </c>
      <c r="BZ32" t="s">
        <v>2268</v>
      </c>
      <c r="CA32">
        <v>45890</v>
      </c>
      <c r="CB32" s="15" t="s">
        <v>2260</v>
      </c>
      <c r="CC32" t="s">
        <v>2295</v>
      </c>
      <c r="CE32" t="s">
        <v>272</v>
      </c>
      <c r="CF32" t="s">
        <v>2273</v>
      </c>
      <c r="CG32">
        <v>45890</v>
      </c>
      <c r="CH32" t="s">
        <v>415</v>
      </c>
      <c r="CI32" t="s">
        <v>261</v>
      </c>
      <c r="CJ32" t="s">
        <v>2246</v>
      </c>
      <c r="CK32">
        <v>45897</v>
      </c>
      <c r="CL32" t="s">
        <v>2245</v>
      </c>
      <c r="CM32" t="s">
        <v>2247</v>
      </c>
      <c r="CN32">
        <v>45897</v>
      </c>
      <c r="CP32" t="s">
        <v>262</v>
      </c>
      <c r="CQ32" t="s">
        <v>2248</v>
      </c>
    </row>
    <row r="33" spans="1:95" ht="25.5" x14ac:dyDescent="0.2">
      <c r="A33" t="s">
        <v>257</v>
      </c>
      <c r="B33">
        <v>5</v>
      </c>
      <c r="C33" s="1"/>
      <c r="AE33" s="1"/>
      <c r="AY33" s="15"/>
      <c r="BW33" t="s">
        <v>2270</v>
      </c>
      <c r="BX33" t="s">
        <v>2271</v>
      </c>
      <c r="BY33" t="s">
        <v>259</v>
      </c>
      <c r="BZ33" t="s">
        <v>2268</v>
      </c>
      <c r="CA33">
        <v>45890</v>
      </c>
      <c r="CB33" s="15" t="s">
        <v>2260</v>
      </c>
      <c r="CC33" t="s">
        <v>2296</v>
      </c>
      <c r="CE33" t="s">
        <v>272</v>
      </c>
      <c r="CF33" t="s">
        <v>2273</v>
      </c>
      <c r="CG33">
        <v>45890</v>
      </c>
      <c r="CH33" t="s">
        <v>415</v>
      </c>
      <c r="CI33" t="s">
        <v>261</v>
      </c>
      <c r="CJ33" t="s">
        <v>2246</v>
      </c>
      <c r="CK33">
        <v>45897</v>
      </c>
      <c r="CL33" t="s">
        <v>2245</v>
      </c>
      <c r="CM33" t="s">
        <v>2247</v>
      </c>
      <c r="CN33">
        <v>45897</v>
      </c>
      <c r="CP33" t="s">
        <v>262</v>
      </c>
      <c r="CQ33" t="s">
        <v>2248</v>
      </c>
    </row>
    <row r="34" spans="1:95" ht="25.5" x14ac:dyDescent="0.2">
      <c r="A34" t="s">
        <v>257</v>
      </c>
      <c r="B34">
        <v>5</v>
      </c>
      <c r="C34" s="1"/>
      <c r="AE34" s="1"/>
      <c r="AY34" s="15"/>
      <c r="BW34" t="s">
        <v>2270</v>
      </c>
      <c r="BX34" t="s">
        <v>2271</v>
      </c>
      <c r="BY34" t="s">
        <v>259</v>
      </c>
      <c r="BZ34" t="s">
        <v>2268</v>
      </c>
      <c r="CA34">
        <v>45890</v>
      </c>
      <c r="CB34" s="15" t="s">
        <v>2260</v>
      </c>
      <c r="CC34" t="s">
        <v>2297</v>
      </c>
      <c r="CE34" t="s">
        <v>272</v>
      </c>
      <c r="CF34" t="s">
        <v>2273</v>
      </c>
      <c r="CG34">
        <v>45890</v>
      </c>
      <c r="CH34" t="s">
        <v>415</v>
      </c>
      <c r="CI34" t="s">
        <v>261</v>
      </c>
      <c r="CJ34" t="s">
        <v>2246</v>
      </c>
      <c r="CK34">
        <v>45897</v>
      </c>
      <c r="CL34" t="s">
        <v>2245</v>
      </c>
      <c r="CM34" t="s">
        <v>2247</v>
      </c>
      <c r="CN34">
        <v>45897</v>
      </c>
      <c r="CP34" t="s">
        <v>262</v>
      </c>
      <c r="CQ34" t="s">
        <v>2248</v>
      </c>
    </row>
    <row r="35" spans="1:95" ht="25.5" x14ac:dyDescent="0.2">
      <c r="A35" t="s">
        <v>257</v>
      </c>
      <c r="B35">
        <v>5</v>
      </c>
      <c r="C35" s="1"/>
      <c r="AE35" s="1"/>
      <c r="AY35" s="15"/>
      <c r="BW35" t="s">
        <v>2270</v>
      </c>
      <c r="BX35" t="s">
        <v>2271</v>
      </c>
      <c r="BY35" t="s">
        <v>259</v>
      </c>
      <c r="BZ35" t="s">
        <v>2268</v>
      </c>
      <c r="CA35">
        <v>45890</v>
      </c>
      <c r="CB35" s="15" t="s">
        <v>2260</v>
      </c>
      <c r="CC35" t="s">
        <v>2298</v>
      </c>
      <c r="CE35" t="s">
        <v>272</v>
      </c>
      <c r="CF35" t="s">
        <v>2273</v>
      </c>
      <c r="CG35">
        <v>45890</v>
      </c>
      <c r="CH35" t="s">
        <v>415</v>
      </c>
      <c r="CI35" t="s">
        <v>261</v>
      </c>
      <c r="CJ35" t="s">
        <v>2246</v>
      </c>
      <c r="CK35">
        <v>45897</v>
      </c>
      <c r="CL35" t="s">
        <v>2245</v>
      </c>
      <c r="CM35" t="s">
        <v>2247</v>
      </c>
      <c r="CN35">
        <v>45897</v>
      </c>
      <c r="CP35" t="s">
        <v>262</v>
      </c>
      <c r="CQ35" t="s">
        <v>2248</v>
      </c>
    </row>
    <row r="36" spans="1:95" ht="25.5" x14ac:dyDescent="0.2">
      <c r="A36" t="s">
        <v>257</v>
      </c>
      <c r="B36">
        <v>5</v>
      </c>
      <c r="C36" s="1"/>
      <c r="AE36" s="1"/>
      <c r="AY36" s="15"/>
      <c r="BW36" t="s">
        <v>2270</v>
      </c>
      <c r="BX36" t="s">
        <v>2271</v>
      </c>
      <c r="BY36" t="s">
        <v>259</v>
      </c>
      <c r="BZ36" t="s">
        <v>2268</v>
      </c>
      <c r="CA36">
        <v>45890</v>
      </c>
      <c r="CB36" s="15" t="s">
        <v>2260</v>
      </c>
      <c r="CC36" t="s">
        <v>2299</v>
      </c>
      <c r="CE36" t="s">
        <v>272</v>
      </c>
      <c r="CF36" t="s">
        <v>2273</v>
      </c>
      <c r="CG36">
        <v>45890</v>
      </c>
      <c r="CH36" t="s">
        <v>415</v>
      </c>
      <c r="CI36" t="s">
        <v>261</v>
      </c>
      <c r="CJ36" t="s">
        <v>2246</v>
      </c>
      <c r="CK36">
        <v>45897</v>
      </c>
      <c r="CL36" t="s">
        <v>2245</v>
      </c>
      <c r="CM36" t="s">
        <v>2247</v>
      </c>
      <c r="CN36">
        <v>45897</v>
      </c>
      <c r="CP36" t="s">
        <v>262</v>
      </c>
      <c r="CQ36" t="s">
        <v>2248</v>
      </c>
    </row>
    <row r="37" spans="1:95" ht="25.5" x14ac:dyDescent="0.2">
      <c r="A37" t="s">
        <v>257</v>
      </c>
      <c r="B37">
        <v>5</v>
      </c>
      <c r="C37" s="1"/>
      <c r="AE37" s="1"/>
      <c r="AY37" s="15"/>
      <c r="BW37" t="s">
        <v>2270</v>
      </c>
      <c r="BX37" t="s">
        <v>2271</v>
      </c>
      <c r="BY37" t="s">
        <v>259</v>
      </c>
      <c r="BZ37" t="s">
        <v>2268</v>
      </c>
      <c r="CA37">
        <v>45890</v>
      </c>
      <c r="CB37" s="15" t="s">
        <v>2260</v>
      </c>
      <c r="CC37" t="s">
        <v>2300</v>
      </c>
      <c r="CE37" t="s">
        <v>272</v>
      </c>
      <c r="CF37" t="s">
        <v>2273</v>
      </c>
      <c r="CG37">
        <v>45890</v>
      </c>
      <c r="CH37" t="s">
        <v>415</v>
      </c>
      <c r="CI37" t="s">
        <v>261</v>
      </c>
      <c r="CJ37" t="s">
        <v>2246</v>
      </c>
      <c r="CK37">
        <v>45897</v>
      </c>
      <c r="CL37" t="s">
        <v>2245</v>
      </c>
      <c r="CM37" t="s">
        <v>2247</v>
      </c>
      <c r="CN37">
        <v>45897</v>
      </c>
      <c r="CP37" t="s">
        <v>262</v>
      </c>
      <c r="CQ37" t="s">
        <v>2248</v>
      </c>
    </row>
    <row r="38" spans="1:95" ht="25.5" x14ac:dyDescent="0.2">
      <c r="A38" t="s">
        <v>257</v>
      </c>
      <c r="B38">
        <v>5</v>
      </c>
      <c r="C38" s="1"/>
      <c r="AE38" s="1"/>
      <c r="AY38" s="15"/>
      <c r="BW38" t="s">
        <v>2270</v>
      </c>
      <c r="BX38" t="s">
        <v>2271</v>
      </c>
      <c r="BY38" t="s">
        <v>259</v>
      </c>
      <c r="BZ38" t="s">
        <v>2268</v>
      </c>
      <c r="CA38">
        <v>45890</v>
      </c>
      <c r="CB38" s="15" t="s">
        <v>2260</v>
      </c>
      <c r="CC38" t="s">
        <v>2301</v>
      </c>
      <c r="CE38" t="s">
        <v>272</v>
      </c>
      <c r="CF38" t="s">
        <v>2273</v>
      </c>
      <c r="CG38">
        <v>45890</v>
      </c>
      <c r="CH38" t="s">
        <v>415</v>
      </c>
      <c r="CI38" t="s">
        <v>261</v>
      </c>
      <c r="CJ38" t="s">
        <v>2246</v>
      </c>
      <c r="CK38">
        <v>45897</v>
      </c>
      <c r="CL38" t="s">
        <v>2245</v>
      </c>
      <c r="CM38" t="s">
        <v>2247</v>
      </c>
      <c r="CN38">
        <v>45897</v>
      </c>
      <c r="CP38" t="s">
        <v>262</v>
      </c>
      <c r="CQ38" t="s">
        <v>2248</v>
      </c>
    </row>
    <row r="39" spans="1:95" ht="25.5" x14ac:dyDescent="0.2">
      <c r="A39" t="s">
        <v>257</v>
      </c>
      <c r="B39">
        <v>5</v>
      </c>
      <c r="C39" s="1"/>
      <c r="AE39" s="1"/>
      <c r="AY39" s="15"/>
      <c r="BW39" t="s">
        <v>2270</v>
      </c>
      <c r="BX39" t="s">
        <v>2271</v>
      </c>
      <c r="BY39" t="s">
        <v>259</v>
      </c>
      <c r="BZ39" t="s">
        <v>2268</v>
      </c>
      <c r="CA39">
        <v>45890</v>
      </c>
      <c r="CB39" s="15" t="s">
        <v>2260</v>
      </c>
      <c r="CC39" t="s">
        <v>2302</v>
      </c>
      <c r="CE39" t="s">
        <v>272</v>
      </c>
      <c r="CF39" t="s">
        <v>2273</v>
      </c>
      <c r="CG39">
        <v>45890</v>
      </c>
      <c r="CH39" t="s">
        <v>415</v>
      </c>
      <c r="CI39" t="s">
        <v>261</v>
      </c>
      <c r="CJ39" t="s">
        <v>2246</v>
      </c>
      <c r="CK39">
        <v>45897</v>
      </c>
      <c r="CL39" t="s">
        <v>2245</v>
      </c>
      <c r="CM39" t="s">
        <v>2247</v>
      </c>
      <c r="CN39">
        <v>45897</v>
      </c>
      <c r="CP39" t="s">
        <v>262</v>
      </c>
      <c r="CQ39" t="s">
        <v>2248</v>
      </c>
    </row>
    <row r="40" spans="1:95" ht="25.5" x14ac:dyDescent="0.2">
      <c r="A40" t="s">
        <v>257</v>
      </c>
      <c r="B40">
        <v>5</v>
      </c>
      <c r="C40" s="1"/>
      <c r="AE40" s="1"/>
      <c r="AY40" s="15"/>
      <c r="BW40" t="s">
        <v>2270</v>
      </c>
      <c r="BX40" t="s">
        <v>2271</v>
      </c>
      <c r="BY40" t="s">
        <v>259</v>
      </c>
      <c r="BZ40" t="s">
        <v>2268</v>
      </c>
      <c r="CA40">
        <v>45890</v>
      </c>
      <c r="CB40" s="15" t="s">
        <v>2260</v>
      </c>
      <c r="CC40" t="s">
        <v>2303</v>
      </c>
      <c r="CE40" t="s">
        <v>272</v>
      </c>
      <c r="CF40" t="s">
        <v>2273</v>
      </c>
      <c r="CG40">
        <v>45890</v>
      </c>
      <c r="CH40" t="s">
        <v>415</v>
      </c>
      <c r="CI40" t="s">
        <v>261</v>
      </c>
      <c r="CJ40" t="s">
        <v>2246</v>
      </c>
      <c r="CK40">
        <v>45897</v>
      </c>
      <c r="CL40" t="s">
        <v>2245</v>
      </c>
      <c r="CM40" t="s">
        <v>2247</v>
      </c>
      <c r="CN40">
        <v>45897</v>
      </c>
      <c r="CP40" t="s">
        <v>262</v>
      </c>
      <c r="CQ40" t="s">
        <v>2248</v>
      </c>
    </row>
    <row r="41" spans="1:95" ht="25.5" x14ac:dyDescent="0.2">
      <c r="A41" t="s">
        <v>257</v>
      </c>
      <c r="B41">
        <v>5</v>
      </c>
      <c r="C41" s="1"/>
      <c r="AE41" s="1"/>
      <c r="AY41" s="15"/>
      <c r="BW41" t="s">
        <v>2270</v>
      </c>
      <c r="BX41" t="s">
        <v>2271</v>
      </c>
      <c r="BY41" t="s">
        <v>259</v>
      </c>
      <c r="BZ41" t="s">
        <v>2268</v>
      </c>
      <c r="CA41">
        <v>45890</v>
      </c>
      <c r="CB41" s="15" t="s">
        <v>2260</v>
      </c>
      <c r="CC41" t="s">
        <v>2304</v>
      </c>
      <c r="CE41" t="s">
        <v>272</v>
      </c>
      <c r="CF41" t="s">
        <v>2273</v>
      </c>
      <c r="CG41">
        <v>45890</v>
      </c>
      <c r="CH41" t="s">
        <v>415</v>
      </c>
      <c r="CI41" t="s">
        <v>261</v>
      </c>
      <c r="CJ41" t="s">
        <v>2246</v>
      </c>
      <c r="CK41">
        <v>45897</v>
      </c>
      <c r="CL41" t="s">
        <v>2245</v>
      </c>
      <c r="CM41" t="s">
        <v>2247</v>
      </c>
      <c r="CN41">
        <v>45897</v>
      </c>
      <c r="CP41" t="s">
        <v>262</v>
      </c>
      <c r="CQ41" t="s">
        <v>2248</v>
      </c>
    </row>
    <row r="42" spans="1:95" ht="25.5" x14ac:dyDescent="0.2">
      <c r="A42" t="s">
        <v>257</v>
      </c>
      <c r="B42">
        <v>5</v>
      </c>
      <c r="C42" s="1"/>
      <c r="AE42" s="1"/>
      <c r="AY42" s="15"/>
      <c r="BW42" t="s">
        <v>2270</v>
      </c>
      <c r="BX42" t="s">
        <v>2271</v>
      </c>
      <c r="BY42" t="s">
        <v>259</v>
      </c>
      <c r="BZ42" t="s">
        <v>2268</v>
      </c>
      <c r="CA42">
        <v>45890</v>
      </c>
      <c r="CB42" s="15" t="s">
        <v>2260</v>
      </c>
      <c r="CC42" t="s">
        <v>2305</v>
      </c>
      <c r="CE42" t="s">
        <v>272</v>
      </c>
      <c r="CF42" t="s">
        <v>2273</v>
      </c>
      <c r="CG42">
        <v>45890</v>
      </c>
      <c r="CH42" t="s">
        <v>415</v>
      </c>
      <c r="CI42" t="s">
        <v>261</v>
      </c>
      <c r="CJ42" t="s">
        <v>2246</v>
      </c>
      <c r="CK42">
        <v>45897</v>
      </c>
      <c r="CL42" t="s">
        <v>2245</v>
      </c>
      <c r="CM42" t="s">
        <v>2247</v>
      </c>
      <c r="CN42">
        <v>45897</v>
      </c>
      <c r="CP42" t="s">
        <v>262</v>
      </c>
      <c r="CQ42" t="s">
        <v>2248</v>
      </c>
    </row>
    <row r="43" spans="1:95" ht="25.5" x14ac:dyDescent="0.2">
      <c r="A43" t="s">
        <v>257</v>
      </c>
      <c r="B43">
        <v>5</v>
      </c>
      <c r="C43" s="1"/>
      <c r="AE43" s="1"/>
      <c r="AY43" s="15"/>
      <c r="BW43" t="s">
        <v>2270</v>
      </c>
      <c r="BX43" t="s">
        <v>2271</v>
      </c>
      <c r="BY43" t="s">
        <v>259</v>
      </c>
      <c r="BZ43" t="s">
        <v>2268</v>
      </c>
      <c r="CA43">
        <v>45890</v>
      </c>
      <c r="CB43" s="15" t="s">
        <v>2260</v>
      </c>
      <c r="CC43" t="s">
        <v>2306</v>
      </c>
      <c r="CE43" t="s">
        <v>272</v>
      </c>
      <c r="CF43" t="s">
        <v>2273</v>
      </c>
      <c r="CG43">
        <v>45890</v>
      </c>
      <c r="CH43" t="s">
        <v>415</v>
      </c>
      <c r="CI43" t="s">
        <v>261</v>
      </c>
      <c r="CJ43" t="s">
        <v>2246</v>
      </c>
      <c r="CK43">
        <v>45897</v>
      </c>
      <c r="CL43" t="s">
        <v>2245</v>
      </c>
      <c r="CM43" t="s">
        <v>2247</v>
      </c>
      <c r="CN43">
        <v>45897</v>
      </c>
      <c r="CP43" t="s">
        <v>262</v>
      </c>
      <c r="CQ43" t="s">
        <v>2248</v>
      </c>
    </row>
    <row r="44" spans="1:95" ht="25.5" x14ac:dyDescent="0.2">
      <c r="A44" t="s">
        <v>257</v>
      </c>
      <c r="B44">
        <v>5</v>
      </c>
      <c r="C44" s="1"/>
      <c r="AE44" s="1"/>
      <c r="BW44" t="s">
        <v>2270</v>
      </c>
      <c r="BX44" t="s">
        <v>2271</v>
      </c>
      <c r="BY44" t="s">
        <v>259</v>
      </c>
      <c r="BZ44" t="s">
        <v>2268</v>
      </c>
      <c r="CA44">
        <v>45890</v>
      </c>
      <c r="CB44" s="15" t="s">
        <v>2260</v>
      </c>
      <c r="CC44" t="s">
        <v>2307</v>
      </c>
      <c r="CE44" t="s">
        <v>272</v>
      </c>
      <c r="CF44" t="s">
        <v>2273</v>
      </c>
      <c r="CG44">
        <v>45890</v>
      </c>
      <c r="CH44" t="s">
        <v>415</v>
      </c>
      <c r="CI44" t="s">
        <v>261</v>
      </c>
      <c r="CJ44" t="s">
        <v>2246</v>
      </c>
      <c r="CK44">
        <v>45897</v>
      </c>
      <c r="CL44" t="s">
        <v>2245</v>
      </c>
      <c r="CM44" t="s">
        <v>2247</v>
      </c>
      <c r="CN44">
        <v>45897</v>
      </c>
      <c r="CP44" t="s">
        <v>262</v>
      </c>
      <c r="CQ44" t="s">
        <v>2248</v>
      </c>
    </row>
    <row r="45" spans="1:95" ht="25.5" x14ac:dyDescent="0.2">
      <c r="A45" t="s">
        <v>257</v>
      </c>
      <c r="B45">
        <v>5</v>
      </c>
      <c r="C45" s="1"/>
      <c r="AE45" s="1"/>
      <c r="BW45" t="s">
        <v>2270</v>
      </c>
      <c r="BX45" t="s">
        <v>2271</v>
      </c>
      <c r="BY45" t="s">
        <v>259</v>
      </c>
      <c r="BZ45" t="s">
        <v>2268</v>
      </c>
      <c r="CA45">
        <v>45890</v>
      </c>
      <c r="CB45" s="15" t="s">
        <v>2260</v>
      </c>
      <c r="CC45" t="s">
        <v>2308</v>
      </c>
      <c r="CE45" t="s">
        <v>272</v>
      </c>
      <c r="CF45" t="s">
        <v>2273</v>
      </c>
      <c r="CG45">
        <v>45890</v>
      </c>
      <c r="CH45" t="s">
        <v>415</v>
      </c>
      <c r="CI45" t="s">
        <v>261</v>
      </c>
      <c r="CJ45" t="s">
        <v>2246</v>
      </c>
      <c r="CK45">
        <v>45897</v>
      </c>
      <c r="CL45" t="s">
        <v>2245</v>
      </c>
      <c r="CM45" t="s">
        <v>2247</v>
      </c>
      <c r="CN45">
        <v>45897</v>
      </c>
      <c r="CP45" t="s">
        <v>262</v>
      </c>
      <c r="CQ45" t="s">
        <v>2248</v>
      </c>
    </row>
    <row r="46" spans="1:95" ht="25.5" x14ac:dyDescent="0.2">
      <c r="A46" t="s">
        <v>257</v>
      </c>
      <c r="B46">
        <v>5</v>
      </c>
      <c r="C46" s="1"/>
      <c r="AE46" s="1"/>
      <c r="BW46" t="s">
        <v>2270</v>
      </c>
      <c r="BX46" t="s">
        <v>2271</v>
      </c>
      <c r="BY46" t="s">
        <v>259</v>
      </c>
      <c r="BZ46" t="s">
        <v>2268</v>
      </c>
      <c r="CA46">
        <v>45890</v>
      </c>
      <c r="CB46" s="15" t="s">
        <v>2260</v>
      </c>
      <c r="CC46" t="s">
        <v>2309</v>
      </c>
      <c r="CE46" t="s">
        <v>272</v>
      </c>
      <c r="CF46" t="s">
        <v>2273</v>
      </c>
      <c r="CG46">
        <v>45890</v>
      </c>
      <c r="CH46" t="s">
        <v>415</v>
      </c>
      <c r="CI46" t="s">
        <v>261</v>
      </c>
      <c r="CJ46" t="s">
        <v>2246</v>
      </c>
      <c r="CK46">
        <v>45897</v>
      </c>
      <c r="CL46" t="s">
        <v>2245</v>
      </c>
      <c r="CM46" t="s">
        <v>2247</v>
      </c>
      <c r="CN46">
        <v>45897</v>
      </c>
      <c r="CP46" t="s">
        <v>262</v>
      </c>
      <c r="CQ46" t="s">
        <v>2248</v>
      </c>
    </row>
    <row r="47" spans="1:95" ht="25.5" x14ac:dyDescent="0.2">
      <c r="A47" t="s">
        <v>257</v>
      </c>
      <c r="B47">
        <v>5</v>
      </c>
      <c r="C47" s="1"/>
      <c r="AE47" s="1"/>
      <c r="BW47" t="s">
        <v>2270</v>
      </c>
      <c r="BX47" t="s">
        <v>2271</v>
      </c>
      <c r="BY47" t="s">
        <v>259</v>
      </c>
      <c r="BZ47" t="s">
        <v>2268</v>
      </c>
      <c r="CA47">
        <v>45890</v>
      </c>
      <c r="CB47" s="15" t="s">
        <v>2260</v>
      </c>
      <c r="CC47" t="s">
        <v>2310</v>
      </c>
      <c r="CE47" t="s">
        <v>272</v>
      </c>
      <c r="CF47" t="s">
        <v>2273</v>
      </c>
      <c r="CG47">
        <v>45890</v>
      </c>
      <c r="CH47" t="s">
        <v>415</v>
      </c>
      <c r="CI47" t="s">
        <v>261</v>
      </c>
      <c r="CJ47" t="s">
        <v>2246</v>
      </c>
      <c r="CK47">
        <v>45897</v>
      </c>
      <c r="CL47" t="s">
        <v>2245</v>
      </c>
      <c r="CM47" t="s">
        <v>2247</v>
      </c>
      <c r="CN47">
        <v>45897</v>
      </c>
      <c r="CP47" t="s">
        <v>262</v>
      </c>
      <c r="CQ47" t="s">
        <v>2248</v>
      </c>
    </row>
    <row r="48" spans="1:95" ht="25.5" x14ac:dyDescent="0.2">
      <c r="A48" t="s">
        <v>257</v>
      </c>
      <c r="B48">
        <v>5</v>
      </c>
      <c r="C48" s="1"/>
      <c r="AE48" s="1"/>
      <c r="BW48" t="s">
        <v>2270</v>
      </c>
      <c r="BX48" t="s">
        <v>2271</v>
      </c>
      <c r="BY48" t="s">
        <v>259</v>
      </c>
      <c r="BZ48" t="s">
        <v>2268</v>
      </c>
      <c r="CA48">
        <v>45890</v>
      </c>
      <c r="CB48" s="15" t="s">
        <v>2260</v>
      </c>
      <c r="CC48" t="s">
        <v>2311</v>
      </c>
      <c r="CE48" t="s">
        <v>272</v>
      </c>
      <c r="CF48" t="s">
        <v>2273</v>
      </c>
      <c r="CG48">
        <v>45890</v>
      </c>
      <c r="CH48" t="s">
        <v>415</v>
      </c>
      <c r="CI48" t="s">
        <v>261</v>
      </c>
      <c r="CJ48" t="s">
        <v>2246</v>
      </c>
      <c r="CK48">
        <v>45897</v>
      </c>
      <c r="CL48" t="s">
        <v>2245</v>
      </c>
      <c r="CM48" t="s">
        <v>2247</v>
      </c>
      <c r="CN48">
        <v>45897</v>
      </c>
      <c r="CP48" t="s">
        <v>262</v>
      </c>
      <c r="CQ48" t="s">
        <v>2248</v>
      </c>
    </row>
    <row r="49" spans="1:95" ht="25.5" x14ac:dyDescent="0.2">
      <c r="A49" t="s">
        <v>257</v>
      </c>
      <c r="B49">
        <v>5</v>
      </c>
      <c r="C49" s="1"/>
      <c r="AE49" s="1"/>
      <c r="BW49" t="s">
        <v>2270</v>
      </c>
      <c r="BX49" t="s">
        <v>2271</v>
      </c>
      <c r="BY49" t="s">
        <v>259</v>
      </c>
      <c r="BZ49" t="s">
        <v>2268</v>
      </c>
      <c r="CA49">
        <v>45890</v>
      </c>
      <c r="CB49" s="15" t="s">
        <v>2260</v>
      </c>
      <c r="CC49" t="s">
        <v>2312</v>
      </c>
      <c r="CE49" t="s">
        <v>272</v>
      </c>
      <c r="CF49" t="s">
        <v>2273</v>
      </c>
      <c r="CG49">
        <v>45890</v>
      </c>
      <c r="CH49" t="s">
        <v>415</v>
      </c>
      <c r="CI49" t="s">
        <v>261</v>
      </c>
      <c r="CJ49" t="s">
        <v>2246</v>
      </c>
      <c r="CK49">
        <v>45897</v>
      </c>
      <c r="CL49" t="s">
        <v>2245</v>
      </c>
      <c r="CM49" t="s">
        <v>2247</v>
      </c>
      <c r="CN49">
        <v>45897</v>
      </c>
      <c r="CP49" t="s">
        <v>262</v>
      </c>
      <c r="CQ49" t="s">
        <v>2248</v>
      </c>
    </row>
    <row r="50" spans="1:95" ht="25.5" x14ac:dyDescent="0.2">
      <c r="A50" t="s">
        <v>257</v>
      </c>
      <c r="B50">
        <v>5</v>
      </c>
      <c r="C50" s="1"/>
      <c r="AE50" s="1"/>
      <c r="BW50" t="s">
        <v>2270</v>
      </c>
      <c r="BX50" t="s">
        <v>2271</v>
      </c>
      <c r="BY50" t="s">
        <v>259</v>
      </c>
      <c r="BZ50" t="s">
        <v>2268</v>
      </c>
      <c r="CA50">
        <v>45890</v>
      </c>
      <c r="CB50" s="15" t="s">
        <v>2260</v>
      </c>
      <c r="CC50" t="s">
        <v>2313</v>
      </c>
      <c r="CE50" t="s">
        <v>272</v>
      </c>
      <c r="CF50" t="s">
        <v>2273</v>
      </c>
      <c r="CG50">
        <v>45890</v>
      </c>
      <c r="CH50" t="s">
        <v>415</v>
      </c>
      <c r="CI50" t="s">
        <v>261</v>
      </c>
      <c r="CJ50" t="s">
        <v>2246</v>
      </c>
      <c r="CK50">
        <v>45897</v>
      </c>
      <c r="CL50" t="s">
        <v>2245</v>
      </c>
      <c r="CM50" t="s">
        <v>2247</v>
      </c>
      <c r="CN50">
        <v>45897</v>
      </c>
      <c r="CP50" t="s">
        <v>262</v>
      </c>
      <c r="CQ50" t="s">
        <v>2248</v>
      </c>
    </row>
    <row r="51" spans="1:95" ht="25.5" x14ac:dyDescent="0.2">
      <c r="A51" t="s">
        <v>257</v>
      </c>
      <c r="B51">
        <v>5</v>
      </c>
      <c r="C51" s="1"/>
      <c r="AE51" s="1"/>
      <c r="BW51" t="s">
        <v>2270</v>
      </c>
      <c r="BX51" t="s">
        <v>2271</v>
      </c>
      <c r="BY51" t="s">
        <v>259</v>
      </c>
      <c r="BZ51" t="s">
        <v>2268</v>
      </c>
      <c r="CA51">
        <v>45890</v>
      </c>
      <c r="CB51" s="15" t="s">
        <v>2260</v>
      </c>
      <c r="CC51" t="s">
        <v>2314</v>
      </c>
      <c r="CE51" t="s">
        <v>272</v>
      </c>
      <c r="CF51" t="s">
        <v>2273</v>
      </c>
      <c r="CG51">
        <v>45890</v>
      </c>
      <c r="CH51" t="s">
        <v>415</v>
      </c>
      <c r="CI51" t="s">
        <v>261</v>
      </c>
      <c r="CJ51" t="s">
        <v>2246</v>
      </c>
      <c r="CK51">
        <v>45897</v>
      </c>
      <c r="CL51" t="s">
        <v>2245</v>
      </c>
      <c r="CM51" t="s">
        <v>2247</v>
      </c>
      <c r="CN51">
        <v>45897</v>
      </c>
      <c r="CP51" t="s">
        <v>262</v>
      </c>
      <c r="CQ51" t="s">
        <v>2248</v>
      </c>
    </row>
    <row r="52" spans="1:95" ht="25.5" x14ac:dyDescent="0.2">
      <c r="A52" t="s">
        <v>257</v>
      </c>
      <c r="B52">
        <v>5</v>
      </c>
      <c r="C52" s="1"/>
      <c r="AE52" s="1"/>
      <c r="BW52" t="s">
        <v>2270</v>
      </c>
      <c r="BX52" t="s">
        <v>2271</v>
      </c>
      <c r="BY52" t="s">
        <v>259</v>
      </c>
      <c r="BZ52" t="s">
        <v>2268</v>
      </c>
      <c r="CA52">
        <v>45890</v>
      </c>
      <c r="CB52" s="15" t="s">
        <v>2260</v>
      </c>
      <c r="CC52" t="s">
        <v>2315</v>
      </c>
      <c r="CE52" t="s">
        <v>272</v>
      </c>
      <c r="CF52" t="s">
        <v>2273</v>
      </c>
      <c r="CG52">
        <v>45890</v>
      </c>
      <c r="CH52" t="s">
        <v>415</v>
      </c>
      <c r="CI52" t="s">
        <v>261</v>
      </c>
      <c r="CJ52" t="s">
        <v>2246</v>
      </c>
      <c r="CK52">
        <v>45897</v>
      </c>
      <c r="CL52" t="s">
        <v>2245</v>
      </c>
      <c r="CM52" t="s">
        <v>2247</v>
      </c>
      <c r="CN52">
        <v>45897</v>
      </c>
      <c r="CP52" t="s">
        <v>262</v>
      </c>
      <c r="CQ52" t="s">
        <v>2248</v>
      </c>
    </row>
    <row r="53" spans="1:95" ht="25.5" x14ac:dyDescent="0.2">
      <c r="A53" t="s">
        <v>257</v>
      </c>
      <c r="B53">
        <v>5</v>
      </c>
      <c r="C53" s="1"/>
      <c r="AE53" s="1"/>
      <c r="BW53" t="s">
        <v>2270</v>
      </c>
      <c r="BX53" t="s">
        <v>2271</v>
      </c>
      <c r="BY53" t="s">
        <v>259</v>
      </c>
      <c r="BZ53" t="s">
        <v>2268</v>
      </c>
      <c r="CA53">
        <v>45890</v>
      </c>
      <c r="CB53" s="15" t="s">
        <v>2260</v>
      </c>
      <c r="CC53" t="s">
        <v>2316</v>
      </c>
      <c r="CE53" t="s">
        <v>272</v>
      </c>
      <c r="CF53" t="s">
        <v>2273</v>
      </c>
      <c r="CG53">
        <v>45890</v>
      </c>
      <c r="CH53" t="s">
        <v>415</v>
      </c>
      <c r="CI53" t="s">
        <v>261</v>
      </c>
      <c r="CJ53" t="s">
        <v>2246</v>
      </c>
      <c r="CK53">
        <v>45897</v>
      </c>
      <c r="CL53" t="s">
        <v>2245</v>
      </c>
      <c r="CM53" t="s">
        <v>2247</v>
      </c>
      <c r="CN53">
        <v>45897</v>
      </c>
      <c r="CP53" t="s">
        <v>262</v>
      </c>
      <c r="CQ53" t="s">
        <v>2248</v>
      </c>
    </row>
    <row r="54" spans="1:95" ht="25.5" x14ac:dyDescent="0.2">
      <c r="A54" t="s">
        <v>257</v>
      </c>
      <c r="B54">
        <v>5</v>
      </c>
      <c r="C54" s="1"/>
      <c r="AE54" s="1"/>
      <c r="BW54" t="s">
        <v>2270</v>
      </c>
      <c r="BX54" t="s">
        <v>2271</v>
      </c>
      <c r="BY54" t="s">
        <v>259</v>
      </c>
      <c r="BZ54" t="s">
        <v>2268</v>
      </c>
      <c r="CA54">
        <v>45890</v>
      </c>
      <c r="CB54" s="15" t="s">
        <v>2260</v>
      </c>
      <c r="CC54" t="s">
        <v>2317</v>
      </c>
      <c r="CE54" t="s">
        <v>272</v>
      </c>
      <c r="CF54" t="s">
        <v>2273</v>
      </c>
      <c r="CG54">
        <v>45890</v>
      </c>
      <c r="CH54" t="s">
        <v>415</v>
      </c>
      <c r="CI54" t="s">
        <v>261</v>
      </c>
      <c r="CJ54" t="s">
        <v>2246</v>
      </c>
      <c r="CK54">
        <v>45897</v>
      </c>
      <c r="CL54" t="s">
        <v>2245</v>
      </c>
      <c r="CM54" t="s">
        <v>2247</v>
      </c>
      <c r="CN54">
        <v>45897</v>
      </c>
      <c r="CP54" t="s">
        <v>262</v>
      </c>
      <c r="CQ54" t="s">
        <v>2248</v>
      </c>
    </row>
    <row r="55" spans="1:95" ht="25.5" x14ac:dyDescent="0.2">
      <c r="A55" t="s">
        <v>257</v>
      </c>
      <c r="B55">
        <v>5</v>
      </c>
      <c r="C55" s="1"/>
      <c r="AE55" s="1"/>
      <c r="BW55" t="s">
        <v>2270</v>
      </c>
      <c r="BX55" t="s">
        <v>2271</v>
      </c>
      <c r="BY55" t="s">
        <v>259</v>
      </c>
      <c r="BZ55" t="s">
        <v>2268</v>
      </c>
      <c r="CA55">
        <v>45890</v>
      </c>
      <c r="CB55" s="15" t="s">
        <v>2260</v>
      </c>
      <c r="CC55" t="s">
        <v>2318</v>
      </c>
      <c r="CE55" t="s">
        <v>272</v>
      </c>
      <c r="CF55" t="s">
        <v>2273</v>
      </c>
      <c r="CG55">
        <v>45890</v>
      </c>
      <c r="CH55" t="s">
        <v>415</v>
      </c>
      <c r="CI55" t="s">
        <v>261</v>
      </c>
      <c r="CJ55" t="s">
        <v>2246</v>
      </c>
      <c r="CK55">
        <v>45897</v>
      </c>
      <c r="CL55" t="s">
        <v>2245</v>
      </c>
      <c r="CM55" t="s">
        <v>2247</v>
      </c>
      <c r="CN55">
        <v>45897</v>
      </c>
      <c r="CP55" t="s">
        <v>262</v>
      </c>
      <c r="CQ55" t="s">
        <v>2248</v>
      </c>
    </row>
    <row r="56" spans="1:95" ht="25.5" x14ac:dyDescent="0.2">
      <c r="A56" t="s">
        <v>257</v>
      </c>
      <c r="B56">
        <v>5</v>
      </c>
      <c r="C56" s="1"/>
      <c r="AE56" s="1"/>
      <c r="BW56" t="s">
        <v>2270</v>
      </c>
      <c r="BX56" t="s">
        <v>2271</v>
      </c>
      <c r="BY56" t="s">
        <v>259</v>
      </c>
      <c r="BZ56" t="s">
        <v>2268</v>
      </c>
      <c r="CA56">
        <v>45890</v>
      </c>
      <c r="CB56" s="15" t="s">
        <v>2260</v>
      </c>
      <c r="CC56" t="s">
        <v>2319</v>
      </c>
      <c r="CE56" t="s">
        <v>272</v>
      </c>
      <c r="CF56" t="s">
        <v>2273</v>
      </c>
      <c r="CG56">
        <v>45890</v>
      </c>
      <c r="CH56" t="s">
        <v>415</v>
      </c>
      <c r="CI56" t="s">
        <v>261</v>
      </c>
      <c r="CJ56" t="s">
        <v>2246</v>
      </c>
      <c r="CK56">
        <v>45897</v>
      </c>
      <c r="CL56" t="s">
        <v>2245</v>
      </c>
      <c r="CM56" t="s">
        <v>2247</v>
      </c>
      <c r="CN56">
        <v>45897</v>
      </c>
      <c r="CP56" t="s">
        <v>262</v>
      </c>
      <c r="CQ56" t="s">
        <v>2248</v>
      </c>
    </row>
    <row r="57" spans="1:95" ht="25.5" x14ac:dyDescent="0.2">
      <c r="A57" t="s">
        <v>257</v>
      </c>
      <c r="B57">
        <v>5</v>
      </c>
      <c r="C57" s="1"/>
      <c r="AE57" s="1"/>
      <c r="BW57" t="s">
        <v>2270</v>
      </c>
      <c r="BX57" t="s">
        <v>2271</v>
      </c>
      <c r="BY57" t="s">
        <v>259</v>
      </c>
      <c r="BZ57" t="s">
        <v>2268</v>
      </c>
      <c r="CA57">
        <v>45890</v>
      </c>
      <c r="CB57" s="15" t="s">
        <v>2260</v>
      </c>
      <c r="CC57" t="s">
        <v>2320</v>
      </c>
      <c r="CE57" t="s">
        <v>272</v>
      </c>
      <c r="CF57" t="s">
        <v>2273</v>
      </c>
      <c r="CG57">
        <v>45890</v>
      </c>
      <c r="CH57" t="s">
        <v>415</v>
      </c>
      <c r="CI57" t="s">
        <v>261</v>
      </c>
      <c r="CJ57" t="s">
        <v>2246</v>
      </c>
      <c r="CK57">
        <v>45897</v>
      </c>
      <c r="CL57" t="s">
        <v>2245</v>
      </c>
      <c r="CM57" t="s">
        <v>2247</v>
      </c>
      <c r="CN57">
        <v>45897</v>
      </c>
      <c r="CP57" t="s">
        <v>262</v>
      </c>
      <c r="CQ57" t="s">
        <v>2248</v>
      </c>
    </row>
    <row r="58" spans="1:95" ht="25.5" x14ac:dyDescent="0.2">
      <c r="A58" t="s">
        <v>257</v>
      </c>
      <c r="B58">
        <v>5</v>
      </c>
      <c r="C58" s="1"/>
      <c r="AE58" s="1"/>
      <c r="BW58" t="s">
        <v>2270</v>
      </c>
      <c r="BX58" t="s">
        <v>2271</v>
      </c>
      <c r="BY58" t="s">
        <v>259</v>
      </c>
      <c r="BZ58" t="s">
        <v>2268</v>
      </c>
      <c r="CA58">
        <v>45890</v>
      </c>
      <c r="CB58" s="15" t="s">
        <v>2260</v>
      </c>
      <c r="CC58" t="s">
        <v>2321</v>
      </c>
      <c r="CE58" t="s">
        <v>272</v>
      </c>
      <c r="CF58" t="s">
        <v>2273</v>
      </c>
      <c r="CG58">
        <v>45890</v>
      </c>
      <c r="CH58" t="s">
        <v>415</v>
      </c>
      <c r="CI58" t="s">
        <v>261</v>
      </c>
      <c r="CJ58" t="s">
        <v>2246</v>
      </c>
      <c r="CK58">
        <v>45897</v>
      </c>
      <c r="CL58" t="s">
        <v>2245</v>
      </c>
      <c r="CM58" t="s">
        <v>2247</v>
      </c>
      <c r="CN58">
        <v>45897</v>
      </c>
      <c r="CP58" t="s">
        <v>262</v>
      </c>
      <c r="CQ58" t="s">
        <v>2248</v>
      </c>
    </row>
    <row r="59" spans="1:95" ht="25.5" x14ac:dyDescent="0.2">
      <c r="A59" t="s">
        <v>257</v>
      </c>
      <c r="B59">
        <v>5</v>
      </c>
      <c r="C59" s="1"/>
      <c r="AE59" s="1"/>
      <c r="BW59" t="s">
        <v>2270</v>
      </c>
      <c r="BX59" t="s">
        <v>2271</v>
      </c>
      <c r="BY59" t="s">
        <v>259</v>
      </c>
      <c r="BZ59" t="s">
        <v>2268</v>
      </c>
      <c r="CA59">
        <v>45890</v>
      </c>
      <c r="CB59" s="15" t="s">
        <v>2260</v>
      </c>
      <c r="CC59" t="s">
        <v>2322</v>
      </c>
      <c r="CE59" t="s">
        <v>272</v>
      </c>
      <c r="CF59" t="s">
        <v>2273</v>
      </c>
      <c r="CG59">
        <v>45890</v>
      </c>
      <c r="CH59" t="s">
        <v>415</v>
      </c>
      <c r="CI59" t="s">
        <v>261</v>
      </c>
      <c r="CJ59" t="s">
        <v>2246</v>
      </c>
      <c r="CK59">
        <v>45897</v>
      </c>
      <c r="CL59" t="s">
        <v>2245</v>
      </c>
      <c r="CM59" t="s">
        <v>2247</v>
      </c>
      <c r="CN59">
        <v>45897</v>
      </c>
      <c r="CP59" t="s">
        <v>262</v>
      </c>
      <c r="CQ59" t="s">
        <v>2248</v>
      </c>
    </row>
    <row r="60" spans="1:95" ht="25.5" x14ac:dyDescent="0.2">
      <c r="A60" t="s">
        <v>257</v>
      </c>
      <c r="B60">
        <v>5</v>
      </c>
      <c r="C60" s="1"/>
      <c r="AE60" s="1"/>
      <c r="BW60" t="s">
        <v>2270</v>
      </c>
      <c r="BX60" t="s">
        <v>2271</v>
      </c>
      <c r="BY60" t="s">
        <v>259</v>
      </c>
      <c r="BZ60" t="s">
        <v>2268</v>
      </c>
      <c r="CA60">
        <v>45890</v>
      </c>
      <c r="CB60" s="15" t="s">
        <v>2260</v>
      </c>
      <c r="CC60" t="s">
        <v>2323</v>
      </c>
      <c r="CE60" t="s">
        <v>272</v>
      </c>
      <c r="CF60" t="s">
        <v>2273</v>
      </c>
      <c r="CG60">
        <v>45890</v>
      </c>
      <c r="CH60" t="s">
        <v>415</v>
      </c>
      <c r="CI60" t="s">
        <v>261</v>
      </c>
      <c r="CJ60" t="s">
        <v>2246</v>
      </c>
      <c r="CK60">
        <v>45897</v>
      </c>
      <c r="CL60" t="s">
        <v>2245</v>
      </c>
      <c r="CM60" t="s">
        <v>2247</v>
      </c>
      <c r="CN60">
        <v>45897</v>
      </c>
      <c r="CP60" t="s">
        <v>262</v>
      </c>
      <c r="CQ60" t="s">
        <v>2248</v>
      </c>
    </row>
    <row r="61" spans="1:95" ht="25.5" x14ac:dyDescent="0.2">
      <c r="A61" t="s">
        <v>257</v>
      </c>
      <c r="B61">
        <v>5</v>
      </c>
      <c r="C61" s="1"/>
      <c r="AE61" s="1"/>
      <c r="BW61" t="s">
        <v>2270</v>
      </c>
      <c r="BX61" t="s">
        <v>2271</v>
      </c>
      <c r="BY61" t="s">
        <v>259</v>
      </c>
      <c r="BZ61" t="s">
        <v>2268</v>
      </c>
      <c r="CA61">
        <v>45890</v>
      </c>
      <c r="CB61" s="15" t="s">
        <v>2260</v>
      </c>
      <c r="CC61" t="s">
        <v>2324</v>
      </c>
      <c r="CE61" t="s">
        <v>272</v>
      </c>
      <c r="CF61" t="s">
        <v>2273</v>
      </c>
      <c r="CG61">
        <v>45890</v>
      </c>
      <c r="CH61" t="s">
        <v>415</v>
      </c>
      <c r="CI61" t="s">
        <v>261</v>
      </c>
      <c r="CJ61" t="s">
        <v>2246</v>
      </c>
      <c r="CK61">
        <v>45897</v>
      </c>
      <c r="CL61" t="s">
        <v>2245</v>
      </c>
      <c r="CM61" t="s">
        <v>2247</v>
      </c>
      <c r="CN61">
        <v>45897</v>
      </c>
      <c r="CP61" t="s">
        <v>262</v>
      </c>
      <c r="CQ61" t="s">
        <v>2248</v>
      </c>
    </row>
    <row r="62" spans="1:95" ht="25.5" x14ac:dyDescent="0.2">
      <c r="A62" t="s">
        <v>257</v>
      </c>
      <c r="B62">
        <v>5</v>
      </c>
      <c r="C62" s="1"/>
      <c r="AE62" s="1"/>
      <c r="BW62" t="s">
        <v>2270</v>
      </c>
      <c r="BX62" t="s">
        <v>2271</v>
      </c>
      <c r="BY62" t="s">
        <v>259</v>
      </c>
      <c r="BZ62" t="s">
        <v>2268</v>
      </c>
      <c r="CA62">
        <v>45890</v>
      </c>
      <c r="CB62" s="15" t="s">
        <v>2260</v>
      </c>
      <c r="CC62" t="s">
        <v>2325</v>
      </c>
      <c r="CE62" t="s">
        <v>272</v>
      </c>
      <c r="CF62" t="s">
        <v>2273</v>
      </c>
      <c r="CG62">
        <v>45890</v>
      </c>
      <c r="CH62" t="s">
        <v>415</v>
      </c>
      <c r="CI62" t="s">
        <v>261</v>
      </c>
      <c r="CJ62" t="s">
        <v>2246</v>
      </c>
      <c r="CK62">
        <v>45897</v>
      </c>
      <c r="CL62" t="s">
        <v>2245</v>
      </c>
      <c r="CM62" t="s">
        <v>2247</v>
      </c>
      <c r="CN62">
        <v>45897</v>
      </c>
      <c r="CP62" t="s">
        <v>262</v>
      </c>
      <c r="CQ62" t="s">
        <v>2248</v>
      </c>
    </row>
    <row r="63" spans="1:95" ht="25.5" x14ac:dyDescent="0.2">
      <c r="A63" t="s">
        <v>257</v>
      </c>
      <c r="B63">
        <v>5</v>
      </c>
      <c r="C63" s="1"/>
      <c r="AE63" s="1"/>
      <c r="BW63" t="s">
        <v>2270</v>
      </c>
      <c r="BX63" t="s">
        <v>2271</v>
      </c>
      <c r="BY63" t="s">
        <v>259</v>
      </c>
      <c r="BZ63" t="s">
        <v>2268</v>
      </c>
      <c r="CA63">
        <v>45890</v>
      </c>
      <c r="CB63" s="15" t="s">
        <v>2260</v>
      </c>
      <c r="CC63" t="s">
        <v>2326</v>
      </c>
      <c r="CE63" t="s">
        <v>272</v>
      </c>
      <c r="CF63" t="s">
        <v>2273</v>
      </c>
      <c r="CG63">
        <v>45890</v>
      </c>
      <c r="CH63" t="s">
        <v>415</v>
      </c>
      <c r="CI63" t="s">
        <v>261</v>
      </c>
      <c r="CJ63" t="s">
        <v>2246</v>
      </c>
      <c r="CK63">
        <v>45897</v>
      </c>
      <c r="CL63" t="s">
        <v>2245</v>
      </c>
      <c r="CM63" t="s">
        <v>2247</v>
      </c>
      <c r="CN63">
        <v>45897</v>
      </c>
      <c r="CP63" t="s">
        <v>262</v>
      </c>
      <c r="CQ63" t="s">
        <v>2248</v>
      </c>
    </row>
    <row r="64" spans="1:95" ht="25.5" x14ac:dyDescent="0.2">
      <c r="A64" t="s">
        <v>257</v>
      </c>
      <c r="B64">
        <v>5</v>
      </c>
      <c r="C64" s="1"/>
      <c r="AE64" s="1"/>
      <c r="BW64" t="s">
        <v>2270</v>
      </c>
      <c r="BX64" t="s">
        <v>2271</v>
      </c>
      <c r="BY64" t="s">
        <v>259</v>
      </c>
      <c r="BZ64" t="s">
        <v>2268</v>
      </c>
      <c r="CA64">
        <v>45890</v>
      </c>
      <c r="CB64" s="15" t="s">
        <v>2260</v>
      </c>
      <c r="CC64" t="s">
        <v>2327</v>
      </c>
      <c r="CE64" t="s">
        <v>272</v>
      </c>
      <c r="CF64" t="s">
        <v>2273</v>
      </c>
      <c r="CG64">
        <v>45890</v>
      </c>
      <c r="CH64" t="s">
        <v>415</v>
      </c>
      <c r="CI64" t="s">
        <v>261</v>
      </c>
      <c r="CJ64" t="s">
        <v>2246</v>
      </c>
      <c r="CK64">
        <v>45897</v>
      </c>
      <c r="CL64" t="s">
        <v>2245</v>
      </c>
      <c r="CM64" t="s">
        <v>2247</v>
      </c>
      <c r="CN64">
        <v>45897</v>
      </c>
      <c r="CP64" t="s">
        <v>262</v>
      </c>
      <c r="CQ64" t="s">
        <v>2248</v>
      </c>
    </row>
    <row r="65" spans="1:95" ht="25.5" x14ac:dyDescent="0.2">
      <c r="A65" t="s">
        <v>257</v>
      </c>
      <c r="B65">
        <v>5</v>
      </c>
      <c r="C65" s="1"/>
      <c r="AE65" s="1"/>
      <c r="BW65" t="s">
        <v>2270</v>
      </c>
      <c r="BX65" t="s">
        <v>2271</v>
      </c>
      <c r="BY65" t="s">
        <v>259</v>
      </c>
      <c r="BZ65" t="s">
        <v>2268</v>
      </c>
      <c r="CA65">
        <v>45890</v>
      </c>
      <c r="CB65" s="15" t="s">
        <v>2260</v>
      </c>
      <c r="CC65" t="s">
        <v>2328</v>
      </c>
      <c r="CE65" t="s">
        <v>272</v>
      </c>
      <c r="CF65" t="s">
        <v>2273</v>
      </c>
      <c r="CG65">
        <v>45890</v>
      </c>
      <c r="CH65" t="s">
        <v>415</v>
      </c>
      <c r="CI65" t="s">
        <v>261</v>
      </c>
      <c r="CJ65" t="s">
        <v>2246</v>
      </c>
      <c r="CK65">
        <v>45897</v>
      </c>
      <c r="CL65" t="s">
        <v>2245</v>
      </c>
      <c r="CM65" t="s">
        <v>2247</v>
      </c>
      <c r="CN65">
        <v>45897</v>
      </c>
      <c r="CP65" t="s">
        <v>262</v>
      </c>
      <c r="CQ65" t="s">
        <v>2248</v>
      </c>
    </row>
    <row r="66" spans="1:95" ht="25.5" x14ac:dyDescent="0.2">
      <c r="A66" t="s">
        <v>257</v>
      </c>
      <c r="B66">
        <v>5</v>
      </c>
      <c r="C66" s="1"/>
      <c r="AE66" s="1"/>
      <c r="BW66" t="s">
        <v>2270</v>
      </c>
      <c r="BX66" t="s">
        <v>2271</v>
      </c>
      <c r="BY66" t="s">
        <v>259</v>
      </c>
      <c r="BZ66" t="s">
        <v>2268</v>
      </c>
      <c r="CA66">
        <v>45890</v>
      </c>
      <c r="CB66" s="15" t="s">
        <v>2260</v>
      </c>
      <c r="CC66" t="s">
        <v>2329</v>
      </c>
      <c r="CE66" t="s">
        <v>272</v>
      </c>
      <c r="CF66" t="s">
        <v>2273</v>
      </c>
      <c r="CG66">
        <v>45890</v>
      </c>
      <c r="CH66" t="s">
        <v>415</v>
      </c>
      <c r="CI66" t="s">
        <v>261</v>
      </c>
      <c r="CJ66" t="s">
        <v>2246</v>
      </c>
      <c r="CK66">
        <v>45897</v>
      </c>
      <c r="CL66" t="s">
        <v>2245</v>
      </c>
      <c r="CM66" t="s">
        <v>2247</v>
      </c>
      <c r="CN66">
        <v>45897</v>
      </c>
      <c r="CP66" t="s">
        <v>262</v>
      </c>
      <c r="CQ66" t="s">
        <v>2248</v>
      </c>
    </row>
    <row r="67" spans="1:95" ht="25.5" x14ac:dyDescent="0.2">
      <c r="A67" t="s">
        <v>257</v>
      </c>
      <c r="B67">
        <v>5</v>
      </c>
      <c r="C67" s="1"/>
      <c r="AE67" s="1"/>
      <c r="BW67" t="s">
        <v>2270</v>
      </c>
      <c r="BX67" t="s">
        <v>2271</v>
      </c>
      <c r="BY67" t="s">
        <v>259</v>
      </c>
      <c r="BZ67" t="s">
        <v>2268</v>
      </c>
      <c r="CA67">
        <v>45890</v>
      </c>
      <c r="CB67" s="15" t="s">
        <v>2260</v>
      </c>
      <c r="CC67" t="s">
        <v>2330</v>
      </c>
      <c r="CE67" t="s">
        <v>272</v>
      </c>
      <c r="CF67" t="s">
        <v>2273</v>
      </c>
      <c r="CG67">
        <v>45890</v>
      </c>
      <c r="CH67" t="s">
        <v>415</v>
      </c>
      <c r="CI67" t="s">
        <v>261</v>
      </c>
      <c r="CJ67" t="s">
        <v>2246</v>
      </c>
      <c r="CK67">
        <v>45897</v>
      </c>
      <c r="CL67" t="s">
        <v>2245</v>
      </c>
      <c r="CM67" t="s">
        <v>2247</v>
      </c>
      <c r="CN67">
        <v>45897</v>
      </c>
      <c r="CP67" t="s">
        <v>262</v>
      </c>
      <c r="CQ67" t="s">
        <v>2248</v>
      </c>
    </row>
    <row r="68" spans="1:95" ht="25.5" x14ac:dyDescent="0.2">
      <c r="A68" t="s">
        <v>257</v>
      </c>
      <c r="B68">
        <v>5</v>
      </c>
      <c r="C68" s="1"/>
      <c r="AE68" s="1"/>
      <c r="BW68" t="s">
        <v>2270</v>
      </c>
      <c r="BX68" t="s">
        <v>2271</v>
      </c>
      <c r="BY68" t="s">
        <v>259</v>
      </c>
      <c r="BZ68" t="s">
        <v>2268</v>
      </c>
      <c r="CA68">
        <v>45890</v>
      </c>
      <c r="CB68" s="15" t="s">
        <v>2260</v>
      </c>
      <c r="CC68" t="s">
        <v>2331</v>
      </c>
      <c r="CE68" t="s">
        <v>272</v>
      </c>
      <c r="CF68" t="s">
        <v>2273</v>
      </c>
      <c r="CG68">
        <v>45890</v>
      </c>
      <c r="CH68" t="s">
        <v>415</v>
      </c>
      <c r="CI68" t="s">
        <v>261</v>
      </c>
      <c r="CJ68" t="s">
        <v>2246</v>
      </c>
      <c r="CK68">
        <v>45897</v>
      </c>
      <c r="CL68" t="s">
        <v>2245</v>
      </c>
      <c r="CM68" t="s">
        <v>2247</v>
      </c>
      <c r="CN68">
        <v>45897</v>
      </c>
      <c r="CP68" t="s">
        <v>262</v>
      </c>
      <c r="CQ68" t="s">
        <v>2248</v>
      </c>
    </row>
    <row r="69" spans="1:95" ht="25.5" x14ac:dyDescent="0.2">
      <c r="A69" t="s">
        <v>257</v>
      </c>
      <c r="B69">
        <v>5</v>
      </c>
      <c r="C69" s="1"/>
      <c r="AE69" s="1"/>
      <c r="BW69" t="s">
        <v>2270</v>
      </c>
      <c r="BX69" t="s">
        <v>2271</v>
      </c>
      <c r="BY69" t="s">
        <v>259</v>
      </c>
      <c r="BZ69" t="s">
        <v>2268</v>
      </c>
      <c r="CA69">
        <v>45890</v>
      </c>
      <c r="CB69" s="15" t="s">
        <v>2260</v>
      </c>
      <c r="CC69" t="s">
        <v>2332</v>
      </c>
      <c r="CE69" t="s">
        <v>272</v>
      </c>
      <c r="CF69" t="s">
        <v>2273</v>
      </c>
      <c r="CG69">
        <v>45890</v>
      </c>
      <c r="CH69" t="s">
        <v>415</v>
      </c>
      <c r="CI69" t="s">
        <v>261</v>
      </c>
      <c r="CJ69" t="s">
        <v>2246</v>
      </c>
      <c r="CK69">
        <v>45897</v>
      </c>
      <c r="CL69" t="s">
        <v>2245</v>
      </c>
      <c r="CM69" t="s">
        <v>2247</v>
      </c>
      <c r="CN69">
        <v>45897</v>
      </c>
      <c r="CP69" t="s">
        <v>262</v>
      </c>
      <c r="CQ69" t="s">
        <v>2248</v>
      </c>
    </row>
    <row r="70" spans="1:95" ht="25.5" x14ac:dyDescent="0.2">
      <c r="A70" t="s">
        <v>257</v>
      </c>
      <c r="B70">
        <v>5</v>
      </c>
      <c r="C70" s="1"/>
      <c r="AE70" s="1"/>
      <c r="BW70" t="s">
        <v>2270</v>
      </c>
      <c r="BX70" t="s">
        <v>2271</v>
      </c>
      <c r="BY70" t="s">
        <v>259</v>
      </c>
      <c r="BZ70" t="s">
        <v>2268</v>
      </c>
      <c r="CA70">
        <v>45890</v>
      </c>
      <c r="CB70" s="15" t="s">
        <v>2260</v>
      </c>
      <c r="CC70" t="s">
        <v>2333</v>
      </c>
      <c r="CE70" t="s">
        <v>272</v>
      </c>
      <c r="CF70" t="s">
        <v>2273</v>
      </c>
      <c r="CG70">
        <v>45890</v>
      </c>
      <c r="CH70" t="s">
        <v>415</v>
      </c>
      <c r="CI70" t="s">
        <v>261</v>
      </c>
      <c r="CJ70" t="s">
        <v>2246</v>
      </c>
      <c r="CK70">
        <v>45897</v>
      </c>
      <c r="CL70" t="s">
        <v>2245</v>
      </c>
      <c r="CM70" t="s">
        <v>2247</v>
      </c>
      <c r="CN70">
        <v>45897</v>
      </c>
      <c r="CP70" t="s">
        <v>262</v>
      </c>
      <c r="CQ70" t="s">
        <v>2248</v>
      </c>
    </row>
    <row r="71" spans="1:95" ht="25.5" x14ac:dyDescent="0.2">
      <c r="A71" t="s">
        <v>257</v>
      </c>
      <c r="B71">
        <v>5</v>
      </c>
      <c r="C71" s="1"/>
      <c r="AE71" s="1"/>
      <c r="BW71" t="s">
        <v>2270</v>
      </c>
      <c r="BX71" t="s">
        <v>2271</v>
      </c>
      <c r="BY71" t="s">
        <v>259</v>
      </c>
      <c r="BZ71" t="s">
        <v>2268</v>
      </c>
      <c r="CA71">
        <v>45890</v>
      </c>
      <c r="CB71" s="15" t="s">
        <v>2260</v>
      </c>
      <c r="CC71" t="s">
        <v>2334</v>
      </c>
      <c r="CE71" t="s">
        <v>272</v>
      </c>
      <c r="CF71" t="s">
        <v>2273</v>
      </c>
      <c r="CG71">
        <v>45890</v>
      </c>
      <c r="CH71" t="s">
        <v>415</v>
      </c>
      <c r="CI71" t="s">
        <v>261</v>
      </c>
      <c r="CJ71" t="s">
        <v>2246</v>
      </c>
      <c r="CK71">
        <v>45897</v>
      </c>
      <c r="CL71" t="s">
        <v>2245</v>
      </c>
      <c r="CM71" t="s">
        <v>2247</v>
      </c>
      <c r="CN71">
        <v>45897</v>
      </c>
      <c r="CP71" t="s">
        <v>262</v>
      </c>
      <c r="CQ71" t="s">
        <v>2248</v>
      </c>
    </row>
    <row r="72" spans="1:95" ht="25.5" x14ac:dyDescent="0.2">
      <c r="A72" t="s">
        <v>257</v>
      </c>
      <c r="B72">
        <v>5</v>
      </c>
      <c r="C72" s="1"/>
      <c r="AE72" s="1"/>
      <c r="BW72" t="s">
        <v>2270</v>
      </c>
      <c r="BX72" t="s">
        <v>2271</v>
      </c>
      <c r="BY72" t="s">
        <v>259</v>
      </c>
      <c r="BZ72" t="s">
        <v>2268</v>
      </c>
      <c r="CA72">
        <v>45890</v>
      </c>
      <c r="CB72" s="15" t="s">
        <v>2260</v>
      </c>
      <c r="CC72" t="s">
        <v>2335</v>
      </c>
      <c r="CE72" t="s">
        <v>272</v>
      </c>
      <c r="CF72" t="s">
        <v>2273</v>
      </c>
      <c r="CG72">
        <v>45890</v>
      </c>
      <c r="CH72" t="s">
        <v>415</v>
      </c>
      <c r="CI72" t="s">
        <v>261</v>
      </c>
      <c r="CJ72" t="s">
        <v>2246</v>
      </c>
      <c r="CK72">
        <v>45897</v>
      </c>
      <c r="CL72" t="s">
        <v>2245</v>
      </c>
      <c r="CM72" t="s">
        <v>2247</v>
      </c>
      <c r="CN72">
        <v>45897</v>
      </c>
      <c r="CP72" t="s">
        <v>262</v>
      </c>
      <c r="CQ72" t="s">
        <v>2248</v>
      </c>
    </row>
    <row r="73" spans="1:95" ht="25.5" x14ac:dyDescent="0.2">
      <c r="A73" t="s">
        <v>257</v>
      </c>
      <c r="B73">
        <v>5</v>
      </c>
      <c r="C73" s="1"/>
      <c r="AE73" s="1"/>
      <c r="BW73" t="s">
        <v>2270</v>
      </c>
      <c r="BX73" t="s">
        <v>2271</v>
      </c>
      <c r="BY73" t="s">
        <v>259</v>
      </c>
      <c r="BZ73" t="s">
        <v>2268</v>
      </c>
      <c r="CA73">
        <v>45890</v>
      </c>
      <c r="CB73" s="15" t="s">
        <v>2260</v>
      </c>
      <c r="CC73" t="s">
        <v>2336</v>
      </c>
      <c r="CE73" t="s">
        <v>272</v>
      </c>
      <c r="CF73" t="s">
        <v>2273</v>
      </c>
      <c r="CG73">
        <v>45890</v>
      </c>
      <c r="CH73" t="s">
        <v>415</v>
      </c>
      <c r="CI73" t="s">
        <v>261</v>
      </c>
      <c r="CJ73" t="s">
        <v>2246</v>
      </c>
      <c r="CK73">
        <v>45897</v>
      </c>
      <c r="CL73" t="s">
        <v>2245</v>
      </c>
      <c r="CM73" t="s">
        <v>2247</v>
      </c>
      <c r="CN73">
        <v>45897</v>
      </c>
      <c r="CP73" t="s">
        <v>262</v>
      </c>
      <c r="CQ73" t="s">
        <v>2248</v>
      </c>
    </row>
    <row r="74" spans="1:95" ht="25.5" x14ac:dyDescent="0.2">
      <c r="A74" t="s">
        <v>257</v>
      </c>
      <c r="B74">
        <v>5</v>
      </c>
      <c r="C74" s="1"/>
      <c r="AE74" s="1"/>
      <c r="BW74" t="s">
        <v>2270</v>
      </c>
      <c r="BX74" t="s">
        <v>2271</v>
      </c>
      <c r="BY74" t="s">
        <v>259</v>
      </c>
      <c r="BZ74" t="s">
        <v>2268</v>
      </c>
      <c r="CA74">
        <v>45890</v>
      </c>
      <c r="CB74" s="15" t="s">
        <v>2260</v>
      </c>
      <c r="CC74" t="s">
        <v>2337</v>
      </c>
      <c r="CE74" t="s">
        <v>272</v>
      </c>
      <c r="CF74" t="s">
        <v>2273</v>
      </c>
      <c r="CG74">
        <v>45890</v>
      </c>
      <c r="CH74" t="s">
        <v>415</v>
      </c>
      <c r="CI74" t="s">
        <v>261</v>
      </c>
      <c r="CJ74" t="s">
        <v>2246</v>
      </c>
      <c r="CK74">
        <v>45897</v>
      </c>
      <c r="CL74" t="s">
        <v>2245</v>
      </c>
      <c r="CM74" t="s">
        <v>2247</v>
      </c>
      <c r="CN74">
        <v>45897</v>
      </c>
      <c r="CP74" t="s">
        <v>262</v>
      </c>
      <c r="CQ74" t="s">
        <v>2248</v>
      </c>
    </row>
    <row r="75" spans="1:95" ht="25.5" x14ac:dyDescent="0.2">
      <c r="A75" t="s">
        <v>257</v>
      </c>
      <c r="B75">
        <v>6</v>
      </c>
      <c r="C75" s="1"/>
      <c r="AE75" s="1"/>
      <c r="BW75" t="s">
        <v>2338</v>
      </c>
      <c r="BX75" t="s">
        <v>2339</v>
      </c>
      <c r="BY75" t="s">
        <v>259</v>
      </c>
      <c r="BZ75" t="s">
        <v>2257</v>
      </c>
      <c r="CA75">
        <v>45890</v>
      </c>
      <c r="CB75" s="15" t="s">
        <v>2260</v>
      </c>
      <c r="CC75" t="s">
        <v>2340</v>
      </c>
      <c r="CE75" t="s">
        <v>272</v>
      </c>
      <c r="CF75" t="s">
        <v>2341</v>
      </c>
      <c r="CG75">
        <v>45890</v>
      </c>
      <c r="CH75" t="s">
        <v>415</v>
      </c>
      <c r="CI75" t="s">
        <v>261</v>
      </c>
      <c r="CJ75" t="s">
        <v>2246</v>
      </c>
      <c r="CK75">
        <v>45897</v>
      </c>
      <c r="CL75" t="s">
        <v>2245</v>
      </c>
      <c r="CM75" t="s">
        <v>2247</v>
      </c>
      <c r="CN75">
        <v>45897</v>
      </c>
      <c r="CP75" t="s">
        <v>262</v>
      </c>
      <c r="CQ75" t="s">
        <v>2248</v>
      </c>
    </row>
    <row r="76" spans="1:95" ht="25.5" x14ac:dyDescent="0.2">
      <c r="A76" t="s">
        <v>257</v>
      </c>
      <c r="B76">
        <v>6</v>
      </c>
      <c r="C76" s="1"/>
      <c r="AE76" s="1"/>
      <c r="BW76" t="s">
        <v>2338</v>
      </c>
      <c r="BX76" t="s">
        <v>2339</v>
      </c>
      <c r="BY76" t="s">
        <v>259</v>
      </c>
      <c r="BZ76" t="s">
        <v>2257</v>
      </c>
      <c r="CA76">
        <v>45890</v>
      </c>
      <c r="CB76" s="15" t="s">
        <v>2260</v>
      </c>
      <c r="CC76" t="s">
        <v>2342</v>
      </c>
      <c r="CE76" t="s">
        <v>272</v>
      </c>
      <c r="CF76" t="s">
        <v>2341</v>
      </c>
      <c r="CG76">
        <v>45890</v>
      </c>
      <c r="CH76" t="s">
        <v>415</v>
      </c>
      <c r="CI76" t="s">
        <v>261</v>
      </c>
      <c r="CJ76" t="s">
        <v>2246</v>
      </c>
      <c r="CK76">
        <v>45897</v>
      </c>
      <c r="CL76" t="s">
        <v>2245</v>
      </c>
      <c r="CM76" t="s">
        <v>2247</v>
      </c>
      <c r="CN76">
        <v>45897</v>
      </c>
      <c r="CP76" t="s">
        <v>262</v>
      </c>
      <c r="CQ76" t="s">
        <v>2248</v>
      </c>
    </row>
    <row r="77" spans="1:95" ht="25.5" x14ac:dyDescent="0.2">
      <c r="A77" t="s">
        <v>257</v>
      </c>
      <c r="B77">
        <v>6</v>
      </c>
      <c r="C77" s="1"/>
      <c r="AE77" s="1"/>
      <c r="BW77" t="s">
        <v>2338</v>
      </c>
      <c r="BX77" t="s">
        <v>2339</v>
      </c>
      <c r="BY77" t="s">
        <v>259</v>
      </c>
      <c r="BZ77" t="s">
        <v>2257</v>
      </c>
      <c r="CA77">
        <v>45890</v>
      </c>
      <c r="CB77" s="15" t="s">
        <v>2260</v>
      </c>
      <c r="CC77" t="s">
        <v>2343</v>
      </c>
      <c r="CE77" t="s">
        <v>272</v>
      </c>
      <c r="CF77" t="s">
        <v>2341</v>
      </c>
      <c r="CG77">
        <v>45890</v>
      </c>
      <c r="CH77" t="s">
        <v>415</v>
      </c>
      <c r="CI77" t="s">
        <v>261</v>
      </c>
      <c r="CJ77" t="s">
        <v>2246</v>
      </c>
      <c r="CK77">
        <v>45897</v>
      </c>
      <c r="CL77" t="s">
        <v>2245</v>
      </c>
      <c r="CM77" t="s">
        <v>2247</v>
      </c>
      <c r="CN77">
        <v>45897</v>
      </c>
      <c r="CP77" t="s">
        <v>262</v>
      </c>
      <c r="CQ77" t="s">
        <v>2248</v>
      </c>
    </row>
    <row r="78" spans="1:95" ht="25.5" x14ac:dyDescent="0.2">
      <c r="A78" t="s">
        <v>257</v>
      </c>
      <c r="B78">
        <v>6</v>
      </c>
      <c r="C78" s="1"/>
      <c r="AE78" s="1"/>
      <c r="BW78" t="s">
        <v>2338</v>
      </c>
      <c r="BX78" t="s">
        <v>2339</v>
      </c>
      <c r="BY78" t="s">
        <v>259</v>
      </c>
      <c r="BZ78" t="s">
        <v>2257</v>
      </c>
      <c r="CA78">
        <v>45890</v>
      </c>
      <c r="CB78" s="15" t="s">
        <v>2260</v>
      </c>
      <c r="CC78" t="s">
        <v>2344</v>
      </c>
      <c r="CE78" t="s">
        <v>272</v>
      </c>
      <c r="CF78" t="s">
        <v>2341</v>
      </c>
      <c r="CG78">
        <v>45890</v>
      </c>
      <c r="CH78" t="s">
        <v>415</v>
      </c>
      <c r="CI78" t="s">
        <v>261</v>
      </c>
      <c r="CJ78" t="s">
        <v>2246</v>
      </c>
      <c r="CK78">
        <v>45897</v>
      </c>
      <c r="CL78" t="s">
        <v>2245</v>
      </c>
      <c r="CM78" t="s">
        <v>2247</v>
      </c>
      <c r="CN78">
        <v>45897</v>
      </c>
      <c r="CP78" t="s">
        <v>262</v>
      </c>
      <c r="CQ78" t="s">
        <v>2248</v>
      </c>
    </row>
    <row r="79" spans="1:95" ht="25.5" x14ac:dyDescent="0.2">
      <c r="A79" t="s">
        <v>257</v>
      </c>
      <c r="B79">
        <v>6</v>
      </c>
      <c r="C79" s="1"/>
      <c r="AE79" s="1"/>
      <c r="BW79" t="s">
        <v>2338</v>
      </c>
      <c r="BX79" t="s">
        <v>2339</v>
      </c>
      <c r="BY79" t="s">
        <v>259</v>
      </c>
      <c r="BZ79" t="s">
        <v>2257</v>
      </c>
      <c r="CA79">
        <v>45890</v>
      </c>
      <c r="CB79" s="15" t="s">
        <v>2260</v>
      </c>
      <c r="CC79" t="s">
        <v>2345</v>
      </c>
      <c r="CE79" t="s">
        <v>272</v>
      </c>
      <c r="CF79" t="s">
        <v>2341</v>
      </c>
      <c r="CG79">
        <v>45890</v>
      </c>
      <c r="CH79" t="s">
        <v>415</v>
      </c>
      <c r="CI79" t="s">
        <v>261</v>
      </c>
      <c r="CJ79" t="s">
        <v>2246</v>
      </c>
      <c r="CK79">
        <v>45897</v>
      </c>
      <c r="CL79" t="s">
        <v>2245</v>
      </c>
      <c r="CM79" t="s">
        <v>2247</v>
      </c>
      <c r="CN79">
        <v>45897</v>
      </c>
      <c r="CP79" t="s">
        <v>262</v>
      </c>
      <c r="CQ79" t="s">
        <v>2248</v>
      </c>
    </row>
    <row r="80" spans="1:95" ht="25.5" x14ac:dyDescent="0.2">
      <c r="A80" t="s">
        <v>257</v>
      </c>
      <c r="B80">
        <v>6</v>
      </c>
      <c r="C80" s="1"/>
      <c r="AE80" s="1"/>
      <c r="BW80" t="s">
        <v>2338</v>
      </c>
      <c r="BX80" t="s">
        <v>2339</v>
      </c>
      <c r="BY80" t="s">
        <v>259</v>
      </c>
      <c r="BZ80" t="s">
        <v>2257</v>
      </c>
      <c r="CA80">
        <v>45890</v>
      </c>
      <c r="CB80" s="15" t="s">
        <v>2260</v>
      </c>
      <c r="CC80" t="s">
        <v>2346</v>
      </c>
      <c r="CE80" t="s">
        <v>272</v>
      </c>
      <c r="CF80" t="s">
        <v>2341</v>
      </c>
      <c r="CG80">
        <v>45890</v>
      </c>
      <c r="CH80" t="s">
        <v>415</v>
      </c>
      <c r="CI80" t="s">
        <v>261</v>
      </c>
      <c r="CJ80" t="s">
        <v>2246</v>
      </c>
      <c r="CK80">
        <v>45897</v>
      </c>
      <c r="CL80" t="s">
        <v>2245</v>
      </c>
      <c r="CM80" t="s">
        <v>2247</v>
      </c>
      <c r="CN80">
        <v>45897</v>
      </c>
      <c r="CP80" t="s">
        <v>262</v>
      </c>
      <c r="CQ80" t="s">
        <v>2248</v>
      </c>
    </row>
    <row r="81" spans="1:95" ht="25.5" x14ac:dyDescent="0.2">
      <c r="A81" t="s">
        <v>257</v>
      </c>
      <c r="B81">
        <v>6</v>
      </c>
      <c r="C81" s="1"/>
      <c r="AE81" s="1"/>
      <c r="BW81" t="s">
        <v>2338</v>
      </c>
      <c r="BX81" t="s">
        <v>2339</v>
      </c>
      <c r="BY81" t="s">
        <v>259</v>
      </c>
      <c r="BZ81" t="s">
        <v>2257</v>
      </c>
      <c r="CA81">
        <v>45890</v>
      </c>
      <c r="CB81" s="15" t="s">
        <v>2260</v>
      </c>
      <c r="CC81" t="s">
        <v>2347</v>
      </c>
      <c r="CE81" t="s">
        <v>272</v>
      </c>
      <c r="CF81" t="s">
        <v>2341</v>
      </c>
      <c r="CG81">
        <v>45890</v>
      </c>
      <c r="CH81" t="s">
        <v>415</v>
      </c>
      <c r="CI81" t="s">
        <v>261</v>
      </c>
      <c r="CJ81" t="s">
        <v>2246</v>
      </c>
      <c r="CK81">
        <v>45897</v>
      </c>
      <c r="CL81" t="s">
        <v>2245</v>
      </c>
      <c r="CM81" t="s">
        <v>2247</v>
      </c>
      <c r="CN81">
        <v>45897</v>
      </c>
      <c r="CP81" t="s">
        <v>262</v>
      </c>
      <c r="CQ81" t="s">
        <v>2248</v>
      </c>
    </row>
    <row r="82" spans="1:95" ht="25.5" x14ac:dyDescent="0.2">
      <c r="A82" t="s">
        <v>257</v>
      </c>
      <c r="B82">
        <v>6</v>
      </c>
      <c r="C82" s="1"/>
      <c r="AE82" s="1"/>
      <c r="BW82" t="s">
        <v>2338</v>
      </c>
      <c r="BX82" t="s">
        <v>2339</v>
      </c>
      <c r="BY82" t="s">
        <v>259</v>
      </c>
      <c r="BZ82" t="s">
        <v>2257</v>
      </c>
      <c r="CA82">
        <v>45890</v>
      </c>
      <c r="CB82" s="15" t="s">
        <v>2260</v>
      </c>
      <c r="CC82" t="s">
        <v>2348</v>
      </c>
      <c r="CE82" t="s">
        <v>272</v>
      </c>
      <c r="CF82" t="s">
        <v>2341</v>
      </c>
      <c r="CG82">
        <v>45890</v>
      </c>
      <c r="CH82" t="s">
        <v>415</v>
      </c>
      <c r="CI82" t="s">
        <v>261</v>
      </c>
      <c r="CJ82" t="s">
        <v>2246</v>
      </c>
      <c r="CK82">
        <v>45897</v>
      </c>
      <c r="CL82" t="s">
        <v>2245</v>
      </c>
      <c r="CM82" t="s">
        <v>2247</v>
      </c>
      <c r="CN82">
        <v>45897</v>
      </c>
      <c r="CP82" t="s">
        <v>262</v>
      </c>
      <c r="CQ82" t="s">
        <v>2248</v>
      </c>
    </row>
    <row r="83" spans="1:95" ht="25.5" x14ac:dyDescent="0.2">
      <c r="A83" t="s">
        <v>257</v>
      </c>
      <c r="B83">
        <v>6</v>
      </c>
      <c r="C83" s="1"/>
      <c r="AE83" s="1"/>
      <c r="BW83" t="s">
        <v>2338</v>
      </c>
      <c r="BX83" t="s">
        <v>2339</v>
      </c>
      <c r="BY83" t="s">
        <v>259</v>
      </c>
      <c r="BZ83" t="s">
        <v>2257</v>
      </c>
      <c r="CA83">
        <v>45890</v>
      </c>
      <c r="CB83" s="15" t="s">
        <v>2260</v>
      </c>
      <c r="CC83" t="s">
        <v>2349</v>
      </c>
      <c r="CE83" t="s">
        <v>272</v>
      </c>
      <c r="CF83" t="s">
        <v>2341</v>
      </c>
      <c r="CG83">
        <v>45890</v>
      </c>
      <c r="CH83" t="s">
        <v>415</v>
      </c>
      <c r="CI83" t="s">
        <v>261</v>
      </c>
      <c r="CJ83" t="s">
        <v>2246</v>
      </c>
      <c r="CK83">
        <v>45897</v>
      </c>
      <c r="CL83" t="s">
        <v>2245</v>
      </c>
      <c r="CM83" t="s">
        <v>2247</v>
      </c>
      <c r="CN83">
        <v>45897</v>
      </c>
      <c r="CP83" t="s">
        <v>262</v>
      </c>
      <c r="CQ83" t="s">
        <v>2248</v>
      </c>
    </row>
    <row r="84" spans="1:95" ht="25.5" x14ac:dyDescent="0.2">
      <c r="A84" t="s">
        <v>257</v>
      </c>
      <c r="B84">
        <v>6</v>
      </c>
      <c r="C84" s="1"/>
      <c r="AE84" s="1"/>
      <c r="BW84" t="s">
        <v>2338</v>
      </c>
      <c r="BX84" t="s">
        <v>2339</v>
      </c>
      <c r="BY84" t="s">
        <v>259</v>
      </c>
      <c r="BZ84" t="s">
        <v>2257</v>
      </c>
      <c r="CA84">
        <v>45890</v>
      </c>
      <c r="CB84" s="15" t="s">
        <v>2260</v>
      </c>
      <c r="CC84" t="s">
        <v>2350</v>
      </c>
      <c r="CE84" t="s">
        <v>272</v>
      </c>
      <c r="CF84" t="s">
        <v>2341</v>
      </c>
      <c r="CG84">
        <v>45890</v>
      </c>
      <c r="CH84" t="s">
        <v>415</v>
      </c>
      <c r="CI84" t="s">
        <v>261</v>
      </c>
      <c r="CJ84" t="s">
        <v>2246</v>
      </c>
      <c r="CK84">
        <v>45897</v>
      </c>
      <c r="CL84" t="s">
        <v>2245</v>
      </c>
      <c r="CM84" t="s">
        <v>2247</v>
      </c>
      <c r="CN84">
        <v>45897</v>
      </c>
      <c r="CP84" t="s">
        <v>262</v>
      </c>
      <c r="CQ84" t="s">
        <v>2248</v>
      </c>
    </row>
    <row r="85" spans="1:95" ht="25.5" x14ac:dyDescent="0.2">
      <c r="A85" t="s">
        <v>257</v>
      </c>
      <c r="B85">
        <v>6</v>
      </c>
      <c r="C85" s="1"/>
      <c r="AE85" s="1"/>
      <c r="BW85" t="s">
        <v>2338</v>
      </c>
      <c r="BX85" t="s">
        <v>2339</v>
      </c>
      <c r="BY85" t="s">
        <v>259</v>
      </c>
      <c r="BZ85" t="s">
        <v>2257</v>
      </c>
      <c r="CA85">
        <v>45890</v>
      </c>
      <c r="CB85" s="15" t="s">
        <v>2260</v>
      </c>
      <c r="CC85" t="s">
        <v>2351</v>
      </c>
      <c r="CE85" t="s">
        <v>272</v>
      </c>
      <c r="CF85" t="s">
        <v>2341</v>
      </c>
      <c r="CG85">
        <v>45890</v>
      </c>
      <c r="CH85" t="s">
        <v>415</v>
      </c>
      <c r="CI85" t="s">
        <v>261</v>
      </c>
      <c r="CJ85" t="s">
        <v>2246</v>
      </c>
      <c r="CK85">
        <v>45897</v>
      </c>
      <c r="CL85" t="s">
        <v>2245</v>
      </c>
      <c r="CM85" t="s">
        <v>2247</v>
      </c>
      <c r="CN85">
        <v>45897</v>
      </c>
      <c r="CP85" t="s">
        <v>262</v>
      </c>
      <c r="CQ85" t="s">
        <v>2248</v>
      </c>
    </row>
    <row r="86" spans="1:95" ht="25.5" x14ac:dyDescent="0.2">
      <c r="A86" t="s">
        <v>257</v>
      </c>
      <c r="B86">
        <v>6</v>
      </c>
      <c r="C86" s="1"/>
      <c r="AE86" s="1"/>
      <c r="BW86" t="s">
        <v>2338</v>
      </c>
      <c r="BX86" t="s">
        <v>2339</v>
      </c>
      <c r="BY86" t="s">
        <v>259</v>
      </c>
      <c r="BZ86" t="s">
        <v>2257</v>
      </c>
      <c r="CA86">
        <v>45890</v>
      </c>
      <c r="CB86" s="15" t="s">
        <v>2260</v>
      </c>
      <c r="CC86" t="s">
        <v>2352</v>
      </c>
      <c r="CE86" t="s">
        <v>272</v>
      </c>
      <c r="CF86" t="s">
        <v>2341</v>
      </c>
      <c r="CG86">
        <v>45890</v>
      </c>
      <c r="CH86" t="s">
        <v>415</v>
      </c>
      <c r="CI86" t="s">
        <v>261</v>
      </c>
      <c r="CJ86" t="s">
        <v>2246</v>
      </c>
      <c r="CK86">
        <v>45897</v>
      </c>
      <c r="CL86" t="s">
        <v>2245</v>
      </c>
      <c r="CM86" t="s">
        <v>2247</v>
      </c>
      <c r="CN86">
        <v>45897</v>
      </c>
      <c r="CP86" t="s">
        <v>262</v>
      </c>
      <c r="CQ86" t="s">
        <v>2248</v>
      </c>
    </row>
    <row r="87" spans="1:95" ht="25.5" x14ac:dyDescent="0.2">
      <c r="A87" t="s">
        <v>257</v>
      </c>
      <c r="B87">
        <v>6</v>
      </c>
      <c r="C87" s="1"/>
      <c r="AE87" s="1"/>
      <c r="BW87" t="s">
        <v>2338</v>
      </c>
      <c r="BX87" t="s">
        <v>2339</v>
      </c>
      <c r="BY87" t="s">
        <v>259</v>
      </c>
      <c r="BZ87" t="s">
        <v>2257</v>
      </c>
      <c r="CA87">
        <v>45890</v>
      </c>
      <c r="CB87" s="15" t="s">
        <v>2260</v>
      </c>
      <c r="CC87" t="s">
        <v>2353</v>
      </c>
      <c r="CE87" t="s">
        <v>272</v>
      </c>
      <c r="CF87" t="s">
        <v>2341</v>
      </c>
      <c r="CG87">
        <v>45890</v>
      </c>
      <c r="CH87" t="s">
        <v>415</v>
      </c>
      <c r="CI87" t="s">
        <v>261</v>
      </c>
      <c r="CJ87" t="s">
        <v>2246</v>
      </c>
      <c r="CK87">
        <v>45897</v>
      </c>
      <c r="CL87" t="s">
        <v>2245</v>
      </c>
      <c r="CM87" t="s">
        <v>2247</v>
      </c>
      <c r="CN87">
        <v>45897</v>
      </c>
      <c r="CP87" t="s">
        <v>262</v>
      </c>
      <c r="CQ87" t="s">
        <v>2248</v>
      </c>
    </row>
    <row r="88" spans="1:95" ht="25.5" x14ac:dyDescent="0.2">
      <c r="A88" t="s">
        <v>257</v>
      </c>
      <c r="B88">
        <v>6</v>
      </c>
      <c r="C88" s="1"/>
      <c r="AE88" s="1"/>
      <c r="BW88" t="s">
        <v>2338</v>
      </c>
      <c r="BX88" t="s">
        <v>2339</v>
      </c>
      <c r="BY88" t="s">
        <v>259</v>
      </c>
      <c r="BZ88" t="s">
        <v>2257</v>
      </c>
      <c r="CA88">
        <v>45890</v>
      </c>
      <c r="CB88" s="15" t="s">
        <v>2260</v>
      </c>
      <c r="CC88" t="s">
        <v>2354</v>
      </c>
      <c r="CE88" t="s">
        <v>272</v>
      </c>
      <c r="CF88" t="s">
        <v>2341</v>
      </c>
      <c r="CG88">
        <v>45890</v>
      </c>
      <c r="CH88" t="s">
        <v>415</v>
      </c>
      <c r="CI88" t="s">
        <v>261</v>
      </c>
      <c r="CJ88" t="s">
        <v>2246</v>
      </c>
      <c r="CK88">
        <v>45897</v>
      </c>
      <c r="CL88" t="s">
        <v>2245</v>
      </c>
      <c r="CM88" t="s">
        <v>2247</v>
      </c>
      <c r="CN88">
        <v>45897</v>
      </c>
      <c r="CP88" t="s">
        <v>262</v>
      </c>
      <c r="CQ88" t="s">
        <v>2248</v>
      </c>
    </row>
    <row r="89" spans="1:95" ht="25.5" x14ac:dyDescent="0.2">
      <c r="A89" t="s">
        <v>257</v>
      </c>
      <c r="B89">
        <v>6</v>
      </c>
      <c r="C89" s="1"/>
      <c r="AE89" s="1"/>
      <c r="BW89" t="s">
        <v>2338</v>
      </c>
      <c r="BX89" t="s">
        <v>2339</v>
      </c>
      <c r="BY89" t="s">
        <v>259</v>
      </c>
      <c r="BZ89" t="s">
        <v>2257</v>
      </c>
      <c r="CA89">
        <v>45890</v>
      </c>
      <c r="CB89" s="15" t="s">
        <v>2260</v>
      </c>
      <c r="CC89" t="s">
        <v>2355</v>
      </c>
      <c r="CE89" t="s">
        <v>272</v>
      </c>
      <c r="CF89" t="s">
        <v>2341</v>
      </c>
      <c r="CG89">
        <v>45890</v>
      </c>
      <c r="CH89" t="s">
        <v>415</v>
      </c>
      <c r="CI89" t="s">
        <v>261</v>
      </c>
      <c r="CJ89" t="s">
        <v>2246</v>
      </c>
      <c r="CK89">
        <v>45897</v>
      </c>
      <c r="CL89" t="s">
        <v>2245</v>
      </c>
      <c r="CM89" t="s">
        <v>2247</v>
      </c>
      <c r="CN89">
        <v>45897</v>
      </c>
      <c r="CP89" t="s">
        <v>262</v>
      </c>
      <c r="CQ89" t="s">
        <v>2248</v>
      </c>
    </row>
    <row r="90" spans="1:95" ht="25.5" x14ac:dyDescent="0.2">
      <c r="A90" t="s">
        <v>257</v>
      </c>
      <c r="B90">
        <v>6</v>
      </c>
      <c r="C90" s="1"/>
      <c r="AE90" s="1"/>
      <c r="BW90" t="s">
        <v>2338</v>
      </c>
      <c r="BX90" t="s">
        <v>2339</v>
      </c>
      <c r="BY90" t="s">
        <v>259</v>
      </c>
      <c r="BZ90" t="s">
        <v>2257</v>
      </c>
      <c r="CA90">
        <v>45890</v>
      </c>
      <c r="CB90" s="15" t="s">
        <v>2260</v>
      </c>
      <c r="CC90" t="s">
        <v>2356</v>
      </c>
      <c r="CE90" t="s">
        <v>272</v>
      </c>
      <c r="CF90" t="s">
        <v>2341</v>
      </c>
      <c r="CG90">
        <v>45890</v>
      </c>
      <c r="CH90" t="s">
        <v>415</v>
      </c>
      <c r="CI90" t="s">
        <v>261</v>
      </c>
      <c r="CJ90" t="s">
        <v>2246</v>
      </c>
      <c r="CK90">
        <v>45897</v>
      </c>
      <c r="CL90" t="s">
        <v>2245</v>
      </c>
      <c r="CM90" t="s">
        <v>2247</v>
      </c>
      <c r="CN90">
        <v>45897</v>
      </c>
      <c r="CP90" t="s">
        <v>262</v>
      </c>
      <c r="CQ90" t="s">
        <v>2248</v>
      </c>
    </row>
    <row r="91" spans="1:95" ht="25.5" x14ac:dyDescent="0.2">
      <c r="A91" t="s">
        <v>257</v>
      </c>
      <c r="B91">
        <v>6</v>
      </c>
      <c r="C91" s="1"/>
      <c r="AE91" s="1"/>
      <c r="BW91" t="s">
        <v>2338</v>
      </c>
      <c r="BX91" t="s">
        <v>2339</v>
      </c>
      <c r="BY91" t="s">
        <v>259</v>
      </c>
      <c r="BZ91" t="s">
        <v>2257</v>
      </c>
      <c r="CA91">
        <v>45890</v>
      </c>
      <c r="CB91" s="15" t="s">
        <v>2260</v>
      </c>
      <c r="CC91" t="s">
        <v>2357</v>
      </c>
      <c r="CE91" t="s">
        <v>272</v>
      </c>
      <c r="CF91" t="s">
        <v>2341</v>
      </c>
      <c r="CG91">
        <v>45890</v>
      </c>
      <c r="CH91" t="s">
        <v>415</v>
      </c>
      <c r="CI91" t="s">
        <v>261</v>
      </c>
      <c r="CJ91" t="s">
        <v>2246</v>
      </c>
      <c r="CK91">
        <v>45897</v>
      </c>
      <c r="CL91" t="s">
        <v>2245</v>
      </c>
      <c r="CM91" t="s">
        <v>2247</v>
      </c>
      <c r="CN91">
        <v>45897</v>
      </c>
      <c r="CP91" t="s">
        <v>262</v>
      </c>
      <c r="CQ91" t="s">
        <v>2248</v>
      </c>
    </row>
    <row r="92" spans="1:95" ht="25.5" x14ac:dyDescent="0.2">
      <c r="A92" t="s">
        <v>257</v>
      </c>
      <c r="B92">
        <v>6</v>
      </c>
      <c r="C92" s="1"/>
      <c r="AE92" s="1"/>
      <c r="BW92" t="s">
        <v>2338</v>
      </c>
      <c r="BX92" t="s">
        <v>2339</v>
      </c>
      <c r="BY92" t="s">
        <v>259</v>
      </c>
      <c r="BZ92" t="s">
        <v>2257</v>
      </c>
      <c r="CA92">
        <v>45890</v>
      </c>
      <c r="CB92" s="15" t="s">
        <v>2260</v>
      </c>
      <c r="CC92" t="s">
        <v>2358</v>
      </c>
      <c r="CE92" t="s">
        <v>272</v>
      </c>
      <c r="CF92" t="s">
        <v>2341</v>
      </c>
      <c r="CG92">
        <v>45890</v>
      </c>
      <c r="CH92" t="s">
        <v>415</v>
      </c>
      <c r="CI92" t="s">
        <v>261</v>
      </c>
      <c r="CJ92" t="s">
        <v>2246</v>
      </c>
      <c r="CK92">
        <v>45897</v>
      </c>
      <c r="CL92" t="s">
        <v>2245</v>
      </c>
      <c r="CM92" t="s">
        <v>2247</v>
      </c>
      <c r="CN92">
        <v>45897</v>
      </c>
      <c r="CP92" t="s">
        <v>262</v>
      </c>
      <c r="CQ92" t="s">
        <v>2248</v>
      </c>
    </row>
    <row r="93" spans="1:95" ht="25.5" x14ac:dyDescent="0.2">
      <c r="A93" t="s">
        <v>257</v>
      </c>
      <c r="B93">
        <v>6</v>
      </c>
      <c r="C93" s="1"/>
      <c r="AE93" s="1"/>
      <c r="BW93" t="s">
        <v>2338</v>
      </c>
      <c r="BX93" t="s">
        <v>2339</v>
      </c>
      <c r="BY93" t="s">
        <v>259</v>
      </c>
      <c r="BZ93" t="s">
        <v>2257</v>
      </c>
      <c r="CA93">
        <v>45890</v>
      </c>
      <c r="CB93" s="15" t="s">
        <v>2260</v>
      </c>
      <c r="CC93" t="s">
        <v>2359</v>
      </c>
      <c r="CE93" t="s">
        <v>272</v>
      </c>
      <c r="CF93" t="s">
        <v>2341</v>
      </c>
      <c r="CG93">
        <v>45890</v>
      </c>
      <c r="CH93" t="s">
        <v>415</v>
      </c>
      <c r="CI93" t="s">
        <v>261</v>
      </c>
      <c r="CJ93" t="s">
        <v>2246</v>
      </c>
      <c r="CK93">
        <v>45897</v>
      </c>
      <c r="CL93" t="s">
        <v>2245</v>
      </c>
      <c r="CM93" t="s">
        <v>2247</v>
      </c>
      <c r="CN93">
        <v>45897</v>
      </c>
      <c r="CP93" t="s">
        <v>262</v>
      </c>
      <c r="CQ93" t="s">
        <v>2248</v>
      </c>
    </row>
    <row r="94" spans="1:95" ht="25.5" x14ac:dyDescent="0.2">
      <c r="A94" t="s">
        <v>257</v>
      </c>
      <c r="B94">
        <v>6</v>
      </c>
      <c r="C94" s="1"/>
      <c r="AE94" s="1"/>
      <c r="BW94" t="s">
        <v>2338</v>
      </c>
      <c r="BX94" t="s">
        <v>2339</v>
      </c>
      <c r="BY94" t="s">
        <v>259</v>
      </c>
      <c r="BZ94" t="s">
        <v>2257</v>
      </c>
      <c r="CA94">
        <v>45890</v>
      </c>
      <c r="CB94" s="15" t="s">
        <v>2260</v>
      </c>
      <c r="CC94" t="s">
        <v>2360</v>
      </c>
      <c r="CE94" t="s">
        <v>272</v>
      </c>
      <c r="CF94" t="s">
        <v>2341</v>
      </c>
      <c r="CG94">
        <v>45890</v>
      </c>
      <c r="CH94" t="s">
        <v>415</v>
      </c>
      <c r="CI94" t="s">
        <v>261</v>
      </c>
      <c r="CJ94" t="s">
        <v>2246</v>
      </c>
      <c r="CK94">
        <v>45897</v>
      </c>
      <c r="CL94" t="s">
        <v>2245</v>
      </c>
      <c r="CM94" t="s">
        <v>2247</v>
      </c>
      <c r="CN94">
        <v>45897</v>
      </c>
      <c r="CP94" t="s">
        <v>262</v>
      </c>
      <c r="CQ94" t="s">
        <v>2248</v>
      </c>
    </row>
    <row r="95" spans="1:95" ht="25.5" x14ac:dyDescent="0.2">
      <c r="A95" t="s">
        <v>257</v>
      </c>
      <c r="B95">
        <v>6</v>
      </c>
      <c r="C95" s="1"/>
      <c r="AE95" s="1"/>
      <c r="BW95" t="s">
        <v>2338</v>
      </c>
      <c r="BX95" t="s">
        <v>2339</v>
      </c>
      <c r="BY95" t="s">
        <v>259</v>
      </c>
      <c r="BZ95" t="s">
        <v>2257</v>
      </c>
      <c r="CA95">
        <v>45890</v>
      </c>
      <c r="CB95" s="15" t="s">
        <v>2260</v>
      </c>
      <c r="CC95" t="s">
        <v>2361</v>
      </c>
      <c r="CE95" t="s">
        <v>272</v>
      </c>
      <c r="CF95" t="s">
        <v>2341</v>
      </c>
      <c r="CG95">
        <v>45890</v>
      </c>
      <c r="CH95" t="s">
        <v>415</v>
      </c>
      <c r="CI95" t="s">
        <v>261</v>
      </c>
      <c r="CJ95" t="s">
        <v>2246</v>
      </c>
      <c r="CK95">
        <v>45897</v>
      </c>
      <c r="CL95" t="s">
        <v>2245</v>
      </c>
      <c r="CM95" t="s">
        <v>2247</v>
      </c>
      <c r="CN95">
        <v>45897</v>
      </c>
      <c r="CP95" t="s">
        <v>262</v>
      </c>
      <c r="CQ95" t="s">
        <v>2248</v>
      </c>
    </row>
    <row r="96" spans="1:95" ht="25.5" x14ac:dyDescent="0.2">
      <c r="A96" t="s">
        <v>257</v>
      </c>
      <c r="B96">
        <v>6</v>
      </c>
      <c r="C96" s="1"/>
      <c r="AE96" s="1"/>
      <c r="BW96" t="s">
        <v>2338</v>
      </c>
      <c r="BX96" t="s">
        <v>2339</v>
      </c>
      <c r="BY96" t="s">
        <v>259</v>
      </c>
      <c r="BZ96" t="s">
        <v>2257</v>
      </c>
      <c r="CA96">
        <v>45890</v>
      </c>
      <c r="CB96" s="15" t="s">
        <v>2260</v>
      </c>
      <c r="CC96" t="s">
        <v>2362</v>
      </c>
      <c r="CE96" t="s">
        <v>272</v>
      </c>
      <c r="CF96" t="s">
        <v>2341</v>
      </c>
      <c r="CG96">
        <v>45890</v>
      </c>
      <c r="CH96" t="s">
        <v>415</v>
      </c>
      <c r="CI96" t="s">
        <v>261</v>
      </c>
      <c r="CJ96" t="s">
        <v>2246</v>
      </c>
      <c r="CK96">
        <v>45897</v>
      </c>
      <c r="CL96" t="s">
        <v>2245</v>
      </c>
      <c r="CM96" t="s">
        <v>2247</v>
      </c>
      <c r="CN96">
        <v>45897</v>
      </c>
      <c r="CP96" t="s">
        <v>262</v>
      </c>
      <c r="CQ96" t="s">
        <v>2248</v>
      </c>
    </row>
    <row r="97" spans="1:95" ht="25.5" x14ac:dyDescent="0.2">
      <c r="A97" t="s">
        <v>257</v>
      </c>
      <c r="B97">
        <v>6</v>
      </c>
      <c r="C97" s="1"/>
      <c r="AE97" s="1"/>
      <c r="BW97" t="s">
        <v>2338</v>
      </c>
      <c r="BX97" t="s">
        <v>2339</v>
      </c>
      <c r="BY97" t="s">
        <v>259</v>
      </c>
      <c r="BZ97" t="s">
        <v>2257</v>
      </c>
      <c r="CA97">
        <v>45890</v>
      </c>
      <c r="CB97" s="15" t="s">
        <v>2260</v>
      </c>
      <c r="CC97" t="s">
        <v>2363</v>
      </c>
      <c r="CE97" t="s">
        <v>272</v>
      </c>
      <c r="CF97" t="s">
        <v>2341</v>
      </c>
      <c r="CG97">
        <v>45890</v>
      </c>
      <c r="CH97" t="s">
        <v>415</v>
      </c>
      <c r="CI97" t="s">
        <v>261</v>
      </c>
      <c r="CJ97" t="s">
        <v>2246</v>
      </c>
      <c r="CK97">
        <v>45897</v>
      </c>
      <c r="CL97" t="s">
        <v>2245</v>
      </c>
      <c r="CM97" t="s">
        <v>2247</v>
      </c>
      <c r="CN97">
        <v>45897</v>
      </c>
      <c r="CP97" t="s">
        <v>262</v>
      </c>
      <c r="CQ97" t="s">
        <v>2248</v>
      </c>
    </row>
    <row r="98" spans="1:95" ht="25.5" x14ac:dyDescent="0.2">
      <c r="A98" t="s">
        <v>257</v>
      </c>
      <c r="B98">
        <v>6</v>
      </c>
      <c r="C98" s="1"/>
      <c r="AE98" s="1"/>
      <c r="BW98" t="s">
        <v>2338</v>
      </c>
      <c r="BX98" t="s">
        <v>2339</v>
      </c>
      <c r="BY98" t="s">
        <v>259</v>
      </c>
      <c r="BZ98" t="s">
        <v>2257</v>
      </c>
      <c r="CA98">
        <v>45890</v>
      </c>
      <c r="CB98" s="15" t="s">
        <v>2260</v>
      </c>
      <c r="CC98" t="s">
        <v>2364</v>
      </c>
      <c r="CE98" t="s">
        <v>272</v>
      </c>
      <c r="CF98" t="s">
        <v>2341</v>
      </c>
      <c r="CG98">
        <v>45890</v>
      </c>
      <c r="CH98" t="s">
        <v>415</v>
      </c>
      <c r="CI98" t="s">
        <v>261</v>
      </c>
      <c r="CJ98" t="s">
        <v>2246</v>
      </c>
      <c r="CK98">
        <v>45897</v>
      </c>
      <c r="CL98" t="s">
        <v>2245</v>
      </c>
      <c r="CM98" t="s">
        <v>2247</v>
      </c>
      <c r="CN98">
        <v>45897</v>
      </c>
      <c r="CP98" t="s">
        <v>262</v>
      </c>
      <c r="CQ98" t="s">
        <v>2248</v>
      </c>
    </row>
    <row r="99" spans="1:95" ht="25.5" x14ac:dyDescent="0.2">
      <c r="A99" t="s">
        <v>257</v>
      </c>
      <c r="B99">
        <v>6</v>
      </c>
      <c r="C99" s="1"/>
      <c r="AE99" s="1"/>
      <c r="BW99" t="s">
        <v>2338</v>
      </c>
      <c r="BX99" t="s">
        <v>2339</v>
      </c>
      <c r="BY99" t="s">
        <v>259</v>
      </c>
      <c r="BZ99" t="s">
        <v>2257</v>
      </c>
      <c r="CA99">
        <v>45890</v>
      </c>
      <c r="CB99" s="15" t="s">
        <v>2260</v>
      </c>
      <c r="CC99" t="s">
        <v>2365</v>
      </c>
      <c r="CE99" t="s">
        <v>272</v>
      </c>
      <c r="CF99" t="s">
        <v>2341</v>
      </c>
      <c r="CG99">
        <v>45890</v>
      </c>
      <c r="CH99" t="s">
        <v>415</v>
      </c>
      <c r="CI99" t="s">
        <v>261</v>
      </c>
      <c r="CJ99" t="s">
        <v>2246</v>
      </c>
      <c r="CK99">
        <v>45897</v>
      </c>
      <c r="CL99" t="s">
        <v>2245</v>
      </c>
      <c r="CM99" t="s">
        <v>2247</v>
      </c>
      <c r="CN99">
        <v>45897</v>
      </c>
      <c r="CP99" t="s">
        <v>262</v>
      </c>
      <c r="CQ99" t="s">
        <v>2248</v>
      </c>
    </row>
    <row r="100" spans="1:95" ht="25.5" x14ac:dyDescent="0.2">
      <c r="A100" t="s">
        <v>257</v>
      </c>
      <c r="B100">
        <v>6</v>
      </c>
      <c r="C100" s="1"/>
      <c r="AE100" s="1"/>
      <c r="BB100" s="16"/>
      <c r="BP100" s="16"/>
      <c r="BW100" t="s">
        <v>2338</v>
      </c>
      <c r="BX100" t="s">
        <v>2339</v>
      </c>
      <c r="BY100" t="s">
        <v>259</v>
      </c>
      <c r="BZ100" t="s">
        <v>2257</v>
      </c>
      <c r="CA100">
        <v>45890</v>
      </c>
      <c r="CB100" s="15" t="s">
        <v>2260</v>
      </c>
      <c r="CC100" t="s">
        <v>2366</v>
      </c>
      <c r="CE100" t="s">
        <v>272</v>
      </c>
      <c r="CF100" t="s">
        <v>2341</v>
      </c>
      <c r="CG100">
        <v>45890</v>
      </c>
      <c r="CH100" t="s">
        <v>415</v>
      </c>
      <c r="CI100" t="s">
        <v>261</v>
      </c>
      <c r="CJ100" t="s">
        <v>2246</v>
      </c>
      <c r="CK100">
        <v>45897</v>
      </c>
      <c r="CL100" t="s">
        <v>2245</v>
      </c>
      <c r="CM100" t="s">
        <v>2247</v>
      </c>
      <c r="CN100">
        <v>45897</v>
      </c>
      <c r="CP100" t="s">
        <v>262</v>
      </c>
      <c r="CQ100" t="s">
        <v>2248</v>
      </c>
    </row>
    <row r="101" spans="1:95" ht="25.5" x14ac:dyDescent="0.2">
      <c r="A101" t="s">
        <v>257</v>
      </c>
      <c r="B101">
        <v>6</v>
      </c>
      <c r="C101" s="1"/>
      <c r="AE101" s="1"/>
      <c r="BW101" t="s">
        <v>2338</v>
      </c>
      <c r="BX101" t="s">
        <v>2339</v>
      </c>
      <c r="BY101" t="s">
        <v>259</v>
      </c>
      <c r="BZ101" t="s">
        <v>2257</v>
      </c>
      <c r="CA101">
        <v>45890</v>
      </c>
      <c r="CB101" s="15" t="s">
        <v>2260</v>
      </c>
      <c r="CC101" t="s">
        <v>2367</v>
      </c>
      <c r="CE101" t="s">
        <v>272</v>
      </c>
      <c r="CF101" t="s">
        <v>2341</v>
      </c>
      <c r="CG101">
        <v>45890</v>
      </c>
      <c r="CH101" t="s">
        <v>415</v>
      </c>
      <c r="CI101" t="s">
        <v>261</v>
      </c>
      <c r="CJ101" t="s">
        <v>2246</v>
      </c>
      <c r="CK101">
        <v>45897</v>
      </c>
      <c r="CL101" t="s">
        <v>2245</v>
      </c>
      <c r="CM101" t="s">
        <v>2247</v>
      </c>
      <c r="CN101">
        <v>45897</v>
      </c>
      <c r="CP101" t="s">
        <v>262</v>
      </c>
      <c r="CQ101" t="s">
        <v>2248</v>
      </c>
    </row>
    <row r="102" spans="1:95" ht="25.5" x14ac:dyDescent="0.2">
      <c r="A102" t="s">
        <v>257</v>
      </c>
      <c r="B102">
        <v>6</v>
      </c>
      <c r="C102" s="1"/>
      <c r="AE102" s="1"/>
      <c r="BW102" t="s">
        <v>2338</v>
      </c>
      <c r="BX102" t="s">
        <v>2339</v>
      </c>
      <c r="BY102" t="s">
        <v>259</v>
      </c>
      <c r="BZ102" t="s">
        <v>2257</v>
      </c>
      <c r="CA102">
        <v>45890</v>
      </c>
      <c r="CB102" s="15" t="s">
        <v>2260</v>
      </c>
      <c r="CC102" t="s">
        <v>2368</v>
      </c>
      <c r="CE102" t="s">
        <v>272</v>
      </c>
      <c r="CF102" t="s">
        <v>2341</v>
      </c>
      <c r="CG102">
        <v>45890</v>
      </c>
      <c r="CH102" t="s">
        <v>415</v>
      </c>
      <c r="CI102" t="s">
        <v>261</v>
      </c>
      <c r="CJ102" t="s">
        <v>2246</v>
      </c>
      <c r="CK102">
        <v>45897</v>
      </c>
      <c r="CL102" t="s">
        <v>2245</v>
      </c>
      <c r="CM102" t="s">
        <v>2247</v>
      </c>
      <c r="CN102">
        <v>45897</v>
      </c>
      <c r="CP102" t="s">
        <v>262</v>
      </c>
      <c r="CQ102" t="s">
        <v>2248</v>
      </c>
    </row>
    <row r="103" spans="1:95" ht="25.5" x14ac:dyDescent="0.2">
      <c r="A103" t="s">
        <v>257</v>
      </c>
      <c r="B103">
        <v>6</v>
      </c>
      <c r="C103" s="1"/>
      <c r="AE103" s="1"/>
      <c r="BW103" t="s">
        <v>2338</v>
      </c>
      <c r="BX103" t="s">
        <v>2339</v>
      </c>
      <c r="BY103" t="s">
        <v>259</v>
      </c>
      <c r="BZ103" t="s">
        <v>2257</v>
      </c>
      <c r="CA103">
        <v>45890</v>
      </c>
      <c r="CB103" s="15" t="s">
        <v>2260</v>
      </c>
      <c r="CC103" t="s">
        <v>2369</v>
      </c>
      <c r="CE103" t="s">
        <v>272</v>
      </c>
      <c r="CF103" t="s">
        <v>2341</v>
      </c>
      <c r="CG103">
        <v>45890</v>
      </c>
      <c r="CH103" t="s">
        <v>415</v>
      </c>
      <c r="CI103" t="s">
        <v>261</v>
      </c>
      <c r="CJ103" t="s">
        <v>2246</v>
      </c>
      <c r="CK103">
        <v>45897</v>
      </c>
      <c r="CL103" t="s">
        <v>2245</v>
      </c>
      <c r="CM103" t="s">
        <v>2247</v>
      </c>
      <c r="CN103">
        <v>45897</v>
      </c>
      <c r="CP103" t="s">
        <v>262</v>
      </c>
      <c r="CQ103" t="s">
        <v>2248</v>
      </c>
    </row>
    <row r="104" spans="1:95" ht="25.5" x14ac:dyDescent="0.2">
      <c r="A104" t="s">
        <v>257</v>
      </c>
      <c r="B104">
        <v>6</v>
      </c>
      <c r="C104" s="1"/>
      <c r="AE104" s="1"/>
      <c r="BW104" t="s">
        <v>2338</v>
      </c>
      <c r="BX104" t="s">
        <v>2339</v>
      </c>
      <c r="BY104" t="s">
        <v>259</v>
      </c>
      <c r="BZ104" t="s">
        <v>2257</v>
      </c>
      <c r="CA104">
        <v>45890</v>
      </c>
      <c r="CB104" s="15" t="s">
        <v>2260</v>
      </c>
      <c r="CC104" t="s">
        <v>2370</v>
      </c>
      <c r="CE104" t="s">
        <v>272</v>
      </c>
      <c r="CF104" t="s">
        <v>2341</v>
      </c>
      <c r="CG104">
        <v>45890</v>
      </c>
      <c r="CH104" t="s">
        <v>415</v>
      </c>
      <c r="CI104" t="s">
        <v>261</v>
      </c>
      <c r="CJ104" t="s">
        <v>2246</v>
      </c>
      <c r="CK104">
        <v>45897</v>
      </c>
      <c r="CL104" t="s">
        <v>2245</v>
      </c>
      <c r="CM104" t="s">
        <v>2247</v>
      </c>
      <c r="CN104">
        <v>45897</v>
      </c>
      <c r="CP104" t="s">
        <v>262</v>
      </c>
      <c r="CQ104" t="s">
        <v>2248</v>
      </c>
    </row>
    <row r="105" spans="1:95" ht="25.5" x14ac:dyDescent="0.2">
      <c r="A105" t="s">
        <v>257</v>
      </c>
      <c r="B105">
        <v>6</v>
      </c>
      <c r="C105" s="1"/>
      <c r="AE105" s="1"/>
      <c r="BW105" t="s">
        <v>2338</v>
      </c>
      <c r="BX105" t="s">
        <v>2339</v>
      </c>
      <c r="BY105" t="s">
        <v>259</v>
      </c>
      <c r="BZ105" t="s">
        <v>2257</v>
      </c>
      <c r="CA105">
        <v>45890</v>
      </c>
      <c r="CB105" s="15" t="s">
        <v>2260</v>
      </c>
      <c r="CC105" t="s">
        <v>2371</v>
      </c>
      <c r="CE105" t="s">
        <v>272</v>
      </c>
      <c r="CF105" t="s">
        <v>2341</v>
      </c>
      <c r="CG105">
        <v>45890</v>
      </c>
      <c r="CH105" t="s">
        <v>415</v>
      </c>
      <c r="CI105" t="s">
        <v>261</v>
      </c>
      <c r="CJ105" t="s">
        <v>2246</v>
      </c>
      <c r="CK105">
        <v>45897</v>
      </c>
      <c r="CL105" t="s">
        <v>2245</v>
      </c>
      <c r="CM105" t="s">
        <v>2247</v>
      </c>
      <c r="CN105">
        <v>45897</v>
      </c>
      <c r="CP105" t="s">
        <v>262</v>
      </c>
      <c r="CQ105" t="s">
        <v>2248</v>
      </c>
    </row>
    <row r="106" spans="1:95" ht="25.5" x14ac:dyDescent="0.2">
      <c r="A106" t="s">
        <v>257</v>
      </c>
      <c r="B106">
        <v>6</v>
      </c>
      <c r="C106" s="1"/>
      <c r="AE106" s="1"/>
      <c r="BW106" t="s">
        <v>2338</v>
      </c>
      <c r="BX106" t="s">
        <v>2339</v>
      </c>
      <c r="BY106" t="s">
        <v>259</v>
      </c>
      <c r="BZ106" t="s">
        <v>2257</v>
      </c>
      <c r="CA106">
        <v>45890</v>
      </c>
      <c r="CB106" s="15" t="s">
        <v>2260</v>
      </c>
      <c r="CC106" t="s">
        <v>2372</v>
      </c>
      <c r="CE106" t="s">
        <v>272</v>
      </c>
      <c r="CF106" t="s">
        <v>2341</v>
      </c>
      <c r="CG106">
        <v>45890</v>
      </c>
      <c r="CH106" t="s">
        <v>415</v>
      </c>
      <c r="CI106" t="s">
        <v>261</v>
      </c>
      <c r="CJ106" t="s">
        <v>2246</v>
      </c>
      <c r="CK106">
        <v>45897</v>
      </c>
      <c r="CL106" t="s">
        <v>2245</v>
      </c>
      <c r="CM106" t="s">
        <v>2247</v>
      </c>
      <c r="CN106">
        <v>45897</v>
      </c>
      <c r="CP106" t="s">
        <v>262</v>
      </c>
      <c r="CQ106" t="s">
        <v>2248</v>
      </c>
    </row>
    <row r="107" spans="1:95" ht="25.5" x14ac:dyDescent="0.2">
      <c r="A107" t="s">
        <v>257</v>
      </c>
      <c r="B107">
        <v>6</v>
      </c>
      <c r="C107" s="1"/>
      <c r="AE107" s="1"/>
      <c r="BW107" t="s">
        <v>2338</v>
      </c>
      <c r="BX107" t="s">
        <v>2339</v>
      </c>
      <c r="BY107" t="s">
        <v>259</v>
      </c>
      <c r="BZ107" t="s">
        <v>2257</v>
      </c>
      <c r="CA107">
        <v>45890</v>
      </c>
      <c r="CB107" s="15" t="s">
        <v>2260</v>
      </c>
      <c r="CC107" t="s">
        <v>2373</v>
      </c>
      <c r="CE107" t="s">
        <v>272</v>
      </c>
      <c r="CF107" t="s">
        <v>2341</v>
      </c>
      <c r="CG107">
        <v>45890</v>
      </c>
      <c r="CH107" t="s">
        <v>415</v>
      </c>
      <c r="CI107" t="s">
        <v>261</v>
      </c>
      <c r="CJ107" t="s">
        <v>2246</v>
      </c>
      <c r="CK107">
        <v>45897</v>
      </c>
      <c r="CL107" t="s">
        <v>2245</v>
      </c>
      <c r="CM107" t="s">
        <v>2247</v>
      </c>
      <c r="CN107">
        <v>45897</v>
      </c>
      <c r="CP107" t="s">
        <v>262</v>
      </c>
      <c r="CQ107" t="s">
        <v>2248</v>
      </c>
    </row>
    <row r="108" spans="1:95" ht="25.5" x14ac:dyDescent="0.2">
      <c r="A108" t="s">
        <v>257</v>
      </c>
      <c r="B108">
        <v>6</v>
      </c>
      <c r="C108" s="1"/>
      <c r="AE108" s="1"/>
      <c r="BW108" t="s">
        <v>2338</v>
      </c>
      <c r="BX108" t="s">
        <v>2339</v>
      </c>
      <c r="BY108" t="s">
        <v>259</v>
      </c>
      <c r="BZ108" t="s">
        <v>2257</v>
      </c>
      <c r="CA108">
        <v>45890</v>
      </c>
      <c r="CB108" s="15" t="s">
        <v>2260</v>
      </c>
      <c r="CC108" t="s">
        <v>2374</v>
      </c>
      <c r="CE108" t="s">
        <v>272</v>
      </c>
      <c r="CF108" t="s">
        <v>2341</v>
      </c>
      <c r="CG108">
        <v>45890</v>
      </c>
      <c r="CH108" t="s">
        <v>415</v>
      </c>
      <c r="CI108" t="s">
        <v>261</v>
      </c>
      <c r="CJ108" t="s">
        <v>2246</v>
      </c>
      <c r="CK108">
        <v>45897</v>
      </c>
      <c r="CL108" t="s">
        <v>2245</v>
      </c>
      <c r="CM108" t="s">
        <v>2247</v>
      </c>
      <c r="CN108">
        <v>45897</v>
      </c>
      <c r="CP108" t="s">
        <v>262</v>
      </c>
      <c r="CQ108" t="s">
        <v>2248</v>
      </c>
    </row>
    <row r="109" spans="1:95" ht="25.5" x14ac:dyDescent="0.2">
      <c r="A109" t="s">
        <v>257</v>
      </c>
      <c r="B109">
        <v>6</v>
      </c>
      <c r="C109" s="1"/>
      <c r="AE109" s="1"/>
      <c r="BW109" t="s">
        <v>2338</v>
      </c>
      <c r="BX109" t="s">
        <v>2339</v>
      </c>
      <c r="BY109" t="s">
        <v>259</v>
      </c>
      <c r="BZ109" t="s">
        <v>2257</v>
      </c>
      <c r="CA109">
        <v>45890</v>
      </c>
      <c r="CB109" s="15" t="s">
        <v>2260</v>
      </c>
      <c r="CC109" t="s">
        <v>2375</v>
      </c>
      <c r="CE109" t="s">
        <v>272</v>
      </c>
      <c r="CF109" t="s">
        <v>2341</v>
      </c>
      <c r="CG109">
        <v>45890</v>
      </c>
      <c r="CH109" t="s">
        <v>415</v>
      </c>
      <c r="CI109" t="s">
        <v>261</v>
      </c>
      <c r="CJ109" t="s">
        <v>2246</v>
      </c>
      <c r="CK109">
        <v>45897</v>
      </c>
      <c r="CL109" t="s">
        <v>2245</v>
      </c>
      <c r="CM109" t="s">
        <v>2247</v>
      </c>
      <c r="CN109">
        <v>45897</v>
      </c>
      <c r="CP109" t="s">
        <v>262</v>
      </c>
      <c r="CQ109" t="s">
        <v>2248</v>
      </c>
    </row>
    <row r="110" spans="1:95" ht="25.5" x14ac:dyDescent="0.2">
      <c r="A110" t="s">
        <v>257</v>
      </c>
      <c r="B110">
        <v>6</v>
      </c>
      <c r="C110" s="1"/>
      <c r="AE110" s="1"/>
      <c r="BW110" t="s">
        <v>2338</v>
      </c>
      <c r="BX110" t="s">
        <v>2339</v>
      </c>
      <c r="BY110" t="s">
        <v>259</v>
      </c>
      <c r="BZ110" t="s">
        <v>2257</v>
      </c>
      <c r="CA110">
        <v>45890</v>
      </c>
      <c r="CB110" s="15" t="s">
        <v>2260</v>
      </c>
      <c r="CC110" t="s">
        <v>2376</v>
      </c>
      <c r="CE110" t="s">
        <v>272</v>
      </c>
      <c r="CF110" t="s">
        <v>2341</v>
      </c>
      <c r="CG110">
        <v>45890</v>
      </c>
      <c r="CH110" t="s">
        <v>415</v>
      </c>
      <c r="CI110" t="s">
        <v>261</v>
      </c>
      <c r="CJ110" t="s">
        <v>2246</v>
      </c>
      <c r="CK110">
        <v>45897</v>
      </c>
      <c r="CL110" t="s">
        <v>2245</v>
      </c>
      <c r="CM110" t="s">
        <v>2247</v>
      </c>
      <c r="CN110">
        <v>45897</v>
      </c>
      <c r="CP110" t="s">
        <v>262</v>
      </c>
      <c r="CQ110" t="s">
        <v>2248</v>
      </c>
    </row>
    <row r="111" spans="1:95" ht="25.5" x14ac:dyDescent="0.2">
      <c r="A111" t="s">
        <v>257</v>
      </c>
      <c r="B111">
        <v>6</v>
      </c>
      <c r="C111" s="1"/>
      <c r="AE111" s="1"/>
      <c r="BW111" t="s">
        <v>2338</v>
      </c>
      <c r="BX111" t="s">
        <v>2339</v>
      </c>
      <c r="BY111" t="s">
        <v>259</v>
      </c>
      <c r="BZ111" t="s">
        <v>2257</v>
      </c>
      <c r="CA111">
        <v>45890</v>
      </c>
      <c r="CB111" s="15" t="s">
        <v>2260</v>
      </c>
      <c r="CC111" t="s">
        <v>2377</v>
      </c>
      <c r="CE111" t="s">
        <v>272</v>
      </c>
      <c r="CF111" t="s">
        <v>2341</v>
      </c>
      <c r="CG111">
        <v>45890</v>
      </c>
      <c r="CH111" t="s">
        <v>415</v>
      </c>
      <c r="CI111" t="s">
        <v>261</v>
      </c>
      <c r="CJ111" t="s">
        <v>2246</v>
      </c>
      <c r="CK111">
        <v>45897</v>
      </c>
      <c r="CL111" t="s">
        <v>2245</v>
      </c>
      <c r="CM111" t="s">
        <v>2247</v>
      </c>
      <c r="CN111">
        <v>45897</v>
      </c>
      <c r="CP111" t="s">
        <v>262</v>
      </c>
      <c r="CQ111" t="s">
        <v>2248</v>
      </c>
    </row>
    <row r="112" spans="1:95" ht="25.5" x14ac:dyDescent="0.2">
      <c r="A112" t="s">
        <v>257</v>
      </c>
      <c r="B112">
        <v>6</v>
      </c>
      <c r="C112" s="1"/>
      <c r="AE112" s="1"/>
      <c r="BW112" t="s">
        <v>2338</v>
      </c>
      <c r="BX112" t="s">
        <v>2339</v>
      </c>
      <c r="BY112" t="s">
        <v>259</v>
      </c>
      <c r="BZ112" t="s">
        <v>2257</v>
      </c>
      <c r="CA112">
        <v>45890</v>
      </c>
      <c r="CB112" s="15" t="s">
        <v>2260</v>
      </c>
      <c r="CC112" t="s">
        <v>2378</v>
      </c>
      <c r="CE112" t="s">
        <v>272</v>
      </c>
      <c r="CF112" t="s">
        <v>2341</v>
      </c>
      <c r="CG112">
        <v>45890</v>
      </c>
      <c r="CH112" t="s">
        <v>415</v>
      </c>
      <c r="CI112" t="s">
        <v>261</v>
      </c>
      <c r="CJ112" t="s">
        <v>2246</v>
      </c>
      <c r="CK112">
        <v>45897</v>
      </c>
      <c r="CL112" t="s">
        <v>2245</v>
      </c>
      <c r="CM112" t="s">
        <v>2247</v>
      </c>
      <c r="CN112">
        <v>45897</v>
      </c>
      <c r="CP112" t="s">
        <v>262</v>
      </c>
      <c r="CQ112" t="s">
        <v>2248</v>
      </c>
    </row>
    <row r="113" spans="1:95" ht="25.5" x14ac:dyDescent="0.2">
      <c r="A113" t="s">
        <v>257</v>
      </c>
      <c r="B113">
        <v>6</v>
      </c>
      <c r="C113" s="1"/>
      <c r="AE113" s="1"/>
      <c r="BW113" t="s">
        <v>2338</v>
      </c>
      <c r="BX113" t="s">
        <v>2339</v>
      </c>
      <c r="BY113" t="s">
        <v>259</v>
      </c>
      <c r="BZ113" t="s">
        <v>2257</v>
      </c>
      <c r="CA113">
        <v>45890</v>
      </c>
      <c r="CB113" s="15" t="s">
        <v>2260</v>
      </c>
      <c r="CC113" t="s">
        <v>2379</v>
      </c>
      <c r="CE113" t="s">
        <v>272</v>
      </c>
      <c r="CF113" t="s">
        <v>2341</v>
      </c>
      <c r="CG113">
        <v>45890</v>
      </c>
      <c r="CH113" t="s">
        <v>415</v>
      </c>
      <c r="CI113" t="s">
        <v>261</v>
      </c>
      <c r="CJ113" t="s">
        <v>2246</v>
      </c>
      <c r="CK113">
        <v>45897</v>
      </c>
      <c r="CL113" t="s">
        <v>2245</v>
      </c>
      <c r="CM113" t="s">
        <v>2247</v>
      </c>
      <c r="CN113">
        <v>45897</v>
      </c>
      <c r="CP113" t="s">
        <v>262</v>
      </c>
      <c r="CQ113" t="s">
        <v>2248</v>
      </c>
    </row>
    <row r="114" spans="1:95" ht="25.5" x14ac:dyDescent="0.2">
      <c r="A114" t="s">
        <v>257</v>
      </c>
      <c r="B114">
        <v>6</v>
      </c>
      <c r="C114" s="1"/>
      <c r="AE114" s="1"/>
      <c r="BW114" t="s">
        <v>2338</v>
      </c>
      <c r="BX114" t="s">
        <v>2339</v>
      </c>
      <c r="BY114" t="s">
        <v>259</v>
      </c>
      <c r="BZ114" t="s">
        <v>2257</v>
      </c>
      <c r="CA114">
        <v>45890</v>
      </c>
      <c r="CB114" s="15" t="s">
        <v>2260</v>
      </c>
      <c r="CC114" t="s">
        <v>2380</v>
      </c>
      <c r="CE114" t="s">
        <v>272</v>
      </c>
      <c r="CF114" t="s">
        <v>2341</v>
      </c>
      <c r="CG114">
        <v>45890</v>
      </c>
      <c r="CH114" t="s">
        <v>415</v>
      </c>
      <c r="CI114" t="s">
        <v>261</v>
      </c>
      <c r="CJ114" t="s">
        <v>2246</v>
      </c>
      <c r="CK114">
        <v>45897</v>
      </c>
      <c r="CL114" t="s">
        <v>2245</v>
      </c>
      <c r="CM114" t="s">
        <v>2247</v>
      </c>
      <c r="CN114">
        <v>45897</v>
      </c>
      <c r="CP114" t="s">
        <v>262</v>
      </c>
      <c r="CQ114" t="s">
        <v>2248</v>
      </c>
    </row>
    <row r="115" spans="1:95" ht="25.5" x14ac:dyDescent="0.2">
      <c r="A115" t="s">
        <v>257</v>
      </c>
      <c r="B115">
        <v>6</v>
      </c>
      <c r="C115" s="1"/>
      <c r="AE115" s="1"/>
      <c r="BW115" t="s">
        <v>2338</v>
      </c>
      <c r="BX115" t="s">
        <v>2339</v>
      </c>
      <c r="BY115" t="s">
        <v>259</v>
      </c>
      <c r="BZ115" t="s">
        <v>2257</v>
      </c>
      <c r="CA115">
        <v>45890</v>
      </c>
      <c r="CB115" s="15" t="s">
        <v>2260</v>
      </c>
      <c r="CC115" t="s">
        <v>2381</v>
      </c>
      <c r="CE115" t="s">
        <v>272</v>
      </c>
      <c r="CF115" t="s">
        <v>2341</v>
      </c>
      <c r="CG115">
        <v>45890</v>
      </c>
      <c r="CH115" t="s">
        <v>415</v>
      </c>
      <c r="CI115" t="s">
        <v>261</v>
      </c>
      <c r="CJ115" t="s">
        <v>2246</v>
      </c>
      <c r="CK115">
        <v>45897</v>
      </c>
      <c r="CL115" t="s">
        <v>2245</v>
      </c>
      <c r="CM115" t="s">
        <v>2247</v>
      </c>
      <c r="CN115">
        <v>45897</v>
      </c>
      <c r="CP115" t="s">
        <v>262</v>
      </c>
      <c r="CQ115" t="s">
        <v>2248</v>
      </c>
    </row>
    <row r="116" spans="1:95" ht="25.5" x14ac:dyDescent="0.2">
      <c r="A116" t="s">
        <v>257</v>
      </c>
      <c r="B116">
        <v>6</v>
      </c>
      <c r="C116" s="1"/>
      <c r="AE116" s="1"/>
      <c r="BW116" t="s">
        <v>2338</v>
      </c>
      <c r="BX116" t="s">
        <v>2339</v>
      </c>
      <c r="BY116" t="s">
        <v>259</v>
      </c>
      <c r="BZ116" t="s">
        <v>2257</v>
      </c>
      <c r="CA116">
        <v>45890</v>
      </c>
      <c r="CB116" s="15" t="s">
        <v>2260</v>
      </c>
      <c r="CC116" t="s">
        <v>2382</v>
      </c>
      <c r="CE116" t="s">
        <v>272</v>
      </c>
      <c r="CF116" t="s">
        <v>2341</v>
      </c>
      <c r="CG116">
        <v>45890</v>
      </c>
      <c r="CH116" t="s">
        <v>415</v>
      </c>
      <c r="CI116" t="s">
        <v>261</v>
      </c>
      <c r="CJ116" t="s">
        <v>2246</v>
      </c>
      <c r="CK116">
        <v>45897</v>
      </c>
      <c r="CL116" t="s">
        <v>2245</v>
      </c>
      <c r="CM116" t="s">
        <v>2247</v>
      </c>
      <c r="CN116">
        <v>45897</v>
      </c>
      <c r="CP116" t="s">
        <v>262</v>
      </c>
      <c r="CQ116" t="s">
        <v>2248</v>
      </c>
    </row>
    <row r="117" spans="1:95" ht="25.5" x14ac:dyDescent="0.2">
      <c r="A117" t="s">
        <v>257</v>
      </c>
      <c r="B117">
        <v>6</v>
      </c>
      <c r="C117" s="1"/>
      <c r="AE117" s="1"/>
      <c r="BW117" t="s">
        <v>2338</v>
      </c>
      <c r="BX117" t="s">
        <v>2339</v>
      </c>
      <c r="BY117" t="s">
        <v>259</v>
      </c>
      <c r="BZ117" t="s">
        <v>2257</v>
      </c>
      <c r="CA117">
        <v>45890</v>
      </c>
      <c r="CB117" s="15" t="s">
        <v>2260</v>
      </c>
      <c r="CC117" t="s">
        <v>2383</v>
      </c>
      <c r="CE117" t="s">
        <v>272</v>
      </c>
      <c r="CF117" t="s">
        <v>2341</v>
      </c>
      <c r="CG117">
        <v>45890</v>
      </c>
      <c r="CH117" t="s">
        <v>415</v>
      </c>
      <c r="CI117" t="s">
        <v>261</v>
      </c>
      <c r="CJ117" t="s">
        <v>2246</v>
      </c>
      <c r="CK117">
        <v>45897</v>
      </c>
      <c r="CL117" t="s">
        <v>2245</v>
      </c>
      <c r="CM117" t="s">
        <v>2247</v>
      </c>
      <c r="CN117">
        <v>45897</v>
      </c>
      <c r="CP117" t="s">
        <v>262</v>
      </c>
      <c r="CQ117" t="s">
        <v>2248</v>
      </c>
    </row>
    <row r="118" spans="1:95" ht="25.5" x14ac:dyDescent="0.2">
      <c r="A118" t="s">
        <v>257</v>
      </c>
      <c r="B118">
        <v>6</v>
      </c>
      <c r="C118" s="1"/>
      <c r="AE118" s="1"/>
      <c r="BW118" t="s">
        <v>2338</v>
      </c>
      <c r="BX118" t="s">
        <v>2339</v>
      </c>
      <c r="BY118" t="s">
        <v>259</v>
      </c>
      <c r="BZ118" t="s">
        <v>2257</v>
      </c>
      <c r="CA118">
        <v>45890</v>
      </c>
      <c r="CB118" s="15" t="s">
        <v>2260</v>
      </c>
      <c r="CC118" t="s">
        <v>2384</v>
      </c>
      <c r="CE118" t="s">
        <v>272</v>
      </c>
      <c r="CF118" t="s">
        <v>2341</v>
      </c>
      <c r="CG118">
        <v>45890</v>
      </c>
      <c r="CH118" t="s">
        <v>415</v>
      </c>
      <c r="CI118" t="s">
        <v>261</v>
      </c>
      <c r="CJ118" t="s">
        <v>2246</v>
      </c>
      <c r="CK118">
        <v>45897</v>
      </c>
      <c r="CL118" t="s">
        <v>2245</v>
      </c>
      <c r="CM118" t="s">
        <v>2247</v>
      </c>
      <c r="CN118">
        <v>45897</v>
      </c>
      <c r="CP118" t="s">
        <v>262</v>
      </c>
      <c r="CQ118" t="s">
        <v>2248</v>
      </c>
    </row>
    <row r="119" spans="1:95" ht="25.5" x14ac:dyDescent="0.2">
      <c r="A119" t="s">
        <v>257</v>
      </c>
      <c r="B119">
        <v>6</v>
      </c>
      <c r="C119" s="1"/>
      <c r="AE119" s="1"/>
      <c r="BW119" t="s">
        <v>2338</v>
      </c>
      <c r="BX119" t="s">
        <v>2339</v>
      </c>
      <c r="BY119" t="s">
        <v>259</v>
      </c>
      <c r="BZ119" t="s">
        <v>2257</v>
      </c>
      <c r="CA119">
        <v>45890</v>
      </c>
      <c r="CB119" s="15" t="s">
        <v>2260</v>
      </c>
      <c r="CC119" t="s">
        <v>2385</v>
      </c>
      <c r="CE119" t="s">
        <v>272</v>
      </c>
      <c r="CF119" t="s">
        <v>2341</v>
      </c>
      <c r="CG119">
        <v>45890</v>
      </c>
      <c r="CH119" t="s">
        <v>415</v>
      </c>
      <c r="CI119" t="s">
        <v>261</v>
      </c>
      <c r="CJ119" t="s">
        <v>2246</v>
      </c>
      <c r="CK119">
        <v>45897</v>
      </c>
      <c r="CL119" t="s">
        <v>2245</v>
      </c>
      <c r="CM119" t="s">
        <v>2247</v>
      </c>
      <c r="CN119">
        <v>45897</v>
      </c>
      <c r="CP119" t="s">
        <v>262</v>
      </c>
      <c r="CQ119" t="s">
        <v>2248</v>
      </c>
    </row>
    <row r="120" spans="1:95" ht="25.5" x14ac:dyDescent="0.2">
      <c r="A120" t="s">
        <v>257</v>
      </c>
      <c r="B120">
        <v>6</v>
      </c>
      <c r="C120" s="1"/>
      <c r="AE120" s="1"/>
      <c r="BW120" t="s">
        <v>2338</v>
      </c>
      <c r="BX120" t="s">
        <v>2339</v>
      </c>
      <c r="BY120" t="s">
        <v>259</v>
      </c>
      <c r="BZ120" t="s">
        <v>2257</v>
      </c>
      <c r="CA120">
        <v>45890</v>
      </c>
      <c r="CB120" s="15" t="s">
        <v>2260</v>
      </c>
      <c r="CC120" t="s">
        <v>2386</v>
      </c>
      <c r="CE120" t="s">
        <v>272</v>
      </c>
      <c r="CF120" t="s">
        <v>2341</v>
      </c>
      <c r="CG120">
        <v>45890</v>
      </c>
      <c r="CH120" t="s">
        <v>415</v>
      </c>
      <c r="CI120" t="s">
        <v>261</v>
      </c>
      <c r="CJ120" t="s">
        <v>2246</v>
      </c>
      <c r="CK120">
        <v>45897</v>
      </c>
      <c r="CL120" t="s">
        <v>2245</v>
      </c>
      <c r="CM120" t="s">
        <v>2247</v>
      </c>
      <c r="CN120">
        <v>45897</v>
      </c>
      <c r="CP120" t="s">
        <v>262</v>
      </c>
      <c r="CQ120" t="s">
        <v>2248</v>
      </c>
    </row>
    <row r="121" spans="1:95" ht="25.5" x14ac:dyDescent="0.2">
      <c r="A121" t="s">
        <v>257</v>
      </c>
      <c r="B121">
        <v>6</v>
      </c>
      <c r="C121" s="1"/>
      <c r="AE121" s="1"/>
      <c r="BW121" t="s">
        <v>2338</v>
      </c>
      <c r="BX121" t="s">
        <v>2339</v>
      </c>
      <c r="BY121" t="s">
        <v>259</v>
      </c>
      <c r="BZ121" t="s">
        <v>2257</v>
      </c>
      <c r="CA121">
        <v>45890</v>
      </c>
      <c r="CB121" s="15" t="s">
        <v>2260</v>
      </c>
      <c r="CC121" t="s">
        <v>2387</v>
      </c>
      <c r="CE121" t="s">
        <v>272</v>
      </c>
      <c r="CF121" t="s">
        <v>2341</v>
      </c>
      <c r="CG121">
        <v>45890</v>
      </c>
      <c r="CH121" t="s">
        <v>415</v>
      </c>
      <c r="CI121" t="s">
        <v>261</v>
      </c>
      <c r="CJ121" t="s">
        <v>2246</v>
      </c>
      <c r="CK121">
        <v>45897</v>
      </c>
      <c r="CL121" t="s">
        <v>2245</v>
      </c>
      <c r="CM121" t="s">
        <v>2247</v>
      </c>
      <c r="CN121">
        <v>45897</v>
      </c>
      <c r="CP121" t="s">
        <v>262</v>
      </c>
      <c r="CQ121" t="s">
        <v>2248</v>
      </c>
    </row>
    <row r="122" spans="1:95" ht="25.5" x14ac:dyDescent="0.2">
      <c r="A122" t="s">
        <v>257</v>
      </c>
      <c r="B122">
        <v>6</v>
      </c>
      <c r="C122" s="1"/>
      <c r="AE122" s="1"/>
      <c r="BW122" t="s">
        <v>2338</v>
      </c>
      <c r="BX122" t="s">
        <v>2339</v>
      </c>
      <c r="BY122" t="s">
        <v>259</v>
      </c>
      <c r="BZ122" t="s">
        <v>2257</v>
      </c>
      <c r="CA122">
        <v>45890</v>
      </c>
      <c r="CB122" s="15" t="s">
        <v>2260</v>
      </c>
      <c r="CC122" t="s">
        <v>2388</v>
      </c>
      <c r="CE122" t="s">
        <v>272</v>
      </c>
      <c r="CF122" t="s">
        <v>2341</v>
      </c>
      <c r="CG122">
        <v>45890</v>
      </c>
      <c r="CH122" t="s">
        <v>415</v>
      </c>
      <c r="CI122" t="s">
        <v>261</v>
      </c>
      <c r="CJ122" t="s">
        <v>2246</v>
      </c>
      <c r="CK122">
        <v>45897</v>
      </c>
      <c r="CL122" t="s">
        <v>2245</v>
      </c>
      <c r="CM122" t="s">
        <v>2247</v>
      </c>
      <c r="CN122">
        <v>45897</v>
      </c>
      <c r="CP122" t="s">
        <v>262</v>
      </c>
      <c r="CQ122" t="s">
        <v>2248</v>
      </c>
    </row>
    <row r="123" spans="1:95" ht="25.5" x14ac:dyDescent="0.2">
      <c r="A123" t="s">
        <v>257</v>
      </c>
      <c r="B123">
        <v>6</v>
      </c>
      <c r="C123" s="1"/>
      <c r="AE123" s="1"/>
      <c r="BW123" t="s">
        <v>2338</v>
      </c>
      <c r="BX123" t="s">
        <v>2339</v>
      </c>
      <c r="BY123" t="s">
        <v>259</v>
      </c>
      <c r="BZ123" t="s">
        <v>2257</v>
      </c>
      <c r="CA123">
        <v>45890</v>
      </c>
      <c r="CB123" s="15" t="s">
        <v>2260</v>
      </c>
      <c r="CC123" t="s">
        <v>2389</v>
      </c>
      <c r="CE123" t="s">
        <v>272</v>
      </c>
      <c r="CF123" t="s">
        <v>2341</v>
      </c>
      <c r="CG123">
        <v>45890</v>
      </c>
      <c r="CH123" t="s">
        <v>415</v>
      </c>
      <c r="CI123" t="s">
        <v>261</v>
      </c>
      <c r="CJ123" t="s">
        <v>2246</v>
      </c>
      <c r="CK123">
        <v>45897</v>
      </c>
      <c r="CL123" t="s">
        <v>2245</v>
      </c>
      <c r="CM123" t="s">
        <v>2247</v>
      </c>
      <c r="CN123">
        <v>45897</v>
      </c>
      <c r="CP123" t="s">
        <v>262</v>
      </c>
      <c r="CQ123" t="s">
        <v>2248</v>
      </c>
    </row>
    <row r="124" spans="1:95" ht="25.5" x14ac:dyDescent="0.2">
      <c r="A124" t="s">
        <v>257</v>
      </c>
      <c r="B124">
        <v>6</v>
      </c>
      <c r="C124" s="1"/>
      <c r="AE124" s="1"/>
      <c r="BW124" t="s">
        <v>2338</v>
      </c>
      <c r="BX124" t="s">
        <v>2339</v>
      </c>
      <c r="BY124" t="s">
        <v>259</v>
      </c>
      <c r="BZ124" t="s">
        <v>2257</v>
      </c>
      <c r="CA124">
        <v>45890</v>
      </c>
      <c r="CB124" s="15" t="s">
        <v>2260</v>
      </c>
      <c r="CC124" t="s">
        <v>2390</v>
      </c>
      <c r="CE124" t="s">
        <v>272</v>
      </c>
      <c r="CF124" t="s">
        <v>2341</v>
      </c>
      <c r="CG124">
        <v>45890</v>
      </c>
      <c r="CH124" t="s">
        <v>415</v>
      </c>
      <c r="CI124" t="s">
        <v>261</v>
      </c>
      <c r="CJ124" t="s">
        <v>2246</v>
      </c>
      <c r="CK124">
        <v>45897</v>
      </c>
      <c r="CL124" t="s">
        <v>2245</v>
      </c>
      <c r="CM124" t="s">
        <v>2247</v>
      </c>
      <c r="CN124">
        <v>45897</v>
      </c>
      <c r="CP124" t="s">
        <v>262</v>
      </c>
      <c r="CQ124" t="s">
        <v>2248</v>
      </c>
    </row>
    <row r="125" spans="1:95" ht="25.5" x14ac:dyDescent="0.2">
      <c r="A125" t="s">
        <v>257</v>
      </c>
      <c r="B125">
        <v>6</v>
      </c>
      <c r="C125" s="1"/>
      <c r="AE125" s="1"/>
      <c r="BW125" t="s">
        <v>2338</v>
      </c>
      <c r="BX125" t="s">
        <v>2339</v>
      </c>
      <c r="BY125" t="s">
        <v>259</v>
      </c>
      <c r="BZ125" t="s">
        <v>2257</v>
      </c>
      <c r="CA125">
        <v>45890</v>
      </c>
      <c r="CB125" s="15" t="s">
        <v>2260</v>
      </c>
      <c r="CC125" t="s">
        <v>2391</v>
      </c>
      <c r="CE125" t="s">
        <v>272</v>
      </c>
      <c r="CF125" t="s">
        <v>2341</v>
      </c>
      <c r="CG125">
        <v>45890</v>
      </c>
      <c r="CH125" t="s">
        <v>415</v>
      </c>
      <c r="CI125" t="s">
        <v>261</v>
      </c>
      <c r="CJ125" t="s">
        <v>2246</v>
      </c>
      <c r="CK125">
        <v>45897</v>
      </c>
      <c r="CL125" t="s">
        <v>2245</v>
      </c>
      <c r="CM125" t="s">
        <v>2247</v>
      </c>
      <c r="CN125">
        <v>45897</v>
      </c>
      <c r="CP125" t="s">
        <v>262</v>
      </c>
      <c r="CQ125" t="s">
        <v>2248</v>
      </c>
    </row>
    <row r="126" spans="1:95" ht="25.5" x14ac:dyDescent="0.2">
      <c r="A126" t="s">
        <v>257</v>
      </c>
      <c r="B126">
        <v>6</v>
      </c>
      <c r="C126" s="1"/>
      <c r="AE126" s="1"/>
      <c r="BW126" t="s">
        <v>2338</v>
      </c>
      <c r="BX126" t="s">
        <v>2339</v>
      </c>
      <c r="BY126" t="s">
        <v>259</v>
      </c>
      <c r="BZ126" t="s">
        <v>2257</v>
      </c>
      <c r="CA126">
        <v>45890</v>
      </c>
      <c r="CB126" s="15" t="s">
        <v>2260</v>
      </c>
      <c r="CC126" t="s">
        <v>2392</v>
      </c>
      <c r="CE126" t="s">
        <v>272</v>
      </c>
      <c r="CF126" t="s">
        <v>2341</v>
      </c>
      <c r="CG126">
        <v>45890</v>
      </c>
      <c r="CH126" t="s">
        <v>415</v>
      </c>
      <c r="CI126" t="s">
        <v>261</v>
      </c>
      <c r="CJ126" t="s">
        <v>2246</v>
      </c>
      <c r="CK126">
        <v>45897</v>
      </c>
      <c r="CL126" t="s">
        <v>2245</v>
      </c>
      <c r="CM126" t="s">
        <v>2247</v>
      </c>
      <c r="CN126">
        <v>45897</v>
      </c>
      <c r="CP126" t="s">
        <v>262</v>
      </c>
      <c r="CQ126" t="s">
        <v>2248</v>
      </c>
    </row>
    <row r="127" spans="1:95" ht="25.5" x14ac:dyDescent="0.2">
      <c r="A127" t="s">
        <v>257</v>
      </c>
      <c r="B127">
        <v>6</v>
      </c>
      <c r="C127" s="1"/>
      <c r="AE127" s="1"/>
      <c r="BW127" t="s">
        <v>2338</v>
      </c>
      <c r="BX127" t="s">
        <v>2339</v>
      </c>
      <c r="BY127" t="s">
        <v>259</v>
      </c>
      <c r="BZ127" t="s">
        <v>2257</v>
      </c>
      <c r="CA127">
        <v>45890</v>
      </c>
      <c r="CB127" s="15" t="s">
        <v>2260</v>
      </c>
      <c r="CC127" t="s">
        <v>2393</v>
      </c>
      <c r="CE127" t="s">
        <v>272</v>
      </c>
      <c r="CF127" t="s">
        <v>2341</v>
      </c>
      <c r="CG127">
        <v>45890</v>
      </c>
      <c r="CH127" t="s">
        <v>415</v>
      </c>
      <c r="CI127" t="s">
        <v>261</v>
      </c>
      <c r="CJ127" t="s">
        <v>2246</v>
      </c>
      <c r="CK127">
        <v>45897</v>
      </c>
      <c r="CL127" t="s">
        <v>2245</v>
      </c>
      <c r="CM127" t="s">
        <v>2247</v>
      </c>
      <c r="CN127">
        <v>45897</v>
      </c>
      <c r="CP127" t="s">
        <v>262</v>
      </c>
      <c r="CQ127" t="s">
        <v>2248</v>
      </c>
    </row>
    <row r="128" spans="1:95" ht="25.5" x14ac:dyDescent="0.2">
      <c r="A128" t="s">
        <v>257</v>
      </c>
      <c r="B128">
        <v>6</v>
      </c>
      <c r="C128" s="1"/>
      <c r="AE128" s="1"/>
      <c r="BW128" t="s">
        <v>2338</v>
      </c>
      <c r="BX128" t="s">
        <v>2339</v>
      </c>
      <c r="BY128" t="s">
        <v>259</v>
      </c>
      <c r="BZ128" t="s">
        <v>2257</v>
      </c>
      <c r="CA128">
        <v>45890</v>
      </c>
      <c r="CB128" s="15" t="s">
        <v>2260</v>
      </c>
      <c r="CC128" t="s">
        <v>2394</v>
      </c>
      <c r="CE128" t="s">
        <v>272</v>
      </c>
      <c r="CF128" t="s">
        <v>2341</v>
      </c>
      <c r="CG128">
        <v>45890</v>
      </c>
      <c r="CH128" t="s">
        <v>415</v>
      </c>
      <c r="CI128" t="s">
        <v>261</v>
      </c>
      <c r="CJ128" t="s">
        <v>2246</v>
      </c>
      <c r="CK128">
        <v>45897</v>
      </c>
      <c r="CL128" t="s">
        <v>2245</v>
      </c>
      <c r="CM128" t="s">
        <v>2247</v>
      </c>
      <c r="CN128">
        <v>45897</v>
      </c>
      <c r="CP128" t="s">
        <v>262</v>
      </c>
      <c r="CQ128" t="s">
        <v>2248</v>
      </c>
    </row>
    <row r="129" spans="1:95" ht="25.5" x14ac:dyDescent="0.2">
      <c r="A129" t="s">
        <v>257</v>
      </c>
      <c r="B129">
        <v>6</v>
      </c>
      <c r="C129" s="1"/>
      <c r="AE129" s="1"/>
      <c r="BW129" t="s">
        <v>2338</v>
      </c>
      <c r="BX129" t="s">
        <v>2339</v>
      </c>
      <c r="BY129" t="s">
        <v>259</v>
      </c>
      <c r="BZ129" t="s">
        <v>2257</v>
      </c>
      <c r="CA129">
        <v>45890</v>
      </c>
      <c r="CB129" s="15" t="s">
        <v>2260</v>
      </c>
      <c r="CC129" t="s">
        <v>2395</v>
      </c>
      <c r="CE129" t="s">
        <v>272</v>
      </c>
      <c r="CF129" t="s">
        <v>2341</v>
      </c>
      <c r="CG129">
        <v>45890</v>
      </c>
      <c r="CH129" t="s">
        <v>415</v>
      </c>
      <c r="CI129" t="s">
        <v>261</v>
      </c>
      <c r="CJ129" t="s">
        <v>2246</v>
      </c>
      <c r="CK129">
        <v>45897</v>
      </c>
      <c r="CL129" t="s">
        <v>2245</v>
      </c>
      <c r="CM129" t="s">
        <v>2247</v>
      </c>
      <c r="CN129">
        <v>45897</v>
      </c>
      <c r="CP129" t="s">
        <v>262</v>
      </c>
      <c r="CQ129" t="s">
        <v>2248</v>
      </c>
    </row>
    <row r="130" spans="1:95" ht="25.5" x14ac:dyDescent="0.2">
      <c r="A130" t="s">
        <v>257</v>
      </c>
      <c r="B130">
        <v>6</v>
      </c>
      <c r="C130" s="1"/>
      <c r="AE130" s="1"/>
      <c r="BW130" t="s">
        <v>2338</v>
      </c>
      <c r="BX130" t="s">
        <v>2339</v>
      </c>
      <c r="BY130" t="s">
        <v>259</v>
      </c>
      <c r="BZ130" t="s">
        <v>2257</v>
      </c>
      <c r="CA130">
        <v>45890</v>
      </c>
      <c r="CB130" s="15" t="s">
        <v>2260</v>
      </c>
      <c r="CC130" t="s">
        <v>2396</v>
      </c>
      <c r="CE130" t="s">
        <v>272</v>
      </c>
      <c r="CF130" t="s">
        <v>2341</v>
      </c>
      <c r="CG130">
        <v>45890</v>
      </c>
      <c r="CH130" t="s">
        <v>415</v>
      </c>
      <c r="CI130" t="s">
        <v>261</v>
      </c>
      <c r="CJ130" t="s">
        <v>2246</v>
      </c>
      <c r="CK130">
        <v>45897</v>
      </c>
      <c r="CL130" t="s">
        <v>2245</v>
      </c>
      <c r="CM130" t="s">
        <v>2247</v>
      </c>
      <c r="CN130">
        <v>45897</v>
      </c>
      <c r="CP130" t="s">
        <v>262</v>
      </c>
      <c r="CQ130" t="s">
        <v>2248</v>
      </c>
    </row>
    <row r="131" spans="1:95" ht="25.5" x14ac:dyDescent="0.2">
      <c r="A131" t="s">
        <v>257</v>
      </c>
      <c r="B131">
        <v>6</v>
      </c>
      <c r="C131" s="1"/>
      <c r="AE131" s="1"/>
      <c r="BW131" t="s">
        <v>2338</v>
      </c>
      <c r="BX131" t="s">
        <v>2339</v>
      </c>
      <c r="BY131" t="s">
        <v>259</v>
      </c>
      <c r="BZ131" t="s">
        <v>2257</v>
      </c>
      <c r="CA131">
        <v>45890</v>
      </c>
      <c r="CB131" s="15" t="s">
        <v>2260</v>
      </c>
      <c r="CC131" t="s">
        <v>2397</v>
      </c>
      <c r="CE131" t="s">
        <v>272</v>
      </c>
      <c r="CF131" t="s">
        <v>2341</v>
      </c>
      <c r="CG131">
        <v>45890</v>
      </c>
      <c r="CH131" t="s">
        <v>415</v>
      </c>
      <c r="CI131" t="s">
        <v>261</v>
      </c>
      <c r="CJ131" t="s">
        <v>2246</v>
      </c>
      <c r="CK131">
        <v>45897</v>
      </c>
      <c r="CL131" t="s">
        <v>2245</v>
      </c>
      <c r="CM131" t="s">
        <v>2247</v>
      </c>
      <c r="CN131">
        <v>45897</v>
      </c>
      <c r="CP131" t="s">
        <v>262</v>
      </c>
      <c r="CQ131" t="s">
        <v>2248</v>
      </c>
    </row>
    <row r="132" spans="1:95" ht="25.5" x14ac:dyDescent="0.2">
      <c r="A132" t="s">
        <v>257</v>
      </c>
      <c r="B132">
        <v>6</v>
      </c>
      <c r="C132" s="1"/>
      <c r="AE132" s="1"/>
      <c r="BW132" t="s">
        <v>2338</v>
      </c>
      <c r="BX132" t="s">
        <v>2339</v>
      </c>
      <c r="BY132" t="s">
        <v>259</v>
      </c>
      <c r="BZ132" t="s">
        <v>2257</v>
      </c>
      <c r="CA132">
        <v>45890</v>
      </c>
      <c r="CB132" s="15" t="s">
        <v>2260</v>
      </c>
      <c r="CC132" t="s">
        <v>2398</v>
      </c>
      <c r="CE132" t="s">
        <v>272</v>
      </c>
      <c r="CF132" t="s">
        <v>2341</v>
      </c>
      <c r="CG132">
        <v>45890</v>
      </c>
      <c r="CH132" t="s">
        <v>415</v>
      </c>
      <c r="CI132" t="s">
        <v>261</v>
      </c>
      <c r="CJ132" t="s">
        <v>2246</v>
      </c>
      <c r="CK132">
        <v>45897</v>
      </c>
      <c r="CL132" t="s">
        <v>2245</v>
      </c>
      <c r="CM132" t="s">
        <v>2247</v>
      </c>
      <c r="CN132">
        <v>45897</v>
      </c>
      <c r="CP132" t="s">
        <v>262</v>
      </c>
      <c r="CQ132" t="s">
        <v>2248</v>
      </c>
    </row>
    <row r="133" spans="1:95" ht="25.5" x14ac:dyDescent="0.2">
      <c r="A133" t="s">
        <v>257</v>
      </c>
      <c r="B133">
        <v>6</v>
      </c>
      <c r="C133" s="1"/>
      <c r="AE133" s="1"/>
      <c r="BW133" t="s">
        <v>2338</v>
      </c>
      <c r="BX133" t="s">
        <v>2339</v>
      </c>
      <c r="BY133" t="s">
        <v>259</v>
      </c>
      <c r="BZ133" t="s">
        <v>2257</v>
      </c>
      <c r="CA133">
        <v>45890</v>
      </c>
      <c r="CB133" s="15" t="s">
        <v>2260</v>
      </c>
      <c r="CC133" t="s">
        <v>2399</v>
      </c>
      <c r="CE133" t="s">
        <v>272</v>
      </c>
      <c r="CF133" t="s">
        <v>2341</v>
      </c>
      <c r="CG133">
        <v>45890</v>
      </c>
      <c r="CH133" t="s">
        <v>415</v>
      </c>
      <c r="CI133" t="s">
        <v>261</v>
      </c>
      <c r="CJ133" t="s">
        <v>2246</v>
      </c>
      <c r="CK133">
        <v>45897</v>
      </c>
      <c r="CL133" t="s">
        <v>2245</v>
      </c>
      <c r="CM133" t="s">
        <v>2247</v>
      </c>
      <c r="CN133">
        <v>45897</v>
      </c>
      <c r="CP133" t="s">
        <v>262</v>
      </c>
      <c r="CQ133" t="s">
        <v>2248</v>
      </c>
    </row>
    <row r="134" spans="1:95" ht="25.5" x14ac:dyDescent="0.2">
      <c r="A134" t="s">
        <v>257</v>
      </c>
      <c r="B134">
        <v>6</v>
      </c>
      <c r="C134" s="1"/>
      <c r="AE134" s="1"/>
      <c r="BW134" t="s">
        <v>2338</v>
      </c>
      <c r="BX134" t="s">
        <v>2339</v>
      </c>
      <c r="BY134" t="s">
        <v>259</v>
      </c>
      <c r="BZ134" t="s">
        <v>2257</v>
      </c>
      <c r="CA134">
        <v>45890</v>
      </c>
      <c r="CB134" s="15" t="s">
        <v>2260</v>
      </c>
      <c r="CC134" t="s">
        <v>2400</v>
      </c>
      <c r="CE134" t="s">
        <v>272</v>
      </c>
      <c r="CF134" t="s">
        <v>2341</v>
      </c>
      <c r="CG134">
        <v>45890</v>
      </c>
      <c r="CH134" t="s">
        <v>415</v>
      </c>
      <c r="CI134" t="s">
        <v>261</v>
      </c>
      <c r="CJ134" t="s">
        <v>2246</v>
      </c>
      <c r="CK134">
        <v>45897</v>
      </c>
      <c r="CL134" t="s">
        <v>2245</v>
      </c>
      <c r="CM134" t="s">
        <v>2247</v>
      </c>
      <c r="CN134">
        <v>45897</v>
      </c>
      <c r="CP134" t="s">
        <v>262</v>
      </c>
      <c r="CQ134" t="s">
        <v>2248</v>
      </c>
    </row>
    <row r="135" spans="1:95" ht="25.5" x14ac:dyDescent="0.2">
      <c r="A135" t="s">
        <v>257</v>
      </c>
      <c r="B135">
        <v>6</v>
      </c>
      <c r="C135" s="1"/>
      <c r="AE135" s="1"/>
      <c r="BW135" t="s">
        <v>2338</v>
      </c>
      <c r="BX135" t="s">
        <v>2339</v>
      </c>
      <c r="BY135" t="s">
        <v>259</v>
      </c>
      <c r="BZ135" t="s">
        <v>2257</v>
      </c>
      <c r="CA135">
        <v>45890</v>
      </c>
      <c r="CB135" s="15" t="s">
        <v>2260</v>
      </c>
      <c r="CC135" t="s">
        <v>2401</v>
      </c>
      <c r="CE135" t="s">
        <v>272</v>
      </c>
      <c r="CF135" t="s">
        <v>2341</v>
      </c>
      <c r="CG135">
        <v>45890</v>
      </c>
      <c r="CH135" t="s">
        <v>415</v>
      </c>
      <c r="CI135" t="s">
        <v>261</v>
      </c>
      <c r="CJ135" t="s">
        <v>2246</v>
      </c>
      <c r="CK135">
        <v>45897</v>
      </c>
      <c r="CL135" t="s">
        <v>2245</v>
      </c>
      <c r="CM135" t="s">
        <v>2247</v>
      </c>
      <c r="CN135">
        <v>45897</v>
      </c>
      <c r="CP135" t="s">
        <v>262</v>
      </c>
      <c r="CQ135" t="s">
        <v>2248</v>
      </c>
    </row>
    <row r="136" spans="1:95" ht="25.5" x14ac:dyDescent="0.2">
      <c r="A136" t="s">
        <v>257</v>
      </c>
      <c r="B136">
        <v>6</v>
      </c>
      <c r="C136" s="1"/>
      <c r="AE136" s="1"/>
      <c r="BW136" t="s">
        <v>2338</v>
      </c>
      <c r="BX136" t="s">
        <v>2339</v>
      </c>
      <c r="BY136" t="s">
        <v>259</v>
      </c>
      <c r="BZ136" t="s">
        <v>2257</v>
      </c>
      <c r="CA136">
        <v>45890</v>
      </c>
      <c r="CB136" s="15" t="s">
        <v>2260</v>
      </c>
      <c r="CC136" t="s">
        <v>2402</v>
      </c>
      <c r="CE136" t="s">
        <v>272</v>
      </c>
      <c r="CF136" t="s">
        <v>2341</v>
      </c>
      <c r="CG136">
        <v>45890</v>
      </c>
      <c r="CH136" t="s">
        <v>415</v>
      </c>
      <c r="CI136" t="s">
        <v>261</v>
      </c>
      <c r="CJ136" t="s">
        <v>2246</v>
      </c>
      <c r="CK136">
        <v>45897</v>
      </c>
      <c r="CL136" t="s">
        <v>2245</v>
      </c>
      <c r="CM136" t="s">
        <v>2247</v>
      </c>
      <c r="CN136">
        <v>45897</v>
      </c>
      <c r="CP136" t="s">
        <v>262</v>
      </c>
      <c r="CQ136" t="s">
        <v>2248</v>
      </c>
    </row>
    <row r="137" spans="1:95" ht="25.5" x14ac:dyDescent="0.2">
      <c r="A137" t="s">
        <v>257</v>
      </c>
      <c r="B137">
        <v>6</v>
      </c>
      <c r="C137" s="1"/>
      <c r="AE137" s="1"/>
      <c r="BW137" t="s">
        <v>2338</v>
      </c>
      <c r="BX137" t="s">
        <v>2339</v>
      </c>
      <c r="BY137" t="s">
        <v>259</v>
      </c>
      <c r="BZ137" t="s">
        <v>2257</v>
      </c>
      <c r="CA137">
        <v>45890</v>
      </c>
      <c r="CB137" s="15" t="s">
        <v>2260</v>
      </c>
      <c r="CC137" t="s">
        <v>2403</v>
      </c>
      <c r="CE137" t="s">
        <v>272</v>
      </c>
      <c r="CF137" t="s">
        <v>2341</v>
      </c>
      <c r="CG137">
        <v>45890</v>
      </c>
      <c r="CH137" t="s">
        <v>415</v>
      </c>
      <c r="CI137" t="s">
        <v>261</v>
      </c>
      <c r="CJ137" t="s">
        <v>2246</v>
      </c>
      <c r="CK137">
        <v>45897</v>
      </c>
      <c r="CL137" t="s">
        <v>2245</v>
      </c>
      <c r="CM137" t="s">
        <v>2247</v>
      </c>
      <c r="CN137">
        <v>45897</v>
      </c>
      <c r="CP137" t="s">
        <v>262</v>
      </c>
      <c r="CQ137" t="s">
        <v>2248</v>
      </c>
    </row>
    <row r="138" spans="1:95" ht="25.5" x14ac:dyDescent="0.2">
      <c r="A138" t="s">
        <v>257</v>
      </c>
      <c r="B138">
        <v>6</v>
      </c>
      <c r="C138" s="1"/>
      <c r="AE138" s="1"/>
      <c r="BW138" t="s">
        <v>2338</v>
      </c>
      <c r="BX138" t="s">
        <v>2339</v>
      </c>
      <c r="BY138" t="s">
        <v>259</v>
      </c>
      <c r="BZ138" t="s">
        <v>2257</v>
      </c>
      <c r="CA138">
        <v>45890</v>
      </c>
      <c r="CB138" s="15" t="s">
        <v>2260</v>
      </c>
      <c r="CC138" t="s">
        <v>2404</v>
      </c>
      <c r="CE138" t="s">
        <v>272</v>
      </c>
      <c r="CF138" t="s">
        <v>2341</v>
      </c>
      <c r="CG138">
        <v>45890</v>
      </c>
      <c r="CH138" t="s">
        <v>415</v>
      </c>
      <c r="CI138" t="s">
        <v>261</v>
      </c>
      <c r="CJ138" t="s">
        <v>2246</v>
      </c>
      <c r="CK138">
        <v>45897</v>
      </c>
      <c r="CL138" t="s">
        <v>2245</v>
      </c>
      <c r="CM138" t="s">
        <v>2247</v>
      </c>
      <c r="CN138">
        <v>45897</v>
      </c>
      <c r="CP138" t="s">
        <v>262</v>
      </c>
      <c r="CQ138" t="s">
        <v>2248</v>
      </c>
    </row>
    <row r="139" spans="1:95" ht="25.5" x14ac:dyDescent="0.2">
      <c r="A139" t="s">
        <v>257</v>
      </c>
      <c r="B139">
        <v>6</v>
      </c>
      <c r="C139" s="1"/>
      <c r="AE139" s="1"/>
      <c r="BW139" t="s">
        <v>2338</v>
      </c>
      <c r="BX139" t="s">
        <v>2339</v>
      </c>
      <c r="BY139" t="s">
        <v>259</v>
      </c>
      <c r="BZ139" t="s">
        <v>2257</v>
      </c>
      <c r="CA139">
        <v>45890</v>
      </c>
      <c r="CB139" s="15" t="s">
        <v>2260</v>
      </c>
      <c r="CC139" t="s">
        <v>2405</v>
      </c>
      <c r="CE139" t="s">
        <v>272</v>
      </c>
      <c r="CF139" t="s">
        <v>2341</v>
      </c>
      <c r="CG139">
        <v>45890</v>
      </c>
      <c r="CH139" t="s">
        <v>415</v>
      </c>
      <c r="CI139" t="s">
        <v>261</v>
      </c>
      <c r="CJ139" t="s">
        <v>2246</v>
      </c>
      <c r="CK139">
        <v>45897</v>
      </c>
      <c r="CL139" t="s">
        <v>2245</v>
      </c>
      <c r="CM139" t="s">
        <v>2247</v>
      </c>
      <c r="CN139">
        <v>45897</v>
      </c>
      <c r="CP139" t="s">
        <v>262</v>
      </c>
      <c r="CQ139" t="s">
        <v>2248</v>
      </c>
    </row>
    <row r="140" spans="1:95" ht="25.5" x14ac:dyDescent="0.2">
      <c r="A140" t="s">
        <v>257</v>
      </c>
      <c r="B140">
        <v>7</v>
      </c>
      <c r="C140" s="1"/>
      <c r="AE140" s="1"/>
      <c r="BW140" t="s">
        <v>2406</v>
      </c>
      <c r="BX140" t="s">
        <v>2407</v>
      </c>
      <c r="BY140" t="s">
        <v>259</v>
      </c>
      <c r="BZ140" t="s">
        <v>2264</v>
      </c>
      <c r="CA140">
        <v>45890</v>
      </c>
      <c r="CB140" s="15" t="s">
        <v>2260</v>
      </c>
      <c r="CC140" t="s">
        <v>2408</v>
      </c>
      <c r="CE140" t="s">
        <v>272</v>
      </c>
      <c r="CF140" t="s">
        <v>2409</v>
      </c>
      <c r="CG140">
        <v>45890</v>
      </c>
      <c r="CH140" t="s">
        <v>415</v>
      </c>
      <c r="CI140" t="s">
        <v>261</v>
      </c>
      <c r="CJ140" t="s">
        <v>2246</v>
      </c>
      <c r="CK140">
        <v>45897</v>
      </c>
      <c r="CL140" t="s">
        <v>2245</v>
      </c>
      <c r="CM140" t="s">
        <v>2247</v>
      </c>
      <c r="CN140">
        <v>45897</v>
      </c>
      <c r="CP140" t="s">
        <v>262</v>
      </c>
      <c r="CQ140" t="s">
        <v>2248</v>
      </c>
    </row>
    <row r="141" spans="1:95" ht="25.5" x14ac:dyDescent="0.2">
      <c r="A141" t="s">
        <v>257</v>
      </c>
      <c r="B141">
        <v>7</v>
      </c>
      <c r="C141" s="1"/>
      <c r="AE141" s="1"/>
      <c r="BW141" t="s">
        <v>2406</v>
      </c>
      <c r="BX141" t="s">
        <v>2407</v>
      </c>
      <c r="BY141" t="s">
        <v>259</v>
      </c>
      <c r="BZ141" t="s">
        <v>2264</v>
      </c>
      <c r="CA141">
        <v>45890</v>
      </c>
      <c r="CB141" s="15" t="s">
        <v>2260</v>
      </c>
      <c r="CC141" t="s">
        <v>2410</v>
      </c>
      <c r="CE141" t="s">
        <v>272</v>
      </c>
      <c r="CF141" t="s">
        <v>2409</v>
      </c>
      <c r="CG141">
        <v>45890</v>
      </c>
      <c r="CH141" t="s">
        <v>415</v>
      </c>
      <c r="CI141" t="s">
        <v>261</v>
      </c>
      <c r="CJ141" t="s">
        <v>2246</v>
      </c>
      <c r="CK141">
        <v>45897</v>
      </c>
      <c r="CL141" t="s">
        <v>2245</v>
      </c>
      <c r="CM141" t="s">
        <v>2247</v>
      </c>
      <c r="CN141">
        <v>45897</v>
      </c>
      <c r="CP141" t="s">
        <v>262</v>
      </c>
      <c r="CQ141" t="s">
        <v>2248</v>
      </c>
    </row>
    <row r="142" spans="1:95" ht="25.5" x14ac:dyDescent="0.2">
      <c r="A142" t="s">
        <v>257</v>
      </c>
      <c r="B142">
        <v>7</v>
      </c>
      <c r="C142" s="1"/>
      <c r="AE142" s="1"/>
      <c r="BW142" t="s">
        <v>2406</v>
      </c>
      <c r="BX142" t="s">
        <v>2407</v>
      </c>
      <c r="BY142" t="s">
        <v>259</v>
      </c>
      <c r="BZ142" t="s">
        <v>2264</v>
      </c>
      <c r="CA142">
        <v>45890</v>
      </c>
      <c r="CB142" s="15" t="s">
        <v>2260</v>
      </c>
      <c r="CC142" t="s">
        <v>2411</v>
      </c>
      <c r="CE142" t="s">
        <v>272</v>
      </c>
      <c r="CF142" t="s">
        <v>2409</v>
      </c>
      <c r="CG142">
        <v>45890</v>
      </c>
      <c r="CH142" t="s">
        <v>415</v>
      </c>
      <c r="CI142" t="s">
        <v>261</v>
      </c>
      <c r="CJ142" t="s">
        <v>2246</v>
      </c>
      <c r="CK142">
        <v>45897</v>
      </c>
      <c r="CL142" t="s">
        <v>2245</v>
      </c>
      <c r="CM142" t="s">
        <v>2247</v>
      </c>
      <c r="CN142">
        <v>45897</v>
      </c>
      <c r="CP142" t="s">
        <v>262</v>
      </c>
      <c r="CQ142" t="s">
        <v>2248</v>
      </c>
    </row>
    <row r="143" spans="1:95" ht="25.5" x14ac:dyDescent="0.2">
      <c r="A143" t="s">
        <v>257</v>
      </c>
      <c r="B143">
        <v>7</v>
      </c>
      <c r="C143" s="1"/>
      <c r="AE143" s="1"/>
      <c r="BW143" t="s">
        <v>2406</v>
      </c>
      <c r="BX143" t="s">
        <v>2407</v>
      </c>
      <c r="BY143" t="s">
        <v>259</v>
      </c>
      <c r="BZ143" t="s">
        <v>2264</v>
      </c>
      <c r="CA143">
        <v>45890</v>
      </c>
      <c r="CB143" s="15" t="s">
        <v>2260</v>
      </c>
      <c r="CC143" t="s">
        <v>2412</v>
      </c>
      <c r="CE143" t="s">
        <v>272</v>
      </c>
      <c r="CF143" t="s">
        <v>2409</v>
      </c>
      <c r="CG143">
        <v>45890</v>
      </c>
      <c r="CH143" t="s">
        <v>415</v>
      </c>
      <c r="CI143" t="s">
        <v>261</v>
      </c>
      <c r="CJ143" t="s">
        <v>2246</v>
      </c>
      <c r="CK143">
        <v>45897</v>
      </c>
      <c r="CL143" t="s">
        <v>2245</v>
      </c>
      <c r="CM143" t="s">
        <v>2247</v>
      </c>
      <c r="CN143">
        <v>45897</v>
      </c>
      <c r="CP143" t="s">
        <v>262</v>
      </c>
      <c r="CQ143" t="s">
        <v>2248</v>
      </c>
    </row>
    <row r="144" spans="1:95" ht="25.5" x14ac:dyDescent="0.2">
      <c r="A144" t="s">
        <v>257</v>
      </c>
      <c r="B144">
        <v>7</v>
      </c>
      <c r="C144" s="1"/>
      <c r="AE144" s="1"/>
      <c r="BW144" t="s">
        <v>2406</v>
      </c>
      <c r="BX144" t="s">
        <v>2407</v>
      </c>
      <c r="BY144" t="s">
        <v>259</v>
      </c>
      <c r="BZ144" t="s">
        <v>2264</v>
      </c>
      <c r="CA144">
        <v>45890</v>
      </c>
      <c r="CB144" s="15" t="s">
        <v>2260</v>
      </c>
      <c r="CC144" t="s">
        <v>2413</v>
      </c>
      <c r="CE144" t="s">
        <v>272</v>
      </c>
      <c r="CF144" t="s">
        <v>2409</v>
      </c>
      <c r="CG144">
        <v>45890</v>
      </c>
      <c r="CH144" t="s">
        <v>415</v>
      </c>
      <c r="CI144" t="s">
        <v>261</v>
      </c>
      <c r="CJ144" t="s">
        <v>2246</v>
      </c>
      <c r="CK144">
        <v>45897</v>
      </c>
      <c r="CL144" t="s">
        <v>2245</v>
      </c>
      <c r="CM144" t="s">
        <v>2247</v>
      </c>
      <c r="CN144">
        <v>45897</v>
      </c>
      <c r="CP144" t="s">
        <v>262</v>
      </c>
      <c r="CQ144" t="s">
        <v>2248</v>
      </c>
    </row>
    <row r="145" spans="1:95" ht="25.5" x14ac:dyDescent="0.2">
      <c r="A145" t="s">
        <v>257</v>
      </c>
      <c r="B145">
        <v>7</v>
      </c>
      <c r="C145" s="1"/>
      <c r="AE145" s="1"/>
      <c r="BW145" t="s">
        <v>2406</v>
      </c>
      <c r="BX145" t="s">
        <v>2407</v>
      </c>
      <c r="BY145" t="s">
        <v>259</v>
      </c>
      <c r="BZ145" t="s">
        <v>2264</v>
      </c>
      <c r="CA145">
        <v>45890</v>
      </c>
      <c r="CB145" s="15" t="s">
        <v>2260</v>
      </c>
      <c r="CC145" t="s">
        <v>2414</v>
      </c>
      <c r="CE145" t="s">
        <v>272</v>
      </c>
      <c r="CF145" t="s">
        <v>2409</v>
      </c>
      <c r="CG145">
        <v>45890</v>
      </c>
      <c r="CH145" t="s">
        <v>415</v>
      </c>
      <c r="CI145" t="s">
        <v>261</v>
      </c>
      <c r="CJ145" t="s">
        <v>2246</v>
      </c>
      <c r="CK145">
        <v>45897</v>
      </c>
      <c r="CL145" t="s">
        <v>2245</v>
      </c>
      <c r="CM145" t="s">
        <v>2247</v>
      </c>
      <c r="CN145">
        <v>45897</v>
      </c>
      <c r="CP145" t="s">
        <v>262</v>
      </c>
      <c r="CQ145" t="s">
        <v>2248</v>
      </c>
    </row>
    <row r="146" spans="1:95" ht="25.5" x14ac:dyDescent="0.2">
      <c r="A146" t="s">
        <v>257</v>
      </c>
      <c r="B146">
        <v>7</v>
      </c>
      <c r="C146" s="1"/>
      <c r="AE146" s="1"/>
      <c r="BW146" t="s">
        <v>2406</v>
      </c>
      <c r="BX146" t="s">
        <v>2407</v>
      </c>
      <c r="BY146" t="s">
        <v>259</v>
      </c>
      <c r="BZ146" t="s">
        <v>2264</v>
      </c>
      <c r="CA146">
        <v>45890</v>
      </c>
      <c r="CB146" s="15" t="s">
        <v>2260</v>
      </c>
      <c r="CC146" t="s">
        <v>2415</v>
      </c>
      <c r="CE146" t="s">
        <v>272</v>
      </c>
      <c r="CF146" t="s">
        <v>2409</v>
      </c>
      <c r="CG146">
        <v>45890</v>
      </c>
      <c r="CH146" t="s">
        <v>415</v>
      </c>
      <c r="CI146" t="s">
        <v>261</v>
      </c>
      <c r="CJ146" t="s">
        <v>2246</v>
      </c>
      <c r="CK146">
        <v>45897</v>
      </c>
      <c r="CL146" t="s">
        <v>2245</v>
      </c>
      <c r="CM146" t="s">
        <v>2247</v>
      </c>
      <c r="CN146">
        <v>45897</v>
      </c>
      <c r="CP146" t="s">
        <v>262</v>
      </c>
      <c r="CQ146" t="s">
        <v>2248</v>
      </c>
    </row>
    <row r="147" spans="1:95" ht="25.5" x14ac:dyDescent="0.2">
      <c r="A147" t="s">
        <v>257</v>
      </c>
      <c r="B147">
        <v>7</v>
      </c>
      <c r="C147" s="1"/>
      <c r="AE147" s="1"/>
      <c r="BW147" t="s">
        <v>2406</v>
      </c>
      <c r="BX147" t="s">
        <v>2407</v>
      </c>
      <c r="BY147" t="s">
        <v>259</v>
      </c>
      <c r="BZ147" t="s">
        <v>2264</v>
      </c>
      <c r="CA147">
        <v>45890</v>
      </c>
      <c r="CB147" s="15" t="s">
        <v>2260</v>
      </c>
      <c r="CC147" t="s">
        <v>2416</v>
      </c>
      <c r="CE147" t="s">
        <v>272</v>
      </c>
      <c r="CF147" t="s">
        <v>2409</v>
      </c>
      <c r="CG147">
        <v>45890</v>
      </c>
      <c r="CH147" t="s">
        <v>415</v>
      </c>
      <c r="CI147" t="s">
        <v>261</v>
      </c>
      <c r="CJ147" t="s">
        <v>2246</v>
      </c>
      <c r="CK147">
        <v>45897</v>
      </c>
      <c r="CL147" t="s">
        <v>2245</v>
      </c>
      <c r="CM147" t="s">
        <v>2247</v>
      </c>
      <c r="CN147">
        <v>45897</v>
      </c>
      <c r="CP147" t="s">
        <v>262</v>
      </c>
      <c r="CQ147" t="s">
        <v>2248</v>
      </c>
    </row>
    <row r="148" spans="1:95" ht="25.5" x14ac:dyDescent="0.2">
      <c r="A148" t="s">
        <v>257</v>
      </c>
      <c r="B148">
        <v>7</v>
      </c>
      <c r="C148" s="1"/>
      <c r="AE148" s="1"/>
      <c r="BW148" t="s">
        <v>2406</v>
      </c>
      <c r="BX148" t="s">
        <v>2407</v>
      </c>
      <c r="BY148" t="s">
        <v>259</v>
      </c>
      <c r="BZ148" t="s">
        <v>2264</v>
      </c>
      <c r="CA148">
        <v>45890</v>
      </c>
      <c r="CB148" s="15" t="s">
        <v>2260</v>
      </c>
      <c r="CC148" t="s">
        <v>2417</v>
      </c>
      <c r="CE148" t="s">
        <v>272</v>
      </c>
      <c r="CF148" t="s">
        <v>2409</v>
      </c>
      <c r="CG148">
        <v>45890</v>
      </c>
      <c r="CH148" t="s">
        <v>415</v>
      </c>
      <c r="CI148" t="s">
        <v>261</v>
      </c>
      <c r="CJ148" t="s">
        <v>2246</v>
      </c>
      <c r="CK148">
        <v>45897</v>
      </c>
      <c r="CL148" t="s">
        <v>2245</v>
      </c>
      <c r="CM148" t="s">
        <v>2247</v>
      </c>
      <c r="CN148">
        <v>45897</v>
      </c>
      <c r="CP148" t="s">
        <v>262</v>
      </c>
      <c r="CQ148" t="s">
        <v>2248</v>
      </c>
    </row>
    <row r="149" spans="1:95" ht="25.5" x14ac:dyDescent="0.2">
      <c r="A149" t="s">
        <v>257</v>
      </c>
      <c r="B149">
        <v>7</v>
      </c>
      <c r="C149" s="1"/>
      <c r="AE149" s="1"/>
      <c r="BW149" t="s">
        <v>2406</v>
      </c>
      <c r="BX149" t="s">
        <v>2407</v>
      </c>
      <c r="BY149" t="s">
        <v>259</v>
      </c>
      <c r="BZ149" t="s">
        <v>2264</v>
      </c>
      <c r="CA149">
        <v>45890</v>
      </c>
      <c r="CB149" s="15" t="s">
        <v>2260</v>
      </c>
      <c r="CC149" t="s">
        <v>2418</v>
      </c>
      <c r="CE149" t="s">
        <v>272</v>
      </c>
      <c r="CF149" t="s">
        <v>2409</v>
      </c>
      <c r="CG149">
        <v>45890</v>
      </c>
      <c r="CH149" t="s">
        <v>415</v>
      </c>
      <c r="CI149" t="s">
        <v>261</v>
      </c>
      <c r="CJ149" t="s">
        <v>2246</v>
      </c>
      <c r="CK149">
        <v>45897</v>
      </c>
      <c r="CL149" t="s">
        <v>2245</v>
      </c>
      <c r="CM149" t="s">
        <v>2247</v>
      </c>
      <c r="CN149">
        <v>45897</v>
      </c>
      <c r="CP149" t="s">
        <v>262</v>
      </c>
      <c r="CQ149" t="s">
        <v>2248</v>
      </c>
    </row>
    <row r="150" spans="1:95" ht="25.5" x14ac:dyDescent="0.2">
      <c r="A150" t="s">
        <v>257</v>
      </c>
      <c r="B150">
        <v>7</v>
      </c>
      <c r="C150" s="1"/>
      <c r="AE150" s="1"/>
      <c r="BW150" t="s">
        <v>2406</v>
      </c>
      <c r="BX150" t="s">
        <v>2407</v>
      </c>
      <c r="BY150" t="s">
        <v>259</v>
      </c>
      <c r="BZ150" t="s">
        <v>2264</v>
      </c>
      <c r="CA150">
        <v>45890</v>
      </c>
      <c r="CB150" s="15" t="s">
        <v>2260</v>
      </c>
      <c r="CC150" t="s">
        <v>2419</v>
      </c>
      <c r="CE150" t="s">
        <v>272</v>
      </c>
      <c r="CF150" t="s">
        <v>2409</v>
      </c>
      <c r="CG150">
        <v>45890</v>
      </c>
      <c r="CH150" t="s">
        <v>415</v>
      </c>
      <c r="CI150" t="s">
        <v>261</v>
      </c>
      <c r="CJ150" t="s">
        <v>2246</v>
      </c>
      <c r="CK150">
        <v>45897</v>
      </c>
      <c r="CL150" t="s">
        <v>2245</v>
      </c>
      <c r="CM150" t="s">
        <v>2247</v>
      </c>
      <c r="CN150">
        <v>45897</v>
      </c>
      <c r="CP150" t="s">
        <v>262</v>
      </c>
      <c r="CQ150" t="s">
        <v>2248</v>
      </c>
    </row>
    <row r="151" spans="1:95" ht="25.5" x14ac:dyDescent="0.2">
      <c r="A151" t="s">
        <v>257</v>
      </c>
      <c r="B151">
        <v>7</v>
      </c>
      <c r="C151" s="1"/>
      <c r="AE151" s="1"/>
      <c r="BW151" t="s">
        <v>2406</v>
      </c>
      <c r="BX151" t="s">
        <v>2407</v>
      </c>
      <c r="BY151" t="s">
        <v>259</v>
      </c>
      <c r="BZ151" t="s">
        <v>2264</v>
      </c>
      <c r="CA151">
        <v>45890</v>
      </c>
      <c r="CB151" s="15" t="s">
        <v>2260</v>
      </c>
      <c r="CC151" t="s">
        <v>2420</v>
      </c>
      <c r="CE151" t="s">
        <v>272</v>
      </c>
      <c r="CF151" t="s">
        <v>2409</v>
      </c>
      <c r="CG151">
        <v>45890</v>
      </c>
      <c r="CH151" t="s">
        <v>415</v>
      </c>
      <c r="CI151" t="s">
        <v>261</v>
      </c>
      <c r="CJ151" t="s">
        <v>2246</v>
      </c>
      <c r="CK151">
        <v>45897</v>
      </c>
      <c r="CL151" t="s">
        <v>2245</v>
      </c>
      <c r="CM151" t="s">
        <v>2247</v>
      </c>
      <c r="CN151">
        <v>45897</v>
      </c>
      <c r="CP151" t="s">
        <v>262</v>
      </c>
      <c r="CQ151" t="s">
        <v>2248</v>
      </c>
    </row>
    <row r="152" spans="1:95" ht="25.5" x14ac:dyDescent="0.2">
      <c r="A152" t="s">
        <v>257</v>
      </c>
      <c r="B152">
        <v>7</v>
      </c>
      <c r="C152" s="1"/>
      <c r="AE152" s="1"/>
      <c r="BW152" t="s">
        <v>2406</v>
      </c>
      <c r="BX152" t="s">
        <v>2407</v>
      </c>
      <c r="BY152" t="s">
        <v>259</v>
      </c>
      <c r="BZ152" t="s">
        <v>2264</v>
      </c>
      <c r="CA152">
        <v>45890</v>
      </c>
      <c r="CB152" s="15" t="s">
        <v>2260</v>
      </c>
      <c r="CC152" t="s">
        <v>2421</v>
      </c>
      <c r="CE152" t="s">
        <v>272</v>
      </c>
      <c r="CF152" t="s">
        <v>2409</v>
      </c>
      <c r="CG152">
        <v>45890</v>
      </c>
      <c r="CH152" t="s">
        <v>415</v>
      </c>
      <c r="CI152" t="s">
        <v>261</v>
      </c>
      <c r="CJ152" t="s">
        <v>2246</v>
      </c>
      <c r="CK152">
        <v>45897</v>
      </c>
      <c r="CL152" t="s">
        <v>2245</v>
      </c>
      <c r="CM152" t="s">
        <v>2247</v>
      </c>
      <c r="CN152">
        <v>45897</v>
      </c>
      <c r="CP152" t="s">
        <v>262</v>
      </c>
      <c r="CQ152" t="s">
        <v>2248</v>
      </c>
    </row>
    <row r="153" spans="1:95" ht="25.5" x14ac:dyDescent="0.2">
      <c r="A153" t="s">
        <v>257</v>
      </c>
      <c r="B153">
        <v>8</v>
      </c>
      <c r="C153" s="1"/>
      <c r="AE153" s="1"/>
      <c r="BW153" t="s">
        <v>2422</v>
      </c>
      <c r="BX153" t="s">
        <v>2423</v>
      </c>
      <c r="BY153" t="s">
        <v>259</v>
      </c>
      <c r="BZ153" t="s">
        <v>2266</v>
      </c>
      <c r="CA153">
        <v>45890</v>
      </c>
      <c r="CB153" s="15" t="s">
        <v>2260</v>
      </c>
      <c r="CC153" t="s">
        <v>2424</v>
      </c>
      <c r="CE153" t="s">
        <v>272</v>
      </c>
      <c r="CF153" t="s">
        <v>2425</v>
      </c>
      <c r="CG153">
        <v>45890</v>
      </c>
      <c r="CH153" t="s">
        <v>415</v>
      </c>
      <c r="CI153" t="s">
        <v>261</v>
      </c>
      <c r="CJ153" t="s">
        <v>2246</v>
      </c>
      <c r="CK153">
        <v>45897</v>
      </c>
      <c r="CL153" t="s">
        <v>2245</v>
      </c>
      <c r="CM153" t="s">
        <v>2247</v>
      </c>
      <c r="CN153">
        <v>45897</v>
      </c>
      <c r="CP153" t="s">
        <v>262</v>
      </c>
      <c r="CQ153" t="s">
        <v>2248</v>
      </c>
    </row>
    <row r="154" spans="1:95" ht="25.5" x14ac:dyDescent="0.2">
      <c r="A154" t="s">
        <v>257</v>
      </c>
      <c r="B154">
        <v>8</v>
      </c>
      <c r="C154" s="1"/>
      <c r="AE154" s="1"/>
      <c r="BW154" t="s">
        <v>2422</v>
      </c>
      <c r="BX154" t="s">
        <v>2423</v>
      </c>
      <c r="BY154" t="s">
        <v>259</v>
      </c>
      <c r="BZ154" t="s">
        <v>2266</v>
      </c>
      <c r="CA154">
        <v>45890</v>
      </c>
      <c r="CB154" s="15" t="s">
        <v>2260</v>
      </c>
      <c r="CC154" t="s">
        <v>2426</v>
      </c>
      <c r="CE154" t="s">
        <v>272</v>
      </c>
      <c r="CF154" t="s">
        <v>2425</v>
      </c>
      <c r="CG154">
        <v>45890</v>
      </c>
      <c r="CH154" t="s">
        <v>415</v>
      </c>
      <c r="CI154" t="s">
        <v>261</v>
      </c>
      <c r="CJ154" t="s">
        <v>2246</v>
      </c>
      <c r="CK154">
        <v>45897</v>
      </c>
      <c r="CL154" t="s">
        <v>2245</v>
      </c>
      <c r="CM154" t="s">
        <v>2247</v>
      </c>
      <c r="CN154">
        <v>45897</v>
      </c>
      <c r="CP154" t="s">
        <v>262</v>
      </c>
      <c r="CQ154" t="s">
        <v>2248</v>
      </c>
    </row>
    <row r="155" spans="1:95" ht="25.5" x14ac:dyDescent="0.2">
      <c r="A155" t="s">
        <v>257</v>
      </c>
      <c r="B155">
        <v>8</v>
      </c>
      <c r="C155" s="1"/>
      <c r="AE155" s="1"/>
      <c r="BW155" t="s">
        <v>2422</v>
      </c>
      <c r="BX155" t="s">
        <v>2423</v>
      </c>
      <c r="BY155" t="s">
        <v>259</v>
      </c>
      <c r="BZ155" t="s">
        <v>2266</v>
      </c>
      <c r="CA155">
        <v>45890</v>
      </c>
      <c r="CB155" s="15" t="s">
        <v>2260</v>
      </c>
      <c r="CC155" t="s">
        <v>2427</v>
      </c>
      <c r="CE155" t="s">
        <v>272</v>
      </c>
      <c r="CF155" t="s">
        <v>2425</v>
      </c>
      <c r="CG155">
        <v>45890</v>
      </c>
      <c r="CH155" t="s">
        <v>415</v>
      </c>
      <c r="CI155" t="s">
        <v>261</v>
      </c>
      <c r="CJ155" t="s">
        <v>2246</v>
      </c>
      <c r="CK155">
        <v>45897</v>
      </c>
      <c r="CL155" t="s">
        <v>2245</v>
      </c>
      <c r="CM155" t="s">
        <v>2247</v>
      </c>
      <c r="CN155">
        <v>45897</v>
      </c>
      <c r="CP155" t="s">
        <v>262</v>
      </c>
      <c r="CQ155" t="s">
        <v>2248</v>
      </c>
    </row>
    <row r="156" spans="1:95" ht="25.5" x14ac:dyDescent="0.2">
      <c r="A156" t="s">
        <v>257</v>
      </c>
      <c r="B156">
        <v>8</v>
      </c>
      <c r="C156" s="1"/>
      <c r="AE156" s="1"/>
      <c r="BW156" t="s">
        <v>2422</v>
      </c>
      <c r="BX156" t="s">
        <v>2423</v>
      </c>
      <c r="BY156" t="s">
        <v>259</v>
      </c>
      <c r="BZ156" t="s">
        <v>2266</v>
      </c>
      <c r="CA156">
        <v>45890</v>
      </c>
      <c r="CB156" s="15" t="s">
        <v>2260</v>
      </c>
      <c r="CC156" t="s">
        <v>2428</v>
      </c>
      <c r="CE156" t="s">
        <v>272</v>
      </c>
      <c r="CF156" t="s">
        <v>2425</v>
      </c>
      <c r="CG156">
        <v>45890</v>
      </c>
      <c r="CH156" t="s">
        <v>415</v>
      </c>
      <c r="CI156" t="s">
        <v>261</v>
      </c>
      <c r="CJ156" t="s">
        <v>2246</v>
      </c>
      <c r="CK156">
        <v>45897</v>
      </c>
      <c r="CL156" t="s">
        <v>2245</v>
      </c>
      <c r="CM156" t="s">
        <v>2247</v>
      </c>
      <c r="CN156">
        <v>45897</v>
      </c>
      <c r="CP156" t="s">
        <v>262</v>
      </c>
      <c r="CQ156" t="s">
        <v>2248</v>
      </c>
    </row>
    <row r="157" spans="1:95" ht="25.5" x14ac:dyDescent="0.2">
      <c r="A157" t="s">
        <v>257</v>
      </c>
      <c r="B157">
        <v>8</v>
      </c>
      <c r="C157" s="1"/>
      <c r="AE157" s="1"/>
      <c r="BW157" t="s">
        <v>2422</v>
      </c>
      <c r="BX157" t="s">
        <v>2423</v>
      </c>
      <c r="BY157" t="s">
        <v>259</v>
      </c>
      <c r="BZ157" t="s">
        <v>2266</v>
      </c>
      <c r="CA157">
        <v>45890</v>
      </c>
      <c r="CB157" s="15" t="s">
        <v>2260</v>
      </c>
      <c r="CC157" t="s">
        <v>2429</v>
      </c>
      <c r="CE157" t="s">
        <v>272</v>
      </c>
      <c r="CF157" t="s">
        <v>2425</v>
      </c>
      <c r="CG157">
        <v>45890</v>
      </c>
      <c r="CH157" t="s">
        <v>415</v>
      </c>
      <c r="CI157" t="s">
        <v>261</v>
      </c>
      <c r="CJ157" t="s">
        <v>2246</v>
      </c>
      <c r="CK157">
        <v>45897</v>
      </c>
      <c r="CL157" t="s">
        <v>2245</v>
      </c>
      <c r="CM157" t="s">
        <v>2247</v>
      </c>
      <c r="CN157">
        <v>45897</v>
      </c>
      <c r="CP157" t="s">
        <v>262</v>
      </c>
      <c r="CQ157" t="s">
        <v>2248</v>
      </c>
    </row>
    <row r="158" spans="1:95" ht="25.5" x14ac:dyDescent="0.2">
      <c r="A158" t="s">
        <v>257</v>
      </c>
      <c r="B158">
        <v>8</v>
      </c>
      <c r="C158" s="1"/>
      <c r="AE158" s="1"/>
      <c r="BW158" t="s">
        <v>2422</v>
      </c>
      <c r="BX158" t="s">
        <v>2423</v>
      </c>
      <c r="BY158" t="s">
        <v>259</v>
      </c>
      <c r="BZ158" t="s">
        <v>2266</v>
      </c>
      <c r="CA158">
        <v>45890</v>
      </c>
      <c r="CB158" s="15" t="s">
        <v>2260</v>
      </c>
      <c r="CC158" t="s">
        <v>2430</v>
      </c>
      <c r="CE158" t="s">
        <v>272</v>
      </c>
      <c r="CF158" t="s">
        <v>2425</v>
      </c>
      <c r="CG158">
        <v>45890</v>
      </c>
      <c r="CH158" t="s">
        <v>415</v>
      </c>
      <c r="CI158" t="s">
        <v>261</v>
      </c>
      <c r="CJ158" t="s">
        <v>2246</v>
      </c>
      <c r="CK158">
        <v>45897</v>
      </c>
      <c r="CL158" t="s">
        <v>2245</v>
      </c>
      <c r="CM158" t="s">
        <v>2247</v>
      </c>
      <c r="CN158">
        <v>45897</v>
      </c>
      <c r="CP158" t="s">
        <v>262</v>
      </c>
      <c r="CQ158" t="s">
        <v>2248</v>
      </c>
    </row>
    <row r="159" spans="1:95" ht="25.5" x14ac:dyDescent="0.2">
      <c r="A159" t="s">
        <v>257</v>
      </c>
      <c r="B159">
        <v>8</v>
      </c>
      <c r="C159" s="1"/>
      <c r="AE159" s="1"/>
      <c r="BW159" t="s">
        <v>2422</v>
      </c>
      <c r="BX159" t="s">
        <v>2423</v>
      </c>
      <c r="BY159" t="s">
        <v>259</v>
      </c>
      <c r="BZ159" t="s">
        <v>2266</v>
      </c>
      <c r="CA159">
        <v>45890</v>
      </c>
      <c r="CB159" s="15" t="s">
        <v>2260</v>
      </c>
      <c r="CC159" t="s">
        <v>2431</v>
      </c>
      <c r="CE159" t="s">
        <v>272</v>
      </c>
      <c r="CF159" t="s">
        <v>2425</v>
      </c>
      <c r="CG159">
        <v>45890</v>
      </c>
      <c r="CH159" t="s">
        <v>415</v>
      </c>
      <c r="CI159" t="s">
        <v>261</v>
      </c>
      <c r="CJ159" t="s">
        <v>2246</v>
      </c>
      <c r="CK159">
        <v>45897</v>
      </c>
      <c r="CL159" t="s">
        <v>2245</v>
      </c>
      <c r="CM159" t="s">
        <v>2247</v>
      </c>
      <c r="CN159">
        <v>45897</v>
      </c>
      <c r="CP159" t="s">
        <v>262</v>
      </c>
      <c r="CQ159" t="s">
        <v>2248</v>
      </c>
    </row>
    <row r="160" spans="1:95" ht="25.5" x14ac:dyDescent="0.2">
      <c r="A160" t="s">
        <v>257</v>
      </c>
      <c r="B160">
        <v>8</v>
      </c>
      <c r="C160" s="1"/>
      <c r="AE160" s="1"/>
      <c r="BW160" t="s">
        <v>2422</v>
      </c>
      <c r="BX160" t="s">
        <v>2423</v>
      </c>
      <c r="BY160" t="s">
        <v>259</v>
      </c>
      <c r="BZ160" t="s">
        <v>2266</v>
      </c>
      <c r="CA160">
        <v>45890</v>
      </c>
      <c r="CB160" s="15" t="s">
        <v>2260</v>
      </c>
      <c r="CC160" t="s">
        <v>2432</v>
      </c>
      <c r="CE160" t="s">
        <v>272</v>
      </c>
      <c r="CF160" t="s">
        <v>2425</v>
      </c>
      <c r="CG160">
        <v>45890</v>
      </c>
      <c r="CH160" t="s">
        <v>415</v>
      </c>
      <c r="CI160" t="s">
        <v>261</v>
      </c>
      <c r="CJ160" t="s">
        <v>2246</v>
      </c>
      <c r="CK160">
        <v>45897</v>
      </c>
      <c r="CL160" t="s">
        <v>2245</v>
      </c>
      <c r="CM160" t="s">
        <v>2247</v>
      </c>
      <c r="CN160">
        <v>45897</v>
      </c>
      <c r="CP160" t="s">
        <v>262</v>
      </c>
      <c r="CQ160" t="s">
        <v>2248</v>
      </c>
    </row>
    <row r="161" spans="1:95" ht="25.5" x14ac:dyDescent="0.2">
      <c r="A161" t="s">
        <v>257</v>
      </c>
      <c r="B161">
        <v>8</v>
      </c>
      <c r="C161" s="1"/>
      <c r="AE161" s="1"/>
      <c r="BW161" t="s">
        <v>2422</v>
      </c>
      <c r="BX161" t="s">
        <v>2423</v>
      </c>
      <c r="BY161" t="s">
        <v>259</v>
      </c>
      <c r="BZ161" t="s">
        <v>2266</v>
      </c>
      <c r="CA161">
        <v>45890</v>
      </c>
      <c r="CB161" s="15" t="s">
        <v>2260</v>
      </c>
      <c r="CC161" t="s">
        <v>2433</v>
      </c>
      <c r="CE161" t="s">
        <v>272</v>
      </c>
      <c r="CF161" t="s">
        <v>2425</v>
      </c>
      <c r="CG161">
        <v>45890</v>
      </c>
      <c r="CH161" t="s">
        <v>415</v>
      </c>
      <c r="CI161" t="s">
        <v>261</v>
      </c>
      <c r="CJ161" t="s">
        <v>2246</v>
      </c>
      <c r="CK161">
        <v>45897</v>
      </c>
      <c r="CL161" t="s">
        <v>2245</v>
      </c>
      <c r="CM161" t="s">
        <v>2247</v>
      </c>
      <c r="CN161">
        <v>45897</v>
      </c>
      <c r="CP161" t="s">
        <v>262</v>
      </c>
      <c r="CQ161" t="s">
        <v>2248</v>
      </c>
    </row>
    <row r="162" spans="1:95" ht="25.5" x14ac:dyDescent="0.2">
      <c r="A162" t="s">
        <v>257</v>
      </c>
      <c r="B162">
        <v>8</v>
      </c>
      <c r="C162" s="1"/>
      <c r="AE162" s="1"/>
      <c r="BW162" t="s">
        <v>2422</v>
      </c>
      <c r="BX162" t="s">
        <v>2423</v>
      </c>
      <c r="BY162" t="s">
        <v>259</v>
      </c>
      <c r="BZ162" t="s">
        <v>2266</v>
      </c>
      <c r="CA162">
        <v>45890</v>
      </c>
      <c r="CB162" s="15" t="s">
        <v>2260</v>
      </c>
      <c r="CC162" t="s">
        <v>2434</v>
      </c>
      <c r="CE162" t="s">
        <v>272</v>
      </c>
      <c r="CF162" t="s">
        <v>2425</v>
      </c>
      <c r="CG162">
        <v>45890</v>
      </c>
      <c r="CH162" t="s">
        <v>415</v>
      </c>
      <c r="CI162" t="s">
        <v>261</v>
      </c>
      <c r="CJ162" t="s">
        <v>2246</v>
      </c>
      <c r="CK162">
        <v>45897</v>
      </c>
      <c r="CL162" t="s">
        <v>2245</v>
      </c>
      <c r="CM162" t="s">
        <v>2247</v>
      </c>
      <c r="CN162">
        <v>45897</v>
      </c>
      <c r="CP162" t="s">
        <v>262</v>
      </c>
      <c r="CQ162" t="s">
        <v>2248</v>
      </c>
    </row>
    <row r="163" spans="1:95" ht="25.5" x14ac:dyDescent="0.2">
      <c r="A163" t="s">
        <v>257</v>
      </c>
      <c r="B163">
        <v>8</v>
      </c>
      <c r="C163" s="1"/>
      <c r="AE163" s="1"/>
      <c r="BW163" t="s">
        <v>2422</v>
      </c>
      <c r="BX163" t="s">
        <v>2423</v>
      </c>
      <c r="BY163" t="s">
        <v>259</v>
      </c>
      <c r="BZ163" t="s">
        <v>2266</v>
      </c>
      <c r="CA163">
        <v>45890</v>
      </c>
      <c r="CB163" s="15" t="s">
        <v>2260</v>
      </c>
      <c r="CC163" t="s">
        <v>2435</v>
      </c>
      <c r="CE163" t="s">
        <v>272</v>
      </c>
      <c r="CF163" t="s">
        <v>2425</v>
      </c>
      <c r="CG163">
        <v>45890</v>
      </c>
      <c r="CH163" t="s">
        <v>415</v>
      </c>
      <c r="CI163" t="s">
        <v>261</v>
      </c>
      <c r="CJ163" t="s">
        <v>2246</v>
      </c>
      <c r="CK163">
        <v>45897</v>
      </c>
      <c r="CL163" t="s">
        <v>2245</v>
      </c>
      <c r="CM163" t="s">
        <v>2247</v>
      </c>
      <c r="CN163">
        <v>45897</v>
      </c>
      <c r="CP163" t="s">
        <v>262</v>
      </c>
      <c r="CQ163" t="s">
        <v>2248</v>
      </c>
    </row>
    <row r="164" spans="1:95" ht="25.5" x14ac:dyDescent="0.2">
      <c r="A164" t="s">
        <v>257</v>
      </c>
      <c r="B164">
        <v>8</v>
      </c>
      <c r="C164" s="1"/>
      <c r="AE164" s="1"/>
      <c r="BW164" t="s">
        <v>2422</v>
      </c>
      <c r="BX164" t="s">
        <v>2423</v>
      </c>
      <c r="BY164" t="s">
        <v>259</v>
      </c>
      <c r="BZ164" t="s">
        <v>2266</v>
      </c>
      <c r="CA164">
        <v>45890</v>
      </c>
      <c r="CB164" s="15" t="s">
        <v>2260</v>
      </c>
      <c r="CC164" t="s">
        <v>2436</v>
      </c>
      <c r="CE164" t="s">
        <v>272</v>
      </c>
      <c r="CF164" t="s">
        <v>2425</v>
      </c>
      <c r="CG164">
        <v>45890</v>
      </c>
      <c r="CH164" t="s">
        <v>415</v>
      </c>
      <c r="CI164" t="s">
        <v>261</v>
      </c>
      <c r="CJ164" t="s">
        <v>2246</v>
      </c>
      <c r="CK164">
        <v>45897</v>
      </c>
      <c r="CL164" t="s">
        <v>2245</v>
      </c>
      <c r="CM164" t="s">
        <v>2247</v>
      </c>
      <c r="CN164">
        <v>45897</v>
      </c>
      <c r="CP164" t="s">
        <v>262</v>
      </c>
      <c r="CQ164" t="s">
        <v>2248</v>
      </c>
    </row>
    <row r="165" spans="1:95" ht="25.5" x14ac:dyDescent="0.2">
      <c r="A165" t="s">
        <v>257</v>
      </c>
      <c r="B165">
        <v>8</v>
      </c>
      <c r="C165" s="1"/>
      <c r="AE165" s="1"/>
      <c r="BW165" t="s">
        <v>2422</v>
      </c>
      <c r="BX165" t="s">
        <v>2423</v>
      </c>
      <c r="BY165" t="s">
        <v>259</v>
      </c>
      <c r="BZ165" t="s">
        <v>2266</v>
      </c>
      <c r="CA165">
        <v>45890</v>
      </c>
      <c r="CB165" s="15" t="s">
        <v>2260</v>
      </c>
      <c r="CC165" t="s">
        <v>2437</v>
      </c>
      <c r="CE165" t="s">
        <v>272</v>
      </c>
      <c r="CF165" t="s">
        <v>2425</v>
      </c>
      <c r="CG165">
        <v>45890</v>
      </c>
      <c r="CH165" t="s">
        <v>415</v>
      </c>
      <c r="CI165" t="s">
        <v>261</v>
      </c>
      <c r="CJ165" t="s">
        <v>2246</v>
      </c>
      <c r="CK165">
        <v>45897</v>
      </c>
      <c r="CL165" t="s">
        <v>2245</v>
      </c>
      <c r="CM165" t="s">
        <v>2247</v>
      </c>
      <c r="CN165">
        <v>45897</v>
      </c>
      <c r="CP165" t="s">
        <v>262</v>
      </c>
      <c r="CQ165" t="s">
        <v>2248</v>
      </c>
    </row>
    <row r="166" spans="1:95" x14ac:dyDescent="0.2">
      <c r="A166" t="s">
        <v>257</v>
      </c>
      <c r="B166">
        <v>9</v>
      </c>
      <c r="C166" s="1" t="s">
        <v>2438</v>
      </c>
      <c r="D166" t="s">
        <v>2439</v>
      </c>
      <c r="E166" t="s">
        <v>259</v>
      </c>
      <c r="F166" t="s">
        <v>282</v>
      </c>
      <c r="G166" t="s">
        <v>264</v>
      </c>
      <c r="H166" t="s">
        <v>289</v>
      </c>
      <c r="I166" t="s">
        <v>264</v>
      </c>
      <c r="J166" t="s">
        <v>268</v>
      </c>
      <c r="K166" t="s">
        <v>264</v>
      </c>
      <c r="L166">
        <v>45897</v>
      </c>
      <c r="M166" t="s">
        <v>413</v>
      </c>
      <c r="N166">
        <v>1</v>
      </c>
      <c r="O166">
        <v>1</v>
      </c>
      <c r="P166" t="s">
        <v>2258</v>
      </c>
      <c r="T166" t="s">
        <v>416</v>
      </c>
      <c r="U166" t="s">
        <v>2440</v>
      </c>
      <c r="V166" t="s">
        <v>170</v>
      </c>
      <c r="W166">
        <v>0.2</v>
      </c>
      <c r="X166">
        <v>0.2</v>
      </c>
      <c r="Y166" t="s">
        <v>269</v>
      </c>
      <c r="Z166" t="s">
        <v>270</v>
      </c>
      <c r="AA166" t="s">
        <v>264</v>
      </c>
      <c r="AB166" t="s">
        <v>271</v>
      </c>
      <c r="AC166" t="s">
        <v>264</v>
      </c>
      <c r="AD166" t="s">
        <v>2441</v>
      </c>
      <c r="AE166" s="1">
        <v>45895.113564814812</v>
      </c>
      <c r="CB166" s="15"/>
      <c r="CI166" t="s">
        <v>261</v>
      </c>
      <c r="CJ166" t="s">
        <v>2246</v>
      </c>
      <c r="CK166">
        <v>45897</v>
      </c>
      <c r="CL166" t="s">
        <v>2245</v>
      </c>
      <c r="CM166" t="s">
        <v>2247</v>
      </c>
      <c r="CN166">
        <v>45897</v>
      </c>
      <c r="CP166" t="s">
        <v>262</v>
      </c>
      <c r="CQ166" t="s">
        <v>2248</v>
      </c>
    </row>
    <row r="167" spans="1:95" x14ac:dyDescent="0.2">
      <c r="A167" t="s">
        <v>257</v>
      </c>
      <c r="B167">
        <v>10</v>
      </c>
      <c r="C167" s="1" t="s">
        <v>2442</v>
      </c>
      <c r="D167" t="s">
        <v>2443</v>
      </c>
      <c r="E167" t="s">
        <v>259</v>
      </c>
      <c r="F167" t="s">
        <v>282</v>
      </c>
      <c r="G167" t="s">
        <v>264</v>
      </c>
      <c r="H167" t="s">
        <v>284</v>
      </c>
      <c r="I167" t="s">
        <v>264</v>
      </c>
      <c r="J167" t="s">
        <v>268</v>
      </c>
      <c r="K167" t="s">
        <v>264</v>
      </c>
      <c r="L167">
        <v>45897</v>
      </c>
      <c r="M167" t="s">
        <v>413</v>
      </c>
      <c r="N167">
        <v>1</v>
      </c>
      <c r="O167">
        <v>1</v>
      </c>
      <c r="P167" t="s">
        <v>2258</v>
      </c>
      <c r="T167" t="s">
        <v>416</v>
      </c>
      <c r="U167" t="s">
        <v>2440</v>
      </c>
      <c r="V167" t="s">
        <v>170</v>
      </c>
      <c r="W167">
        <v>0.2</v>
      </c>
      <c r="X167">
        <v>0.2</v>
      </c>
      <c r="Y167" t="s">
        <v>269</v>
      </c>
      <c r="Z167" t="s">
        <v>270</v>
      </c>
      <c r="AA167" t="s">
        <v>264</v>
      </c>
      <c r="AB167" t="s">
        <v>271</v>
      </c>
      <c r="AC167" t="s">
        <v>264</v>
      </c>
      <c r="AD167" t="s">
        <v>2444</v>
      </c>
      <c r="AE167" s="1">
        <v>45895.113564814812</v>
      </c>
      <c r="CB167" s="15"/>
      <c r="CI167" t="s">
        <v>261</v>
      </c>
      <c r="CJ167" t="s">
        <v>2246</v>
      </c>
      <c r="CK167">
        <v>45897</v>
      </c>
      <c r="CL167" t="s">
        <v>2245</v>
      </c>
      <c r="CM167" t="s">
        <v>2247</v>
      </c>
      <c r="CN167">
        <v>45897</v>
      </c>
      <c r="CP167" t="s">
        <v>262</v>
      </c>
      <c r="CQ167" t="s">
        <v>2248</v>
      </c>
    </row>
    <row r="168" spans="1:95" x14ac:dyDescent="0.2">
      <c r="A168" t="s">
        <v>257</v>
      </c>
      <c r="B168">
        <v>11</v>
      </c>
      <c r="C168" s="1" t="s">
        <v>2445</v>
      </c>
      <c r="D168" t="s">
        <v>2446</v>
      </c>
      <c r="E168" t="s">
        <v>259</v>
      </c>
      <c r="F168" t="s">
        <v>282</v>
      </c>
      <c r="G168" t="s">
        <v>264</v>
      </c>
      <c r="H168" t="s">
        <v>285</v>
      </c>
      <c r="I168" t="s">
        <v>264</v>
      </c>
      <c r="J168" t="s">
        <v>268</v>
      </c>
      <c r="K168" t="s">
        <v>264</v>
      </c>
      <c r="L168">
        <v>45897</v>
      </c>
      <c r="M168" t="s">
        <v>413</v>
      </c>
      <c r="N168">
        <v>1</v>
      </c>
      <c r="O168">
        <v>1</v>
      </c>
      <c r="P168" t="s">
        <v>2258</v>
      </c>
      <c r="T168" t="s">
        <v>416</v>
      </c>
      <c r="U168" t="s">
        <v>2440</v>
      </c>
      <c r="V168" t="s">
        <v>170</v>
      </c>
      <c r="W168">
        <v>0.2</v>
      </c>
      <c r="X168">
        <v>0.2</v>
      </c>
      <c r="Y168" t="s">
        <v>269</v>
      </c>
      <c r="Z168" t="s">
        <v>270</v>
      </c>
      <c r="AA168" t="s">
        <v>264</v>
      </c>
      <c r="AB168" t="s">
        <v>271</v>
      </c>
      <c r="AC168" t="s">
        <v>264</v>
      </c>
      <c r="AD168" t="s">
        <v>2447</v>
      </c>
      <c r="AE168" s="1">
        <v>45895.113564814812</v>
      </c>
      <c r="CB168" s="15"/>
      <c r="CI168" t="s">
        <v>261</v>
      </c>
      <c r="CJ168" t="s">
        <v>2246</v>
      </c>
      <c r="CK168">
        <v>45897</v>
      </c>
      <c r="CL168" t="s">
        <v>2245</v>
      </c>
      <c r="CM168" t="s">
        <v>2247</v>
      </c>
      <c r="CN168">
        <v>45897</v>
      </c>
      <c r="CP168" t="s">
        <v>262</v>
      </c>
      <c r="CQ168" t="s">
        <v>2248</v>
      </c>
    </row>
    <row r="169" spans="1:95" x14ac:dyDescent="0.2">
      <c r="A169" t="s">
        <v>257</v>
      </c>
      <c r="B169">
        <v>12</v>
      </c>
      <c r="C169" s="1" t="s">
        <v>2448</v>
      </c>
      <c r="D169" t="s">
        <v>2449</v>
      </c>
      <c r="E169" t="s">
        <v>259</v>
      </c>
      <c r="F169" t="s">
        <v>266</v>
      </c>
      <c r="G169" t="s">
        <v>264</v>
      </c>
      <c r="H169" t="s">
        <v>277</v>
      </c>
      <c r="I169" t="s">
        <v>264</v>
      </c>
      <c r="J169" t="s">
        <v>268</v>
      </c>
      <c r="K169" t="s">
        <v>264</v>
      </c>
      <c r="L169">
        <v>45897</v>
      </c>
      <c r="M169" t="s">
        <v>413</v>
      </c>
      <c r="N169">
        <v>1</v>
      </c>
      <c r="O169">
        <v>1</v>
      </c>
      <c r="P169" t="s">
        <v>2258</v>
      </c>
      <c r="T169" t="s">
        <v>416</v>
      </c>
      <c r="U169" t="s">
        <v>2450</v>
      </c>
      <c r="V169" t="s">
        <v>170</v>
      </c>
      <c r="W169">
        <v>0.05</v>
      </c>
      <c r="X169">
        <v>0.05</v>
      </c>
      <c r="Y169" t="s">
        <v>269</v>
      </c>
      <c r="Z169" t="s">
        <v>270</v>
      </c>
      <c r="AA169" t="s">
        <v>264</v>
      </c>
      <c r="AB169" t="s">
        <v>271</v>
      </c>
      <c r="AC169" t="s">
        <v>264</v>
      </c>
      <c r="AD169" t="s">
        <v>2451</v>
      </c>
      <c r="AE169" s="1">
        <v>45895.428541666668</v>
      </c>
      <c r="CB169" s="15"/>
      <c r="CI169" t="s">
        <v>261</v>
      </c>
      <c r="CJ169" t="s">
        <v>2246</v>
      </c>
      <c r="CK169">
        <v>45897</v>
      </c>
      <c r="CL169" t="s">
        <v>2245</v>
      </c>
      <c r="CM169" t="s">
        <v>2247</v>
      </c>
      <c r="CN169">
        <v>45897</v>
      </c>
      <c r="CP169" t="s">
        <v>262</v>
      </c>
      <c r="CQ169" t="s">
        <v>2248</v>
      </c>
    </row>
    <row r="170" spans="1:95" x14ac:dyDescent="0.2">
      <c r="A170" t="s">
        <v>257</v>
      </c>
      <c r="B170">
        <v>13</v>
      </c>
      <c r="C170" s="1" t="s">
        <v>2452</v>
      </c>
      <c r="D170" t="s">
        <v>2453</v>
      </c>
      <c r="E170" t="s">
        <v>259</v>
      </c>
      <c r="F170" t="s">
        <v>282</v>
      </c>
      <c r="G170" t="s">
        <v>264</v>
      </c>
      <c r="H170" t="s">
        <v>308</v>
      </c>
      <c r="I170" t="s">
        <v>264</v>
      </c>
      <c r="J170" t="s">
        <v>268</v>
      </c>
      <c r="K170" t="s">
        <v>264</v>
      </c>
      <c r="L170">
        <v>45897</v>
      </c>
      <c r="M170" t="s">
        <v>413</v>
      </c>
      <c r="N170">
        <v>1</v>
      </c>
      <c r="O170">
        <v>1</v>
      </c>
      <c r="P170" t="s">
        <v>2258</v>
      </c>
      <c r="T170" t="s">
        <v>416</v>
      </c>
      <c r="U170" t="s">
        <v>2440</v>
      </c>
      <c r="V170" t="s">
        <v>170</v>
      </c>
      <c r="W170">
        <v>0.2</v>
      </c>
      <c r="X170">
        <v>0.2</v>
      </c>
      <c r="Y170" t="s">
        <v>269</v>
      </c>
      <c r="Z170" t="s">
        <v>270</v>
      </c>
      <c r="AA170" t="s">
        <v>264</v>
      </c>
      <c r="AB170" t="s">
        <v>271</v>
      </c>
      <c r="AC170" t="s">
        <v>264</v>
      </c>
      <c r="AD170" t="s">
        <v>2454</v>
      </c>
      <c r="AE170" s="1">
        <v>45895.113564814812</v>
      </c>
      <c r="CB170" s="15"/>
      <c r="CI170" t="s">
        <v>261</v>
      </c>
      <c r="CJ170" t="s">
        <v>2246</v>
      </c>
      <c r="CK170">
        <v>45897</v>
      </c>
      <c r="CL170" t="s">
        <v>2245</v>
      </c>
      <c r="CM170" t="s">
        <v>2247</v>
      </c>
      <c r="CN170">
        <v>45897</v>
      </c>
      <c r="CP170" t="s">
        <v>262</v>
      </c>
      <c r="CQ170" t="s">
        <v>2248</v>
      </c>
    </row>
    <row r="171" spans="1:95" x14ac:dyDescent="0.2">
      <c r="A171" t="s">
        <v>257</v>
      </c>
      <c r="B171">
        <v>14</v>
      </c>
      <c r="C171" s="1" t="s">
        <v>2455</v>
      </c>
      <c r="D171" s="16" t="s">
        <v>2456</v>
      </c>
      <c r="E171" t="s">
        <v>259</v>
      </c>
      <c r="F171" t="s">
        <v>282</v>
      </c>
      <c r="G171" t="s">
        <v>264</v>
      </c>
      <c r="H171" t="s">
        <v>307</v>
      </c>
      <c r="I171" t="s">
        <v>264</v>
      </c>
      <c r="J171" t="s">
        <v>268</v>
      </c>
      <c r="K171" t="s">
        <v>264</v>
      </c>
      <c r="L171">
        <v>45897</v>
      </c>
      <c r="M171" t="s">
        <v>413</v>
      </c>
      <c r="N171">
        <v>1</v>
      </c>
      <c r="O171">
        <v>1</v>
      </c>
      <c r="P171" t="s">
        <v>2258</v>
      </c>
      <c r="T171" t="s">
        <v>416</v>
      </c>
      <c r="U171" t="s">
        <v>2440</v>
      </c>
      <c r="V171" t="s">
        <v>170</v>
      </c>
      <c r="W171">
        <v>0.2</v>
      </c>
      <c r="X171">
        <v>0.2</v>
      </c>
      <c r="Y171" t="s">
        <v>269</v>
      </c>
      <c r="Z171" t="s">
        <v>270</v>
      </c>
      <c r="AA171" t="s">
        <v>264</v>
      </c>
      <c r="AB171" t="s">
        <v>271</v>
      </c>
      <c r="AC171" t="s">
        <v>264</v>
      </c>
      <c r="AD171" t="s">
        <v>2457</v>
      </c>
      <c r="AE171" s="1">
        <v>45895.113564814812</v>
      </c>
      <c r="CB171" s="15"/>
      <c r="CI171" t="s">
        <v>261</v>
      </c>
      <c r="CJ171" t="s">
        <v>2246</v>
      </c>
      <c r="CK171">
        <v>45897</v>
      </c>
      <c r="CL171" t="s">
        <v>2245</v>
      </c>
      <c r="CM171" t="s">
        <v>2247</v>
      </c>
      <c r="CN171">
        <v>45897</v>
      </c>
      <c r="CP171" t="s">
        <v>262</v>
      </c>
      <c r="CQ171" t="s">
        <v>2248</v>
      </c>
    </row>
    <row r="172" spans="1:95" x14ac:dyDescent="0.2">
      <c r="A172" t="s">
        <v>257</v>
      </c>
      <c r="B172">
        <v>15</v>
      </c>
      <c r="C172" s="1" t="s">
        <v>2458</v>
      </c>
      <c r="D172" t="s">
        <v>2459</v>
      </c>
      <c r="E172" t="s">
        <v>259</v>
      </c>
      <c r="F172" t="s">
        <v>282</v>
      </c>
      <c r="G172" t="s">
        <v>264</v>
      </c>
      <c r="H172" t="s">
        <v>291</v>
      </c>
      <c r="I172" t="s">
        <v>264</v>
      </c>
      <c r="J172" t="s">
        <v>268</v>
      </c>
      <c r="K172" t="s">
        <v>264</v>
      </c>
      <c r="L172">
        <v>45897</v>
      </c>
      <c r="M172" t="s">
        <v>413</v>
      </c>
      <c r="N172">
        <v>1</v>
      </c>
      <c r="O172">
        <v>1</v>
      </c>
      <c r="P172" t="s">
        <v>2258</v>
      </c>
      <c r="T172" t="s">
        <v>416</v>
      </c>
      <c r="U172" t="s">
        <v>2440</v>
      </c>
      <c r="V172" t="s">
        <v>170</v>
      </c>
      <c r="W172">
        <v>0.2</v>
      </c>
      <c r="X172">
        <v>0.2</v>
      </c>
      <c r="Y172" t="s">
        <v>269</v>
      </c>
      <c r="Z172" t="s">
        <v>270</v>
      </c>
      <c r="AA172" t="s">
        <v>264</v>
      </c>
      <c r="AB172" t="s">
        <v>271</v>
      </c>
      <c r="AC172" t="s">
        <v>264</v>
      </c>
      <c r="AD172" t="s">
        <v>2460</v>
      </c>
      <c r="AE172" s="1">
        <v>45895.113564814812</v>
      </c>
      <c r="CB172" s="15"/>
      <c r="CI172" t="s">
        <v>261</v>
      </c>
      <c r="CJ172" t="s">
        <v>2246</v>
      </c>
      <c r="CK172">
        <v>45897</v>
      </c>
      <c r="CL172" t="s">
        <v>2245</v>
      </c>
      <c r="CM172" t="s">
        <v>2247</v>
      </c>
      <c r="CN172">
        <v>45897</v>
      </c>
      <c r="CP172" t="s">
        <v>262</v>
      </c>
      <c r="CQ172" t="s">
        <v>2248</v>
      </c>
    </row>
    <row r="173" spans="1:95" x14ac:dyDescent="0.2">
      <c r="A173" t="s">
        <v>257</v>
      </c>
      <c r="B173">
        <v>16</v>
      </c>
      <c r="C173" s="1" t="s">
        <v>2461</v>
      </c>
      <c r="D173" t="s">
        <v>2462</v>
      </c>
      <c r="E173" t="s">
        <v>259</v>
      </c>
      <c r="F173" t="s">
        <v>282</v>
      </c>
      <c r="G173" t="s">
        <v>264</v>
      </c>
      <c r="H173" t="s">
        <v>306</v>
      </c>
      <c r="I173" t="s">
        <v>264</v>
      </c>
      <c r="J173" t="s">
        <v>268</v>
      </c>
      <c r="K173" t="s">
        <v>264</v>
      </c>
      <c r="L173">
        <v>45897</v>
      </c>
      <c r="M173" t="s">
        <v>413</v>
      </c>
      <c r="N173">
        <v>1</v>
      </c>
      <c r="O173">
        <v>1</v>
      </c>
      <c r="P173" t="s">
        <v>2258</v>
      </c>
      <c r="T173" t="s">
        <v>416</v>
      </c>
      <c r="U173" t="s">
        <v>2440</v>
      </c>
      <c r="V173" t="s">
        <v>170</v>
      </c>
      <c r="W173">
        <v>0.2</v>
      </c>
      <c r="X173">
        <v>0.2</v>
      </c>
      <c r="Y173" t="s">
        <v>269</v>
      </c>
      <c r="Z173" t="s">
        <v>270</v>
      </c>
      <c r="AA173" t="s">
        <v>264</v>
      </c>
      <c r="AB173" t="s">
        <v>271</v>
      </c>
      <c r="AC173" t="s">
        <v>264</v>
      </c>
      <c r="AD173" t="s">
        <v>2463</v>
      </c>
      <c r="AE173" s="1">
        <v>45895.113564814812</v>
      </c>
      <c r="CB173" s="15"/>
      <c r="CI173" t="s">
        <v>261</v>
      </c>
      <c r="CJ173" t="s">
        <v>2246</v>
      </c>
      <c r="CK173">
        <v>45897</v>
      </c>
      <c r="CL173" t="s">
        <v>2245</v>
      </c>
      <c r="CM173" t="s">
        <v>2247</v>
      </c>
      <c r="CN173">
        <v>45897</v>
      </c>
      <c r="CP173" t="s">
        <v>262</v>
      </c>
      <c r="CQ173" t="s">
        <v>2248</v>
      </c>
    </row>
    <row r="174" spans="1:95" x14ac:dyDescent="0.2">
      <c r="A174" t="s">
        <v>257</v>
      </c>
      <c r="B174">
        <v>17</v>
      </c>
      <c r="C174" s="1" t="s">
        <v>2464</v>
      </c>
      <c r="D174" t="s">
        <v>2465</v>
      </c>
      <c r="E174" t="s">
        <v>259</v>
      </c>
      <c r="F174" t="s">
        <v>282</v>
      </c>
      <c r="G174" t="s">
        <v>264</v>
      </c>
      <c r="H174" t="s">
        <v>298</v>
      </c>
      <c r="I174" t="s">
        <v>264</v>
      </c>
      <c r="J174" t="s">
        <v>268</v>
      </c>
      <c r="K174" t="s">
        <v>264</v>
      </c>
      <c r="L174">
        <v>45897</v>
      </c>
      <c r="M174" t="s">
        <v>413</v>
      </c>
      <c r="N174">
        <v>1</v>
      </c>
      <c r="O174">
        <v>1</v>
      </c>
      <c r="P174" t="s">
        <v>2258</v>
      </c>
      <c r="T174" t="s">
        <v>416</v>
      </c>
      <c r="U174" t="s">
        <v>2440</v>
      </c>
      <c r="V174" t="s">
        <v>170</v>
      </c>
      <c r="W174">
        <v>0.2</v>
      </c>
      <c r="X174">
        <v>0.2</v>
      </c>
      <c r="Y174" t="s">
        <v>269</v>
      </c>
      <c r="Z174" t="s">
        <v>270</v>
      </c>
      <c r="AA174" t="s">
        <v>264</v>
      </c>
      <c r="AB174" t="s">
        <v>271</v>
      </c>
      <c r="AC174" t="s">
        <v>264</v>
      </c>
      <c r="AD174" t="s">
        <v>2466</v>
      </c>
      <c r="AE174" s="1">
        <v>45895.113564814812</v>
      </c>
      <c r="CB174" s="15"/>
      <c r="CI174" t="s">
        <v>261</v>
      </c>
      <c r="CJ174" t="s">
        <v>2246</v>
      </c>
      <c r="CK174">
        <v>45897</v>
      </c>
      <c r="CL174" t="s">
        <v>2245</v>
      </c>
      <c r="CM174" t="s">
        <v>2247</v>
      </c>
      <c r="CN174">
        <v>45897</v>
      </c>
      <c r="CP174" t="s">
        <v>262</v>
      </c>
      <c r="CQ174" t="s">
        <v>2248</v>
      </c>
    </row>
    <row r="175" spans="1:95" x14ac:dyDescent="0.2">
      <c r="A175" t="s">
        <v>257</v>
      </c>
      <c r="B175">
        <v>18</v>
      </c>
      <c r="C175" s="1" t="s">
        <v>2467</v>
      </c>
      <c r="D175" t="s">
        <v>2468</v>
      </c>
      <c r="E175" t="s">
        <v>259</v>
      </c>
      <c r="F175" t="s">
        <v>282</v>
      </c>
      <c r="G175" t="s">
        <v>264</v>
      </c>
      <c r="H175" t="s">
        <v>299</v>
      </c>
      <c r="I175" t="s">
        <v>264</v>
      </c>
      <c r="J175" t="s">
        <v>268</v>
      </c>
      <c r="K175" t="s">
        <v>264</v>
      </c>
      <c r="L175">
        <v>45897</v>
      </c>
      <c r="M175" t="s">
        <v>413</v>
      </c>
      <c r="N175">
        <v>1</v>
      </c>
      <c r="O175">
        <v>1</v>
      </c>
      <c r="P175" t="s">
        <v>2258</v>
      </c>
      <c r="T175" t="s">
        <v>416</v>
      </c>
      <c r="U175" t="s">
        <v>2440</v>
      </c>
      <c r="V175" t="s">
        <v>170</v>
      </c>
      <c r="W175">
        <v>0.2</v>
      </c>
      <c r="X175">
        <v>0.2</v>
      </c>
      <c r="Y175" t="s">
        <v>269</v>
      </c>
      <c r="Z175" t="s">
        <v>270</v>
      </c>
      <c r="AA175" t="s">
        <v>264</v>
      </c>
      <c r="AB175" t="s">
        <v>271</v>
      </c>
      <c r="AC175" t="s">
        <v>264</v>
      </c>
      <c r="AD175" t="s">
        <v>2469</v>
      </c>
      <c r="AE175" s="1">
        <v>45895.113564814812</v>
      </c>
      <c r="CB175" s="15"/>
      <c r="CI175" t="s">
        <v>261</v>
      </c>
      <c r="CJ175" t="s">
        <v>2246</v>
      </c>
      <c r="CK175">
        <v>45897</v>
      </c>
      <c r="CL175" t="s">
        <v>2245</v>
      </c>
      <c r="CM175" t="s">
        <v>2247</v>
      </c>
      <c r="CN175">
        <v>45897</v>
      </c>
      <c r="CP175" t="s">
        <v>262</v>
      </c>
      <c r="CQ175" t="s">
        <v>2248</v>
      </c>
    </row>
    <row r="176" spans="1:95" x14ac:dyDescent="0.2">
      <c r="A176" t="s">
        <v>257</v>
      </c>
      <c r="B176">
        <v>19</v>
      </c>
      <c r="C176" s="1" t="s">
        <v>2470</v>
      </c>
      <c r="D176" t="s">
        <v>2471</v>
      </c>
      <c r="E176" t="s">
        <v>259</v>
      </c>
      <c r="F176" t="s">
        <v>282</v>
      </c>
      <c r="G176" t="s">
        <v>264</v>
      </c>
      <c r="H176" t="s">
        <v>300</v>
      </c>
      <c r="I176" t="s">
        <v>264</v>
      </c>
      <c r="J176" t="s">
        <v>268</v>
      </c>
      <c r="K176" t="s">
        <v>264</v>
      </c>
      <c r="L176">
        <v>45897</v>
      </c>
      <c r="M176" t="s">
        <v>413</v>
      </c>
      <c r="N176">
        <v>1</v>
      </c>
      <c r="O176">
        <v>1</v>
      </c>
      <c r="P176" t="s">
        <v>2258</v>
      </c>
      <c r="T176" t="s">
        <v>416</v>
      </c>
      <c r="U176" t="s">
        <v>2440</v>
      </c>
      <c r="V176" t="s">
        <v>170</v>
      </c>
      <c r="W176">
        <v>0.2</v>
      </c>
      <c r="X176">
        <v>0.2</v>
      </c>
      <c r="Y176" t="s">
        <v>269</v>
      </c>
      <c r="Z176" t="s">
        <v>270</v>
      </c>
      <c r="AA176" t="s">
        <v>264</v>
      </c>
      <c r="AB176" t="s">
        <v>271</v>
      </c>
      <c r="AC176" t="s">
        <v>264</v>
      </c>
      <c r="AD176" t="s">
        <v>2472</v>
      </c>
      <c r="AE176" s="1">
        <v>45895.113564814812</v>
      </c>
      <c r="BB176" s="16"/>
      <c r="BP176" s="16"/>
      <c r="CB176" s="15"/>
      <c r="CI176" t="s">
        <v>261</v>
      </c>
      <c r="CJ176" t="s">
        <v>2246</v>
      </c>
      <c r="CK176">
        <v>45897</v>
      </c>
      <c r="CL176" t="s">
        <v>2245</v>
      </c>
      <c r="CM176" t="s">
        <v>2247</v>
      </c>
      <c r="CN176">
        <v>45897</v>
      </c>
      <c r="CP176" t="s">
        <v>262</v>
      </c>
      <c r="CQ176" t="s">
        <v>2248</v>
      </c>
    </row>
    <row r="177" spans="1:95" x14ac:dyDescent="0.2">
      <c r="A177" t="s">
        <v>257</v>
      </c>
      <c r="B177">
        <v>20</v>
      </c>
      <c r="C177" s="1" t="s">
        <v>2473</v>
      </c>
      <c r="D177" t="s">
        <v>2474</v>
      </c>
      <c r="E177" t="s">
        <v>259</v>
      </c>
      <c r="F177" t="s">
        <v>282</v>
      </c>
      <c r="G177" t="s">
        <v>264</v>
      </c>
      <c r="H177" t="s">
        <v>292</v>
      </c>
      <c r="I177" t="s">
        <v>264</v>
      </c>
      <c r="J177" t="s">
        <v>268</v>
      </c>
      <c r="K177" t="s">
        <v>264</v>
      </c>
      <c r="L177">
        <v>45897</v>
      </c>
      <c r="M177" t="s">
        <v>413</v>
      </c>
      <c r="N177">
        <v>1</v>
      </c>
      <c r="O177">
        <v>1</v>
      </c>
      <c r="P177" t="s">
        <v>2258</v>
      </c>
      <c r="T177" t="s">
        <v>416</v>
      </c>
      <c r="U177" t="s">
        <v>2440</v>
      </c>
      <c r="V177" t="s">
        <v>170</v>
      </c>
      <c r="W177">
        <v>0.2</v>
      </c>
      <c r="X177">
        <v>0.2</v>
      </c>
      <c r="Y177" t="s">
        <v>269</v>
      </c>
      <c r="Z177" t="s">
        <v>270</v>
      </c>
      <c r="AA177" t="s">
        <v>264</v>
      </c>
      <c r="AB177" t="s">
        <v>271</v>
      </c>
      <c r="AC177" t="s">
        <v>264</v>
      </c>
      <c r="AD177" t="s">
        <v>2475</v>
      </c>
      <c r="AE177" s="1">
        <v>45895.113564814812</v>
      </c>
      <c r="CB177" s="15"/>
      <c r="CI177" t="s">
        <v>261</v>
      </c>
      <c r="CJ177" t="s">
        <v>2246</v>
      </c>
      <c r="CK177">
        <v>45897</v>
      </c>
      <c r="CL177" t="s">
        <v>2245</v>
      </c>
      <c r="CM177" t="s">
        <v>2247</v>
      </c>
      <c r="CN177">
        <v>45897</v>
      </c>
      <c r="CP177" t="s">
        <v>262</v>
      </c>
      <c r="CQ177" t="s">
        <v>2248</v>
      </c>
    </row>
    <row r="178" spans="1:95" x14ac:dyDescent="0.2">
      <c r="A178" t="s">
        <v>257</v>
      </c>
      <c r="B178">
        <v>21</v>
      </c>
      <c r="C178" s="1" t="s">
        <v>2476</v>
      </c>
      <c r="D178" t="s">
        <v>2477</v>
      </c>
      <c r="E178" t="s">
        <v>259</v>
      </c>
      <c r="F178" t="s">
        <v>314</v>
      </c>
      <c r="G178" t="s">
        <v>264</v>
      </c>
      <c r="H178" t="s">
        <v>310</v>
      </c>
      <c r="I178" t="s">
        <v>264</v>
      </c>
      <c r="J178" t="s">
        <v>268</v>
      </c>
      <c r="K178" t="s">
        <v>264</v>
      </c>
      <c r="L178">
        <v>45897</v>
      </c>
      <c r="M178" t="s">
        <v>413</v>
      </c>
      <c r="N178">
        <v>1</v>
      </c>
      <c r="O178">
        <v>1</v>
      </c>
      <c r="P178" t="s">
        <v>2258</v>
      </c>
      <c r="T178" t="s">
        <v>416</v>
      </c>
      <c r="U178" t="s">
        <v>2478</v>
      </c>
      <c r="V178" t="s">
        <v>170</v>
      </c>
      <c r="W178">
        <v>50</v>
      </c>
      <c r="X178">
        <v>50</v>
      </c>
      <c r="Y178" t="s">
        <v>269</v>
      </c>
      <c r="Z178" t="s">
        <v>270</v>
      </c>
      <c r="AA178" t="s">
        <v>264</v>
      </c>
      <c r="AB178" t="s">
        <v>271</v>
      </c>
      <c r="AC178" t="s">
        <v>264</v>
      </c>
      <c r="AD178" t="s">
        <v>2479</v>
      </c>
      <c r="AE178" s="1">
        <v>45895.325810185182</v>
      </c>
      <c r="CB178" s="15"/>
      <c r="CI178" t="s">
        <v>261</v>
      </c>
      <c r="CJ178" t="s">
        <v>2246</v>
      </c>
      <c r="CK178">
        <v>45897</v>
      </c>
      <c r="CL178" t="s">
        <v>2245</v>
      </c>
      <c r="CM178" t="s">
        <v>2247</v>
      </c>
      <c r="CN178">
        <v>45897</v>
      </c>
      <c r="CP178" t="s">
        <v>262</v>
      </c>
      <c r="CQ178" t="s">
        <v>2248</v>
      </c>
    </row>
    <row r="179" spans="1:95" x14ac:dyDescent="0.2">
      <c r="A179" t="s">
        <v>257</v>
      </c>
      <c r="B179">
        <v>22</v>
      </c>
      <c r="C179" s="1" t="s">
        <v>2480</v>
      </c>
      <c r="D179" t="s">
        <v>2481</v>
      </c>
      <c r="E179" t="s">
        <v>259</v>
      </c>
      <c r="F179" t="s">
        <v>282</v>
      </c>
      <c r="G179" t="s">
        <v>264</v>
      </c>
      <c r="H179" t="s">
        <v>297</v>
      </c>
      <c r="I179" t="s">
        <v>264</v>
      </c>
      <c r="J179" t="s">
        <v>268</v>
      </c>
      <c r="K179" t="s">
        <v>264</v>
      </c>
      <c r="L179">
        <v>45897</v>
      </c>
      <c r="M179" t="s">
        <v>413</v>
      </c>
      <c r="N179">
        <v>1</v>
      </c>
      <c r="O179">
        <v>1</v>
      </c>
      <c r="P179" t="s">
        <v>2258</v>
      </c>
      <c r="T179" t="s">
        <v>416</v>
      </c>
      <c r="U179" t="s">
        <v>2482</v>
      </c>
      <c r="W179">
        <v>0.14000000000000001</v>
      </c>
      <c r="X179">
        <v>0.14000000000000001</v>
      </c>
      <c r="Y179" t="s">
        <v>269</v>
      </c>
      <c r="Z179" t="s">
        <v>270</v>
      </c>
      <c r="AA179" t="s">
        <v>264</v>
      </c>
      <c r="AB179" t="s">
        <v>271</v>
      </c>
      <c r="AC179" t="s">
        <v>264</v>
      </c>
      <c r="AD179" t="s">
        <v>2483</v>
      </c>
      <c r="AE179" s="1">
        <v>45895.113715277781</v>
      </c>
      <c r="CB179" s="15"/>
      <c r="CI179" t="s">
        <v>261</v>
      </c>
      <c r="CJ179" t="s">
        <v>2246</v>
      </c>
      <c r="CK179">
        <v>45897</v>
      </c>
      <c r="CL179" t="s">
        <v>2245</v>
      </c>
      <c r="CM179" t="s">
        <v>2247</v>
      </c>
      <c r="CN179">
        <v>45897</v>
      </c>
      <c r="CP179" t="s">
        <v>262</v>
      </c>
      <c r="CQ179" t="s">
        <v>2248</v>
      </c>
    </row>
    <row r="180" spans="1:95" x14ac:dyDescent="0.2">
      <c r="A180" t="s">
        <v>257</v>
      </c>
      <c r="B180">
        <v>23</v>
      </c>
      <c r="C180" s="1" t="s">
        <v>2484</v>
      </c>
      <c r="D180" t="s">
        <v>2485</v>
      </c>
      <c r="E180" t="s">
        <v>259</v>
      </c>
      <c r="F180" t="s">
        <v>282</v>
      </c>
      <c r="G180" t="s">
        <v>264</v>
      </c>
      <c r="H180" t="s">
        <v>288</v>
      </c>
      <c r="I180" t="s">
        <v>264</v>
      </c>
      <c r="J180" t="s">
        <v>268</v>
      </c>
      <c r="K180" t="s">
        <v>264</v>
      </c>
      <c r="L180">
        <v>45897</v>
      </c>
      <c r="M180" t="s">
        <v>413</v>
      </c>
      <c r="N180">
        <v>1</v>
      </c>
      <c r="O180">
        <v>1</v>
      </c>
      <c r="P180" t="s">
        <v>2258</v>
      </c>
      <c r="T180" t="s">
        <v>416</v>
      </c>
      <c r="U180" t="s">
        <v>2486</v>
      </c>
      <c r="W180">
        <v>0.21</v>
      </c>
      <c r="X180">
        <v>0.21</v>
      </c>
      <c r="Y180" t="s">
        <v>269</v>
      </c>
      <c r="Z180" t="s">
        <v>270</v>
      </c>
      <c r="AA180" t="s">
        <v>264</v>
      </c>
      <c r="AB180" t="s">
        <v>271</v>
      </c>
      <c r="AC180" t="s">
        <v>264</v>
      </c>
      <c r="AD180" t="s">
        <v>2487</v>
      </c>
      <c r="AE180" s="1">
        <v>45895.113946759258</v>
      </c>
      <c r="CB180" s="15"/>
      <c r="CI180" t="s">
        <v>261</v>
      </c>
      <c r="CJ180" t="s">
        <v>2246</v>
      </c>
      <c r="CK180">
        <v>45897</v>
      </c>
      <c r="CL180" t="s">
        <v>2245</v>
      </c>
      <c r="CM180" t="s">
        <v>2247</v>
      </c>
      <c r="CN180">
        <v>45897</v>
      </c>
      <c r="CP180" t="s">
        <v>262</v>
      </c>
      <c r="CQ180" t="s">
        <v>2248</v>
      </c>
    </row>
    <row r="181" spans="1:95" x14ac:dyDescent="0.2">
      <c r="A181" t="s">
        <v>257</v>
      </c>
      <c r="B181">
        <v>24</v>
      </c>
      <c r="C181" s="1" t="s">
        <v>2488</v>
      </c>
      <c r="D181" t="s">
        <v>2489</v>
      </c>
      <c r="E181" t="s">
        <v>259</v>
      </c>
      <c r="F181" t="s">
        <v>282</v>
      </c>
      <c r="G181" t="s">
        <v>264</v>
      </c>
      <c r="H181" t="s">
        <v>301</v>
      </c>
      <c r="I181" t="s">
        <v>264</v>
      </c>
      <c r="J181" t="s">
        <v>268</v>
      </c>
      <c r="K181" t="s">
        <v>264</v>
      </c>
      <c r="L181">
        <v>45897</v>
      </c>
      <c r="M181" t="s">
        <v>413</v>
      </c>
      <c r="N181">
        <v>1</v>
      </c>
      <c r="O181">
        <v>1</v>
      </c>
      <c r="P181" t="s">
        <v>2258</v>
      </c>
      <c r="T181" t="s">
        <v>416</v>
      </c>
      <c r="U181" t="s">
        <v>2490</v>
      </c>
      <c r="W181">
        <v>0.42</v>
      </c>
      <c r="X181">
        <v>0.42</v>
      </c>
      <c r="Y181" t="s">
        <v>269</v>
      </c>
      <c r="Z181" t="s">
        <v>270</v>
      </c>
      <c r="AA181" t="s">
        <v>264</v>
      </c>
      <c r="AB181" t="s">
        <v>271</v>
      </c>
      <c r="AC181" t="s">
        <v>264</v>
      </c>
      <c r="AD181" t="s">
        <v>2491</v>
      </c>
      <c r="AE181" s="1">
        <v>45895.113715277781</v>
      </c>
      <c r="CB181" s="15"/>
      <c r="CI181" t="s">
        <v>261</v>
      </c>
      <c r="CJ181" t="s">
        <v>2246</v>
      </c>
      <c r="CK181">
        <v>45897</v>
      </c>
      <c r="CL181" t="s">
        <v>2245</v>
      </c>
      <c r="CM181" t="s">
        <v>2247</v>
      </c>
      <c r="CN181">
        <v>45897</v>
      </c>
      <c r="CP181" t="s">
        <v>262</v>
      </c>
      <c r="CQ181" t="s">
        <v>2248</v>
      </c>
    </row>
    <row r="182" spans="1:95" x14ac:dyDescent="0.2">
      <c r="A182" t="s">
        <v>257</v>
      </c>
      <c r="B182">
        <v>25</v>
      </c>
      <c r="C182" s="1" t="s">
        <v>2492</v>
      </c>
      <c r="D182" t="s">
        <v>2493</v>
      </c>
      <c r="E182" t="s">
        <v>259</v>
      </c>
      <c r="F182" t="s">
        <v>266</v>
      </c>
      <c r="G182" t="s">
        <v>264</v>
      </c>
      <c r="H182" t="s">
        <v>267</v>
      </c>
      <c r="I182" t="s">
        <v>264</v>
      </c>
      <c r="J182" t="s">
        <v>268</v>
      </c>
      <c r="K182" t="s">
        <v>264</v>
      </c>
      <c r="L182">
        <v>45897</v>
      </c>
      <c r="M182" t="s">
        <v>413</v>
      </c>
      <c r="N182">
        <v>1</v>
      </c>
      <c r="O182">
        <v>1</v>
      </c>
      <c r="P182" t="s">
        <v>2258</v>
      </c>
      <c r="T182" t="s">
        <v>416</v>
      </c>
      <c r="U182" t="s">
        <v>2494</v>
      </c>
      <c r="W182">
        <v>8.9</v>
      </c>
      <c r="X182">
        <v>8.9</v>
      </c>
      <c r="Y182" t="s">
        <v>269</v>
      </c>
      <c r="Z182" t="s">
        <v>270</v>
      </c>
      <c r="AA182" t="s">
        <v>264</v>
      </c>
      <c r="AB182" t="s">
        <v>271</v>
      </c>
      <c r="AC182" t="s">
        <v>264</v>
      </c>
      <c r="AD182" t="s">
        <v>2495</v>
      </c>
      <c r="AE182" s="1">
        <v>45894.436678240738</v>
      </c>
      <c r="CB182" s="15"/>
      <c r="CI182" t="s">
        <v>261</v>
      </c>
      <c r="CJ182" t="s">
        <v>2246</v>
      </c>
      <c r="CK182">
        <v>45897</v>
      </c>
      <c r="CL182" t="s">
        <v>2245</v>
      </c>
      <c r="CM182" t="s">
        <v>2247</v>
      </c>
      <c r="CN182">
        <v>45897</v>
      </c>
      <c r="CP182" t="s">
        <v>262</v>
      </c>
      <c r="CQ182" t="s">
        <v>2248</v>
      </c>
    </row>
    <row r="183" spans="1:95" x14ac:dyDescent="0.2">
      <c r="A183" t="s">
        <v>257</v>
      </c>
      <c r="B183">
        <v>26</v>
      </c>
      <c r="C183" s="1" t="s">
        <v>2496</v>
      </c>
      <c r="D183" t="s">
        <v>2497</v>
      </c>
      <c r="E183" t="s">
        <v>259</v>
      </c>
      <c r="F183" t="s">
        <v>266</v>
      </c>
      <c r="G183" t="s">
        <v>264</v>
      </c>
      <c r="H183" t="s">
        <v>273</v>
      </c>
      <c r="I183" t="s">
        <v>264</v>
      </c>
      <c r="J183" t="s">
        <v>268</v>
      </c>
      <c r="K183" t="s">
        <v>264</v>
      </c>
      <c r="L183">
        <v>45897</v>
      </c>
      <c r="M183" t="s">
        <v>413</v>
      </c>
      <c r="N183">
        <v>1</v>
      </c>
      <c r="O183">
        <v>1</v>
      </c>
      <c r="P183" t="s">
        <v>2258</v>
      </c>
      <c r="T183" t="s">
        <v>416</v>
      </c>
      <c r="U183" t="s">
        <v>2498</v>
      </c>
      <c r="W183">
        <v>23</v>
      </c>
      <c r="X183">
        <v>23</v>
      </c>
      <c r="Y183" t="s">
        <v>269</v>
      </c>
      <c r="Z183" t="s">
        <v>270</v>
      </c>
      <c r="AA183" t="s">
        <v>264</v>
      </c>
      <c r="AB183" t="s">
        <v>271</v>
      </c>
      <c r="AC183" t="s">
        <v>264</v>
      </c>
      <c r="AD183" t="s">
        <v>2499</v>
      </c>
      <c r="AE183" s="1">
        <v>45894.436678240738</v>
      </c>
      <c r="CB183" s="15"/>
      <c r="CI183" t="s">
        <v>261</v>
      </c>
      <c r="CJ183" t="s">
        <v>2246</v>
      </c>
      <c r="CK183">
        <v>45897</v>
      </c>
      <c r="CL183" t="s">
        <v>2245</v>
      </c>
      <c r="CM183" t="s">
        <v>2247</v>
      </c>
      <c r="CN183">
        <v>45897</v>
      </c>
      <c r="CP183" t="s">
        <v>262</v>
      </c>
      <c r="CQ183" t="s">
        <v>2248</v>
      </c>
    </row>
    <row r="184" spans="1:95" x14ac:dyDescent="0.2">
      <c r="A184" t="s">
        <v>257</v>
      </c>
      <c r="B184">
        <v>27</v>
      </c>
      <c r="C184" s="1" t="s">
        <v>2500</v>
      </c>
      <c r="D184" t="s">
        <v>2501</v>
      </c>
      <c r="E184" t="s">
        <v>259</v>
      </c>
      <c r="F184" t="s">
        <v>266</v>
      </c>
      <c r="G184" t="s">
        <v>264</v>
      </c>
      <c r="H184" t="s">
        <v>274</v>
      </c>
      <c r="I184" t="s">
        <v>264</v>
      </c>
      <c r="J184" t="s">
        <v>268</v>
      </c>
      <c r="K184" t="s">
        <v>264</v>
      </c>
      <c r="L184">
        <v>45897</v>
      </c>
      <c r="M184" t="s">
        <v>413</v>
      </c>
      <c r="N184">
        <v>1</v>
      </c>
      <c r="O184">
        <v>1</v>
      </c>
      <c r="P184" t="s">
        <v>2258</v>
      </c>
      <c r="T184" t="s">
        <v>416</v>
      </c>
      <c r="U184" t="s">
        <v>2440</v>
      </c>
      <c r="V184" t="s">
        <v>170</v>
      </c>
      <c r="W184">
        <v>0.2</v>
      </c>
      <c r="X184">
        <v>0.2</v>
      </c>
      <c r="Y184" t="s">
        <v>269</v>
      </c>
      <c r="Z184" t="s">
        <v>270</v>
      </c>
      <c r="AA184" t="s">
        <v>264</v>
      </c>
      <c r="AB184" t="s">
        <v>271</v>
      </c>
      <c r="AC184" t="s">
        <v>264</v>
      </c>
      <c r="AD184" t="s">
        <v>2502</v>
      </c>
      <c r="AE184" s="1">
        <v>45894.436678240738</v>
      </c>
      <c r="CB184" s="15"/>
      <c r="CI184" t="s">
        <v>261</v>
      </c>
      <c r="CJ184" t="s">
        <v>2246</v>
      </c>
      <c r="CK184">
        <v>45897</v>
      </c>
      <c r="CL184" t="s">
        <v>2245</v>
      </c>
      <c r="CM184" t="s">
        <v>2247</v>
      </c>
      <c r="CN184">
        <v>45897</v>
      </c>
      <c r="CP184" t="s">
        <v>262</v>
      </c>
      <c r="CQ184" t="s">
        <v>2248</v>
      </c>
    </row>
    <row r="185" spans="1:95" x14ac:dyDescent="0.2">
      <c r="A185" t="s">
        <v>257</v>
      </c>
      <c r="B185">
        <v>28</v>
      </c>
      <c r="C185" s="1" t="s">
        <v>2503</v>
      </c>
      <c r="D185" t="s">
        <v>2504</v>
      </c>
      <c r="E185" t="s">
        <v>259</v>
      </c>
      <c r="F185" t="s">
        <v>266</v>
      </c>
      <c r="G185" t="s">
        <v>264</v>
      </c>
      <c r="H185" t="s">
        <v>275</v>
      </c>
      <c r="I185" t="s">
        <v>264</v>
      </c>
      <c r="J185" t="s">
        <v>268</v>
      </c>
      <c r="K185" t="s">
        <v>264</v>
      </c>
      <c r="L185">
        <v>45897</v>
      </c>
      <c r="M185" t="s">
        <v>413</v>
      </c>
      <c r="N185">
        <v>1</v>
      </c>
      <c r="O185">
        <v>1</v>
      </c>
      <c r="P185" t="s">
        <v>2258</v>
      </c>
      <c r="T185" t="s">
        <v>416</v>
      </c>
      <c r="U185" t="s">
        <v>2505</v>
      </c>
      <c r="V185" t="s">
        <v>170</v>
      </c>
      <c r="W185">
        <v>2</v>
      </c>
      <c r="X185">
        <v>2</v>
      </c>
      <c r="Y185" t="s">
        <v>269</v>
      </c>
      <c r="Z185" t="s">
        <v>270</v>
      </c>
      <c r="AA185" t="s">
        <v>264</v>
      </c>
      <c r="AB185" t="s">
        <v>271</v>
      </c>
      <c r="AC185" t="s">
        <v>264</v>
      </c>
      <c r="AD185" t="s">
        <v>2506</v>
      </c>
      <c r="AE185" s="1">
        <v>45894.436678240738</v>
      </c>
      <c r="CB185" s="15"/>
      <c r="CI185" t="s">
        <v>261</v>
      </c>
      <c r="CJ185" t="s">
        <v>2246</v>
      </c>
      <c r="CK185">
        <v>45897</v>
      </c>
      <c r="CL185" t="s">
        <v>2245</v>
      </c>
      <c r="CM185" t="s">
        <v>2247</v>
      </c>
      <c r="CN185">
        <v>45897</v>
      </c>
      <c r="CP185" t="s">
        <v>262</v>
      </c>
      <c r="CQ185" t="s">
        <v>2248</v>
      </c>
    </row>
    <row r="186" spans="1:95" x14ac:dyDescent="0.2">
      <c r="A186" t="s">
        <v>257</v>
      </c>
      <c r="B186">
        <v>29</v>
      </c>
      <c r="C186" s="1" t="s">
        <v>2507</v>
      </c>
      <c r="D186" t="s">
        <v>2508</v>
      </c>
      <c r="E186" t="s">
        <v>259</v>
      </c>
      <c r="F186" t="s">
        <v>266</v>
      </c>
      <c r="G186" t="s">
        <v>264</v>
      </c>
      <c r="H186" t="s">
        <v>276</v>
      </c>
      <c r="I186" t="s">
        <v>264</v>
      </c>
      <c r="J186" t="s">
        <v>268</v>
      </c>
      <c r="K186" t="s">
        <v>264</v>
      </c>
      <c r="L186">
        <v>45897</v>
      </c>
      <c r="M186" t="s">
        <v>413</v>
      </c>
      <c r="N186">
        <v>1</v>
      </c>
      <c r="O186">
        <v>1</v>
      </c>
      <c r="P186" t="s">
        <v>2258</v>
      </c>
      <c r="T186" t="s">
        <v>416</v>
      </c>
      <c r="U186" t="s">
        <v>2505</v>
      </c>
      <c r="V186" t="s">
        <v>170</v>
      </c>
      <c r="W186">
        <v>2</v>
      </c>
      <c r="X186">
        <v>2</v>
      </c>
      <c r="Y186" t="s">
        <v>269</v>
      </c>
      <c r="Z186" t="s">
        <v>270</v>
      </c>
      <c r="AA186" t="s">
        <v>264</v>
      </c>
      <c r="AB186" t="s">
        <v>271</v>
      </c>
      <c r="AC186" t="s">
        <v>264</v>
      </c>
      <c r="AD186" t="s">
        <v>2509</v>
      </c>
      <c r="AE186" s="1">
        <v>45894.436678240738</v>
      </c>
      <c r="CB186" s="15"/>
      <c r="CI186" t="s">
        <v>261</v>
      </c>
      <c r="CJ186" t="s">
        <v>2246</v>
      </c>
      <c r="CK186">
        <v>45897</v>
      </c>
      <c r="CL186" t="s">
        <v>2245</v>
      </c>
      <c r="CM186" t="s">
        <v>2247</v>
      </c>
      <c r="CN186">
        <v>45897</v>
      </c>
      <c r="CP186" t="s">
        <v>262</v>
      </c>
      <c r="CQ186" t="s">
        <v>2248</v>
      </c>
    </row>
    <row r="187" spans="1:95" x14ac:dyDescent="0.2">
      <c r="A187" t="s">
        <v>257</v>
      </c>
      <c r="B187">
        <v>30</v>
      </c>
      <c r="C187" s="1" t="s">
        <v>2510</v>
      </c>
      <c r="D187" t="s">
        <v>2511</v>
      </c>
      <c r="E187" t="s">
        <v>259</v>
      </c>
      <c r="F187" t="s">
        <v>266</v>
      </c>
      <c r="G187" t="s">
        <v>264</v>
      </c>
      <c r="H187" t="s">
        <v>279</v>
      </c>
      <c r="I187" t="s">
        <v>264</v>
      </c>
      <c r="J187" t="s">
        <v>268</v>
      </c>
      <c r="K187" t="s">
        <v>264</v>
      </c>
      <c r="L187">
        <v>45897</v>
      </c>
      <c r="M187" t="s">
        <v>413</v>
      </c>
      <c r="N187">
        <v>1</v>
      </c>
      <c r="O187">
        <v>1</v>
      </c>
      <c r="P187" t="s">
        <v>2258</v>
      </c>
      <c r="T187" t="s">
        <v>416</v>
      </c>
      <c r="U187" t="s">
        <v>2505</v>
      </c>
      <c r="V187" t="s">
        <v>170</v>
      </c>
      <c r="W187">
        <v>2</v>
      </c>
      <c r="X187">
        <v>2</v>
      </c>
      <c r="Y187" t="s">
        <v>269</v>
      </c>
      <c r="Z187" t="s">
        <v>270</v>
      </c>
      <c r="AA187" t="s">
        <v>264</v>
      </c>
      <c r="AB187" t="s">
        <v>271</v>
      </c>
      <c r="AC187" t="s">
        <v>264</v>
      </c>
      <c r="AD187" t="s">
        <v>2512</v>
      </c>
      <c r="AE187" s="1">
        <v>45894.436678240738</v>
      </c>
      <c r="CB187" s="15"/>
      <c r="CI187" t="s">
        <v>261</v>
      </c>
      <c r="CJ187" t="s">
        <v>2246</v>
      </c>
      <c r="CK187">
        <v>45897</v>
      </c>
      <c r="CL187" t="s">
        <v>2245</v>
      </c>
      <c r="CM187" t="s">
        <v>2247</v>
      </c>
      <c r="CN187">
        <v>45897</v>
      </c>
      <c r="CP187" t="s">
        <v>262</v>
      </c>
      <c r="CQ187" t="s">
        <v>2248</v>
      </c>
    </row>
    <row r="188" spans="1:95" x14ac:dyDescent="0.2">
      <c r="A188" t="s">
        <v>257</v>
      </c>
      <c r="B188">
        <v>31</v>
      </c>
      <c r="C188" s="1" t="s">
        <v>2513</v>
      </c>
      <c r="D188" t="s">
        <v>2514</v>
      </c>
      <c r="E188" t="s">
        <v>259</v>
      </c>
      <c r="F188" t="s">
        <v>266</v>
      </c>
      <c r="G188" t="s">
        <v>264</v>
      </c>
      <c r="H188" t="s">
        <v>280</v>
      </c>
      <c r="I188" t="s">
        <v>264</v>
      </c>
      <c r="J188" t="s">
        <v>268</v>
      </c>
      <c r="K188" t="s">
        <v>264</v>
      </c>
      <c r="L188">
        <v>45897</v>
      </c>
      <c r="M188" t="s">
        <v>413</v>
      </c>
      <c r="N188">
        <v>1</v>
      </c>
      <c r="O188">
        <v>1</v>
      </c>
      <c r="P188" t="s">
        <v>2258</v>
      </c>
      <c r="T188" t="s">
        <v>416</v>
      </c>
      <c r="U188" t="s">
        <v>2515</v>
      </c>
      <c r="W188">
        <v>10</v>
      </c>
      <c r="X188">
        <v>10</v>
      </c>
      <c r="Y188" t="s">
        <v>269</v>
      </c>
      <c r="Z188" t="s">
        <v>270</v>
      </c>
      <c r="AA188" t="s">
        <v>264</v>
      </c>
      <c r="AB188" t="s">
        <v>271</v>
      </c>
      <c r="AC188" t="s">
        <v>264</v>
      </c>
      <c r="AD188" t="s">
        <v>2516</v>
      </c>
      <c r="AE188" s="1">
        <v>45894.436678240738</v>
      </c>
      <c r="CB188" s="15"/>
      <c r="CI188" t="s">
        <v>261</v>
      </c>
      <c r="CJ188" t="s">
        <v>2246</v>
      </c>
      <c r="CK188">
        <v>45897</v>
      </c>
      <c r="CL188" t="s">
        <v>2245</v>
      </c>
      <c r="CM188" t="s">
        <v>2247</v>
      </c>
      <c r="CN188">
        <v>45897</v>
      </c>
      <c r="CP188" t="s">
        <v>262</v>
      </c>
      <c r="CQ188" t="s">
        <v>2248</v>
      </c>
    </row>
    <row r="189" spans="1:95" x14ac:dyDescent="0.2">
      <c r="A189" t="s">
        <v>257</v>
      </c>
      <c r="B189">
        <v>32</v>
      </c>
      <c r="C189" s="1" t="s">
        <v>2517</v>
      </c>
      <c r="D189" t="s">
        <v>2518</v>
      </c>
      <c r="E189" t="s">
        <v>259</v>
      </c>
      <c r="F189" t="s">
        <v>266</v>
      </c>
      <c r="G189" t="s">
        <v>264</v>
      </c>
      <c r="H189" t="s">
        <v>278</v>
      </c>
      <c r="I189" t="s">
        <v>264</v>
      </c>
      <c r="J189" t="s">
        <v>268</v>
      </c>
      <c r="K189" t="s">
        <v>264</v>
      </c>
      <c r="L189">
        <v>45897</v>
      </c>
      <c r="M189" t="s">
        <v>413</v>
      </c>
      <c r="N189">
        <v>1</v>
      </c>
      <c r="O189">
        <v>1</v>
      </c>
      <c r="P189" t="s">
        <v>2258</v>
      </c>
      <c r="T189" t="s">
        <v>416</v>
      </c>
      <c r="U189" t="s">
        <v>2505</v>
      </c>
      <c r="V189" t="s">
        <v>170</v>
      </c>
      <c r="W189">
        <v>2</v>
      </c>
      <c r="X189">
        <v>2</v>
      </c>
      <c r="Y189" t="s">
        <v>269</v>
      </c>
      <c r="Z189" t="s">
        <v>270</v>
      </c>
      <c r="AA189" t="s">
        <v>264</v>
      </c>
      <c r="AB189" t="s">
        <v>271</v>
      </c>
      <c r="AC189" t="s">
        <v>264</v>
      </c>
      <c r="AD189" t="s">
        <v>2519</v>
      </c>
      <c r="AE189" s="1">
        <v>45894.436678240738</v>
      </c>
      <c r="CB189" s="15"/>
      <c r="CI189" t="s">
        <v>261</v>
      </c>
      <c r="CJ189" t="s">
        <v>2246</v>
      </c>
      <c r="CK189">
        <v>45897</v>
      </c>
      <c r="CL189" t="s">
        <v>2245</v>
      </c>
      <c r="CM189" t="s">
        <v>2247</v>
      </c>
      <c r="CN189">
        <v>45897</v>
      </c>
      <c r="CP189" t="s">
        <v>262</v>
      </c>
      <c r="CQ189" t="s">
        <v>2248</v>
      </c>
    </row>
    <row r="190" spans="1:95" x14ac:dyDescent="0.2">
      <c r="A190" t="s">
        <v>257</v>
      </c>
      <c r="B190">
        <v>33</v>
      </c>
      <c r="C190" s="1" t="s">
        <v>2520</v>
      </c>
      <c r="D190" t="s">
        <v>2521</v>
      </c>
      <c r="E190" t="s">
        <v>259</v>
      </c>
      <c r="F190" t="s">
        <v>266</v>
      </c>
      <c r="G190" t="s">
        <v>264</v>
      </c>
      <c r="H190" t="s">
        <v>281</v>
      </c>
      <c r="I190" t="s">
        <v>264</v>
      </c>
      <c r="J190" t="s">
        <v>268</v>
      </c>
      <c r="K190" t="s">
        <v>264</v>
      </c>
      <c r="L190">
        <v>45897</v>
      </c>
      <c r="M190" t="s">
        <v>413</v>
      </c>
      <c r="N190">
        <v>1</v>
      </c>
      <c r="O190">
        <v>1</v>
      </c>
      <c r="P190" t="s">
        <v>2258</v>
      </c>
      <c r="T190" t="s">
        <v>416</v>
      </c>
      <c r="U190" t="s">
        <v>2522</v>
      </c>
      <c r="V190" t="s">
        <v>170</v>
      </c>
      <c r="W190">
        <v>10</v>
      </c>
      <c r="X190">
        <v>10</v>
      </c>
      <c r="Y190" t="s">
        <v>269</v>
      </c>
      <c r="Z190" t="s">
        <v>270</v>
      </c>
      <c r="AA190" t="s">
        <v>264</v>
      </c>
      <c r="AB190" t="s">
        <v>271</v>
      </c>
      <c r="AC190" t="s">
        <v>264</v>
      </c>
      <c r="AD190" t="s">
        <v>2523</v>
      </c>
      <c r="AE190" s="1">
        <v>45894.436678240738</v>
      </c>
      <c r="CB190" s="15"/>
      <c r="CI190" t="s">
        <v>261</v>
      </c>
      <c r="CJ190" t="s">
        <v>2246</v>
      </c>
      <c r="CK190">
        <v>45897</v>
      </c>
      <c r="CL190" t="s">
        <v>2245</v>
      </c>
      <c r="CM190" t="s">
        <v>2247</v>
      </c>
      <c r="CN190">
        <v>45897</v>
      </c>
      <c r="CP190" t="s">
        <v>262</v>
      </c>
      <c r="CQ190" t="s">
        <v>2248</v>
      </c>
    </row>
    <row r="191" spans="1:95" x14ac:dyDescent="0.2">
      <c r="A191" t="s">
        <v>257</v>
      </c>
      <c r="B191">
        <v>34</v>
      </c>
      <c r="C191" s="1" t="s">
        <v>2524</v>
      </c>
      <c r="D191" t="s">
        <v>2525</v>
      </c>
      <c r="E191" t="s">
        <v>259</v>
      </c>
      <c r="F191" t="s">
        <v>282</v>
      </c>
      <c r="G191" t="s">
        <v>264</v>
      </c>
      <c r="H191" t="s">
        <v>290</v>
      </c>
      <c r="I191" t="s">
        <v>264</v>
      </c>
      <c r="J191" t="s">
        <v>268</v>
      </c>
      <c r="K191" t="s">
        <v>264</v>
      </c>
      <c r="L191">
        <v>45897</v>
      </c>
      <c r="M191" t="s">
        <v>413</v>
      </c>
      <c r="N191">
        <v>1</v>
      </c>
      <c r="O191">
        <v>1</v>
      </c>
      <c r="P191" t="s">
        <v>2258</v>
      </c>
      <c r="T191" t="s">
        <v>416</v>
      </c>
      <c r="U191" t="s">
        <v>2526</v>
      </c>
      <c r="V191" t="s">
        <v>170</v>
      </c>
      <c r="W191">
        <v>0.02</v>
      </c>
      <c r="X191">
        <v>0.02</v>
      </c>
      <c r="Y191" t="s">
        <v>269</v>
      </c>
      <c r="Z191" t="s">
        <v>270</v>
      </c>
      <c r="AA191" t="s">
        <v>264</v>
      </c>
      <c r="AB191" t="s">
        <v>271</v>
      </c>
      <c r="AC191" t="s">
        <v>264</v>
      </c>
      <c r="AD191" t="s">
        <v>2527</v>
      </c>
      <c r="AE191" s="1">
        <v>45895.113564814812</v>
      </c>
      <c r="CB191" s="15"/>
      <c r="CI191" t="s">
        <v>261</v>
      </c>
      <c r="CJ191" t="s">
        <v>2246</v>
      </c>
      <c r="CK191">
        <v>45897</v>
      </c>
      <c r="CL191" t="s">
        <v>2245</v>
      </c>
      <c r="CM191" t="s">
        <v>2247</v>
      </c>
      <c r="CN191">
        <v>45897</v>
      </c>
      <c r="CP191" t="s">
        <v>262</v>
      </c>
      <c r="CQ191" t="s">
        <v>2248</v>
      </c>
    </row>
    <row r="192" spans="1:95" x14ac:dyDescent="0.2">
      <c r="A192" t="s">
        <v>257</v>
      </c>
      <c r="B192">
        <v>35</v>
      </c>
      <c r="C192" s="1" t="s">
        <v>2528</v>
      </c>
      <c r="D192" t="s">
        <v>2529</v>
      </c>
      <c r="E192" t="s">
        <v>259</v>
      </c>
      <c r="F192" t="s">
        <v>282</v>
      </c>
      <c r="G192" t="s">
        <v>264</v>
      </c>
      <c r="H192" t="s">
        <v>323</v>
      </c>
      <c r="I192" t="s">
        <v>264</v>
      </c>
      <c r="J192" t="s">
        <v>268</v>
      </c>
      <c r="K192" t="s">
        <v>264</v>
      </c>
      <c r="L192">
        <v>45897</v>
      </c>
      <c r="M192" t="s">
        <v>413</v>
      </c>
      <c r="N192">
        <v>1</v>
      </c>
      <c r="O192">
        <v>1</v>
      </c>
      <c r="P192" t="s">
        <v>2258</v>
      </c>
      <c r="T192" t="s">
        <v>416</v>
      </c>
      <c r="U192" t="s">
        <v>2530</v>
      </c>
      <c r="W192">
        <v>14</v>
      </c>
      <c r="X192">
        <v>14</v>
      </c>
      <c r="Y192" t="s">
        <v>317</v>
      </c>
      <c r="Z192" t="s">
        <v>270</v>
      </c>
      <c r="AA192" t="s">
        <v>264</v>
      </c>
      <c r="AB192" t="s">
        <v>271</v>
      </c>
      <c r="AC192" t="s">
        <v>264</v>
      </c>
      <c r="AD192" t="s">
        <v>2531</v>
      </c>
      <c r="AE192" s="1">
        <v>45895.679861111108</v>
      </c>
      <c r="CB192" s="15"/>
      <c r="CI192" t="s">
        <v>261</v>
      </c>
      <c r="CJ192" t="s">
        <v>2246</v>
      </c>
      <c r="CK192">
        <v>45897</v>
      </c>
      <c r="CL192" t="s">
        <v>2245</v>
      </c>
      <c r="CM192" t="s">
        <v>2247</v>
      </c>
      <c r="CN192">
        <v>45897</v>
      </c>
      <c r="CP192" t="s">
        <v>262</v>
      </c>
      <c r="CQ192" t="s">
        <v>2248</v>
      </c>
    </row>
    <row r="193" spans="1:95" x14ac:dyDescent="0.2">
      <c r="A193" t="s">
        <v>257</v>
      </c>
      <c r="B193">
        <v>36</v>
      </c>
      <c r="C193" s="1" t="s">
        <v>2532</v>
      </c>
      <c r="D193" t="s">
        <v>2533</v>
      </c>
      <c r="E193" t="s">
        <v>259</v>
      </c>
      <c r="F193" t="s">
        <v>282</v>
      </c>
      <c r="G193" t="s">
        <v>264</v>
      </c>
      <c r="H193" t="s">
        <v>336</v>
      </c>
      <c r="I193" t="s">
        <v>264</v>
      </c>
      <c r="J193" t="s">
        <v>268</v>
      </c>
      <c r="K193" t="s">
        <v>264</v>
      </c>
      <c r="L193">
        <v>45897</v>
      </c>
      <c r="M193" t="s">
        <v>413</v>
      </c>
      <c r="N193">
        <v>1</v>
      </c>
      <c r="O193">
        <v>1</v>
      </c>
      <c r="P193" t="s">
        <v>2258</v>
      </c>
      <c r="T193" t="s">
        <v>416</v>
      </c>
      <c r="U193" t="s">
        <v>2534</v>
      </c>
      <c r="V193" t="s">
        <v>170</v>
      </c>
      <c r="W193">
        <v>1</v>
      </c>
      <c r="X193">
        <v>1</v>
      </c>
      <c r="Y193" t="s">
        <v>317</v>
      </c>
      <c r="Z193" t="s">
        <v>270</v>
      </c>
      <c r="AA193" t="s">
        <v>264</v>
      </c>
      <c r="AB193" t="s">
        <v>271</v>
      </c>
      <c r="AC193" t="s">
        <v>264</v>
      </c>
      <c r="AD193" t="s">
        <v>2535</v>
      </c>
      <c r="AE193" s="1">
        <v>45895.679861111108</v>
      </c>
      <c r="CB193" s="15"/>
      <c r="CI193" t="s">
        <v>261</v>
      </c>
      <c r="CJ193" t="s">
        <v>2246</v>
      </c>
      <c r="CK193">
        <v>45897</v>
      </c>
      <c r="CL193" t="s">
        <v>2245</v>
      </c>
      <c r="CM193" t="s">
        <v>2247</v>
      </c>
      <c r="CN193">
        <v>45897</v>
      </c>
      <c r="CP193" t="s">
        <v>262</v>
      </c>
      <c r="CQ193" t="s">
        <v>2248</v>
      </c>
    </row>
    <row r="194" spans="1:95" x14ac:dyDescent="0.2">
      <c r="A194" t="s">
        <v>257</v>
      </c>
      <c r="B194">
        <v>37</v>
      </c>
      <c r="C194" s="1" t="s">
        <v>2536</v>
      </c>
      <c r="D194" t="s">
        <v>2537</v>
      </c>
      <c r="E194" t="s">
        <v>259</v>
      </c>
      <c r="F194" t="s">
        <v>282</v>
      </c>
      <c r="G194" t="s">
        <v>264</v>
      </c>
      <c r="H194" t="s">
        <v>337</v>
      </c>
      <c r="I194" t="s">
        <v>264</v>
      </c>
      <c r="J194" t="s">
        <v>268</v>
      </c>
      <c r="K194" t="s">
        <v>264</v>
      </c>
      <c r="L194">
        <v>45897</v>
      </c>
      <c r="M194" t="s">
        <v>413</v>
      </c>
      <c r="N194">
        <v>1</v>
      </c>
      <c r="O194">
        <v>1</v>
      </c>
      <c r="P194" t="s">
        <v>2258</v>
      </c>
      <c r="T194" t="s">
        <v>416</v>
      </c>
      <c r="U194" t="s">
        <v>2534</v>
      </c>
      <c r="V194" t="s">
        <v>170</v>
      </c>
      <c r="W194">
        <v>1</v>
      </c>
      <c r="X194">
        <v>1</v>
      </c>
      <c r="Y194" t="s">
        <v>317</v>
      </c>
      <c r="Z194" t="s">
        <v>270</v>
      </c>
      <c r="AA194" t="s">
        <v>264</v>
      </c>
      <c r="AB194" t="s">
        <v>271</v>
      </c>
      <c r="AC194" t="s">
        <v>264</v>
      </c>
      <c r="AD194" t="s">
        <v>2538</v>
      </c>
      <c r="AE194" s="1">
        <v>45895.679861111108</v>
      </c>
      <c r="CB194" s="15"/>
      <c r="CI194" t="s">
        <v>261</v>
      </c>
      <c r="CJ194" t="s">
        <v>2246</v>
      </c>
      <c r="CK194">
        <v>45897</v>
      </c>
      <c r="CL194" t="s">
        <v>2245</v>
      </c>
      <c r="CM194" t="s">
        <v>2247</v>
      </c>
      <c r="CN194">
        <v>45897</v>
      </c>
      <c r="CP194" t="s">
        <v>262</v>
      </c>
      <c r="CQ194" t="s">
        <v>2248</v>
      </c>
    </row>
    <row r="195" spans="1:95" x14ac:dyDescent="0.2">
      <c r="A195" t="s">
        <v>257</v>
      </c>
      <c r="B195">
        <v>38</v>
      </c>
      <c r="C195" s="1" t="s">
        <v>2539</v>
      </c>
      <c r="D195" t="s">
        <v>2540</v>
      </c>
      <c r="E195" t="s">
        <v>259</v>
      </c>
      <c r="F195" t="s">
        <v>282</v>
      </c>
      <c r="G195" t="s">
        <v>264</v>
      </c>
      <c r="H195" t="s">
        <v>338</v>
      </c>
      <c r="I195" t="s">
        <v>264</v>
      </c>
      <c r="J195" t="s">
        <v>268</v>
      </c>
      <c r="K195" t="s">
        <v>264</v>
      </c>
      <c r="L195">
        <v>45897</v>
      </c>
      <c r="M195" t="s">
        <v>413</v>
      </c>
      <c r="N195">
        <v>1</v>
      </c>
      <c r="O195">
        <v>1</v>
      </c>
      <c r="P195" t="s">
        <v>2258</v>
      </c>
      <c r="T195" t="s">
        <v>416</v>
      </c>
      <c r="U195" t="s">
        <v>2534</v>
      </c>
      <c r="V195" t="s">
        <v>170</v>
      </c>
      <c r="W195">
        <v>1</v>
      </c>
      <c r="X195">
        <v>1</v>
      </c>
      <c r="Y195" t="s">
        <v>317</v>
      </c>
      <c r="Z195" t="s">
        <v>270</v>
      </c>
      <c r="AA195" t="s">
        <v>264</v>
      </c>
      <c r="AB195" t="s">
        <v>271</v>
      </c>
      <c r="AC195" t="s">
        <v>264</v>
      </c>
      <c r="AD195" t="s">
        <v>2541</v>
      </c>
      <c r="AE195" s="1">
        <v>45895.679861111108</v>
      </c>
      <c r="CB195" s="15"/>
      <c r="CI195" t="s">
        <v>261</v>
      </c>
      <c r="CJ195" t="s">
        <v>2246</v>
      </c>
      <c r="CK195">
        <v>45897</v>
      </c>
      <c r="CL195" t="s">
        <v>2245</v>
      </c>
      <c r="CM195" t="s">
        <v>2247</v>
      </c>
      <c r="CN195">
        <v>45897</v>
      </c>
      <c r="CP195" t="s">
        <v>262</v>
      </c>
      <c r="CQ195" t="s">
        <v>2248</v>
      </c>
    </row>
    <row r="196" spans="1:95" x14ac:dyDescent="0.2">
      <c r="A196" t="s">
        <v>257</v>
      </c>
      <c r="B196">
        <v>39</v>
      </c>
      <c r="C196" s="1" t="s">
        <v>2542</v>
      </c>
      <c r="D196" t="s">
        <v>2543</v>
      </c>
      <c r="E196" t="s">
        <v>259</v>
      </c>
      <c r="F196" t="s">
        <v>282</v>
      </c>
      <c r="G196" t="s">
        <v>264</v>
      </c>
      <c r="H196" t="s">
        <v>328</v>
      </c>
      <c r="I196" t="s">
        <v>264</v>
      </c>
      <c r="J196" t="s">
        <v>268</v>
      </c>
      <c r="K196" t="s">
        <v>264</v>
      </c>
      <c r="L196">
        <v>45897</v>
      </c>
      <c r="M196" t="s">
        <v>413</v>
      </c>
      <c r="N196">
        <v>1</v>
      </c>
      <c r="O196">
        <v>1</v>
      </c>
      <c r="P196" t="s">
        <v>2258</v>
      </c>
      <c r="T196" t="s">
        <v>416</v>
      </c>
      <c r="U196" t="s">
        <v>2544</v>
      </c>
      <c r="V196" t="s">
        <v>170</v>
      </c>
      <c r="W196">
        <v>1.5</v>
      </c>
      <c r="X196">
        <v>1.5</v>
      </c>
      <c r="Y196" t="s">
        <v>317</v>
      </c>
      <c r="Z196" t="s">
        <v>270</v>
      </c>
      <c r="AA196" t="s">
        <v>264</v>
      </c>
      <c r="AB196" t="s">
        <v>271</v>
      </c>
      <c r="AC196" t="s">
        <v>264</v>
      </c>
      <c r="AD196" t="s">
        <v>2545</v>
      </c>
      <c r="AE196" s="1">
        <v>45895.679861111108</v>
      </c>
      <c r="CB196" s="15"/>
      <c r="CI196" t="s">
        <v>261</v>
      </c>
      <c r="CJ196" t="s">
        <v>2246</v>
      </c>
      <c r="CK196">
        <v>45897</v>
      </c>
      <c r="CL196" t="s">
        <v>2245</v>
      </c>
      <c r="CM196" t="s">
        <v>2247</v>
      </c>
      <c r="CN196">
        <v>45897</v>
      </c>
      <c r="CP196" t="s">
        <v>262</v>
      </c>
      <c r="CQ196" t="s">
        <v>2248</v>
      </c>
    </row>
    <row r="197" spans="1:95" x14ac:dyDescent="0.2">
      <c r="A197" t="s">
        <v>257</v>
      </c>
      <c r="B197">
        <v>40</v>
      </c>
      <c r="C197" s="1" t="s">
        <v>2546</v>
      </c>
      <c r="D197" t="s">
        <v>2547</v>
      </c>
      <c r="E197" t="s">
        <v>259</v>
      </c>
      <c r="F197" t="s">
        <v>282</v>
      </c>
      <c r="G197" t="s">
        <v>264</v>
      </c>
      <c r="H197" t="s">
        <v>316</v>
      </c>
      <c r="I197" t="s">
        <v>264</v>
      </c>
      <c r="J197" t="s">
        <v>268</v>
      </c>
      <c r="K197" t="s">
        <v>264</v>
      </c>
      <c r="L197">
        <v>45897</v>
      </c>
      <c r="M197" t="s">
        <v>413</v>
      </c>
      <c r="N197">
        <v>1</v>
      </c>
      <c r="O197">
        <v>1</v>
      </c>
      <c r="P197" t="s">
        <v>2258</v>
      </c>
      <c r="T197" t="s">
        <v>416</v>
      </c>
      <c r="U197" t="s">
        <v>2548</v>
      </c>
      <c r="W197">
        <v>3.6</v>
      </c>
      <c r="X197">
        <v>3.6</v>
      </c>
      <c r="Y197" t="s">
        <v>317</v>
      </c>
      <c r="Z197" t="s">
        <v>270</v>
      </c>
      <c r="AA197" t="s">
        <v>264</v>
      </c>
      <c r="AB197" t="s">
        <v>271</v>
      </c>
      <c r="AC197" t="s">
        <v>264</v>
      </c>
      <c r="AD197" t="s">
        <v>2549</v>
      </c>
      <c r="AE197" s="1">
        <v>45895.679861111108</v>
      </c>
      <c r="CB197" s="15"/>
      <c r="CI197" t="s">
        <v>261</v>
      </c>
      <c r="CJ197" t="s">
        <v>2246</v>
      </c>
      <c r="CK197">
        <v>45897</v>
      </c>
      <c r="CL197" t="s">
        <v>2245</v>
      </c>
      <c r="CM197" t="s">
        <v>2247</v>
      </c>
      <c r="CN197">
        <v>45897</v>
      </c>
      <c r="CP197" t="s">
        <v>262</v>
      </c>
      <c r="CQ197" t="s">
        <v>2248</v>
      </c>
    </row>
    <row r="198" spans="1:95" x14ac:dyDescent="0.2">
      <c r="A198" t="s">
        <v>257</v>
      </c>
      <c r="B198">
        <v>41</v>
      </c>
      <c r="C198" s="1" t="s">
        <v>2550</v>
      </c>
      <c r="D198" t="s">
        <v>2551</v>
      </c>
      <c r="E198" t="s">
        <v>259</v>
      </c>
      <c r="F198" t="s">
        <v>282</v>
      </c>
      <c r="G198" t="s">
        <v>264</v>
      </c>
      <c r="H198" t="s">
        <v>335</v>
      </c>
      <c r="I198" t="s">
        <v>264</v>
      </c>
      <c r="J198" t="s">
        <v>268</v>
      </c>
      <c r="K198" t="s">
        <v>264</v>
      </c>
      <c r="L198">
        <v>45897</v>
      </c>
      <c r="M198" t="s">
        <v>413</v>
      </c>
      <c r="N198">
        <v>1</v>
      </c>
      <c r="O198">
        <v>1</v>
      </c>
      <c r="P198" t="s">
        <v>2258</v>
      </c>
      <c r="T198" t="s">
        <v>416</v>
      </c>
      <c r="U198" t="s">
        <v>2534</v>
      </c>
      <c r="V198" t="s">
        <v>170</v>
      </c>
      <c r="W198">
        <v>1</v>
      </c>
      <c r="X198">
        <v>1</v>
      </c>
      <c r="Y198" t="s">
        <v>317</v>
      </c>
      <c r="Z198" t="s">
        <v>270</v>
      </c>
      <c r="AA198" t="s">
        <v>264</v>
      </c>
      <c r="AB198" t="s">
        <v>271</v>
      </c>
      <c r="AC198" t="s">
        <v>264</v>
      </c>
      <c r="AD198" t="s">
        <v>2552</v>
      </c>
      <c r="AE198" s="1">
        <v>45895.679861111108</v>
      </c>
      <c r="CB198" s="15"/>
      <c r="CI198" t="s">
        <v>261</v>
      </c>
      <c r="CJ198" t="s">
        <v>2246</v>
      </c>
      <c r="CK198">
        <v>45897</v>
      </c>
      <c r="CL198" t="s">
        <v>2245</v>
      </c>
      <c r="CM198" t="s">
        <v>2247</v>
      </c>
      <c r="CN198">
        <v>45897</v>
      </c>
      <c r="CP198" t="s">
        <v>262</v>
      </c>
      <c r="CQ198" t="s">
        <v>2248</v>
      </c>
    </row>
    <row r="199" spans="1:95" x14ac:dyDescent="0.2">
      <c r="A199" t="s">
        <v>257</v>
      </c>
      <c r="B199">
        <v>42</v>
      </c>
      <c r="C199" s="1" t="s">
        <v>2553</v>
      </c>
      <c r="D199" t="s">
        <v>2554</v>
      </c>
      <c r="E199" t="s">
        <v>259</v>
      </c>
      <c r="F199" t="s">
        <v>282</v>
      </c>
      <c r="G199" t="s">
        <v>264</v>
      </c>
      <c r="H199" t="s">
        <v>325</v>
      </c>
      <c r="I199" t="s">
        <v>264</v>
      </c>
      <c r="J199" t="s">
        <v>268</v>
      </c>
      <c r="K199" t="s">
        <v>264</v>
      </c>
      <c r="L199">
        <v>45897</v>
      </c>
      <c r="M199" t="s">
        <v>413</v>
      </c>
      <c r="N199">
        <v>1</v>
      </c>
      <c r="O199">
        <v>1</v>
      </c>
      <c r="P199" t="s">
        <v>2258</v>
      </c>
      <c r="T199" t="s">
        <v>416</v>
      </c>
      <c r="U199" t="s">
        <v>2534</v>
      </c>
      <c r="V199" t="s">
        <v>170</v>
      </c>
      <c r="W199">
        <v>1</v>
      </c>
      <c r="X199">
        <v>1</v>
      </c>
      <c r="Y199" t="s">
        <v>317</v>
      </c>
      <c r="Z199" t="s">
        <v>270</v>
      </c>
      <c r="AA199" t="s">
        <v>264</v>
      </c>
      <c r="AB199" t="s">
        <v>271</v>
      </c>
      <c r="AC199" t="s">
        <v>264</v>
      </c>
      <c r="AD199" t="s">
        <v>2555</v>
      </c>
      <c r="AE199" s="1">
        <v>45895.679861111108</v>
      </c>
      <c r="CB199" s="15"/>
      <c r="CI199" t="s">
        <v>261</v>
      </c>
      <c r="CJ199" t="s">
        <v>2246</v>
      </c>
      <c r="CK199">
        <v>45897</v>
      </c>
      <c r="CL199" t="s">
        <v>2245</v>
      </c>
      <c r="CM199" t="s">
        <v>2247</v>
      </c>
      <c r="CN199">
        <v>45897</v>
      </c>
      <c r="CP199" t="s">
        <v>262</v>
      </c>
      <c r="CQ199" t="s">
        <v>2248</v>
      </c>
    </row>
    <row r="200" spans="1:95" x14ac:dyDescent="0.2">
      <c r="A200" t="s">
        <v>257</v>
      </c>
      <c r="B200">
        <v>43</v>
      </c>
      <c r="C200" s="1" t="s">
        <v>2556</v>
      </c>
      <c r="D200" t="s">
        <v>2557</v>
      </c>
      <c r="E200" t="s">
        <v>259</v>
      </c>
      <c r="F200" t="s">
        <v>282</v>
      </c>
      <c r="G200" t="s">
        <v>264</v>
      </c>
      <c r="H200" t="s">
        <v>327</v>
      </c>
      <c r="I200" t="s">
        <v>264</v>
      </c>
      <c r="J200" t="s">
        <v>268</v>
      </c>
      <c r="K200" t="s">
        <v>264</v>
      </c>
      <c r="L200">
        <v>45897</v>
      </c>
      <c r="M200" t="s">
        <v>413</v>
      </c>
      <c r="N200">
        <v>1</v>
      </c>
      <c r="O200">
        <v>1</v>
      </c>
      <c r="P200" t="s">
        <v>2258</v>
      </c>
      <c r="T200" t="s">
        <v>416</v>
      </c>
      <c r="U200" t="s">
        <v>2558</v>
      </c>
      <c r="V200" t="s">
        <v>170</v>
      </c>
      <c r="W200">
        <v>2</v>
      </c>
      <c r="X200">
        <v>2</v>
      </c>
      <c r="Y200" t="s">
        <v>317</v>
      </c>
      <c r="Z200" t="s">
        <v>270</v>
      </c>
      <c r="AA200" t="s">
        <v>264</v>
      </c>
      <c r="AB200" t="s">
        <v>271</v>
      </c>
      <c r="AC200" t="s">
        <v>264</v>
      </c>
      <c r="AD200" t="s">
        <v>2559</v>
      </c>
      <c r="AE200" s="1">
        <v>45895.679861111108</v>
      </c>
      <c r="CB200" s="15"/>
      <c r="CI200" t="s">
        <v>261</v>
      </c>
      <c r="CJ200" t="s">
        <v>2246</v>
      </c>
      <c r="CK200">
        <v>45897</v>
      </c>
      <c r="CL200" t="s">
        <v>2245</v>
      </c>
      <c r="CM200" t="s">
        <v>2247</v>
      </c>
      <c r="CN200">
        <v>45897</v>
      </c>
      <c r="CP200" t="s">
        <v>262</v>
      </c>
      <c r="CQ200" t="s">
        <v>2248</v>
      </c>
    </row>
    <row r="201" spans="1:95" x14ac:dyDescent="0.2">
      <c r="A201" t="s">
        <v>257</v>
      </c>
      <c r="B201">
        <v>44</v>
      </c>
      <c r="C201" s="1" t="s">
        <v>2560</v>
      </c>
      <c r="D201" t="s">
        <v>2561</v>
      </c>
      <c r="E201" t="s">
        <v>259</v>
      </c>
      <c r="F201" t="s">
        <v>282</v>
      </c>
      <c r="G201" t="s">
        <v>264</v>
      </c>
      <c r="H201" t="s">
        <v>331</v>
      </c>
      <c r="I201" t="s">
        <v>264</v>
      </c>
      <c r="J201" t="s">
        <v>268</v>
      </c>
      <c r="K201" t="s">
        <v>264</v>
      </c>
      <c r="L201">
        <v>45897</v>
      </c>
      <c r="M201" t="s">
        <v>413</v>
      </c>
      <c r="N201">
        <v>1</v>
      </c>
      <c r="O201">
        <v>1</v>
      </c>
      <c r="P201" t="s">
        <v>2258</v>
      </c>
      <c r="T201" t="s">
        <v>416</v>
      </c>
      <c r="U201" t="s">
        <v>2534</v>
      </c>
      <c r="V201" t="s">
        <v>170</v>
      </c>
      <c r="W201">
        <v>1</v>
      </c>
      <c r="X201">
        <v>1</v>
      </c>
      <c r="Y201" t="s">
        <v>317</v>
      </c>
      <c r="Z201" t="s">
        <v>270</v>
      </c>
      <c r="AA201" t="s">
        <v>264</v>
      </c>
      <c r="AB201" t="s">
        <v>271</v>
      </c>
      <c r="AC201" t="s">
        <v>264</v>
      </c>
      <c r="AD201" t="s">
        <v>2562</v>
      </c>
      <c r="AE201" s="1">
        <v>45895.679861111108</v>
      </c>
      <c r="CB201" s="15"/>
      <c r="CI201" t="s">
        <v>261</v>
      </c>
      <c r="CJ201" t="s">
        <v>2246</v>
      </c>
      <c r="CK201">
        <v>45897</v>
      </c>
      <c r="CL201" t="s">
        <v>2245</v>
      </c>
      <c r="CM201" t="s">
        <v>2247</v>
      </c>
      <c r="CN201">
        <v>45897</v>
      </c>
      <c r="CP201" t="s">
        <v>262</v>
      </c>
      <c r="CQ201" t="s">
        <v>2248</v>
      </c>
    </row>
    <row r="202" spans="1:95" x14ac:dyDescent="0.2">
      <c r="A202" t="s">
        <v>257</v>
      </c>
      <c r="B202">
        <v>45</v>
      </c>
      <c r="C202" s="1" t="s">
        <v>2563</v>
      </c>
      <c r="D202" t="s">
        <v>2564</v>
      </c>
      <c r="E202" t="s">
        <v>259</v>
      </c>
      <c r="F202" t="s">
        <v>282</v>
      </c>
      <c r="G202" t="s">
        <v>264</v>
      </c>
      <c r="H202" t="s">
        <v>320</v>
      </c>
      <c r="I202" t="s">
        <v>264</v>
      </c>
      <c r="J202" t="s">
        <v>268</v>
      </c>
      <c r="K202" t="s">
        <v>264</v>
      </c>
      <c r="L202">
        <v>45897</v>
      </c>
      <c r="M202" t="s">
        <v>413</v>
      </c>
      <c r="N202">
        <v>1</v>
      </c>
      <c r="O202">
        <v>1</v>
      </c>
      <c r="P202" t="s">
        <v>2258</v>
      </c>
      <c r="T202" t="s">
        <v>416</v>
      </c>
      <c r="U202" t="s">
        <v>2565</v>
      </c>
      <c r="W202">
        <v>2.9</v>
      </c>
      <c r="X202">
        <v>2.9</v>
      </c>
      <c r="Y202" t="s">
        <v>317</v>
      </c>
      <c r="Z202" t="s">
        <v>270</v>
      </c>
      <c r="AA202" t="s">
        <v>264</v>
      </c>
      <c r="AB202" t="s">
        <v>271</v>
      </c>
      <c r="AC202" t="s">
        <v>264</v>
      </c>
      <c r="AD202" t="s">
        <v>2566</v>
      </c>
      <c r="AE202" s="1">
        <v>45895.679861111108</v>
      </c>
      <c r="CB202" s="15"/>
      <c r="CI202" t="s">
        <v>261</v>
      </c>
      <c r="CJ202" t="s">
        <v>2246</v>
      </c>
      <c r="CK202">
        <v>45897</v>
      </c>
      <c r="CL202" t="s">
        <v>2245</v>
      </c>
      <c r="CM202" t="s">
        <v>2247</v>
      </c>
      <c r="CN202">
        <v>45897</v>
      </c>
      <c r="CP202" t="s">
        <v>262</v>
      </c>
      <c r="CQ202" t="s">
        <v>2248</v>
      </c>
    </row>
    <row r="203" spans="1:95" x14ac:dyDescent="0.2">
      <c r="A203" t="s">
        <v>257</v>
      </c>
      <c r="B203">
        <v>46</v>
      </c>
      <c r="C203" s="1" t="s">
        <v>2567</v>
      </c>
      <c r="D203" t="s">
        <v>2568</v>
      </c>
      <c r="E203" t="s">
        <v>259</v>
      </c>
      <c r="F203" t="s">
        <v>282</v>
      </c>
      <c r="G203" t="s">
        <v>264</v>
      </c>
      <c r="H203" t="s">
        <v>330</v>
      </c>
      <c r="I203" t="s">
        <v>264</v>
      </c>
      <c r="J203" t="s">
        <v>268</v>
      </c>
      <c r="K203" t="s">
        <v>264</v>
      </c>
      <c r="L203">
        <v>45897</v>
      </c>
      <c r="M203" t="s">
        <v>413</v>
      </c>
      <c r="N203">
        <v>1</v>
      </c>
      <c r="O203">
        <v>1</v>
      </c>
      <c r="P203" t="s">
        <v>2258</v>
      </c>
      <c r="T203" t="s">
        <v>416</v>
      </c>
      <c r="U203" t="s">
        <v>2534</v>
      </c>
      <c r="V203" t="s">
        <v>170</v>
      </c>
      <c r="W203">
        <v>1</v>
      </c>
      <c r="X203">
        <v>1</v>
      </c>
      <c r="Y203" t="s">
        <v>317</v>
      </c>
      <c r="Z203" t="s">
        <v>270</v>
      </c>
      <c r="AA203" t="s">
        <v>264</v>
      </c>
      <c r="AB203" t="s">
        <v>271</v>
      </c>
      <c r="AC203" t="s">
        <v>264</v>
      </c>
      <c r="AD203" t="s">
        <v>2569</v>
      </c>
      <c r="AE203" s="1">
        <v>45895.679861111108</v>
      </c>
      <c r="CB203" s="15"/>
      <c r="CI203" t="s">
        <v>261</v>
      </c>
      <c r="CJ203" t="s">
        <v>2246</v>
      </c>
      <c r="CK203">
        <v>45897</v>
      </c>
      <c r="CL203" t="s">
        <v>2245</v>
      </c>
      <c r="CM203" t="s">
        <v>2247</v>
      </c>
      <c r="CN203">
        <v>45897</v>
      </c>
      <c r="CP203" t="s">
        <v>262</v>
      </c>
      <c r="CQ203" t="s">
        <v>2248</v>
      </c>
    </row>
    <row r="204" spans="1:95" x14ac:dyDescent="0.2">
      <c r="A204" t="s">
        <v>257</v>
      </c>
      <c r="B204">
        <v>47</v>
      </c>
      <c r="C204" s="1" t="s">
        <v>2570</v>
      </c>
      <c r="D204" t="s">
        <v>2571</v>
      </c>
      <c r="E204" t="s">
        <v>259</v>
      </c>
      <c r="F204" t="s">
        <v>282</v>
      </c>
      <c r="G204" t="s">
        <v>264</v>
      </c>
      <c r="H204" t="s">
        <v>319</v>
      </c>
      <c r="I204" t="s">
        <v>264</v>
      </c>
      <c r="J204" t="s">
        <v>268</v>
      </c>
      <c r="K204" t="s">
        <v>264</v>
      </c>
      <c r="L204">
        <v>45897</v>
      </c>
      <c r="M204" t="s">
        <v>413</v>
      </c>
      <c r="N204">
        <v>1</v>
      </c>
      <c r="O204">
        <v>1</v>
      </c>
      <c r="P204" t="s">
        <v>2258</v>
      </c>
      <c r="T204" t="s">
        <v>416</v>
      </c>
      <c r="U204" t="s">
        <v>2572</v>
      </c>
      <c r="W204">
        <v>4.4000000000000004</v>
      </c>
      <c r="X204">
        <v>4.4000000000000004</v>
      </c>
      <c r="Y204" t="s">
        <v>317</v>
      </c>
      <c r="Z204" t="s">
        <v>270</v>
      </c>
      <c r="AA204" t="s">
        <v>264</v>
      </c>
      <c r="AB204" t="s">
        <v>271</v>
      </c>
      <c r="AC204" t="s">
        <v>264</v>
      </c>
      <c r="AD204" t="s">
        <v>2573</v>
      </c>
      <c r="AE204" s="1">
        <v>45895.679861111108</v>
      </c>
      <c r="CB204" s="15"/>
      <c r="CI204" t="s">
        <v>261</v>
      </c>
      <c r="CJ204" t="s">
        <v>2246</v>
      </c>
      <c r="CK204">
        <v>45897</v>
      </c>
      <c r="CL204" t="s">
        <v>2245</v>
      </c>
      <c r="CM204" t="s">
        <v>2247</v>
      </c>
      <c r="CN204">
        <v>45897</v>
      </c>
      <c r="CP204" t="s">
        <v>262</v>
      </c>
      <c r="CQ204" t="s">
        <v>2248</v>
      </c>
    </row>
    <row r="205" spans="1:95" x14ac:dyDescent="0.2">
      <c r="A205" t="s">
        <v>257</v>
      </c>
      <c r="B205">
        <v>48</v>
      </c>
      <c r="C205" s="1" t="s">
        <v>2574</v>
      </c>
      <c r="D205" t="s">
        <v>2575</v>
      </c>
      <c r="E205" t="s">
        <v>259</v>
      </c>
      <c r="F205" t="s">
        <v>282</v>
      </c>
      <c r="G205" t="s">
        <v>264</v>
      </c>
      <c r="H205" t="s">
        <v>324</v>
      </c>
      <c r="I205" t="s">
        <v>264</v>
      </c>
      <c r="J205" t="s">
        <v>268</v>
      </c>
      <c r="K205" t="s">
        <v>264</v>
      </c>
      <c r="L205">
        <v>45897</v>
      </c>
      <c r="M205" t="s">
        <v>413</v>
      </c>
      <c r="N205">
        <v>1</v>
      </c>
      <c r="O205">
        <v>1</v>
      </c>
      <c r="P205" t="s">
        <v>2258</v>
      </c>
      <c r="T205" t="s">
        <v>416</v>
      </c>
      <c r="U205" t="s">
        <v>2534</v>
      </c>
      <c r="V205" t="s">
        <v>170</v>
      </c>
      <c r="W205">
        <v>1</v>
      </c>
      <c r="X205">
        <v>1</v>
      </c>
      <c r="Y205" t="s">
        <v>317</v>
      </c>
      <c r="Z205" t="s">
        <v>270</v>
      </c>
      <c r="AA205" t="s">
        <v>264</v>
      </c>
      <c r="AB205" t="s">
        <v>271</v>
      </c>
      <c r="AC205" t="s">
        <v>264</v>
      </c>
      <c r="AD205" t="s">
        <v>2576</v>
      </c>
      <c r="AE205" s="1">
        <v>45895.679861111108</v>
      </c>
      <c r="CB205" s="15"/>
      <c r="CI205" t="s">
        <v>261</v>
      </c>
      <c r="CJ205" t="s">
        <v>2246</v>
      </c>
      <c r="CK205">
        <v>45897</v>
      </c>
      <c r="CL205" t="s">
        <v>2245</v>
      </c>
      <c r="CM205" t="s">
        <v>2247</v>
      </c>
      <c r="CN205">
        <v>45897</v>
      </c>
      <c r="CP205" t="s">
        <v>262</v>
      </c>
      <c r="CQ205" t="s">
        <v>2248</v>
      </c>
    </row>
    <row r="206" spans="1:95" x14ac:dyDescent="0.2">
      <c r="A206" t="s">
        <v>257</v>
      </c>
      <c r="B206">
        <v>49</v>
      </c>
      <c r="C206" s="1" t="s">
        <v>2577</v>
      </c>
      <c r="D206" t="s">
        <v>2578</v>
      </c>
      <c r="E206" t="s">
        <v>259</v>
      </c>
      <c r="F206" t="s">
        <v>282</v>
      </c>
      <c r="G206" t="s">
        <v>264</v>
      </c>
      <c r="H206" t="s">
        <v>339</v>
      </c>
      <c r="I206" t="s">
        <v>264</v>
      </c>
      <c r="J206" t="s">
        <v>268</v>
      </c>
      <c r="K206" t="s">
        <v>264</v>
      </c>
      <c r="L206">
        <v>45897</v>
      </c>
      <c r="M206" t="s">
        <v>413</v>
      </c>
      <c r="N206">
        <v>1</v>
      </c>
      <c r="O206">
        <v>1</v>
      </c>
      <c r="P206" t="s">
        <v>2258</v>
      </c>
      <c r="T206" t="s">
        <v>416</v>
      </c>
      <c r="U206" t="s">
        <v>2558</v>
      </c>
      <c r="V206" t="s">
        <v>170</v>
      </c>
      <c r="W206">
        <v>2</v>
      </c>
      <c r="X206">
        <v>2</v>
      </c>
      <c r="Y206" t="s">
        <v>317</v>
      </c>
      <c r="Z206" t="s">
        <v>270</v>
      </c>
      <c r="AA206" t="s">
        <v>264</v>
      </c>
      <c r="AB206" t="s">
        <v>271</v>
      </c>
      <c r="AC206" t="s">
        <v>264</v>
      </c>
      <c r="AD206" t="s">
        <v>2579</v>
      </c>
      <c r="AE206" s="1">
        <v>45895.679861111108</v>
      </c>
      <c r="CB206" s="15"/>
      <c r="CI206" t="s">
        <v>261</v>
      </c>
      <c r="CJ206" t="s">
        <v>2246</v>
      </c>
      <c r="CK206">
        <v>45897</v>
      </c>
      <c r="CL206" t="s">
        <v>2245</v>
      </c>
      <c r="CM206" t="s">
        <v>2247</v>
      </c>
      <c r="CN206">
        <v>45897</v>
      </c>
      <c r="CP206" t="s">
        <v>262</v>
      </c>
      <c r="CQ206" t="s">
        <v>2248</v>
      </c>
    </row>
    <row r="207" spans="1:95" x14ac:dyDescent="0.2">
      <c r="A207" t="s">
        <v>257</v>
      </c>
      <c r="B207">
        <v>50</v>
      </c>
      <c r="C207" s="1" t="s">
        <v>2580</v>
      </c>
      <c r="D207" t="s">
        <v>2581</v>
      </c>
      <c r="E207" t="s">
        <v>259</v>
      </c>
      <c r="F207" t="s">
        <v>282</v>
      </c>
      <c r="G207" t="s">
        <v>264</v>
      </c>
      <c r="H207" t="s">
        <v>329</v>
      </c>
      <c r="I207" t="s">
        <v>264</v>
      </c>
      <c r="J207" t="s">
        <v>268</v>
      </c>
      <c r="K207" t="s">
        <v>264</v>
      </c>
      <c r="L207">
        <v>45897</v>
      </c>
      <c r="M207" t="s">
        <v>413</v>
      </c>
      <c r="N207">
        <v>1</v>
      </c>
      <c r="O207">
        <v>1</v>
      </c>
      <c r="P207" t="s">
        <v>2258</v>
      </c>
      <c r="T207" t="s">
        <v>416</v>
      </c>
      <c r="U207" t="s">
        <v>2534</v>
      </c>
      <c r="V207" t="s">
        <v>170</v>
      </c>
      <c r="W207">
        <v>1</v>
      </c>
      <c r="X207">
        <v>1</v>
      </c>
      <c r="Y207" t="s">
        <v>317</v>
      </c>
      <c r="Z207" t="s">
        <v>270</v>
      </c>
      <c r="AA207" t="s">
        <v>264</v>
      </c>
      <c r="AB207" t="s">
        <v>271</v>
      </c>
      <c r="AC207" t="s">
        <v>264</v>
      </c>
      <c r="AD207" t="s">
        <v>2582</v>
      </c>
      <c r="AE207" s="1">
        <v>45895.679861111108</v>
      </c>
      <c r="CB207" s="15"/>
      <c r="CI207" t="s">
        <v>261</v>
      </c>
      <c r="CJ207" t="s">
        <v>2246</v>
      </c>
      <c r="CK207">
        <v>45897</v>
      </c>
      <c r="CL207" t="s">
        <v>2245</v>
      </c>
      <c r="CM207" t="s">
        <v>2247</v>
      </c>
      <c r="CN207">
        <v>45897</v>
      </c>
      <c r="CP207" t="s">
        <v>262</v>
      </c>
      <c r="CQ207" t="s">
        <v>2248</v>
      </c>
    </row>
    <row r="208" spans="1:95" x14ac:dyDescent="0.2">
      <c r="A208" t="s">
        <v>257</v>
      </c>
      <c r="B208">
        <v>51</v>
      </c>
      <c r="C208" s="1" t="s">
        <v>2583</v>
      </c>
      <c r="D208" t="s">
        <v>2584</v>
      </c>
      <c r="E208" t="s">
        <v>259</v>
      </c>
      <c r="F208" t="s">
        <v>282</v>
      </c>
      <c r="G208" t="s">
        <v>264</v>
      </c>
      <c r="H208" t="s">
        <v>318</v>
      </c>
      <c r="I208" t="s">
        <v>264</v>
      </c>
      <c r="J208" t="s">
        <v>268</v>
      </c>
      <c r="K208" t="s">
        <v>264</v>
      </c>
      <c r="L208">
        <v>45897</v>
      </c>
      <c r="M208" t="s">
        <v>413</v>
      </c>
      <c r="N208">
        <v>1</v>
      </c>
      <c r="O208">
        <v>1</v>
      </c>
      <c r="P208" t="s">
        <v>2258</v>
      </c>
      <c r="T208" t="s">
        <v>416</v>
      </c>
      <c r="U208" t="s">
        <v>2585</v>
      </c>
      <c r="V208" t="s">
        <v>170</v>
      </c>
      <c r="W208">
        <v>5</v>
      </c>
      <c r="X208">
        <v>5</v>
      </c>
      <c r="Y208" t="s">
        <v>317</v>
      </c>
      <c r="Z208" t="s">
        <v>270</v>
      </c>
      <c r="AA208" t="s">
        <v>264</v>
      </c>
      <c r="AB208" t="s">
        <v>271</v>
      </c>
      <c r="AC208" t="s">
        <v>264</v>
      </c>
      <c r="AD208" t="s">
        <v>2586</v>
      </c>
      <c r="AE208" s="1">
        <v>45895.679861111108</v>
      </c>
      <c r="CB208" s="15"/>
      <c r="CI208" t="s">
        <v>261</v>
      </c>
      <c r="CJ208" t="s">
        <v>2246</v>
      </c>
      <c r="CK208">
        <v>45897</v>
      </c>
      <c r="CL208" t="s">
        <v>2245</v>
      </c>
      <c r="CM208" t="s">
        <v>2247</v>
      </c>
      <c r="CN208">
        <v>45897</v>
      </c>
      <c r="CP208" t="s">
        <v>262</v>
      </c>
      <c r="CQ208" t="s">
        <v>2248</v>
      </c>
    </row>
    <row r="209" spans="1:95" x14ac:dyDescent="0.2">
      <c r="A209" t="s">
        <v>257</v>
      </c>
      <c r="B209">
        <v>52</v>
      </c>
      <c r="C209" s="1" t="s">
        <v>2587</v>
      </c>
      <c r="D209" t="s">
        <v>2588</v>
      </c>
      <c r="E209" t="s">
        <v>259</v>
      </c>
      <c r="F209" t="s">
        <v>282</v>
      </c>
      <c r="G209" t="s">
        <v>264</v>
      </c>
      <c r="H209" t="s">
        <v>326</v>
      </c>
      <c r="I209" t="s">
        <v>264</v>
      </c>
      <c r="J209" t="s">
        <v>268</v>
      </c>
      <c r="K209" t="s">
        <v>264</v>
      </c>
      <c r="L209">
        <v>45897</v>
      </c>
      <c r="M209" t="s">
        <v>413</v>
      </c>
      <c r="N209">
        <v>1</v>
      </c>
      <c r="O209">
        <v>1</v>
      </c>
      <c r="P209" t="s">
        <v>2258</v>
      </c>
      <c r="T209" t="s">
        <v>416</v>
      </c>
      <c r="U209" t="s">
        <v>2534</v>
      </c>
      <c r="V209" t="s">
        <v>170</v>
      </c>
      <c r="W209">
        <v>1</v>
      </c>
      <c r="X209">
        <v>1</v>
      </c>
      <c r="Y209" t="s">
        <v>317</v>
      </c>
      <c r="Z209" t="s">
        <v>270</v>
      </c>
      <c r="AA209" t="s">
        <v>264</v>
      </c>
      <c r="AB209" t="s">
        <v>271</v>
      </c>
      <c r="AC209" t="s">
        <v>264</v>
      </c>
      <c r="AD209" t="s">
        <v>2589</v>
      </c>
      <c r="AE209" s="1">
        <v>45895.679861111108</v>
      </c>
      <c r="CB209" s="15"/>
      <c r="CI209" t="s">
        <v>261</v>
      </c>
      <c r="CJ209" t="s">
        <v>2246</v>
      </c>
      <c r="CK209">
        <v>45897</v>
      </c>
      <c r="CL209" t="s">
        <v>2245</v>
      </c>
      <c r="CM209" t="s">
        <v>2247</v>
      </c>
      <c r="CN209">
        <v>45897</v>
      </c>
      <c r="CP209" t="s">
        <v>262</v>
      </c>
      <c r="CQ209" t="s">
        <v>2248</v>
      </c>
    </row>
    <row r="210" spans="1:95" x14ac:dyDescent="0.2">
      <c r="A210" t="s">
        <v>257</v>
      </c>
      <c r="B210">
        <v>53</v>
      </c>
      <c r="C210" s="1" t="s">
        <v>2590</v>
      </c>
      <c r="D210" t="s">
        <v>2591</v>
      </c>
      <c r="E210" t="s">
        <v>259</v>
      </c>
      <c r="F210" t="s">
        <v>282</v>
      </c>
      <c r="G210" t="s">
        <v>264</v>
      </c>
      <c r="H210" t="s">
        <v>334</v>
      </c>
      <c r="I210" t="s">
        <v>264</v>
      </c>
      <c r="J210" t="s">
        <v>268</v>
      </c>
      <c r="K210" t="s">
        <v>264</v>
      </c>
      <c r="L210">
        <v>45897</v>
      </c>
      <c r="M210" t="s">
        <v>413</v>
      </c>
      <c r="N210">
        <v>1</v>
      </c>
      <c r="O210">
        <v>1</v>
      </c>
      <c r="P210" t="s">
        <v>2258</v>
      </c>
      <c r="T210" t="s">
        <v>416</v>
      </c>
      <c r="U210" t="s">
        <v>2592</v>
      </c>
      <c r="W210">
        <v>1.6</v>
      </c>
      <c r="X210">
        <v>1.6</v>
      </c>
      <c r="Y210" t="s">
        <v>317</v>
      </c>
      <c r="Z210" t="s">
        <v>270</v>
      </c>
      <c r="AA210" t="s">
        <v>264</v>
      </c>
      <c r="AB210" t="s">
        <v>271</v>
      </c>
      <c r="AC210" t="s">
        <v>264</v>
      </c>
      <c r="AD210" t="s">
        <v>2593</v>
      </c>
      <c r="AE210" s="1">
        <v>45895.679861111108</v>
      </c>
      <c r="CB210" s="15"/>
      <c r="CI210" t="s">
        <v>261</v>
      </c>
      <c r="CJ210" t="s">
        <v>2246</v>
      </c>
      <c r="CK210">
        <v>45897</v>
      </c>
      <c r="CL210" t="s">
        <v>2245</v>
      </c>
      <c r="CM210" t="s">
        <v>2247</v>
      </c>
      <c r="CN210">
        <v>45897</v>
      </c>
      <c r="CP210" t="s">
        <v>262</v>
      </c>
      <c r="CQ210" t="s">
        <v>2248</v>
      </c>
    </row>
    <row r="211" spans="1:95" x14ac:dyDescent="0.2">
      <c r="A211" t="s">
        <v>257</v>
      </c>
      <c r="B211">
        <v>54</v>
      </c>
      <c r="C211" s="1" t="s">
        <v>2594</v>
      </c>
      <c r="D211" t="s">
        <v>2595</v>
      </c>
      <c r="E211" t="s">
        <v>259</v>
      </c>
      <c r="F211" t="s">
        <v>282</v>
      </c>
      <c r="G211" t="s">
        <v>264</v>
      </c>
      <c r="H211" t="s">
        <v>332</v>
      </c>
      <c r="I211" t="s">
        <v>264</v>
      </c>
      <c r="J211" t="s">
        <v>268</v>
      </c>
      <c r="K211" t="s">
        <v>264</v>
      </c>
      <c r="L211">
        <v>45897</v>
      </c>
      <c r="M211" t="s">
        <v>413</v>
      </c>
      <c r="N211">
        <v>1</v>
      </c>
      <c r="O211">
        <v>1</v>
      </c>
      <c r="P211" t="s">
        <v>2258</v>
      </c>
      <c r="T211" t="s">
        <v>416</v>
      </c>
      <c r="U211" t="s">
        <v>2534</v>
      </c>
      <c r="V211" t="s">
        <v>170</v>
      </c>
      <c r="W211">
        <v>1</v>
      </c>
      <c r="X211">
        <v>1</v>
      </c>
      <c r="Y211" t="s">
        <v>317</v>
      </c>
      <c r="Z211" t="s">
        <v>270</v>
      </c>
      <c r="AA211" t="s">
        <v>264</v>
      </c>
      <c r="AB211" t="s">
        <v>271</v>
      </c>
      <c r="AC211" t="s">
        <v>264</v>
      </c>
      <c r="AD211" t="s">
        <v>2596</v>
      </c>
      <c r="AE211" s="1">
        <v>45895.679861111108</v>
      </c>
      <c r="CB211" s="15"/>
      <c r="CI211" t="s">
        <v>261</v>
      </c>
      <c r="CJ211" t="s">
        <v>2246</v>
      </c>
      <c r="CK211">
        <v>45897</v>
      </c>
      <c r="CL211" t="s">
        <v>2245</v>
      </c>
      <c r="CM211" t="s">
        <v>2247</v>
      </c>
      <c r="CN211">
        <v>45897</v>
      </c>
      <c r="CP211" t="s">
        <v>262</v>
      </c>
      <c r="CQ211" t="s">
        <v>2248</v>
      </c>
    </row>
    <row r="212" spans="1:95" x14ac:dyDescent="0.2">
      <c r="A212" t="s">
        <v>257</v>
      </c>
      <c r="B212">
        <v>55</v>
      </c>
      <c r="C212" s="1" t="s">
        <v>2597</v>
      </c>
      <c r="D212" t="s">
        <v>2598</v>
      </c>
      <c r="E212" t="s">
        <v>259</v>
      </c>
      <c r="F212" t="s">
        <v>282</v>
      </c>
      <c r="G212" t="s">
        <v>264</v>
      </c>
      <c r="H212" t="s">
        <v>333</v>
      </c>
      <c r="I212" t="s">
        <v>264</v>
      </c>
      <c r="J212" t="s">
        <v>268</v>
      </c>
      <c r="K212" t="s">
        <v>264</v>
      </c>
      <c r="L212">
        <v>45897</v>
      </c>
      <c r="M212" t="s">
        <v>413</v>
      </c>
      <c r="N212">
        <v>1</v>
      </c>
      <c r="O212">
        <v>1</v>
      </c>
      <c r="P212" t="s">
        <v>2258</v>
      </c>
      <c r="T212" t="s">
        <v>416</v>
      </c>
      <c r="U212" t="s">
        <v>2599</v>
      </c>
      <c r="W212">
        <v>1.2</v>
      </c>
      <c r="X212">
        <v>1.2</v>
      </c>
      <c r="Y212" t="s">
        <v>317</v>
      </c>
      <c r="Z212" t="s">
        <v>270</v>
      </c>
      <c r="AA212" t="s">
        <v>264</v>
      </c>
      <c r="AB212" t="s">
        <v>271</v>
      </c>
      <c r="AC212" t="s">
        <v>264</v>
      </c>
      <c r="AD212" t="s">
        <v>2600</v>
      </c>
      <c r="AE212" s="1">
        <v>45895.679861111108</v>
      </c>
      <c r="CB212" s="15"/>
      <c r="CI212" t="s">
        <v>261</v>
      </c>
      <c r="CJ212" t="s">
        <v>2246</v>
      </c>
      <c r="CK212">
        <v>45897</v>
      </c>
      <c r="CL212" t="s">
        <v>2245</v>
      </c>
      <c r="CM212" t="s">
        <v>2247</v>
      </c>
      <c r="CN212">
        <v>45897</v>
      </c>
      <c r="CP212" t="s">
        <v>262</v>
      </c>
      <c r="CQ212" t="s">
        <v>2248</v>
      </c>
    </row>
    <row r="213" spans="1:95" x14ac:dyDescent="0.2">
      <c r="A213" t="s">
        <v>257</v>
      </c>
      <c r="B213">
        <v>56</v>
      </c>
      <c r="C213" s="1" t="s">
        <v>2601</v>
      </c>
      <c r="D213" t="s">
        <v>2602</v>
      </c>
      <c r="E213" t="s">
        <v>259</v>
      </c>
      <c r="F213" t="s">
        <v>282</v>
      </c>
      <c r="G213" t="s">
        <v>264</v>
      </c>
      <c r="H213" t="s">
        <v>321</v>
      </c>
      <c r="I213" t="s">
        <v>264</v>
      </c>
      <c r="J213" t="s">
        <v>268</v>
      </c>
      <c r="K213" t="s">
        <v>264</v>
      </c>
      <c r="L213">
        <v>45897</v>
      </c>
      <c r="M213" t="s">
        <v>413</v>
      </c>
      <c r="N213">
        <v>1</v>
      </c>
      <c r="O213">
        <v>1</v>
      </c>
      <c r="P213" t="s">
        <v>2258</v>
      </c>
      <c r="T213" t="s">
        <v>416</v>
      </c>
      <c r="U213" t="s">
        <v>2603</v>
      </c>
      <c r="W213">
        <v>13</v>
      </c>
      <c r="X213">
        <v>13</v>
      </c>
      <c r="Y213" t="s">
        <v>317</v>
      </c>
      <c r="Z213" t="s">
        <v>270</v>
      </c>
      <c r="AA213" t="s">
        <v>264</v>
      </c>
      <c r="AB213" t="s">
        <v>271</v>
      </c>
      <c r="AC213" t="s">
        <v>264</v>
      </c>
      <c r="AD213" t="s">
        <v>2604</v>
      </c>
      <c r="AE213" s="1">
        <v>45895.679861111108</v>
      </c>
      <c r="CB213" s="15"/>
      <c r="CI213" t="s">
        <v>261</v>
      </c>
      <c r="CJ213" t="s">
        <v>2246</v>
      </c>
      <c r="CK213">
        <v>45897</v>
      </c>
      <c r="CL213" t="s">
        <v>2245</v>
      </c>
      <c r="CM213" t="s">
        <v>2247</v>
      </c>
      <c r="CN213">
        <v>45897</v>
      </c>
      <c r="CP213" t="s">
        <v>262</v>
      </c>
      <c r="CQ213" t="s">
        <v>2248</v>
      </c>
    </row>
    <row r="214" spans="1:95" x14ac:dyDescent="0.2">
      <c r="A214" t="s">
        <v>257</v>
      </c>
      <c r="B214">
        <v>57</v>
      </c>
      <c r="C214" s="1" t="s">
        <v>2605</v>
      </c>
      <c r="D214" t="s">
        <v>2606</v>
      </c>
      <c r="E214" t="s">
        <v>259</v>
      </c>
      <c r="F214" t="s">
        <v>282</v>
      </c>
      <c r="G214" t="s">
        <v>264</v>
      </c>
      <c r="H214" t="s">
        <v>322</v>
      </c>
      <c r="I214" t="s">
        <v>264</v>
      </c>
      <c r="J214" t="s">
        <v>268</v>
      </c>
      <c r="K214" t="s">
        <v>264</v>
      </c>
      <c r="L214">
        <v>45897</v>
      </c>
      <c r="M214" t="s">
        <v>413</v>
      </c>
      <c r="N214">
        <v>1</v>
      </c>
      <c r="O214">
        <v>1</v>
      </c>
      <c r="P214" t="s">
        <v>2258</v>
      </c>
      <c r="T214" t="s">
        <v>416</v>
      </c>
      <c r="U214" t="s">
        <v>2599</v>
      </c>
      <c r="W214">
        <v>1.2</v>
      </c>
      <c r="X214">
        <v>1.2</v>
      </c>
      <c r="Y214" t="s">
        <v>317</v>
      </c>
      <c r="Z214" t="s">
        <v>270</v>
      </c>
      <c r="AA214" t="s">
        <v>264</v>
      </c>
      <c r="AB214" t="s">
        <v>271</v>
      </c>
      <c r="AC214" t="s">
        <v>264</v>
      </c>
      <c r="AD214" t="s">
        <v>2607</v>
      </c>
      <c r="AE214" s="1">
        <v>45895.679861111108</v>
      </c>
      <c r="CB214" s="15"/>
      <c r="CI214" t="s">
        <v>261</v>
      </c>
      <c r="CJ214" t="s">
        <v>2246</v>
      </c>
      <c r="CK214">
        <v>45897</v>
      </c>
      <c r="CL214" t="s">
        <v>2245</v>
      </c>
      <c r="CM214" t="s">
        <v>2247</v>
      </c>
      <c r="CN214">
        <v>45897</v>
      </c>
      <c r="CP214" t="s">
        <v>262</v>
      </c>
      <c r="CQ214" t="s">
        <v>2248</v>
      </c>
    </row>
    <row r="215" spans="1:95" x14ac:dyDescent="0.2">
      <c r="A215" t="s">
        <v>257</v>
      </c>
      <c r="B215">
        <v>58</v>
      </c>
      <c r="C215" s="1" t="s">
        <v>2608</v>
      </c>
      <c r="D215" t="s">
        <v>2609</v>
      </c>
      <c r="E215" t="s">
        <v>259</v>
      </c>
      <c r="F215" t="s">
        <v>282</v>
      </c>
      <c r="G215" t="s">
        <v>264</v>
      </c>
      <c r="H215" t="s">
        <v>295</v>
      </c>
      <c r="I215" t="s">
        <v>264</v>
      </c>
      <c r="J215" t="s">
        <v>268</v>
      </c>
      <c r="K215" t="s">
        <v>264</v>
      </c>
      <c r="L215">
        <v>45897</v>
      </c>
      <c r="M215" t="s">
        <v>413</v>
      </c>
      <c r="N215">
        <v>1</v>
      </c>
      <c r="O215">
        <v>1</v>
      </c>
      <c r="P215" t="s">
        <v>2258</v>
      </c>
      <c r="T215" t="s">
        <v>416</v>
      </c>
      <c r="U215" t="s">
        <v>2610</v>
      </c>
      <c r="V215" t="s">
        <v>170</v>
      </c>
      <c r="W215">
        <v>0.1</v>
      </c>
      <c r="X215">
        <v>0.1</v>
      </c>
      <c r="Y215" t="s">
        <v>269</v>
      </c>
      <c r="Z215" t="s">
        <v>270</v>
      </c>
      <c r="AA215" t="s">
        <v>264</v>
      </c>
      <c r="AB215" t="s">
        <v>271</v>
      </c>
      <c r="AC215" t="s">
        <v>264</v>
      </c>
      <c r="AD215" t="s">
        <v>2611</v>
      </c>
      <c r="AE215" s="1">
        <v>45895.113564814812</v>
      </c>
      <c r="CB215" s="15"/>
      <c r="CI215" t="s">
        <v>261</v>
      </c>
      <c r="CJ215" t="s">
        <v>2246</v>
      </c>
      <c r="CK215">
        <v>45897</v>
      </c>
      <c r="CL215" t="s">
        <v>2245</v>
      </c>
      <c r="CM215" t="s">
        <v>2247</v>
      </c>
      <c r="CN215">
        <v>45897</v>
      </c>
      <c r="CP215" t="s">
        <v>262</v>
      </c>
      <c r="CQ215" t="s">
        <v>2248</v>
      </c>
    </row>
    <row r="216" spans="1:95" x14ac:dyDescent="0.2">
      <c r="A216" t="s">
        <v>257</v>
      </c>
      <c r="B216">
        <v>59</v>
      </c>
      <c r="C216" s="1" t="s">
        <v>2612</v>
      </c>
      <c r="D216" t="s">
        <v>2613</v>
      </c>
      <c r="E216" t="s">
        <v>259</v>
      </c>
      <c r="F216" t="s">
        <v>282</v>
      </c>
      <c r="G216" t="s">
        <v>264</v>
      </c>
      <c r="H216" t="s">
        <v>302</v>
      </c>
      <c r="I216" t="s">
        <v>264</v>
      </c>
      <c r="J216" t="s">
        <v>268</v>
      </c>
      <c r="K216" t="s">
        <v>264</v>
      </c>
      <c r="L216">
        <v>45897</v>
      </c>
      <c r="M216" t="s">
        <v>413</v>
      </c>
      <c r="N216">
        <v>1</v>
      </c>
      <c r="O216">
        <v>1</v>
      </c>
      <c r="P216" t="s">
        <v>2258</v>
      </c>
      <c r="T216" t="s">
        <v>416</v>
      </c>
      <c r="U216" t="s">
        <v>2610</v>
      </c>
      <c r="V216" t="s">
        <v>170</v>
      </c>
      <c r="W216">
        <v>0.1</v>
      </c>
      <c r="X216">
        <v>0.1</v>
      </c>
      <c r="Y216" t="s">
        <v>269</v>
      </c>
      <c r="Z216" t="s">
        <v>270</v>
      </c>
      <c r="AA216" t="s">
        <v>264</v>
      </c>
      <c r="AB216" t="s">
        <v>271</v>
      </c>
      <c r="AC216" t="s">
        <v>264</v>
      </c>
      <c r="AD216" t="s">
        <v>2614</v>
      </c>
      <c r="AE216" s="1">
        <v>45895.113564814812</v>
      </c>
      <c r="CB216" s="15"/>
      <c r="CI216" t="s">
        <v>261</v>
      </c>
      <c r="CJ216" t="s">
        <v>2246</v>
      </c>
      <c r="CK216">
        <v>45897</v>
      </c>
      <c r="CL216" t="s">
        <v>2245</v>
      </c>
      <c r="CM216" t="s">
        <v>2247</v>
      </c>
      <c r="CN216">
        <v>45897</v>
      </c>
      <c r="CP216" t="s">
        <v>262</v>
      </c>
      <c r="CQ216" t="s">
        <v>2248</v>
      </c>
    </row>
    <row r="217" spans="1:95" x14ac:dyDescent="0.2">
      <c r="A217" t="s">
        <v>257</v>
      </c>
      <c r="B217">
        <v>60</v>
      </c>
      <c r="C217" s="1" t="s">
        <v>2615</v>
      </c>
      <c r="D217" t="s">
        <v>2616</v>
      </c>
      <c r="E217" t="s">
        <v>259</v>
      </c>
      <c r="F217" t="s">
        <v>282</v>
      </c>
      <c r="G217" t="s">
        <v>264</v>
      </c>
      <c r="H217" t="s">
        <v>303</v>
      </c>
      <c r="I217" t="s">
        <v>264</v>
      </c>
      <c r="J217" t="s">
        <v>268</v>
      </c>
      <c r="K217" t="s">
        <v>264</v>
      </c>
      <c r="L217">
        <v>45897</v>
      </c>
      <c r="M217" t="s">
        <v>413</v>
      </c>
      <c r="N217">
        <v>1</v>
      </c>
      <c r="O217">
        <v>1</v>
      </c>
      <c r="P217" t="s">
        <v>2258</v>
      </c>
      <c r="T217" t="s">
        <v>416</v>
      </c>
      <c r="U217" t="s">
        <v>2610</v>
      </c>
      <c r="V217" t="s">
        <v>170</v>
      </c>
      <c r="W217">
        <v>0.1</v>
      </c>
      <c r="X217">
        <v>0.1</v>
      </c>
      <c r="Y217" t="s">
        <v>269</v>
      </c>
      <c r="Z217" t="s">
        <v>270</v>
      </c>
      <c r="AA217" t="s">
        <v>264</v>
      </c>
      <c r="AB217" t="s">
        <v>271</v>
      </c>
      <c r="AC217" t="s">
        <v>264</v>
      </c>
      <c r="AD217" t="s">
        <v>2617</v>
      </c>
      <c r="AE217" s="1">
        <v>45895.113564814812</v>
      </c>
      <c r="CB217" s="15"/>
      <c r="CI217" t="s">
        <v>261</v>
      </c>
      <c r="CJ217" t="s">
        <v>2246</v>
      </c>
      <c r="CK217">
        <v>45897</v>
      </c>
      <c r="CL217" t="s">
        <v>2245</v>
      </c>
      <c r="CM217" t="s">
        <v>2247</v>
      </c>
      <c r="CN217">
        <v>45897</v>
      </c>
      <c r="CP217" t="s">
        <v>262</v>
      </c>
      <c r="CQ217" t="s">
        <v>2248</v>
      </c>
    </row>
    <row r="218" spans="1:95" x14ac:dyDescent="0.2">
      <c r="A218" t="s">
        <v>257</v>
      </c>
      <c r="B218">
        <v>61</v>
      </c>
      <c r="C218" s="1" t="s">
        <v>2618</v>
      </c>
      <c r="D218" t="s">
        <v>2619</v>
      </c>
      <c r="E218" t="s">
        <v>259</v>
      </c>
      <c r="F218" t="s">
        <v>282</v>
      </c>
      <c r="G218" t="s">
        <v>264</v>
      </c>
      <c r="H218" t="s">
        <v>296</v>
      </c>
      <c r="I218" t="s">
        <v>264</v>
      </c>
      <c r="J218" t="s">
        <v>268</v>
      </c>
      <c r="K218" t="s">
        <v>264</v>
      </c>
      <c r="L218">
        <v>45897</v>
      </c>
      <c r="M218" t="s">
        <v>413</v>
      </c>
      <c r="N218">
        <v>1</v>
      </c>
      <c r="O218">
        <v>1</v>
      </c>
      <c r="P218" t="s">
        <v>2258</v>
      </c>
      <c r="T218" t="s">
        <v>416</v>
      </c>
      <c r="U218" t="s">
        <v>2440</v>
      </c>
      <c r="V218" t="s">
        <v>170</v>
      </c>
      <c r="W218">
        <v>0.2</v>
      </c>
      <c r="X218">
        <v>0.2</v>
      </c>
      <c r="Y218" t="s">
        <v>269</v>
      </c>
      <c r="Z218" t="s">
        <v>270</v>
      </c>
      <c r="AA218" t="s">
        <v>264</v>
      </c>
      <c r="AB218" t="s">
        <v>271</v>
      </c>
      <c r="AC218" t="s">
        <v>264</v>
      </c>
      <c r="AD218" t="s">
        <v>2620</v>
      </c>
      <c r="AE218" s="1">
        <v>45895.113564814812</v>
      </c>
      <c r="CB218" s="15"/>
      <c r="CI218" t="s">
        <v>261</v>
      </c>
      <c r="CJ218" t="s">
        <v>2246</v>
      </c>
      <c r="CK218">
        <v>45897</v>
      </c>
      <c r="CL218" t="s">
        <v>2245</v>
      </c>
      <c r="CM218" t="s">
        <v>2247</v>
      </c>
      <c r="CN218">
        <v>45897</v>
      </c>
      <c r="CP218" t="s">
        <v>262</v>
      </c>
      <c r="CQ218" t="s">
        <v>2248</v>
      </c>
    </row>
    <row r="219" spans="1:95" x14ac:dyDescent="0.2">
      <c r="A219" t="s">
        <v>257</v>
      </c>
      <c r="B219">
        <v>62</v>
      </c>
      <c r="C219" s="1" t="s">
        <v>2621</v>
      </c>
      <c r="D219" t="s">
        <v>2622</v>
      </c>
      <c r="E219" t="s">
        <v>259</v>
      </c>
      <c r="F219" t="s">
        <v>282</v>
      </c>
      <c r="G219" t="s">
        <v>264</v>
      </c>
      <c r="H219" t="s">
        <v>294</v>
      </c>
      <c r="I219" t="s">
        <v>264</v>
      </c>
      <c r="J219" t="s">
        <v>268</v>
      </c>
      <c r="K219" t="s">
        <v>264</v>
      </c>
      <c r="L219">
        <v>45897</v>
      </c>
      <c r="M219" t="s">
        <v>413</v>
      </c>
      <c r="N219">
        <v>1</v>
      </c>
      <c r="O219">
        <v>1</v>
      </c>
      <c r="P219" t="s">
        <v>2258</v>
      </c>
      <c r="T219" t="s">
        <v>416</v>
      </c>
      <c r="U219" t="s">
        <v>2610</v>
      </c>
      <c r="V219" t="s">
        <v>170</v>
      </c>
      <c r="W219">
        <v>0.1</v>
      </c>
      <c r="X219">
        <v>0.1</v>
      </c>
      <c r="Y219" t="s">
        <v>269</v>
      </c>
      <c r="Z219" t="s">
        <v>270</v>
      </c>
      <c r="AA219" t="s">
        <v>264</v>
      </c>
      <c r="AB219" t="s">
        <v>271</v>
      </c>
      <c r="AC219" t="s">
        <v>264</v>
      </c>
      <c r="AD219" t="s">
        <v>2623</v>
      </c>
      <c r="AE219" s="1">
        <v>45895.113564814812</v>
      </c>
      <c r="CB219" s="15"/>
      <c r="CI219" t="s">
        <v>261</v>
      </c>
      <c r="CJ219" t="s">
        <v>2246</v>
      </c>
      <c r="CK219">
        <v>45897</v>
      </c>
      <c r="CL219" t="s">
        <v>2245</v>
      </c>
      <c r="CM219" t="s">
        <v>2247</v>
      </c>
      <c r="CN219">
        <v>45897</v>
      </c>
      <c r="CP219" t="s">
        <v>262</v>
      </c>
      <c r="CQ219" t="s">
        <v>2248</v>
      </c>
    </row>
    <row r="220" spans="1:95" x14ac:dyDescent="0.2">
      <c r="A220" t="s">
        <v>257</v>
      </c>
      <c r="B220">
        <v>63</v>
      </c>
      <c r="C220" s="1" t="s">
        <v>2624</v>
      </c>
      <c r="D220" t="s">
        <v>2625</v>
      </c>
      <c r="E220" t="s">
        <v>259</v>
      </c>
      <c r="F220" t="s">
        <v>282</v>
      </c>
      <c r="G220" t="s">
        <v>264</v>
      </c>
      <c r="H220" t="s">
        <v>305</v>
      </c>
      <c r="I220" t="s">
        <v>264</v>
      </c>
      <c r="J220" t="s">
        <v>268</v>
      </c>
      <c r="K220" t="s">
        <v>264</v>
      </c>
      <c r="L220">
        <v>45897</v>
      </c>
      <c r="M220" t="s">
        <v>413</v>
      </c>
      <c r="N220">
        <v>1</v>
      </c>
      <c r="O220">
        <v>1</v>
      </c>
      <c r="P220" t="s">
        <v>2258</v>
      </c>
      <c r="T220" t="s">
        <v>416</v>
      </c>
      <c r="U220" t="s">
        <v>2610</v>
      </c>
      <c r="V220" t="s">
        <v>170</v>
      </c>
      <c r="W220">
        <v>0.1</v>
      </c>
      <c r="X220">
        <v>0.1</v>
      </c>
      <c r="Y220" t="s">
        <v>269</v>
      </c>
      <c r="Z220" t="s">
        <v>270</v>
      </c>
      <c r="AA220" t="s">
        <v>264</v>
      </c>
      <c r="AB220" t="s">
        <v>271</v>
      </c>
      <c r="AC220" t="s">
        <v>264</v>
      </c>
      <c r="AD220" t="s">
        <v>2626</v>
      </c>
      <c r="AE220" s="1">
        <v>45895.113564814812</v>
      </c>
      <c r="CB220" s="15"/>
      <c r="CI220" t="s">
        <v>261</v>
      </c>
      <c r="CJ220" t="s">
        <v>2246</v>
      </c>
      <c r="CK220">
        <v>45897</v>
      </c>
      <c r="CL220" t="s">
        <v>2245</v>
      </c>
      <c r="CM220" t="s">
        <v>2247</v>
      </c>
      <c r="CN220">
        <v>45897</v>
      </c>
      <c r="CP220" t="s">
        <v>262</v>
      </c>
      <c r="CQ220" t="s">
        <v>2248</v>
      </c>
    </row>
    <row r="221" spans="1:95" x14ac:dyDescent="0.2">
      <c r="A221" t="s">
        <v>257</v>
      </c>
      <c r="B221">
        <v>64</v>
      </c>
      <c r="C221" s="1" t="s">
        <v>2627</v>
      </c>
      <c r="D221" t="s">
        <v>2628</v>
      </c>
      <c r="E221" t="s">
        <v>259</v>
      </c>
      <c r="F221" t="s">
        <v>282</v>
      </c>
      <c r="G221" t="s">
        <v>264</v>
      </c>
      <c r="H221" t="s">
        <v>293</v>
      </c>
      <c r="I221" t="s">
        <v>264</v>
      </c>
      <c r="J221" t="s">
        <v>268</v>
      </c>
      <c r="K221" t="s">
        <v>264</v>
      </c>
      <c r="L221">
        <v>45897</v>
      </c>
      <c r="M221" t="s">
        <v>413</v>
      </c>
      <c r="N221">
        <v>1</v>
      </c>
      <c r="O221">
        <v>1</v>
      </c>
      <c r="P221" t="s">
        <v>2258</v>
      </c>
      <c r="T221" t="s">
        <v>416</v>
      </c>
      <c r="U221" t="s">
        <v>2610</v>
      </c>
      <c r="V221" t="s">
        <v>170</v>
      </c>
      <c r="W221">
        <v>0.1</v>
      </c>
      <c r="X221">
        <v>0.1</v>
      </c>
      <c r="Y221" t="s">
        <v>269</v>
      </c>
      <c r="Z221" t="s">
        <v>270</v>
      </c>
      <c r="AA221" t="s">
        <v>264</v>
      </c>
      <c r="AB221" t="s">
        <v>271</v>
      </c>
      <c r="AC221" t="s">
        <v>264</v>
      </c>
      <c r="AD221" t="s">
        <v>2629</v>
      </c>
      <c r="AE221" s="1">
        <v>45895.113564814812</v>
      </c>
      <c r="CB221" s="15"/>
      <c r="CI221" t="s">
        <v>261</v>
      </c>
      <c r="CJ221" t="s">
        <v>2246</v>
      </c>
      <c r="CK221">
        <v>45897</v>
      </c>
      <c r="CL221" t="s">
        <v>2245</v>
      </c>
      <c r="CM221" t="s">
        <v>2247</v>
      </c>
      <c r="CN221">
        <v>45897</v>
      </c>
      <c r="CP221" t="s">
        <v>262</v>
      </c>
      <c r="CQ221" t="s">
        <v>2248</v>
      </c>
    </row>
    <row r="222" spans="1:95" x14ac:dyDescent="0.2">
      <c r="A222" t="s">
        <v>257</v>
      </c>
      <c r="B222">
        <v>65</v>
      </c>
      <c r="C222" s="1" t="s">
        <v>2630</v>
      </c>
      <c r="D222" t="s">
        <v>2631</v>
      </c>
      <c r="E222" t="s">
        <v>259</v>
      </c>
      <c r="F222" t="s">
        <v>282</v>
      </c>
      <c r="G222" t="s">
        <v>264</v>
      </c>
      <c r="H222" t="s">
        <v>304</v>
      </c>
      <c r="I222" t="s">
        <v>264</v>
      </c>
      <c r="J222" t="s">
        <v>268</v>
      </c>
      <c r="K222" t="s">
        <v>264</v>
      </c>
      <c r="L222">
        <v>45897</v>
      </c>
      <c r="M222" t="s">
        <v>413</v>
      </c>
      <c r="N222">
        <v>1</v>
      </c>
      <c r="O222">
        <v>1</v>
      </c>
      <c r="P222" t="s">
        <v>2258</v>
      </c>
      <c r="T222" t="s">
        <v>416</v>
      </c>
      <c r="U222" t="s">
        <v>2610</v>
      </c>
      <c r="V222" t="s">
        <v>170</v>
      </c>
      <c r="W222">
        <v>0.1</v>
      </c>
      <c r="X222">
        <v>0.1</v>
      </c>
      <c r="Y222" t="s">
        <v>269</v>
      </c>
      <c r="Z222" t="s">
        <v>270</v>
      </c>
      <c r="AA222" t="s">
        <v>264</v>
      </c>
      <c r="AB222" t="s">
        <v>271</v>
      </c>
      <c r="AC222" t="s">
        <v>264</v>
      </c>
      <c r="AD222" t="s">
        <v>2632</v>
      </c>
      <c r="AE222" s="1">
        <v>45895.113564814812</v>
      </c>
      <c r="CB222" s="15"/>
      <c r="CI222" t="s">
        <v>261</v>
      </c>
      <c r="CJ222" t="s">
        <v>2246</v>
      </c>
      <c r="CK222">
        <v>45897</v>
      </c>
      <c r="CL222" t="s">
        <v>2245</v>
      </c>
      <c r="CM222" t="s">
        <v>2247</v>
      </c>
      <c r="CN222">
        <v>45897</v>
      </c>
      <c r="CP222" t="s">
        <v>262</v>
      </c>
      <c r="CQ222" t="s">
        <v>2248</v>
      </c>
    </row>
    <row r="223" spans="1:95" x14ac:dyDescent="0.2">
      <c r="A223" t="s">
        <v>257</v>
      </c>
      <c r="B223">
        <v>66</v>
      </c>
      <c r="C223" s="1" t="s">
        <v>2633</v>
      </c>
      <c r="D223" t="s">
        <v>2634</v>
      </c>
      <c r="E223" t="s">
        <v>259</v>
      </c>
      <c r="F223" t="s">
        <v>282</v>
      </c>
      <c r="G223" t="s">
        <v>264</v>
      </c>
      <c r="H223" t="s">
        <v>283</v>
      </c>
      <c r="I223" t="s">
        <v>264</v>
      </c>
      <c r="J223" t="s">
        <v>268</v>
      </c>
      <c r="K223" t="s">
        <v>264</v>
      </c>
      <c r="L223">
        <v>45897</v>
      </c>
      <c r="M223" t="s">
        <v>413</v>
      </c>
      <c r="N223">
        <v>1</v>
      </c>
      <c r="O223">
        <v>1</v>
      </c>
      <c r="P223" t="s">
        <v>2258</v>
      </c>
      <c r="T223" t="s">
        <v>416</v>
      </c>
      <c r="U223" t="s">
        <v>2440</v>
      </c>
      <c r="V223" t="s">
        <v>170</v>
      </c>
      <c r="W223">
        <v>0.2</v>
      </c>
      <c r="X223">
        <v>0.2</v>
      </c>
      <c r="Y223" t="s">
        <v>269</v>
      </c>
      <c r="Z223" t="s">
        <v>270</v>
      </c>
      <c r="AA223" t="s">
        <v>264</v>
      </c>
      <c r="AB223" t="s">
        <v>271</v>
      </c>
      <c r="AC223" t="s">
        <v>264</v>
      </c>
      <c r="AD223" t="s">
        <v>2635</v>
      </c>
      <c r="AE223" s="1">
        <v>45895.113564814812</v>
      </c>
      <c r="CB223" s="15"/>
      <c r="CI223" t="s">
        <v>261</v>
      </c>
      <c r="CJ223" t="s">
        <v>2246</v>
      </c>
      <c r="CK223">
        <v>45897</v>
      </c>
      <c r="CL223" t="s">
        <v>2245</v>
      </c>
      <c r="CM223" t="s">
        <v>2247</v>
      </c>
      <c r="CN223">
        <v>45897</v>
      </c>
      <c r="CP223" t="s">
        <v>262</v>
      </c>
      <c r="CQ223" t="s">
        <v>2248</v>
      </c>
    </row>
    <row r="224" spans="1:95" x14ac:dyDescent="0.2">
      <c r="A224" t="s">
        <v>257</v>
      </c>
      <c r="B224">
        <v>67</v>
      </c>
      <c r="C224" s="1" t="s">
        <v>2636</v>
      </c>
      <c r="D224" t="s">
        <v>2637</v>
      </c>
      <c r="E224" t="s">
        <v>259</v>
      </c>
      <c r="F224" t="s">
        <v>282</v>
      </c>
      <c r="G224" t="s">
        <v>264</v>
      </c>
      <c r="H224" t="s">
        <v>286</v>
      </c>
      <c r="I224" t="s">
        <v>264</v>
      </c>
      <c r="J224" t="s">
        <v>268</v>
      </c>
      <c r="K224" t="s">
        <v>264</v>
      </c>
      <c r="L224">
        <v>45897</v>
      </c>
      <c r="M224" t="s">
        <v>413</v>
      </c>
      <c r="N224">
        <v>1</v>
      </c>
      <c r="O224">
        <v>1</v>
      </c>
      <c r="P224" t="s">
        <v>2258</v>
      </c>
      <c r="T224" t="s">
        <v>416</v>
      </c>
      <c r="U224" t="s">
        <v>2610</v>
      </c>
      <c r="V224" t="s">
        <v>170</v>
      </c>
      <c r="W224">
        <v>0.1</v>
      </c>
      <c r="X224">
        <v>0.1</v>
      </c>
      <c r="Y224" t="s">
        <v>269</v>
      </c>
      <c r="Z224" t="s">
        <v>270</v>
      </c>
      <c r="AA224" t="s">
        <v>264</v>
      </c>
      <c r="AB224" t="s">
        <v>271</v>
      </c>
      <c r="AC224" t="s">
        <v>264</v>
      </c>
      <c r="AD224" t="s">
        <v>2638</v>
      </c>
      <c r="AE224" s="1">
        <v>45895.113715277781</v>
      </c>
      <c r="CB224" s="15"/>
      <c r="CI224" t="s">
        <v>261</v>
      </c>
      <c r="CJ224" t="s">
        <v>2246</v>
      </c>
      <c r="CK224">
        <v>45897</v>
      </c>
      <c r="CL224" t="s">
        <v>2245</v>
      </c>
      <c r="CM224" t="s">
        <v>2247</v>
      </c>
      <c r="CN224">
        <v>45897</v>
      </c>
      <c r="CP224" t="s">
        <v>262</v>
      </c>
      <c r="CQ224" t="s">
        <v>2248</v>
      </c>
    </row>
    <row r="225" spans="1:95" x14ac:dyDescent="0.2">
      <c r="A225" t="s">
        <v>257</v>
      </c>
      <c r="B225">
        <v>68</v>
      </c>
      <c r="C225" s="1" t="s">
        <v>2639</v>
      </c>
      <c r="D225" t="s">
        <v>2640</v>
      </c>
      <c r="E225" t="s">
        <v>259</v>
      </c>
      <c r="F225" t="s">
        <v>282</v>
      </c>
      <c r="G225" t="s">
        <v>264</v>
      </c>
      <c r="H225" t="s">
        <v>287</v>
      </c>
      <c r="I225" t="s">
        <v>264</v>
      </c>
      <c r="J225" t="s">
        <v>268</v>
      </c>
      <c r="K225" t="s">
        <v>264</v>
      </c>
      <c r="L225">
        <v>45897</v>
      </c>
      <c r="M225" t="s">
        <v>413</v>
      </c>
      <c r="N225">
        <v>1</v>
      </c>
      <c r="O225">
        <v>1</v>
      </c>
      <c r="P225" t="s">
        <v>2258</v>
      </c>
      <c r="T225" t="s">
        <v>416</v>
      </c>
      <c r="U225" t="s">
        <v>2440</v>
      </c>
      <c r="V225" t="s">
        <v>170</v>
      </c>
      <c r="W225">
        <v>0.2</v>
      </c>
      <c r="X225">
        <v>0.2</v>
      </c>
      <c r="Y225" t="s">
        <v>269</v>
      </c>
      <c r="Z225" t="s">
        <v>270</v>
      </c>
      <c r="AA225" t="s">
        <v>264</v>
      </c>
      <c r="AB225" t="s">
        <v>271</v>
      </c>
      <c r="AC225" t="s">
        <v>264</v>
      </c>
      <c r="AD225" t="s">
        <v>2641</v>
      </c>
      <c r="AE225" s="1">
        <v>45895.113715277781</v>
      </c>
      <c r="CB225" s="15"/>
      <c r="CI225" t="s">
        <v>261</v>
      </c>
      <c r="CJ225" t="s">
        <v>2246</v>
      </c>
      <c r="CK225">
        <v>45897</v>
      </c>
      <c r="CL225" t="s">
        <v>2245</v>
      </c>
      <c r="CM225" t="s">
        <v>2247</v>
      </c>
      <c r="CN225">
        <v>45897</v>
      </c>
      <c r="CP225" t="s">
        <v>262</v>
      </c>
      <c r="CQ225" t="s">
        <v>2248</v>
      </c>
    </row>
    <row r="226" spans="1:95" x14ac:dyDescent="0.2">
      <c r="A226" t="s">
        <v>257</v>
      </c>
      <c r="B226">
        <v>69</v>
      </c>
      <c r="C226" s="1" t="s">
        <v>2642</v>
      </c>
      <c r="D226" t="s">
        <v>2643</v>
      </c>
      <c r="E226" t="s">
        <v>259</v>
      </c>
      <c r="F226" t="s">
        <v>309</v>
      </c>
      <c r="G226" t="s">
        <v>264</v>
      </c>
      <c r="H226" t="s">
        <v>310</v>
      </c>
      <c r="I226" t="s">
        <v>264</v>
      </c>
      <c r="J226" t="s">
        <v>268</v>
      </c>
      <c r="K226" t="s">
        <v>264</v>
      </c>
      <c r="L226">
        <v>45897</v>
      </c>
      <c r="M226" t="s">
        <v>413</v>
      </c>
      <c r="N226">
        <v>1</v>
      </c>
      <c r="O226">
        <v>1</v>
      </c>
      <c r="P226" t="s">
        <v>2258</v>
      </c>
      <c r="T226" t="s">
        <v>416</v>
      </c>
      <c r="U226" t="s">
        <v>2644</v>
      </c>
      <c r="V226" t="s">
        <v>170</v>
      </c>
      <c r="W226">
        <v>25</v>
      </c>
      <c r="X226">
        <v>25</v>
      </c>
      <c r="Y226" t="s">
        <v>269</v>
      </c>
      <c r="Z226" t="s">
        <v>270</v>
      </c>
      <c r="AA226" t="s">
        <v>264</v>
      </c>
      <c r="AB226" t="s">
        <v>271</v>
      </c>
      <c r="AC226" t="s">
        <v>264</v>
      </c>
      <c r="AD226" t="s">
        <v>2645</v>
      </c>
      <c r="AE226" s="1">
        <v>45895.325682870367</v>
      </c>
      <c r="CB226" s="15"/>
      <c r="CI226" t="s">
        <v>261</v>
      </c>
      <c r="CJ226" t="s">
        <v>2246</v>
      </c>
      <c r="CK226">
        <v>45897</v>
      </c>
      <c r="CL226" t="s">
        <v>2245</v>
      </c>
      <c r="CM226" t="s">
        <v>2247</v>
      </c>
      <c r="CN226">
        <v>45897</v>
      </c>
      <c r="CP226" t="s">
        <v>262</v>
      </c>
      <c r="CQ226" t="s">
        <v>2248</v>
      </c>
    </row>
    <row r="227" spans="1:95" x14ac:dyDescent="0.2">
      <c r="A227" t="s">
        <v>257</v>
      </c>
      <c r="B227">
        <v>70</v>
      </c>
      <c r="C227" s="1" t="s">
        <v>2646</v>
      </c>
      <c r="D227" t="s">
        <v>2647</v>
      </c>
      <c r="E227" t="s">
        <v>259</v>
      </c>
      <c r="F227" t="s">
        <v>311</v>
      </c>
      <c r="G227" t="s">
        <v>264</v>
      </c>
      <c r="H227" t="s">
        <v>310</v>
      </c>
      <c r="I227" t="s">
        <v>264</v>
      </c>
      <c r="J227" t="s">
        <v>268</v>
      </c>
      <c r="K227" t="s">
        <v>264</v>
      </c>
      <c r="L227">
        <v>45897</v>
      </c>
      <c r="M227" t="s">
        <v>413</v>
      </c>
      <c r="N227">
        <v>1</v>
      </c>
      <c r="O227">
        <v>1</v>
      </c>
      <c r="P227" t="s">
        <v>2258</v>
      </c>
      <c r="T227" t="s">
        <v>416</v>
      </c>
      <c r="U227" t="s">
        <v>2644</v>
      </c>
      <c r="V227" t="s">
        <v>170</v>
      </c>
      <c r="W227">
        <v>25</v>
      </c>
      <c r="X227">
        <v>25</v>
      </c>
      <c r="Y227" t="s">
        <v>269</v>
      </c>
      <c r="Z227" t="s">
        <v>270</v>
      </c>
      <c r="AA227" t="s">
        <v>264</v>
      </c>
      <c r="AB227" t="s">
        <v>271</v>
      </c>
      <c r="AC227" t="s">
        <v>264</v>
      </c>
      <c r="AD227" t="s">
        <v>2648</v>
      </c>
      <c r="AE227" s="1">
        <v>45895.325682870367</v>
      </c>
      <c r="CB227" s="15"/>
      <c r="CI227" t="s">
        <v>261</v>
      </c>
      <c r="CJ227" t="s">
        <v>2246</v>
      </c>
      <c r="CK227">
        <v>45897</v>
      </c>
      <c r="CL227" t="s">
        <v>2245</v>
      </c>
      <c r="CM227" t="s">
        <v>2247</v>
      </c>
      <c r="CN227">
        <v>45897</v>
      </c>
      <c r="CP227" t="s">
        <v>262</v>
      </c>
      <c r="CQ227" t="s">
        <v>2248</v>
      </c>
    </row>
    <row r="228" spans="1:95" x14ac:dyDescent="0.2">
      <c r="A228" t="s">
        <v>257</v>
      </c>
      <c r="B228">
        <v>71</v>
      </c>
      <c r="C228" s="1" t="s">
        <v>2649</v>
      </c>
      <c r="D228" t="s">
        <v>2650</v>
      </c>
      <c r="E228" t="s">
        <v>259</v>
      </c>
      <c r="F228" t="s">
        <v>312</v>
      </c>
      <c r="G228" t="s">
        <v>264</v>
      </c>
      <c r="H228" t="s">
        <v>310</v>
      </c>
      <c r="I228" t="s">
        <v>264</v>
      </c>
      <c r="J228" t="s">
        <v>268</v>
      </c>
      <c r="K228" t="s">
        <v>264</v>
      </c>
      <c r="L228">
        <v>45897</v>
      </c>
      <c r="M228" t="s">
        <v>413</v>
      </c>
      <c r="N228">
        <v>1</v>
      </c>
      <c r="O228">
        <v>1</v>
      </c>
      <c r="P228" t="s">
        <v>2258</v>
      </c>
      <c r="T228" t="s">
        <v>416</v>
      </c>
      <c r="U228" t="s">
        <v>2644</v>
      </c>
      <c r="V228" t="s">
        <v>170</v>
      </c>
      <c r="W228">
        <v>25</v>
      </c>
      <c r="X228">
        <v>25</v>
      </c>
      <c r="Y228" t="s">
        <v>269</v>
      </c>
      <c r="Z228" t="s">
        <v>270</v>
      </c>
      <c r="AA228" t="s">
        <v>264</v>
      </c>
      <c r="AB228" t="s">
        <v>271</v>
      </c>
      <c r="AC228" t="s">
        <v>264</v>
      </c>
      <c r="AD228" t="s">
        <v>2651</v>
      </c>
      <c r="AE228" s="1">
        <v>45895.325682870367</v>
      </c>
      <c r="CB228" s="15"/>
      <c r="CI228" t="s">
        <v>261</v>
      </c>
      <c r="CJ228" t="s">
        <v>2246</v>
      </c>
      <c r="CK228">
        <v>45897</v>
      </c>
      <c r="CL228" t="s">
        <v>2245</v>
      </c>
      <c r="CM228" t="s">
        <v>2247</v>
      </c>
      <c r="CN228">
        <v>45897</v>
      </c>
      <c r="CP228" t="s">
        <v>262</v>
      </c>
      <c r="CQ228" t="s">
        <v>2248</v>
      </c>
    </row>
    <row r="229" spans="1:95" x14ac:dyDescent="0.2">
      <c r="A229" t="s">
        <v>257</v>
      </c>
      <c r="B229">
        <v>72</v>
      </c>
      <c r="C229" s="1" t="s">
        <v>2652</v>
      </c>
      <c r="D229" t="s">
        <v>2653</v>
      </c>
      <c r="E229" t="s">
        <v>259</v>
      </c>
      <c r="F229" t="s">
        <v>313</v>
      </c>
      <c r="G229" t="s">
        <v>264</v>
      </c>
      <c r="H229" t="s">
        <v>310</v>
      </c>
      <c r="I229" t="s">
        <v>264</v>
      </c>
      <c r="J229" t="s">
        <v>268</v>
      </c>
      <c r="K229" t="s">
        <v>264</v>
      </c>
      <c r="L229">
        <v>45897</v>
      </c>
      <c r="M229" t="s">
        <v>413</v>
      </c>
      <c r="N229">
        <v>1</v>
      </c>
      <c r="O229">
        <v>1</v>
      </c>
      <c r="P229" t="s">
        <v>2258</v>
      </c>
      <c r="T229" t="s">
        <v>416</v>
      </c>
      <c r="U229" t="s">
        <v>2644</v>
      </c>
      <c r="V229" t="s">
        <v>170</v>
      </c>
      <c r="W229">
        <v>25</v>
      </c>
      <c r="X229">
        <v>25</v>
      </c>
      <c r="Y229" t="s">
        <v>269</v>
      </c>
      <c r="Z229" t="s">
        <v>270</v>
      </c>
      <c r="AA229" t="s">
        <v>264</v>
      </c>
      <c r="AB229" t="s">
        <v>271</v>
      </c>
      <c r="AC229" t="s">
        <v>264</v>
      </c>
      <c r="AD229" t="s">
        <v>2654</v>
      </c>
      <c r="AE229" s="1">
        <v>45895.325682870367</v>
      </c>
      <c r="CB229" s="15"/>
      <c r="CI229" t="s">
        <v>261</v>
      </c>
      <c r="CJ229" t="s">
        <v>2246</v>
      </c>
      <c r="CK229">
        <v>45897</v>
      </c>
      <c r="CL229" t="s">
        <v>2245</v>
      </c>
      <c r="CM229" t="s">
        <v>2247</v>
      </c>
      <c r="CN229">
        <v>45897</v>
      </c>
      <c r="CP229" t="s">
        <v>262</v>
      </c>
      <c r="CQ229" t="s">
        <v>2248</v>
      </c>
    </row>
    <row r="230" spans="1:95" x14ac:dyDescent="0.2">
      <c r="A230" t="s">
        <v>257</v>
      </c>
      <c r="B230">
        <v>73</v>
      </c>
      <c r="C230" s="1" t="s">
        <v>2655</v>
      </c>
      <c r="D230" t="s">
        <v>2656</v>
      </c>
      <c r="E230" t="s">
        <v>259</v>
      </c>
      <c r="F230" t="s">
        <v>282</v>
      </c>
      <c r="G230" t="s">
        <v>264</v>
      </c>
      <c r="H230" t="s">
        <v>315</v>
      </c>
      <c r="I230" t="s">
        <v>264</v>
      </c>
      <c r="J230" t="s">
        <v>268</v>
      </c>
      <c r="K230" t="s">
        <v>264</v>
      </c>
      <c r="L230">
        <v>45897</v>
      </c>
      <c r="M230" t="s">
        <v>413</v>
      </c>
      <c r="N230">
        <v>1</v>
      </c>
      <c r="O230">
        <v>1</v>
      </c>
      <c r="P230" t="s">
        <v>2258</v>
      </c>
      <c r="T230" t="s">
        <v>416</v>
      </c>
      <c r="U230" t="s">
        <v>2440</v>
      </c>
      <c r="V230" t="s">
        <v>170</v>
      </c>
      <c r="W230">
        <v>0.2</v>
      </c>
      <c r="X230">
        <v>0.2</v>
      </c>
      <c r="Y230" t="s">
        <v>269</v>
      </c>
      <c r="Z230" t="s">
        <v>270</v>
      </c>
      <c r="AA230" t="s">
        <v>264</v>
      </c>
      <c r="AB230" t="s">
        <v>271</v>
      </c>
      <c r="AC230" t="s">
        <v>264</v>
      </c>
      <c r="AD230" t="s">
        <v>2657</v>
      </c>
      <c r="AE230" s="1">
        <v>45895.113564814812</v>
      </c>
      <c r="CB230" s="15"/>
      <c r="CI230" t="s">
        <v>261</v>
      </c>
      <c r="CJ230" t="s">
        <v>2246</v>
      </c>
      <c r="CK230">
        <v>45897</v>
      </c>
      <c r="CL230" t="s">
        <v>2245</v>
      </c>
      <c r="CM230" t="s">
        <v>2247</v>
      </c>
      <c r="CN230">
        <v>45897</v>
      </c>
      <c r="CP230" t="s">
        <v>262</v>
      </c>
      <c r="CQ230" t="s">
        <v>2248</v>
      </c>
    </row>
    <row r="231" spans="1:95" x14ac:dyDescent="0.2">
      <c r="A231" t="s">
        <v>257</v>
      </c>
      <c r="B231">
        <v>74</v>
      </c>
      <c r="C231" s="1" t="s">
        <v>2658</v>
      </c>
      <c r="D231" t="s">
        <v>2659</v>
      </c>
      <c r="E231" t="s">
        <v>259</v>
      </c>
      <c r="F231" t="s">
        <v>282</v>
      </c>
      <c r="G231" t="s">
        <v>264</v>
      </c>
      <c r="H231" t="s">
        <v>284</v>
      </c>
      <c r="I231" t="s">
        <v>264</v>
      </c>
      <c r="J231" t="s">
        <v>268</v>
      </c>
      <c r="K231" t="s">
        <v>264</v>
      </c>
      <c r="L231">
        <v>45897</v>
      </c>
      <c r="M231" t="s">
        <v>413</v>
      </c>
      <c r="N231">
        <v>1</v>
      </c>
      <c r="O231">
        <v>1</v>
      </c>
      <c r="P231" t="s">
        <v>2265</v>
      </c>
      <c r="T231" t="s">
        <v>416</v>
      </c>
      <c r="U231" t="s">
        <v>2440</v>
      </c>
      <c r="V231" t="s">
        <v>170</v>
      </c>
      <c r="W231">
        <v>0.2</v>
      </c>
      <c r="X231">
        <v>0.2</v>
      </c>
      <c r="Y231" t="s">
        <v>269</v>
      </c>
      <c r="Z231" t="s">
        <v>270</v>
      </c>
      <c r="AA231" t="s">
        <v>264</v>
      </c>
      <c r="AB231" t="s">
        <v>271</v>
      </c>
      <c r="AC231" t="s">
        <v>264</v>
      </c>
      <c r="AD231" t="s">
        <v>2660</v>
      </c>
      <c r="AE231" s="1">
        <v>45895.49114583333</v>
      </c>
      <c r="CB231" s="15"/>
      <c r="CI231" t="s">
        <v>261</v>
      </c>
      <c r="CJ231" t="s">
        <v>2246</v>
      </c>
      <c r="CK231">
        <v>45897</v>
      </c>
      <c r="CL231" t="s">
        <v>2245</v>
      </c>
      <c r="CM231" t="s">
        <v>2247</v>
      </c>
      <c r="CN231">
        <v>45897</v>
      </c>
      <c r="CP231" t="s">
        <v>262</v>
      </c>
      <c r="CQ231" t="s">
        <v>2248</v>
      </c>
    </row>
    <row r="232" spans="1:95" x14ac:dyDescent="0.2">
      <c r="A232" t="s">
        <v>257</v>
      </c>
      <c r="B232">
        <v>75</v>
      </c>
      <c r="C232" s="1" t="s">
        <v>2661</v>
      </c>
      <c r="D232" s="16" t="s">
        <v>2662</v>
      </c>
      <c r="E232" t="s">
        <v>259</v>
      </c>
      <c r="F232" t="s">
        <v>282</v>
      </c>
      <c r="G232" t="s">
        <v>264</v>
      </c>
      <c r="H232" t="s">
        <v>285</v>
      </c>
      <c r="I232" t="s">
        <v>264</v>
      </c>
      <c r="J232" t="s">
        <v>268</v>
      </c>
      <c r="K232" t="s">
        <v>264</v>
      </c>
      <c r="L232">
        <v>45897</v>
      </c>
      <c r="M232" t="s">
        <v>413</v>
      </c>
      <c r="N232">
        <v>1</v>
      </c>
      <c r="O232">
        <v>1</v>
      </c>
      <c r="P232" t="s">
        <v>2265</v>
      </c>
      <c r="T232" t="s">
        <v>416</v>
      </c>
      <c r="U232" t="s">
        <v>2440</v>
      </c>
      <c r="V232" t="s">
        <v>170</v>
      </c>
      <c r="W232">
        <v>0.2</v>
      </c>
      <c r="X232">
        <v>0.2</v>
      </c>
      <c r="Y232" t="s">
        <v>269</v>
      </c>
      <c r="Z232" t="s">
        <v>270</v>
      </c>
      <c r="AA232" t="s">
        <v>264</v>
      </c>
      <c r="AB232" t="s">
        <v>271</v>
      </c>
      <c r="AC232" t="s">
        <v>264</v>
      </c>
      <c r="AD232" t="s">
        <v>2663</v>
      </c>
      <c r="AE232" s="1">
        <v>45895.49114583333</v>
      </c>
      <c r="BB232" s="16"/>
      <c r="BP232" s="16"/>
      <c r="CB232" s="15"/>
      <c r="CI232" t="s">
        <v>261</v>
      </c>
      <c r="CJ232" t="s">
        <v>2246</v>
      </c>
      <c r="CK232">
        <v>45897</v>
      </c>
      <c r="CL232" t="s">
        <v>2245</v>
      </c>
      <c r="CM232" t="s">
        <v>2247</v>
      </c>
      <c r="CN232">
        <v>45897</v>
      </c>
      <c r="CP232" t="s">
        <v>262</v>
      </c>
      <c r="CQ232" t="s">
        <v>2248</v>
      </c>
    </row>
    <row r="233" spans="1:95" x14ac:dyDescent="0.2">
      <c r="A233" t="s">
        <v>257</v>
      </c>
      <c r="B233">
        <v>76</v>
      </c>
      <c r="C233" s="1" t="s">
        <v>2664</v>
      </c>
      <c r="D233" t="s">
        <v>2665</v>
      </c>
      <c r="E233" t="s">
        <v>259</v>
      </c>
      <c r="F233" t="s">
        <v>314</v>
      </c>
      <c r="G233" t="s">
        <v>264</v>
      </c>
      <c r="H233" t="s">
        <v>310</v>
      </c>
      <c r="I233" t="s">
        <v>264</v>
      </c>
      <c r="J233" t="s">
        <v>268</v>
      </c>
      <c r="K233" t="s">
        <v>264</v>
      </c>
      <c r="L233">
        <v>45897</v>
      </c>
      <c r="M233" t="s">
        <v>413</v>
      </c>
      <c r="N233">
        <v>1</v>
      </c>
      <c r="O233">
        <v>1</v>
      </c>
      <c r="P233" t="s">
        <v>2265</v>
      </c>
      <c r="T233" t="s">
        <v>416</v>
      </c>
      <c r="U233" t="s">
        <v>2666</v>
      </c>
      <c r="W233">
        <v>100</v>
      </c>
      <c r="X233">
        <v>100</v>
      </c>
      <c r="Y233" t="s">
        <v>269</v>
      </c>
      <c r="Z233" t="s">
        <v>270</v>
      </c>
      <c r="AA233" t="s">
        <v>264</v>
      </c>
      <c r="AB233" t="s">
        <v>271</v>
      </c>
      <c r="AC233" t="s">
        <v>264</v>
      </c>
      <c r="AD233" t="s">
        <v>2667</v>
      </c>
      <c r="AE233" s="1">
        <v>45895.325833333336</v>
      </c>
      <c r="CB233" s="15"/>
      <c r="CI233" t="s">
        <v>261</v>
      </c>
      <c r="CJ233" t="s">
        <v>2246</v>
      </c>
      <c r="CK233">
        <v>45897</v>
      </c>
      <c r="CL233" t="s">
        <v>2245</v>
      </c>
      <c r="CM233" t="s">
        <v>2247</v>
      </c>
      <c r="CN233">
        <v>45897</v>
      </c>
      <c r="CP233" t="s">
        <v>262</v>
      </c>
      <c r="CQ233" t="s">
        <v>2248</v>
      </c>
    </row>
    <row r="234" spans="1:95" x14ac:dyDescent="0.2">
      <c r="A234" t="s">
        <v>257</v>
      </c>
      <c r="B234">
        <v>77</v>
      </c>
      <c r="C234" s="1" t="s">
        <v>2668</v>
      </c>
      <c r="D234" t="s">
        <v>2669</v>
      </c>
      <c r="E234" t="s">
        <v>259</v>
      </c>
      <c r="F234" t="s">
        <v>282</v>
      </c>
      <c r="G234" t="s">
        <v>264</v>
      </c>
      <c r="H234" t="s">
        <v>2670</v>
      </c>
      <c r="I234" t="s">
        <v>264</v>
      </c>
      <c r="J234" t="s">
        <v>268</v>
      </c>
      <c r="K234" t="s">
        <v>264</v>
      </c>
      <c r="L234">
        <v>45897</v>
      </c>
      <c r="M234" t="s">
        <v>413</v>
      </c>
      <c r="N234">
        <v>1</v>
      </c>
      <c r="O234">
        <v>1</v>
      </c>
      <c r="P234" t="s">
        <v>2265</v>
      </c>
      <c r="T234" t="s">
        <v>416</v>
      </c>
      <c r="U234" t="s">
        <v>2671</v>
      </c>
      <c r="W234">
        <v>0.63</v>
      </c>
      <c r="X234">
        <v>0.63</v>
      </c>
      <c r="Y234" t="s">
        <v>269</v>
      </c>
      <c r="Z234" t="s">
        <v>270</v>
      </c>
      <c r="AA234" t="s">
        <v>264</v>
      </c>
      <c r="AB234" t="s">
        <v>271</v>
      </c>
      <c r="AC234" t="s">
        <v>264</v>
      </c>
      <c r="AD234" t="s">
        <v>2672</v>
      </c>
      <c r="AE234" s="1">
        <v>45895.491712962961</v>
      </c>
      <c r="CB234" s="15"/>
      <c r="CI234" t="s">
        <v>261</v>
      </c>
      <c r="CJ234" t="s">
        <v>2246</v>
      </c>
      <c r="CK234">
        <v>45897</v>
      </c>
      <c r="CL234" t="s">
        <v>2245</v>
      </c>
      <c r="CM234" t="s">
        <v>2247</v>
      </c>
      <c r="CN234">
        <v>45897</v>
      </c>
      <c r="CP234" t="s">
        <v>262</v>
      </c>
      <c r="CQ234" t="s">
        <v>2248</v>
      </c>
    </row>
    <row r="235" spans="1:95" x14ac:dyDescent="0.2">
      <c r="A235" t="s">
        <v>257</v>
      </c>
      <c r="B235">
        <v>78</v>
      </c>
      <c r="C235" s="1" t="s">
        <v>2673</v>
      </c>
      <c r="D235" t="s">
        <v>2674</v>
      </c>
      <c r="E235" t="s">
        <v>259</v>
      </c>
      <c r="F235" t="s">
        <v>282</v>
      </c>
      <c r="G235" t="s">
        <v>264</v>
      </c>
      <c r="H235" t="s">
        <v>288</v>
      </c>
      <c r="I235" t="s">
        <v>264</v>
      </c>
      <c r="J235" t="s">
        <v>268</v>
      </c>
      <c r="K235" t="s">
        <v>264</v>
      </c>
      <c r="L235">
        <v>45897</v>
      </c>
      <c r="M235" t="s">
        <v>413</v>
      </c>
      <c r="N235">
        <v>1</v>
      </c>
      <c r="O235">
        <v>1</v>
      </c>
      <c r="P235" t="s">
        <v>2265</v>
      </c>
      <c r="T235" t="s">
        <v>416</v>
      </c>
      <c r="U235" t="s">
        <v>2486</v>
      </c>
      <c r="W235">
        <v>0.21</v>
      </c>
      <c r="X235">
        <v>0.21</v>
      </c>
      <c r="Y235" t="s">
        <v>269</v>
      </c>
      <c r="Z235" t="s">
        <v>270</v>
      </c>
      <c r="AA235" t="s">
        <v>264</v>
      </c>
      <c r="AB235" t="s">
        <v>271</v>
      </c>
      <c r="AC235" t="s">
        <v>264</v>
      </c>
      <c r="AD235" t="s">
        <v>2675</v>
      </c>
      <c r="AE235" s="1">
        <v>45895.491712962961</v>
      </c>
      <c r="CB235" s="15"/>
      <c r="CI235" t="s">
        <v>261</v>
      </c>
      <c r="CJ235" t="s">
        <v>2246</v>
      </c>
      <c r="CK235">
        <v>45897</v>
      </c>
      <c r="CL235" t="s">
        <v>2245</v>
      </c>
      <c r="CM235" t="s">
        <v>2247</v>
      </c>
      <c r="CN235">
        <v>45897</v>
      </c>
      <c r="CP235" t="s">
        <v>262</v>
      </c>
      <c r="CQ235" t="s">
        <v>2248</v>
      </c>
    </row>
    <row r="236" spans="1:95" x14ac:dyDescent="0.2">
      <c r="A236" t="s">
        <v>257</v>
      </c>
      <c r="B236">
        <v>79</v>
      </c>
      <c r="C236" s="1" t="s">
        <v>2676</v>
      </c>
      <c r="D236" t="s">
        <v>2677</v>
      </c>
      <c r="E236" t="s">
        <v>259</v>
      </c>
      <c r="F236" t="s">
        <v>282</v>
      </c>
      <c r="G236" t="s">
        <v>264</v>
      </c>
      <c r="H236" t="s">
        <v>290</v>
      </c>
      <c r="I236" t="s">
        <v>264</v>
      </c>
      <c r="J236" t="s">
        <v>268</v>
      </c>
      <c r="K236" t="s">
        <v>264</v>
      </c>
      <c r="L236">
        <v>45897</v>
      </c>
      <c r="M236" t="s">
        <v>413</v>
      </c>
      <c r="N236">
        <v>1</v>
      </c>
      <c r="O236">
        <v>1</v>
      </c>
      <c r="P236" t="s">
        <v>2265</v>
      </c>
      <c r="T236" t="s">
        <v>416</v>
      </c>
      <c r="U236" t="s">
        <v>2678</v>
      </c>
      <c r="W236">
        <v>0.23</v>
      </c>
      <c r="X236">
        <v>0.23</v>
      </c>
      <c r="Y236" t="s">
        <v>269</v>
      </c>
      <c r="Z236" t="s">
        <v>270</v>
      </c>
      <c r="AA236" t="s">
        <v>264</v>
      </c>
      <c r="AB236" t="s">
        <v>271</v>
      </c>
      <c r="AC236" t="s">
        <v>264</v>
      </c>
      <c r="AD236" t="s">
        <v>2679</v>
      </c>
      <c r="AE236" s="1">
        <v>45895.49114583333</v>
      </c>
      <c r="CB236" s="15"/>
      <c r="CI236" t="s">
        <v>261</v>
      </c>
      <c r="CJ236" t="s">
        <v>2246</v>
      </c>
      <c r="CK236">
        <v>45897</v>
      </c>
      <c r="CL236" t="s">
        <v>2245</v>
      </c>
      <c r="CM236" t="s">
        <v>2247</v>
      </c>
      <c r="CN236">
        <v>45897</v>
      </c>
      <c r="CP236" t="s">
        <v>262</v>
      </c>
      <c r="CQ236" t="s">
        <v>2248</v>
      </c>
    </row>
    <row r="237" spans="1:95" x14ac:dyDescent="0.2">
      <c r="A237" t="s">
        <v>257</v>
      </c>
      <c r="B237">
        <v>80</v>
      </c>
      <c r="C237" s="1" t="s">
        <v>2680</v>
      </c>
      <c r="D237" t="s">
        <v>2681</v>
      </c>
      <c r="E237" t="s">
        <v>259</v>
      </c>
      <c r="F237" t="s">
        <v>282</v>
      </c>
      <c r="G237" t="s">
        <v>264</v>
      </c>
      <c r="H237" t="s">
        <v>283</v>
      </c>
      <c r="I237" t="s">
        <v>264</v>
      </c>
      <c r="J237" t="s">
        <v>268</v>
      </c>
      <c r="K237" t="s">
        <v>264</v>
      </c>
      <c r="L237">
        <v>45897</v>
      </c>
      <c r="M237" t="s">
        <v>413</v>
      </c>
      <c r="N237">
        <v>1</v>
      </c>
      <c r="O237">
        <v>1</v>
      </c>
      <c r="P237" t="s">
        <v>2265</v>
      </c>
      <c r="T237" t="s">
        <v>416</v>
      </c>
      <c r="U237" t="s">
        <v>2440</v>
      </c>
      <c r="V237" t="s">
        <v>170</v>
      </c>
      <c r="W237">
        <v>0.2</v>
      </c>
      <c r="X237">
        <v>0.2</v>
      </c>
      <c r="Y237" t="s">
        <v>269</v>
      </c>
      <c r="Z237" t="s">
        <v>270</v>
      </c>
      <c r="AA237" t="s">
        <v>264</v>
      </c>
      <c r="AB237" t="s">
        <v>271</v>
      </c>
      <c r="AC237" t="s">
        <v>264</v>
      </c>
      <c r="AD237" t="s">
        <v>2682</v>
      </c>
      <c r="AE237" s="1">
        <v>45895.49114583333</v>
      </c>
      <c r="CB237" s="15"/>
      <c r="CI237" t="s">
        <v>261</v>
      </c>
      <c r="CJ237" t="s">
        <v>2246</v>
      </c>
      <c r="CK237">
        <v>45897</v>
      </c>
      <c r="CL237" t="s">
        <v>2245</v>
      </c>
      <c r="CM237" t="s">
        <v>2247</v>
      </c>
      <c r="CN237">
        <v>45897</v>
      </c>
      <c r="CP237" t="s">
        <v>262</v>
      </c>
      <c r="CQ237" t="s">
        <v>2248</v>
      </c>
    </row>
    <row r="238" spans="1:95" x14ac:dyDescent="0.2">
      <c r="A238" t="s">
        <v>257</v>
      </c>
      <c r="B238">
        <v>81</v>
      </c>
      <c r="C238" s="1" t="s">
        <v>2683</v>
      </c>
      <c r="D238" t="s">
        <v>2684</v>
      </c>
      <c r="E238" t="s">
        <v>259</v>
      </c>
      <c r="F238" t="s">
        <v>282</v>
      </c>
      <c r="G238" t="s">
        <v>264</v>
      </c>
      <c r="H238" t="s">
        <v>286</v>
      </c>
      <c r="I238" t="s">
        <v>264</v>
      </c>
      <c r="J238" t="s">
        <v>268</v>
      </c>
      <c r="K238" t="s">
        <v>264</v>
      </c>
      <c r="L238">
        <v>45897</v>
      </c>
      <c r="M238" t="s">
        <v>413</v>
      </c>
      <c r="N238">
        <v>1</v>
      </c>
      <c r="O238">
        <v>1</v>
      </c>
      <c r="P238" t="s">
        <v>2265</v>
      </c>
      <c r="T238" t="s">
        <v>416</v>
      </c>
      <c r="U238" t="s">
        <v>2610</v>
      </c>
      <c r="V238" t="s">
        <v>170</v>
      </c>
      <c r="W238">
        <v>0.1</v>
      </c>
      <c r="X238">
        <v>0.1</v>
      </c>
      <c r="Y238" t="s">
        <v>269</v>
      </c>
      <c r="Z238" t="s">
        <v>270</v>
      </c>
      <c r="AA238" t="s">
        <v>264</v>
      </c>
      <c r="AB238" t="s">
        <v>271</v>
      </c>
      <c r="AC238" t="s">
        <v>264</v>
      </c>
      <c r="AD238" t="s">
        <v>2685</v>
      </c>
      <c r="AE238" s="1">
        <v>45895.491493055553</v>
      </c>
      <c r="CB238" s="15"/>
      <c r="CI238" t="s">
        <v>261</v>
      </c>
      <c r="CJ238" t="s">
        <v>2246</v>
      </c>
      <c r="CK238">
        <v>45897</v>
      </c>
      <c r="CL238" t="s">
        <v>2245</v>
      </c>
      <c r="CM238" t="s">
        <v>2247</v>
      </c>
      <c r="CN238">
        <v>45897</v>
      </c>
      <c r="CP238" t="s">
        <v>262</v>
      </c>
      <c r="CQ238" t="s">
        <v>2248</v>
      </c>
    </row>
    <row r="239" spans="1:95" x14ac:dyDescent="0.2">
      <c r="A239" t="s">
        <v>257</v>
      </c>
      <c r="B239">
        <v>82</v>
      </c>
      <c r="C239" s="1" t="s">
        <v>2686</v>
      </c>
      <c r="D239" t="s">
        <v>2687</v>
      </c>
      <c r="E239" t="s">
        <v>259</v>
      </c>
      <c r="F239" t="s">
        <v>282</v>
      </c>
      <c r="G239" t="s">
        <v>264</v>
      </c>
      <c r="H239" t="s">
        <v>287</v>
      </c>
      <c r="I239" t="s">
        <v>264</v>
      </c>
      <c r="J239" t="s">
        <v>268</v>
      </c>
      <c r="K239" t="s">
        <v>264</v>
      </c>
      <c r="L239">
        <v>45897</v>
      </c>
      <c r="M239" t="s">
        <v>413</v>
      </c>
      <c r="N239">
        <v>1</v>
      </c>
      <c r="O239">
        <v>1</v>
      </c>
      <c r="P239" t="s">
        <v>2265</v>
      </c>
      <c r="T239" t="s">
        <v>416</v>
      </c>
      <c r="U239" t="s">
        <v>2440</v>
      </c>
      <c r="V239" t="s">
        <v>170</v>
      </c>
      <c r="W239">
        <v>0.2</v>
      </c>
      <c r="X239">
        <v>0.2</v>
      </c>
      <c r="Y239" t="s">
        <v>269</v>
      </c>
      <c r="Z239" t="s">
        <v>270</v>
      </c>
      <c r="AA239" t="s">
        <v>264</v>
      </c>
      <c r="AB239" t="s">
        <v>271</v>
      </c>
      <c r="AC239" t="s">
        <v>264</v>
      </c>
      <c r="AD239" t="s">
        <v>2688</v>
      </c>
      <c r="AE239" s="1">
        <v>45895.491493055553</v>
      </c>
      <c r="CB239" s="15"/>
      <c r="CI239" t="s">
        <v>261</v>
      </c>
      <c r="CJ239" t="s">
        <v>2246</v>
      </c>
      <c r="CK239">
        <v>45897</v>
      </c>
      <c r="CL239" t="s">
        <v>2245</v>
      </c>
      <c r="CM239" t="s">
        <v>2247</v>
      </c>
      <c r="CN239">
        <v>45897</v>
      </c>
      <c r="CP239" t="s">
        <v>262</v>
      </c>
      <c r="CQ239" t="s">
        <v>2248</v>
      </c>
    </row>
    <row r="240" spans="1:95" x14ac:dyDescent="0.2">
      <c r="A240" t="s">
        <v>257</v>
      </c>
      <c r="B240">
        <v>83</v>
      </c>
      <c r="C240" s="1" t="s">
        <v>2689</v>
      </c>
      <c r="D240" t="s">
        <v>2690</v>
      </c>
      <c r="E240" t="s">
        <v>259</v>
      </c>
      <c r="F240" t="s">
        <v>309</v>
      </c>
      <c r="G240" t="s">
        <v>264</v>
      </c>
      <c r="H240" t="s">
        <v>310</v>
      </c>
      <c r="I240" t="s">
        <v>264</v>
      </c>
      <c r="J240" t="s">
        <v>268</v>
      </c>
      <c r="K240" t="s">
        <v>264</v>
      </c>
      <c r="L240">
        <v>45897</v>
      </c>
      <c r="M240" t="s">
        <v>413</v>
      </c>
      <c r="N240">
        <v>1</v>
      </c>
      <c r="O240">
        <v>1</v>
      </c>
      <c r="P240" t="s">
        <v>2265</v>
      </c>
      <c r="T240" t="s">
        <v>416</v>
      </c>
      <c r="U240" t="s">
        <v>2644</v>
      </c>
      <c r="V240" t="s">
        <v>170</v>
      </c>
      <c r="W240">
        <v>25</v>
      </c>
      <c r="X240">
        <v>25</v>
      </c>
      <c r="Y240" t="s">
        <v>269</v>
      </c>
      <c r="Z240" t="s">
        <v>270</v>
      </c>
      <c r="AA240" t="s">
        <v>264</v>
      </c>
      <c r="AB240" t="s">
        <v>271</v>
      </c>
      <c r="AC240" t="s">
        <v>264</v>
      </c>
      <c r="AD240" t="s">
        <v>2691</v>
      </c>
      <c r="AE240" s="1">
        <v>45895.325694444444</v>
      </c>
      <c r="CB240" s="15"/>
      <c r="CI240" t="s">
        <v>261</v>
      </c>
      <c r="CJ240" t="s">
        <v>2246</v>
      </c>
      <c r="CK240">
        <v>45897</v>
      </c>
      <c r="CL240" t="s">
        <v>2245</v>
      </c>
      <c r="CM240" t="s">
        <v>2247</v>
      </c>
      <c r="CN240">
        <v>45897</v>
      </c>
      <c r="CP240" t="s">
        <v>262</v>
      </c>
      <c r="CQ240" t="s">
        <v>2248</v>
      </c>
    </row>
    <row r="241" spans="1:95" x14ac:dyDescent="0.2">
      <c r="A241" t="s">
        <v>257</v>
      </c>
      <c r="B241">
        <v>84</v>
      </c>
      <c r="C241" s="1" t="s">
        <v>2692</v>
      </c>
      <c r="D241" t="s">
        <v>2693</v>
      </c>
      <c r="E241" t="s">
        <v>259</v>
      </c>
      <c r="F241" t="s">
        <v>311</v>
      </c>
      <c r="G241" t="s">
        <v>264</v>
      </c>
      <c r="H241" t="s">
        <v>310</v>
      </c>
      <c r="I241" t="s">
        <v>264</v>
      </c>
      <c r="J241" t="s">
        <v>268</v>
      </c>
      <c r="K241" t="s">
        <v>264</v>
      </c>
      <c r="L241">
        <v>45897</v>
      </c>
      <c r="M241" t="s">
        <v>413</v>
      </c>
      <c r="N241">
        <v>1</v>
      </c>
      <c r="O241">
        <v>1</v>
      </c>
      <c r="P241" t="s">
        <v>2265</v>
      </c>
      <c r="T241" t="s">
        <v>416</v>
      </c>
      <c r="U241" t="s">
        <v>2694</v>
      </c>
      <c r="W241">
        <v>80</v>
      </c>
      <c r="X241">
        <v>80</v>
      </c>
      <c r="Y241" t="s">
        <v>269</v>
      </c>
      <c r="Z241" t="s">
        <v>270</v>
      </c>
      <c r="AA241" t="s">
        <v>264</v>
      </c>
      <c r="AB241" t="s">
        <v>271</v>
      </c>
      <c r="AC241" t="s">
        <v>264</v>
      </c>
      <c r="AD241" t="s">
        <v>2695</v>
      </c>
      <c r="AE241" s="1">
        <v>45895.325694444444</v>
      </c>
      <c r="CB241" s="15"/>
      <c r="CI241" t="s">
        <v>261</v>
      </c>
      <c r="CJ241" t="s">
        <v>2246</v>
      </c>
      <c r="CK241">
        <v>45897</v>
      </c>
      <c r="CL241" t="s">
        <v>2245</v>
      </c>
      <c r="CM241" t="s">
        <v>2247</v>
      </c>
      <c r="CN241">
        <v>45897</v>
      </c>
      <c r="CP241" t="s">
        <v>262</v>
      </c>
      <c r="CQ241" t="s">
        <v>2248</v>
      </c>
    </row>
    <row r="242" spans="1:95" x14ac:dyDescent="0.2">
      <c r="A242" t="s">
        <v>257</v>
      </c>
      <c r="B242">
        <v>85</v>
      </c>
      <c r="C242" s="1" t="s">
        <v>2696</v>
      </c>
      <c r="D242" t="s">
        <v>2697</v>
      </c>
      <c r="E242" t="s">
        <v>259</v>
      </c>
      <c r="F242" t="s">
        <v>312</v>
      </c>
      <c r="G242" t="s">
        <v>264</v>
      </c>
      <c r="H242" t="s">
        <v>310</v>
      </c>
      <c r="I242" t="s">
        <v>264</v>
      </c>
      <c r="J242" t="s">
        <v>268</v>
      </c>
      <c r="K242" t="s">
        <v>264</v>
      </c>
      <c r="L242">
        <v>45897</v>
      </c>
      <c r="M242" t="s">
        <v>413</v>
      </c>
      <c r="N242">
        <v>1</v>
      </c>
      <c r="O242">
        <v>1</v>
      </c>
      <c r="P242" t="s">
        <v>2265</v>
      </c>
      <c r="T242" t="s">
        <v>416</v>
      </c>
      <c r="U242" t="s">
        <v>2644</v>
      </c>
      <c r="V242" t="s">
        <v>170</v>
      </c>
      <c r="W242">
        <v>25</v>
      </c>
      <c r="X242">
        <v>25</v>
      </c>
      <c r="Y242" t="s">
        <v>269</v>
      </c>
      <c r="Z242" t="s">
        <v>270</v>
      </c>
      <c r="AA242" t="s">
        <v>264</v>
      </c>
      <c r="AB242" t="s">
        <v>271</v>
      </c>
      <c r="AC242" t="s">
        <v>264</v>
      </c>
      <c r="AD242" t="s">
        <v>2698</v>
      </c>
      <c r="AE242" s="1">
        <v>45895.325694444444</v>
      </c>
      <c r="BB242" s="16"/>
      <c r="BP242" s="16"/>
      <c r="CB242" s="15"/>
      <c r="CI242" t="s">
        <v>261</v>
      </c>
      <c r="CJ242" t="s">
        <v>2246</v>
      </c>
      <c r="CK242">
        <v>45897</v>
      </c>
      <c r="CL242" t="s">
        <v>2245</v>
      </c>
      <c r="CM242" t="s">
        <v>2247</v>
      </c>
      <c r="CN242">
        <v>45897</v>
      </c>
      <c r="CP242" t="s">
        <v>262</v>
      </c>
      <c r="CQ242" t="s">
        <v>2248</v>
      </c>
    </row>
    <row r="243" spans="1:95" x14ac:dyDescent="0.2">
      <c r="A243" t="s">
        <v>257</v>
      </c>
      <c r="B243">
        <v>86</v>
      </c>
      <c r="C243" s="1" t="s">
        <v>2699</v>
      </c>
      <c r="D243" t="s">
        <v>2700</v>
      </c>
      <c r="E243" t="s">
        <v>259</v>
      </c>
      <c r="F243" t="s">
        <v>313</v>
      </c>
      <c r="G243" t="s">
        <v>264</v>
      </c>
      <c r="H243" t="s">
        <v>310</v>
      </c>
      <c r="I243" t="s">
        <v>264</v>
      </c>
      <c r="J243" t="s">
        <v>268</v>
      </c>
      <c r="K243" t="s">
        <v>264</v>
      </c>
      <c r="L243">
        <v>45897</v>
      </c>
      <c r="M243" t="s">
        <v>413</v>
      </c>
      <c r="N243">
        <v>1</v>
      </c>
      <c r="O243">
        <v>1</v>
      </c>
      <c r="P243" t="s">
        <v>2265</v>
      </c>
      <c r="T243" t="s">
        <v>416</v>
      </c>
      <c r="U243" t="s">
        <v>2644</v>
      </c>
      <c r="V243" t="s">
        <v>170</v>
      </c>
      <c r="W243">
        <v>25</v>
      </c>
      <c r="X243">
        <v>25</v>
      </c>
      <c r="Y243" t="s">
        <v>269</v>
      </c>
      <c r="Z243" t="s">
        <v>270</v>
      </c>
      <c r="AA243" t="s">
        <v>264</v>
      </c>
      <c r="AB243" t="s">
        <v>271</v>
      </c>
      <c r="AC243" t="s">
        <v>264</v>
      </c>
      <c r="AD243" t="s">
        <v>2701</v>
      </c>
      <c r="AE243" s="1">
        <v>45895.325694444444</v>
      </c>
      <c r="CB243" s="15"/>
      <c r="CI243" t="s">
        <v>261</v>
      </c>
      <c r="CJ243" t="s">
        <v>2246</v>
      </c>
      <c r="CK243">
        <v>45897</v>
      </c>
      <c r="CL243" t="s">
        <v>2245</v>
      </c>
      <c r="CM243" t="s">
        <v>2247</v>
      </c>
      <c r="CN243">
        <v>45897</v>
      </c>
      <c r="CP243" t="s">
        <v>262</v>
      </c>
      <c r="CQ243" t="s">
        <v>2248</v>
      </c>
    </row>
    <row r="244" spans="1:95" x14ac:dyDescent="0.2">
      <c r="A244" t="s">
        <v>257</v>
      </c>
      <c r="B244">
        <v>87</v>
      </c>
      <c r="C244" s="1" t="s">
        <v>2702</v>
      </c>
      <c r="D244" t="s">
        <v>2703</v>
      </c>
      <c r="E244" t="s">
        <v>259</v>
      </c>
      <c r="F244" t="s">
        <v>282</v>
      </c>
      <c r="G244" t="s">
        <v>264</v>
      </c>
      <c r="H244" t="s">
        <v>284</v>
      </c>
      <c r="I244" t="s">
        <v>264</v>
      </c>
      <c r="J244" t="s">
        <v>268</v>
      </c>
      <c r="K244" t="s">
        <v>264</v>
      </c>
      <c r="L244">
        <v>45897</v>
      </c>
      <c r="M244" t="s">
        <v>413</v>
      </c>
      <c r="N244">
        <v>1</v>
      </c>
      <c r="O244">
        <v>1</v>
      </c>
      <c r="P244" t="s">
        <v>2267</v>
      </c>
      <c r="T244" t="s">
        <v>416</v>
      </c>
      <c r="U244" t="s">
        <v>2440</v>
      </c>
      <c r="V244" t="s">
        <v>170</v>
      </c>
      <c r="W244">
        <v>0.2</v>
      </c>
      <c r="X244">
        <v>0.2</v>
      </c>
      <c r="Y244" t="s">
        <v>269</v>
      </c>
      <c r="Z244" t="s">
        <v>270</v>
      </c>
      <c r="AA244" t="s">
        <v>264</v>
      </c>
      <c r="AB244" t="s">
        <v>271</v>
      </c>
      <c r="AC244" t="s">
        <v>264</v>
      </c>
      <c r="AD244" t="s">
        <v>2704</v>
      </c>
      <c r="AE244" s="1">
        <v>45896.183865740742</v>
      </c>
      <c r="CB244" s="15"/>
      <c r="CI244" t="s">
        <v>261</v>
      </c>
      <c r="CJ244" t="s">
        <v>2246</v>
      </c>
      <c r="CK244">
        <v>45897</v>
      </c>
      <c r="CL244" t="s">
        <v>2245</v>
      </c>
      <c r="CM244" t="s">
        <v>2247</v>
      </c>
      <c r="CN244">
        <v>45897</v>
      </c>
      <c r="CP244" t="s">
        <v>262</v>
      </c>
      <c r="CQ244" t="s">
        <v>2248</v>
      </c>
    </row>
    <row r="245" spans="1:95" x14ac:dyDescent="0.2">
      <c r="A245" t="s">
        <v>257</v>
      </c>
      <c r="B245">
        <v>88</v>
      </c>
      <c r="C245" s="1" t="s">
        <v>2705</v>
      </c>
      <c r="D245" t="s">
        <v>2706</v>
      </c>
      <c r="E245" t="s">
        <v>259</v>
      </c>
      <c r="F245" t="s">
        <v>282</v>
      </c>
      <c r="G245" t="s">
        <v>264</v>
      </c>
      <c r="H245" t="s">
        <v>285</v>
      </c>
      <c r="I245" t="s">
        <v>264</v>
      </c>
      <c r="J245" t="s">
        <v>268</v>
      </c>
      <c r="K245" t="s">
        <v>264</v>
      </c>
      <c r="L245">
        <v>45897</v>
      </c>
      <c r="M245" t="s">
        <v>413</v>
      </c>
      <c r="N245">
        <v>1</v>
      </c>
      <c r="O245">
        <v>1</v>
      </c>
      <c r="P245" t="s">
        <v>2267</v>
      </c>
      <c r="T245" t="s">
        <v>416</v>
      </c>
      <c r="U245" t="s">
        <v>2440</v>
      </c>
      <c r="V245" t="s">
        <v>170</v>
      </c>
      <c r="W245">
        <v>0.2</v>
      </c>
      <c r="X245">
        <v>0.2</v>
      </c>
      <c r="Y245" t="s">
        <v>269</v>
      </c>
      <c r="Z245" t="s">
        <v>270</v>
      </c>
      <c r="AA245" t="s">
        <v>264</v>
      </c>
      <c r="AB245" t="s">
        <v>271</v>
      </c>
      <c r="AC245" t="s">
        <v>264</v>
      </c>
      <c r="AD245" t="s">
        <v>2707</v>
      </c>
      <c r="AE245" s="1">
        <v>45896.183865740742</v>
      </c>
      <c r="CB245" s="15"/>
      <c r="CI245" t="s">
        <v>261</v>
      </c>
      <c r="CJ245" t="s">
        <v>2246</v>
      </c>
      <c r="CK245">
        <v>45897</v>
      </c>
      <c r="CL245" t="s">
        <v>2245</v>
      </c>
      <c r="CM245" t="s">
        <v>2247</v>
      </c>
      <c r="CN245">
        <v>45897</v>
      </c>
      <c r="CP245" t="s">
        <v>262</v>
      </c>
      <c r="CQ245" t="s">
        <v>2248</v>
      </c>
    </row>
    <row r="246" spans="1:95" x14ac:dyDescent="0.2">
      <c r="A246" t="s">
        <v>257</v>
      </c>
      <c r="B246">
        <v>89</v>
      </c>
      <c r="C246" s="1" t="s">
        <v>2708</v>
      </c>
      <c r="D246" t="s">
        <v>2709</v>
      </c>
      <c r="E246" t="s">
        <v>259</v>
      </c>
      <c r="F246" t="s">
        <v>314</v>
      </c>
      <c r="G246" t="s">
        <v>264</v>
      </c>
      <c r="H246" t="s">
        <v>310</v>
      </c>
      <c r="I246" t="s">
        <v>264</v>
      </c>
      <c r="J246" t="s">
        <v>268</v>
      </c>
      <c r="K246" t="s">
        <v>264</v>
      </c>
      <c r="L246">
        <v>45897</v>
      </c>
      <c r="M246" t="s">
        <v>413</v>
      </c>
      <c r="N246">
        <v>1</v>
      </c>
      <c r="O246">
        <v>1</v>
      </c>
      <c r="P246" t="s">
        <v>2267</v>
      </c>
      <c r="T246" t="s">
        <v>416</v>
      </c>
      <c r="U246" t="s">
        <v>2478</v>
      </c>
      <c r="V246" t="s">
        <v>170</v>
      </c>
      <c r="W246">
        <v>50</v>
      </c>
      <c r="X246">
        <v>50</v>
      </c>
      <c r="Y246" t="s">
        <v>269</v>
      </c>
      <c r="Z246" t="s">
        <v>270</v>
      </c>
      <c r="AA246" t="s">
        <v>264</v>
      </c>
      <c r="AB246" t="s">
        <v>271</v>
      </c>
      <c r="AC246" t="s">
        <v>264</v>
      </c>
      <c r="AD246" t="s">
        <v>2710</v>
      </c>
      <c r="AE246" s="1">
        <v>45896.319351851853</v>
      </c>
      <c r="CB246" s="15"/>
      <c r="CI246" t="s">
        <v>261</v>
      </c>
      <c r="CJ246" t="s">
        <v>2246</v>
      </c>
      <c r="CK246">
        <v>45897</v>
      </c>
      <c r="CL246" t="s">
        <v>2245</v>
      </c>
      <c r="CM246" t="s">
        <v>2247</v>
      </c>
      <c r="CN246">
        <v>45897</v>
      </c>
      <c r="CP246" t="s">
        <v>262</v>
      </c>
      <c r="CQ246" t="s">
        <v>2248</v>
      </c>
    </row>
    <row r="247" spans="1:95" x14ac:dyDescent="0.2">
      <c r="A247" t="s">
        <v>257</v>
      </c>
      <c r="B247">
        <v>90</v>
      </c>
      <c r="C247" s="1" t="s">
        <v>2711</v>
      </c>
      <c r="D247" t="s">
        <v>2712</v>
      </c>
      <c r="E247" t="s">
        <v>259</v>
      </c>
      <c r="F247" t="s">
        <v>282</v>
      </c>
      <c r="G247" t="s">
        <v>264</v>
      </c>
      <c r="H247" t="s">
        <v>2670</v>
      </c>
      <c r="I247" t="s">
        <v>264</v>
      </c>
      <c r="J247" t="s">
        <v>268</v>
      </c>
      <c r="K247" t="s">
        <v>264</v>
      </c>
      <c r="L247">
        <v>45897</v>
      </c>
      <c r="M247" t="s">
        <v>413</v>
      </c>
      <c r="N247">
        <v>1</v>
      </c>
      <c r="O247">
        <v>1</v>
      </c>
      <c r="P247" t="s">
        <v>2267</v>
      </c>
      <c r="T247" t="s">
        <v>416</v>
      </c>
      <c r="U247" t="s">
        <v>2671</v>
      </c>
      <c r="W247">
        <v>0.63</v>
      </c>
      <c r="X247">
        <v>0.63</v>
      </c>
      <c r="Y247" t="s">
        <v>269</v>
      </c>
      <c r="Z247" t="s">
        <v>270</v>
      </c>
      <c r="AA247" t="s">
        <v>264</v>
      </c>
      <c r="AB247" t="s">
        <v>271</v>
      </c>
      <c r="AC247" t="s">
        <v>264</v>
      </c>
      <c r="AD247" t="s">
        <v>2713</v>
      </c>
      <c r="AE247" s="1">
        <v>45896.184212962966</v>
      </c>
      <c r="CB247" s="15"/>
      <c r="CI247" t="s">
        <v>261</v>
      </c>
      <c r="CJ247" t="s">
        <v>2246</v>
      </c>
      <c r="CK247">
        <v>45897</v>
      </c>
      <c r="CL247" t="s">
        <v>2245</v>
      </c>
      <c r="CM247" t="s">
        <v>2247</v>
      </c>
      <c r="CN247">
        <v>45897</v>
      </c>
      <c r="CP247" t="s">
        <v>262</v>
      </c>
      <c r="CQ247" t="s">
        <v>2248</v>
      </c>
    </row>
    <row r="248" spans="1:95" x14ac:dyDescent="0.2">
      <c r="A248" t="s">
        <v>257</v>
      </c>
      <c r="B248">
        <v>91</v>
      </c>
      <c r="C248" s="1" t="s">
        <v>2714</v>
      </c>
      <c r="D248" t="s">
        <v>2715</v>
      </c>
      <c r="E248" t="s">
        <v>259</v>
      </c>
      <c r="F248" t="s">
        <v>282</v>
      </c>
      <c r="G248" t="s">
        <v>264</v>
      </c>
      <c r="H248" t="s">
        <v>288</v>
      </c>
      <c r="I248" t="s">
        <v>264</v>
      </c>
      <c r="J248" t="s">
        <v>268</v>
      </c>
      <c r="K248" t="s">
        <v>264</v>
      </c>
      <c r="L248">
        <v>45897</v>
      </c>
      <c r="M248" t="s">
        <v>413</v>
      </c>
      <c r="N248">
        <v>1</v>
      </c>
      <c r="O248">
        <v>1</v>
      </c>
      <c r="P248" t="s">
        <v>2267</v>
      </c>
      <c r="T248" t="s">
        <v>416</v>
      </c>
      <c r="U248" t="s">
        <v>2486</v>
      </c>
      <c r="W248">
        <v>0.21</v>
      </c>
      <c r="X248">
        <v>0.21</v>
      </c>
      <c r="Y248" t="s">
        <v>269</v>
      </c>
      <c r="Z248" t="s">
        <v>270</v>
      </c>
      <c r="AA248" t="s">
        <v>264</v>
      </c>
      <c r="AB248" t="s">
        <v>271</v>
      </c>
      <c r="AC248" t="s">
        <v>264</v>
      </c>
      <c r="AD248" t="s">
        <v>2716</v>
      </c>
      <c r="AE248" s="1">
        <v>45896.184212962966</v>
      </c>
      <c r="CB248" s="15"/>
      <c r="CI248" t="s">
        <v>261</v>
      </c>
      <c r="CJ248" t="s">
        <v>2246</v>
      </c>
      <c r="CK248">
        <v>45897</v>
      </c>
      <c r="CL248" t="s">
        <v>2245</v>
      </c>
      <c r="CM248" t="s">
        <v>2247</v>
      </c>
      <c r="CN248">
        <v>45897</v>
      </c>
      <c r="CP248" t="s">
        <v>262</v>
      </c>
      <c r="CQ248" t="s">
        <v>2248</v>
      </c>
    </row>
    <row r="249" spans="1:95" x14ac:dyDescent="0.2">
      <c r="A249" t="s">
        <v>257</v>
      </c>
      <c r="B249">
        <v>92</v>
      </c>
      <c r="C249" s="1" t="s">
        <v>2717</v>
      </c>
      <c r="D249" t="s">
        <v>2718</v>
      </c>
      <c r="E249" t="s">
        <v>259</v>
      </c>
      <c r="F249" t="s">
        <v>282</v>
      </c>
      <c r="G249" t="s">
        <v>264</v>
      </c>
      <c r="H249" t="s">
        <v>290</v>
      </c>
      <c r="I249" t="s">
        <v>264</v>
      </c>
      <c r="J249" t="s">
        <v>268</v>
      </c>
      <c r="K249" t="s">
        <v>264</v>
      </c>
      <c r="L249">
        <v>45897</v>
      </c>
      <c r="M249" t="s">
        <v>413</v>
      </c>
      <c r="N249">
        <v>1</v>
      </c>
      <c r="O249">
        <v>1</v>
      </c>
      <c r="P249" t="s">
        <v>2267</v>
      </c>
      <c r="T249" t="s">
        <v>416</v>
      </c>
      <c r="U249" t="s">
        <v>2719</v>
      </c>
      <c r="W249">
        <v>0.04</v>
      </c>
      <c r="X249">
        <v>0.04</v>
      </c>
      <c r="Y249" t="s">
        <v>269</v>
      </c>
      <c r="Z249" t="s">
        <v>270</v>
      </c>
      <c r="AA249" t="s">
        <v>264</v>
      </c>
      <c r="AB249" t="s">
        <v>271</v>
      </c>
      <c r="AC249" t="s">
        <v>264</v>
      </c>
      <c r="AD249" t="s">
        <v>2720</v>
      </c>
      <c r="AE249" s="1">
        <v>45896.183865740742</v>
      </c>
      <c r="CB249" s="15"/>
      <c r="CI249" t="s">
        <v>261</v>
      </c>
      <c r="CJ249" t="s">
        <v>2246</v>
      </c>
      <c r="CK249">
        <v>45897</v>
      </c>
      <c r="CL249" t="s">
        <v>2245</v>
      </c>
      <c r="CM249" t="s">
        <v>2247</v>
      </c>
      <c r="CN249">
        <v>45897</v>
      </c>
      <c r="CP249" t="s">
        <v>262</v>
      </c>
      <c r="CQ249" t="s">
        <v>2248</v>
      </c>
    </row>
    <row r="250" spans="1:95" x14ac:dyDescent="0.2">
      <c r="A250" t="s">
        <v>257</v>
      </c>
      <c r="B250">
        <v>93</v>
      </c>
      <c r="C250" s="1" t="s">
        <v>2721</v>
      </c>
      <c r="D250" t="s">
        <v>2722</v>
      </c>
      <c r="E250" t="s">
        <v>259</v>
      </c>
      <c r="F250" t="s">
        <v>282</v>
      </c>
      <c r="G250" t="s">
        <v>264</v>
      </c>
      <c r="H250" t="s">
        <v>283</v>
      </c>
      <c r="I250" t="s">
        <v>264</v>
      </c>
      <c r="J250" t="s">
        <v>268</v>
      </c>
      <c r="K250" t="s">
        <v>264</v>
      </c>
      <c r="L250">
        <v>45897</v>
      </c>
      <c r="M250" t="s">
        <v>413</v>
      </c>
      <c r="N250">
        <v>1</v>
      </c>
      <c r="O250">
        <v>1</v>
      </c>
      <c r="P250" t="s">
        <v>2267</v>
      </c>
      <c r="T250" t="s">
        <v>416</v>
      </c>
      <c r="U250" t="s">
        <v>2440</v>
      </c>
      <c r="V250" t="s">
        <v>170</v>
      </c>
      <c r="W250">
        <v>0.2</v>
      </c>
      <c r="X250">
        <v>0.2</v>
      </c>
      <c r="Y250" t="s">
        <v>269</v>
      </c>
      <c r="Z250" t="s">
        <v>270</v>
      </c>
      <c r="AA250" t="s">
        <v>264</v>
      </c>
      <c r="AB250" t="s">
        <v>271</v>
      </c>
      <c r="AC250" t="s">
        <v>264</v>
      </c>
      <c r="AD250" t="s">
        <v>2723</v>
      </c>
      <c r="AE250" s="1">
        <v>45896.183865740742</v>
      </c>
      <c r="CB250" s="15"/>
      <c r="CI250" t="s">
        <v>261</v>
      </c>
      <c r="CJ250" t="s">
        <v>2246</v>
      </c>
      <c r="CK250">
        <v>45897</v>
      </c>
      <c r="CL250" t="s">
        <v>2245</v>
      </c>
      <c r="CM250" t="s">
        <v>2247</v>
      </c>
      <c r="CN250">
        <v>45897</v>
      </c>
      <c r="CP250" t="s">
        <v>262</v>
      </c>
      <c r="CQ250" t="s">
        <v>2248</v>
      </c>
    </row>
    <row r="251" spans="1:95" x14ac:dyDescent="0.2">
      <c r="A251" t="s">
        <v>257</v>
      </c>
      <c r="B251">
        <v>94</v>
      </c>
      <c r="C251" s="1" t="s">
        <v>2724</v>
      </c>
      <c r="D251" t="s">
        <v>2725</v>
      </c>
      <c r="E251" t="s">
        <v>259</v>
      </c>
      <c r="F251" t="s">
        <v>282</v>
      </c>
      <c r="G251" t="s">
        <v>264</v>
      </c>
      <c r="H251" t="s">
        <v>286</v>
      </c>
      <c r="I251" t="s">
        <v>264</v>
      </c>
      <c r="J251" t="s">
        <v>268</v>
      </c>
      <c r="K251" t="s">
        <v>264</v>
      </c>
      <c r="L251">
        <v>45897</v>
      </c>
      <c r="M251" t="s">
        <v>413</v>
      </c>
      <c r="N251">
        <v>1</v>
      </c>
      <c r="O251">
        <v>1</v>
      </c>
      <c r="P251" t="s">
        <v>2267</v>
      </c>
      <c r="T251" t="s">
        <v>416</v>
      </c>
      <c r="U251" t="s">
        <v>2610</v>
      </c>
      <c r="V251" t="s">
        <v>170</v>
      </c>
      <c r="W251">
        <v>0.1</v>
      </c>
      <c r="X251">
        <v>0.1</v>
      </c>
      <c r="Y251" t="s">
        <v>269</v>
      </c>
      <c r="Z251" t="s">
        <v>270</v>
      </c>
      <c r="AA251" t="s">
        <v>264</v>
      </c>
      <c r="AB251" t="s">
        <v>271</v>
      </c>
      <c r="AC251" t="s">
        <v>264</v>
      </c>
      <c r="AD251" t="s">
        <v>2726</v>
      </c>
      <c r="AE251" s="1">
        <v>45896.184039351851</v>
      </c>
      <c r="CB251" s="15"/>
      <c r="CI251" t="s">
        <v>261</v>
      </c>
      <c r="CJ251" t="s">
        <v>2246</v>
      </c>
      <c r="CK251">
        <v>45897</v>
      </c>
      <c r="CL251" t="s">
        <v>2245</v>
      </c>
      <c r="CM251" t="s">
        <v>2247</v>
      </c>
      <c r="CN251">
        <v>45897</v>
      </c>
      <c r="CP251" t="s">
        <v>262</v>
      </c>
      <c r="CQ251" t="s">
        <v>2248</v>
      </c>
    </row>
    <row r="252" spans="1:95" x14ac:dyDescent="0.2">
      <c r="A252" t="s">
        <v>257</v>
      </c>
      <c r="B252">
        <v>95</v>
      </c>
      <c r="C252" s="1" t="s">
        <v>2727</v>
      </c>
      <c r="D252" t="s">
        <v>2728</v>
      </c>
      <c r="E252" t="s">
        <v>259</v>
      </c>
      <c r="F252" t="s">
        <v>282</v>
      </c>
      <c r="G252" t="s">
        <v>264</v>
      </c>
      <c r="H252" t="s">
        <v>287</v>
      </c>
      <c r="I252" t="s">
        <v>264</v>
      </c>
      <c r="J252" t="s">
        <v>268</v>
      </c>
      <c r="K252" t="s">
        <v>264</v>
      </c>
      <c r="L252">
        <v>45897</v>
      </c>
      <c r="M252" t="s">
        <v>413</v>
      </c>
      <c r="N252">
        <v>1</v>
      </c>
      <c r="O252">
        <v>1</v>
      </c>
      <c r="P252" t="s">
        <v>2267</v>
      </c>
      <c r="T252" t="s">
        <v>416</v>
      </c>
      <c r="U252" t="s">
        <v>2440</v>
      </c>
      <c r="V252" t="s">
        <v>170</v>
      </c>
      <c r="W252">
        <v>0.2</v>
      </c>
      <c r="X252">
        <v>0.2</v>
      </c>
      <c r="Y252" t="s">
        <v>269</v>
      </c>
      <c r="Z252" t="s">
        <v>270</v>
      </c>
      <c r="AA252" t="s">
        <v>264</v>
      </c>
      <c r="AB252" t="s">
        <v>271</v>
      </c>
      <c r="AC252" t="s">
        <v>264</v>
      </c>
      <c r="AD252" t="s">
        <v>2729</v>
      </c>
      <c r="AE252" s="1">
        <v>45896.184039351851</v>
      </c>
      <c r="CB252" s="15"/>
      <c r="CI252" t="s">
        <v>261</v>
      </c>
      <c r="CJ252" t="s">
        <v>2246</v>
      </c>
      <c r="CK252">
        <v>45897</v>
      </c>
      <c r="CL252" t="s">
        <v>2245</v>
      </c>
      <c r="CM252" t="s">
        <v>2247</v>
      </c>
      <c r="CN252">
        <v>45897</v>
      </c>
      <c r="CP252" t="s">
        <v>262</v>
      </c>
      <c r="CQ252" t="s">
        <v>2248</v>
      </c>
    </row>
    <row r="253" spans="1:95" x14ac:dyDescent="0.2">
      <c r="A253" t="s">
        <v>257</v>
      </c>
      <c r="B253">
        <v>96</v>
      </c>
      <c r="C253" s="1" t="s">
        <v>2730</v>
      </c>
      <c r="D253" t="s">
        <v>2731</v>
      </c>
      <c r="E253" t="s">
        <v>259</v>
      </c>
      <c r="F253" t="s">
        <v>309</v>
      </c>
      <c r="G253" t="s">
        <v>264</v>
      </c>
      <c r="H253" t="s">
        <v>310</v>
      </c>
      <c r="I253" t="s">
        <v>264</v>
      </c>
      <c r="J253" t="s">
        <v>268</v>
      </c>
      <c r="K253" t="s">
        <v>264</v>
      </c>
      <c r="L253">
        <v>45897</v>
      </c>
      <c r="M253" t="s">
        <v>413</v>
      </c>
      <c r="N253">
        <v>1</v>
      </c>
      <c r="O253">
        <v>1</v>
      </c>
      <c r="P253" t="s">
        <v>2267</v>
      </c>
      <c r="T253" t="s">
        <v>416</v>
      </c>
      <c r="U253" t="s">
        <v>2644</v>
      </c>
      <c r="V253" t="s">
        <v>170</v>
      </c>
      <c r="W253">
        <v>25</v>
      </c>
      <c r="X253">
        <v>25</v>
      </c>
      <c r="Y253" t="s">
        <v>269</v>
      </c>
      <c r="Z253" t="s">
        <v>270</v>
      </c>
      <c r="AA253" t="s">
        <v>264</v>
      </c>
      <c r="AB253" t="s">
        <v>271</v>
      </c>
      <c r="AC253" t="s">
        <v>264</v>
      </c>
      <c r="AD253" t="s">
        <v>2732</v>
      </c>
      <c r="AE253" s="1">
        <v>45896.319004629629</v>
      </c>
      <c r="CB253" s="15"/>
      <c r="CI253" t="s">
        <v>261</v>
      </c>
      <c r="CJ253" t="s">
        <v>2246</v>
      </c>
      <c r="CK253">
        <v>45897</v>
      </c>
      <c r="CL253" t="s">
        <v>2245</v>
      </c>
      <c r="CM253" t="s">
        <v>2247</v>
      </c>
      <c r="CN253">
        <v>45897</v>
      </c>
      <c r="CP253" t="s">
        <v>262</v>
      </c>
      <c r="CQ253" t="s">
        <v>2248</v>
      </c>
    </row>
    <row r="254" spans="1:95" x14ac:dyDescent="0.2">
      <c r="A254" t="s">
        <v>257</v>
      </c>
      <c r="B254">
        <v>97</v>
      </c>
      <c r="C254" s="1" t="s">
        <v>2733</v>
      </c>
      <c r="D254" t="s">
        <v>2734</v>
      </c>
      <c r="E254" t="s">
        <v>259</v>
      </c>
      <c r="F254" t="s">
        <v>311</v>
      </c>
      <c r="G254" t="s">
        <v>264</v>
      </c>
      <c r="H254" t="s">
        <v>310</v>
      </c>
      <c r="I254" t="s">
        <v>264</v>
      </c>
      <c r="J254" t="s">
        <v>268</v>
      </c>
      <c r="K254" t="s">
        <v>264</v>
      </c>
      <c r="L254">
        <v>45897</v>
      </c>
      <c r="M254" t="s">
        <v>413</v>
      </c>
      <c r="N254">
        <v>1</v>
      </c>
      <c r="O254">
        <v>1</v>
      </c>
      <c r="P254" t="s">
        <v>2267</v>
      </c>
      <c r="T254" t="s">
        <v>416</v>
      </c>
      <c r="U254" t="s">
        <v>2644</v>
      </c>
      <c r="V254" t="s">
        <v>170</v>
      </c>
      <c r="W254">
        <v>25</v>
      </c>
      <c r="X254">
        <v>25</v>
      </c>
      <c r="Y254" t="s">
        <v>269</v>
      </c>
      <c r="Z254" t="s">
        <v>270</v>
      </c>
      <c r="AA254" t="s">
        <v>264</v>
      </c>
      <c r="AB254" t="s">
        <v>271</v>
      </c>
      <c r="AC254" t="s">
        <v>264</v>
      </c>
      <c r="AD254" t="s">
        <v>2735</v>
      </c>
      <c r="AE254" s="1">
        <v>45896.319004629629</v>
      </c>
      <c r="CB254" s="15"/>
      <c r="CI254" t="s">
        <v>261</v>
      </c>
      <c r="CJ254" t="s">
        <v>2246</v>
      </c>
      <c r="CK254">
        <v>45897</v>
      </c>
      <c r="CL254" t="s">
        <v>2245</v>
      </c>
      <c r="CM254" t="s">
        <v>2247</v>
      </c>
      <c r="CN254">
        <v>45897</v>
      </c>
      <c r="CP254" t="s">
        <v>262</v>
      </c>
      <c r="CQ254" t="s">
        <v>2248</v>
      </c>
    </row>
    <row r="255" spans="1:95" x14ac:dyDescent="0.2">
      <c r="A255" t="s">
        <v>257</v>
      </c>
      <c r="B255">
        <v>98</v>
      </c>
      <c r="C255" s="1" t="s">
        <v>2736</v>
      </c>
      <c r="D255" t="s">
        <v>2737</v>
      </c>
      <c r="E255" t="s">
        <v>259</v>
      </c>
      <c r="F255" t="s">
        <v>312</v>
      </c>
      <c r="G255" t="s">
        <v>264</v>
      </c>
      <c r="H255" t="s">
        <v>310</v>
      </c>
      <c r="I255" t="s">
        <v>264</v>
      </c>
      <c r="J255" t="s">
        <v>268</v>
      </c>
      <c r="K255" t="s">
        <v>264</v>
      </c>
      <c r="L255">
        <v>45897</v>
      </c>
      <c r="M255" t="s">
        <v>413</v>
      </c>
      <c r="N255">
        <v>1</v>
      </c>
      <c r="O255">
        <v>1</v>
      </c>
      <c r="P255" t="s">
        <v>2267</v>
      </c>
      <c r="T255" t="s">
        <v>416</v>
      </c>
      <c r="U255" t="s">
        <v>2644</v>
      </c>
      <c r="V255" t="s">
        <v>170</v>
      </c>
      <c r="W255">
        <v>25</v>
      </c>
      <c r="X255">
        <v>25</v>
      </c>
      <c r="Y255" t="s">
        <v>269</v>
      </c>
      <c r="Z255" t="s">
        <v>270</v>
      </c>
      <c r="AA255" t="s">
        <v>264</v>
      </c>
      <c r="AB255" t="s">
        <v>271</v>
      </c>
      <c r="AC255" t="s">
        <v>264</v>
      </c>
      <c r="AD255" t="s">
        <v>2738</v>
      </c>
      <c r="AE255" s="1">
        <v>45896.319004629629</v>
      </c>
      <c r="CB255" s="15"/>
      <c r="CI255" t="s">
        <v>261</v>
      </c>
      <c r="CJ255" t="s">
        <v>2246</v>
      </c>
      <c r="CK255">
        <v>45897</v>
      </c>
      <c r="CL255" t="s">
        <v>2245</v>
      </c>
      <c r="CM255" t="s">
        <v>2247</v>
      </c>
      <c r="CN255">
        <v>45897</v>
      </c>
      <c r="CP255" t="s">
        <v>262</v>
      </c>
      <c r="CQ255" t="s">
        <v>2248</v>
      </c>
    </row>
    <row r="256" spans="1:95" x14ac:dyDescent="0.2">
      <c r="A256" t="s">
        <v>257</v>
      </c>
      <c r="B256">
        <v>99</v>
      </c>
      <c r="C256" s="1" t="s">
        <v>2739</v>
      </c>
      <c r="D256" t="s">
        <v>2740</v>
      </c>
      <c r="E256" t="s">
        <v>259</v>
      </c>
      <c r="F256" t="s">
        <v>313</v>
      </c>
      <c r="G256" t="s">
        <v>264</v>
      </c>
      <c r="H256" t="s">
        <v>310</v>
      </c>
      <c r="I256" t="s">
        <v>264</v>
      </c>
      <c r="J256" t="s">
        <v>268</v>
      </c>
      <c r="K256" t="s">
        <v>264</v>
      </c>
      <c r="L256">
        <v>45897</v>
      </c>
      <c r="M256" t="s">
        <v>413</v>
      </c>
      <c r="N256">
        <v>1</v>
      </c>
      <c r="O256">
        <v>1</v>
      </c>
      <c r="P256" t="s">
        <v>2267</v>
      </c>
      <c r="T256" t="s">
        <v>416</v>
      </c>
      <c r="U256" t="s">
        <v>2644</v>
      </c>
      <c r="V256" t="s">
        <v>170</v>
      </c>
      <c r="W256">
        <v>25</v>
      </c>
      <c r="X256">
        <v>25</v>
      </c>
      <c r="Y256" t="s">
        <v>269</v>
      </c>
      <c r="Z256" t="s">
        <v>270</v>
      </c>
      <c r="AA256" t="s">
        <v>264</v>
      </c>
      <c r="AB256" t="s">
        <v>271</v>
      </c>
      <c r="AC256" t="s">
        <v>264</v>
      </c>
      <c r="AD256" t="s">
        <v>2741</v>
      </c>
      <c r="AE256" s="1">
        <v>45896.319004629629</v>
      </c>
      <c r="CB256" s="15"/>
      <c r="CI256" t="s">
        <v>261</v>
      </c>
      <c r="CJ256" t="s">
        <v>2246</v>
      </c>
      <c r="CK256">
        <v>45897</v>
      </c>
      <c r="CL256" t="s">
        <v>2245</v>
      </c>
      <c r="CM256" t="s">
        <v>2247</v>
      </c>
      <c r="CN256">
        <v>45897</v>
      </c>
      <c r="CP256" t="s">
        <v>262</v>
      </c>
      <c r="CQ256" t="s">
        <v>2248</v>
      </c>
    </row>
    <row r="257" spans="1:95" x14ac:dyDescent="0.2">
      <c r="A257" t="s">
        <v>257</v>
      </c>
      <c r="B257">
        <v>100</v>
      </c>
      <c r="C257" s="1" t="s">
        <v>2742</v>
      </c>
      <c r="D257" t="s">
        <v>2743</v>
      </c>
      <c r="E257" t="s">
        <v>259</v>
      </c>
      <c r="F257" t="s">
        <v>282</v>
      </c>
      <c r="G257" t="s">
        <v>264</v>
      </c>
      <c r="H257" t="s">
        <v>289</v>
      </c>
      <c r="I257" t="s">
        <v>264</v>
      </c>
      <c r="J257" t="s">
        <v>268</v>
      </c>
      <c r="K257" t="s">
        <v>264</v>
      </c>
      <c r="L257">
        <v>45897</v>
      </c>
      <c r="M257" t="s">
        <v>413</v>
      </c>
      <c r="N257">
        <v>1</v>
      </c>
      <c r="O257">
        <v>1</v>
      </c>
      <c r="P257" t="s">
        <v>2269</v>
      </c>
      <c r="T257" t="s">
        <v>416</v>
      </c>
      <c r="U257" t="s">
        <v>2440</v>
      </c>
      <c r="V257" t="s">
        <v>170</v>
      </c>
      <c r="W257">
        <v>0.2</v>
      </c>
      <c r="X257">
        <v>0.2</v>
      </c>
      <c r="Y257" t="s">
        <v>269</v>
      </c>
      <c r="Z257" t="s">
        <v>270</v>
      </c>
      <c r="AA257" t="s">
        <v>264</v>
      </c>
      <c r="AB257" t="s">
        <v>271</v>
      </c>
      <c r="AC257" t="s">
        <v>264</v>
      </c>
      <c r="AD257" t="s">
        <v>2744</v>
      </c>
      <c r="AE257" s="1">
        <v>45895.113807870373</v>
      </c>
      <c r="CB257" s="15"/>
      <c r="CI257" t="s">
        <v>261</v>
      </c>
      <c r="CJ257" t="s">
        <v>2246</v>
      </c>
      <c r="CK257">
        <v>45897</v>
      </c>
      <c r="CL257" t="s">
        <v>2245</v>
      </c>
      <c r="CM257" t="s">
        <v>2247</v>
      </c>
      <c r="CN257">
        <v>45897</v>
      </c>
      <c r="CP257" t="s">
        <v>262</v>
      </c>
      <c r="CQ257" t="s">
        <v>2248</v>
      </c>
    </row>
    <row r="258" spans="1:95" x14ac:dyDescent="0.2">
      <c r="A258" t="s">
        <v>257</v>
      </c>
      <c r="B258">
        <v>101</v>
      </c>
      <c r="C258" s="1" t="s">
        <v>2745</v>
      </c>
      <c r="D258" t="s">
        <v>2746</v>
      </c>
      <c r="E258" t="s">
        <v>259</v>
      </c>
      <c r="F258" t="s">
        <v>282</v>
      </c>
      <c r="G258" t="s">
        <v>264</v>
      </c>
      <c r="H258" t="s">
        <v>284</v>
      </c>
      <c r="I258" t="s">
        <v>264</v>
      </c>
      <c r="J258" t="s">
        <v>268</v>
      </c>
      <c r="K258" t="s">
        <v>264</v>
      </c>
      <c r="L258">
        <v>45897</v>
      </c>
      <c r="M258" t="s">
        <v>413</v>
      </c>
      <c r="N258">
        <v>1</v>
      </c>
      <c r="O258">
        <v>1</v>
      </c>
      <c r="P258" t="s">
        <v>2269</v>
      </c>
      <c r="T258" t="s">
        <v>416</v>
      </c>
      <c r="U258" t="s">
        <v>2440</v>
      </c>
      <c r="V258" t="s">
        <v>170</v>
      </c>
      <c r="W258">
        <v>0.2</v>
      </c>
      <c r="X258">
        <v>0.2</v>
      </c>
      <c r="Y258" t="s">
        <v>269</v>
      </c>
      <c r="Z258" t="s">
        <v>270</v>
      </c>
      <c r="AA258" t="s">
        <v>264</v>
      </c>
      <c r="AB258" t="s">
        <v>271</v>
      </c>
      <c r="AC258" t="s">
        <v>264</v>
      </c>
      <c r="AD258" t="s">
        <v>2747</v>
      </c>
      <c r="AE258" s="1">
        <v>45895.113807870373</v>
      </c>
      <c r="CB258" s="15"/>
      <c r="CI258" t="s">
        <v>261</v>
      </c>
      <c r="CJ258" t="s">
        <v>2246</v>
      </c>
      <c r="CK258">
        <v>45897</v>
      </c>
      <c r="CL258" t="s">
        <v>2245</v>
      </c>
      <c r="CM258" t="s">
        <v>2247</v>
      </c>
      <c r="CN258">
        <v>45897</v>
      </c>
      <c r="CP258" t="s">
        <v>262</v>
      </c>
      <c r="CQ258" t="s">
        <v>2248</v>
      </c>
    </row>
    <row r="259" spans="1:95" x14ac:dyDescent="0.2">
      <c r="A259" t="s">
        <v>257</v>
      </c>
      <c r="B259">
        <v>102</v>
      </c>
      <c r="C259" s="1" t="s">
        <v>2748</v>
      </c>
      <c r="D259" t="s">
        <v>2749</v>
      </c>
      <c r="E259" t="s">
        <v>259</v>
      </c>
      <c r="F259" t="s">
        <v>282</v>
      </c>
      <c r="G259" t="s">
        <v>264</v>
      </c>
      <c r="H259" t="s">
        <v>285</v>
      </c>
      <c r="I259" t="s">
        <v>264</v>
      </c>
      <c r="J259" t="s">
        <v>268</v>
      </c>
      <c r="K259" t="s">
        <v>264</v>
      </c>
      <c r="L259">
        <v>45897</v>
      </c>
      <c r="M259" t="s">
        <v>413</v>
      </c>
      <c r="N259">
        <v>1</v>
      </c>
      <c r="O259">
        <v>1</v>
      </c>
      <c r="P259" t="s">
        <v>2269</v>
      </c>
      <c r="T259" t="s">
        <v>416</v>
      </c>
      <c r="U259" t="s">
        <v>2440</v>
      </c>
      <c r="V259" t="s">
        <v>170</v>
      </c>
      <c r="W259">
        <v>0.2</v>
      </c>
      <c r="X259">
        <v>0.2</v>
      </c>
      <c r="Y259" t="s">
        <v>269</v>
      </c>
      <c r="Z259" t="s">
        <v>270</v>
      </c>
      <c r="AA259" t="s">
        <v>264</v>
      </c>
      <c r="AB259" t="s">
        <v>271</v>
      </c>
      <c r="AC259" t="s">
        <v>264</v>
      </c>
      <c r="AD259" t="s">
        <v>2750</v>
      </c>
      <c r="AE259" s="1">
        <v>45895.113807870373</v>
      </c>
      <c r="CB259" s="15"/>
      <c r="CI259" t="s">
        <v>261</v>
      </c>
      <c r="CJ259" t="s">
        <v>2246</v>
      </c>
      <c r="CK259">
        <v>45897</v>
      </c>
      <c r="CL259" t="s">
        <v>2245</v>
      </c>
      <c r="CM259" t="s">
        <v>2247</v>
      </c>
      <c r="CN259">
        <v>45897</v>
      </c>
      <c r="CP259" t="s">
        <v>262</v>
      </c>
      <c r="CQ259" t="s">
        <v>2248</v>
      </c>
    </row>
    <row r="260" spans="1:95" x14ac:dyDescent="0.2">
      <c r="A260" t="s">
        <v>257</v>
      </c>
      <c r="B260">
        <v>103</v>
      </c>
      <c r="C260" s="1" t="s">
        <v>2751</v>
      </c>
      <c r="D260" t="s">
        <v>2752</v>
      </c>
      <c r="E260" t="s">
        <v>259</v>
      </c>
      <c r="F260" t="s">
        <v>266</v>
      </c>
      <c r="G260" t="s">
        <v>264</v>
      </c>
      <c r="H260" t="s">
        <v>277</v>
      </c>
      <c r="I260" t="s">
        <v>264</v>
      </c>
      <c r="J260" t="s">
        <v>268</v>
      </c>
      <c r="K260" t="s">
        <v>264</v>
      </c>
      <c r="L260">
        <v>45897</v>
      </c>
      <c r="M260" t="s">
        <v>413</v>
      </c>
      <c r="N260">
        <v>1</v>
      </c>
      <c r="O260">
        <v>1</v>
      </c>
      <c r="P260" t="s">
        <v>2269</v>
      </c>
      <c r="T260" t="s">
        <v>416</v>
      </c>
      <c r="U260" t="s">
        <v>2450</v>
      </c>
      <c r="V260" t="s">
        <v>170</v>
      </c>
      <c r="W260">
        <v>0.05</v>
      </c>
      <c r="X260">
        <v>0.05</v>
      </c>
      <c r="Y260" t="s">
        <v>269</v>
      </c>
      <c r="Z260" t="s">
        <v>270</v>
      </c>
      <c r="AA260" t="s">
        <v>264</v>
      </c>
      <c r="AB260" t="s">
        <v>271</v>
      </c>
      <c r="AC260" t="s">
        <v>264</v>
      </c>
      <c r="AD260" t="s">
        <v>2753</v>
      </c>
      <c r="AE260" s="1">
        <v>45895.428530092591</v>
      </c>
      <c r="CB260" s="15"/>
      <c r="CI260" t="s">
        <v>261</v>
      </c>
      <c r="CJ260" t="s">
        <v>2246</v>
      </c>
      <c r="CK260">
        <v>45897</v>
      </c>
      <c r="CL260" t="s">
        <v>2245</v>
      </c>
      <c r="CM260" t="s">
        <v>2247</v>
      </c>
      <c r="CN260">
        <v>45897</v>
      </c>
      <c r="CP260" t="s">
        <v>262</v>
      </c>
      <c r="CQ260" t="s">
        <v>2248</v>
      </c>
    </row>
    <row r="261" spans="1:95" x14ac:dyDescent="0.2">
      <c r="A261" t="s">
        <v>257</v>
      </c>
      <c r="B261">
        <v>104</v>
      </c>
      <c r="C261" s="1" t="s">
        <v>2754</v>
      </c>
      <c r="D261" t="s">
        <v>2755</v>
      </c>
      <c r="E261" t="s">
        <v>259</v>
      </c>
      <c r="F261" t="s">
        <v>282</v>
      </c>
      <c r="G261" t="s">
        <v>264</v>
      </c>
      <c r="H261" t="s">
        <v>308</v>
      </c>
      <c r="I261" t="s">
        <v>264</v>
      </c>
      <c r="J261" t="s">
        <v>268</v>
      </c>
      <c r="K261" t="s">
        <v>264</v>
      </c>
      <c r="L261">
        <v>45897</v>
      </c>
      <c r="M261" t="s">
        <v>413</v>
      </c>
      <c r="N261">
        <v>1</v>
      </c>
      <c r="O261">
        <v>1</v>
      </c>
      <c r="P261" t="s">
        <v>2269</v>
      </c>
      <c r="T261" t="s">
        <v>416</v>
      </c>
      <c r="U261" t="s">
        <v>2440</v>
      </c>
      <c r="V261" t="s">
        <v>170</v>
      </c>
      <c r="W261">
        <v>0.2</v>
      </c>
      <c r="X261">
        <v>0.2</v>
      </c>
      <c r="Y261" t="s">
        <v>269</v>
      </c>
      <c r="Z261" t="s">
        <v>270</v>
      </c>
      <c r="AA261" t="s">
        <v>264</v>
      </c>
      <c r="AB261" t="s">
        <v>271</v>
      </c>
      <c r="AC261" t="s">
        <v>264</v>
      </c>
      <c r="AD261" t="s">
        <v>2756</v>
      </c>
      <c r="AE261" s="1">
        <v>45895.113807870373</v>
      </c>
      <c r="CB261" s="15"/>
      <c r="CI261" t="s">
        <v>261</v>
      </c>
      <c r="CJ261" t="s">
        <v>2246</v>
      </c>
      <c r="CK261">
        <v>45897</v>
      </c>
      <c r="CL261" t="s">
        <v>2245</v>
      </c>
      <c r="CM261" t="s">
        <v>2247</v>
      </c>
      <c r="CN261">
        <v>45897</v>
      </c>
      <c r="CP261" t="s">
        <v>262</v>
      </c>
      <c r="CQ261" t="s">
        <v>2248</v>
      </c>
    </row>
    <row r="262" spans="1:95" x14ac:dyDescent="0.2">
      <c r="A262" t="s">
        <v>257</v>
      </c>
      <c r="B262">
        <v>105</v>
      </c>
      <c r="C262" s="1" t="s">
        <v>2757</v>
      </c>
      <c r="D262" t="s">
        <v>2758</v>
      </c>
      <c r="E262" t="s">
        <v>259</v>
      </c>
      <c r="F262" t="s">
        <v>282</v>
      </c>
      <c r="G262" t="s">
        <v>264</v>
      </c>
      <c r="H262" t="s">
        <v>307</v>
      </c>
      <c r="I262" t="s">
        <v>264</v>
      </c>
      <c r="J262" t="s">
        <v>268</v>
      </c>
      <c r="K262" t="s">
        <v>264</v>
      </c>
      <c r="L262">
        <v>45897</v>
      </c>
      <c r="M262" t="s">
        <v>413</v>
      </c>
      <c r="N262">
        <v>1</v>
      </c>
      <c r="O262">
        <v>1</v>
      </c>
      <c r="P262" t="s">
        <v>2269</v>
      </c>
      <c r="T262" t="s">
        <v>416</v>
      </c>
      <c r="U262" t="s">
        <v>2440</v>
      </c>
      <c r="V262" t="s">
        <v>170</v>
      </c>
      <c r="W262">
        <v>0.2</v>
      </c>
      <c r="X262">
        <v>0.2</v>
      </c>
      <c r="Y262" t="s">
        <v>269</v>
      </c>
      <c r="Z262" t="s">
        <v>270</v>
      </c>
      <c r="AA262" t="s">
        <v>264</v>
      </c>
      <c r="AB262" t="s">
        <v>271</v>
      </c>
      <c r="AC262" t="s">
        <v>264</v>
      </c>
      <c r="AD262" t="s">
        <v>2759</v>
      </c>
      <c r="AE262" s="1">
        <v>45895.113807870373</v>
      </c>
      <c r="CB262" s="15"/>
      <c r="CI262" t="s">
        <v>261</v>
      </c>
      <c r="CJ262" t="s">
        <v>2246</v>
      </c>
      <c r="CK262">
        <v>45897</v>
      </c>
      <c r="CL262" t="s">
        <v>2245</v>
      </c>
      <c r="CM262" t="s">
        <v>2247</v>
      </c>
      <c r="CN262">
        <v>45897</v>
      </c>
      <c r="CP262" t="s">
        <v>262</v>
      </c>
      <c r="CQ262" t="s">
        <v>2248</v>
      </c>
    </row>
    <row r="263" spans="1:95" x14ac:dyDescent="0.2">
      <c r="A263" t="s">
        <v>257</v>
      </c>
      <c r="B263">
        <v>106</v>
      </c>
      <c r="C263" s="1" t="s">
        <v>2760</v>
      </c>
      <c r="D263" t="s">
        <v>2761</v>
      </c>
      <c r="E263" t="s">
        <v>259</v>
      </c>
      <c r="F263" t="s">
        <v>282</v>
      </c>
      <c r="G263" t="s">
        <v>264</v>
      </c>
      <c r="H263" t="s">
        <v>291</v>
      </c>
      <c r="I263" t="s">
        <v>264</v>
      </c>
      <c r="J263" t="s">
        <v>268</v>
      </c>
      <c r="K263" t="s">
        <v>264</v>
      </c>
      <c r="L263">
        <v>45897</v>
      </c>
      <c r="M263" t="s">
        <v>413</v>
      </c>
      <c r="N263">
        <v>1</v>
      </c>
      <c r="O263">
        <v>1</v>
      </c>
      <c r="P263" t="s">
        <v>2269</v>
      </c>
      <c r="T263" t="s">
        <v>416</v>
      </c>
      <c r="U263" t="s">
        <v>2440</v>
      </c>
      <c r="V263" t="s">
        <v>170</v>
      </c>
      <c r="W263">
        <v>0.2</v>
      </c>
      <c r="X263">
        <v>0.2</v>
      </c>
      <c r="Y263" t="s">
        <v>269</v>
      </c>
      <c r="Z263" t="s">
        <v>270</v>
      </c>
      <c r="AA263" t="s">
        <v>264</v>
      </c>
      <c r="AB263" t="s">
        <v>271</v>
      </c>
      <c r="AC263" t="s">
        <v>264</v>
      </c>
      <c r="AD263" t="s">
        <v>2762</v>
      </c>
      <c r="AE263" s="1">
        <v>45895.113807870373</v>
      </c>
      <c r="CB263" s="15"/>
      <c r="CI263" t="s">
        <v>261</v>
      </c>
      <c r="CJ263" t="s">
        <v>2246</v>
      </c>
      <c r="CK263">
        <v>45897</v>
      </c>
      <c r="CL263" t="s">
        <v>2245</v>
      </c>
      <c r="CM263" t="s">
        <v>2247</v>
      </c>
      <c r="CN263">
        <v>45897</v>
      </c>
      <c r="CP263" t="s">
        <v>262</v>
      </c>
      <c r="CQ263" t="s">
        <v>2248</v>
      </c>
    </row>
    <row r="264" spans="1:95" x14ac:dyDescent="0.2">
      <c r="A264" t="s">
        <v>257</v>
      </c>
      <c r="B264">
        <v>107</v>
      </c>
      <c r="C264" s="1" t="s">
        <v>2763</v>
      </c>
      <c r="D264" t="s">
        <v>2764</v>
      </c>
      <c r="E264" t="s">
        <v>259</v>
      </c>
      <c r="F264" t="s">
        <v>282</v>
      </c>
      <c r="G264" t="s">
        <v>264</v>
      </c>
      <c r="H264" t="s">
        <v>306</v>
      </c>
      <c r="I264" t="s">
        <v>264</v>
      </c>
      <c r="J264" t="s">
        <v>268</v>
      </c>
      <c r="K264" t="s">
        <v>264</v>
      </c>
      <c r="L264">
        <v>45897</v>
      </c>
      <c r="M264" t="s">
        <v>413</v>
      </c>
      <c r="N264">
        <v>1</v>
      </c>
      <c r="O264">
        <v>1</v>
      </c>
      <c r="P264" t="s">
        <v>2269</v>
      </c>
      <c r="T264" t="s">
        <v>416</v>
      </c>
      <c r="U264" t="s">
        <v>2440</v>
      </c>
      <c r="V264" t="s">
        <v>170</v>
      </c>
      <c r="W264">
        <v>0.2</v>
      </c>
      <c r="X264">
        <v>0.2</v>
      </c>
      <c r="Y264" t="s">
        <v>269</v>
      </c>
      <c r="Z264" t="s">
        <v>270</v>
      </c>
      <c r="AA264" t="s">
        <v>264</v>
      </c>
      <c r="AB264" t="s">
        <v>271</v>
      </c>
      <c r="AC264" t="s">
        <v>264</v>
      </c>
      <c r="AD264" t="s">
        <v>2765</v>
      </c>
      <c r="AE264" s="1">
        <v>45895.113807870373</v>
      </c>
      <c r="CB264" s="15"/>
      <c r="CI264" t="s">
        <v>261</v>
      </c>
      <c r="CJ264" t="s">
        <v>2246</v>
      </c>
      <c r="CK264">
        <v>45897</v>
      </c>
      <c r="CL264" t="s">
        <v>2245</v>
      </c>
      <c r="CM264" t="s">
        <v>2247</v>
      </c>
      <c r="CN264">
        <v>45897</v>
      </c>
      <c r="CP264" t="s">
        <v>262</v>
      </c>
      <c r="CQ264" t="s">
        <v>2248</v>
      </c>
    </row>
    <row r="265" spans="1:95" x14ac:dyDescent="0.2">
      <c r="A265" t="s">
        <v>257</v>
      </c>
      <c r="B265">
        <v>108</v>
      </c>
      <c r="C265" s="1" t="s">
        <v>2766</v>
      </c>
      <c r="D265" t="s">
        <v>2767</v>
      </c>
      <c r="E265" t="s">
        <v>259</v>
      </c>
      <c r="F265" t="s">
        <v>282</v>
      </c>
      <c r="G265" t="s">
        <v>264</v>
      </c>
      <c r="H265" t="s">
        <v>298</v>
      </c>
      <c r="I265" t="s">
        <v>264</v>
      </c>
      <c r="J265" t="s">
        <v>268</v>
      </c>
      <c r="K265" t="s">
        <v>264</v>
      </c>
      <c r="L265">
        <v>45897</v>
      </c>
      <c r="M265" t="s">
        <v>413</v>
      </c>
      <c r="N265">
        <v>1</v>
      </c>
      <c r="O265">
        <v>1</v>
      </c>
      <c r="P265" t="s">
        <v>2269</v>
      </c>
      <c r="T265" t="s">
        <v>416</v>
      </c>
      <c r="U265" t="s">
        <v>2440</v>
      </c>
      <c r="V265" t="s">
        <v>170</v>
      </c>
      <c r="W265">
        <v>0.2</v>
      </c>
      <c r="X265">
        <v>0.2</v>
      </c>
      <c r="Y265" t="s">
        <v>269</v>
      </c>
      <c r="Z265" t="s">
        <v>270</v>
      </c>
      <c r="AA265" t="s">
        <v>264</v>
      </c>
      <c r="AB265" t="s">
        <v>271</v>
      </c>
      <c r="AC265" t="s">
        <v>264</v>
      </c>
      <c r="AD265" t="s">
        <v>2768</v>
      </c>
      <c r="AE265" s="1">
        <v>45895.113807870373</v>
      </c>
      <c r="CB265" s="15"/>
      <c r="CI265" t="s">
        <v>261</v>
      </c>
      <c r="CJ265" t="s">
        <v>2246</v>
      </c>
      <c r="CK265">
        <v>45897</v>
      </c>
      <c r="CL265" t="s">
        <v>2245</v>
      </c>
      <c r="CM265" t="s">
        <v>2247</v>
      </c>
      <c r="CN265">
        <v>45897</v>
      </c>
      <c r="CP265" t="s">
        <v>262</v>
      </c>
      <c r="CQ265" t="s">
        <v>2248</v>
      </c>
    </row>
    <row r="266" spans="1:95" x14ac:dyDescent="0.2">
      <c r="A266" t="s">
        <v>257</v>
      </c>
      <c r="B266">
        <v>109</v>
      </c>
      <c r="C266" s="1" t="s">
        <v>2769</v>
      </c>
      <c r="D266" t="s">
        <v>2770</v>
      </c>
      <c r="E266" t="s">
        <v>259</v>
      </c>
      <c r="F266" t="s">
        <v>282</v>
      </c>
      <c r="G266" t="s">
        <v>264</v>
      </c>
      <c r="H266" t="s">
        <v>299</v>
      </c>
      <c r="I266" t="s">
        <v>264</v>
      </c>
      <c r="J266" t="s">
        <v>268</v>
      </c>
      <c r="K266" t="s">
        <v>264</v>
      </c>
      <c r="L266">
        <v>45897</v>
      </c>
      <c r="M266" t="s">
        <v>413</v>
      </c>
      <c r="N266">
        <v>1</v>
      </c>
      <c r="O266">
        <v>1</v>
      </c>
      <c r="P266" t="s">
        <v>2269</v>
      </c>
      <c r="T266" t="s">
        <v>416</v>
      </c>
      <c r="U266" t="s">
        <v>2440</v>
      </c>
      <c r="V266" t="s">
        <v>170</v>
      </c>
      <c r="W266">
        <v>0.2</v>
      </c>
      <c r="X266">
        <v>0.2</v>
      </c>
      <c r="Y266" t="s">
        <v>269</v>
      </c>
      <c r="Z266" t="s">
        <v>270</v>
      </c>
      <c r="AA266" t="s">
        <v>264</v>
      </c>
      <c r="AB266" t="s">
        <v>271</v>
      </c>
      <c r="AC266" t="s">
        <v>264</v>
      </c>
      <c r="AD266" t="s">
        <v>2771</v>
      </c>
      <c r="AE266" s="1">
        <v>45895.113807870373</v>
      </c>
      <c r="CB266" s="15"/>
      <c r="CI266" t="s">
        <v>261</v>
      </c>
      <c r="CJ266" t="s">
        <v>2246</v>
      </c>
      <c r="CK266">
        <v>45897</v>
      </c>
      <c r="CL266" t="s">
        <v>2245</v>
      </c>
      <c r="CM266" t="s">
        <v>2247</v>
      </c>
      <c r="CN266">
        <v>45897</v>
      </c>
      <c r="CP266" t="s">
        <v>262</v>
      </c>
      <c r="CQ266" t="s">
        <v>2248</v>
      </c>
    </row>
    <row r="267" spans="1:95" x14ac:dyDescent="0.2">
      <c r="A267" t="s">
        <v>257</v>
      </c>
      <c r="B267">
        <v>110</v>
      </c>
      <c r="C267" s="1" t="s">
        <v>2772</v>
      </c>
      <c r="D267" t="s">
        <v>2773</v>
      </c>
      <c r="E267" t="s">
        <v>259</v>
      </c>
      <c r="F267" t="s">
        <v>282</v>
      </c>
      <c r="G267" t="s">
        <v>264</v>
      </c>
      <c r="H267" t="s">
        <v>300</v>
      </c>
      <c r="I267" t="s">
        <v>264</v>
      </c>
      <c r="J267" t="s">
        <v>268</v>
      </c>
      <c r="K267" t="s">
        <v>264</v>
      </c>
      <c r="L267">
        <v>45897</v>
      </c>
      <c r="M267" t="s">
        <v>413</v>
      </c>
      <c r="N267">
        <v>1</v>
      </c>
      <c r="O267">
        <v>1</v>
      </c>
      <c r="P267" t="s">
        <v>2269</v>
      </c>
      <c r="T267" t="s">
        <v>416</v>
      </c>
      <c r="U267" t="s">
        <v>2440</v>
      </c>
      <c r="V267" t="s">
        <v>170</v>
      </c>
      <c r="W267">
        <v>0.2</v>
      </c>
      <c r="X267">
        <v>0.2</v>
      </c>
      <c r="Y267" t="s">
        <v>269</v>
      </c>
      <c r="Z267" t="s">
        <v>270</v>
      </c>
      <c r="AA267" t="s">
        <v>264</v>
      </c>
      <c r="AB267" t="s">
        <v>271</v>
      </c>
      <c r="AC267" t="s">
        <v>264</v>
      </c>
      <c r="AD267" t="s">
        <v>2774</v>
      </c>
      <c r="AE267" s="1">
        <v>45895.113807870373</v>
      </c>
      <c r="CB267" s="15"/>
      <c r="CI267" t="s">
        <v>261</v>
      </c>
      <c r="CJ267" t="s">
        <v>2246</v>
      </c>
      <c r="CK267">
        <v>45897</v>
      </c>
      <c r="CL267" t="s">
        <v>2245</v>
      </c>
      <c r="CM267" t="s">
        <v>2247</v>
      </c>
      <c r="CN267">
        <v>45897</v>
      </c>
      <c r="CP267" t="s">
        <v>262</v>
      </c>
      <c r="CQ267" t="s">
        <v>2248</v>
      </c>
    </row>
    <row r="268" spans="1:95" x14ac:dyDescent="0.2">
      <c r="A268" t="s">
        <v>257</v>
      </c>
      <c r="B268">
        <v>111</v>
      </c>
      <c r="C268" s="1" t="s">
        <v>2775</v>
      </c>
      <c r="D268" t="s">
        <v>2776</v>
      </c>
      <c r="E268" t="s">
        <v>259</v>
      </c>
      <c r="F268" t="s">
        <v>282</v>
      </c>
      <c r="G268" t="s">
        <v>264</v>
      </c>
      <c r="H268" t="s">
        <v>292</v>
      </c>
      <c r="I268" t="s">
        <v>264</v>
      </c>
      <c r="J268" t="s">
        <v>268</v>
      </c>
      <c r="K268" t="s">
        <v>264</v>
      </c>
      <c r="L268">
        <v>45897</v>
      </c>
      <c r="M268" t="s">
        <v>413</v>
      </c>
      <c r="N268">
        <v>1</v>
      </c>
      <c r="O268">
        <v>1</v>
      </c>
      <c r="P268" t="s">
        <v>2269</v>
      </c>
      <c r="T268" t="s">
        <v>416</v>
      </c>
      <c r="U268" t="s">
        <v>2440</v>
      </c>
      <c r="V268" t="s">
        <v>170</v>
      </c>
      <c r="W268">
        <v>0.2</v>
      </c>
      <c r="X268">
        <v>0.2</v>
      </c>
      <c r="Y268" t="s">
        <v>269</v>
      </c>
      <c r="Z268" t="s">
        <v>270</v>
      </c>
      <c r="AA268" t="s">
        <v>264</v>
      </c>
      <c r="AB268" t="s">
        <v>271</v>
      </c>
      <c r="AC268" t="s">
        <v>264</v>
      </c>
      <c r="AD268" t="s">
        <v>2777</v>
      </c>
      <c r="AE268" s="1">
        <v>45895.113807870373</v>
      </c>
      <c r="CB268" s="15"/>
      <c r="CI268" t="s">
        <v>261</v>
      </c>
      <c r="CJ268" t="s">
        <v>2246</v>
      </c>
      <c r="CK268">
        <v>45897</v>
      </c>
      <c r="CL268" t="s">
        <v>2245</v>
      </c>
      <c r="CM268" t="s">
        <v>2247</v>
      </c>
      <c r="CN268">
        <v>45897</v>
      </c>
      <c r="CP268" t="s">
        <v>262</v>
      </c>
      <c r="CQ268" t="s">
        <v>2248</v>
      </c>
    </row>
    <row r="269" spans="1:95" x14ac:dyDescent="0.2">
      <c r="A269" t="s">
        <v>257</v>
      </c>
      <c r="B269">
        <v>112</v>
      </c>
      <c r="C269" s="1" t="s">
        <v>2778</v>
      </c>
      <c r="D269" t="s">
        <v>2779</v>
      </c>
      <c r="E269" t="s">
        <v>259</v>
      </c>
      <c r="F269" t="s">
        <v>314</v>
      </c>
      <c r="G269" t="s">
        <v>264</v>
      </c>
      <c r="H269" t="s">
        <v>310</v>
      </c>
      <c r="I269" t="s">
        <v>264</v>
      </c>
      <c r="J269" t="s">
        <v>268</v>
      </c>
      <c r="K269" t="s">
        <v>264</v>
      </c>
      <c r="L269">
        <v>45897</v>
      </c>
      <c r="M269" t="s">
        <v>413</v>
      </c>
      <c r="N269">
        <v>1</v>
      </c>
      <c r="O269">
        <v>1</v>
      </c>
      <c r="P269" t="s">
        <v>2269</v>
      </c>
      <c r="T269" t="s">
        <v>416</v>
      </c>
      <c r="U269" t="s">
        <v>2478</v>
      </c>
      <c r="V269" t="s">
        <v>170</v>
      </c>
      <c r="W269">
        <v>50</v>
      </c>
      <c r="X269">
        <v>50</v>
      </c>
      <c r="Y269" t="s">
        <v>269</v>
      </c>
      <c r="Z269" t="s">
        <v>270</v>
      </c>
      <c r="AA269" t="s">
        <v>264</v>
      </c>
      <c r="AB269" t="s">
        <v>271</v>
      </c>
      <c r="AC269" t="s">
        <v>264</v>
      </c>
      <c r="AD269" t="s">
        <v>2780</v>
      </c>
      <c r="AE269" s="1">
        <v>45895.555752314816</v>
      </c>
      <c r="CB269" s="15"/>
      <c r="CI269" t="s">
        <v>261</v>
      </c>
      <c r="CJ269" t="s">
        <v>2246</v>
      </c>
      <c r="CK269">
        <v>45897</v>
      </c>
      <c r="CL269" t="s">
        <v>2245</v>
      </c>
      <c r="CM269" t="s">
        <v>2247</v>
      </c>
      <c r="CN269">
        <v>45897</v>
      </c>
      <c r="CP269" t="s">
        <v>262</v>
      </c>
      <c r="CQ269" t="s">
        <v>2248</v>
      </c>
    </row>
    <row r="270" spans="1:95" x14ac:dyDescent="0.2">
      <c r="A270" t="s">
        <v>257</v>
      </c>
      <c r="B270">
        <v>113</v>
      </c>
      <c r="C270" s="1" t="s">
        <v>2781</v>
      </c>
      <c r="D270" t="s">
        <v>2782</v>
      </c>
      <c r="E270" t="s">
        <v>259</v>
      </c>
      <c r="F270" t="s">
        <v>282</v>
      </c>
      <c r="G270" t="s">
        <v>264</v>
      </c>
      <c r="H270" t="s">
        <v>297</v>
      </c>
      <c r="I270" t="s">
        <v>264</v>
      </c>
      <c r="J270" t="s">
        <v>268</v>
      </c>
      <c r="K270" t="s">
        <v>264</v>
      </c>
      <c r="L270">
        <v>45897</v>
      </c>
      <c r="M270" t="s">
        <v>413</v>
      </c>
      <c r="N270">
        <v>1</v>
      </c>
      <c r="O270">
        <v>1</v>
      </c>
      <c r="P270" t="s">
        <v>2269</v>
      </c>
      <c r="T270" t="s">
        <v>416</v>
      </c>
      <c r="U270" t="s">
        <v>2482</v>
      </c>
      <c r="W270">
        <v>0.14000000000000001</v>
      </c>
      <c r="X270">
        <v>0.14000000000000001</v>
      </c>
      <c r="Y270" t="s">
        <v>269</v>
      </c>
      <c r="Z270" t="s">
        <v>270</v>
      </c>
      <c r="AA270" t="s">
        <v>264</v>
      </c>
      <c r="AB270" t="s">
        <v>271</v>
      </c>
      <c r="AC270" t="s">
        <v>264</v>
      </c>
      <c r="AD270" t="s">
        <v>2783</v>
      </c>
      <c r="AE270" s="1">
        <v>45895.113900462966</v>
      </c>
      <c r="CB270" s="15"/>
      <c r="CI270" t="s">
        <v>261</v>
      </c>
      <c r="CJ270" t="s">
        <v>2246</v>
      </c>
      <c r="CK270">
        <v>45897</v>
      </c>
      <c r="CL270" t="s">
        <v>2245</v>
      </c>
      <c r="CM270" t="s">
        <v>2247</v>
      </c>
      <c r="CN270">
        <v>45897</v>
      </c>
      <c r="CP270" t="s">
        <v>262</v>
      </c>
      <c r="CQ270" t="s">
        <v>2248</v>
      </c>
    </row>
    <row r="271" spans="1:95" x14ac:dyDescent="0.2">
      <c r="A271" t="s">
        <v>257</v>
      </c>
      <c r="B271">
        <v>114</v>
      </c>
      <c r="C271" s="1" t="s">
        <v>2784</v>
      </c>
      <c r="D271" t="s">
        <v>2785</v>
      </c>
      <c r="E271" t="s">
        <v>259</v>
      </c>
      <c r="F271" t="s">
        <v>282</v>
      </c>
      <c r="G271" t="s">
        <v>264</v>
      </c>
      <c r="H271" t="s">
        <v>288</v>
      </c>
      <c r="I271" t="s">
        <v>264</v>
      </c>
      <c r="J271" t="s">
        <v>268</v>
      </c>
      <c r="K271" t="s">
        <v>264</v>
      </c>
      <c r="L271">
        <v>45897</v>
      </c>
      <c r="M271" t="s">
        <v>413</v>
      </c>
      <c r="N271">
        <v>1</v>
      </c>
      <c r="O271">
        <v>1</v>
      </c>
      <c r="P271" t="s">
        <v>2269</v>
      </c>
      <c r="T271" t="s">
        <v>416</v>
      </c>
      <c r="U271" t="s">
        <v>2486</v>
      </c>
      <c r="W271">
        <v>0.21</v>
      </c>
      <c r="X271">
        <v>0.21</v>
      </c>
      <c r="Y271" t="s">
        <v>269</v>
      </c>
      <c r="Z271" t="s">
        <v>270</v>
      </c>
      <c r="AA271" t="s">
        <v>264</v>
      </c>
      <c r="AB271" t="s">
        <v>271</v>
      </c>
      <c r="AC271" t="s">
        <v>264</v>
      </c>
      <c r="AD271" t="s">
        <v>2786</v>
      </c>
      <c r="AE271" s="1">
        <v>45895.114155092589</v>
      </c>
      <c r="CB271" s="15"/>
      <c r="CI271" t="s">
        <v>261</v>
      </c>
      <c r="CJ271" t="s">
        <v>2246</v>
      </c>
      <c r="CK271">
        <v>45897</v>
      </c>
      <c r="CL271" t="s">
        <v>2245</v>
      </c>
      <c r="CM271" t="s">
        <v>2247</v>
      </c>
      <c r="CN271">
        <v>45897</v>
      </c>
      <c r="CP271" t="s">
        <v>262</v>
      </c>
      <c r="CQ271" t="s">
        <v>2248</v>
      </c>
    </row>
    <row r="272" spans="1:95" x14ac:dyDescent="0.2">
      <c r="A272" t="s">
        <v>257</v>
      </c>
      <c r="B272">
        <v>115</v>
      </c>
      <c r="C272" s="1" t="s">
        <v>2787</v>
      </c>
      <c r="D272" t="s">
        <v>2788</v>
      </c>
      <c r="E272" t="s">
        <v>259</v>
      </c>
      <c r="F272" t="s">
        <v>282</v>
      </c>
      <c r="G272" t="s">
        <v>264</v>
      </c>
      <c r="H272" t="s">
        <v>301</v>
      </c>
      <c r="I272" t="s">
        <v>264</v>
      </c>
      <c r="J272" t="s">
        <v>268</v>
      </c>
      <c r="K272" t="s">
        <v>264</v>
      </c>
      <c r="L272">
        <v>45897</v>
      </c>
      <c r="M272" t="s">
        <v>413</v>
      </c>
      <c r="N272">
        <v>1</v>
      </c>
      <c r="O272">
        <v>1</v>
      </c>
      <c r="P272" t="s">
        <v>2269</v>
      </c>
      <c r="T272" t="s">
        <v>416</v>
      </c>
      <c r="U272" t="s">
        <v>2490</v>
      </c>
      <c r="W272">
        <v>0.42</v>
      </c>
      <c r="X272">
        <v>0.42</v>
      </c>
      <c r="Y272" t="s">
        <v>269</v>
      </c>
      <c r="Z272" t="s">
        <v>270</v>
      </c>
      <c r="AA272" t="s">
        <v>264</v>
      </c>
      <c r="AB272" t="s">
        <v>271</v>
      </c>
      <c r="AC272" t="s">
        <v>264</v>
      </c>
      <c r="AD272" t="s">
        <v>2789</v>
      </c>
      <c r="AE272" s="1">
        <v>45895.113900462966</v>
      </c>
      <c r="CB272" s="15"/>
      <c r="CI272" t="s">
        <v>261</v>
      </c>
      <c r="CJ272" t="s">
        <v>2246</v>
      </c>
      <c r="CK272">
        <v>45897</v>
      </c>
      <c r="CL272" t="s">
        <v>2245</v>
      </c>
      <c r="CM272" t="s">
        <v>2247</v>
      </c>
      <c r="CN272">
        <v>45897</v>
      </c>
      <c r="CP272" t="s">
        <v>262</v>
      </c>
      <c r="CQ272" t="s">
        <v>2248</v>
      </c>
    </row>
    <row r="273" spans="1:95" x14ac:dyDescent="0.2">
      <c r="A273" t="s">
        <v>257</v>
      </c>
      <c r="B273">
        <v>116</v>
      </c>
      <c r="C273" s="1" t="s">
        <v>2790</v>
      </c>
      <c r="D273" t="s">
        <v>2791</v>
      </c>
      <c r="E273" t="s">
        <v>259</v>
      </c>
      <c r="F273" t="s">
        <v>266</v>
      </c>
      <c r="G273" t="s">
        <v>264</v>
      </c>
      <c r="H273" t="s">
        <v>267</v>
      </c>
      <c r="I273" t="s">
        <v>264</v>
      </c>
      <c r="J273" t="s">
        <v>268</v>
      </c>
      <c r="K273" t="s">
        <v>264</v>
      </c>
      <c r="L273">
        <v>45897</v>
      </c>
      <c r="M273" t="s">
        <v>413</v>
      </c>
      <c r="N273">
        <v>1</v>
      </c>
      <c r="O273">
        <v>1</v>
      </c>
      <c r="P273" t="s">
        <v>2269</v>
      </c>
      <c r="T273" t="s">
        <v>416</v>
      </c>
      <c r="U273" t="s">
        <v>2792</v>
      </c>
      <c r="V273" t="s">
        <v>170</v>
      </c>
      <c r="W273">
        <v>5</v>
      </c>
      <c r="X273">
        <v>5</v>
      </c>
      <c r="Y273" t="s">
        <v>269</v>
      </c>
      <c r="Z273" t="s">
        <v>270</v>
      </c>
      <c r="AA273" t="s">
        <v>264</v>
      </c>
      <c r="AB273" t="s">
        <v>271</v>
      </c>
      <c r="AC273" t="s">
        <v>264</v>
      </c>
      <c r="AD273" t="s">
        <v>2793</v>
      </c>
      <c r="AE273" s="1">
        <v>45894.436782407407</v>
      </c>
      <c r="CB273" s="15"/>
      <c r="CI273" t="s">
        <v>261</v>
      </c>
      <c r="CJ273" t="s">
        <v>2246</v>
      </c>
      <c r="CK273">
        <v>45897</v>
      </c>
      <c r="CL273" t="s">
        <v>2245</v>
      </c>
      <c r="CM273" t="s">
        <v>2247</v>
      </c>
      <c r="CN273">
        <v>45897</v>
      </c>
      <c r="CP273" t="s">
        <v>262</v>
      </c>
      <c r="CQ273" t="s">
        <v>2248</v>
      </c>
    </row>
    <row r="274" spans="1:95" x14ac:dyDescent="0.2">
      <c r="A274" t="s">
        <v>257</v>
      </c>
      <c r="B274">
        <v>117</v>
      </c>
      <c r="C274" s="1" t="s">
        <v>2794</v>
      </c>
      <c r="D274" s="16" t="s">
        <v>2795</v>
      </c>
      <c r="E274" t="s">
        <v>259</v>
      </c>
      <c r="F274" t="s">
        <v>266</v>
      </c>
      <c r="G274" t="s">
        <v>264</v>
      </c>
      <c r="H274" t="s">
        <v>273</v>
      </c>
      <c r="I274" t="s">
        <v>264</v>
      </c>
      <c r="J274" t="s">
        <v>268</v>
      </c>
      <c r="K274" t="s">
        <v>264</v>
      </c>
      <c r="L274">
        <v>45897</v>
      </c>
      <c r="M274" t="s">
        <v>413</v>
      </c>
      <c r="N274">
        <v>1</v>
      </c>
      <c r="O274">
        <v>1</v>
      </c>
      <c r="P274" t="s">
        <v>2269</v>
      </c>
      <c r="T274" t="s">
        <v>416</v>
      </c>
      <c r="U274" t="s">
        <v>2796</v>
      </c>
      <c r="W274">
        <v>39</v>
      </c>
      <c r="X274">
        <v>39</v>
      </c>
      <c r="Y274" t="s">
        <v>269</v>
      </c>
      <c r="Z274" t="s">
        <v>270</v>
      </c>
      <c r="AA274" t="s">
        <v>264</v>
      </c>
      <c r="AB274" t="s">
        <v>271</v>
      </c>
      <c r="AC274" t="s">
        <v>264</v>
      </c>
      <c r="AD274" t="s">
        <v>2797</v>
      </c>
      <c r="AE274" s="1">
        <v>45894.436782407407</v>
      </c>
      <c r="CB274" s="15"/>
      <c r="CI274" t="s">
        <v>261</v>
      </c>
      <c r="CJ274" t="s">
        <v>2246</v>
      </c>
      <c r="CK274">
        <v>45897</v>
      </c>
      <c r="CL274" t="s">
        <v>2245</v>
      </c>
      <c r="CM274" t="s">
        <v>2247</v>
      </c>
      <c r="CN274">
        <v>45897</v>
      </c>
      <c r="CP274" t="s">
        <v>262</v>
      </c>
      <c r="CQ274" t="s">
        <v>2248</v>
      </c>
    </row>
    <row r="275" spans="1:95" x14ac:dyDescent="0.2">
      <c r="A275" t="s">
        <v>257</v>
      </c>
      <c r="B275">
        <v>118</v>
      </c>
      <c r="C275" s="1" t="s">
        <v>2798</v>
      </c>
      <c r="D275" t="s">
        <v>2799</v>
      </c>
      <c r="E275" t="s">
        <v>259</v>
      </c>
      <c r="F275" t="s">
        <v>266</v>
      </c>
      <c r="G275" t="s">
        <v>264</v>
      </c>
      <c r="H275" t="s">
        <v>274</v>
      </c>
      <c r="I275" t="s">
        <v>264</v>
      </c>
      <c r="J275" t="s">
        <v>268</v>
      </c>
      <c r="K275" t="s">
        <v>264</v>
      </c>
      <c r="L275">
        <v>45897</v>
      </c>
      <c r="M275" t="s">
        <v>413</v>
      </c>
      <c r="N275">
        <v>1</v>
      </c>
      <c r="O275">
        <v>1</v>
      </c>
      <c r="P275" t="s">
        <v>2269</v>
      </c>
      <c r="T275" t="s">
        <v>416</v>
      </c>
      <c r="U275" t="s">
        <v>2440</v>
      </c>
      <c r="V275" t="s">
        <v>170</v>
      </c>
      <c r="W275">
        <v>0.2</v>
      </c>
      <c r="X275">
        <v>0.2</v>
      </c>
      <c r="Y275" t="s">
        <v>269</v>
      </c>
      <c r="Z275" t="s">
        <v>270</v>
      </c>
      <c r="AA275" t="s">
        <v>264</v>
      </c>
      <c r="AB275" t="s">
        <v>271</v>
      </c>
      <c r="AC275" t="s">
        <v>264</v>
      </c>
      <c r="AD275" t="s">
        <v>2800</v>
      </c>
      <c r="AE275" s="1">
        <v>45894.436782407407</v>
      </c>
      <c r="CB275" s="15"/>
      <c r="CI275" t="s">
        <v>261</v>
      </c>
      <c r="CJ275" t="s">
        <v>2246</v>
      </c>
      <c r="CK275">
        <v>45897</v>
      </c>
      <c r="CL275" t="s">
        <v>2245</v>
      </c>
      <c r="CM275" t="s">
        <v>2247</v>
      </c>
      <c r="CN275">
        <v>45897</v>
      </c>
      <c r="CP275" t="s">
        <v>262</v>
      </c>
      <c r="CQ275" t="s">
        <v>2248</v>
      </c>
    </row>
    <row r="276" spans="1:95" x14ac:dyDescent="0.2">
      <c r="A276" t="s">
        <v>257</v>
      </c>
      <c r="B276">
        <v>119</v>
      </c>
      <c r="C276" s="1" t="s">
        <v>2801</v>
      </c>
      <c r="D276" t="s">
        <v>2802</v>
      </c>
      <c r="E276" t="s">
        <v>259</v>
      </c>
      <c r="F276" t="s">
        <v>266</v>
      </c>
      <c r="G276" t="s">
        <v>264</v>
      </c>
      <c r="H276" t="s">
        <v>275</v>
      </c>
      <c r="I276" t="s">
        <v>264</v>
      </c>
      <c r="J276" t="s">
        <v>268</v>
      </c>
      <c r="K276" t="s">
        <v>264</v>
      </c>
      <c r="L276">
        <v>45897</v>
      </c>
      <c r="M276" t="s">
        <v>413</v>
      </c>
      <c r="N276">
        <v>1</v>
      </c>
      <c r="O276">
        <v>1</v>
      </c>
      <c r="P276" t="s">
        <v>2269</v>
      </c>
      <c r="T276" t="s">
        <v>416</v>
      </c>
      <c r="U276" t="s">
        <v>2505</v>
      </c>
      <c r="V276" t="s">
        <v>170</v>
      </c>
      <c r="W276">
        <v>2</v>
      </c>
      <c r="X276">
        <v>2</v>
      </c>
      <c r="Y276" t="s">
        <v>269</v>
      </c>
      <c r="Z276" t="s">
        <v>270</v>
      </c>
      <c r="AA276" t="s">
        <v>264</v>
      </c>
      <c r="AB276" t="s">
        <v>271</v>
      </c>
      <c r="AC276" t="s">
        <v>264</v>
      </c>
      <c r="AD276" t="s">
        <v>2803</v>
      </c>
      <c r="AE276" s="1">
        <v>45894.436782407407</v>
      </c>
      <c r="CB276" s="15"/>
      <c r="CI276" t="s">
        <v>261</v>
      </c>
      <c r="CJ276" t="s">
        <v>2246</v>
      </c>
      <c r="CK276">
        <v>45897</v>
      </c>
      <c r="CL276" t="s">
        <v>2245</v>
      </c>
      <c r="CM276" t="s">
        <v>2247</v>
      </c>
      <c r="CN276">
        <v>45897</v>
      </c>
      <c r="CP276" t="s">
        <v>262</v>
      </c>
      <c r="CQ276" t="s">
        <v>2248</v>
      </c>
    </row>
    <row r="277" spans="1:95" x14ac:dyDescent="0.2">
      <c r="A277" t="s">
        <v>257</v>
      </c>
      <c r="B277">
        <v>120</v>
      </c>
      <c r="C277" s="1" t="s">
        <v>2804</v>
      </c>
      <c r="D277" t="s">
        <v>2805</v>
      </c>
      <c r="E277" t="s">
        <v>259</v>
      </c>
      <c r="F277" t="s">
        <v>266</v>
      </c>
      <c r="G277" t="s">
        <v>264</v>
      </c>
      <c r="H277" t="s">
        <v>276</v>
      </c>
      <c r="I277" t="s">
        <v>264</v>
      </c>
      <c r="J277" t="s">
        <v>268</v>
      </c>
      <c r="K277" t="s">
        <v>264</v>
      </c>
      <c r="L277">
        <v>45897</v>
      </c>
      <c r="M277" t="s">
        <v>413</v>
      </c>
      <c r="N277">
        <v>1</v>
      </c>
      <c r="O277">
        <v>1</v>
      </c>
      <c r="P277" t="s">
        <v>2269</v>
      </c>
      <c r="T277" t="s">
        <v>416</v>
      </c>
      <c r="U277" t="s">
        <v>2505</v>
      </c>
      <c r="V277" t="s">
        <v>170</v>
      </c>
      <c r="W277">
        <v>2</v>
      </c>
      <c r="X277">
        <v>2</v>
      </c>
      <c r="Y277" t="s">
        <v>269</v>
      </c>
      <c r="Z277" t="s">
        <v>270</v>
      </c>
      <c r="AA277" t="s">
        <v>264</v>
      </c>
      <c r="AB277" t="s">
        <v>271</v>
      </c>
      <c r="AC277" t="s">
        <v>264</v>
      </c>
      <c r="AD277" t="s">
        <v>2806</v>
      </c>
      <c r="AE277" s="1">
        <v>45894.436782407407</v>
      </c>
      <c r="CB277" s="15"/>
      <c r="CI277" t="s">
        <v>261</v>
      </c>
      <c r="CJ277" t="s">
        <v>2246</v>
      </c>
      <c r="CK277">
        <v>45897</v>
      </c>
      <c r="CL277" t="s">
        <v>2245</v>
      </c>
      <c r="CM277" t="s">
        <v>2247</v>
      </c>
      <c r="CN277">
        <v>45897</v>
      </c>
      <c r="CP277" t="s">
        <v>262</v>
      </c>
      <c r="CQ277" t="s">
        <v>2248</v>
      </c>
    </row>
    <row r="278" spans="1:95" x14ac:dyDescent="0.2">
      <c r="A278" t="s">
        <v>257</v>
      </c>
      <c r="B278">
        <v>121</v>
      </c>
      <c r="C278" s="1" t="s">
        <v>2807</v>
      </c>
      <c r="D278" t="s">
        <v>2808</v>
      </c>
      <c r="E278" t="s">
        <v>259</v>
      </c>
      <c r="F278" t="s">
        <v>266</v>
      </c>
      <c r="G278" t="s">
        <v>264</v>
      </c>
      <c r="H278" t="s">
        <v>279</v>
      </c>
      <c r="I278" t="s">
        <v>264</v>
      </c>
      <c r="J278" t="s">
        <v>268</v>
      </c>
      <c r="K278" t="s">
        <v>264</v>
      </c>
      <c r="L278">
        <v>45897</v>
      </c>
      <c r="M278" t="s">
        <v>413</v>
      </c>
      <c r="N278">
        <v>1</v>
      </c>
      <c r="O278">
        <v>1</v>
      </c>
      <c r="P278" t="s">
        <v>2269</v>
      </c>
      <c r="T278" t="s">
        <v>416</v>
      </c>
      <c r="U278" t="s">
        <v>2505</v>
      </c>
      <c r="V278" t="s">
        <v>170</v>
      </c>
      <c r="W278">
        <v>2</v>
      </c>
      <c r="X278">
        <v>2</v>
      </c>
      <c r="Y278" t="s">
        <v>269</v>
      </c>
      <c r="Z278" t="s">
        <v>270</v>
      </c>
      <c r="AA278" t="s">
        <v>264</v>
      </c>
      <c r="AB278" t="s">
        <v>271</v>
      </c>
      <c r="AC278" t="s">
        <v>264</v>
      </c>
      <c r="AD278" t="s">
        <v>2809</v>
      </c>
      <c r="AE278" s="1">
        <v>45894.436782407407</v>
      </c>
      <c r="CB278" s="15"/>
      <c r="CI278" t="s">
        <v>261</v>
      </c>
      <c r="CJ278" t="s">
        <v>2246</v>
      </c>
      <c r="CK278">
        <v>45897</v>
      </c>
      <c r="CL278" t="s">
        <v>2245</v>
      </c>
      <c r="CM278" t="s">
        <v>2247</v>
      </c>
      <c r="CN278">
        <v>45897</v>
      </c>
      <c r="CP278" t="s">
        <v>262</v>
      </c>
      <c r="CQ278" t="s">
        <v>2248</v>
      </c>
    </row>
    <row r="279" spans="1:95" x14ac:dyDescent="0.2">
      <c r="A279" t="s">
        <v>257</v>
      </c>
      <c r="B279">
        <v>122</v>
      </c>
      <c r="C279" s="1" t="s">
        <v>2810</v>
      </c>
      <c r="D279" t="s">
        <v>2811</v>
      </c>
      <c r="E279" t="s">
        <v>259</v>
      </c>
      <c r="F279" t="s">
        <v>266</v>
      </c>
      <c r="G279" t="s">
        <v>264</v>
      </c>
      <c r="H279" t="s">
        <v>280</v>
      </c>
      <c r="I279" t="s">
        <v>264</v>
      </c>
      <c r="J279" t="s">
        <v>268</v>
      </c>
      <c r="K279" t="s">
        <v>264</v>
      </c>
      <c r="L279">
        <v>45897</v>
      </c>
      <c r="M279" t="s">
        <v>413</v>
      </c>
      <c r="N279">
        <v>1</v>
      </c>
      <c r="O279">
        <v>1</v>
      </c>
      <c r="P279" t="s">
        <v>2269</v>
      </c>
      <c r="T279" t="s">
        <v>416</v>
      </c>
      <c r="U279" t="s">
        <v>2812</v>
      </c>
      <c r="W279">
        <v>6.4</v>
      </c>
      <c r="X279">
        <v>6.4</v>
      </c>
      <c r="Y279" t="s">
        <v>269</v>
      </c>
      <c r="Z279" t="s">
        <v>270</v>
      </c>
      <c r="AA279" t="s">
        <v>264</v>
      </c>
      <c r="AB279" t="s">
        <v>271</v>
      </c>
      <c r="AC279" t="s">
        <v>264</v>
      </c>
      <c r="AD279" t="s">
        <v>2813</v>
      </c>
      <c r="AE279" s="1">
        <v>45894.436782407407</v>
      </c>
      <c r="CB279" s="15"/>
      <c r="CI279" t="s">
        <v>261</v>
      </c>
      <c r="CJ279" t="s">
        <v>2246</v>
      </c>
      <c r="CK279">
        <v>45897</v>
      </c>
      <c r="CL279" t="s">
        <v>2245</v>
      </c>
      <c r="CM279" t="s">
        <v>2247</v>
      </c>
      <c r="CN279">
        <v>45897</v>
      </c>
      <c r="CP279" t="s">
        <v>262</v>
      </c>
      <c r="CQ279" t="s">
        <v>2248</v>
      </c>
    </row>
    <row r="280" spans="1:95" x14ac:dyDescent="0.2">
      <c r="A280" t="s">
        <v>257</v>
      </c>
      <c r="B280">
        <v>123</v>
      </c>
      <c r="C280" s="1" t="s">
        <v>2814</v>
      </c>
      <c r="D280" t="s">
        <v>2815</v>
      </c>
      <c r="E280" t="s">
        <v>259</v>
      </c>
      <c r="F280" t="s">
        <v>266</v>
      </c>
      <c r="G280" t="s">
        <v>264</v>
      </c>
      <c r="H280" t="s">
        <v>278</v>
      </c>
      <c r="I280" t="s">
        <v>264</v>
      </c>
      <c r="J280" t="s">
        <v>268</v>
      </c>
      <c r="K280" t="s">
        <v>264</v>
      </c>
      <c r="L280">
        <v>45897</v>
      </c>
      <c r="M280" t="s">
        <v>413</v>
      </c>
      <c r="N280">
        <v>1</v>
      </c>
      <c r="O280">
        <v>1</v>
      </c>
      <c r="P280" t="s">
        <v>2269</v>
      </c>
      <c r="T280" t="s">
        <v>416</v>
      </c>
      <c r="U280" t="s">
        <v>2505</v>
      </c>
      <c r="V280" t="s">
        <v>170</v>
      </c>
      <c r="W280">
        <v>2</v>
      </c>
      <c r="X280">
        <v>2</v>
      </c>
      <c r="Y280" t="s">
        <v>269</v>
      </c>
      <c r="Z280" t="s">
        <v>270</v>
      </c>
      <c r="AA280" t="s">
        <v>264</v>
      </c>
      <c r="AB280" t="s">
        <v>271</v>
      </c>
      <c r="AC280" t="s">
        <v>264</v>
      </c>
      <c r="AD280" t="s">
        <v>2816</v>
      </c>
      <c r="AE280" s="1">
        <v>45894.436782407407</v>
      </c>
      <c r="CB280" s="15"/>
      <c r="CI280" t="s">
        <v>261</v>
      </c>
      <c r="CJ280" t="s">
        <v>2246</v>
      </c>
      <c r="CK280">
        <v>45897</v>
      </c>
      <c r="CL280" t="s">
        <v>2245</v>
      </c>
      <c r="CM280" t="s">
        <v>2247</v>
      </c>
      <c r="CN280">
        <v>45897</v>
      </c>
      <c r="CP280" t="s">
        <v>262</v>
      </c>
      <c r="CQ280" t="s">
        <v>2248</v>
      </c>
    </row>
    <row r="281" spans="1:95" x14ac:dyDescent="0.2">
      <c r="A281" t="s">
        <v>257</v>
      </c>
      <c r="B281">
        <v>124</v>
      </c>
      <c r="C281" s="1" t="s">
        <v>2817</v>
      </c>
      <c r="D281" t="s">
        <v>2818</v>
      </c>
      <c r="E281" t="s">
        <v>259</v>
      </c>
      <c r="F281" t="s">
        <v>266</v>
      </c>
      <c r="G281" t="s">
        <v>264</v>
      </c>
      <c r="H281" t="s">
        <v>281</v>
      </c>
      <c r="I281" t="s">
        <v>264</v>
      </c>
      <c r="J281" t="s">
        <v>268</v>
      </c>
      <c r="K281" t="s">
        <v>264</v>
      </c>
      <c r="L281">
        <v>45897</v>
      </c>
      <c r="M281" t="s">
        <v>413</v>
      </c>
      <c r="N281">
        <v>1</v>
      </c>
      <c r="O281">
        <v>1</v>
      </c>
      <c r="P281" t="s">
        <v>2269</v>
      </c>
      <c r="T281" t="s">
        <v>416</v>
      </c>
      <c r="U281" t="s">
        <v>2522</v>
      </c>
      <c r="V281" t="s">
        <v>170</v>
      </c>
      <c r="W281">
        <v>10</v>
      </c>
      <c r="X281">
        <v>10</v>
      </c>
      <c r="Y281" t="s">
        <v>269</v>
      </c>
      <c r="Z281" t="s">
        <v>270</v>
      </c>
      <c r="AA281" t="s">
        <v>264</v>
      </c>
      <c r="AB281" t="s">
        <v>271</v>
      </c>
      <c r="AC281" t="s">
        <v>264</v>
      </c>
      <c r="AD281" t="s">
        <v>2819</v>
      </c>
      <c r="AE281" s="1">
        <v>45894.436782407407</v>
      </c>
      <c r="CB281" s="15"/>
      <c r="CI281" t="s">
        <v>261</v>
      </c>
      <c r="CJ281" t="s">
        <v>2246</v>
      </c>
      <c r="CK281">
        <v>45897</v>
      </c>
      <c r="CL281" t="s">
        <v>2245</v>
      </c>
      <c r="CM281" t="s">
        <v>2247</v>
      </c>
      <c r="CN281">
        <v>45897</v>
      </c>
      <c r="CP281" t="s">
        <v>262</v>
      </c>
      <c r="CQ281" t="s">
        <v>2248</v>
      </c>
    </row>
    <row r="282" spans="1:95" x14ac:dyDescent="0.2">
      <c r="A282" t="s">
        <v>257</v>
      </c>
      <c r="B282">
        <v>125</v>
      </c>
      <c r="C282" s="1" t="s">
        <v>2820</v>
      </c>
      <c r="D282" t="s">
        <v>2821</v>
      </c>
      <c r="E282" t="s">
        <v>259</v>
      </c>
      <c r="F282" t="s">
        <v>282</v>
      </c>
      <c r="G282" t="s">
        <v>264</v>
      </c>
      <c r="H282" t="s">
        <v>290</v>
      </c>
      <c r="I282" t="s">
        <v>264</v>
      </c>
      <c r="J282" t="s">
        <v>268</v>
      </c>
      <c r="K282" t="s">
        <v>264</v>
      </c>
      <c r="L282">
        <v>45897</v>
      </c>
      <c r="M282" t="s">
        <v>413</v>
      </c>
      <c r="N282">
        <v>1</v>
      </c>
      <c r="O282">
        <v>1</v>
      </c>
      <c r="P282" t="s">
        <v>2269</v>
      </c>
      <c r="T282" t="s">
        <v>416</v>
      </c>
      <c r="U282" t="s">
        <v>2822</v>
      </c>
      <c r="W282">
        <v>0.02</v>
      </c>
      <c r="X282">
        <v>0.02</v>
      </c>
      <c r="Y282" t="s">
        <v>269</v>
      </c>
      <c r="Z282" t="s">
        <v>270</v>
      </c>
      <c r="AA282" t="s">
        <v>264</v>
      </c>
      <c r="AB282" t="s">
        <v>271</v>
      </c>
      <c r="AC282" t="s">
        <v>264</v>
      </c>
      <c r="AD282" t="s">
        <v>2823</v>
      </c>
      <c r="AE282" s="1">
        <v>45895.113807870373</v>
      </c>
      <c r="CB282" s="15"/>
      <c r="CI282" t="s">
        <v>261</v>
      </c>
      <c r="CJ282" t="s">
        <v>2246</v>
      </c>
      <c r="CK282">
        <v>45897</v>
      </c>
      <c r="CL282" t="s">
        <v>2245</v>
      </c>
      <c r="CM282" t="s">
        <v>2247</v>
      </c>
      <c r="CN282">
        <v>45897</v>
      </c>
      <c r="CP282" t="s">
        <v>262</v>
      </c>
      <c r="CQ282" t="s">
        <v>2248</v>
      </c>
    </row>
    <row r="283" spans="1:95" x14ac:dyDescent="0.2">
      <c r="A283" t="s">
        <v>257</v>
      </c>
      <c r="B283">
        <v>126</v>
      </c>
      <c r="C283" s="1" t="s">
        <v>2824</v>
      </c>
      <c r="D283" t="s">
        <v>2825</v>
      </c>
      <c r="E283" t="s">
        <v>259</v>
      </c>
      <c r="F283" t="s">
        <v>282</v>
      </c>
      <c r="G283" t="s">
        <v>264</v>
      </c>
      <c r="H283" t="s">
        <v>323</v>
      </c>
      <c r="I283" t="s">
        <v>264</v>
      </c>
      <c r="J283" t="s">
        <v>268</v>
      </c>
      <c r="K283" t="s">
        <v>264</v>
      </c>
      <c r="L283">
        <v>45897</v>
      </c>
      <c r="M283" t="s">
        <v>413</v>
      </c>
      <c r="N283">
        <v>1</v>
      </c>
      <c r="O283">
        <v>1</v>
      </c>
      <c r="P283" t="s">
        <v>2269</v>
      </c>
      <c r="T283" t="s">
        <v>416</v>
      </c>
      <c r="U283" t="s">
        <v>2826</v>
      </c>
      <c r="W283">
        <v>6.5</v>
      </c>
      <c r="X283">
        <v>6.5</v>
      </c>
      <c r="Y283" t="s">
        <v>317</v>
      </c>
      <c r="Z283" t="s">
        <v>270</v>
      </c>
      <c r="AA283" t="s">
        <v>264</v>
      </c>
      <c r="AB283" t="s">
        <v>271</v>
      </c>
      <c r="AC283" t="s">
        <v>264</v>
      </c>
      <c r="AD283" t="s">
        <v>2827</v>
      </c>
      <c r="AE283" s="1">
        <v>45895.679837962962</v>
      </c>
      <c r="CB283" s="15"/>
      <c r="CI283" t="s">
        <v>261</v>
      </c>
      <c r="CJ283" t="s">
        <v>2246</v>
      </c>
      <c r="CK283">
        <v>45897</v>
      </c>
      <c r="CL283" t="s">
        <v>2245</v>
      </c>
      <c r="CM283" t="s">
        <v>2247</v>
      </c>
      <c r="CN283">
        <v>45897</v>
      </c>
      <c r="CP283" t="s">
        <v>262</v>
      </c>
      <c r="CQ283" t="s">
        <v>2248</v>
      </c>
    </row>
    <row r="284" spans="1:95" x14ac:dyDescent="0.2">
      <c r="A284" t="s">
        <v>257</v>
      </c>
      <c r="B284">
        <v>127</v>
      </c>
      <c r="C284" s="1" t="s">
        <v>2828</v>
      </c>
      <c r="D284" t="s">
        <v>2829</v>
      </c>
      <c r="E284" t="s">
        <v>259</v>
      </c>
      <c r="F284" t="s">
        <v>282</v>
      </c>
      <c r="G284" t="s">
        <v>264</v>
      </c>
      <c r="H284" t="s">
        <v>336</v>
      </c>
      <c r="I284" t="s">
        <v>264</v>
      </c>
      <c r="J284" t="s">
        <v>268</v>
      </c>
      <c r="K284" t="s">
        <v>264</v>
      </c>
      <c r="L284">
        <v>45897</v>
      </c>
      <c r="M284" t="s">
        <v>413</v>
      </c>
      <c r="N284">
        <v>1</v>
      </c>
      <c r="O284">
        <v>1</v>
      </c>
      <c r="P284" t="s">
        <v>2269</v>
      </c>
      <c r="T284" t="s">
        <v>416</v>
      </c>
      <c r="U284" t="s">
        <v>2830</v>
      </c>
      <c r="W284">
        <v>1.1000000000000001</v>
      </c>
      <c r="X284">
        <v>1.1000000000000001</v>
      </c>
      <c r="Y284" t="s">
        <v>317</v>
      </c>
      <c r="Z284" t="s">
        <v>270</v>
      </c>
      <c r="AA284" t="s">
        <v>264</v>
      </c>
      <c r="AB284" t="s">
        <v>271</v>
      </c>
      <c r="AC284" t="s">
        <v>264</v>
      </c>
      <c r="AD284" t="s">
        <v>2831</v>
      </c>
      <c r="AE284" s="1">
        <v>45895.679837962962</v>
      </c>
      <c r="CB284" s="15"/>
      <c r="CI284" t="s">
        <v>261</v>
      </c>
      <c r="CJ284" t="s">
        <v>2246</v>
      </c>
      <c r="CK284">
        <v>45897</v>
      </c>
      <c r="CL284" t="s">
        <v>2245</v>
      </c>
      <c r="CM284" t="s">
        <v>2247</v>
      </c>
      <c r="CN284">
        <v>45897</v>
      </c>
      <c r="CP284" t="s">
        <v>262</v>
      </c>
      <c r="CQ284" t="s">
        <v>2248</v>
      </c>
    </row>
    <row r="285" spans="1:95" x14ac:dyDescent="0.2">
      <c r="A285" t="s">
        <v>257</v>
      </c>
      <c r="B285">
        <v>128</v>
      </c>
      <c r="C285" s="1" t="s">
        <v>2832</v>
      </c>
      <c r="D285" t="s">
        <v>2833</v>
      </c>
      <c r="E285" t="s">
        <v>259</v>
      </c>
      <c r="F285" t="s">
        <v>282</v>
      </c>
      <c r="G285" t="s">
        <v>264</v>
      </c>
      <c r="H285" t="s">
        <v>337</v>
      </c>
      <c r="I285" t="s">
        <v>264</v>
      </c>
      <c r="J285" t="s">
        <v>268</v>
      </c>
      <c r="K285" t="s">
        <v>264</v>
      </c>
      <c r="L285">
        <v>45897</v>
      </c>
      <c r="M285" t="s">
        <v>413</v>
      </c>
      <c r="N285">
        <v>1</v>
      </c>
      <c r="O285">
        <v>1</v>
      </c>
      <c r="P285" t="s">
        <v>2269</v>
      </c>
      <c r="T285" t="s">
        <v>416</v>
      </c>
      <c r="U285" t="s">
        <v>2834</v>
      </c>
      <c r="V285" t="s">
        <v>170</v>
      </c>
      <c r="W285">
        <v>4.9000000000000004</v>
      </c>
      <c r="X285">
        <v>4.9000000000000004</v>
      </c>
      <c r="Y285" t="s">
        <v>317</v>
      </c>
      <c r="Z285" t="s">
        <v>270</v>
      </c>
      <c r="AA285" t="s">
        <v>264</v>
      </c>
      <c r="AB285" t="s">
        <v>271</v>
      </c>
      <c r="AC285" t="s">
        <v>264</v>
      </c>
      <c r="AD285" t="s">
        <v>2835</v>
      </c>
      <c r="AE285" s="1">
        <v>45897.579212962963</v>
      </c>
      <c r="CB285" s="15"/>
      <c r="CI285" t="s">
        <v>261</v>
      </c>
      <c r="CJ285" t="s">
        <v>2246</v>
      </c>
      <c r="CK285">
        <v>45897</v>
      </c>
      <c r="CL285" t="s">
        <v>2245</v>
      </c>
      <c r="CM285" t="s">
        <v>2247</v>
      </c>
      <c r="CN285">
        <v>45897</v>
      </c>
      <c r="CP285" t="s">
        <v>262</v>
      </c>
      <c r="CQ285" t="s">
        <v>2248</v>
      </c>
    </row>
    <row r="286" spans="1:95" x14ac:dyDescent="0.2">
      <c r="A286" t="s">
        <v>257</v>
      </c>
      <c r="B286">
        <v>129</v>
      </c>
      <c r="C286" s="1" t="s">
        <v>2836</v>
      </c>
      <c r="D286" t="s">
        <v>2837</v>
      </c>
      <c r="E286" t="s">
        <v>259</v>
      </c>
      <c r="F286" t="s">
        <v>282</v>
      </c>
      <c r="G286" t="s">
        <v>264</v>
      </c>
      <c r="H286" t="s">
        <v>338</v>
      </c>
      <c r="I286" t="s">
        <v>264</v>
      </c>
      <c r="J286" t="s">
        <v>268</v>
      </c>
      <c r="K286" t="s">
        <v>264</v>
      </c>
      <c r="L286">
        <v>45897</v>
      </c>
      <c r="M286" t="s">
        <v>413</v>
      </c>
      <c r="N286">
        <v>1</v>
      </c>
      <c r="O286">
        <v>1</v>
      </c>
      <c r="P286" t="s">
        <v>2269</v>
      </c>
      <c r="T286" t="s">
        <v>416</v>
      </c>
      <c r="U286" t="s">
        <v>2534</v>
      </c>
      <c r="V286" t="s">
        <v>170</v>
      </c>
      <c r="W286">
        <v>1</v>
      </c>
      <c r="X286">
        <v>1</v>
      </c>
      <c r="Y286" t="s">
        <v>317</v>
      </c>
      <c r="Z286" t="s">
        <v>270</v>
      </c>
      <c r="AA286" t="s">
        <v>264</v>
      </c>
      <c r="AB286" t="s">
        <v>271</v>
      </c>
      <c r="AC286" t="s">
        <v>264</v>
      </c>
      <c r="AD286" t="s">
        <v>2838</v>
      </c>
      <c r="AE286" s="1">
        <v>45895.679837962962</v>
      </c>
      <c r="CB286" s="15"/>
      <c r="CI286" t="s">
        <v>261</v>
      </c>
      <c r="CJ286" t="s">
        <v>2246</v>
      </c>
      <c r="CK286">
        <v>45897</v>
      </c>
      <c r="CL286" t="s">
        <v>2245</v>
      </c>
      <c r="CM286" t="s">
        <v>2247</v>
      </c>
      <c r="CN286">
        <v>45897</v>
      </c>
      <c r="CP286" t="s">
        <v>262</v>
      </c>
      <c r="CQ286" t="s">
        <v>2248</v>
      </c>
    </row>
    <row r="287" spans="1:95" x14ac:dyDescent="0.2">
      <c r="A287" t="s">
        <v>257</v>
      </c>
      <c r="B287">
        <v>130</v>
      </c>
      <c r="C287" s="1" t="s">
        <v>2839</v>
      </c>
      <c r="D287" t="s">
        <v>2840</v>
      </c>
      <c r="E287" t="s">
        <v>259</v>
      </c>
      <c r="F287" t="s">
        <v>282</v>
      </c>
      <c r="G287" t="s">
        <v>264</v>
      </c>
      <c r="H287" t="s">
        <v>328</v>
      </c>
      <c r="I287" t="s">
        <v>264</v>
      </c>
      <c r="J287" t="s">
        <v>268</v>
      </c>
      <c r="K287" t="s">
        <v>264</v>
      </c>
      <c r="L287">
        <v>45897</v>
      </c>
      <c r="M287" t="s">
        <v>413</v>
      </c>
      <c r="N287">
        <v>1</v>
      </c>
      <c r="O287">
        <v>1</v>
      </c>
      <c r="P287" t="s">
        <v>2269</v>
      </c>
      <c r="T287" t="s">
        <v>416</v>
      </c>
      <c r="U287" t="s">
        <v>2841</v>
      </c>
      <c r="V287" t="s">
        <v>170</v>
      </c>
      <c r="W287">
        <v>78</v>
      </c>
      <c r="X287">
        <v>78</v>
      </c>
      <c r="Y287" t="s">
        <v>317</v>
      </c>
      <c r="Z287" t="s">
        <v>270</v>
      </c>
      <c r="AA287" t="s">
        <v>264</v>
      </c>
      <c r="AB287" t="s">
        <v>271</v>
      </c>
      <c r="AC287" t="s">
        <v>264</v>
      </c>
      <c r="AD287" t="s">
        <v>2842</v>
      </c>
      <c r="AE287" s="1">
        <v>45895.679837962962</v>
      </c>
      <c r="CB287" s="15"/>
      <c r="CI287" t="s">
        <v>261</v>
      </c>
      <c r="CJ287" t="s">
        <v>2246</v>
      </c>
      <c r="CK287">
        <v>45897</v>
      </c>
      <c r="CL287" t="s">
        <v>2245</v>
      </c>
      <c r="CM287" t="s">
        <v>2247</v>
      </c>
      <c r="CN287">
        <v>45897</v>
      </c>
      <c r="CP287" t="s">
        <v>262</v>
      </c>
      <c r="CQ287" t="s">
        <v>2248</v>
      </c>
    </row>
    <row r="288" spans="1:95" x14ac:dyDescent="0.2">
      <c r="A288" t="s">
        <v>257</v>
      </c>
      <c r="B288">
        <v>131</v>
      </c>
      <c r="C288" s="1" t="s">
        <v>2843</v>
      </c>
      <c r="D288" t="s">
        <v>2844</v>
      </c>
      <c r="E288" t="s">
        <v>259</v>
      </c>
      <c r="F288" t="s">
        <v>282</v>
      </c>
      <c r="G288" t="s">
        <v>264</v>
      </c>
      <c r="H288" t="s">
        <v>316</v>
      </c>
      <c r="I288" t="s">
        <v>264</v>
      </c>
      <c r="J288" t="s">
        <v>268</v>
      </c>
      <c r="K288" t="s">
        <v>264</v>
      </c>
      <c r="L288">
        <v>45897</v>
      </c>
      <c r="M288" t="s">
        <v>413</v>
      </c>
      <c r="N288">
        <v>1</v>
      </c>
      <c r="O288">
        <v>1</v>
      </c>
      <c r="P288" t="s">
        <v>2269</v>
      </c>
      <c r="T288" t="s">
        <v>416</v>
      </c>
      <c r="U288" t="s">
        <v>2845</v>
      </c>
      <c r="V288" t="s">
        <v>170</v>
      </c>
      <c r="W288">
        <v>15</v>
      </c>
      <c r="X288">
        <v>15</v>
      </c>
      <c r="Y288" t="s">
        <v>317</v>
      </c>
      <c r="Z288" t="s">
        <v>270</v>
      </c>
      <c r="AA288" t="s">
        <v>264</v>
      </c>
      <c r="AB288" t="s">
        <v>271</v>
      </c>
      <c r="AC288" t="s">
        <v>264</v>
      </c>
      <c r="AD288" t="s">
        <v>2846</v>
      </c>
      <c r="AE288" s="1">
        <v>45897.579212962963</v>
      </c>
      <c r="CB288" s="15"/>
      <c r="CI288" t="s">
        <v>261</v>
      </c>
      <c r="CJ288" t="s">
        <v>2246</v>
      </c>
      <c r="CK288">
        <v>45897</v>
      </c>
      <c r="CL288" t="s">
        <v>2245</v>
      </c>
      <c r="CM288" t="s">
        <v>2247</v>
      </c>
      <c r="CN288">
        <v>45897</v>
      </c>
      <c r="CP288" t="s">
        <v>262</v>
      </c>
      <c r="CQ288" t="s">
        <v>2248</v>
      </c>
    </row>
    <row r="289" spans="1:95" x14ac:dyDescent="0.2">
      <c r="A289" t="s">
        <v>257</v>
      </c>
      <c r="B289">
        <v>132</v>
      </c>
      <c r="C289" s="1" t="s">
        <v>2847</v>
      </c>
      <c r="D289" t="s">
        <v>2848</v>
      </c>
      <c r="E289" t="s">
        <v>259</v>
      </c>
      <c r="F289" t="s">
        <v>282</v>
      </c>
      <c r="G289" t="s">
        <v>264</v>
      </c>
      <c r="H289" t="s">
        <v>335</v>
      </c>
      <c r="I289" t="s">
        <v>264</v>
      </c>
      <c r="J289" t="s">
        <v>268</v>
      </c>
      <c r="K289" t="s">
        <v>264</v>
      </c>
      <c r="L289">
        <v>45897</v>
      </c>
      <c r="M289" t="s">
        <v>413</v>
      </c>
      <c r="N289">
        <v>1</v>
      </c>
      <c r="O289">
        <v>1</v>
      </c>
      <c r="P289" t="s">
        <v>2269</v>
      </c>
      <c r="T289" t="s">
        <v>416</v>
      </c>
      <c r="U289" t="s">
        <v>2849</v>
      </c>
      <c r="V289" t="s">
        <v>170</v>
      </c>
      <c r="W289">
        <v>1.1000000000000001</v>
      </c>
      <c r="X289">
        <v>1.1000000000000001</v>
      </c>
      <c r="Y289" t="s">
        <v>317</v>
      </c>
      <c r="Z289" t="s">
        <v>270</v>
      </c>
      <c r="AA289" t="s">
        <v>264</v>
      </c>
      <c r="AB289" t="s">
        <v>271</v>
      </c>
      <c r="AC289" t="s">
        <v>264</v>
      </c>
      <c r="AD289" t="s">
        <v>2850</v>
      </c>
      <c r="AE289" s="1">
        <v>45895.679837962962</v>
      </c>
      <c r="CB289" s="15"/>
      <c r="CI289" t="s">
        <v>261</v>
      </c>
      <c r="CJ289" t="s">
        <v>2246</v>
      </c>
      <c r="CK289">
        <v>45897</v>
      </c>
      <c r="CL289" t="s">
        <v>2245</v>
      </c>
      <c r="CM289" t="s">
        <v>2247</v>
      </c>
      <c r="CN289">
        <v>45897</v>
      </c>
      <c r="CP289" t="s">
        <v>262</v>
      </c>
      <c r="CQ289" t="s">
        <v>2248</v>
      </c>
    </row>
    <row r="290" spans="1:95" x14ac:dyDescent="0.2">
      <c r="A290" t="s">
        <v>257</v>
      </c>
      <c r="B290">
        <v>133</v>
      </c>
      <c r="C290" s="1" t="s">
        <v>2851</v>
      </c>
      <c r="D290" t="s">
        <v>2852</v>
      </c>
      <c r="E290" t="s">
        <v>259</v>
      </c>
      <c r="F290" t="s">
        <v>282</v>
      </c>
      <c r="G290" t="s">
        <v>264</v>
      </c>
      <c r="H290" t="s">
        <v>325</v>
      </c>
      <c r="I290" t="s">
        <v>264</v>
      </c>
      <c r="J290" t="s">
        <v>268</v>
      </c>
      <c r="K290" t="s">
        <v>264</v>
      </c>
      <c r="L290">
        <v>45897</v>
      </c>
      <c r="M290" t="s">
        <v>413</v>
      </c>
      <c r="N290">
        <v>1</v>
      </c>
      <c r="O290">
        <v>1</v>
      </c>
      <c r="P290" t="s">
        <v>2269</v>
      </c>
      <c r="T290" t="s">
        <v>416</v>
      </c>
      <c r="U290" t="s">
        <v>2534</v>
      </c>
      <c r="V290" t="s">
        <v>170</v>
      </c>
      <c r="W290">
        <v>1</v>
      </c>
      <c r="X290">
        <v>1</v>
      </c>
      <c r="Y290" t="s">
        <v>317</v>
      </c>
      <c r="Z290" t="s">
        <v>270</v>
      </c>
      <c r="AA290" t="s">
        <v>264</v>
      </c>
      <c r="AB290" t="s">
        <v>271</v>
      </c>
      <c r="AC290" t="s">
        <v>264</v>
      </c>
      <c r="AD290" t="s">
        <v>2853</v>
      </c>
      <c r="AE290" s="1">
        <v>45895.679837962962</v>
      </c>
      <c r="CB290" s="15"/>
      <c r="CI290" t="s">
        <v>261</v>
      </c>
      <c r="CJ290" t="s">
        <v>2246</v>
      </c>
      <c r="CK290">
        <v>45897</v>
      </c>
      <c r="CL290" t="s">
        <v>2245</v>
      </c>
      <c r="CM290" t="s">
        <v>2247</v>
      </c>
      <c r="CN290">
        <v>45897</v>
      </c>
      <c r="CP290" t="s">
        <v>262</v>
      </c>
      <c r="CQ290" t="s">
        <v>2248</v>
      </c>
    </row>
    <row r="291" spans="1:95" x14ac:dyDescent="0.2">
      <c r="A291" t="s">
        <v>257</v>
      </c>
      <c r="B291">
        <v>134</v>
      </c>
      <c r="C291" s="1" t="s">
        <v>2854</v>
      </c>
      <c r="D291" t="s">
        <v>2855</v>
      </c>
      <c r="E291" t="s">
        <v>259</v>
      </c>
      <c r="F291" t="s">
        <v>282</v>
      </c>
      <c r="G291" t="s">
        <v>264</v>
      </c>
      <c r="H291" t="s">
        <v>327</v>
      </c>
      <c r="I291" t="s">
        <v>264</v>
      </c>
      <c r="J291" t="s">
        <v>268</v>
      </c>
      <c r="K291" t="s">
        <v>264</v>
      </c>
      <c r="L291">
        <v>45897</v>
      </c>
      <c r="M291" t="s">
        <v>413</v>
      </c>
      <c r="N291">
        <v>1</v>
      </c>
      <c r="O291">
        <v>1</v>
      </c>
      <c r="P291" t="s">
        <v>2269</v>
      </c>
      <c r="T291" t="s">
        <v>416</v>
      </c>
      <c r="U291" t="s">
        <v>2558</v>
      </c>
      <c r="V291" t="s">
        <v>170</v>
      </c>
      <c r="W291">
        <v>2</v>
      </c>
      <c r="X291">
        <v>2</v>
      </c>
      <c r="Y291" t="s">
        <v>317</v>
      </c>
      <c r="Z291" t="s">
        <v>270</v>
      </c>
      <c r="AA291" t="s">
        <v>264</v>
      </c>
      <c r="AB291" t="s">
        <v>271</v>
      </c>
      <c r="AC291" t="s">
        <v>264</v>
      </c>
      <c r="AD291" t="s">
        <v>2856</v>
      </c>
      <c r="AE291" s="1">
        <v>45895.679837962962</v>
      </c>
      <c r="CB291" s="15"/>
      <c r="CI291" t="s">
        <v>261</v>
      </c>
      <c r="CJ291" t="s">
        <v>2246</v>
      </c>
      <c r="CK291">
        <v>45897</v>
      </c>
      <c r="CL291" t="s">
        <v>2245</v>
      </c>
      <c r="CM291" t="s">
        <v>2247</v>
      </c>
      <c r="CN291">
        <v>45897</v>
      </c>
      <c r="CP291" t="s">
        <v>262</v>
      </c>
      <c r="CQ291" t="s">
        <v>2248</v>
      </c>
    </row>
    <row r="292" spans="1:95" x14ac:dyDescent="0.2">
      <c r="A292" t="s">
        <v>257</v>
      </c>
      <c r="B292">
        <v>135</v>
      </c>
      <c r="C292" s="1" t="s">
        <v>2857</v>
      </c>
      <c r="D292" t="s">
        <v>2858</v>
      </c>
      <c r="E292" t="s">
        <v>259</v>
      </c>
      <c r="F292" t="s">
        <v>282</v>
      </c>
      <c r="G292" t="s">
        <v>264</v>
      </c>
      <c r="H292" t="s">
        <v>331</v>
      </c>
      <c r="I292" t="s">
        <v>264</v>
      </c>
      <c r="J292" t="s">
        <v>268</v>
      </c>
      <c r="K292" t="s">
        <v>264</v>
      </c>
      <c r="L292">
        <v>45897</v>
      </c>
      <c r="M292" t="s">
        <v>413</v>
      </c>
      <c r="N292">
        <v>1</v>
      </c>
      <c r="O292">
        <v>1</v>
      </c>
      <c r="P292" t="s">
        <v>2269</v>
      </c>
      <c r="T292" t="s">
        <v>416</v>
      </c>
      <c r="U292" t="s">
        <v>2534</v>
      </c>
      <c r="V292" t="s">
        <v>170</v>
      </c>
      <c r="W292">
        <v>1</v>
      </c>
      <c r="X292">
        <v>1</v>
      </c>
      <c r="Y292" t="s">
        <v>317</v>
      </c>
      <c r="Z292" t="s">
        <v>270</v>
      </c>
      <c r="AA292" t="s">
        <v>264</v>
      </c>
      <c r="AB292" t="s">
        <v>271</v>
      </c>
      <c r="AC292" t="s">
        <v>264</v>
      </c>
      <c r="AD292" t="s">
        <v>2859</v>
      </c>
      <c r="AE292" s="1">
        <v>45895.679837962962</v>
      </c>
      <c r="CB292" s="15"/>
      <c r="CI292" t="s">
        <v>261</v>
      </c>
      <c r="CJ292" t="s">
        <v>2246</v>
      </c>
      <c r="CK292">
        <v>45897</v>
      </c>
      <c r="CL292" t="s">
        <v>2245</v>
      </c>
      <c r="CM292" t="s">
        <v>2247</v>
      </c>
      <c r="CN292">
        <v>45897</v>
      </c>
      <c r="CP292" t="s">
        <v>262</v>
      </c>
      <c r="CQ292" t="s">
        <v>2248</v>
      </c>
    </row>
    <row r="293" spans="1:95" x14ac:dyDescent="0.2">
      <c r="A293" t="s">
        <v>257</v>
      </c>
      <c r="B293">
        <v>136</v>
      </c>
      <c r="C293" s="1" t="s">
        <v>2860</v>
      </c>
      <c r="D293" t="s">
        <v>2861</v>
      </c>
      <c r="E293" t="s">
        <v>259</v>
      </c>
      <c r="F293" t="s">
        <v>282</v>
      </c>
      <c r="G293" t="s">
        <v>264</v>
      </c>
      <c r="H293" t="s">
        <v>320</v>
      </c>
      <c r="I293" t="s">
        <v>264</v>
      </c>
      <c r="J293" t="s">
        <v>268</v>
      </c>
      <c r="K293" t="s">
        <v>264</v>
      </c>
      <c r="L293">
        <v>45897</v>
      </c>
      <c r="M293" t="s">
        <v>413</v>
      </c>
      <c r="N293">
        <v>1</v>
      </c>
      <c r="O293">
        <v>1</v>
      </c>
      <c r="P293" t="s">
        <v>2269</v>
      </c>
      <c r="T293" t="s">
        <v>416</v>
      </c>
      <c r="U293" t="s">
        <v>2862</v>
      </c>
      <c r="W293">
        <v>6.2</v>
      </c>
      <c r="X293">
        <v>6.2</v>
      </c>
      <c r="Y293" t="s">
        <v>317</v>
      </c>
      <c r="Z293" t="s">
        <v>270</v>
      </c>
      <c r="AA293" t="s">
        <v>264</v>
      </c>
      <c r="AB293" t="s">
        <v>271</v>
      </c>
      <c r="AC293" t="s">
        <v>264</v>
      </c>
      <c r="AD293" t="s">
        <v>2863</v>
      </c>
      <c r="AE293" s="1">
        <v>45895.679837962962</v>
      </c>
      <c r="CB293" s="15"/>
      <c r="CI293" t="s">
        <v>261</v>
      </c>
      <c r="CJ293" t="s">
        <v>2246</v>
      </c>
      <c r="CK293">
        <v>45897</v>
      </c>
      <c r="CL293" t="s">
        <v>2245</v>
      </c>
      <c r="CM293" t="s">
        <v>2247</v>
      </c>
      <c r="CN293">
        <v>45897</v>
      </c>
      <c r="CP293" t="s">
        <v>262</v>
      </c>
      <c r="CQ293" t="s">
        <v>2248</v>
      </c>
    </row>
    <row r="294" spans="1:95" x14ac:dyDescent="0.2">
      <c r="A294" t="s">
        <v>257</v>
      </c>
      <c r="B294">
        <v>137</v>
      </c>
      <c r="C294" s="1" t="s">
        <v>2864</v>
      </c>
      <c r="D294" t="s">
        <v>2865</v>
      </c>
      <c r="E294" t="s">
        <v>259</v>
      </c>
      <c r="F294" t="s">
        <v>282</v>
      </c>
      <c r="G294" t="s">
        <v>264</v>
      </c>
      <c r="H294" t="s">
        <v>330</v>
      </c>
      <c r="I294" t="s">
        <v>264</v>
      </c>
      <c r="J294" t="s">
        <v>268</v>
      </c>
      <c r="K294" t="s">
        <v>264</v>
      </c>
      <c r="L294">
        <v>45897</v>
      </c>
      <c r="M294" t="s">
        <v>413</v>
      </c>
      <c r="N294">
        <v>1</v>
      </c>
      <c r="O294">
        <v>1</v>
      </c>
      <c r="P294" t="s">
        <v>2269</v>
      </c>
      <c r="T294" t="s">
        <v>416</v>
      </c>
      <c r="U294" t="s">
        <v>2534</v>
      </c>
      <c r="V294" t="s">
        <v>170</v>
      </c>
      <c r="W294">
        <v>1</v>
      </c>
      <c r="X294">
        <v>1</v>
      </c>
      <c r="Y294" t="s">
        <v>317</v>
      </c>
      <c r="Z294" t="s">
        <v>270</v>
      </c>
      <c r="AA294" t="s">
        <v>264</v>
      </c>
      <c r="AB294" t="s">
        <v>271</v>
      </c>
      <c r="AC294" t="s">
        <v>264</v>
      </c>
      <c r="AD294" t="s">
        <v>2866</v>
      </c>
      <c r="AE294" s="1">
        <v>45895.679837962962</v>
      </c>
      <c r="CB294" s="15"/>
      <c r="CI294" t="s">
        <v>261</v>
      </c>
      <c r="CJ294" t="s">
        <v>2246</v>
      </c>
      <c r="CK294">
        <v>45897</v>
      </c>
      <c r="CL294" t="s">
        <v>2245</v>
      </c>
      <c r="CM294" t="s">
        <v>2247</v>
      </c>
      <c r="CN294">
        <v>45897</v>
      </c>
      <c r="CP294" t="s">
        <v>262</v>
      </c>
      <c r="CQ294" t="s">
        <v>2248</v>
      </c>
    </row>
    <row r="295" spans="1:95" x14ac:dyDescent="0.2">
      <c r="A295" t="s">
        <v>257</v>
      </c>
      <c r="B295">
        <v>138</v>
      </c>
      <c r="C295" s="1" t="s">
        <v>2867</v>
      </c>
      <c r="D295" t="s">
        <v>2868</v>
      </c>
      <c r="E295" t="s">
        <v>259</v>
      </c>
      <c r="F295" t="s">
        <v>282</v>
      </c>
      <c r="G295" t="s">
        <v>264</v>
      </c>
      <c r="H295" t="s">
        <v>319</v>
      </c>
      <c r="I295" t="s">
        <v>264</v>
      </c>
      <c r="J295" t="s">
        <v>268</v>
      </c>
      <c r="K295" t="s">
        <v>264</v>
      </c>
      <c r="L295">
        <v>45897</v>
      </c>
      <c r="M295" t="s">
        <v>413</v>
      </c>
      <c r="N295">
        <v>1</v>
      </c>
      <c r="O295">
        <v>1</v>
      </c>
      <c r="P295" t="s">
        <v>2269</v>
      </c>
      <c r="T295" t="s">
        <v>416</v>
      </c>
      <c r="U295" t="s">
        <v>2869</v>
      </c>
      <c r="W295">
        <v>22</v>
      </c>
      <c r="X295">
        <v>22</v>
      </c>
      <c r="Y295" t="s">
        <v>317</v>
      </c>
      <c r="Z295" t="s">
        <v>270</v>
      </c>
      <c r="AA295" t="s">
        <v>264</v>
      </c>
      <c r="AB295" t="s">
        <v>271</v>
      </c>
      <c r="AC295" t="s">
        <v>264</v>
      </c>
      <c r="AD295" t="s">
        <v>2870</v>
      </c>
      <c r="AE295" s="1">
        <v>45895.679826388892</v>
      </c>
      <c r="CB295" s="15"/>
      <c r="CI295" t="s">
        <v>261</v>
      </c>
      <c r="CJ295" t="s">
        <v>2246</v>
      </c>
      <c r="CK295">
        <v>45897</v>
      </c>
      <c r="CL295" t="s">
        <v>2245</v>
      </c>
      <c r="CM295" t="s">
        <v>2247</v>
      </c>
      <c r="CN295">
        <v>45897</v>
      </c>
      <c r="CP295" t="s">
        <v>262</v>
      </c>
      <c r="CQ295" t="s">
        <v>2248</v>
      </c>
    </row>
    <row r="296" spans="1:95" x14ac:dyDescent="0.2">
      <c r="A296" t="s">
        <v>257</v>
      </c>
      <c r="B296">
        <v>139</v>
      </c>
      <c r="C296" s="1" t="s">
        <v>2871</v>
      </c>
      <c r="D296" t="s">
        <v>2872</v>
      </c>
      <c r="E296" t="s">
        <v>259</v>
      </c>
      <c r="F296" t="s">
        <v>282</v>
      </c>
      <c r="G296" t="s">
        <v>264</v>
      </c>
      <c r="H296" t="s">
        <v>324</v>
      </c>
      <c r="I296" t="s">
        <v>264</v>
      </c>
      <c r="J296" t="s">
        <v>268</v>
      </c>
      <c r="K296" t="s">
        <v>264</v>
      </c>
      <c r="L296">
        <v>45897</v>
      </c>
      <c r="M296" t="s">
        <v>413</v>
      </c>
      <c r="N296">
        <v>1</v>
      </c>
      <c r="O296">
        <v>1</v>
      </c>
      <c r="P296" t="s">
        <v>2269</v>
      </c>
      <c r="T296" t="s">
        <v>416</v>
      </c>
      <c r="U296" t="s">
        <v>2534</v>
      </c>
      <c r="V296" t="s">
        <v>170</v>
      </c>
      <c r="W296">
        <v>1</v>
      </c>
      <c r="X296">
        <v>1</v>
      </c>
      <c r="Y296" t="s">
        <v>317</v>
      </c>
      <c r="Z296" t="s">
        <v>270</v>
      </c>
      <c r="AA296" t="s">
        <v>264</v>
      </c>
      <c r="AB296" t="s">
        <v>271</v>
      </c>
      <c r="AC296" t="s">
        <v>264</v>
      </c>
      <c r="AD296" t="s">
        <v>2873</v>
      </c>
      <c r="AE296" s="1">
        <v>45895.679837962962</v>
      </c>
      <c r="CB296" s="15"/>
      <c r="CI296" t="s">
        <v>261</v>
      </c>
      <c r="CJ296" t="s">
        <v>2246</v>
      </c>
      <c r="CK296">
        <v>45897</v>
      </c>
      <c r="CL296" t="s">
        <v>2245</v>
      </c>
      <c r="CM296" t="s">
        <v>2247</v>
      </c>
      <c r="CN296">
        <v>45897</v>
      </c>
      <c r="CP296" t="s">
        <v>262</v>
      </c>
      <c r="CQ296" t="s">
        <v>2248</v>
      </c>
    </row>
    <row r="297" spans="1:95" x14ac:dyDescent="0.2">
      <c r="A297" t="s">
        <v>257</v>
      </c>
      <c r="B297">
        <v>140</v>
      </c>
      <c r="C297" s="1" t="s">
        <v>2874</v>
      </c>
      <c r="D297" t="s">
        <v>2875</v>
      </c>
      <c r="E297" t="s">
        <v>259</v>
      </c>
      <c r="F297" t="s">
        <v>282</v>
      </c>
      <c r="G297" t="s">
        <v>264</v>
      </c>
      <c r="H297" t="s">
        <v>339</v>
      </c>
      <c r="I297" t="s">
        <v>264</v>
      </c>
      <c r="J297" t="s">
        <v>268</v>
      </c>
      <c r="K297" t="s">
        <v>264</v>
      </c>
      <c r="L297">
        <v>45897</v>
      </c>
      <c r="M297" t="s">
        <v>413</v>
      </c>
      <c r="N297">
        <v>1</v>
      </c>
      <c r="O297">
        <v>1</v>
      </c>
      <c r="P297" t="s">
        <v>2269</v>
      </c>
      <c r="T297" t="s">
        <v>416</v>
      </c>
      <c r="U297" t="s">
        <v>2558</v>
      </c>
      <c r="V297" t="s">
        <v>170</v>
      </c>
      <c r="W297">
        <v>2</v>
      </c>
      <c r="X297">
        <v>2</v>
      </c>
      <c r="Y297" t="s">
        <v>317</v>
      </c>
      <c r="Z297" t="s">
        <v>270</v>
      </c>
      <c r="AA297" t="s">
        <v>264</v>
      </c>
      <c r="AB297" t="s">
        <v>271</v>
      </c>
      <c r="AC297" t="s">
        <v>264</v>
      </c>
      <c r="AD297" t="s">
        <v>2876</v>
      </c>
      <c r="AE297" s="1">
        <v>45895.679837962962</v>
      </c>
      <c r="CB297" s="15"/>
      <c r="CI297" t="s">
        <v>261</v>
      </c>
      <c r="CJ297" t="s">
        <v>2246</v>
      </c>
      <c r="CK297">
        <v>45897</v>
      </c>
      <c r="CL297" t="s">
        <v>2245</v>
      </c>
      <c r="CM297" t="s">
        <v>2247</v>
      </c>
      <c r="CN297">
        <v>45897</v>
      </c>
      <c r="CP297" t="s">
        <v>262</v>
      </c>
      <c r="CQ297" t="s">
        <v>2248</v>
      </c>
    </row>
    <row r="298" spans="1:95" x14ac:dyDescent="0.2">
      <c r="A298" t="s">
        <v>257</v>
      </c>
      <c r="B298">
        <v>141</v>
      </c>
      <c r="C298" s="1" t="s">
        <v>2877</v>
      </c>
      <c r="D298" t="s">
        <v>2878</v>
      </c>
      <c r="E298" t="s">
        <v>259</v>
      </c>
      <c r="F298" t="s">
        <v>282</v>
      </c>
      <c r="G298" t="s">
        <v>264</v>
      </c>
      <c r="H298" t="s">
        <v>329</v>
      </c>
      <c r="I298" t="s">
        <v>264</v>
      </c>
      <c r="J298" t="s">
        <v>268</v>
      </c>
      <c r="K298" t="s">
        <v>264</v>
      </c>
      <c r="L298">
        <v>45897</v>
      </c>
      <c r="M298" t="s">
        <v>413</v>
      </c>
      <c r="N298">
        <v>1</v>
      </c>
      <c r="O298">
        <v>1</v>
      </c>
      <c r="P298" t="s">
        <v>2269</v>
      </c>
      <c r="T298" t="s">
        <v>416</v>
      </c>
      <c r="U298" t="s">
        <v>2534</v>
      </c>
      <c r="V298" t="s">
        <v>170</v>
      </c>
      <c r="W298">
        <v>1</v>
      </c>
      <c r="X298">
        <v>1</v>
      </c>
      <c r="Y298" t="s">
        <v>317</v>
      </c>
      <c r="Z298" t="s">
        <v>270</v>
      </c>
      <c r="AA298" t="s">
        <v>264</v>
      </c>
      <c r="AB298" t="s">
        <v>271</v>
      </c>
      <c r="AC298" t="s">
        <v>264</v>
      </c>
      <c r="AD298" t="s">
        <v>2879</v>
      </c>
      <c r="AE298" s="1">
        <v>45895.679837962962</v>
      </c>
      <c r="CB298" s="15"/>
      <c r="CI298" t="s">
        <v>261</v>
      </c>
      <c r="CJ298" t="s">
        <v>2246</v>
      </c>
      <c r="CK298">
        <v>45897</v>
      </c>
      <c r="CL298" t="s">
        <v>2245</v>
      </c>
      <c r="CM298" t="s">
        <v>2247</v>
      </c>
      <c r="CN298">
        <v>45897</v>
      </c>
      <c r="CP298" t="s">
        <v>262</v>
      </c>
      <c r="CQ298" t="s">
        <v>2248</v>
      </c>
    </row>
    <row r="299" spans="1:95" x14ac:dyDescent="0.2">
      <c r="A299" t="s">
        <v>257</v>
      </c>
      <c r="B299">
        <v>142</v>
      </c>
      <c r="C299" s="1" t="s">
        <v>2880</v>
      </c>
      <c r="D299" t="s">
        <v>2881</v>
      </c>
      <c r="E299" t="s">
        <v>259</v>
      </c>
      <c r="F299" t="s">
        <v>282</v>
      </c>
      <c r="G299" t="s">
        <v>264</v>
      </c>
      <c r="H299" t="s">
        <v>318</v>
      </c>
      <c r="I299" t="s">
        <v>264</v>
      </c>
      <c r="J299" t="s">
        <v>268</v>
      </c>
      <c r="K299" t="s">
        <v>264</v>
      </c>
      <c r="L299">
        <v>45897</v>
      </c>
      <c r="M299" t="s">
        <v>413</v>
      </c>
      <c r="N299">
        <v>1</v>
      </c>
      <c r="O299">
        <v>1</v>
      </c>
      <c r="P299" t="s">
        <v>2269</v>
      </c>
      <c r="T299" t="s">
        <v>416</v>
      </c>
      <c r="U299" t="s">
        <v>2882</v>
      </c>
      <c r="W299">
        <v>36</v>
      </c>
      <c r="X299">
        <v>36</v>
      </c>
      <c r="Y299" t="s">
        <v>317</v>
      </c>
      <c r="Z299" t="s">
        <v>270</v>
      </c>
      <c r="AA299" t="s">
        <v>264</v>
      </c>
      <c r="AB299" t="s">
        <v>271</v>
      </c>
      <c r="AC299" t="s">
        <v>264</v>
      </c>
      <c r="AD299" t="s">
        <v>2883</v>
      </c>
      <c r="AE299" s="1">
        <v>45897.579212962963</v>
      </c>
      <c r="CB299" s="15"/>
      <c r="CI299" t="s">
        <v>261</v>
      </c>
      <c r="CJ299" t="s">
        <v>2246</v>
      </c>
      <c r="CK299">
        <v>45897</v>
      </c>
      <c r="CL299" t="s">
        <v>2245</v>
      </c>
      <c r="CM299" t="s">
        <v>2247</v>
      </c>
      <c r="CN299">
        <v>45897</v>
      </c>
      <c r="CP299" t="s">
        <v>262</v>
      </c>
      <c r="CQ299" t="s">
        <v>2248</v>
      </c>
    </row>
    <row r="300" spans="1:95" x14ac:dyDescent="0.2">
      <c r="A300" t="s">
        <v>257</v>
      </c>
      <c r="B300">
        <v>143</v>
      </c>
      <c r="C300" s="1" t="s">
        <v>2884</v>
      </c>
      <c r="D300" t="s">
        <v>2885</v>
      </c>
      <c r="E300" t="s">
        <v>259</v>
      </c>
      <c r="F300" t="s">
        <v>282</v>
      </c>
      <c r="G300" t="s">
        <v>264</v>
      </c>
      <c r="H300" t="s">
        <v>326</v>
      </c>
      <c r="I300" t="s">
        <v>264</v>
      </c>
      <c r="J300" t="s">
        <v>268</v>
      </c>
      <c r="K300" t="s">
        <v>264</v>
      </c>
      <c r="L300">
        <v>45897</v>
      </c>
      <c r="M300" t="s">
        <v>413</v>
      </c>
      <c r="N300">
        <v>1</v>
      </c>
      <c r="O300">
        <v>1</v>
      </c>
      <c r="P300" t="s">
        <v>2269</v>
      </c>
      <c r="T300" t="s">
        <v>416</v>
      </c>
      <c r="U300" t="s">
        <v>2534</v>
      </c>
      <c r="V300" t="s">
        <v>170</v>
      </c>
      <c r="W300">
        <v>1</v>
      </c>
      <c r="X300">
        <v>1</v>
      </c>
      <c r="Y300" t="s">
        <v>317</v>
      </c>
      <c r="Z300" t="s">
        <v>270</v>
      </c>
      <c r="AA300" t="s">
        <v>264</v>
      </c>
      <c r="AB300" t="s">
        <v>271</v>
      </c>
      <c r="AC300" t="s">
        <v>264</v>
      </c>
      <c r="AD300" t="s">
        <v>2886</v>
      </c>
      <c r="AE300" s="1">
        <v>45895.679837962962</v>
      </c>
      <c r="CB300" s="15"/>
      <c r="CI300" t="s">
        <v>261</v>
      </c>
      <c r="CJ300" t="s">
        <v>2246</v>
      </c>
      <c r="CK300">
        <v>45897</v>
      </c>
      <c r="CL300" t="s">
        <v>2245</v>
      </c>
      <c r="CM300" t="s">
        <v>2247</v>
      </c>
      <c r="CN300">
        <v>45897</v>
      </c>
      <c r="CP300" t="s">
        <v>262</v>
      </c>
      <c r="CQ300" t="s">
        <v>2248</v>
      </c>
    </row>
    <row r="301" spans="1:95" x14ac:dyDescent="0.2">
      <c r="A301" t="s">
        <v>257</v>
      </c>
      <c r="B301">
        <v>144</v>
      </c>
      <c r="C301" s="1" t="s">
        <v>2887</v>
      </c>
      <c r="D301" t="s">
        <v>2888</v>
      </c>
      <c r="E301" t="s">
        <v>259</v>
      </c>
      <c r="F301" t="s">
        <v>282</v>
      </c>
      <c r="G301" t="s">
        <v>264</v>
      </c>
      <c r="H301" t="s">
        <v>334</v>
      </c>
      <c r="I301" t="s">
        <v>264</v>
      </c>
      <c r="J301" t="s">
        <v>268</v>
      </c>
      <c r="K301" t="s">
        <v>264</v>
      </c>
      <c r="L301">
        <v>45897</v>
      </c>
      <c r="M301" t="s">
        <v>413</v>
      </c>
      <c r="N301">
        <v>1</v>
      </c>
      <c r="O301">
        <v>1</v>
      </c>
      <c r="P301" t="s">
        <v>2269</v>
      </c>
      <c r="T301" t="s">
        <v>416</v>
      </c>
      <c r="U301" t="s">
        <v>2889</v>
      </c>
      <c r="W301">
        <v>1.4</v>
      </c>
      <c r="X301">
        <v>1.4</v>
      </c>
      <c r="Y301" t="s">
        <v>317</v>
      </c>
      <c r="Z301" t="s">
        <v>270</v>
      </c>
      <c r="AA301" t="s">
        <v>264</v>
      </c>
      <c r="AB301" t="s">
        <v>271</v>
      </c>
      <c r="AC301" t="s">
        <v>264</v>
      </c>
      <c r="AD301" t="s">
        <v>2890</v>
      </c>
      <c r="AE301" s="1">
        <v>45895.679837962962</v>
      </c>
      <c r="CB301" s="15"/>
      <c r="CI301" t="s">
        <v>261</v>
      </c>
      <c r="CJ301" t="s">
        <v>2246</v>
      </c>
      <c r="CK301">
        <v>45897</v>
      </c>
      <c r="CL301" t="s">
        <v>2245</v>
      </c>
      <c r="CM301" t="s">
        <v>2247</v>
      </c>
      <c r="CN301">
        <v>45897</v>
      </c>
      <c r="CP301" t="s">
        <v>262</v>
      </c>
      <c r="CQ301" t="s">
        <v>2248</v>
      </c>
    </row>
    <row r="302" spans="1:95" x14ac:dyDescent="0.2">
      <c r="A302" t="s">
        <v>257</v>
      </c>
      <c r="B302">
        <v>145</v>
      </c>
      <c r="C302" s="1" t="s">
        <v>2891</v>
      </c>
      <c r="D302" t="s">
        <v>2892</v>
      </c>
      <c r="E302" t="s">
        <v>259</v>
      </c>
      <c r="F302" t="s">
        <v>282</v>
      </c>
      <c r="G302" t="s">
        <v>264</v>
      </c>
      <c r="H302" t="s">
        <v>332</v>
      </c>
      <c r="I302" t="s">
        <v>264</v>
      </c>
      <c r="J302" t="s">
        <v>268</v>
      </c>
      <c r="K302" t="s">
        <v>264</v>
      </c>
      <c r="L302">
        <v>45897</v>
      </c>
      <c r="M302" t="s">
        <v>413</v>
      </c>
      <c r="N302">
        <v>1</v>
      </c>
      <c r="O302">
        <v>1</v>
      </c>
      <c r="P302" t="s">
        <v>2269</v>
      </c>
      <c r="T302" t="s">
        <v>416</v>
      </c>
      <c r="U302" t="s">
        <v>2534</v>
      </c>
      <c r="V302" t="s">
        <v>170</v>
      </c>
      <c r="W302">
        <v>1</v>
      </c>
      <c r="X302">
        <v>1</v>
      </c>
      <c r="Y302" t="s">
        <v>317</v>
      </c>
      <c r="Z302" t="s">
        <v>270</v>
      </c>
      <c r="AA302" t="s">
        <v>264</v>
      </c>
      <c r="AB302" t="s">
        <v>271</v>
      </c>
      <c r="AC302" t="s">
        <v>264</v>
      </c>
      <c r="AD302" t="s">
        <v>2893</v>
      </c>
      <c r="AE302" s="1">
        <v>45895.679837962962</v>
      </c>
      <c r="CB302" s="15"/>
      <c r="CI302" t="s">
        <v>261</v>
      </c>
      <c r="CJ302" t="s">
        <v>2246</v>
      </c>
      <c r="CK302">
        <v>45897</v>
      </c>
      <c r="CL302" t="s">
        <v>2245</v>
      </c>
      <c r="CM302" t="s">
        <v>2247</v>
      </c>
      <c r="CN302">
        <v>45897</v>
      </c>
      <c r="CP302" t="s">
        <v>262</v>
      </c>
      <c r="CQ302" t="s">
        <v>2248</v>
      </c>
    </row>
    <row r="303" spans="1:95" x14ac:dyDescent="0.2">
      <c r="A303" t="s">
        <v>257</v>
      </c>
      <c r="B303">
        <v>146</v>
      </c>
      <c r="C303" s="1" t="s">
        <v>2894</v>
      </c>
      <c r="D303" t="s">
        <v>2895</v>
      </c>
      <c r="E303" t="s">
        <v>259</v>
      </c>
      <c r="F303" t="s">
        <v>282</v>
      </c>
      <c r="G303" t="s">
        <v>264</v>
      </c>
      <c r="H303" t="s">
        <v>333</v>
      </c>
      <c r="I303" t="s">
        <v>264</v>
      </c>
      <c r="J303" t="s">
        <v>268</v>
      </c>
      <c r="K303" t="s">
        <v>264</v>
      </c>
      <c r="L303">
        <v>45897</v>
      </c>
      <c r="M303" t="s">
        <v>413</v>
      </c>
      <c r="N303">
        <v>1</v>
      </c>
      <c r="O303">
        <v>1</v>
      </c>
      <c r="P303" t="s">
        <v>2269</v>
      </c>
      <c r="T303" t="s">
        <v>416</v>
      </c>
      <c r="U303" t="s">
        <v>2534</v>
      </c>
      <c r="V303" t="s">
        <v>170</v>
      </c>
      <c r="W303">
        <v>1</v>
      </c>
      <c r="X303">
        <v>1</v>
      </c>
      <c r="Y303" t="s">
        <v>317</v>
      </c>
      <c r="Z303" t="s">
        <v>270</v>
      </c>
      <c r="AA303" t="s">
        <v>264</v>
      </c>
      <c r="AB303" t="s">
        <v>271</v>
      </c>
      <c r="AC303" t="s">
        <v>264</v>
      </c>
      <c r="AD303" t="s">
        <v>2896</v>
      </c>
      <c r="AE303" s="1">
        <v>45895.679837962962</v>
      </c>
      <c r="CB303" s="15"/>
      <c r="CI303" t="s">
        <v>261</v>
      </c>
      <c r="CJ303" t="s">
        <v>2246</v>
      </c>
      <c r="CK303">
        <v>45897</v>
      </c>
      <c r="CL303" t="s">
        <v>2245</v>
      </c>
      <c r="CM303" t="s">
        <v>2247</v>
      </c>
      <c r="CN303">
        <v>45897</v>
      </c>
      <c r="CP303" t="s">
        <v>262</v>
      </c>
      <c r="CQ303" t="s">
        <v>2248</v>
      </c>
    </row>
    <row r="304" spans="1:95" x14ac:dyDescent="0.2">
      <c r="A304" t="s">
        <v>257</v>
      </c>
      <c r="B304">
        <v>147</v>
      </c>
      <c r="C304" s="1" t="s">
        <v>2897</v>
      </c>
      <c r="D304" t="s">
        <v>2898</v>
      </c>
      <c r="E304" t="s">
        <v>259</v>
      </c>
      <c r="F304" t="s">
        <v>282</v>
      </c>
      <c r="G304" t="s">
        <v>264</v>
      </c>
      <c r="H304" t="s">
        <v>321</v>
      </c>
      <c r="I304" t="s">
        <v>264</v>
      </c>
      <c r="J304" t="s">
        <v>268</v>
      </c>
      <c r="K304" t="s">
        <v>264</v>
      </c>
      <c r="L304">
        <v>45897</v>
      </c>
      <c r="M304" t="s">
        <v>413</v>
      </c>
      <c r="N304">
        <v>1</v>
      </c>
      <c r="O304">
        <v>1</v>
      </c>
      <c r="P304" t="s">
        <v>2269</v>
      </c>
      <c r="T304" t="s">
        <v>416</v>
      </c>
      <c r="U304" t="s">
        <v>2899</v>
      </c>
      <c r="W304">
        <v>5</v>
      </c>
      <c r="X304">
        <v>5</v>
      </c>
      <c r="Y304" t="s">
        <v>317</v>
      </c>
      <c r="Z304" t="s">
        <v>270</v>
      </c>
      <c r="AA304" t="s">
        <v>264</v>
      </c>
      <c r="AB304" t="s">
        <v>271</v>
      </c>
      <c r="AC304" t="s">
        <v>264</v>
      </c>
      <c r="AD304" t="s">
        <v>2900</v>
      </c>
      <c r="AE304" s="1">
        <v>45895.679837962962</v>
      </c>
      <c r="CB304" s="15"/>
      <c r="CI304" t="s">
        <v>261</v>
      </c>
      <c r="CJ304" t="s">
        <v>2246</v>
      </c>
      <c r="CK304">
        <v>45897</v>
      </c>
      <c r="CL304" t="s">
        <v>2245</v>
      </c>
      <c r="CM304" t="s">
        <v>2247</v>
      </c>
      <c r="CN304">
        <v>45897</v>
      </c>
      <c r="CP304" t="s">
        <v>262</v>
      </c>
      <c r="CQ304" t="s">
        <v>2248</v>
      </c>
    </row>
    <row r="305" spans="1:95" x14ac:dyDescent="0.2">
      <c r="A305" t="s">
        <v>257</v>
      </c>
      <c r="B305">
        <v>148</v>
      </c>
      <c r="C305" s="1" t="s">
        <v>2901</v>
      </c>
      <c r="D305" t="s">
        <v>2902</v>
      </c>
      <c r="E305" t="s">
        <v>259</v>
      </c>
      <c r="F305" t="s">
        <v>282</v>
      </c>
      <c r="G305" t="s">
        <v>264</v>
      </c>
      <c r="H305" t="s">
        <v>322</v>
      </c>
      <c r="I305" t="s">
        <v>264</v>
      </c>
      <c r="J305" t="s">
        <v>268</v>
      </c>
      <c r="K305" t="s">
        <v>264</v>
      </c>
      <c r="L305">
        <v>45897</v>
      </c>
      <c r="M305" t="s">
        <v>413</v>
      </c>
      <c r="N305">
        <v>1</v>
      </c>
      <c r="O305">
        <v>1</v>
      </c>
      <c r="P305" t="s">
        <v>2269</v>
      </c>
      <c r="T305" t="s">
        <v>416</v>
      </c>
      <c r="U305" t="s">
        <v>2903</v>
      </c>
      <c r="W305">
        <v>1.5</v>
      </c>
      <c r="X305">
        <v>1.5</v>
      </c>
      <c r="Y305" t="s">
        <v>317</v>
      </c>
      <c r="Z305" t="s">
        <v>270</v>
      </c>
      <c r="AA305" t="s">
        <v>264</v>
      </c>
      <c r="AB305" t="s">
        <v>271</v>
      </c>
      <c r="AC305" t="s">
        <v>264</v>
      </c>
      <c r="AD305" t="s">
        <v>2904</v>
      </c>
      <c r="AE305" s="1">
        <v>45895.679837962962</v>
      </c>
      <c r="CB305" s="15"/>
      <c r="CI305" t="s">
        <v>261</v>
      </c>
      <c r="CJ305" t="s">
        <v>2246</v>
      </c>
      <c r="CK305">
        <v>45897</v>
      </c>
      <c r="CL305" t="s">
        <v>2245</v>
      </c>
      <c r="CM305" t="s">
        <v>2247</v>
      </c>
      <c r="CN305">
        <v>45897</v>
      </c>
      <c r="CP305" t="s">
        <v>262</v>
      </c>
      <c r="CQ305" t="s">
        <v>2248</v>
      </c>
    </row>
    <row r="306" spans="1:95" x14ac:dyDescent="0.2">
      <c r="A306" t="s">
        <v>257</v>
      </c>
      <c r="B306">
        <v>149</v>
      </c>
      <c r="C306" s="1" t="s">
        <v>2905</v>
      </c>
      <c r="D306" t="s">
        <v>2906</v>
      </c>
      <c r="E306" t="s">
        <v>259</v>
      </c>
      <c r="F306" t="s">
        <v>282</v>
      </c>
      <c r="G306" t="s">
        <v>264</v>
      </c>
      <c r="H306" t="s">
        <v>295</v>
      </c>
      <c r="I306" t="s">
        <v>264</v>
      </c>
      <c r="J306" t="s">
        <v>268</v>
      </c>
      <c r="K306" t="s">
        <v>264</v>
      </c>
      <c r="L306">
        <v>45897</v>
      </c>
      <c r="M306" t="s">
        <v>413</v>
      </c>
      <c r="N306">
        <v>1</v>
      </c>
      <c r="O306">
        <v>1</v>
      </c>
      <c r="P306" t="s">
        <v>2269</v>
      </c>
      <c r="T306" t="s">
        <v>416</v>
      </c>
      <c r="U306" t="s">
        <v>2610</v>
      </c>
      <c r="V306" t="s">
        <v>170</v>
      </c>
      <c r="W306">
        <v>0.1</v>
      </c>
      <c r="X306">
        <v>0.1</v>
      </c>
      <c r="Y306" t="s">
        <v>269</v>
      </c>
      <c r="Z306" t="s">
        <v>270</v>
      </c>
      <c r="AA306" t="s">
        <v>264</v>
      </c>
      <c r="AB306" t="s">
        <v>271</v>
      </c>
      <c r="AC306" t="s">
        <v>264</v>
      </c>
      <c r="AD306" t="s">
        <v>2907</v>
      </c>
      <c r="AE306" s="1">
        <v>45895.113807870373</v>
      </c>
      <c r="CB306" s="15"/>
      <c r="CI306" t="s">
        <v>261</v>
      </c>
      <c r="CJ306" t="s">
        <v>2246</v>
      </c>
      <c r="CK306">
        <v>45897</v>
      </c>
      <c r="CL306" t="s">
        <v>2245</v>
      </c>
      <c r="CM306" t="s">
        <v>2247</v>
      </c>
      <c r="CN306">
        <v>45897</v>
      </c>
      <c r="CP306" t="s">
        <v>262</v>
      </c>
      <c r="CQ306" t="s">
        <v>2248</v>
      </c>
    </row>
    <row r="307" spans="1:95" x14ac:dyDescent="0.2">
      <c r="A307" t="s">
        <v>257</v>
      </c>
      <c r="B307">
        <v>150</v>
      </c>
      <c r="C307" s="1" t="s">
        <v>2908</v>
      </c>
      <c r="D307" t="s">
        <v>2909</v>
      </c>
      <c r="E307" t="s">
        <v>259</v>
      </c>
      <c r="F307" t="s">
        <v>282</v>
      </c>
      <c r="G307" t="s">
        <v>264</v>
      </c>
      <c r="H307" t="s">
        <v>302</v>
      </c>
      <c r="I307" t="s">
        <v>264</v>
      </c>
      <c r="J307" t="s">
        <v>268</v>
      </c>
      <c r="K307" t="s">
        <v>264</v>
      </c>
      <c r="L307">
        <v>45897</v>
      </c>
      <c r="M307" t="s">
        <v>413</v>
      </c>
      <c r="N307">
        <v>1</v>
      </c>
      <c r="O307">
        <v>1</v>
      </c>
      <c r="P307" t="s">
        <v>2269</v>
      </c>
      <c r="T307" t="s">
        <v>416</v>
      </c>
      <c r="U307" t="s">
        <v>2610</v>
      </c>
      <c r="V307" t="s">
        <v>170</v>
      </c>
      <c r="W307">
        <v>0.1</v>
      </c>
      <c r="X307">
        <v>0.1</v>
      </c>
      <c r="Y307" t="s">
        <v>269</v>
      </c>
      <c r="Z307" t="s">
        <v>270</v>
      </c>
      <c r="AA307" t="s">
        <v>264</v>
      </c>
      <c r="AB307" t="s">
        <v>271</v>
      </c>
      <c r="AC307" t="s">
        <v>264</v>
      </c>
      <c r="AD307" t="s">
        <v>2910</v>
      </c>
      <c r="AE307" s="1">
        <v>45895.113807870373</v>
      </c>
      <c r="CB307" s="15"/>
      <c r="CI307" t="s">
        <v>261</v>
      </c>
      <c r="CJ307" t="s">
        <v>2246</v>
      </c>
      <c r="CK307">
        <v>45897</v>
      </c>
      <c r="CL307" t="s">
        <v>2245</v>
      </c>
      <c r="CM307" t="s">
        <v>2247</v>
      </c>
      <c r="CN307">
        <v>45897</v>
      </c>
      <c r="CP307" t="s">
        <v>262</v>
      </c>
      <c r="CQ307" t="s">
        <v>2248</v>
      </c>
    </row>
    <row r="308" spans="1:95" x14ac:dyDescent="0.2">
      <c r="A308" t="s">
        <v>257</v>
      </c>
      <c r="B308">
        <v>151</v>
      </c>
      <c r="C308" s="1" t="s">
        <v>2911</v>
      </c>
      <c r="D308" t="s">
        <v>2912</v>
      </c>
      <c r="E308" t="s">
        <v>259</v>
      </c>
      <c r="F308" t="s">
        <v>282</v>
      </c>
      <c r="G308" t="s">
        <v>264</v>
      </c>
      <c r="H308" t="s">
        <v>303</v>
      </c>
      <c r="I308" t="s">
        <v>264</v>
      </c>
      <c r="J308" t="s">
        <v>268</v>
      </c>
      <c r="K308" t="s">
        <v>264</v>
      </c>
      <c r="L308">
        <v>45897</v>
      </c>
      <c r="M308" t="s">
        <v>413</v>
      </c>
      <c r="N308">
        <v>1</v>
      </c>
      <c r="O308">
        <v>1</v>
      </c>
      <c r="P308" t="s">
        <v>2269</v>
      </c>
      <c r="T308" t="s">
        <v>416</v>
      </c>
      <c r="U308" t="s">
        <v>2610</v>
      </c>
      <c r="V308" t="s">
        <v>170</v>
      </c>
      <c r="W308">
        <v>0.1</v>
      </c>
      <c r="X308">
        <v>0.1</v>
      </c>
      <c r="Y308" t="s">
        <v>269</v>
      </c>
      <c r="Z308" t="s">
        <v>270</v>
      </c>
      <c r="AA308" t="s">
        <v>264</v>
      </c>
      <c r="AB308" t="s">
        <v>271</v>
      </c>
      <c r="AC308" t="s">
        <v>264</v>
      </c>
      <c r="AD308" t="s">
        <v>2913</v>
      </c>
      <c r="AE308" s="1">
        <v>45895.113807870373</v>
      </c>
      <c r="CB308" s="15"/>
      <c r="CI308" t="s">
        <v>261</v>
      </c>
      <c r="CJ308" t="s">
        <v>2246</v>
      </c>
      <c r="CK308">
        <v>45897</v>
      </c>
      <c r="CL308" t="s">
        <v>2245</v>
      </c>
      <c r="CM308" t="s">
        <v>2247</v>
      </c>
      <c r="CN308">
        <v>45897</v>
      </c>
      <c r="CP308" t="s">
        <v>262</v>
      </c>
      <c r="CQ308" t="s">
        <v>2248</v>
      </c>
    </row>
    <row r="309" spans="1:95" x14ac:dyDescent="0.2">
      <c r="A309" t="s">
        <v>257</v>
      </c>
      <c r="B309">
        <v>152</v>
      </c>
      <c r="C309" s="1" t="s">
        <v>2914</v>
      </c>
      <c r="D309" t="s">
        <v>2915</v>
      </c>
      <c r="E309" t="s">
        <v>259</v>
      </c>
      <c r="F309" t="s">
        <v>282</v>
      </c>
      <c r="G309" t="s">
        <v>264</v>
      </c>
      <c r="H309" t="s">
        <v>296</v>
      </c>
      <c r="I309" t="s">
        <v>264</v>
      </c>
      <c r="J309" t="s">
        <v>268</v>
      </c>
      <c r="K309" t="s">
        <v>264</v>
      </c>
      <c r="L309">
        <v>45897</v>
      </c>
      <c r="M309" t="s">
        <v>413</v>
      </c>
      <c r="N309">
        <v>1</v>
      </c>
      <c r="O309">
        <v>1</v>
      </c>
      <c r="P309" t="s">
        <v>2269</v>
      </c>
      <c r="T309" t="s">
        <v>416</v>
      </c>
      <c r="U309" t="s">
        <v>2440</v>
      </c>
      <c r="V309" t="s">
        <v>170</v>
      </c>
      <c r="W309">
        <v>0.2</v>
      </c>
      <c r="X309">
        <v>0.2</v>
      </c>
      <c r="Y309" t="s">
        <v>269</v>
      </c>
      <c r="Z309" t="s">
        <v>270</v>
      </c>
      <c r="AA309" t="s">
        <v>264</v>
      </c>
      <c r="AB309" t="s">
        <v>271</v>
      </c>
      <c r="AC309" t="s">
        <v>264</v>
      </c>
      <c r="AD309" t="s">
        <v>2916</v>
      </c>
      <c r="AE309" s="1">
        <v>45895.113807870373</v>
      </c>
      <c r="CB309" s="15"/>
      <c r="CI309" t="s">
        <v>261</v>
      </c>
      <c r="CJ309" t="s">
        <v>2246</v>
      </c>
      <c r="CK309">
        <v>45897</v>
      </c>
      <c r="CL309" t="s">
        <v>2245</v>
      </c>
      <c r="CM309" t="s">
        <v>2247</v>
      </c>
      <c r="CN309">
        <v>45897</v>
      </c>
      <c r="CP309" t="s">
        <v>262</v>
      </c>
      <c r="CQ309" t="s">
        <v>2248</v>
      </c>
    </row>
    <row r="310" spans="1:95" x14ac:dyDescent="0.2">
      <c r="A310" t="s">
        <v>257</v>
      </c>
      <c r="B310">
        <v>153</v>
      </c>
      <c r="C310" s="1" t="s">
        <v>2917</v>
      </c>
      <c r="D310" t="s">
        <v>2918</v>
      </c>
      <c r="E310" t="s">
        <v>259</v>
      </c>
      <c r="F310" t="s">
        <v>282</v>
      </c>
      <c r="G310" t="s">
        <v>264</v>
      </c>
      <c r="H310" t="s">
        <v>294</v>
      </c>
      <c r="I310" t="s">
        <v>264</v>
      </c>
      <c r="J310" t="s">
        <v>268</v>
      </c>
      <c r="K310" t="s">
        <v>264</v>
      </c>
      <c r="L310">
        <v>45897</v>
      </c>
      <c r="M310" t="s">
        <v>413</v>
      </c>
      <c r="N310">
        <v>1</v>
      </c>
      <c r="O310">
        <v>1</v>
      </c>
      <c r="P310" t="s">
        <v>2269</v>
      </c>
      <c r="T310" t="s">
        <v>416</v>
      </c>
      <c r="U310" t="s">
        <v>2610</v>
      </c>
      <c r="V310" t="s">
        <v>170</v>
      </c>
      <c r="W310">
        <v>0.1</v>
      </c>
      <c r="X310">
        <v>0.1</v>
      </c>
      <c r="Y310" t="s">
        <v>269</v>
      </c>
      <c r="Z310" t="s">
        <v>270</v>
      </c>
      <c r="AA310" t="s">
        <v>264</v>
      </c>
      <c r="AB310" t="s">
        <v>271</v>
      </c>
      <c r="AC310" t="s">
        <v>264</v>
      </c>
      <c r="AD310" t="s">
        <v>2919</v>
      </c>
      <c r="AE310" s="1">
        <v>45895.113807870373</v>
      </c>
      <c r="CB310" s="15"/>
      <c r="CI310" t="s">
        <v>261</v>
      </c>
      <c r="CJ310" t="s">
        <v>2246</v>
      </c>
      <c r="CK310">
        <v>45897</v>
      </c>
      <c r="CL310" t="s">
        <v>2245</v>
      </c>
      <c r="CM310" t="s">
        <v>2247</v>
      </c>
      <c r="CN310">
        <v>45897</v>
      </c>
      <c r="CP310" t="s">
        <v>262</v>
      </c>
      <c r="CQ310" t="s">
        <v>2248</v>
      </c>
    </row>
    <row r="311" spans="1:95" x14ac:dyDescent="0.2">
      <c r="A311" t="s">
        <v>257</v>
      </c>
      <c r="B311">
        <v>154</v>
      </c>
      <c r="C311" s="1" t="s">
        <v>2920</v>
      </c>
      <c r="D311" t="s">
        <v>2921</v>
      </c>
      <c r="E311" t="s">
        <v>259</v>
      </c>
      <c r="F311" t="s">
        <v>282</v>
      </c>
      <c r="G311" t="s">
        <v>264</v>
      </c>
      <c r="H311" t="s">
        <v>305</v>
      </c>
      <c r="I311" t="s">
        <v>264</v>
      </c>
      <c r="J311" t="s">
        <v>268</v>
      </c>
      <c r="K311" t="s">
        <v>264</v>
      </c>
      <c r="L311">
        <v>45897</v>
      </c>
      <c r="M311" t="s">
        <v>413</v>
      </c>
      <c r="N311">
        <v>1</v>
      </c>
      <c r="O311">
        <v>1</v>
      </c>
      <c r="P311" t="s">
        <v>2269</v>
      </c>
      <c r="T311" t="s">
        <v>416</v>
      </c>
      <c r="U311" t="s">
        <v>2610</v>
      </c>
      <c r="V311" t="s">
        <v>170</v>
      </c>
      <c r="W311">
        <v>0.1</v>
      </c>
      <c r="X311">
        <v>0.1</v>
      </c>
      <c r="Y311" t="s">
        <v>269</v>
      </c>
      <c r="Z311" t="s">
        <v>270</v>
      </c>
      <c r="AA311" t="s">
        <v>264</v>
      </c>
      <c r="AB311" t="s">
        <v>271</v>
      </c>
      <c r="AC311" t="s">
        <v>264</v>
      </c>
      <c r="AD311" t="s">
        <v>2922</v>
      </c>
      <c r="AE311" s="1">
        <v>45895.113807870373</v>
      </c>
      <c r="CB311" s="15"/>
      <c r="CI311" t="s">
        <v>261</v>
      </c>
      <c r="CJ311" t="s">
        <v>2246</v>
      </c>
      <c r="CK311">
        <v>45897</v>
      </c>
      <c r="CL311" t="s">
        <v>2245</v>
      </c>
      <c r="CM311" t="s">
        <v>2247</v>
      </c>
      <c r="CN311">
        <v>45897</v>
      </c>
      <c r="CP311" t="s">
        <v>262</v>
      </c>
      <c r="CQ311" t="s">
        <v>2248</v>
      </c>
    </row>
    <row r="312" spans="1:95" x14ac:dyDescent="0.2">
      <c r="A312" t="s">
        <v>257</v>
      </c>
      <c r="B312">
        <v>155</v>
      </c>
      <c r="C312" s="1" t="s">
        <v>2923</v>
      </c>
      <c r="D312" t="s">
        <v>2924</v>
      </c>
      <c r="E312" t="s">
        <v>259</v>
      </c>
      <c r="F312" t="s">
        <v>282</v>
      </c>
      <c r="G312" t="s">
        <v>264</v>
      </c>
      <c r="H312" t="s">
        <v>293</v>
      </c>
      <c r="I312" t="s">
        <v>264</v>
      </c>
      <c r="J312" t="s">
        <v>268</v>
      </c>
      <c r="K312" t="s">
        <v>264</v>
      </c>
      <c r="L312">
        <v>45897</v>
      </c>
      <c r="M312" t="s">
        <v>413</v>
      </c>
      <c r="N312">
        <v>1</v>
      </c>
      <c r="O312">
        <v>1</v>
      </c>
      <c r="P312" t="s">
        <v>2269</v>
      </c>
      <c r="T312" t="s">
        <v>416</v>
      </c>
      <c r="U312" t="s">
        <v>2610</v>
      </c>
      <c r="V312" t="s">
        <v>170</v>
      </c>
      <c r="W312">
        <v>0.1</v>
      </c>
      <c r="X312">
        <v>0.1</v>
      </c>
      <c r="Y312" t="s">
        <v>269</v>
      </c>
      <c r="Z312" t="s">
        <v>270</v>
      </c>
      <c r="AA312" t="s">
        <v>264</v>
      </c>
      <c r="AB312" t="s">
        <v>271</v>
      </c>
      <c r="AC312" t="s">
        <v>264</v>
      </c>
      <c r="AD312" t="s">
        <v>2925</v>
      </c>
      <c r="AE312" s="1">
        <v>45895.113807870373</v>
      </c>
      <c r="CB312" s="15"/>
      <c r="CI312" t="s">
        <v>261</v>
      </c>
      <c r="CJ312" t="s">
        <v>2246</v>
      </c>
      <c r="CK312">
        <v>45897</v>
      </c>
      <c r="CL312" t="s">
        <v>2245</v>
      </c>
      <c r="CM312" t="s">
        <v>2247</v>
      </c>
      <c r="CN312">
        <v>45897</v>
      </c>
      <c r="CP312" t="s">
        <v>262</v>
      </c>
      <c r="CQ312" t="s">
        <v>2248</v>
      </c>
    </row>
    <row r="313" spans="1:95" x14ac:dyDescent="0.2">
      <c r="A313" t="s">
        <v>257</v>
      </c>
      <c r="B313">
        <v>156</v>
      </c>
      <c r="C313" s="1" t="s">
        <v>2926</v>
      </c>
      <c r="D313" t="s">
        <v>2927</v>
      </c>
      <c r="E313" t="s">
        <v>259</v>
      </c>
      <c r="F313" t="s">
        <v>282</v>
      </c>
      <c r="G313" t="s">
        <v>264</v>
      </c>
      <c r="H313" t="s">
        <v>304</v>
      </c>
      <c r="I313" t="s">
        <v>264</v>
      </c>
      <c r="J313" t="s">
        <v>268</v>
      </c>
      <c r="K313" t="s">
        <v>264</v>
      </c>
      <c r="L313">
        <v>45897</v>
      </c>
      <c r="M313" t="s">
        <v>413</v>
      </c>
      <c r="N313">
        <v>1</v>
      </c>
      <c r="O313">
        <v>1</v>
      </c>
      <c r="P313" t="s">
        <v>2269</v>
      </c>
      <c r="T313" t="s">
        <v>416</v>
      </c>
      <c r="U313" t="s">
        <v>2610</v>
      </c>
      <c r="V313" t="s">
        <v>170</v>
      </c>
      <c r="W313">
        <v>0.1</v>
      </c>
      <c r="X313">
        <v>0.1</v>
      </c>
      <c r="Y313" t="s">
        <v>269</v>
      </c>
      <c r="Z313" t="s">
        <v>270</v>
      </c>
      <c r="AA313" t="s">
        <v>264</v>
      </c>
      <c r="AB313" t="s">
        <v>271</v>
      </c>
      <c r="AC313" t="s">
        <v>264</v>
      </c>
      <c r="AD313" t="s">
        <v>2928</v>
      </c>
      <c r="AE313" s="1">
        <v>45895.113807870373</v>
      </c>
      <c r="CB313" s="15"/>
      <c r="CI313" t="s">
        <v>261</v>
      </c>
      <c r="CJ313" t="s">
        <v>2246</v>
      </c>
      <c r="CK313">
        <v>45897</v>
      </c>
      <c r="CL313" t="s">
        <v>2245</v>
      </c>
      <c r="CM313" t="s">
        <v>2247</v>
      </c>
      <c r="CN313">
        <v>45897</v>
      </c>
      <c r="CP313" t="s">
        <v>262</v>
      </c>
      <c r="CQ313" t="s">
        <v>2248</v>
      </c>
    </row>
    <row r="314" spans="1:95" x14ac:dyDescent="0.2">
      <c r="A314" t="s">
        <v>257</v>
      </c>
      <c r="B314">
        <v>157</v>
      </c>
      <c r="C314" s="1" t="s">
        <v>2929</v>
      </c>
      <c r="D314" t="s">
        <v>2930</v>
      </c>
      <c r="E314" t="s">
        <v>259</v>
      </c>
      <c r="F314" t="s">
        <v>282</v>
      </c>
      <c r="G314" t="s">
        <v>264</v>
      </c>
      <c r="H314" t="s">
        <v>283</v>
      </c>
      <c r="I314" t="s">
        <v>264</v>
      </c>
      <c r="J314" t="s">
        <v>268</v>
      </c>
      <c r="K314" t="s">
        <v>264</v>
      </c>
      <c r="L314">
        <v>45897</v>
      </c>
      <c r="M314" t="s">
        <v>413</v>
      </c>
      <c r="N314">
        <v>1</v>
      </c>
      <c r="O314">
        <v>1</v>
      </c>
      <c r="P314" t="s">
        <v>2269</v>
      </c>
      <c r="T314" t="s">
        <v>416</v>
      </c>
      <c r="U314" t="s">
        <v>2440</v>
      </c>
      <c r="V314" t="s">
        <v>170</v>
      </c>
      <c r="W314">
        <v>0.2</v>
      </c>
      <c r="X314">
        <v>0.2</v>
      </c>
      <c r="Y314" t="s">
        <v>269</v>
      </c>
      <c r="Z314" t="s">
        <v>270</v>
      </c>
      <c r="AA314" t="s">
        <v>264</v>
      </c>
      <c r="AB314" t="s">
        <v>271</v>
      </c>
      <c r="AC314" t="s">
        <v>264</v>
      </c>
      <c r="AD314" t="s">
        <v>2931</v>
      </c>
      <c r="AE314" s="1">
        <v>45895.113807870373</v>
      </c>
      <c r="CB314" s="15"/>
      <c r="CI314" t="s">
        <v>261</v>
      </c>
      <c r="CJ314" t="s">
        <v>2246</v>
      </c>
      <c r="CK314">
        <v>45897</v>
      </c>
      <c r="CL314" t="s">
        <v>2245</v>
      </c>
      <c r="CM314" t="s">
        <v>2247</v>
      </c>
      <c r="CN314">
        <v>45897</v>
      </c>
      <c r="CP314" t="s">
        <v>262</v>
      </c>
      <c r="CQ314" t="s">
        <v>2248</v>
      </c>
    </row>
    <row r="315" spans="1:95" x14ac:dyDescent="0.2">
      <c r="A315" t="s">
        <v>257</v>
      </c>
      <c r="B315">
        <v>158</v>
      </c>
      <c r="C315" s="1" t="s">
        <v>2932</v>
      </c>
      <c r="D315" t="s">
        <v>2933</v>
      </c>
      <c r="E315" t="s">
        <v>259</v>
      </c>
      <c r="F315" t="s">
        <v>282</v>
      </c>
      <c r="G315" t="s">
        <v>264</v>
      </c>
      <c r="H315" t="s">
        <v>286</v>
      </c>
      <c r="I315" t="s">
        <v>264</v>
      </c>
      <c r="J315" t="s">
        <v>268</v>
      </c>
      <c r="K315" t="s">
        <v>264</v>
      </c>
      <c r="L315">
        <v>45897</v>
      </c>
      <c r="M315" t="s">
        <v>413</v>
      </c>
      <c r="N315">
        <v>1</v>
      </c>
      <c r="O315">
        <v>1</v>
      </c>
      <c r="P315" t="s">
        <v>2269</v>
      </c>
      <c r="T315" t="s">
        <v>416</v>
      </c>
      <c r="U315" t="s">
        <v>2610</v>
      </c>
      <c r="V315" t="s">
        <v>170</v>
      </c>
      <c r="W315">
        <v>0.1</v>
      </c>
      <c r="X315">
        <v>0.1</v>
      </c>
      <c r="Y315" t="s">
        <v>269</v>
      </c>
      <c r="Z315" t="s">
        <v>270</v>
      </c>
      <c r="AA315" t="s">
        <v>264</v>
      </c>
      <c r="AB315" t="s">
        <v>271</v>
      </c>
      <c r="AC315" t="s">
        <v>264</v>
      </c>
      <c r="AD315" t="s">
        <v>2934</v>
      </c>
      <c r="AE315" s="1">
        <v>45895.113900462966</v>
      </c>
      <c r="CB315" s="15"/>
      <c r="CI315" t="s">
        <v>261</v>
      </c>
      <c r="CJ315" t="s">
        <v>2246</v>
      </c>
      <c r="CK315">
        <v>45897</v>
      </c>
      <c r="CL315" t="s">
        <v>2245</v>
      </c>
      <c r="CM315" t="s">
        <v>2247</v>
      </c>
      <c r="CN315">
        <v>45897</v>
      </c>
      <c r="CP315" t="s">
        <v>262</v>
      </c>
      <c r="CQ315" t="s">
        <v>2248</v>
      </c>
    </row>
    <row r="316" spans="1:95" x14ac:dyDescent="0.2">
      <c r="A316" t="s">
        <v>257</v>
      </c>
      <c r="B316">
        <v>159</v>
      </c>
      <c r="C316" s="1" t="s">
        <v>2935</v>
      </c>
      <c r="D316" t="s">
        <v>2936</v>
      </c>
      <c r="E316" t="s">
        <v>259</v>
      </c>
      <c r="F316" t="s">
        <v>282</v>
      </c>
      <c r="G316" t="s">
        <v>264</v>
      </c>
      <c r="H316" t="s">
        <v>287</v>
      </c>
      <c r="I316" t="s">
        <v>264</v>
      </c>
      <c r="J316" t="s">
        <v>268</v>
      </c>
      <c r="K316" t="s">
        <v>264</v>
      </c>
      <c r="L316">
        <v>45897</v>
      </c>
      <c r="M316" t="s">
        <v>413</v>
      </c>
      <c r="N316">
        <v>1</v>
      </c>
      <c r="O316">
        <v>1</v>
      </c>
      <c r="P316" t="s">
        <v>2269</v>
      </c>
      <c r="T316" t="s">
        <v>416</v>
      </c>
      <c r="U316" t="s">
        <v>2440</v>
      </c>
      <c r="V316" t="s">
        <v>170</v>
      </c>
      <c r="W316">
        <v>0.2</v>
      </c>
      <c r="X316">
        <v>0.2</v>
      </c>
      <c r="Y316" t="s">
        <v>269</v>
      </c>
      <c r="Z316" t="s">
        <v>270</v>
      </c>
      <c r="AA316" t="s">
        <v>264</v>
      </c>
      <c r="AB316" t="s">
        <v>271</v>
      </c>
      <c r="AC316" t="s">
        <v>264</v>
      </c>
      <c r="AD316" t="s">
        <v>2937</v>
      </c>
      <c r="AE316" s="1">
        <v>45895.113900462966</v>
      </c>
      <c r="CB316" s="15"/>
      <c r="CI316" t="s">
        <v>261</v>
      </c>
      <c r="CJ316" t="s">
        <v>2246</v>
      </c>
      <c r="CK316">
        <v>45897</v>
      </c>
      <c r="CL316" t="s">
        <v>2245</v>
      </c>
      <c r="CM316" t="s">
        <v>2247</v>
      </c>
      <c r="CN316">
        <v>45897</v>
      </c>
      <c r="CP316" t="s">
        <v>262</v>
      </c>
      <c r="CQ316" t="s">
        <v>2248</v>
      </c>
    </row>
    <row r="317" spans="1:95" x14ac:dyDescent="0.2">
      <c r="A317" t="s">
        <v>257</v>
      </c>
      <c r="B317">
        <v>160</v>
      </c>
      <c r="C317" s="1" t="s">
        <v>2938</v>
      </c>
      <c r="D317" t="s">
        <v>2939</v>
      </c>
      <c r="E317" t="s">
        <v>259</v>
      </c>
      <c r="F317" t="s">
        <v>309</v>
      </c>
      <c r="G317" t="s">
        <v>264</v>
      </c>
      <c r="H317" t="s">
        <v>310</v>
      </c>
      <c r="I317" t="s">
        <v>264</v>
      </c>
      <c r="J317" t="s">
        <v>268</v>
      </c>
      <c r="K317" t="s">
        <v>264</v>
      </c>
      <c r="L317">
        <v>45897</v>
      </c>
      <c r="M317" t="s">
        <v>413</v>
      </c>
      <c r="N317">
        <v>1</v>
      </c>
      <c r="O317">
        <v>1</v>
      </c>
      <c r="P317" t="s">
        <v>2269</v>
      </c>
      <c r="T317" t="s">
        <v>416</v>
      </c>
      <c r="U317" t="s">
        <v>2644</v>
      </c>
      <c r="V317" t="s">
        <v>170</v>
      </c>
      <c r="W317">
        <v>25</v>
      </c>
      <c r="X317">
        <v>25</v>
      </c>
      <c r="Y317" t="s">
        <v>269</v>
      </c>
      <c r="Z317" t="s">
        <v>270</v>
      </c>
      <c r="AA317" t="s">
        <v>264</v>
      </c>
      <c r="AB317" t="s">
        <v>271</v>
      </c>
      <c r="AC317" t="s">
        <v>264</v>
      </c>
      <c r="AD317" t="s">
        <v>2940</v>
      </c>
      <c r="AE317" s="1">
        <v>45895.555567129632</v>
      </c>
      <c r="CB317" s="15"/>
      <c r="CI317" t="s">
        <v>261</v>
      </c>
      <c r="CJ317" t="s">
        <v>2246</v>
      </c>
      <c r="CK317">
        <v>45897</v>
      </c>
      <c r="CL317" t="s">
        <v>2245</v>
      </c>
      <c r="CM317" t="s">
        <v>2247</v>
      </c>
      <c r="CN317">
        <v>45897</v>
      </c>
      <c r="CP317" t="s">
        <v>262</v>
      </c>
      <c r="CQ317" t="s">
        <v>2248</v>
      </c>
    </row>
    <row r="318" spans="1:95" x14ac:dyDescent="0.2">
      <c r="A318" t="s">
        <v>257</v>
      </c>
      <c r="B318">
        <v>161</v>
      </c>
      <c r="C318" s="1" t="s">
        <v>2941</v>
      </c>
      <c r="D318" t="s">
        <v>2942</v>
      </c>
      <c r="E318" t="s">
        <v>259</v>
      </c>
      <c r="F318" t="s">
        <v>311</v>
      </c>
      <c r="G318" t="s">
        <v>264</v>
      </c>
      <c r="H318" t="s">
        <v>310</v>
      </c>
      <c r="I318" t="s">
        <v>264</v>
      </c>
      <c r="J318" t="s">
        <v>268</v>
      </c>
      <c r="K318" t="s">
        <v>264</v>
      </c>
      <c r="L318">
        <v>45897</v>
      </c>
      <c r="M318" t="s">
        <v>413</v>
      </c>
      <c r="N318">
        <v>1</v>
      </c>
      <c r="O318">
        <v>1</v>
      </c>
      <c r="P318" t="s">
        <v>2269</v>
      </c>
      <c r="T318" t="s">
        <v>416</v>
      </c>
      <c r="U318" t="s">
        <v>2644</v>
      </c>
      <c r="V318" t="s">
        <v>170</v>
      </c>
      <c r="W318">
        <v>25</v>
      </c>
      <c r="X318">
        <v>25</v>
      </c>
      <c r="Y318" t="s">
        <v>269</v>
      </c>
      <c r="Z318" t="s">
        <v>270</v>
      </c>
      <c r="AA318" t="s">
        <v>264</v>
      </c>
      <c r="AB318" t="s">
        <v>271</v>
      </c>
      <c r="AC318" t="s">
        <v>264</v>
      </c>
      <c r="AD318" t="s">
        <v>2943</v>
      </c>
      <c r="AE318" s="1">
        <v>45895.555567129632</v>
      </c>
      <c r="CB318" s="15"/>
      <c r="CI318" t="s">
        <v>261</v>
      </c>
      <c r="CJ318" t="s">
        <v>2246</v>
      </c>
      <c r="CK318">
        <v>45897</v>
      </c>
      <c r="CL318" t="s">
        <v>2245</v>
      </c>
      <c r="CM318" t="s">
        <v>2247</v>
      </c>
      <c r="CN318">
        <v>45897</v>
      </c>
      <c r="CP318" t="s">
        <v>262</v>
      </c>
      <c r="CQ318" t="s">
        <v>2248</v>
      </c>
    </row>
    <row r="319" spans="1:95" x14ac:dyDescent="0.2">
      <c r="A319" t="s">
        <v>257</v>
      </c>
      <c r="B319">
        <v>162</v>
      </c>
      <c r="C319" s="1" t="s">
        <v>2944</v>
      </c>
      <c r="D319" t="s">
        <v>2945</v>
      </c>
      <c r="E319" t="s">
        <v>259</v>
      </c>
      <c r="F319" t="s">
        <v>312</v>
      </c>
      <c r="G319" t="s">
        <v>264</v>
      </c>
      <c r="H319" t="s">
        <v>310</v>
      </c>
      <c r="I319" t="s">
        <v>264</v>
      </c>
      <c r="J319" t="s">
        <v>268</v>
      </c>
      <c r="K319" t="s">
        <v>264</v>
      </c>
      <c r="L319">
        <v>45897</v>
      </c>
      <c r="M319" t="s">
        <v>413</v>
      </c>
      <c r="N319">
        <v>1</v>
      </c>
      <c r="O319">
        <v>1</v>
      </c>
      <c r="P319" t="s">
        <v>2269</v>
      </c>
      <c r="T319" t="s">
        <v>416</v>
      </c>
      <c r="U319" t="s">
        <v>2644</v>
      </c>
      <c r="V319" t="s">
        <v>170</v>
      </c>
      <c r="W319">
        <v>25</v>
      </c>
      <c r="X319">
        <v>25</v>
      </c>
      <c r="Y319" t="s">
        <v>269</v>
      </c>
      <c r="Z319" t="s">
        <v>270</v>
      </c>
      <c r="AA319" t="s">
        <v>264</v>
      </c>
      <c r="AB319" t="s">
        <v>271</v>
      </c>
      <c r="AC319" t="s">
        <v>264</v>
      </c>
      <c r="AD319" t="s">
        <v>2946</v>
      </c>
      <c r="AE319" s="1">
        <v>45895.555567129632</v>
      </c>
      <c r="CB319" s="15"/>
      <c r="CI319" t="s">
        <v>261</v>
      </c>
      <c r="CJ319" t="s">
        <v>2246</v>
      </c>
      <c r="CK319">
        <v>45897</v>
      </c>
      <c r="CL319" t="s">
        <v>2245</v>
      </c>
      <c r="CM319" t="s">
        <v>2247</v>
      </c>
      <c r="CN319">
        <v>45897</v>
      </c>
      <c r="CP319" t="s">
        <v>262</v>
      </c>
      <c r="CQ319" t="s">
        <v>2248</v>
      </c>
    </row>
    <row r="320" spans="1:95" x14ac:dyDescent="0.2">
      <c r="A320" t="s">
        <v>257</v>
      </c>
      <c r="B320">
        <v>163</v>
      </c>
      <c r="C320" s="1" t="s">
        <v>2947</v>
      </c>
      <c r="D320" t="s">
        <v>2948</v>
      </c>
      <c r="E320" t="s">
        <v>259</v>
      </c>
      <c r="F320" t="s">
        <v>313</v>
      </c>
      <c r="G320" t="s">
        <v>264</v>
      </c>
      <c r="H320" t="s">
        <v>310</v>
      </c>
      <c r="I320" t="s">
        <v>264</v>
      </c>
      <c r="J320" t="s">
        <v>268</v>
      </c>
      <c r="K320" t="s">
        <v>264</v>
      </c>
      <c r="L320">
        <v>45897</v>
      </c>
      <c r="M320" t="s">
        <v>413</v>
      </c>
      <c r="N320">
        <v>1</v>
      </c>
      <c r="O320">
        <v>1</v>
      </c>
      <c r="P320" t="s">
        <v>2269</v>
      </c>
      <c r="T320" t="s">
        <v>416</v>
      </c>
      <c r="U320" t="s">
        <v>2644</v>
      </c>
      <c r="V320" t="s">
        <v>170</v>
      </c>
      <c r="W320">
        <v>25</v>
      </c>
      <c r="X320">
        <v>25</v>
      </c>
      <c r="Y320" t="s">
        <v>269</v>
      </c>
      <c r="Z320" t="s">
        <v>270</v>
      </c>
      <c r="AA320" t="s">
        <v>264</v>
      </c>
      <c r="AB320" t="s">
        <v>271</v>
      </c>
      <c r="AC320" t="s">
        <v>264</v>
      </c>
      <c r="AD320" t="s">
        <v>2949</v>
      </c>
      <c r="AE320" s="1">
        <v>45895.555567129632</v>
      </c>
      <c r="CB320" s="15"/>
      <c r="CI320" t="s">
        <v>261</v>
      </c>
      <c r="CJ320" t="s">
        <v>2246</v>
      </c>
      <c r="CK320">
        <v>45897</v>
      </c>
      <c r="CL320" t="s">
        <v>2245</v>
      </c>
      <c r="CM320" t="s">
        <v>2247</v>
      </c>
      <c r="CN320">
        <v>45897</v>
      </c>
      <c r="CP320" t="s">
        <v>262</v>
      </c>
      <c r="CQ320" t="s">
        <v>2248</v>
      </c>
    </row>
    <row r="321" spans="1:95" x14ac:dyDescent="0.2">
      <c r="A321" t="s">
        <v>257</v>
      </c>
      <c r="B321">
        <v>164</v>
      </c>
      <c r="C321" s="1" t="s">
        <v>2950</v>
      </c>
      <c r="D321" t="s">
        <v>2951</v>
      </c>
      <c r="E321" t="s">
        <v>259</v>
      </c>
      <c r="F321" t="s">
        <v>282</v>
      </c>
      <c r="G321" t="s">
        <v>264</v>
      </c>
      <c r="H321" t="s">
        <v>315</v>
      </c>
      <c r="I321" t="s">
        <v>264</v>
      </c>
      <c r="J321" t="s">
        <v>268</v>
      </c>
      <c r="K321" t="s">
        <v>264</v>
      </c>
      <c r="L321">
        <v>45897</v>
      </c>
      <c r="M321" t="s">
        <v>413</v>
      </c>
      <c r="N321">
        <v>1</v>
      </c>
      <c r="O321">
        <v>1</v>
      </c>
      <c r="P321" t="s">
        <v>2269</v>
      </c>
      <c r="T321" t="s">
        <v>416</v>
      </c>
      <c r="U321" t="s">
        <v>2440</v>
      </c>
      <c r="V321" t="s">
        <v>170</v>
      </c>
      <c r="W321">
        <v>0.2</v>
      </c>
      <c r="X321">
        <v>0.2</v>
      </c>
      <c r="Y321" t="s">
        <v>269</v>
      </c>
      <c r="Z321" t="s">
        <v>270</v>
      </c>
      <c r="AA321" t="s">
        <v>264</v>
      </c>
      <c r="AB321" t="s">
        <v>271</v>
      </c>
      <c r="AC321" t="s">
        <v>264</v>
      </c>
      <c r="AD321" t="s">
        <v>2952</v>
      </c>
      <c r="AE321" s="1">
        <v>45895.113807870373</v>
      </c>
      <c r="CB321" s="15"/>
      <c r="CI321" t="s">
        <v>261</v>
      </c>
      <c r="CJ321" t="s">
        <v>2246</v>
      </c>
      <c r="CK321">
        <v>45897</v>
      </c>
      <c r="CL321" t="s">
        <v>2245</v>
      </c>
      <c r="CM321" t="s">
        <v>2247</v>
      </c>
      <c r="CN321">
        <v>45897</v>
      </c>
      <c r="CP321" t="s">
        <v>262</v>
      </c>
      <c r="CQ321" t="s">
        <v>2248</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R1000"/>
  <sheetViews>
    <sheetView workbookViewId="0">
      <selection activeCell="Z3" sqref="Z3:Z1000"/>
    </sheetView>
  </sheetViews>
  <sheetFormatPr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5703125" customWidth="1"/>
    <col min="11" max="11" width="10.5703125" customWidth="1"/>
    <col min="12" max="12" width="8.140625" customWidth="1"/>
    <col min="13" max="13" width="7" customWidth="1"/>
    <col min="14" max="14" width="8.42578125" hidden="1" customWidth="1"/>
    <col min="15" max="15" width="14.28515625" customWidth="1"/>
    <col min="16" max="16" width="14.5703125" style="21" customWidth="1"/>
    <col min="17" max="17" width="10" bestFit="1" customWidth="1"/>
    <col min="18" max="18" width="12.42578125" customWidth="1"/>
    <col min="19" max="19" width="8" customWidth="1"/>
    <col min="20" max="20" width="10.42578125" customWidth="1"/>
    <col min="21" max="21" width="16.5703125" customWidth="1"/>
    <col min="22" max="22" width="17.42578125" customWidth="1"/>
    <col min="23" max="23" width="20.140625" bestFit="1" customWidth="1"/>
    <col min="24" max="24" width="11.42578125" bestFit="1" customWidth="1"/>
    <col min="25" max="25" width="13.5703125" customWidth="1"/>
    <col min="26" max="26" width="13.5703125" style="21" customWidth="1"/>
    <col min="27" max="27" width="8.140625" customWidth="1"/>
    <col min="28" max="28" width="30.85546875" customWidth="1"/>
    <col min="29" max="29" width="35.5703125" bestFit="1" customWidth="1"/>
    <col min="30" max="30" width="28.28515625" customWidth="1"/>
    <col min="31" max="31" width="24.42578125" customWidth="1"/>
    <col min="32" max="32" width="29.140625" customWidth="1"/>
    <col min="33" max="33" width="25.5703125" customWidth="1"/>
    <col min="34" max="34" width="26" customWidth="1"/>
    <col min="35" max="35" width="30.85546875" customWidth="1"/>
    <col min="36" max="36" width="35.5703125" customWidth="1"/>
    <col min="37" max="37" width="28.28515625" customWidth="1"/>
    <col min="38" max="38" width="24.42578125" customWidth="1"/>
    <col min="39" max="39" width="29.140625" customWidth="1"/>
    <col min="40" max="40" width="25.5703125" customWidth="1"/>
    <col min="41" max="41" width="26" customWidth="1"/>
    <col min="42" max="42" width="26.140625" customWidth="1"/>
    <col min="43" max="43" width="20.85546875" customWidth="1"/>
    <col min="44" max="48" width="25.7109375" customWidth="1"/>
    <col min="49" max="49" width="25.7109375" style="21" customWidth="1"/>
    <col min="50" max="88" width="25.7109375" customWidth="1"/>
    <col min="89" max="90" width="40" bestFit="1" customWidth="1"/>
    <col min="91" max="91" width="38.7109375" bestFit="1" customWidth="1"/>
    <col min="92" max="92" width="34.5703125" bestFit="1" customWidth="1"/>
    <col min="93" max="93" width="41.140625" bestFit="1" customWidth="1"/>
    <col min="94" max="94" width="39.7109375" bestFit="1" customWidth="1"/>
    <col min="95" max="95" width="37.42578125" bestFit="1" customWidth="1"/>
    <col min="96" max="96" width="36.7109375" customWidth="1"/>
    <col min="97" max="98" width="25.7109375" bestFit="1" customWidth="1"/>
    <col min="99" max="99" width="18.140625" bestFit="1" customWidth="1"/>
    <col min="100" max="100" width="19.42578125" bestFit="1" customWidth="1"/>
    <col min="101" max="101" width="5.42578125" customWidth="1"/>
  </cols>
  <sheetData>
    <row r="1" spans="1:96"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21">
        <f>A!P1</f>
        <v>0</v>
      </c>
      <c r="Q1">
        <f>A!Q1</f>
        <v>0</v>
      </c>
      <c r="R1">
        <f>A!R1</f>
        <v>0</v>
      </c>
      <c r="S1">
        <f>A!S1</f>
        <v>0</v>
      </c>
      <c r="T1">
        <f>A!T1</f>
        <v>0</v>
      </c>
      <c r="U1">
        <f>A!U1</f>
        <v>0</v>
      </c>
      <c r="V1" s="21">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21"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A!CP1</f>
        <v>0</v>
      </c>
      <c r="CR1">
        <f>A!CQ1</f>
        <v>0</v>
      </c>
    </row>
    <row r="2" spans="1:96"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21"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21"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21" t="s">
        <v>2953</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21"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A!CP2</f>
        <v>/imsikb0101:metaData/imsikb0101:supplier</v>
      </c>
      <c r="CR2" t="str">
        <f>A!CQ2</f>
        <v>/imsikb0101:metaData/imsikb0101:version</v>
      </c>
    </row>
    <row r="3" spans="1:96"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21" t="str">
        <f>IF(A!P3="","",INDEX(B!$A$1:$BT$2000,MATCH(A!P3,B!$AX$1:$AX$2000,0),D!$B$15))</f>
        <v/>
      </c>
      <c r="Q3">
        <f>A!Q3</f>
        <v>0</v>
      </c>
      <c r="R3">
        <f>A!R3</f>
        <v>0</v>
      </c>
      <c r="S3">
        <f>A!S3</f>
        <v>0</v>
      </c>
      <c r="T3">
        <f>A!T3</f>
        <v>0</v>
      </c>
      <c r="U3">
        <f>A!U3</f>
        <v>0</v>
      </c>
      <c r="V3" s="21">
        <f>IF(A!V3="&lt;",1,A!V3)</f>
        <v>0</v>
      </c>
      <c r="W3">
        <f>A!W3</f>
        <v>0</v>
      </c>
      <c r="X3">
        <f>A!X3</f>
        <v>0</v>
      </c>
      <c r="Y3">
        <f>A!Y3</f>
        <v>0</v>
      </c>
      <c r="Z3" s="21">
        <f>_xlfn.NUMBERVALUE(MID(Y3,27,3))</f>
        <v>0</v>
      </c>
      <c r="AA3">
        <f>A!Z3</f>
        <v>0</v>
      </c>
      <c r="AB3">
        <f>A!AA3</f>
        <v>0</v>
      </c>
      <c r="AC3">
        <f>A!AB3</f>
        <v>0</v>
      </c>
      <c r="AD3">
        <f>A!AC3</f>
        <v>0</v>
      </c>
      <c r="AE3">
        <f>A!AD3</f>
        <v>0</v>
      </c>
      <c r="AF3">
        <f>A!AE3</f>
        <v>0</v>
      </c>
      <c r="AG3" t="str">
        <f>A!AF3</f>
        <v>_067f93dd-cd15-406e-b0e5-69cd97183b5d</v>
      </c>
      <c r="AH3" t="str">
        <f>A!AG3</f>
        <v>NL.IE.rtd.INFO@sgs.com</v>
      </c>
      <c r="AI3" t="str">
        <f>A!AH3</f>
        <v>+31 (0) 10 416 30 34</v>
      </c>
      <c r="AJ3" t="str">
        <f>A!AI3</f>
        <v>067f93dd-cd15-406e-b0e5-69cd97183b5d</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21"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45897</v>
      </c>
      <c r="CM3" t="str">
        <f>A!CL3</f>
        <v>SGS, Rotterdam</v>
      </c>
      <c r="CN3" t="str">
        <f>A!CM3</f>
        <v>LABRESULTAAT SGS</v>
      </c>
      <c r="CO3">
        <f>A!CN3</f>
        <v>45897</v>
      </c>
      <c r="CP3">
        <f>A!CO3</f>
        <v>0</v>
      </c>
      <c r="CQ3" t="str">
        <f>A!CP3</f>
        <v>urn:imsikb0101:Leveranciers:id:21</v>
      </c>
      <c r="CR3" t="str">
        <f>A!CQ3</f>
        <v>14.7.0</v>
      </c>
    </row>
    <row r="4" spans="1:96"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21" t="str">
        <f>IF(A!P4="","",INDEX(B!$A$1:$BT$2000,MATCH(A!P4,B!$AX$1:$AX$2000,0),D!$B$15))</f>
        <v/>
      </c>
      <c r="Q4">
        <f>A!Q4</f>
        <v>0</v>
      </c>
      <c r="R4">
        <f>A!R4</f>
        <v>0</v>
      </c>
      <c r="S4">
        <f>A!S4</f>
        <v>0</v>
      </c>
      <c r="T4">
        <f>A!T4</f>
        <v>0</v>
      </c>
      <c r="U4">
        <f>A!U4</f>
        <v>0</v>
      </c>
      <c r="V4" s="21">
        <f>IF(A!V4="&lt;",1,A!V4)</f>
        <v>0</v>
      </c>
      <c r="W4">
        <f>A!W4</f>
        <v>0</v>
      </c>
      <c r="X4">
        <f>A!X4</f>
        <v>0</v>
      </c>
      <c r="Y4">
        <f>A!Y4</f>
        <v>0</v>
      </c>
      <c r="Z4" s="21">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21"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_8f7bf789-d8e5-492f-8a55-49792101ae95</v>
      </c>
      <c r="BT4" t="str">
        <f>A!BS4</f>
        <v>8f7bf789-d8e5-492f-8a55-49792101ae95</v>
      </c>
      <c r="BU4" t="str">
        <f>A!BT4</f>
        <v>SIKB</v>
      </c>
      <c r="BV4" t="str">
        <f>A!BU4</f>
        <v>Groenstrook nabij P50</v>
      </c>
      <c r="BW4" t="str">
        <f>A!BV4</f>
        <v>T.25.13676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45897</v>
      </c>
      <c r="CM4" t="str">
        <f>A!CL4</f>
        <v>SGS, Rotterdam</v>
      </c>
      <c r="CN4" t="str">
        <f>A!CM4</f>
        <v>LABRESULTAAT SGS</v>
      </c>
      <c r="CO4">
        <f>A!CN4</f>
        <v>45897</v>
      </c>
      <c r="CP4">
        <f>A!CO4</f>
        <v>0</v>
      </c>
      <c r="CQ4" t="str">
        <f>A!CP4</f>
        <v>urn:imsikb0101:Leveranciers:id:21</v>
      </c>
      <c r="CR4" t="str">
        <f>A!CQ4</f>
        <v>14.7.0</v>
      </c>
    </row>
    <row r="5" spans="1:96"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21" t="str">
        <f>IF(A!P5="","",INDEX(B!$A$1:$BT$2000,MATCH(A!P5,B!$AX$1:$AX$2000,0),D!$B$15))</f>
        <v/>
      </c>
      <c r="Q5">
        <f>A!Q5</f>
        <v>0</v>
      </c>
      <c r="R5">
        <f>A!R5</f>
        <v>0</v>
      </c>
      <c r="S5">
        <f>A!S5</f>
        <v>0</v>
      </c>
      <c r="T5">
        <f>A!T5</f>
        <v>0</v>
      </c>
      <c r="U5">
        <f>A!U5</f>
        <v>0</v>
      </c>
      <c r="V5" s="21">
        <f>IF(A!V5="&lt;",1,A!V5)</f>
        <v>0</v>
      </c>
      <c r="W5">
        <f>A!W5</f>
        <v>0</v>
      </c>
      <c r="X5">
        <f>A!X5</f>
        <v>0</v>
      </c>
      <c r="Y5">
        <f>A!Y5</f>
        <v>0</v>
      </c>
      <c r="Z5" s="21">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_5aa6c170-9ff7-45c5-842c-ff0fae10cccf</v>
      </c>
      <c r="AP5" t="str">
        <f>A!AO5</f>
        <v>5aa6c170-9ff7-45c5-842c-ff0fae10cccf</v>
      </c>
      <c r="AQ5" t="str">
        <f>A!AP5</f>
        <v>SIKB</v>
      </c>
      <c r="AR5" t="str">
        <f>A!AQ5</f>
        <v>Vincent Schriever</v>
      </c>
      <c r="AS5">
        <f>A!AR5</f>
        <v>0</v>
      </c>
      <c r="AT5">
        <f>A!AS5</f>
        <v>0</v>
      </c>
      <c r="AU5">
        <f>A!AT5</f>
        <v>0</v>
      </c>
      <c r="AV5">
        <f>A!AU5</f>
        <v>0</v>
      </c>
      <c r="AW5" s="21"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45897</v>
      </c>
      <c r="CM5" t="str">
        <f>A!CL5</f>
        <v>SGS, Rotterdam</v>
      </c>
      <c r="CN5" t="str">
        <f>A!CM5</f>
        <v>LABRESULTAAT SGS</v>
      </c>
      <c r="CO5">
        <f>A!CN5</f>
        <v>45897</v>
      </c>
      <c r="CP5">
        <f>A!CO5</f>
        <v>0</v>
      </c>
      <c r="CQ5" t="str">
        <f>A!CP5</f>
        <v>urn:imsikb0101:Leveranciers:id:21</v>
      </c>
      <c r="CR5" t="str">
        <f>A!CQ5</f>
        <v>14.7.0</v>
      </c>
    </row>
    <row r="6" spans="1:96"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21" t="str">
        <f>IF(A!P6="","",INDEX(B!$A$1:$BT$2000,MATCH(A!P6,B!$AX$1:$AX$2000,0),D!$B$15))</f>
        <v/>
      </c>
      <c r="Q6">
        <f>A!Q6</f>
        <v>0</v>
      </c>
      <c r="R6">
        <f>A!R6</f>
        <v>0</v>
      </c>
      <c r="S6">
        <f>A!S6</f>
        <v>0</v>
      </c>
      <c r="T6">
        <f>A!T6</f>
        <v>0</v>
      </c>
      <c r="U6">
        <f>A!U6</f>
        <v>0</v>
      </c>
      <c r="V6" s="21">
        <f>IF(A!V6="&lt;",1,A!V6)</f>
        <v>0</v>
      </c>
      <c r="W6">
        <f>A!W6</f>
        <v>0</v>
      </c>
      <c r="X6">
        <f>A!X6</f>
        <v>0</v>
      </c>
      <c r="Y6">
        <f>A!Y6</f>
        <v>0</v>
      </c>
      <c r="Z6" s="21">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_89bf724a-9423-4664-b863-876f2c89350a</v>
      </c>
      <c r="AT6">
        <f>A!AS6</f>
        <v>2</v>
      </c>
      <c r="AU6">
        <f>A!AT6</f>
        <v>2</v>
      </c>
      <c r="AV6" t="str">
        <f>A!AU6</f>
        <v>AW3</v>
      </c>
      <c r="AW6" s="21" t="str">
        <f>IF(A!AV6=0,"",A!AV6)</f>
        <v>B09-1-1 B09 (250-350)</v>
      </c>
      <c r="AX6" t="str">
        <f>A!AW6</f>
        <v>#_3f23c790-fbd2-4e0e-890f-b21d0067ccb6</v>
      </c>
      <c r="AY6" t="str">
        <f>A!AX6</f>
        <v>urn:immeringen:CertificeringsCode:id:5</v>
      </c>
      <c r="AZ6">
        <f>A!AY6</f>
        <v>45897</v>
      </c>
      <c r="BA6">
        <f>A!AZ6</f>
        <v>0</v>
      </c>
      <c r="BB6" t="str">
        <f>A!BA6</f>
        <v>urn:immetingen:LabopdrachtStatus:id:4</v>
      </c>
      <c r="BC6" t="str">
        <f>A!BB6</f>
        <v>#_8f7bf789-d8e5-492f-8a55-49792101ae95</v>
      </c>
      <c r="BD6">
        <f>A!BC6</f>
        <v>0</v>
      </c>
      <c r="BE6">
        <f>A!BD6</f>
        <v>14353343</v>
      </c>
      <c r="BF6">
        <f>A!BE6</f>
        <v>14353343</v>
      </c>
      <c r="BG6">
        <f>A!BF6</f>
        <v>103126</v>
      </c>
      <c r="BH6">
        <f>A!BG6</f>
        <v>103126</v>
      </c>
      <c r="BI6">
        <f>A!BH6</f>
        <v>45897.651979166665</v>
      </c>
      <c r="BJ6" t="str">
        <f>A!BI6</f>
        <v>89bf724a-9423-4664-b863-876f2c89350a</v>
      </c>
      <c r="BK6" t="str">
        <f>A!BJ6</f>
        <v>www.sikb.nl</v>
      </c>
      <c r="BL6" t="str">
        <f>A!BK6</f>
        <v>urn:immetingen:Meetinstantie:id:7</v>
      </c>
      <c r="BM6" t="str">
        <f>A!BL6</f>
        <v>#_5aa6c170-9ff7-45c5-842c-ff0fae10cccf</v>
      </c>
      <c r="BN6" t="str">
        <f>A!BM6</f>
        <v>TERRASCAN LIJNDEN (103126)</v>
      </c>
      <c r="BO6">
        <f>A!BN6</f>
        <v>45890</v>
      </c>
      <c r="BP6">
        <f>A!BO6</f>
        <v>45897</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45897</v>
      </c>
      <c r="CM6" t="str">
        <f>A!CL6</f>
        <v>SGS, Rotterdam</v>
      </c>
      <c r="CN6" t="str">
        <f>A!CM6</f>
        <v>LABRESULTAAT SGS</v>
      </c>
      <c r="CO6">
        <f>A!CN6</f>
        <v>45897</v>
      </c>
      <c r="CP6">
        <f>A!CO6</f>
        <v>0</v>
      </c>
      <c r="CQ6" t="str">
        <f>A!CP6</f>
        <v>urn:imsikb0101:Leveranciers:id:21</v>
      </c>
      <c r="CR6" t="str">
        <f>A!CQ6</f>
        <v>14.7.0</v>
      </c>
    </row>
    <row r="7" spans="1:96"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21" t="str">
        <f>IF(A!P7="","",INDEX(B!$A$1:$BT$2000,MATCH(A!P7,B!$AX$1:$AX$2000,0),D!$B$15))</f>
        <v/>
      </c>
      <c r="Q7">
        <f>A!Q7</f>
        <v>0</v>
      </c>
      <c r="R7">
        <f>A!R7</f>
        <v>0</v>
      </c>
      <c r="S7">
        <f>A!S7</f>
        <v>0</v>
      </c>
      <c r="T7">
        <f>A!T7</f>
        <v>0</v>
      </c>
      <c r="U7">
        <f>A!U7</f>
        <v>0</v>
      </c>
      <c r="V7" s="21">
        <f>IF(A!V7="&lt;",1,A!V7)</f>
        <v>0</v>
      </c>
      <c r="W7">
        <f>A!W7</f>
        <v>0</v>
      </c>
      <c r="X7">
        <f>A!X7</f>
        <v>0</v>
      </c>
      <c r="Y7">
        <f>A!Y7</f>
        <v>0</v>
      </c>
      <c r="Z7" s="21">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_89bf724a-9423-4664-b863-876f2c89350a</v>
      </c>
      <c r="AT7">
        <f>A!AS7</f>
        <v>3</v>
      </c>
      <c r="AU7">
        <f>A!AT7</f>
        <v>3</v>
      </c>
      <c r="AV7" t="str">
        <f>A!AU7</f>
        <v>AW3</v>
      </c>
      <c r="AW7" s="21" t="str">
        <f>IF(A!AV7=0,"",A!AV7)</f>
        <v>D02-1-1 D02 (250-350)</v>
      </c>
      <c r="AX7" t="str">
        <f>A!AW7</f>
        <v>#_115088d9-32b5-419a-8930-8da59b6085f7</v>
      </c>
      <c r="AY7" t="str">
        <f>A!AX7</f>
        <v>urn:immeringen:CertificeringsCode:id:5</v>
      </c>
      <c r="AZ7">
        <f>A!AY7</f>
        <v>45897</v>
      </c>
      <c r="BA7">
        <f>A!AZ7</f>
        <v>0</v>
      </c>
      <c r="BB7" t="str">
        <f>A!BA7</f>
        <v>urn:immetingen:LabopdrachtStatus:id:4</v>
      </c>
      <c r="BC7" t="str">
        <f>A!BB7</f>
        <v>#_8f7bf789-d8e5-492f-8a55-49792101ae95</v>
      </c>
      <c r="BD7">
        <f>A!BC7</f>
        <v>0</v>
      </c>
      <c r="BE7">
        <f>A!BD7</f>
        <v>14353343</v>
      </c>
      <c r="BF7">
        <f>A!BE7</f>
        <v>0</v>
      </c>
      <c r="BG7">
        <f>A!BF7</f>
        <v>103126</v>
      </c>
      <c r="BH7">
        <f>A!BG7</f>
        <v>0</v>
      </c>
      <c r="BI7">
        <f>A!BH7</f>
        <v>45897.651979166665</v>
      </c>
      <c r="BJ7" t="str">
        <f>A!BI7</f>
        <v>89bf724a-9423-4664-b863-876f2c89350a</v>
      </c>
      <c r="BK7" t="str">
        <f>A!BJ7</f>
        <v>www.sikb.nl</v>
      </c>
      <c r="BL7" t="str">
        <f>A!BK7</f>
        <v>urn:immetingen:Meetinstantie:id:7</v>
      </c>
      <c r="BM7" t="str">
        <f>A!BL7</f>
        <v>#_5aa6c170-9ff7-45c5-842c-ff0fae10cccf</v>
      </c>
      <c r="BN7" t="str">
        <f>A!BM7</f>
        <v>TERRASCAN LIJNDEN (103126)</v>
      </c>
      <c r="BO7">
        <f>A!BN7</f>
        <v>45890</v>
      </c>
      <c r="BP7">
        <f>A!BO7</f>
        <v>45897</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45897</v>
      </c>
      <c r="CM7" t="str">
        <f>A!CL7</f>
        <v>SGS, Rotterdam</v>
      </c>
      <c r="CN7" t="str">
        <f>A!CM7</f>
        <v>LABRESULTAAT SGS</v>
      </c>
      <c r="CO7">
        <f>A!CN7</f>
        <v>45897</v>
      </c>
      <c r="CP7">
        <f>A!CO7</f>
        <v>0</v>
      </c>
      <c r="CQ7" t="str">
        <f>A!CP7</f>
        <v>urn:imsikb0101:Leveranciers:id:21</v>
      </c>
      <c r="CR7" t="str">
        <f>A!CQ7</f>
        <v>14.7.0</v>
      </c>
    </row>
    <row r="8" spans="1:96"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21" t="str">
        <f>IF(A!P8="","",INDEX(B!$A$1:$BT$2000,MATCH(A!P8,B!$AX$1:$AX$2000,0),D!$B$15))</f>
        <v/>
      </c>
      <c r="Q8">
        <f>A!Q8</f>
        <v>0</v>
      </c>
      <c r="R8">
        <f>A!R8</f>
        <v>0</v>
      </c>
      <c r="S8">
        <f>A!S8</f>
        <v>0</v>
      </c>
      <c r="T8">
        <f>A!T8</f>
        <v>0</v>
      </c>
      <c r="U8">
        <f>A!U8</f>
        <v>0</v>
      </c>
      <c r="V8" s="21">
        <f>IF(A!V8="&lt;",1,A!V8)</f>
        <v>0</v>
      </c>
      <c r="W8">
        <f>A!W8</f>
        <v>0</v>
      </c>
      <c r="X8">
        <f>A!X8</f>
        <v>0</v>
      </c>
      <c r="Y8">
        <f>A!Y8</f>
        <v>0</v>
      </c>
      <c r="Z8" s="21">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_89bf724a-9423-4664-b863-876f2c89350a</v>
      </c>
      <c r="AT8">
        <f>A!AS8</f>
        <v>4</v>
      </c>
      <c r="AU8">
        <f>A!AT8</f>
        <v>4</v>
      </c>
      <c r="AV8" t="str">
        <f>A!AU8</f>
        <v>AW3</v>
      </c>
      <c r="AW8" s="21" t="str">
        <f>IF(A!AV8=0,"",A!AV8)</f>
        <v>D06-1-1 D06 (250-350)</v>
      </c>
      <c r="AX8" t="str">
        <f>A!AW8</f>
        <v>#_4ca492c0-79ab-4383-b30c-709948a8acd0</v>
      </c>
      <c r="AY8" t="str">
        <f>A!AX8</f>
        <v>urn:immeringen:CertificeringsCode:id:5</v>
      </c>
      <c r="AZ8">
        <f>A!AY8</f>
        <v>45897</v>
      </c>
      <c r="BA8">
        <f>A!AZ8</f>
        <v>0</v>
      </c>
      <c r="BB8" t="str">
        <f>A!BA8</f>
        <v>urn:immetingen:LabopdrachtStatus:id:4</v>
      </c>
      <c r="BC8" t="str">
        <f>A!BB8</f>
        <v>#_8f7bf789-d8e5-492f-8a55-49792101ae95</v>
      </c>
      <c r="BD8">
        <f>A!BC8</f>
        <v>0</v>
      </c>
      <c r="BE8">
        <f>A!BD8</f>
        <v>14353343</v>
      </c>
      <c r="BF8">
        <f>A!BE8</f>
        <v>0</v>
      </c>
      <c r="BG8">
        <f>A!BF8</f>
        <v>103126</v>
      </c>
      <c r="BH8">
        <f>A!BG8</f>
        <v>0</v>
      </c>
      <c r="BI8">
        <f>A!BH8</f>
        <v>45897.651979166665</v>
      </c>
      <c r="BJ8" t="str">
        <f>A!BI8</f>
        <v>89bf724a-9423-4664-b863-876f2c89350a</v>
      </c>
      <c r="BK8" t="str">
        <f>A!BJ8</f>
        <v>www.sikb.nl</v>
      </c>
      <c r="BL8" t="str">
        <f>A!BK8</f>
        <v>urn:immetingen:Meetinstantie:id:7</v>
      </c>
      <c r="BM8" t="str">
        <f>A!BL8</f>
        <v>#_5aa6c170-9ff7-45c5-842c-ff0fae10cccf</v>
      </c>
      <c r="BN8" t="str">
        <f>A!BM8</f>
        <v>TERRASCAN LIJNDEN (103126)</v>
      </c>
      <c r="BO8">
        <f>A!BN8</f>
        <v>45890</v>
      </c>
      <c r="BP8">
        <f>A!BO8</f>
        <v>45897</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45897</v>
      </c>
      <c r="CM8" t="str">
        <f>A!CL8</f>
        <v>SGS, Rotterdam</v>
      </c>
      <c r="CN8" t="str">
        <f>A!CM8</f>
        <v>LABRESULTAAT SGS</v>
      </c>
      <c r="CO8">
        <f>A!CN8</f>
        <v>45897</v>
      </c>
      <c r="CP8">
        <f>A!CO8</f>
        <v>0</v>
      </c>
      <c r="CQ8" t="str">
        <f>A!CP8</f>
        <v>urn:imsikb0101:Leveranciers:id:21</v>
      </c>
      <c r="CR8" t="str">
        <f>A!CQ8</f>
        <v>14.7.0</v>
      </c>
    </row>
    <row r="9" spans="1:96" x14ac:dyDescent="0.2">
      <c r="A9" t="str">
        <f>A!A9</f>
        <v>LABRESULTAAT</v>
      </c>
      <c r="B9">
        <f>A!B9</f>
        <v>4</v>
      </c>
      <c r="C9">
        <f>A!C9</f>
        <v>0</v>
      </c>
      <c r="D9">
        <f>A!D9</f>
        <v>0</v>
      </c>
      <c r="E9">
        <f>A!E9</f>
        <v>0</v>
      </c>
      <c r="F9">
        <f>A!F9</f>
        <v>0</v>
      </c>
      <c r="G9">
        <f>A!G9</f>
        <v>0</v>
      </c>
      <c r="H9">
        <f>A!H9</f>
        <v>0</v>
      </c>
      <c r="I9">
        <f>A!I9</f>
        <v>0</v>
      </c>
      <c r="J9">
        <f>A!J9</f>
        <v>0</v>
      </c>
      <c r="K9">
        <f>A!K9</f>
        <v>0</v>
      </c>
      <c r="L9">
        <f>A!L9</f>
        <v>0</v>
      </c>
      <c r="M9">
        <f>A!M9</f>
        <v>0</v>
      </c>
      <c r="N9">
        <f>A!N9</f>
        <v>0</v>
      </c>
      <c r="O9">
        <f>A!O9</f>
        <v>0</v>
      </c>
      <c r="P9" s="21" t="str">
        <f>IF(A!P9="","",INDEX(B!$A$1:$BT$2000,MATCH(A!P9,B!$AX$1:$AX$2000,0),D!$B$15))</f>
        <v/>
      </c>
      <c r="Q9">
        <f>A!Q9</f>
        <v>0</v>
      </c>
      <c r="R9">
        <f>A!R9</f>
        <v>0</v>
      </c>
      <c r="S9">
        <f>A!S9</f>
        <v>0</v>
      </c>
      <c r="T9">
        <f>A!T9</f>
        <v>0</v>
      </c>
      <c r="U9">
        <f>A!U9</f>
        <v>0</v>
      </c>
      <c r="V9" s="21">
        <f>IF(A!V9="&lt;",1,A!V9)</f>
        <v>0</v>
      </c>
      <c r="W9">
        <f>A!W9</f>
        <v>0</v>
      </c>
      <c r="X9">
        <f>A!X9</f>
        <v>0</v>
      </c>
      <c r="Y9">
        <f>A!Y9</f>
        <v>0</v>
      </c>
      <c r="Z9" s="21">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t="str">
        <f>A!AR9</f>
        <v>_89bf724a-9423-4664-b863-876f2c89350a</v>
      </c>
      <c r="AT9">
        <f>A!AS9</f>
        <v>1</v>
      </c>
      <c r="AU9">
        <f>A!AT9</f>
        <v>1</v>
      </c>
      <c r="AV9" t="str">
        <f>A!AU9</f>
        <v>AW3</v>
      </c>
      <c r="AW9" s="21" t="str">
        <f>IF(A!AV9=0,"",A!AV9)</f>
        <v>A04-1-1 A04 (400-500)</v>
      </c>
      <c r="AX9" t="str">
        <f>A!AW9</f>
        <v>#_e02c95a5-ef85-4ee6-b0f8-914bdbeb1d0c</v>
      </c>
      <c r="AY9" t="str">
        <f>A!AX9</f>
        <v>urn:immeringen:CertificeringsCode:id:5</v>
      </c>
      <c r="AZ9">
        <f>A!AY9</f>
        <v>45897</v>
      </c>
      <c r="BA9">
        <f>A!AZ9</f>
        <v>0</v>
      </c>
      <c r="BB9" t="str">
        <f>A!BA9</f>
        <v>urn:immetingen:LabopdrachtStatus:id:4</v>
      </c>
      <c r="BC9" t="str">
        <f>A!BB9</f>
        <v>#_8f7bf789-d8e5-492f-8a55-49792101ae95</v>
      </c>
      <c r="BD9">
        <f>A!BC9</f>
        <v>0</v>
      </c>
      <c r="BE9">
        <f>A!BD9</f>
        <v>14353343</v>
      </c>
      <c r="BF9">
        <f>A!BE9</f>
        <v>0</v>
      </c>
      <c r="BG9">
        <f>A!BF9</f>
        <v>103126</v>
      </c>
      <c r="BH9">
        <f>A!BG9</f>
        <v>0</v>
      </c>
      <c r="BI9">
        <f>A!BH9</f>
        <v>45897.651979166665</v>
      </c>
      <c r="BJ9" t="str">
        <f>A!BI9</f>
        <v>89bf724a-9423-4664-b863-876f2c89350a</v>
      </c>
      <c r="BK9" t="str">
        <f>A!BJ9</f>
        <v>www.sikb.nl</v>
      </c>
      <c r="BL9" t="str">
        <f>A!BK9</f>
        <v>urn:immetingen:Meetinstantie:id:7</v>
      </c>
      <c r="BM9" t="str">
        <f>A!BL9</f>
        <v>#_5aa6c170-9ff7-45c5-842c-ff0fae10cccf</v>
      </c>
      <c r="BN9" t="str">
        <f>A!BM9</f>
        <v>TERRASCAN LIJNDEN (103126)</v>
      </c>
      <c r="BO9">
        <f>A!BN9</f>
        <v>45890</v>
      </c>
      <c r="BP9">
        <f>A!BO9</f>
        <v>45897</v>
      </c>
      <c r="BQ9" t="str">
        <f>A!BP9</f>
        <v>SGS status:Reported</v>
      </c>
      <c r="BR9" t="str">
        <f>A!BQ9</f>
        <v>urn:immetingen:LabopdrachtStatus:id:5</v>
      </c>
      <c r="BS9">
        <f>A!BR9</f>
        <v>0</v>
      </c>
      <c r="BT9">
        <f>A!BS9</f>
        <v>0</v>
      </c>
      <c r="BU9">
        <f>A!BT9</f>
        <v>0</v>
      </c>
      <c r="BV9">
        <f>A!BU9</f>
        <v>0</v>
      </c>
      <c r="BW9">
        <f>A!BV9</f>
        <v>0</v>
      </c>
      <c r="BX9">
        <f>A!BW9</f>
        <v>0</v>
      </c>
      <c r="BY9">
        <f>A!BX9</f>
        <v>0</v>
      </c>
      <c r="BZ9">
        <f>A!BY9</f>
        <v>0</v>
      </c>
      <c r="CA9">
        <f>A!BZ9</f>
        <v>0</v>
      </c>
      <c r="CB9">
        <f>A!CA9</f>
        <v>0</v>
      </c>
      <c r="CC9">
        <f>A!CB9</f>
        <v>0</v>
      </c>
      <c r="CD9">
        <f>A!CC9</f>
        <v>0</v>
      </c>
      <c r="CE9">
        <f>A!CD9</f>
        <v>0</v>
      </c>
      <c r="CF9">
        <f>A!CE9</f>
        <v>0</v>
      </c>
      <c r="CG9">
        <f>A!CF9</f>
        <v>0</v>
      </c>
      <c r="CH9">
        <f>A!CG9</f>
        <v>0</v>
      </c>
      <c r="CI9">
        <f>A!CH9</f>
        <v>0</v>
      </c>
      <c r="CJ9" t="str">
        <f>A!CI9</f>
        <v>urn:imsikb0101:Applicaties:id:16</v>
      </c>
      <c r="CK9" t="str">
        <f>A!CJ9</f>
        <v>urn:imsikb0101:DatastroomType:id:1</v>
      </c>
      <c r="CL9">
        <f>A!CK9</f>
        <v>45897</v>
      </c>
      <c r="CM9" t="str">
        <f>A!CL9</f>
        <v>SGS, Rotterdam</v>
      </c>
      <c r="CN9" t="str">
        <f>A!CM9</f>
        <v>LABRESULTAAT SGS</v>
      </c>
      <c r="CO9">
        <f>A!CN9</f>
        <v>45897</v>
      </c>
      <c r="CP9">
        <f>A!CO9</f>
        <v>0</v>
      </c>
      <c r="CQ9" t="str">
        <f>A!CP9</f>
        <v>urn:imsikb0101:Leveranciers:id:21</v>
      </c>
      <c r="CR9" t="str">
        <f>A!CQ9</f>
        <v>14.7.0</v>
      </c>
    </row>
    <row r="10" spans="1:96"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21" t="str">
        <f>IF(A!P10="","",INDEX(B!$A$1:$BT$2000,MATCH(A!P10,B!$AX$1:$AX$2000,0),D!$B$15))</f>
        <v/>
      </c>
      <c r="Q10">
        <f>A!Q10</f>
        <v>0</v>
      </c>
      <c r="R10">
        <f>A!R10</f>
        <v>0</v>
      </c>
      <c r="S10">
        <f>A!S10</f>
        <v>0</v>
      </c>
      <c r="T10">
        <f>A!T10</f>
        <v>0</v>
      </c>
      <c r="U10">
        <f>A!U10</f>
        <v>0</v>
      </c>
      <c r="V10" s="21">
        <f>IF(A!V10="&lt;",1,A!V10)</f>
        <v>0</v>
      </c>
      <c r="W10">
        <f>A!W10</f>
        <v>0</v>
      </c>
      <c r="X10">
        <f>A!X10</f>
        <v>0</v>
      </c>
      <c r="Y10">
        <f>A!Y10</f>
        <v>0</v>
      </c>
      <c r="Z10" s="21">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21"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_e02c95a5-ef85-4ee6-b0f8-914bdbeb1d0c</v>
      </c>
      <c r="BY10" t="str">
        <f>A!BX10</f>
        <v>e02c95a5-ef85-4ee6-b0f8-914bdbeb1d0c</v>
      </c>
      <c r="BZ10" t="str">
        <f>A!BY10</f>
        <v>SIKB</v>
      </c>
      <c r="CA10" t="str">
        <f>A!BZ10</f>
        <v>A04-1-1 A04 (400-500)</v>
      </c>
      <c r="CB10">
        <f>A!CA10</f>
        <v>45890</v>
      </c>
      <c r="CC10" t="str">
        <f>A!CB10</f>
        <v>#_8f7bf789-d8e5-492f-8a55-49792101ae95</v>
      </c>
      <c r="CD10" t="str">
        <f>A!CC10</f>
        <v>#_18435d7c-b33f-4265-af0d-e6f176b68592</v>
      </c>
      <c r="CE10">
        <f>A!CD10</f>
        <v>0</v>
      </c>
      <c r="CF10" t="str">
        <f>A!CE10</f>
        <v>urn:immetingen:compartiment:id:2</v>
      </c>
      <c r="CG10" t="str">
        <f>A!CF10</f>
        <v>_TI-65853235</v>
      </c>
      <c r="CH10">
        <f>A!CG10</f>
        <v>45890</v>
      </c>
      <c r="CI10" t="str">
        <f>A!CH10</f>
        <v>urn:immetingen:monstertype:id:10</v>
      </c>
      <c r="CJ10" t="str">
        <f>A!CI10</f>
        <v>urn:imsikb0101:Applicaties:id:16</v>
      </c>
      <c r="CK10" t="str">
        <f>A!CJ10</f>
        <v>urn:imsikb0101:DatastroomType:id:1</v>
      </c>
      <c r="CL10">
        <f>A!CK10</f>
        <v>45897</v>
      </c>
      <c r="CM10" t="str">
        <f>A!CL10</f>
        <v>SGS, Rotterdam</v>
      </c>
      <c r="CN10" t="str">
        <f>A!CM10</f>
        <v>LABRESULTAAT SGS</v>
      </c>
      <c r="CO10">
        <f>A!CN10</f>
        <v>45897</v>
      </c>
      <c r="CP10">
        <f>A!CO10</f>
        <v>0</v>
      </c>
      <c r="CQ10" t="str">
        <f>A!CP10</f>
        <v>urn:imsikb0101:Leveranciers:id:21</v>
      </c>
      <c r="CR10" t="str">
        <f>A!CQ10</f>
        <v>14.7.0</v>
      </c>
    </row>
    <row r="11" spans="1:96"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21" t="str">
        <f>IF(A!P11="","",INDEX(B!$A$1:$BT$2000,MATCH(A!P11,B!$AX$1:$AX$2000,0),D!$B$15))</f>
        <v/>
      </c>
      <c r="Q11">
        <f>A!Q11</f>
        <v>0</v>
      </c>
      <c r="R11">
        <f>A!R11</f>
        <v>0</v>
      </c>
      <c r="S11">
        <f>A!S11</f>
        <v>0</v>
      </c>
      <c r="T11">
        <f>A!T11</f>
        <v>0</v>
      </c>
      <c r="U11">
        <f>A!U11</f>
        <v>0</v>
      </c>
      <c r="V11" s="21">
        <f>IF(A!V11="&lt;",1,A!V11)</f>
        <v>0</v>
      </c>
      <c r="W11">
        <f>A!W11</f>
        <v>0</v>
      </c>
      <c r="X11">
        <f>A!X11</f>
        <v>0</v>
      </c>
      <c r="Y11">
        <f>A!Y11</f>
        <v>0</v>
      </c>
      <c r="Z11" s="21">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21"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_e02c95a5-ef85-4ee6-b0f8-914bdbeb1d0c</v>
      </c>
      <c r="BY11" t="str">
        <f>A!BX11</f>
        <v>e02c95a5-ef85-4ee6-b0f8-914bdbeb1d0c</v>
      </c>
      <c r="BZ11" t="str">
        <f>A!BY11</f>
        <v>SIKB</v>
      </c>
      <c r="CA11" t="str">
        <f>A!BZ11</f>
        <v>A04-1-1 A04 (400-500)</v>
      </c>
      <c r="CB11">
        <f>A!CA11</f>
        <v>45890</v>
      </c>
      <c r="CC11" t="str">
        <f>A!CB11</f>
        <v>#_8f7bf789-d8e5-492f-8a55-49792101ae95</v>
      </c>
      <c r="CD11" t="str">
        <f>A!CC11</f>
        <v>#_802e6e10-90cf-43b8-9fe5-c1b075368795</v>
      </c>
      <c r="CE11">
        <f>A!CD11</f>
        <v>0</v>
      </c>
      <c r="CF11" t="str">
        <f>A!CE11</f>
        <v>urn:immetingen:compartiment:id:2</v>
      </c>
      <c r="CG11" t="str">
        <f>A!CF11</f>
        <v>_TI-65853235</v>
      </c>
      <c r="CH11">
        <f>A!CG11</f>
        <v>45890</v>
      </c>
      <c r="CI11" t="str">
        <f>A!CH11</f>
        <v>urn:immetingen:monstertype:id:10</v>
      </c>
      <c r="CJ11" t="str">
        <f>A!CI11</f>
        <v>urn:imsikb0101:Applicaties:id:16</v>
      </c>
      <c r="CK11" t="str">
        <f>A!CJ11</f>
        <v>urn:imsikb0101:DatastroomType:id:1</v>
      </c>
      <c r="CL11">
        <f>A!CK11</f>
        <v>45897</v>
      </c>
      <c r="CM11" t="str">
        <f>A!CL11</f>
        <v>SGS, Rotterdam</v>
      </c>
      <c r="CN11" t="str">
        <f>A!CM11</f>
        <v>LABRESULTAAT SGS</v>
      </c>
      <c r="CO11">
        <f>A!CN11</f>
        <v>45897</v>
      </c>
      <c r="CP11">
        <f>A!CO11</f>
        <v>0</v>
      </c>
      <c r="CQ11" t="str">
        <f>A!CP11</f>
        <v>urn:imsikb0101:Leveranciers:id:21</v>
      </c>
      <c r="CR11" t="str">
        <f>A!CQ11</f>
        <v>14.7.0</v>
      </c>
    </row>
    <row r="12" spans="1:96"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21" t="str">
        <f>IF(A!P12="","",INDEX(B!$A$1:$BT$2000,MATCH(A!P12,B!$AX$1:$AX$2000,0),D!$B$15))</f>
        <v/>
      </c>
      <c r="Q12">
        <f>A!Q12</f>
        <v>0</v>
      </c>
      <c r="R12">
        <f>A!R12</f>
        <v>0</v>
      </c>
      <c r="S12">
        <f>A!S12</f>
        <v>0</v>
      </c>
      <c r="T12">
        <f>A!T12</f>
        <v>0</v>
      </c>
      <c r="U12">
        <f>A!U12</f>
        <v>0</v>
      </c>
      <c r="V12" s="21">
        <f>IF(A!V12="&lt;",1,A!V12)</f>
        <v>0</v>
      </c>
      <c r="W12">
        <f>A!W12</f>
        <v>0</v>
      </c>
      <c r="X12">
        <f>A!X12</f>
        <v>0</v>
      </c>
      <c r="Y12">
        <f>A!Y12</f>
        <v>0</v>
      </c>
      <c r="Z12" s="21">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21"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_e02c95a5-ef85-4ee6-b0f8-914bdbeb1d0c</v>
      </c>
      <c r="BY12" t="str">
        <f>A!BX12</f>
        <v>e02c95a5-ef85-4ee6-b0f8-914bdbeb1d0c</v>
      </c>
      <c r="BZ12" t="str">
        <f>A!BY12</f>
        <v>SIKB</v>
      </c>
      <c r="CA12" t="str">
        <f>A!BZ12</f>
        <v>A04-1-1 A04 (400-500)</v>
      </c>
      <c r="CB12">
        <f>A!CA12</f>
        <v>45890</v>
      </c>
      <c r="CC12" t="str">
        <f>A!CB12</f>
        <v>#_8f7bf789-d8e5-492f-8a55-49792101ae95</v>
      </c>
      <c r="CD12" t="str">
        <f>A!CC12</f>
        <v>#_a32d5b3a-4001-4279-8aab-4699d5880b3e</v>
      </c>
      <c r="CE12">
        <f>A!CD12</f>
        <v>0</v>
      </c>
      <c r="CF12" t="str">
        <f>A!CE12</f>
        <v>urn:immetingen:compartiment:id:2</v>
      </c>
      <c r="CG12" t="str">
        <f>A!CF12</f>
        <v>_TI-65853235</v>
      </c>
      <c r="CH12">
        <f>A!CG12</f>
        <v>45890</v>
      </c>
      <c r="CI12" t="str">
        <f>A!CH12</f>
        <v>urn:immetingen:monstertype:id:10</v>
      </c>
      <c r="CJ12" t="str">
        <f>A!CI12</f>
        <v>urn:imsikb0101:Applicaties:id:16</v>
      </c>
      <c r="CK12" t="str">
        <f>A!CJ12</f>
        <v>urn:imsikb0101:DatastroomType:id:1</v>
      </c>
      <c r="CL12">
        <f>A!CK12</f>
        <v>45897</v>
      </c>
      <c r="CM12" t="str">
        <f>A!CL12</f>
        <v>SGS, Rotterdam</v>
      </c>
      <c r="CN12" t="str">
        <f>A!CM12</f>
        <v>LABRESULTAAT SGS</v>
      </c>
      <c r="CO12">
        <f>A!CN12</f>
        <v>45897</v>
      </c>
      <c r="CP12">
        <f>A!CO12</f>
        <v>0</v>
      </c>
      <c r="CQ12" t="str">
        <f>A!CP12</f>
        <v>urn:imsikb0101:Leveranciers:id:21</v>
      </c>
      <c r="CR12" t="str">
        <f>A!CQ12</f>
        <v>14.7.0</v>
      </c>
    </row>
    <row r="13" spans="1:96"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21" t="str">
        <f>IF(A!P13="","",INDEX(B!$A$1:$BT$2000,MATCH(A!P13,B!$AX$1:$AX$2000,0),D!$B$15))</f>
        <v/>
      </c>
      <c r="Q13">
        <f>A!Q13</f>
        <v>0</v>
      </c>
      <c r="R13">
        <f>A!R13</f>
        <v>0</v>
      </c>
      <c r="S13">
        <f>A!S13</f>
        <v>0</v>
      </c>
      <c r="T13">
        <f>A!T13</f>
        <v>0</v>
      </c>
      <c r="U13">
        <f>A!U13</f>
        <v>0</v>
      </c>
      <c r="V13" s="21">
        <f>IF(A!V13="&lt;",1,A!V13)</f>
        <v>0</v>
      </c>
      <c r="W13">
        <f>A!W13</f>
        <v>0</v>
      </c>
      <c r="X13">
        <f>A!X13</f>
        <v>0</v>
      </c>
      <c r="Y13">
        <f>A!Y13</f>
        <v>0</v>
      </c>
      <c r="Z13" s="21">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21"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_e02c95a5-ef85-4ee6-b0f8-914bdbeb1d0c</v>
      </c>
      <c r="BY13" t="str">
        <f>A!BX13</f>
        <v>e02c95a5-ef85-4ee6-b0f8-914bdbeb1d0c</v>
      </c>
      <c r="BZ13" t="str">
        <f>A!BY13</f>
        <v>SIKB</v>
      </c>
      <c r="CA13" t="str">
        <f>A!BZ13</f>
        <v>A04-1-1 A04 (400-500)</v>
      </c>
      <c r="CB13">
        <f>A!CA13</f>
        <v>45890</v>
      </c>
      <c r="CC13" t="str">
        <f>A!CB13</f>
        <v>#_8f7bf789-d8e5-492f-8a55-49792101ae95</v>
      </c>
      <c r="CD13" t="str">
        <f>A!CC13</f>
        <v>#_b48d0349-d2e9-4129-8699-1756ef7c0cd7</v>
      </c>
      <c r="CE13">
        <f>A!CD13</f>
        <v>0</v>
      </c>
      <c r="CF13" t="str">
        <f>A!CE13</f>
        <v>urn:immetingen:compartiment:id:2</v>
      </c>
      <c r="CG13" t="str">
        <f>A!CF13</f>
        <v>_TI-65853235</v>
      </c>
      <c r="CH13">
        <f>A!CG13</f>
        <v>45890</v>
      </c>
      <c r="CI13" t="str">
        <f>A!CH13</f>
        <v>urn:immetingen:monstertype:id:10</v>
      </c>
      <c r="CJ13" t="str">
        <f>A!CI13</f>
        <v>urn:imsikb0101:Applicaties:id:16</v>
      </c>
      <c r="CK13" t="str">
        <f>A!CJ13</f>
        <v>urn:imsikb0101:DatastroomType:id:1</v>
      </c>
      <c r="CL13">
        <f>A!CK13</f>
        <v>45897</v>
      </c>
      <c r="CM13" t="str">
        <f>A!CL13</f>
        <v>SGS, Rotterdam</v>
      </c>
      <c r="CN13" t="str">
        <f>A!CM13</f>
        <v>LABRESULTAAT SGS</v>
      </c>
      <c r="CO13">
        <f>A!CN13</f>
        <v>45897</v>
      </c>
      <c r="CP13">
        <f>A!CO13</f>
        <v>0</v>
      </c>
      <c r="CQ13" t="str">
        <f>A!CP13</f>
        <v>urn:imsikb0101:Leveranciers:id:21</v>
      </c>
      <c r="CR13" t="str">
        <f>A!CQ13</f>
        <v>14.7.0</v>
      </c>
    </row>
    <row r="14" spans="1:96"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21" t="str">
        <f>IF(A!P14="","",INDEX(B!$A$1:$BT$2000,MATCH(A!P14,B!$AX$1:$AX$2000,0),D!$B$15))</f>
        <v/>
      </c>
      <c r="Q14">
        <f>A!Q14</f>
        <v>0</v>
      </c>
      <c r="R14">
        <f>A!R14</f>
        <v>0</v>
      </c>
      <c r="S14">
        <f>A!S14</f>
        <v>0</v>
      </c>
      <c r="T14">
        <f>A!T14</f>
        <v>0</v>
      </c>
      <c r="U14">
        <f>A!U14</f>
        <v>0</v>
      </c>
      <c r="V14" s="21">
        <f>IF(A!V14="&lt;",1,A!V14)</f>
        <v>0</v>
      </c>
      <c r="W14">
        <f>A!W14</f>
        <v>0</v>
      </c>
      <c r="X14">
        <f>A!X14</f>
        <v>0</v>
      </c>
      <c r="Y14">
        <f>A!Y14</f>
        <v>0</v>
      </c>
      <c r="Z14" s="21">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21"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_e02c95a5-ef85-4ee6-b0f8-914bdbeb1d0c</v>
      </c>
      <c r="BY14" t="str">
        <f>A!BX14</f>
        <v>e02c95a5-ef85-4ee6-b0f8-914bdbeb1d0c</v>
      </c>
      <c r="BZ14" t="str">
        <f>A!BY14</f>
        <v>SIKB</v>
      </c>
      <c r="CA14" t="str">
        <f>A!BZ14</f>
        <v>A04-1-1 A04 (400-500)</v>
      </c>
      <c r="CB14">
        <f>A!CA14</f>
        <v>45890</v>
      </c>
      <c r="CC14" t="str">
        <f>A!CB14</f>
        <v>#_8f7bf789-d8e5-492f-8a55-49792101ae95</v>
      </c>
      <c r="CD14" t="str">
        <f>A!CC14</f>
        <v>#_c91184d0-34c3-476c-90e3-de3a9acd44cb</v>
      </c>
      <c r="CE14">
        <f>A!CD14</f>
        <v>0</v>
      </c>
      <c r="CF14" t="str">
        <f>A!CE14</f>
        <v>urn:immetingen:compartiment:id:2</v>
      </c>
      <c r="CG14" t="str">
        <f>A!CF14</f>
        <v>_TI-65853235</v>
      </c>
      <c r="CH14">
        <f>A!CG14</f>
        <v>45890</v>
      </c>
      <c r="CI14" t="str">
        <f>A!CH14</f>
        <v>urn:immetingen:monstertype:id:10</v>
      </c>
      <c r="CJ14" t="str">
        <f>A!CI14</f>
        <v>urn:imsikb0101:Applicaties:id:16</v>
      </c>
      <c r="CK14" t="str">
        <f>A!CJ14</f>
        <v>urn:imsikb0101:DatastroomType:id:1</v>
      </c>
      <c r="CL14">
        <f>A!CK14</f>
        <v>45897</v>
      </c>
      <c r="CM14" t="str">
        <f>A!CL14</f>
        <v>SGS, Rotterdam</v>
      </c>
      <c r="CN14" t="str">
        <f>A!CM14</f>
        <v>LABRESULTAAT SGS</v>
      </c>
      <c r="CO14">
        <f>A!CN14</f>
        <v>45897</v>
      </c>
      <c r="CP14">
        <f>A!CO14</f>
        <v>0</v>
      </c>
      <c r="CQ14" t="str">
        <f>A!CP14</f>
        <v>urn:imsikb0101:Leveranciers:id:21</v>
      </c>
      <c r="CR14" t="str">
        <f>A!CQ14</f>
        <v>14.7.0</v>
      </c>
    </row>
    <row r="15" spans="1:96"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21" t="str">
        <f>IF(A!P15="","",INDEX(B!$A$1:$BT$2000,MATCH(A!P15,B!$AX$1:$AX$2000,0),D!$B$15))</f>
        <v/>
      </c>
      <c r="Q15">
        <f>A!Q15</f>
        <v>0</v>
      </c>
      <c r="R15">
        <f>A!R15</f>
        <v>0</v>
      </c>
      <c r="S15">
        <f>A!S15</f>
        <v>0</v>
      </c>
      <c r="T15">
        <f>A!T15</f>
        <v>0</v>
      </c>
      <c r="U15">
        <f>A!U15</f>
        <v>0</v>
      </c>
      <c r="V15" s="21">
        <f>IF(A!V15="&lt;",1,A!V15)</f>
        <v>0</v>
      </c>
      <c r="W15">
        <f>A!W15</f>
        <v>0</v>
      </c>
      <c r="X15">
        <f>A!X15</f>
        <v>0</v>
      </c>
      <c r="Y15">
        <f>A!Y15</f>
        <v>0</v>
      </c>
      <c r="Z15" s="21">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21"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_e02c95a5-ef85-4ee6-b0f8-914bdbeb1d0c</v>
      </c>
      <c r="BY15" t="str">
        <f>A!BX15</f>
        <v>e02c95a5-ef85-4ee6-b0f8-914bdbeb1d0c</v>
      </c>
      <c r="BZ15" t="str">
        <f>A!BY15</f>
        <v>SIKB</v>
      </c>
      <c r="CA15" t="str">
        <f>A!BZ15</f>
        <v>A04-1-1 A04 (400-500)</v>
      </c>
      <c r="CB15">
        <f>A!CA15</f>
        <v>45890</v>
      </c>
      <c r="CC15" t="str">
        <f>A!CB15</f>
        <v>#_8f7bf789-d8e5-492f-8a55-49792101ae95</v>
      </c>
      <c r="CD15" t="str">
        <f>A!CC15</f>
        <v>#_cc5875ce-1d53-4b17-a02d-e126bf6f8c76</v>
      </c>
      <c r="CE15">
        <f>A!CD15</f>
        <v>0</v>
      </c>
      <c r="CF15" t="str">
        <f>A!CE15</f>
        <v>urn:immetingen:compartiment:id:2</v>
      </c>
      <c r="CG15" t="str">
        <f>A!CF15</f>
        <v>_TI-65853235</v>
      </c>
      <c r="CH15">
        <f>A!CG15</f>
        <v>45890</v>
      </c>
      <c r="CI15" t="str">
        <f>A!CH15</f>
        <v>urn:immetingen:monstertype:id:10</v>
      </c>
      <c r="CJ15" t="str">
        <f>A!CI15</f>
        <v>urn:imsikb0101:Applicaties:id:16</v>
      </c>
      <c r="CK15" t="str">
        <f>A!CJ15</f>
        <v>urn:imsikb0101:DatastroomType:id:1</v>
      </c>
      <c r="CL15">
        <f>A!CK15</f>
        <v>45897</v>
      </c>
      <c r="CM15" t="str">
        <f>A!CL15</f>
        <v>SGS, Rotterdam</v>
      </c>
      <c r="CN15" t="str">
        <f>A!CM15</f>
        <v>LABRESULTAAT SGS</v>
      </c>
      <c r="CO15">
        <f>A!CN15</f>
        <v>45897</v>
      </c>
      <c r="CP15">
        <f>A!CO15</f>
        <v>0</v>
      </c>
      <c r="CQ15" t="str">
        <f>A!CP15</f>
        <v>urn:imsikb0101:Leveranciers:id:21</v>
      </c>
      <c r="CR15" t="str">
        <f>A!CQ15</f>
        <v>14.7.0</v>
      </c>
    </row>
    <row r="16" spans="1:96"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21" t="str">
        <f>IF(A!P16="","",INDEX(B!$A$1:$BT$2000,MATCH(A!P16,B!$AX$1:$AX$2000,0),D!$B$15))</f>
        <v/>
      </c>
      <c r="Q16">
        <f>A!Q16</f>
        <v>0</v>
      </c>
      <c r="R16">
        <f>A!R16</f>
        <v>0</v>
      </c>
      <c r="S16">
        <f>A!S16</f>
        <v>0</v>
      </c>
      <c r="T16">
        <f>A!T16</f>
        <v>0</v>
      </c>
      <c r="U16">
        <f>A!U16</f>
        <v>0</v>
      </c>
      <c r="V16" s="21">
        <f>IF(A!V16="&lt;",1,A!V16)</f>
        <v>0</v>
      </c>
      <c r="W16">
        <f>A!W16</f>
        <v>0</v>
      </c>
      <c r="X16">
        <f>A!X16</f>
        <v>0</v>
      </c>
      <c r="Y16">
        <f>A!Y16</f>
        <v>0</v>
      </c>
      <c r="Z16" s="21">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21"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_e02c95a5-ef85-4ee6-b0f8-914bdbeb1d0c</v>
      </c>
      <c r="BY16" t="str">
        <f>A!BX16</f>
        <v>e02c95a5-ef85-4ee6-b0f8-914bdbeb1d0c</v>
      </c>
      <c r="BZ16" t="str">
        <f>A!BY16</f>
        <v>SIKB</v>
      </c>
      <c r="CA16" t="str">
        <f>A!BZ16</f>
        <v>A04-1-1 A04 (400-500)</v>
      </c>
      <c r="CB16">
        <f>A!CA16</f>
        <v>45890</v>
      </c>
      <c r="CC16" t="str">
        <f>A!CB16</f>
        <v>#_8f7bf789-d8e5-492f-8a55-49792101ae95</v>
      </c>
      <c r="CD16" t="str">
        <f>A!CC16</f>
        <v>#_04206db8-bd59-4769-98c9-267f3c592f23</v>
      </c>
      <c r="CE16">
        <f>A!CD16</f>
        <v>0</v>
      </c>
      <c r="CF16" t="str">
        <f>A!CE16</f>
        <v>urn:immetingen:compartiment:id:2</v>
      </c>
      <c r="CG16" t="str">
        <f>A!CF16</f>
        <v>_TI-65853235</v>
      </c>
      <c r="CH16">
        <f>A!CG16</f>
        <v>45890</v>
      </c>
      <c r="CI16" t="str">
        <f>A!CH16</f>
        <v>urn:immetingen:monstertype:id:10</v>
      </c>
      <c r="CJ16" t="str">
        <f>A!CI16</f>
        <v>urn:imsikb0101:Applicaties:id:16</v>
      </c>
      <c r="CK16" t="str">
        <f>A!CJ16</f>
        <v>urn:imsikb0101:DatastroomType:id:1</v>
      </c>
      <c r="CL16">
        <f>A!CK16</f>
        <v>45897</v>
      </c>
      <c r="CM16" t="str">
        <f>A!CL16</f>
        <v>SGS, Rotterdam</v>
      </c>
      <c r="CN16" t="str">
        <f>A!CM16</f>
        <v>LABRESULTAAT SGS</v>
      </c>
      <c r="CO16">
        <f>A!CN16</f>
        <v>45897</v>
      </c>
      <c r="CP16">
        <f>A!CO16</f>
        <v>0</v>
      </c>
      <c r="CQ16" t="str">
        <f>A!CP16</f>
        <v>urn:imsikb0101:Leveranciers:id:21</v>
      </c>
      <c r="CR16" t="str">
        <f>A!CQ16</f>
        <v>14.7.0</v>
      </c>
    </row>
    <row r="17" spans="1:96"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21" t="str">
        <f>IF(A!P17="","",INDEX(B!$A$1:$BT$2000,MATCH(A!P17,B!$AX$1:$AX$2000,0),D!$B$15))</f>
        <v/>
      </c>
      <c r="Q17">
        <f>A!Q17</f>
        <v>0</v>
      </c>
      <c r="R17">
        <f>A!R17</f>
        <v>0</v>
      </c>
      <c r="S17">
        <f>A!S17</f>
        <v>0</v>
      </c>
      <c r="T17">
        <f>A!T17</f>
        <v>0</v>
      </c>
      <c r="U17">
        <f>A!U17</f>
        <v>0</v>
      </c>
      <c r="V17" s="21">
        <f>IF(A!V17="&lt;",1,A!V17)</f>
        <v>0</v>
      </c>
      <c r="W17">
        <f>A!W17</f>
        <v>0</v>
      </c>
      <c r="X17">
        <f>A!X17</f>
        <v>0</v>
      </c>
      <c r="Y17">
        <f>A!Y17</f>
        <v>0</v>
      </c>
      <c r="Z17" s="21">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21"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_e02c95a5-ef85-4ee6-b0f8-914bdbeb1d0c</v>
      </c>
      <c r="BY17" t="str">
        <f>A!BX17</f>
        <v>e02c95a5-ef85-4ee6-b0f8-914bdbeb1d0c</v>
      </c>
      <c r="BZ17" t="str">
        <f>A!BY17</f>
        <v>SIKB</v>
      </c>
      <c r="CA17" t="str">
        <f>A!BZ17</f>
        <v>A04-1-1 A04 (400-500)</v>
      </c>
      <c r="CB17">
        <f>A!CA17</f>
        <v>45890</v>
      </c>
      <c r="CC17" t="str">
        <f>A!CB17</f>
        <v>#_8f7bf789-d8e5-492f-8a55-49792101ae95</v>
      </c>
      <c r="CD17" t="str">
        <f>A!CC17</f>
        <v>#_9d401bff-cd6d-4819-827a-2699a70177d3</v>
      </c>
      <c r="CE17">
        <f>A!CD17</f>
        <v>0</v>
      </c>
      <c r="CF17" t="str">
        <f>A!CE17</f>
        <v>urn:immetingen:compartiment:id:2</v>
      </c>
      <c r="CG17" t="str">
        <f>A!CF17</f>
        <v>_TI-65853235</v>
      </c>
      <c r="CH17">
        <f>A!CG17</f>
        <v>45890</v>
      </c>
      <c r="CI17" t="str">
        <f>A!CH17</f>
        <v>urn:immetingen:monstertype:id:10</v>
      </c>
      <c r="CJ17" t="str">
        <f>A!CI17</f>
        <v>urn:imsikb0101:Applicaties:id:16</v>
      </c>
      <c r="CK17" t="str">
        <f>A!CJ17</f>
        <v>urn:imsikb0101:DatastroomType:id:1</v>
      </c>
      <c r="CL17">
        <f>A!CK17</f>
        <v>45897</v>
      </c>
      <c r="CM17" t="str">
        <f>A!CL17</f>
        <v>SGS, Rotterdam</v>
      </c>
      <c r="CN17" t="str">
        <f>A!CM17</f>
        <v>LABRESULTAAT SGS</v>
      </c>
      <c r="CO17">
        <f>A!CN17</f>
        <v>45897</v>
      </c>
      <c r="CP17">
        <f>A!CO17</f>
        <v>0</v>
      </c>
      <c r="CQ17" t="str">
        <f>A!CP17</f>
        <v>urn:imsikb0101:Leveranciers:id:21</v>
      </c>
      <c r="CR17" t="str">
        <f>A!CQ17</f>
        <v>14.7.0</v>
      </c>
    </row>
    <row r="18" spans="1:96"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21" t="str">
        <f>IF(A!P18="","",INDEX(B!$A$1:$BT$2000,MATCH(A!P18,B!$AX$1:$AX$2000,0),D!$B$15))</f>
        <v/>
      </c>
      <c r="Q18">
        <f>A!Q18</f>
        <v>0</v>
      </c>
      <c r="R18">
        <f>A!R18</f>
        <v>0</v>
      </c>
      <c r="S18">
        <f>A!S18</f>
        <v>0</v>
      </c>
      <c r="T18">
        <f>A!T18</f>
        <v>0</v>
      </c>
      <c r="U18">
        <f>A!U18</f>
        <v>0</v>
      </c>
      <c r="V18" s="21">
        <f>IF(A!V18="&lt;",1,A!V18)</f>
        <v>0</v>
      </c>
      <c r="W18">
        <f>A!W18</f>
        <v>0</v>
      </c>
      <c r="X18">
        <f>A!X18</f>
        <v>0</v>
      </c>
      <c r="Y18">
        <f>A!Y18</f>
        <v>0</v>
      </c>
      <c r="Z18" s="21">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21"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_e02c95a5-ef85-4ee6-b0f8-914bdbeb1d0c</v>
      </c>
      <c r="BY18" t="str">
        <f>A!BX18</f>
        <v>e02c95a5-ef85-4ee6-b0f8-914bdbeb1d0c</v>
      </c>
      <c r="BZ18" t="str">
        <f>A!BY18</f>
        <v>SIKB</v>
      </c>
      <c r="CA18" t="str">
        <f>A!BZ18</f>
        <v>A04-1-1 A04 (400-500)</v>
      </c>
      <c r="CB18">
        <f>A!CA18</f>
        <v>45890</v>
      </c>
      <c r="CC18" t="str">
        <f>A!CB18</f>
        <v>#_8f7bf789-d8e5-492f-8a55-49792101ae95</v>
      </c>
      <c r="CD18" t="str">
        <f>A!CC18</f>
        <v>#_b4bc9000-181e-4deb-be56-4ad1fe83d83c</v>
      </c>
      <c r="CE18">
        <f>A!CD18</f>
        <v>0</v>
      </c>
      <c r="CF18" t="str">
        <f>A!CE18</f>
        <v>urn:immetingen:compartiment:id:2</v>
      </c>
      <c r="CG18" t="str">
        <f>A!CF18</f>
        <v>_TI-65853235</v>
      </c>
      <c r="CH18">
        <f>A!CG18</f>
        <v>45890</v>
      </c>
      <c r="CI18" t="str">
        <f>A!CH18</f>
        <v>urn:immetingen:monstertype:id:10</v>
      </c>
      <c r="CJ18" t="str">
        <f>A!CI18</f>
        <v>urn:imsikb0101:Applicaties:id:16</v>
      </c>
      <c r="CK18" t="str">
        <f>A!CJ18</f>
        <v>urn:imsikb0101:DatastroomType:id:1</v>
      </c>
      <c r="CL18">
        <f>A!CK18</f>
        <v>45897</v>
      </c>
      <c r="CM18" t="str">
        <f>A!CL18</f>
        <v>SGS, Rotterdam</v>
      </c>
      <c r="CN18" t="str">
        <f>A!CM18</f>
        <v>LABRESULTAAT SGS</v>
      </c>
      <c r="CO18">
        <f>A!CN18</f>
        <v>45897</v>
      </c>
      <c r="CP18">
        <f>A!CO18</f>
        <v>0</v>
      </c>
      <c r="CQ18" t="str">
        <f>A!CP18</f>
        <v>urn:imsikb0101:Leveranciers:id:21</v>
      </c>
      <c r="CR18" t="str">
        <f>A!CQ18</f>
        <v>14.7.0</v>
      </c>
    </row>
    <row r="19" spans="1:96"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21" t="str">
        <f>IF(A!P19="","",INDEX(B!$A$1:$BT$2000,MATCH(A!P19,B!$AX$1:$AX$2000,0),D!$B$15))</f>
        <v/>
      </c>
      <c r="Q19">
        <f>A!Q19</f>
        <v>0</v>
      </c>
      <c r="R19">
        <f>A!R19</f>
        <v>0</v>
      </c>
      <c r="S19">
        <f>A!S19</f>
        <v>0</v>
      </c>
      <c r="T19">
        <f>A!T19</f>
        <v>0</v>
      </c>
      <c r="U19">
        <f>A!U19</f>
        <v>0</v>
      </c>
      <c r="V19" s="21">
        <f>IF(A!V19="&lt;",1,A!V19)</f>
        <v>0</v>
      </c>
      <c r="W19">
        <f>A!W19</f>
        <v>0</v>
      </c>
      <c r="X19">
        <f>A!X19</f>
        <v>0</v>
      </c>
      <c r="Y19">
        <f>A!Y19</f>
        <v>0</v>
      </c>
      <c r="Z19" s="21">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21"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_e02c95a5-ef85-4ee6-b0f8-914bdbeb1d0c</v>
      </c>
      <c r="BY19" t="str">
        <f>A!BX19</f>
        <v>e02c95a5-ef85-4ee6-b0f8-914bdbeb1d0c</v>
      </c>
      <c r="BZ19" t="str">
        <f>A!BY19</f>
        <v>SIKB</v>
      </c>
      <c r="CA19" t="str">
        <f>A!BZ19</f>
        <v>A04-1-1 A04 (400-500)</v>
      </c>
      <c r="CB19">
        <f>A!CA19</f>
        <v>45890</v>
      </c>
      <c r="CC19" t="str">
        <f>A!CB19</f>
        <v>#_8f7bf789-d8e5-492f-8a55-49792101ae95</v>
      </c>
      <c r="CD19" t="str">
        <f>A!CC19</f>
        <v>#_25b1b131-f1b2-43bf-a248-74b2eac43e54</v>
      </c>
      <c r="CE19">
        <f>A!CD19</f>
        <v>0</v>
      </c>
      <c r="CF19" t="str">
        <f>A!CE19</f>
        <v>urn:immetingen:compartiment:id:2</v>
      </c>
      <c r="CG19" t="str">
        <f>A!CF19</f>
        <v>_TI-65853235</v>
      </c>
      <c r="CH19">
        <f>A!CG19</f>
        <v>45890</v>
      </c>
      <c r="CI19" t="str">
        <f>A!CH19</f>
        <v>urn:immetingen:monstertype:id:10</v>
      </c>
      <c r="CJ19" t="str">
        <f>A!CI19</f>
        <v>urn:imsikb0101:Applicaties:id:16</v>
      </c>
      <c r="CK19" t="str">
        <f>A!CJ19</f>
        <v>urn:imsikb0101:DatastroomType:id:1</v>
      </c>
      <c r="CL19">
        <f>A!CK19</f>
        <v>45897</v>
      </c>
      <c r="CM19" t="str">
        <f>A!CL19</f>
        <v>SGS, Rotterdam</v>
      </c>
      <c r="CN19" t="str">
        <f>A!CM19</f>
        <v>LABRESULTAAT SGS</v>
      </c>
      <c r="CO19">
        <f>A!CN19</f>
        <v>45897</v>
      </c>
      <c r="CP19">
        <f>A!CO19</f>
        <v>0</v>
      </c>
      <c r="CQ19" t="str">
        <f>A!CP19</f>
        <v>urn:imsikb0101:Leveranciers:id:21</v>
      </c>
      <c r="CR19" t="str">
        <f>A!CQ19</f>
        <v>14.7.0</v>
      </c>
    </row>
    <row r="20" spans="1:96"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21" t="str">
        <f>IF(A!P20="","",INDEX(B!$A$1:$BT$2000,MATCH(A!P20,B!$AX$1:$AX$2000,0),D!$B$15))</f>
        <v/>
      </c>
      <c r="Q20">
        <f>A!Q20</f>
        <v>0</v>
      </c>
      <c r="R20">
        <f>A!R20</f>
        <v>0</v>
      </c>
      <c r="S20">
        <f>A!S20</f>
        <v>0</v>
      </c>
      <c r="T20">
        <f>A!T20</f>
        <v>0</v>
      </c>
      <c r="U20">
        <f>A!U20</f>
        <v>0</v>
      </c>
      <c r="V20" s="21">
        <f>IF(A!V20="&lt;",1,A!V20)</f>
        <v>0</v>
      </c>
      <c r="W20">
        <f>A!W20</f>
        <v>0</v>
      </c>
      <c r="X20">
        <f>A!X20</f>
        <v>0</v>
      </c>
      <c r="Y20">
        <f>A!Y20</f>
        <v>0</v>
      </c>
      <c r="Z20" s="21">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21"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_e02c95a5-ef85-4ee6-b0f8-914bdbeb1d0c</v>
      </c>
      <c r="BY20" t="str">
        <f>A!BX20</f>
        <v>e02c95a5-ef85-4ee6-b0f8-914bdbeb1d0c</v>
      </c>
      <c r="BZ20" t="str">
        <f>A!BY20</f>
        <v>SIKB</v>
      </c>
      <c r="CA20" t="str">
        <f>A!BZ20</f>
        <v>A04-1-1 A04 (400-500)</v>
      </c>
      <c r="CB20">
        <f>A!CA20</f>
        <v>45890</v>
      </c>
      <c r="CC20" t="str">
        <f>A!CB20</f>
        <v>#_8f7bf789-d8e5-492f-8a55-49792101ae95</v>
      </c>
      <c r="CD20" t="str">
        <f>A!CC20</f>
        <v>#_0646ea9f-5ae8-464e-be49-f4615afe553d</v>
      </c>
      <c r="CE20">
        <f>A!CD20</f>
        <v>0</v>
      </c>
      <c r="CF20" t="str">
        <f>A!CE20</f>
        <v>urn:immetingen:compartiment:id:2</v>
      </c>
      <c r="CG20" t="str">
        <f>A!CF20</f>
        <v>_TI-65853235</v>
      </c>
      <c r="CH20">
        <f>A!CG20</f>
        <v>45890</v>
      </c>
      <c r="CI20" t="str">
        <f>A!CH20</f>
        <v>urn:immetingen:monstertype:id:10</v>
      </c>
      <c r="CJ20" t="str">
        <f>A!CI20</f>
        <v>urn:imsikb0101:Applicaties:id:16</v>
      </c>
      <c r="CK20" t="str">
        <f>A!CJ20</f>
        <v>urn:imsikb0101:DatastroomType:id:1</v>
      </c>
      <c r="CL20">
        <f>A!CK20</f>
        <v>45897</v>
      </c>
      <c r="CM20" t="str">
        <f>A!CL20</f>
        <v>SGS, Rotterdam</v>
      </c>
      <c r="CN20" t="str">
        <f>A!CM20</f>
        <v>LABRESULTAAT SGS</v>
      </c>
      <c r="CO20">
        <f>A!CN20</f>
        <v>45897</v>
      </c>
      <c r="CP20">
        <f>A!CO20</f>
        <v>0</v>
      </c>
      <c r="CQ20" t="str">
        <f>A!CP20</f>
        <v>urn:imsikb0101:Leveranciers:id:21</v>
      </c>
      <c r="CR20" t="str">
        <f>A!CQ20</f>
        <v>14.7.0</v>
      </c>
    </row>
    <row r="21" spans="1:96"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21" t="str">
        <f>IF(A!P21="","",INDEX(B!$A$1:$BT$2000,MATCH(A!P21,B!$AX$1:$AX$2000,0),D!$B$15))</f>
        <v/>
      </c>
      <c r="Q21">
        <f>A!Q21</f>
        <v>0</v>
      </c>
      <c r="R21">
        <f>A!R21</f>
        <v>0</v>
      </c>
      <c r="S21">
        <f>A!S21</f>
        <v>0</v>
      </c>
      <c r="T21">
        <f>A!T21</f>
        <v>0</v>
      </c>
      <c r="U21">
        <f>A!U21</f>
        <v>0</v>
      </c>
      <c r="V21" s="21">
        <f>IF(A!V21="&lt;",1,A!V21)</f>
        <v>0</v>
      </c>
      <c r="W21">
        <f>A!W21</f>
        <v>0</v>
      </c>
      <c r="X21">
        <f>A!X21</f>
        <v>0</v>
      </c>
      <c r="Y21">
        <f>A!Y21</f>
        <v>0</v>
      </c>
      <c r="Z21" s="21">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21"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_e02c95a5-ef85-4ee6-b0f8-914bdbeb1d0c</v>
      </c>
      <c r="BY21" t="str">
        <f>A!BX21</f>
        <v>e02c95a5-ef85-4ee6-b0f8-914bdbeb1d0c</v>
      </c>
      <c r="BZ21" t="str">
        <f>A!BY21</f>
        <v>SIKB</v>
      </c>
      <c r="CA21" t="str">
        <f>A!BZ21</f>
        <v>A04-1-1 A04 (400-500)</v>
      </c>
      <c r="CB21">
        <f>A!CA21</f>
        <v>45890</v>
      </c>
      <c r="CC21" t="str">
        <f>A!CB21</f>
        <v>#_8f7bf789-d8e5-492f-8a55-49792101ae95</v>
      </c>
      <c r="CD21" t="str">
        <f>A!CC21</f>
        <v>#_6585c52a-39a8-43fc-b9ec-7ce88ce563ac</v>
      </c>
      <c r="CE21">
        <f>A!CD21</f>
        <v>0</v>
      </c>
      <c r="CF21" t="str">
        <f>A!CE21</f>
        <v>urn:immetingen:compartiment:id:2</v>
      </c>
      <c r="CG21" t="str">
        <f>A!CF21</f>
        <v>_TI-65853235</v>
      </c>
      <c r="CH21">
        <f>A!CG21</f>
        <v>45890</v>
      </c>
      <c r="CI21" t="str">
        <f>A!CH21</f>
        <v>urn:immetingen:monstertype:id:10</v>
      </c>
      <c r="CJ21" t="str">
        <f>A!CI21</f>
        <v>urn:imsikb0101:Applicaties:id:16</v>
      </c>
      <c r="CK21" t="str">
        <f>A!CJ21</f>
        <v>urn:imsikb0101:DatastroomType:id:1</v>
      </c>
      <c r="CL21">
        <f>A!CK21</f>
        <v>45897</v>
      </c>
      <c r="CM21" t="str">
        <f>A!CL21</f>
        <v>SGS, Rotterdam</v>
      </c>
      <c r="CN21" t="str">
        <f>A!CM21</f>
        <v>LABRESULTAAT SGS</v>
      </c>
      <c r="CO21">
        <f>A!CN21</f>
        <v>45897</v>
      </c>
      <c r="CP21">
        <f>A!CO21</f>
        <v>0</v>
      </c>
      <c r="CQ21" t="str">
        <f>A!CP21</f>
        <v>urn:imsikb0101:Leveranciers:id:21</v>
      </c>
      <c r="CR21" t="str">
        <f>A!CQ21</f>
        <v>14.7.0</v>
      </c>
    </row>
    <row r="22" spans="1:96"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21" t="str">
        <f>IF(A!P22="","",INDEX(B!$A$1:$BT$2000,MATCH(A!P22,B!$AX$1:$AX$2000,0),D!$B$15))</f>
        <v/>
      </c>
      <c r="Q22">
        <f>A!Q22</f>
        <v>0</v>
      </c>
      <c r="R22">
        <f>A!R22</f>
        <v>0</v>
      </c>
      <c r="S22">
        <f>A!S22</f>
        <v>0</v>
      </c>
      <c r="T22">
        <f>A!T22</f>
        <v>0</v>
      </c>
      <c r="U22">
        <f>A!U22</f>
        <v>0</v>
      </c>
      <c r="V22" s="21">
        <f>IF(A!V22="&lt;",1,A!V22)</f>
        <v>0</v>
      </c>
      <c r="W22">
        <f>A!W22</f>
        <v>0</v>
      </c>
      <c r="X22">
        <f>A!X22</f>
        <v>0</v>
      </c>
      <c r="Y22">
        <f>A!Y22</f>
        <v>0</v>
      </c>
      <c r="Z22" s="21">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21"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_e02c95a5-ef85-4ee6-b0f8-914bdbeb1d0c</v>
      </c>
      <c r="BY22" t="str">
        <f>A!BX22</f>
        <v>e02c95a5-ef85-4ee6-b0f8-914bdbeb1d0c</v>
      </c>
      <c r="BZ22" t="str">
        <f>A!BY22</f>
        <v>SIKB</v>
      </c>
      <c r="CA22" t="str">
        <f>A!BZ22</f>
        <v>A04-1-1 A04 (400-500)</v>
      </c>
      <c r="CB22">
        <f>A!CA22</f>
        <v>45890</v>
      </c>
      <c r="CC22" t="str">
        <f>A!CB22</f>
        <v>#_8f7bf789-d8e5-492f-8a55-49792101ae95</v>
      </c>
      <c r="CD22" t="str">
        <f>A!CC22</f>
        <v>#_efde9f7f-c289-40d3-8a4b-f8e82c65f589</v>
      </c>
      <c r="CE22">
        <f>A!CD22</f>
        <v>0</v>
      </c>
      <c r="CF22" t="str">
        <f>A!CE22</f>
        <v>urn:immetingen:compartiment:id:2</v>
      </c>
      <c r="CG22" t="str">
        <f>A!CF22</f>
        <v>_TI-65853235</v>
      </c>
      <c r="CH22">
        <f>A!CG22</f>
        <v>45890</v>
      </c>
      <c r="CI22" t="str">
        <f>A!CH22</f>
        <v>urn:immetingen:monstertype:id:10</v>
      </c>
      <c r="CJ22" t="str">
        <f>A!CI22</f>
        <v>urn:imsikb0101:Applicaties:id:16</v>
      </c>
      <c r="CK22" t="str">
        <f>A!CJ22</f>
        <v>urn:imsikb0101:DatastroomType:id:1</v>
      </c>
      <c r="CL22">
        <f>A!CK22</f>
        <v>45897</v>
      </c>
      <c r="CM22" t="str">
        <f>A!CL22</f>
        <v>SGS, Rotterdam</v>
      </c>
      <c r="CN22" t="str">
        <f>A!CM22</f>
        <v>LABRESULTAAT SGS</v>
      </c>
      <c r="CO22">
        <f>A!CN22</f>
        <v>45897</v>
      </c>
      <c r="CP22">
        <f>A!CO22</f>
        <v>0</v>
      </c>
      <c r="CQ22" t="str">
        <f>A!CP22</f>
        <v>urn:imsikb0101:Leveranciers:id:21</v>
      </c>
      <c r="CR22" t="str">
        <f>A!CQ22</f>
        <v>14.7.0</v>
      </c>
    </row>
    <row r="23" spans="1:96"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21" t="str">
        <f>IF(A!P23="","",INDEX(B!$A$1:$BT$2000,MATCH(A!P23,B!$AX$1:$AX$2000,0),D!$B$15))</f>
        <v/>
      </c>
      <c r="Q23">
        <f>A!Q23</f>
        <v>0</v>
      </c>
      <c r="R23">
        <f>A!R23</f>
        <v>0</v>
      </c>
      <c r="S23">
        <f>A!S23</f>
        <v>0</v>
      </c>
      <c r="T23">
        <f>A!T23</f>
        <v>0</v>
      </c>
      <c r="U23">
        <f>A!U23</f>
        <v>0</v>
      </c>
      <c r="V23" s="21">
        <f>IF(A!V23="&lt;",1,A!V23)</f>
        <v>0</v>
      </c>
      <c r="W23">
        <f>A!W23</f>
        <v>0</v>
      </c>
      <c r="X23">
        <f>A!X23</f>
        <v>0</v>
      </c>
      <c r="Y23">
        <f>A!Y23</f>
        <v>0</v>
      </c>
      <c r="Z23" s="21">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21"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_e02c95a5-ef85-4ee6-b0f8-914bdbeb1d0c</v>
      </c>
      <c r="BY23" t="str">
        <f>A!BX23</f>
        <v>e02c95a5-ef85-4ee6-b0f8-914bdbeb1d0c</v>
      </c>
      <c r="BZ23" t="str">
        <f>A!BY23</f>
        <v>SIKB</v>
      </c>
      <c r="CA23" t="str">
        <f>A!BZ23</f>
        <v>A04-1-1 A04 (400-500)</v>
      </c>
      <c r="CB23">
        <f>A!CA23</f>
        <v>45890</v>
      </c>
      <c r="CC23" t="str">
        <f>A!CB23</f>
        <v>#_8f7bf789-d8e5-492f-8a55-49792101ae95</v>
      </c>
      <c r="CD23" t="str">
        <f>A!CC23</f>
        <v>#_19c59efa-f76f-4e76-9bcd-e0a6274757d7</v>
      </c>
      <c r="CE23">
        <f>A!CD23</f>
        <v>0</v>
      </c>
      <c r="CF23" t="str">
        <f>A!CE23</f>
        <v>urn:immetingen:compartiment:id:2</v>
      </c>
      <c r="CG23" t="str">
        <f>A!CF23</f>
        <v>_TI-65853235</v>
      </c>
      <c r="CH23">
        <f>A!CG23</f>
        <v>45890</v>
      </c>
      <c r="CI23" t="str">
        <f>A!CH23</f>
        <v>urn:immetingen:monstertype:id:10</v>
      </c>
      <c r="CJ23" t="str">
        <f>A!CI23</f>
        <v>urn:imsikb0101:Applicaties:id:16</v>
      </c>
      <c r="CK23" t="str">
        <f>A!CJ23</f>
        <v>urn:imsikb0101:DatastroomType:id:1</v>
      </c>
      <c r="CL23">
        <f>A!CK23</f>
        <v>45897</v>
      </c>
      <c r="CM23" t="str">
        <f>A!CL23</f>
        <v>SGS, Rotterdam</v>
      </c>
      <c r="CN23" t="str">
        <f>A!CM23</f>
        <v>LABRESULTAAT SGS</v>
      </c>
      <c r="CO23">
        <f>A!CN23</f>
        <v>45897</v>
      </c>
      <c r="CP23">
        <f>A!CO23</f>
        <v>0</v>
      </c>
      <c r="CQ23" t="str">
        <f>A!CP23</f>
        <v>urn:imsikb0101:Leveranciers:id:21</v>
      </c>
      <c r="CR23" t="str">
        <f>A!CQ23</f>
        <v>14.7.0</v>
      </c>
    </row>
    <row r="24" spans="1:96"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21" t="str">
        <f>IF(A!P24="","",INDEX(B!$A$1:$BT$2000,MATCH(A!P24,B!$AX$1:$AX$2000,0),D!$B$15))</f>
        <v/>
      </c>
      <c r="Q24">
        <f>A!Q24</f>
        <v>0</v>
      </c>
      <c r="R24">
        <f>A!R24</f>
        <v>0</v>
      </c>
      <c r="S24">
        <f>A!S24</f>
        <v>0</v>
      </c>
      <c r="T24">
        <f>A!T24</f>
        <v>0</v>
      </c>
      <c r="U24">
        <f>A!U24</f>
        <v>0</v>
      </c>
      <c r="V24" s="21">
        <f>IF(A!V24="&lt;",1,A!V24)</f>
        <v>0</v>
      </c>
      <c r="W24">
        <f>A!W24</f>
        <v>0</v>
      </c>
      <c r="X24">
        <f>A!X24</f>
        <v>0</v>
      </c>
      <c r="Y24">
        <f>A!Y24</f>
        <v>0</v>
      </c>
      <c r="Z24" s="21">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21"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_e02c95a5-ef85-4ee6-b0f8-914bdbeb1d0c</v>
      </c>
      <c r="BY24" t="str">
        <f>A!BX24</f>
        <v>e02c95a5-ef85-4ee6-b0f8-914bdbeb1d0c</v>
      </c>
      <c r="BZ24" t="str">
        <f>A!BY24</f>
        <v>SIKB</v>
      </c>
      <c r="CA24" t="str">
        <f>A!BZ24</f>
        <v>A04-1-1 A04 (400-500)</v>
      </c>
      <c r="CB24">
        <f>A!CA24</f>
        <v>45890</v>
      </c>
      <c r="CC24" t="str">
        <f>A!CB24</f>
        <v>#_8f7bf789-d8e5-492f-8a55-49792101ae95</v>
      </c>
      <c r="CD24" t="str">
        <f>A!CC24</f>
        <v>#_c64773f4-b276-4d81-9501-7ada35a8aab7</v>
      </c>
      <c r="CE24">
        <f>A!CD24</f>
        <v>0</v>
      </c>
      <c r="CF24" t="str">
        <f>A!CE24</f>
        <v>urn:immetingen:compartiment:id:2</v>
      </c>
      <c r="CG24" t="str">
        <f>A!CF24</f>
        <v>_TI-65853235</v>
      </c>
      <c r="CH24">
        <f>A!CG24</f>
        <v>45890</v>
      </c>
      <c r="CI24" t="str">
        <f>A!CH24</f>
        <v>urn:immetingen:monstertype:id:10</v>
      </c>
      <c r="CJ24" t="str">
        <f>A!CI24</f>
        <v>urn:imsikb0101:Applicaties:id:16</v>
      </c>
      <c r="CK24" t="str">
        <f>A!CJ24</f>
        <v>urn:imsikb0101:DatastroomType:id:1</v>
      </c>
      <c r="CL24">
        <f>A!CK24</f>
        <v>45897</v>
      </c>
      <c r="CM24" t="str">
        <f>A!CL24</f>
        <v>SGS, Rotterdam</v>
      </c>
      <c r="CN24" t="str">
        <f>A!CM24</f>
        <v>LABRESULTAAT SGS</v>
      </c>
      <c r="CO24">
        <f>A!CN24</f>
        <v>45897</v>
      </c>
      <c r="CP24">
        <f>A!CO24</f>
        <v>0</v>
      </c>
      <c r="CQ24" t="str">
        <f>A!CP24</f>
        <v>urn:imsikb0101:Leveranciers:id:21</v>
      </c>
      <c r="CR24" t="str">
        <f>A!CQ24</f>
        <v>14.7.0</v>
      </c>
    </row>
    <row r="25" spans="1:96"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21" t="str">
        <f>IF(A!P25="","",INDEX(B!$A$1:$BT$2000,MATCH(A!P25,B!$AX$1:$AX$2000,0),D!$B$15))</f>
        <v/>
      </c>
      <c r="Q25">
        <f>A!Q25</f>
        <v>0</v>
      </c>
      <c r="R25">
        <f>A!R25</f>
        <v>0</v>
      </c>
      <c r="S25">
        <f>A!S25</f>
        <v>0</v>
      </c>
      <c r="T25">
        <f>A!T25</f>
        <v>0</v>
      </c>
      <c r="U25">
        <f>A!U25</f>
        <v>0</v>
      </c>
      <c r="V25" s="21">
        <f>IF(A!V25="&lt;",1,A!V25)</f>
        <v>0</v>
      </c>
      <c r="W25">
        <f>A!W25</f>
        <v>0</v>
      </c>
      <c r="X25">
        <f>A!X25</f>
        <v>0</v>
      </c>
      <c r="Y25">
        <f>A!Y25</f>
        <v>0</v>
      </c>
      <c r="Z25" s="21">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21"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_e02c95a5-ef85-4ee6-b0f8-914bdbeb1d0c</v>
      </c>
      <c r="BY25" t="str">
        <f>A!BX25</f>
        <v>e02c95a5-ef85-4ee6-b0f8-914bdbeb1d0c</v>
      </c>
      <c r="BZ25" t="str">
        <f>A!BY25</f>
        <v>SIKB</v>
      </c>
      <c r="CA25" t="str">
        <f>A!BZ25</f>
        <v>A04-1-1 A04 (400-500)</v>
      </c>
      <c r="CB25">
        <f>A!CA25</f>
        <v>45890</v>
      </c>
      <c r="CC25" t="str">
        <f>A!CB25</f>
        <v>#_8f7bf789-d8e5-492f-8a55-49792101ae95</v>
      </c>
      <c r="CD25" t="str">
        <f>A!CC25</f>
        <v>#_8edba3ab-389d-4220-bccb-5658fb78a8e9</v>
      </c>
      <c r="CE25">
        <f>A!CD25</f>
        <v>0</v>
      </c>
      <c r="CF25" t="str">
        <f>A!CE25</f>
        <v>urn:immetingen:compartiment:id:2</v>
      </c>
      <c r="CG25" t="str">
        <f>A!CF25</f>
        <v>_TI-65853235</v>
      </c>
      <c r="CH25">
        <f>A!CG25</f>
        <v>45890</v>
      </c>
      <c r="CI25" t="str">
        <f>A!CH25</f>
        <v>urn:immetingen:monstertype:id:10</v>
      </c>
      <c r="CJ25" t="str">
        <f>A!CI25</f>
        <v>urn:imsikb0101:Applicaties:id:16</v>
      </c>
      <c r="CK25" t="str">
        <f>A!CJ25</f>
        <v>urn:imsikb0101:DatastroomType:id:1</v>
      </c>
      <c r="CL25">
        <f>A!CK25</f>
        <v>45897</v>
      </c>
      <c r="CM25" t="str">
        <f>A!CL25</f>
        <v>SGS, Rotterdam</v>
      </c>
      <c r="CN25" t="str">
        <f>A!CM25</f>
        <v>LABRESULTAAT SGS</v>
      </c>
      <c r="CO25">
        <f>A!CN25</f>
        <v>45897</v>
      </c>
      <c r="CP25">
        <f>A!CO25</f>
        <v>0</v>
      </c>
      <c r="CQ25" t="str">
        <f>A!CP25</f>
        <v>urn:imsikb0101:Leveranciers:id:21</v>
      </c>
      <c r="CR25" t="str">
        <f>A!CQ25</f>
        <v>14.7.0</v>
      </c>
    </row>
    <row r="26" spans="1:96"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21" t="str">
        <f>IF(A!P26="","",INDEX(B!$A$1:$BT$2000,MATCH(A!P26,B!$AX$1:$AX$2000,0),D!$B$15))</f>
        <v/>
      </c>
      <c r="Q26">
        <f>A!Q26</f>
        <v>0</v>
      </c>
      <c r="R26">
        <f>A!R26</f>
        <v>0</v>
      </c>
      <c r="S26">
        <f>A!S26</f>
        <v>0</v>
      </c>
      <c r="T26">
        <f>A!T26</f>
        <v>0</v>
      </c>
      <c r="U26">
        <f>A!U26</f>
        <v>0</v>
      </c>
      <c r="V26" s="21">
        <f>IF(A!V26="&lt;",1,A!V26)</f>
        <v>0</v>
      </c>
      <c r="W26">
        <f>A!W26</f>
        <v>0</v>
      </c>
      <c r="X26">
        <f>A!X26</f>
        <v>0</v>
      </c>
      <c r="Y26">
        <f>A!Y26</f>
        <v>0</v>
      </c>
      <c r="Z26" s="21">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21"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_e02c95a5-ef85-4ee6-b0f8-914bdbeb1d0c</v>
      </c>
      <c r="BY26" t="str">
        <f>A!BX26</f>
        <v>e02c95a5-ef85-4ee6-b0f8-914bdbeb1d0c</v>
      </c>
      <c r="BZ26" t="str">
        <f>A!BY26</f>
        <v>SIKB</v>
      </c>
      <c r="CA26" t="str">
        <f>A!BZ26</f>
        <v>A04-1-1 A04 (400-500)</v>
      </c>
      <c r="CB26">
        <f>A!CA26</f>
        <v>45890</v>
      </c>
      <c r="CC26" t="str">
        <f>A!CB26</f>
        <v>#_8f7bf789-d8e5-492f-8a55-49792101ae95</v>
      </c>
      <c r="CD26" t="str">
        <f>A!CC26</f>
        <v>#_a16ca586-4610-4551-b736-1fd6a3f81f01</v>
      </c>
      <c r="CE26">
        <f>A!CD26</f>
        <v>0</v>
      </c>
      <c r="CF26" t="str">
        <f>A!CE26</f>
        <v>urn:immetingen:compartiment:id:2</v>
      </c>
      <c r="CG26" t="str">
        <f>A!CF26</f>
        <v>_TI-65853235</v>
      </c>
      <c r="CH26">
        <f>A!CG26</f>
        <v>45890</v>
      </c>
      <c r="CI26" t="str">
        <f>A!CH26</f>
        <v>urn:immetingen:monstertype:id:10</v>
      </c>
      <c r="CJ26" t="str">
        <f>A!CI26</f>
        <v>urn:imsikb0101:Applicaties:id:16</v>
      </c>
      <c r="CK26" t="str">
        <f>A!CJ26</f>
        <v>urn:imsikb0101:DatastroomType:id:1</v>
      </c>
      <c r="CL26">
        <f>A!CK26</f>
        <v>45897</v>
      </c>
      <c r="CM26" t="str">
        <f>A!CL26</f>
        <v>SGS, Rotterdam</v>
      </c>
      <c r="CN26" t="str">
        <f>A!CM26</f>
        <v>LABRESULTAAT SGS</v>
      </c>
      <c r="CO26">
        <f>A!CN26</f>
        <v>45897</v>
      </c>
      <c r="CP26">
        <f>A!CO26</f>
        <v>0</v>
      </c>
      <c r="CQ26" t="str">
        <f>A!CP26</f>
        <v>urn:imsikb0101:Leveranciers:id:21</v>
      </c>
      <c r="CR26" t="str">
        <f>A!CQ26</f>
        <v>14.7.0</v>
      </c>
    </row>
    <row r="27" spans="1:96"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21" t="str">
        <f>IF(A!P27="","",INDEX(B!$A$1:$BT$2000,MATCH(A!P27,B!$AX$1:$AX$2000,0),D!$B$15))</f>
        <v/>
      </c>
      <c r="Q27">
        <f>A!Q27</f>
        <v>0</v>
      </c>
      <c r="R27">
        <f>A!R27</f>
        <v>0</v>
      </c>
      <c r="S27">
        <f>A!S27</f>
        <v>0</v>
      </c>
      <c r="T27">
        <f>A!T27</f>
        <v>0</v>
      </c>
      <c r="U27">
        <f>A!U27</f>
        <v>0</v>
      </c>
      <c r="V27" s="21">
        <f>IF(A!V27="&lt;",1,A!V27)</f>
        <v>0</v>
      </c>
      <c r="W27">
        <f>A!W27</f>
        <v>0</v>
      </c>
      <c r="X27">
        <f>A!X27</f>
        <v>0</v>
      </c>
      <c r="Y27">
        <f>A!Y27</f>
        <v>0</v>
      </c>
      <c r="Z27" s="21">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21"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_e02c95a5-ef85-4ee6-b0f8-914bdbeb1d0c</v>
      </c>
      <c r="BY27" t="str">
        <f>A!BX27</f>
        <v>e02c95a5-ef85-4ee6-b0f8-914bdbeb1d0c</v>
      </c>
      <c r="BZ27" t="str">
        <f>A!BY27</f>
        <v>SIKB</v>
      </c>
      <c r="CA27" t="str">
        <f>A!BZ27</f>
        <v>A04-1-1 A04 (400-500)</v>
      </c>
      <c r="CB27">
        <f>A!CA27</f>
        <v>45890</v>
      </c>
      <c r="CC27" t="str">
        <f>A!CB27</f>
        <v>#_8f7bf789-d8e5-492f-8a55-49792101ae95</v>
      </c>
      <c r="CD27" t="str">
        <f>A!CC27</f>
        <v>#_64e55278-3199-4ba5-b379-b4bf29019c19</v>
      </c>
      <c r="CE27">
        <f>A!CD27</f>
        <v>0</v>
      </c>
      <c r="CF27" t="str">
        <f>A!CE27</f>
        <v>urn:immetingen:compartiment:id:2</v>
      </c>
      <c r="CG27" t="str">
        <f>A!CF27</f>
        <v>_TI-65853235</v>
      </c>
      <c r="CH27">
        <f>A!CG27</f>
        <v>45890</v>
      </c>
      <c r="CI27" t="str">
        <f>A!CH27</f>
        <v>urn:immetingen:monstertype:id:10</v>
      </c>
      <c r="CJ27" t="str">
        <f>A!CI27</f>
        <v>urn:imsikb0101:Applicaties:id:16</v>
      </c>
      <c r="CK27" t="str">
        <f>A!CJ27</f>
        <v>urn:imsikb0101:DatastroomType:id:1</v>
      </c>
      <c r="CL27">
        <f>A!CK27</f>
        <v>45897</v>
      </c>
      <c r="CM27" t="str">
        <f>A!CL27</f>
        <v>SGS, Rotterdam</v>
      </c>
      <c r="CN27" t="str">
        <f>A!CM27</f>
        <v>LABRESULTAAT SGS</v>
      </c>
      <c r="CO27">
        <f>A!CN27</f>
        <v>45897</v>
      </c>
      <c r="CP27">
        <f>A!CO27</f>
        <v>0</v>
      </c>
      <c r="CQ27" t="str">
        <f>A!CP27</f>
        <v>urn:imsikb0101:Leveranciers:id:21</v>
      </c>
      <c r="CR27" t="str">
        <f>A!CQ27</f>
        <v>14.7.0</v>
      </c>
    </row>
    <row r="28" spans="1:96"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21" t="str">
        <f>IF(A!P28="","",INDEX(B!$A$1:$BT$2000,MATCH(A!P28,B!$AX$1:$AX$2000,0),D!$B$15))</f>
        <v/>
      </c>
      <c r="Q28">
        <f>A!Q28</f>
        <v>0</v>
      </c>
      <c r="R28">
        <f>A!R28</f>
        <v>0</v>
      </c>
      <c r="S28">
        <f>A!S28</f>
        <v>0</v>
      </c>
      <c r="T28">
        <f>A!T28</f>
        <v>0</v>
      </c>
      <c r="U28">
        <f>A!U28</f>
        <v>0</v>
      </c>
      <c r="V28" s="21">
        <f>IF(A!V28="&lt;",1,A!V28)</f>
        <v>0</v>
      </c>
      <c r="W28">
        <f>A!W28</f>
        <v>0</v>
      </c>
      <c r="X28">
        <f>A!X28</f>
        <v>0</v>
      </c>
      <c r="Y28">
        <f>A!Y28</f>
        <v>0</v>
      </c>
      <c r="Z28" s="21">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21"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_e02c95a5-ef85-4ee6-b0f8-914bdbeb1d0c</v>
      </c>
      <c r="BY28" t="str">
        <f>A!BX28</f>
        <v>e02c95a5-ef85-4ee6-b0f8-914bdbeb1d0c</v>
      </c>
      <c r="BZ28" t="str">
        <f>A!BY28</f>
        <v>SIKB</v>
      </c>
      <c r="CA28" t="str">
        <f>A!BZ28</f>
        <v>A04-1-1 A04 (400-500)</v>
      </c>
      <c r="CB28">
        <f>A!CA28</f>
        <v>45890</v>
      </c>
      <c r="CC28" t="str">
        <f>A!CB28</f>
        <v>#_8f7bf789-d8e5-492f-8a55-49792101ae95</v>
      </c>
      <c r="CD28" t="str">
        <f>A!CC28</f>
        <v>#_17b8aab1-8a31-4366-aedd-24c3e775aef8</v>
      </c>
      <c r="CE28">
        <f>A!CD28</f>
        <v>0</v>
      </c>
      <c r="CF28" t="str">
        <f>A!CE28</f>
        <v>urn:immetingen:compartiment:id:2</v>
      </c>
      <c r="CG28" t="str">
        <f>A!CF28</f>
        <v>_TI-65853235</v>
      </c>
      <c r="CH28">
        <f>A!CG28</f>
        <v>45890</v>
      </c>
      <c r="CI28" t="str">
        <f>A!CH28</f>
        <v>urn:immetingen:monstertype:id:10</v>
      </c>
      <c r="CJ28" t="str">
        <f>A!CI28</f>
        <v>urn:imsikb0101:Applicaties:id:16</v>
      </c>
      <c r="CK28" t="str">
        <f>A!CJ28</f>
        <v>urn:imsikb0101:DatastroomType:id:1</v>
      </c>
      <c r="CL28">
        <f>A!CK28</f>
        <v>45897</v>
      </c>
      <c r="CM28" t="str">
        <f>A!CL28</f>
        <v>SGS, Rotterdam</v>
      </c>
      <c r="CN28" t="str">
        <f>A!CM28</f>
        <v>LABRESULTAAT SGS</v>
      </c>
      <c r="CO28">
        <f>A!CN28</f>
        <v>45897</v>
      </c>
      <c r="CP28">
        <f>A!CO28</f>
        <v>0</v>
      </c>
      <c r="CQ28" t="str">
        <f>A!CP28</f>
        <v>urn:imsikb0101:Leveranciers:id:21</v>
      </c>
      <c r="CR28" t="str">
        <f>A!CQ28</f>
        <v>14.7.0</v>
      </c>
    </row>
    <row r="29" spans="1:96"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21" t="str">
        <f>IF(A!P29="","",INDEX(B!$A$1:$BT$2000,MATCH(A!P29,B!$AX$1:$AX$2000,0),D!$B$15))</f>
        <v/>
      </c>
      <c r="Q29">
        <f>A!Q29</f>
        <v>0</v>
      </c>
      <c r="R29">
        <f>A!R29</f>
        <v>0</v>
      </c>
      <c r="S29">
        <f>A!S29</f>
        <v>0</v>
      </c>
      <c r="T29">
        <f>A!T29</f>
        <v>0</v>
      </c>
      <c r="U29">
        <f>A!U29</f>
        <v>0</v>
      </c>
      <c r="V29" s="21">
        <f>IF(A!V29="&lt;",1,A!V29)</f>
        <v>0</v>
      </c>
      <c r="W29">
        <f>A!W29</f>
        <v>0</v>
      </c>
      <c r="X29">
        <f>A!X29</f>
        <v>0</v>
      </c>
      <c r="Y29">
        <f>A!Y29</f>
        <v>0</v>
      </c>
      <c r="Z29" s="21">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21"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_e02c95a5-ef85-4ee6-b0f8-914bdbeb1d0c</v>
      </c>
      <c r="BY29" t="str">
        <f>A!BX29</f>
        <v>e02c95a5-ef85-4ee6-b0f8-914bdbeb1d0c</v>
      </c>
      <c r="BZ29" t="str">
        <f>A!BY29</f>
        <v>SIKB</v>
      </c>
      <c r="CA29" t="str">
        <f>A!BZ29</f>
        <v>A04-1-1 A04 (400-500)</v>
      </c>
      <c r="CB29">
        <f>A!CA29</f>
        <v>45890</v>
      </c>
      <c r="CC29" t="str">
        <f>A!CB29</f>
        <v>#_8f7bf789-d8e5-492f-8a55-49792101ae95</v>
      </c>
      <c r="CD29" t="str">
        <f>A!CC29</f>
        <v>#_406f2151-79ac-411c-a938-156d1e4de144</v>
      </c>
      <c r="CE29">
        <f>A!CD29</f>
        <v>0</v>
      </c>
      <c r="CF29" t="str">
        <f>A!CE29</f>
        <v>urn:immetingen:compartiment:id:2</v>
      </c>
      <c r="CG29" t="str">
        <f>A!CF29</f>
        <v>_TI-65853235</v>
      </c>
      <c r="CH29">
        <f>A!CG29</f>
        <v>45890</v>
      </c>
      <c r="CI29" t="str">
        <f>A!CH29</f>
        <v>urn:immetingen:monstertype:id:10</v>
      </c>
      <c r="CJ29" t="str">
        <f>A!CI29</f>
        <v>urn:imsikb0101:Applicaties:id:16</v>
      </c>
      <c r="CK29" t="str">
        <f>A!CJ29</f>
        <v>urn:imsikb0101:DatastroomType:id:1</v>
      </c>
      <c r="CL29">
        <f>A!CK29</f>
        <v>45897</v>
      </c>
      <c r="CM29" t="str">
        <f>A!CL29</f>
        <v>SGS, Rotterdam</v>
      </c>
      <c r="CN29" t="str">
        <f>A!CM29</f>
        <v>LABRESULTAAT SGS</v>
      </c>
      <c r="CO29">
        <f>A!CN29</f>
        <v>45897</v>
      </c>
      <c r="CP29">
        <f>A!CO29</f>
        <v>0</v>
      </c>
      <c r="CQ29" t="str">
        <f>A!CP29</f>
        <v>urn:imsikb0101:Leveranciers:id:21</v>
      </c>
      <c r="CR29" t="str">
        <f>A!CQ29</f>
        <v>14.7.0</v>
      </c>
    </row>
    <row r="30" spans="1:96"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21" t="str">
        <f>IF(A!P30="","",INDEX(B!$A$1:$BT$2000,MATCH(A!P30,B!$AX$1:$AX$2000,0),D!$B$15))</f>
        <v/>
      </c>
      <c r="Q30">
        <f>A!Q30</f>
        <v>0</v>
      </c>
      <c r="R30">
        <f>A!R30</f>
        <v>0</v>
      </c>
      <c r="S30">
        <f>A!S30</f>
        <v>0</v>
      </c>
      <c r="T30">
        <f>A!T30</f>
        <v>0</v>
      </c>
      <c r="U30">
        <f>A!U30</f>
        <v>0</v>
      </c>
      <c r="V30" s="21">
        <f>IF(A!V30="&lt;",1,A!V30)</f>
        <v>0</v>
      </c>
      <c r="W30">
        <f>A!W30</f>
        <v>0</v>
      </c>
      <c r="X30">
        <f>A!X30</f>
        <v>0</v>
      </c>
      <c r="Y30">
        <f>A!Y30</f>
        <v>0</v>
      </c>
      <c r="Z30" s="21">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21"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_e02c95a5-ef85-4ee6-b0f8-914bdbeb1d0c</v>
      </c>
      <c r="BY30" t="str">
        <f>A!BX30</f>
        <v>e02c95a5-ef85-4ee6-b0f8-914bdbeb1d0c</v>
      </c>
      <c r="BZ30" t="str">
        <f>A!BY30</f>
        <v>SIKB</v>
      </c>
      <c r="CA30" t="str">
        <f>A!BZ30</f>
        <v>A04-1-1 A04 (400-500)</v>
      </c>
      <c r="CB30">
        <f>A!CA30</f>
        <v>45890</v>
      </c>
      <c r="CC30" t="str">
        <f>A!CB30</f>
        <v>#_8f7bf789-d8e5-492f-8a55-49792101ae95</v>
      </c>
      <c r="CD30" t="str">
        <f>A!CC30</f>
        <v>#_33ddc4b2-a9dd-4f53-ad00-67f7ce65df83</v>
      </c>
      <c r="CE30">
        <f>A!CD30</f>
        <v>0</v>
      </c>
      <c r="CF30" t="str">
        <f>A!CE30</f>
        <v>urn:immetingen:compartiment:id:2</v>
      </c>
      <c r="CG30" t="str">
        <f>A!CF30</f>
        <v>_TI-65853235</v>
      </c>
      <c r="CH30">
        <f>A!CG30</f>
        <v>45890</v>
      </c>
      <c r="CI30" t="str">
        <f>A!CH30</f>
        <v>urn:immetingen:monstertype:id:10</v>
      </c>
      <c r="CJ30" t="str">
        <f>A!CI30</f>
        <v>urn:imsikb0101:Applicaties:id:16</v>
      </c>
      <c r="CK30" t="str">
        <f>A!CJ30</f>
        <v>urn:imsikb0101:DatastroomType:id:1</v>
      </c>
      <c r="CL30">
        <f>A!CK30</f>
        <v>45897</v>
      </c>
      <c r="CM30" t="str">
        <f>A!CL30</f>
        <v>SGS, Rotterdam</v>
      </c>
      <c r="CN30" t="str">
        <f>A!CM30</f>
        <v>LABRESULTAAT SGS</v>
      </c>
      <c r="CO30">
        <f>A!CN30</f>
        <v>45897</v>
      </c>
      <c r="CP30">
        <f>A!CO30</f>
        <v>0</v>
      </c>
      <c r="CQ30" t="str">
        <f>A!CP30</f>
        <v>urn:imsikb0101:Leveranciers:id:21</v>
      </c>
      <c r="CR30" t="str">
        <f>A!CQ30</f>
        <v>14.7.0</v>
      </c>
    </row>
    <row r="31" spans="1:96"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21" t="str">
        <f>IF(A!P31="","",INDEX(B!$A$1:$BT$2000,MATCH(A!P31,B!$AX$1:$AX$2000,0),D!$B$15))</f>
        <v/>
      </c>
      <c r="Q31">
        <f>A!Q31</f>
        <v>0</v>
      </c>
      <c r="R31">
        <f>A!R31</f>
        <v>0</v>
      </c>
      <c r="S31">
        <f>A!S31</f>
        <v>0</v>
      </c>
      <c r="T31">
        <f>A!T31</f>
        <v>0</v>
      </c>
      <c r="U31">
        <f>A!U31</f>
        <v>0</v>
      </c>
      <c r="V31" s="21">
        <f>IF(A!V31="&lt;",1,A!V31)</f>
        <v>0</v>
      </c>
      <c r="W31">
        <f>A!W31</f>
        <v>0</v>
      </c>
      <c r="X31">
        <f>A!X31</f>
        <v>0</v>
      </c>
      <c r="Y31">
        <f>A!Y31</f>
        <v>0</v>
      </c>
      <c r="Z31" s="21">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21"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_e02c95a5-ef85-4ee6-b0f8-914bdbeb1d0c</v>
      </c>
      <c r="BY31" t="str">
        <f>A!BX31</f>
        <v>e02c95a5-ef85-4ee6-b0f8-914bdbeb1d0c</v>
      </c>
      <c r="BZ31" t="str">
        <f>A!BY31</f>
        <v>SIKB</v>
      </c>
      <c r="CA31" t="str">
        <f>A!BZ31</f>
        <v>A04-1-1 A04 (400-500)</v>
      </c>
      <c r="CB31">
        <f>A!CA31</f>
        <v>45890</v>
      </c>
      <c r="CC31" t="str">
        <f>A!CB31</f>
        <v>#_8f7bf789-d8e5-492f-8a55-49792101ae95</v>
      </c>
      <c r="CD31" t="str">
        <f>A!CC31</f>
        <v>#_c5d2e6e8-4667-4779-ab14-e5408d70f668</v>
      </c>
      <c r="CE31">
        <f>A!CD31</f>
        <v>0</v>
      </c>
      <c r="CF31" t="str">
        <f>A!CE31</f>
        <v>urn:immetingen:compartiment:id:2</v>
      </c>
      <c r="CG31" t="str">
        <f>A!CF31</f>
        <v>_TI-65853235</v>
      </c>
      <c r="CH31">
        <f>A!CG31</f>
        <v>45890</v>
      </c>
      <c r="CI31" t="str">
        <f>A!CH31</f>
        <v>urn:immetingen:monstertype:id:10</v>
      </c>
      <c r="CJ31" t="str">
        <f>A!CI31</f>
        <v>urn:imsikb0101:Applicaties:id:16</v>
      </c>
      <c r="CK31" t="str">
        <f>A!CJ31</f>
        <v>urn:imsikb0101:DatastroomType:id:1</v>
      </c>
      <c r="CL31">
        <f>A!CK31</f>
        <v>45897</v>
      </c>
      <c r="CM31" t="str">
        <f>A!CL31</f>
        <v>SGS, Rotterdam</v>
      </c>
      <c r="CN31" t="str">
        <f>A!CM31</f>
        <v>LABRESULTAAT SGS</v>
      </c>
      <c r="CO31">
        <f>A!CN31</f>
        <v>45897</v>
      </c>
      <c r="CP31">
        <f>A!CO31</f>
        <v>0</v>
      </c>
      <c r="CQ31" t="str">
        <f>A!CP31</f>
        <v>urn:imsikb0101:Leveranciers:id:21</v>
      </c>
      <c r="CR31" t="str">
        <f>A!CQ31</f>
        <v>14.7.0</v>
      </c>
    </row>
    <row r="32" spans="1:96"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21" t="str">
        <f>IF(A!P32="","",INDEX(B!$A$1:$BT$2000,MATCH(A!P32,B!$AX$1:$AX$2000,0),D!$B$15))</f>
        <v/>
      </c>
      <c r="Q32">
        <f>A!Q32</f>
        <v>0</v>
      </c>
      <c r="R32">
        <f>A!R32</f>
        <v>0</v>
      </c>
      <c r="S32">
        <f>A!S32</f>
        <v>0</v>
      </c>
      <c r="T32">
        <f>A!T32</f>
        <v>0</v>
      </c>
      <c r="U32">
        <f>A!U32</f>
        <v>0</v>
      </c>
      <c r="V32" s="21">
        <f>IF(A!V32="&lt;",1,A!V32)</f>
        <v>0</v>
      </c>
      <c r="W32">
        <f>A!W32</f>
        <v>0</v>
      </c>
      <c r="X32">
        <f>A!X32</f>
        <v>0</v>
      </c>
      <c r="Y32">
        <f>A!Y32</f>
        <v>0</v>
      </c>
      <c r="Z32" s="21">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21"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_e02c95a5-ef85-4ee6-b0f8-914bdbeb1d0c</v>
      </c>
      <c r="BY32" t="str">
        <f>A!BX32</f>
        <v>e02c95a5-ef85-4ee6-b0f8-914bdbeb1d0c</v>
      </c>
      <c r="BZ32" t="str">
        <f>A!BY32</f>
        <v>SIKB</v>
      </c>
      <c r="CA32" t="str">
        <f>A!BZ32</f>
        <v>A04-1-1 A04 (400-500)</v>
      </c>
      <c r="CB32">
        <f>A!CA32</f>
        <v>45890</v>
      </c>
      <c r="CC32" t="str">
        <f>A!CB32</f>
        <v>#_8f7bf789-d8e5-492f-8a55-49792101ae95</v>
      </c>
      <c r="CD32" t="str">
        <f>A!CC32</f>
        <v>#_1ccdf189-2d83-4486-a003-0bc7242a3ccb</v>
      </c>
      <c r="CE32">
        <f>A!CD32</f>
        <v>0</v>
      </c>
      <c r="CF32" t="str">
        <f>A!CE32</f>
        <v>urn:immetingen:compartiment:id:2</v>
      </c>
      <c r="CG32" t="str">
        <f>A!CF32</f>
        <v>_TI-65853235</v>
      </c>
      <c r="CH32">
        <f>A!CG32</f>
        <v>45890</v>
      </c>
      <c r="CI32" t="str">
        <f>A!CH32</f>
        <v>urn:immetingen:monstertype:id:10</v>
      </c>
      <c r="CJ32" t="str">
        <f>A!CI32</f>
        <v>urn:imsikb0101:Applicaties:id:16</v>
      </c>
      <c r="CK32" t="str">
        <f>A!CJ32</f>
        <v>urn:imsikb0101:DatastroomType:id:1</v>
      </c>
      <c r="CL32">
        <f>A!CK32</f>
        <v>45897</v>
      </c>
      <c r="CM32" t="str">
        <f>A!CL32</f>
        <v>SGS, Rotterdam</v>
      </c>
      <c r="CN32" t="str">
        <f>A!CM32</f>
        <v>LABRESULTAAT SGS</v>
      </c>
      <c r="CO32">
        <f>A!CN32</f>
        <v>45897</v>
      </c>
      <c r="CP32">
        <f>A!CO32</f>
        <v>0</v>
      </c>
      <c r="CQ32" t="str">
        <f>A!CP32</f>
        <v>urn:imsikb0101:Leveranciers:id:21</v>
      </c>
      <c r="CR32" t="str">
        <f>A!CQ32</f>
        <v>14.7.0</v>
      </c>
    </row>
    <row r="33" spans="1:96"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21" t="str">
        <f>IF(A!P33="","",INDEX(B!$A$1:$BT$2000,MATCH(A!P33,B!$AX$1:$AX$2000,0),D!$B$15))</f>
        <v/>
      </c>
      <c r="Q33">
        <f>A!Q33</f>
        <v>0</v>
      </c>
      <c r="R33">
        <f>A!R33</f>
        <v>0</v>
      </c>
      <c r="S33">
        <f>A!S33</f>
        <v>0</v>
      </c>
      <c r="T33">
        <f>A!T33</f>
        <v>0</v>
      </c>
      <c r="U33">
        <f>A!U33</f>
        <v>0</v>
      </c>
      <c r="V33" s="21">
        <f>IF(A!V33="&lt;",1,A!V33)</f>
        <v>0</v>
      </c>
      <c r="W33">
        <f>A!W33</f>
        <v>0</v>
      </c>
      <c r="X33">
        <f>A!X33</f>
        <v>0</v>
      </c>
      <c r="Y33">
        <f>A!Y33</f>
        <v>0</v>
      </c>
      <c r="Z33" s="21">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21"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_e02c95a5-ef85-4ee6-b0f8-914bdbeb1d0c</v>
      </c>
      <c r="BY33" t="str">
        <f>A!BX33</f>
        <v>e02c95a5-ef85-4ee6-b0f8-914bdbeb1d0c</v>
      </c>
      <c r="BZ33" t="str">
        <f>A!BY33</f>
        <v>SIKB</v>
      </c>
      <c r="CA33" t="str">
        <f>A!BZ33</f>
        <v>A04-1-1 A04 (400-500)</v>
      </c>
      <c r="CB33">
        <f>A!CA33</f>
        <v>45890</v>
      </c>
      <c r="CC33" t="str">
        <f>A!CB33</f>
        <v>#_8f7bf789-d8e5-492f-8a55-49792101ae95</v>
      </c>
      <c r="CD33" t="str">
        <f>A!CC33</f>
        <v>#_c6335fbc-d8b3-4a78-9553-10cbaa8940d4</v>
      </c>
      <c r="CE33">
        <f>A!CD33</f>
        <v>0</v>
      </c>
      <c r="CF33" t="str">
        <f>A!CE33</f>
        <v>urn:immetingen:compartiment:id:2</v>
      </c>
      <c r="CG33" t="str">
        <f>A!CF33</f>
        <v>_TI-65853235</v>
      </c>
      <c r="CH33">
        <f>A!CG33</f>
        <v>45890</v>
      </c>
      <c r="CI33" t="str">
        <f>A!CH33</f>
        <v>urn:immetingen:monstertype:id:10</v>
      </c>
      <c r="CJ33" t="str">
        <f>A!CI33</f>
        <v>urn:imsikb0101:Applicaties:id:16</v>
      </c>
      <c r="CK33" t="str">
        <f>A!CJ33</f>
        <v>urn:imsikb0101:DatastroomType:id:1</v>
      </c>
      <c r="CL33">
        <f>A!CK33</f>
        <v>45897</v>
      </c>
      <c r="CM33" t="str">
        <f>A!CL33</f>
        <v>SGS, Rotterdam</v>
      </c>
      <c r="CN33" t="str">
        <f>A!CM33</f>
        <v>LABRESULTAAT SGS</v>
      </c>
      <c r="CO33">
        <f>A!CN33</f>
        <v>45897</v>
      </c>
      <c r="CP33">
        <f>A!CO33</f>
        <v>0</v>
      </c>
      <c r="CQ33" t="str">
        <f>A!CP33</f>
        <v>urn:imsikb0101:Leveranciers:id:21</v>
      </c>
      <c r="CR33" t="str">
        <f>A!CQ33</f>
        <v>14.7.0</v>
      </c>
    </row>
    <row r="34" spans="1:96"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21" t="str">
        <f>IF(A!P34="","",INDEX(B!$A$1:$BT$2000,MATCH(A!P34,B!$AX$1:$AX$2000,0),D!$B$15))</f>
        <v/>
      </c>
      <c r="Q34">
        <f>A!Q34</f>
        <v>0</v>
      </c>
      <c r="R34">
        <f>A!R34</f>
        <v>0</v>
      </c>
      <c r="S34">
        <f>A!S34</f>
        <v>0</v>
      </c>
      <c r="T34">
        <f>A!T34</f>
        <v>0</v>
      </c>
      <c r="U34">
        <f>A!U34</f>
        <v>0</v>
      </c>
      <c r="V34" s="21">
        <f>IF(A!V34="&lt;",1,A!V34)</f>
        <v>0</v>
      </c>
      <c r="W34">
        <f>A!W34</f>
        <v>0</v>
      </c>
      <c r="X34">
        <f>A!X34</f>
        <v>0</v>
      </c>
      <c r="Y34">
        <f>A!Y34</f>
        <v>0</v>
      </c>
      <c r="Z34" s="21">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21"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_e02c95a5-ef85-4ee6-b0f8-914bdbeb1d0c</v>
      </c>
      <c r="BY34" t="str">
        <f>A!BX34</f>
        <v>e02c95a5-ef85-4ee6-b0f8-914bdbeb1d0c</v>
      </c>
      <c r="BZ34" t="str">
        <f>A!BY34</f>
        <v>SIKB</v>
      </c>
      <c r="CA34" t="str">
        <f>A!BZ34</f>
        <v>A04-1-1 A04 (400-500)</v>
      </c>
      <c r="CB34">
        <f>A!CA34</f>
        <v>45890</v>
      </c>
      <c r="CC34" t="str">
        <f>A!CB34</f>
        <v>#_8f7bf789-d8e5-492f-8a55-49792101ae95</v>
      </c>
      <c r="CD34" t="str">
        <f>A!CC34</f>
        <v>#_de955e2b-70d8-4054-b24d-5c839e198387</v>
      </c>
      <c r="CE34">
        <f>A!CD34</f>
        <v>0</v>
      </c>
      <c r="CF34" t="str">
        <f>A!CE34</f>
        <v>urn:immetingen:compartiment:id:2</v>
      </c>
      <c r="CG34" t="str">
        <f>A!CF34</f>
        <v>_TI-65853235</v>
      </c>
      <c r="CH34">
        <f>A!CG34</f>
        <v>45890</v>
      </c>
      <c r="CI34" t="str">
        <f>A!CH34</f>
        <v>urn:immetingen:monstertype:id:10</v>
      </c>
      <c r="CJ34" t="str">
        <f>A!CI34</f>
        <v>urn:imsikb0101:Applicaties:id:16</v>
      </c>
      <c r="CK34" t="str">
        <f>A!CJ34</f>
        <v>urn:imsikb0101:DatastroomType:id:1</v>
      </c>
      <c r="CL34">
        <f>A!CK34</f>
        <v>45897</v>
      </c>
      <c r="CM34" t="str">
        <f>A!CL34</f>
        <v>SGS, Rotterdam</v>
      </c>
      <c r="CN34" t="str">
        <f>A!CM34</f>
        <v>LABRESULTAAT SGS</v>
      </c>
      <c r="CO34">
        <f>A!CN34</f>
        <v>45897</v>
      </c>
      <c r="CP34">
        <f>A!CO34</f>
        <v>0</v>
      </c>
      <c r="CQ34" t="str">
        <f>A!CP34</f>
        <v>urn:imsikb0101:Leveranciers:id:21</v>
      </c>
      <c r="CR34" t="str">
        <f>A!CQ34</f>
        <v>14.7.0</v>
      </c>
    </row>
    <row r="35" spans="1:96"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21" t="str">
        <f>IF(A!P35="","",INDEX(B!$A$1:$BT$2000,MATCH(A!P35,B!$AX$1:$AX$2000,0),D!$B$15))</f>
        <v/>
      </c>
      <c r="Q35">
        <f>A!Q35</f>
        <v>0</v>
      </c>
      <c r="R35">
        <f>A!R35</f>
        <v>0</v>
      </c>
      <c r="S35">
        <f>A!S35</f>
        <v>0</v>
      </c>
      <c r="T35">
        <f>A!T35</f>
        <v>0</v>
      </c>
      <c r="U35">
        <f>A!U35</f>
        <v>0</v>
      </c>
      <c r="V35" s="21">
        <f>IF(A!V35="&lt;",1,A!V35)</f>
        <v>0</v>
      </c>
      <c r="W35">
        <f>A!W35</f>
        <v>0</v>
      </c>
      <c r="X35">
        <f>A!X35</f>
        <v>0</v>
      </c>
      <c r="Y35">
        <f>A!Y35</f>
        <v>0</v>
      </c>
      <c r="Z35" s="21">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21"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_e02c95a5-ef85-4ee6-b0f8-914bdbeb1d0c</v>
      </c>
      <c r="BY35" t="str">
        <f>A!BX35</f>
        <v>e02c95a5-ef85-4ee6-b0f8-914bdbeb1d0c</v>
      </c>
      <c r="BZ35" t="str">
        <f>A!BY35</f>
        <v>SIKB</v>
      </c>
      <c r="CA35" t="str">
        <f>A!BZ35</f>
        <v>A04-1-1 A04 (400-500)</v>
      </c>
      <c r="CB35">
        <f>A!CA35</f>
        <v>45890</v>
      </c>
      <c r="CC35" t="str">
        <f>A!CB35</f>
        <v>#_8f7bf789-d8e5-492f-8a55-49792101ae95</v>
      </c>
      <c r="CD35" t="str">
        <f>A!CC35</f>
        <v>#_2b722e6b-a63e-44b7-b50f-58a2623081d5</v>
      </c>
      <c r="CE35">
        <f>A!CD35</f>
        <v>0</v>
      </c>
      <c r="CF35" t="str">
        <f>A!CE35</f>
        <v>urn:immetingen:compartiment:id:2</v>
      </c>
      <c r="CG35" t="str">
        <f>A!CF35</f>
        <v>_TI-65853235</v>
      </c>
      <c r="CH35">
        <f>A!CG35</f>
        <v>45890</v>
      </c>
      <c r="CI35" t="str">
        <f>A!CH35</f>
        <v>urn:immetingen:monstertype:id:10</v>
      </c>
      <c r="CJ35" t="str">
        <f>A!CI35</f>
        <v>urn:imsikb0101:Applicaties:id:16</v>
      </c>
      <c r="CK35" t="str">
        <f>A!CJ35</f>
        <v>urn:imsikb0101:DatastroomType:id:1</v>
      </c>
      <c r="CL35">
        <f>A!CK35</f>
        <v>45897</v>
      </c>
      <c r="CM35" t="str">
        <f>A!CL35</f>
        <v>SGS, Rotterdam</v>
      </c>
      <c r="CN35" t="str">
        <f>A!CM35</f>
        <v>LABRESULTAAT SGS</v>
      </c>
      <c r="CO35">
        <f>A!CN35</f>
        <v>45897</v>
      </c>
      <c r="CP35">
        <f>A!CO35</f>
        <v>0</v>
      </c>
      <c r="CQ35" t="str">
        <f>A!CP35</f>
        <v>urn:imsikb0101:Leveranciers:id:21</v>
      </c>
      <c r="CR35" t="str">
        <f>A!CQ35</f>
        <v>14.7.0</v>
      </c>
    </row>
    <row r="36" spans="1:96"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21" t="str">
        <f>IF(A!P36="","",INDEX(B!$A$1:$BT$2000,MATCH(A!P36,B!$AX$1:$AX$2000,0),D!$B$15))</f>
        <v/>
      </c>
      <c r="Q36">
        <f>A!Q36</f>
        <v>0</v>
      </c>
      <c r="R36">
        <f>A!R36</f>
        <v>0</v>
      </c>
      <c r="S36">
        <f>A!S36</f>
        <v>0</v>
      </c>
      <c r="T36">
        <f>A!T36</f>
        <v>0</v>
      </c>
      <c r="U36">
        <f>A!U36</f>
        <v>0</v>
      </c>
      <c r="V36" s="21">
        <f>IF(A!V36="&lt;",1,A!V36)</f>
        <v>0</v>
      </c>
      <c r="W36">
        <f>A!W36</f>
        <v>0</v>
      </c>
      <c r="X36">
        <f>A!X36</f>
        <v>0</v>
      </c>
      <c r="Y36">
        <f>A!Y36</f>
        <v>0</v>
      </c>
      <c r="Z36" s="21">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21"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_e02c95a5-ef85-4ee6-b0f8-914bdbeb1d0c</v>
      </c>
      <c r="BY36" t="str">
        <f>A!BX36</f>
        <v>e02c95a5-ef85-4ee6-b0f8-914bdbeb1d0c</v>
      </c>
      <c r="BZ36" t="str">
        <f>A!BY36</f>
        <v>SIKB</v>
      </c>
      <c r="CA36" t="str">
        <f>A!BZ36</f>
        <v>A04-1-1 A04 (400-500)</v>
      </c>
      <c r="CB36">
        <f>A!CA36</f>
        <v>45890</v>
      </c>
      <c r="CC36" t="str">
        <f>A!CB36</f>
        <v>#_8f7bf789-d8e5-492f-8a55-49792101ae95</v>
      </c>
      <c r="CD36" t="str">
        <f>A!CC36</f>
        <v>#_3b228341-0436-4944-b065-51bc301aab11</v>
      </c>
      <c r="CE36">
        <f>A!CD36</f>
        <v>0</v>
      </c>
      <c r="CF36" t="str">
        <f>A!CE36</f>
        <v>urn:immetingen:compartiment:id:2</v>
      </c>
      <c r="CG36" t="str">
        <f>A!CF36</f>
        <v>_TI-65853235</v>
      </c>
      <c r="CH36">
        <f>A!CG36</f>
        <v>45890</v>
      </c>
      <c r="CI36" t="str">
        <f>A!CH36</f>
        <v>urn:immetingen:monstertype:id:10</v>
      </c>
      <c r="CJ36" t="str">
        <f>A!CI36</f>
        <v>urn:imsikb0101:Applicaties:id:16</v>
      </c>
      <c r="CK36" t="str">
        <f>A!CJ36</f>
        <v>urn:imsikb0101:DatastroomType:id:1</v>
      </c>
      <c r="CL36">
        <f>A!CK36</f>
        <v>45897</v>
      </c>
      <c r="CM36" t="str">
        <f>A!CL36</f>
        <v>SGS, Rotterdam</v>
      </c>
      <c r="CN36" t="str">
        <f>A!CM36</f>
        <v>LABRESULTAAT SGS</v>
      </c>
      <c r="CO36">
        <f>A!CN36</f>
        <v>45897</v>
      </c>
      <c r="CP36">
        <f>A!CO36</f>
        <v>0</v>
      </c>
      <c r="CQ36" t="str">
        <f>A!CP36</f>
        <v>urn:imsikb0101:Leveranciers:id:21</v>
      </c>
      <c r="CR36" t="str">
        <f>A!CQ36</f>
        <v>14.7.0</v>
      </c>
    </row>
    <row r="37" spans="1:96"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21" t="str">
        <f>IF(A!P37="","",INDEX(B!$A$1:$BT$2000,MATCH(A!P37,B!$AX$1:$AX$2000,0),D!$B$15))</f>
        <v/>
      </c>
      <c r="Q37">
        <f>A!Q37</f>
        <v>0</v>
      </c>
      <c r="R37">
        <f>A!R37</f>
        <v>0</v>
      </c>
      <c r="S37">
        <f>A!S37</f>
        <v>0</v>
      </c>
      <c r="T37">
        <f>A!T37</f>
        <v>0</v>
      </c>
      <c r="U37">
        <f>A!U37</f>
        <v>0</v>
      </c>
      <c r="V37" s="21">
        <f>IF(A!V37="&lt;",1,A!V37)</f>
        <v>0</v>
      </c>
      <c r="W37">
        <f>A!W37</f>
        <v>0</v>
      </c>
      <c r="X37">
        <f>A!X37</f>
        <v>0</v>
      </c>
      <c r="Y37">
        <f>A!Y37</f>
        <v>0</v>
      </c>
      <c r="Z37" s="21">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21"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_e02c95a5-ef85-4ee6-b0f8-914bdbeb1d0c</v>
      </c>
      <c r="BY37" t="str">
        <f>A!BX37</f>
        <v>e02c95a5-ef85-4ee6-b0f8-914bdbeb1d0c</v>
      </c>
      <c r="BZ37" t="str">
        <f>A!BY37</f>
        <v>SIKB</v>
      </c>
      <c r="CA37" t="str">
        <f>A!BZ37</f>
        <v>A04-1-1 A04 (400-500)</v>
      </c>
      <c r="CB37">
        <f>A!CA37</f>
        <v>45890</v>
      </c>
      <c r="CC37" t="str">
        <f>A!CB37</f>
        <v>#_8f7bf789-d8e5-492f-8a55-49792101ae95</v>
      </c>
      <c r="CD37" t="str">
        <f>A!CC37</f>
        <v>#_c4a489dc-361f-4e44-8e42-276961468671</v>
      </c>
      <c r="CE37">
        <f>A!CD37</f>
        <v>0</v>
      </c>
      <c r="CF37" t="str">
        <f>A!CE37</f>
        <v>urn:immetingen:compartiment:id:2</v>
      </c>
      <c r="CG37" t="str">
        <f>A!CF37</f>
        <v>_TI-65853235</v>
      </c>
      <c r="CH37">
        <f>A!CG37</f>
        <v>45890</v>
      </c>
      <c r="CI37" t="str">
        <f>A!CH37</f>
        <v>urn:immetingen:monstertype:id:10</v>
      </c>
      <c r="CJ37" t="str">
        <f>A!CI37</f>
        <v>urn:imsikb0101:Applicaties:id:16</v>
      </c>
      <c r="CK37" t="str">
        <f>A!CJ37</f>
        <v>urn:imsikb0101:DatastroomType:id:1</v>
      </c>
      <c r="CL37">
        <f>A!CK37</f>
        <v>45897</v>
      </c>
      <c r="CM37" t="str">
        <f>A!CL37</f>
        <v>SGS, Rotterdam</v>
      </c>
      <c r="CN37" t="str">
        <f>A!CM37</f>
        <v>LABRESULTAAT SGS</v>
      </c>
      <c r="CO37">
        <f>A!CN37</f>
        <v>45897</v>
      </c>
      <c r="CP37">
        <f>A!CO37</f>
        <v>0</v>
      </c>
      <c r="CQ37" t="str">
        <f>A!CP37</f>
        <v>urn:imsikb0101:Leveranciers:id:21</v>
      </c>
      <c r="CR37" t="str">
        <f>A!CQ37</f>
        <v>14.7.0</v>
      </c>
    </row>
    <row r="38" spans="1:96"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21" t="str">
        <f>IF(A!P38="","",INDEX(B!$A$1:$BT$2000,MATCH(A!P38,B!$AX$1:$AX$2000,0),D!$B$15))</f>
        <v/>
      </c>
      <c r="Q38">
        <f>A!Q38</f>
        <v>0</v>
      </c>
      <c r="R38">
        <f>A!R38</f>
        <v>0</v>
      </c>
      <c r="S38">
        <f>A!S38</f>
        <v>0</v>
      </c>
      <c r="T38">
        <f>A!T38</f>
        <v>0</v>
      </c>
      <c r="U38">
        <f>A!U38</f>
        <v>0</v>
      </c>
      <c r="V38" s="21">
        <f>IF(A!V38="&lt;",1,A!V38)</f>
        <v>0</v>
      </c>
      <c r="W38">
        <f>A!W38</f>
        <v>0</v>
      </c>
      <c r="X38">
        <f>A!X38</f>
        <v>0</v>
      </c>
      <c r="Y38">
        <f>A!Y38</f>
        <v>0</v>
      </c>
      <c r="Z38" s="21">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21"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_e02c95a5-ef85-4ee6-b0f8-914bdbeb1d0c</v>
      </c>
      <c r="BY38" t="str">
        <f>A!BX38</f>
        <v>e02c95a5-ef85-4ee6-b0f8-914bdbeb1d0c</v>
      </c>
      <c r="BZ38" t="str">
        <f>A!BY38</f>
        <v>SIKB</v>
      </c>
      <c r="CA38" t="str">
        <f>A!BZ38</f>
        <v>A04-1-1 A04 (400-500)</v>
      </c>
      <c r="CB38">
        <f>A!CA38</f>
        <v>45890</v>
      </c>
      <c r="CC38" t="str">
        <f>A!CB38</f>
        <v>#_8f7bf789-d8e5-492f-8a55-49792101ae95</v>
      </c>
      <c r="CD38" t="str">
        <f>A!CC38</f>
        <v>#_74fa9a0c-8b6f-49e6-a7f6-bfdfe562aaec</v>
      </c>
      <c r="CE38">
        <f>A!CD38</f>
        <v>0</v>
      </c>
      <c r="CF38" t="str">
        <f>A!CE38</f>
        <v>urn:immetingen:compartiment:id:2</v>
      </c>
      <c r="CG38" t="str">
        <f>A!CF38</f>
        <v>_TI-65853235</v>
      </c>
      <c r="CH38">
        <f>A!CG38</f>
        <v>45890</v>
      </c>
      <c r="CI38" t="str">
        <f>A!CH38</f>
        <v>urn:immetingen:monstertype:id:10</v>
      </c>
      <c r="CJ38" t="str">
        <f>A!CI38</f>
        <v>urn:imsikb0101:Applicaties:id:16</v>
      </c>
      <c r="CK38" t="str">
        <f>A!CJ38</f>
        <v>urn:imsikb0101:DatastroomType:id:1</v>
      </c>
      <c r="CL38">
        <f>A!CK38</f>
        <v>45897</v>
      </c>
      <c r="CM38" t="str">
        <f>A!CL38</f>
        <v>SGS, Rotterdam</v>
      </c>
      <c r="CN38" t="str">
        <f>A!CM38</f>
        <v>LABRESULTAAT SGS</v>
      </c>
      <c r="CO38">
        <f>A!CN38</f>
        <v>45897</v>
      </c>
      <c r="CP38">
        <f>A!CO38</f>
        <v>0</v>
      </c>
      <c r="CQ38" t="str">
        <f>A!CP38</f>
        <v>urn:imsikb0101:Leveranciers:id:21</v>
      </c>
      <c r="CR38" t="str">
        <f>A!CQ38</f>
        <v>14.7.0</v>
      </c>
    </row>
    <row r="39" spans="1:96"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21" t="str">
        <f>IF(A!P39="","",INDEX(B!$A$1:$BT$2000,MATCH(A!P39,B!$AX$1:$AX$2000,0),D!$B$15))</f>
        <v/>
      </c>
      <c r="Q39">
        <f>A!Q39</f>
        <v>0</v>
      </c>
      <c r="R39">
        <f>A!R39</f>
        <v>0</v>
      </c>
      <c r="S39">
        <f>A!S39</f>
        <v>0</v>
      </c>
      <c r="T39">
        <f>A!T39</f>
        <v>0</v>
      </c>
      <c r="U39">
        <f>A!U39</f>
        <v>0</v>
      </c>
      <c r="V39" s="21">
        <f>IF(A!V39="&lt;",1,A!V39)</f>
        <v>0</v>
      </c>
      <c r="W39">
        <f>A!W39</f>
        <v>0</v>
      </c>
      <c r="X39">
        <f>A!X39</f>
        <v>0</v>
      </c>
      <c r="Y39">
        <f>A!Y39</f>
        <v>0</v>
      </c>
      <c r="Z39" s="21">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21"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_e02c95a5-ef85-4ee6-b0f8-914bdbeb1d0c</v>
      </c>
      <c r="BY39" t="str">
        <f>A!BX39</f>
        <v>e02c95a5-ef85-4ee6-b0f8-914bdbeb1d0c</v>
      </c>
      <c r="BZ39" t="str">
        <f>A!BY39</f>
        <v>SIKB</v>
      </c>
      <c r="CA39" t="str">
        <f>A!BZ39</f>
        <v>A04-1-1 A04 (400-500)</v>
      </c>
      <c r="CB39">
        <f>A!CA39</f>
        <v>45890</v>
      </c>
      <c r="CC39" t="str">
        <f>A!CB39</f>
        <v>#_8f7bf789-d8e5-492f-8a55-49792101ae95</v>
      </c>
      <c r="CD39" t="str">
        <f>A!CC39</f>
        <v>#_0fcae962-21f0-4f5c-8703-cf68da3a3855</v>
      </c>
      <c r="CE39">
        <f>A!CD39</f>
        <v>0</v>
      </c>
      <c r="CF39" t="str">
        <f>A!CE39</f>
        <v>urn:immetingen:compartiment:id:2</v>
      </c>
      <c r="CG39" t="str">
        <f>A!CF39</f>
        <v>_TI-65853235</v>
      </c>
      <c r="CH39">
        <f>A!CG39</f>
        <v>45890</v>
      </c>
      <c r="CI39" t="str">
        <f>A!CH39</f>
        <v>urn:immetingen:monstertype:id:10</v>
      </c>
      <c r="CJ39" t="str">
        <f>A!CI39</f>
        <v>urn:imsikb0101:Applicaties:id:16</v>
      </c>
      <c r="CK39" t="str">
        <f>A!CJ39</f>
        <v>urn:imsikb0101:DatastroomType:id:1</v>
      </c>
      <c r="CL39">
        <f>A!CK39</f>
        <v>45897</v>
      </c>
      <c r="CM39" t="str">
        <f>A!CL39</f>
        <v>SGS, Rotterdam</v>
      </c>
      <c r="CN39" t="str">
        <f>A!CM39</f>
        <v>LABRESULTAAT SGS</v>
      </c>
      <c r="CO39">
        <f>A!CN39</f>
        <v>45897</v>
      </c>
      <c r="CP39">
        <f>A!CO39</f>
        <v>0</v>
      </c>
      <c r="CQ39" t="str">
        <f>A!CP39</f>
        <v>urn:imsikb0101:Leveranciers:id:21</v>
      </c>
      <c r="CR39" t="str">
        <f>A!CQ39</f>
        <v>14.7.0</v>
      </c>
    </row>
    <row r="40" spans="1:96"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21" t="str">
        <f>IF(A!P40="","",INDEX(B!$A$1:$BT$2000,MATCH(A!P40,B!$AX$1:$AX$2000,0),D!$B$15))</f>
        <v/>
      </c>
      <c r="Q40">
        <f>A!Q40</f>
        <v>0</v>
      </c>
      <c r="R40">
        <f>A!R40</f>
        <v>0</v>
      </c>
      <c r="S40">
        <f>A!S40</f>
        <v>0</v>
      </c>
      <c r="T40">
        <f>A!T40</f>
        <v>0</v>
      </c>
      <c r="U40">
        <f>A!U40</f>
        <v>0</v>
      </c>
      <c r="V40" s="21">
        <f>IF(A!V40="&lt;",1,A!V40)</f>
        <v>0</v>
      </c>
      <c r="W40">
        <f>A!W40</f>
        <v>0</v>
      </c>
      <c r="X40">
        <f>A!X40</f>
        <v>0</v>
      </c>
      <c r="Y40">
        <f>A!Y40</f>
        <v>0</v>
      </c>
      <c r="Z40" s="21">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21"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_e02c95a5-ef85-4ee6-b0f8-914bdbeb1d0c</v>
      </c>
      <c r="BY40" t="str">
        <f>A!BX40</f>
        <v>e02c95a5-ef85-4ee6-b0f8-914bdbeb1d0c</v>
      </c>
      <c r="BZ40" t="str">
        <f>A!BY40</f>
        <v>SIKB</v>
      </c>
      <c r="CA40" t="str">
        <f>A!BZ40</f>
        <v>A04-1-1 A04 (400-500)</v>
      </c>
      <c r="CB40">
        <f>A!CA40</f>
        <v>45890</v>
      </c>
      <c r="CC40" t="str">
        <f>A!CB40</f>
        <v>#_8f7bf789-d8e5-492f-8a55-49792101ae95</v>
      </c>
      <c r="CD40" t="str">
        <f>A!CC40</f>
        <v>#_9a76f37c-8492-4d33-99df-cbc032883f9a</v>
      </c>
      <c r="CE40">
        <f>A!CD40</f>
        <v>0</v>
      </c>
      <c r="CF40" t="str">
        <f>A!CE40</f>
        <v>urn:immetingen:compartiment:id:2</v>
      </c>
      <c r="CG40" t="str">
        <f>A!CF40</f>
        <v>_TI-65853235</v>
      </c>
      <c r="CH40">
        <f>A!CG40</f>
        <v>45890</v>
      </c>
      <c r="CI40" t="str">
        <f>A!CH40</f>
        <v>urn:immetingen:monstertype:id:10</v>
      </c>
      <c r="CJ40" t="str">
        <f>A!CI40</f>
        <v>urn:imsikb0101:Applicaties:id:16</v>
      </c>
      <c r="CK40" t="str">
        <f>A!CJ40</f>
        <v>urn:imsikb0101:DatastroomType:id:1</v>
      </c>
      <c r="CL40">
        <f>A!CK40</f>
        <v>45897</v>
      </c>
      <c r="CM40" t="str">
        <f>A!CL40</f>
        <v>SGS, Rotterdam</v>
      </c>
      <c r="CN40" t="str">
        <f>A!CM40</f>
        <v>LABRESULTAAT SGS</v>
      </c>
      <c r="CO40">
        <f>A!CN40</f>
        <v>45897</v>
      </c>
      <c r="CP40">
        <f>A!CO40</f>
        <v>0</v>
      </c>
      <c r="CQ40" t="str">
        <f>A!CP40</f>
        <v>urn:imsikb0101:Leveranciers:id:21</v>
      </c>
      <c r="CR40" t="str">
        <f>A!CQ40</f>
        <v>14.7.0</v>
      </c>
    </row>
    <row r="41" spans="1:96"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21" t="str">
        <f>IF(A!P41="","",INDEX(B!$A$1:$BT$2000,MATCH(A!P41,B!$AX$1:$AX$2000,0),D!$B$15))</f>
        <v/>
      </c>
      <c r="Q41">
        <f>A!Q41</f>
        <v>0</v>
      </c>
      <c r="R41">
        <f>A!R41</f>
        <v>0</v>
      </c>
      <c r="S41">
        <f>A!S41</f>
        <v>0</v>
      </c>
      <c r="T41">
        <f>A!T41</f>
        <v>0</v>
      </c>
      <c r="U41">
        <f>A!U41</f>
        <v>0</v>
      </c>
      <c r="V41" s="21">
        <f>IF(A!V41="&lt;",1,A!V41)</f>
        <v>0</v>
      </c>
      <c r="W41">
        <f>A!W41</f>
        <v>0</v>
      </c>
      <c r="X41">
        <f>A!X41</f>
        <v>0</v>
      </c>
      <c r="Y41">
        <f>A!Y41</f>
        <v>0</v>
      </c>
      <c r="Z41" s="21">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21"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_e02c95a5-ef85-4ee6-b0f8-914bdbeb1d0c</v>
      </c>
      <c r="BY41" t="str">
        <f>A!BX41</f>
        <v>e02c95a5-ef85-4ee6-b0f8-914bdbeb1d0c</v>
      </c>
      <c r="BZ41" t="str">
        <f>A!BY41</f>
        <v>SIKB</v>
      </c>
      <c r="CA41" t="str">
        <f>A!BZ41</f>
        <v>A04-1-1 A04 (400-500)</v>
      </c>
      <c r="CB41">
        <f>A!CA41</f>
        <v>45890</v>
      </c>
      <c r="CC41" t="str">
        <f>A!CB41</f>
        <v>#_8f7bf789-d8e5-492f-8a55-49792101ae95</v>
      </c>
      <c r="CD41" t="str">
        <f>A!CC41</f>
        <v>#_fcddcaf4-1dc6-428c-9163-101dbf3a56f2</v>
      </c>
      <c r="CE41">
        <f>A!CD41</f>
        <v>0</v>
      </c>
      <c r="CF41" t="str">
        <f>A!CE41</f>
        <v>urn:immetingen:compartiment:id:2</v>
      </c>
      <c r="CG41" t="str">
        <f>A!CF41</f>
        <v>_TI-65853235</v>
      </c>
      <c r="CH41">
        <f>A!CG41</f>
        <v>45890</v>
      </c>
      <c r="CI41" t="str">
        <f>A!CH41</f>
        <v>urn:immetingen:monstertype:id:10</v>
      </c>
      <c r="CJ41" t="str">
        <f>A!CI41</f>
        <v>urn:imsikb0101:Applicaties:id:16</v>
      </c>
      <c r="CK41" t="str">
        <f>A!CJ41</f>
        <v>urn:imsikb0101:DatastroomType:id:1</v>
      </c>
      <c r="CL41">
        <f>A!CK41</f>
        <v>45897</v>
      </c>
      <c r="CM41" t="str">
        <f>A!CL41</f>
        <v>SGS, Rotterdam</v>
      </c>
      <c r="CN41" t="str">
        <f>A!CM41</f>
        <v>LABRESULTAAT SGS</v>
      </c>
      <c r="CO41">
        <f>A!CN41</f>
        <v>45897</v>
      </c>
      <c r="CP41">
        <f>A!CO41</f>
        <v>0</v>
      </c>
      <c r="CQ41" t="str">
        <f>A!CP41</f>
        <v>urn:imsikb0101:Leveranciers:id:21</v>
      </c>
      <c r="CR41" t="str">
        <f>A!CQ41</f>
        <v>14.7.0</v>
      </c>
    </row>
    <row r="42" spans="1:96"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21" t="str">
        <f>IF(A!P42="","",INDEX(B!$A$1:$BT$2000,MATCH(A!P42,B!$AX$1:$AX$2000,0),D!$B$15))</f>
        <v/>
      </c>
      <c r="Q42">
        <f>A!Q42</f>
        <v>0</v>
      </c>
      <c r="R42">
        <f>A!R42</f>
        <v>0</v>
      </c>
      <c r="S42">
        <f>A!S42</f>
        <v>0</v>
      </c>
      <c r="T42">
        <f>A!T42</f>
        <v>0</v>
      </c>
      <c r="U42">
        <f>A!U42</f>
        <v>0</v>
      </c>
      <c r="V42" s="21">
        <f>IF(A!V42="&lt;",1,A!V42)</f>
        <v>0</v>
      </c>
      <c r="W42">
        <f>A!W42</f>
        <v>0</v>
      </c>
      <c r="X42">
        <f>A!X42</f>
        <v>0</v>
      </c>
      <c r="Y42">
        <f>A!Y42</f>
        <v>0</v>
      </c>
      <c r="Z42" s="21">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21"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_e02c95a5-ef85-4ee6-b0f8-914bdbeb1d0c</v>
      </c>
      <c r="BY42" t="str">
        <f>A!BX42</f>
        <v>e02c95a5-ef85-4ee6-b0f8-914bdbeb1d0c</v>
      </c>
      <c r="BZ42" t="str">
        <f>A!BY42</f>
        <v>SIKB</v>
      </c>
      <c r="CA42" t="str">
        <f>A!BZ42</f>
        <v>A04-1-1 A04 (400-500)</v>
      </c>
      <c r="CB42">
        <f>A!CA42</f>
        <v>45890</v>
      </c>
      <c r="CC42" t="str">
        <f>A!CB42</f>
        <v>#_8f7bf789-d8e5-492f-8a55-49792101ae95</v>
      </c>
      <c r="CD42" t="str">
        <f>A!CC42</f>
        <v>#_b9a2d49a-c130-420a-bd56-63f53919f832</v>
      </c>
      <c r="CE42">
        <f>A!CD42</f>
        <v>0</v>
      </c>
      <c r="CF42" t="str">
        <f>A!CE42</f>
        <v>urn:immetingen:compartiment:id:2</v>
      </c>
      <c r="CG42" t="str">
        <f>A!CF42</f>
        <v>_TI-65853235</v>
      </c>
      <c r="CH42">
        <f>A!CG42</f>
        <v>45890</v>
      </c>
      <c r="CI42" t="str">
        <f>A!CH42</f>
        <v>urn:immetingen:monstertype:id:10</v>
      </c>
      <c r="CJ42" t="str">
        <f>A!CI42</f>
        <v>urn:imsikb0101:Applicaties:id:16</v>
      </c>
      <c r="CK42" t="str">
        <f>A!CJ42</f>
        <v>urn:imsikb0101:DatastroomType:id:1</v>
      </c>
      <c r="CL42">
        <f>A!CK42</f>
        <v>45897</v>
      </c>
      <c r="CM42" t="str">
        <f>A!CL42</f>
        <v>SGS, Rotterdam</v>
      </c>
      <c r="CN42" t="str">
        <f>A!CM42</f>
        <v>LABRESULTAAT SGS</v>
      </c>
      <c r="CO42">
        <f>A!CN42</f>
        <v>45897</v>
      </c>
      <c r="CP42">
        <f>A!CO42</f>
        <v>0</v>
      </c>
      <c r="CQ42" t="str">
        <f>A!CP42</f>
        <v>urn:imsikb0101:Leveranciers:id:21</v>
      </c>
      <c r="CR42" t="str">
        <f>A!CQ42</f>
        <v>14.7.0</v>
      </c>
    </row>
    <row r="43" spans="1:96"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21" t="str">
        <f>IF(A!P43="","",INDEX(B!$A$1:$BT$2000,MATCH(A!P43,B!$AX$1:$AX$2000,0),D!$B$15))</f>
        <v/>
      </c>
      <c r="Q43">
        <f>A!Q43</f>
        <v>0</v>
      </c>
      <c r="R43">
        <f>A!R43</f>
        <v>0</v>
      </c>
      <c r="S43">
        <f>A!S43</f>
        <v>0</v>
      </c>
      <c r="T43">
        <f>A!T43</f>
        <v>0</v>
      </c>
      <c r="U43">
        <f>A!U43</f>
        <v>0</v>
      </c>
      <c r="V43" s="21">
        <f>IF(A!V43="&lt;",1,A!V43)</f>
        <v>0</v>
      </c>
      <c r="W43">
        <f>A!W43</f>
        <v>0</v>
      </c>
      <c r="X43">
        <f>A!X43</f>
        <v>0</v>
      </c>
      <c r="Y43">
        <f>A!Y43</f>
        <v>0</v>
      </c>
      <c r="Z43" s="21">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21"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_e02c95a5-ef85-4ee6-b0f8-914bdbeb1d0c</v>
      </c>
      <c r="BY43" t="str">
        <f>A!BX43</f>
        <v>e02c95a5-ef85-4ee6-b0f8-914bdbeb1d0c</v>
      </c>
      <c r="BZ43" t="str">
        <f>A!BY43</f>
        <v>SIKB</v>
      </c>
      <c r="CA43" t="str">
        <f>A!BZ43</f>
        <v>A04-1-1 A04 (400-500)</v>
      </c>
      <c r="CB43">
        <f>A!CA43</f>
        <v>45890</v>
      </c>
      <c r="CC43" t="str">
        <f>A!CB43</f>
        <v>#_8f7bf789-d8e5-492f-8a55-49792101ae95</v>
      </c>
      <c r="CD43" t="str">
        <f>A!CC43</f>
        <v>#_c1cea6f7-9d6e-4528-8327-b1eb056895fe</v>
      </c>
      <c r="CE43">
        <f>A!CD43</f>
        <v>0</v>
      </c>
      <c r="CF43" t="str">
        <f>A!CE43</f>
        <v>urn:immetingen:compartiment:id:2</v>
      </c>
      <c r="CG43" t="str">
        <f>A!CF43</f>
        <v>_TI-65853235</v>
      </c>
      <c r="CH43">
        <f>A!CG43</f>
        <v>45890</v>
      </c>
      <c r="CI43" t="str">
        <f>A!CH43</f>
        <v>urn:immetingen:monstertype:id:10</v>
      </c>
      <c r="CJ43" t="str">
        <f>A!CI43</f>
        <v>urn:imsikb0101:Applicaties:id:16</v>
      </c>
      <c r="CK43" t="str">
        <f>A!CJ43</f>
        <v>urn:imsikb0101:DatastroomType:id:1</v>
      </c>
      <c r="CL43">
        <f>A!CK43</f>
        <v>45897</v>
      </c>
      <c r="CM43" t="str">
        <f>A!CL43</f>
        <v>SGS, Rotterdam</v>
      </c>
      <c r="CN43" t="str">
        <f>A!CM43</f>
        <v>LABRESULTAAT SGS</v>
      </c>
      <c r="CO43">
        <f>A!CN43</f>
        <v>45897</v>
      </c>
      <c r="CP43">
        <f>A!CO43</f>
        <v>0</v>
      </c>
      <c r="CQ43" t="str">
        <f>A!CP43</f>
        <v>urn:imsikb0101:Leveranciers:id:21</v>
      </c>
      <c r="CR43" t="str">
        <f>A!CQ43</f>
        <v>14.7.0</v>
      </c>
    </row>
    <row r="44" spans="1:96"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21" t="str">
        <f>IF(A!P44="","",INDEX(B!$A$1:$BT$2000,MATCH(A!P44,B!$AX$1:$AX$2000,0),D!$B$15))</f>
        <v/>
      </c>
      <c r="Q44">
        <f>A!Q44</f>
        <v>0</v>
      </c>
      <c r="R44">
        <f>A!R44</f>
        <v>0</v>
      </c>
      <c r="S44">
        <f>A!S44</f>
        <v>0</v>
      </c>
      <c r="T44">
        <f>A!T44</f>
        <v>0</v>
      </c>
      <c r="U44">
        <f>A!U44</f>
        <v>0</v>
      </c>
      <c r="V44" s="21">
        <f>IF(A!V44="&lt;",1,A!V44)</f>
        <v>0</v>
      </c>
      <c r="W44">
        <f>A!W44</f>
        <v>0</v>
      </c>
      <c r="X44">
        <f>A!X44</f>
        <v>0</v>
      </c>
      <c r="Y44">
        <f>A!Y44</f>
        <v>0</v>
      </c>
      <c r="Z44" s="21">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21"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_e02c95a5-ef85-4ee6-b0f8-914bdbeb1d0c</v>
      </c>
      <c r="BY44" t="str">
        <f>A!BX44</f>
        <v>e02c95a5-ef85-4ee6-b0f8-914bdbeb1d0c</v>
      </c>
      <c r="BZ44" t="str">
        <f>A!BY44</f>
        <v>SIKB</v>
      </c>
      <c r="CA44" t="str">
        <f>A!BZ44</f>
        <v>A04-1-1 A04 (400-500)</v>
      </c>
      <c r="CB44">
        <f>A!CA44</f>
        <v>45890</v>
      </c>
      <c r="CC44" t="str">
        <f>A!CB44</f>
        <v>#_8f7bf789-d8e5-492f-8a55-49792101ae95</v>
      </c>
      <c r="CD44" t="str">
        <f>A!CC44</f>
        <v>#_8a9e8439-27a4-457c-908c-e99485177b81</v>
      </c>
      <c r="CE44">
        <f>A!CD44</f>
        <v>0</v>
      </c>
      <c r="CF44" t="str">
        <f>A!CE44</f>
        <v>urn:immetingen:compartiment:id:2</v>
      </c>
      <c r="CG44" t="str">
        <f>A!CF44</f>
        <v>_TI-65853235</v>
      </c>
      <c r="CH44">
        <f>A!CG44</f>
        <v>45890</v>
      </c>
      <c r="CI44" t="str">
        <f>A!CH44</f>
        <v>urn:immetingen:monstertype:id:10</v>
      </c>
      <c r="CJ44" t="str">
        <f>A!CI44</f>
        <v>urn:imsikb0101:Applicaties:id:16</v>
      </c>
      <c r="CK44" t="str">
        <f>A!CJ44</f>
        <v>urn:imsikb0101:DatastroomType:id:1</v>
      </c>
      <c r="CL44">
        <f>A!CK44</f>
        <v>45897</v>
      </c>
      <c r="CM44" t="str">
        <f>A!CL44</f>
        <v>SGS, Rotterdam</v>
      </c>
      <c r="CN44" t="str">
        <f>A!CM44</f>
        <v>LABRESULTAAT SGS</v>
      </c>
      <c r="CO44">
        <f>A!CN44</f>
        <v>45897</v>
      </c>
      <c r="CP44">
        <f>A!CO44</f>
        <v>0</v>
      </c>
      <c r="CQ44" t="str">
        <f>A!CP44</f>
        <v>urn:imsikb0101:Leveranciers:id:21</v>
      </c>
      <c r="CR44" t="str">
        <f>A!CQ44</f>
        <v>14.7.0</v>
      </c>
    </row>
    <row r="45" spans="1:96"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21" t="str">
        <f>IF(A!P45="","",INDEX(B!$A$1:$BT$2000,MATCH(A!P45,B!$AX$1:$AX$2000,0),D!$B$15))</f>
        <v/>
      </c>
      <c r="Q45">
        <f>A!Q45</f>
        <v>0</v>
      </c>
      <c r="R45">
        <f>A!R45</f>
        <v>0</v>
      </c>
      <c r="S45">
        <f>A!S45</f>
        <v>0</v>
      </c>
      <c r="T45">
        <f>A!T45</f>
        <v>0</v>
      </c>
      <c r="U45">
        <f>A!U45</f>
        <v>0</v>
      </c>
      <c r="V45" s="21">
        <f>IF(A!V45="&lt;",1,A!V45)</f>
        <v>0</v>
      </c>
      <c r="W45">
        <f>A!W45</f>
        <v>0</v>
      </c>
      <c r="X45">
        <f>A!X45</f>
        <v>0</v>
      </c>
      <c r="Y45">
        <f>A!Y45</f>
        <v>0</v>
      </c>
      <c r="Z45" s="21">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21"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_e02c95a5-ef85-4ee6-b0f8-914bdbeb1d0c</v>
      </c>
      <c r="BY45" t="str">
        <f>A!BX45</f>
        <v>e02c95a5-ef85-4ee6-b0f8-914bdbeb1d0c</v>
      </c>
      <c r="BZ45" t="str">
        <f>A!BY45</f>
        <v>SIKB</v>
      </c>
      <c r="CA45" t="str">
        <f>A!BZ45</f>
        <v>A04-1-1 A04 (400-500)</v>
      </c>
      <c r="CB45">
        <f>A!CA45</f>
        <v>45890</v>
      </c>
      <c r="CC45" t="str">
        <f>A!CB45</f>
        <v>#_8f7bf789-d8e5-492f-8a55-49792101ae95</v>
      </c>
      <c r="CD45" t="str">
        <f>A!CC45</f>
        <v>#_a770b8ea-e193-40f8-97f7-859fe83d3699</v>
      </c>
      <c r="CE45">
        <f>A!CD45</f>
        <v>0</v>
      </c>
      <c r="CF45" t="str">
        <f>A!CE45</f>
        <v>urn:immetingen:compartiment:id:2</v>
      </c>
      <c r="CG45" t="str">
        <f>A!CF45</f>
        <v>_TI-65853235</v>
      </c>
      <c r="CH45">
        <f>A!CG45</f>
        <v>45890</v>
      </c>
      <c r="CI45" t="str">
        <f>A!CH45</f>
        <v>urn:immetingen:monstertype:id:10</v>
      </c>
      <c r="CJ45" t="str">
        <f>A!CI45</f>
        <v>urn:imsikb0101:Applicaties:id:16</v>
      </c>
      <c r="CK45" t="str">
        <f>A!CJ45</f>
        <v>urn:imsikb0101:DatastroomType:id:1</v>
      </c>
      <c r="CL45">
        <f>A!CK45</f>
        <v>45897</v>
      </c>
      <c r="CM45" t="str">
        <f>A!CL45</f>
        <v>SGS, Rotterdam</v>
      </c>
      <c r="CN45" t="str">
        <f>A!CM45</f>
        <v>LABRESULTAAT SGS</v>
      </c>
      <c r="CO45">
        <f>A!CN45</f>
        <v>45897</v>
      </c>
      <c r="CP45">
        <f>A!CO45</f>
        <v>0</v>
      </c>
      <c r="CQ45" t="str">
        <f>A!CP45</f>
        <v>urn:imsikb0101:Leveranciers:id:21</v>
      </c>
      <c r="CR45" t="str">
        <f>A!CQ45</f>
        <v>14.7.0</v>
      </c>
    </row>
    <row r="46" spans="1:96"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21" t="str">
        <f>IF(A!P46="","",INDEX(B!$A$1:$BT$2000,MATCH(A!P46,B!$AX$1:$AX$2000,0),D!$B$15))</f>
        <v/>
      </c>
      <c r="Q46">
        <f>A!Q46</f>
        <v>0</v>
      </c>
      <c r="R46">
        <f>A!R46</f>
        <v>0</v>
      </c>
      <c r="S46">
        <f>A!S46</f>
        <v>0</v>
      </c>
      <c r="T46">
        <f>A!T46</f>
        <v>0</v>
      </c>
      <c r="U46">
        <f>A!U46</f>
        <v>0</v>
      </c>
      <c r="V46" s="21">
        <f>IF(A!V46="&lt;",1,A!V46)</f>
        <v>0</v>
      </c>
      <c r="W46">
        <f>A!W46</f>
        <v>0</v>
      </c>
      <c r="X46">
        <f>A!X46</f>
        <v>0</v>
      </c>
      <c r="Y46">
        <f>A!Y46</f>
        <v>0</v>
      </c>
      <c r="Z46" s="21">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21"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_e02c95a5-ef85-4ee6-b0f8-914bdbeb1d0c</v>
      </c>
      <c r="BY46" t="str">
        <f>A!BX46</f>
        <v>e02c95a5-ef85-4ee6-b0f8-914bdbeb1d0c</v>
      </c>
      <c r="BZ46" t="str">
        <f>A!BY46</f>
        <v>SIKB</v>
      </c>
      <c r="CA46" t="str">
        <f>A!BZ46</f>
        <v>A04-1-1 A04 (400-500)</v>
      </c>
      <c r="CB46">
        <f>A!CA46</f>
        <v>45890</v>
      </c>
      <c r="CC46" t="str">
        <f>A!CB46</f>
        <v>#_8f7bf789-d8e5-492f-8a55-49792101ae95</v>
      </c>
      <c r="CD46" t="str">
        <f>A!CC46</f>
        <v>#_ef58759f-4dc0-4d42-a842-1b77fd9c5d78</v>
      </c>
      <c r="CE46">
        <f>A!CD46</f>
        <v>0</v>
      </c>
      <c r="CF46" t="str">
        <f>A!CE46</f>
        <v>urn:immetingen:compartiment:id:2</v>
      </c>
      <c r="CG46" t="str">
        <f>A!CF46</f>
        <v>_TI-65853235</v>
      </c>
      <c r="CH46">
        <f>A!CG46</f>
        <v>45890</v>
      </c>
      <c r="CI46" t="str">
        <f>A!CH46</f>
        <v>urn:immetingen:monstertype:id:10</v>
      </c>
      <c r="CJ46" t="str">
        <f>A!CI46</f>
        <v>urn:imsikb0101:Applicaties:id:16</v>
      </c>
      <c r="CK46" t="str">
        <f>A!CJ46</f>
        <v>urn:imsikb0101:DatastroomType:id:1</v>
      </c>
      <c r="CL46">
        <f>A!CK46</f>
        <v>45897</v>
      </c>
      <c r="CM46" t="str">
        <f>A!CL46</f>
        <v>SGS, Rotterdam</v>
      </c>
      <c r="CN46" t="str">
        <f>A!CM46</f>
        <v>LABRESULTAAT SGS</v>
      </c>
      <c r="CO46">
        <f>A!CN46</f>
        <v>45897</v>
      </c>
      <c r="CP46">
        <f>A!CO46</f>
        <v>0</v>
      </c>
      <c r="CQ46" t="str">
        <f>A!CP46</f>
        <v>urn:imsikb0101:Leveranciers:id:21</v>
      </c>
      <c r="CR46" t="str">
        <f>A!CQ46</f>
        <v>14.7.0</v>
      </c>
    </row>
    <row r="47" spans="1:96"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21" t="str">
        <f>IF(A!P47="","",INDEX(B!$A$1:$BT$2000,MATCH(A!P47,B!$AX$1:$AX$2000,0),D!$B$15))</f>
        <v/>
      </c>
      <c r="Q47">
        <f>A!Q47</f>
        <v>0</v>
      </c>
      <c r="R47">
        <f>A!R47</f>
        <v>0</v>
      </c>
      <c r="S47">
        <f>A!S47</f>
        <v>0</v>
      </c>
      <c r="T47">
        <f>A!T47</f>
        <v>0</v>
      </c>
      <c r="U47">
        <f>A!U47</f>
        <v>0</v>
      </c>
      <c r="V47" s="21">
        <f>IF(A!V47="&lt;",1,A!V47)</f>
        <v>0</v>
      </c>
      <c r="W47">
        <f>A!W47</f>
        <v>0</v>
      </c>
      <c r="X47">
        <f>A!X47</f>
        <v>0</v>
      </c>
      <c r="Y47">
        <f>A!Y47</f>
        <v>0</v>
      </c>
      <c r="Z47" s="21">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21"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_e02c95a5-ef85-4ee6-b0f8-914bdbeb1d0c</v>
      </c>
      <c r="BY47" t="str">
        <f>A!BX47</f>
        <v>e02c95a5-ef85-4ee6-b0f8-914bdbeb1d0c</v>
      </c>
      <c r="BZ47" t="str">
        <f>A!BY47</f>
        <v>SIKB</v>
      </c>
      <c r="CA47" t="str">
        <f>A!BZ47</f>
        <v>A04-1-1 A04 (400-500)</v>
      </c>
      <c r="CB47">
        <f>A!CA47</f>
        <v>45890</v>
      </c>
      <c r="CC47" t="str">
        <f>A!CB47</f>
        <v>#_8f7bf789-d8e5-492f-8a55-49792101ae95</v>
      </c>
      <c r="CD47" t="str">
        <f>A!CC47</f>
        <v>#_e8f1c60f-19f2-40da-a42e-6d4b74ee09f3</v>
      </c>
      <c r="CE47">
        <f>A!CD47</f>
        <v>0</v>
      </c>
      <c r="CF47" t="str">
        <f>A!CE47</f>
        <v>urn:immetingen:compartiment:id:2</v>
      </c>
      <c r="CG47" t="str">
        <f>A!CF47</f>
        <v>_TI-65853235</v>
      </c>
      <c r="CH47">
        <f>A!CG47</f>
        <v>45890</v>
      </c>
      <c r="CI47" t="str">
        <f>A!CH47</f>
        <v>urn:immetingen:monstertype:id:10</v>
      </c>
      <c r="CJ47" t="str">
        <f>A!CI47</f>
        <v>urn:imsikb0101:Applicaties:id:16</v>
      </c>
      <c r="CK47" t="str">
        <f>A!CJ47</f>
        <v>urn:imsikb0101:DatastroomType:id:1</v>
      </c>
      <c r="CL47">
        <f>A!CK47</f>
        <v>45897</v>
      </c>
      <c r="CM47" t="str">
        <f>A!CL47</f>
        <v>SGS, Rotterdam</v>
      </c>
      <c r="CN47" t="str">
        <f>A!CM47</f>
        <v>LABRESULTAAT SGS</v>
      </c>
      <c r="CO47">
        <f>A!CN47</f>
        <v>45897</v>
      </c>
      <c r="CP47">
        <f>A!CO47</f>
        <v>0</v>
      </c>
      <c r="CQ47" t="str">
        <f>A!CP47</f>
        <v>urn:imsikb0101:Leveranciers:id:21</v>
      </c>
      <c r="CR47" t="str">
        <f>A!CQ47</f>
        <v>14.7.0</v>
      </c>
    </row>
    <row r="48" spans="1:96"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21" t="str">
        <f>IF(A!P48="","",INDEX(B!$A$1:$BT$2000,MATCH(A!P48,B!$AX$1:$AX$2000,0),D!$B$15))</f>
        <v/>
      </c>
      <c r="Q48">
        <f>A!Q48</f>
        <v>0</v>
      </c>
      <c r="R48">
        <f>A!R48</f>
        <v>0</v>
      </c>
      <c r="S48">
        <f>A!S48</f>
        <v>0</v>
      </c>
      <c r="T48">
        <f>A!T48</f>
        <v>0</v>
      </c>
      <c r="U48">
        <f>A!U48</f>
        <v>0</v>
      </c>
      <c r="V48" s="21">
        <f>IF(A!V48="&lt;",1,A!V48)</f>
        <v>0</v>
      </c>
      <c r="W48">
        <f>A!W48</f>
        <v>0</v>
      </c>
      <c r="X48">
        <f>A!X48</f>
        <v>0</v>
      </c>
      <c r="Y48">
        <f>A!Y48</f>
        <v>0</v>
      </c>
      <c r="Z48" s="21">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21"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_e02c95a5-ef85-4ee6-b0f8-914bdbeb1d0c</v>
      </c>
      <c r="BY48" t="str">
        <f>A!BX48</f>
        <v>e02c95a5-ef85-4ee6-b0f8-914bdbeb1d0c</v>
      </c>
      <c r="BZ48" t="str">
        <f>A!BY48</f>
        <v>SIKB</v>
      </c>
      <c r="CA48" t="str">
        <f>A!BZ48</f>
        <v>A04-1-1 A04 (400-500)</v>
      </c>
      <c r="CB48">
        <f>A!CA48</f>
        <v>45890</v>
      </c>
      <c r="CC48" t="str">
        <f>A!CB48</f>
        <v>#_8f7bf789-d8e5-492f-8a55-49792101ae95</v>
      </c>
      <c r="CD48" t="str">
        <f>A!CC48</f>
        <v>#_8bb070da-dd80-4288-b01d-e862608fd7ba</v>
      </c>
      <c r="CE48">
        <f>A!CD48</f>
        <v>0</v>
      </c>
      <c r="CF48" t="str">
        <f>A!CE48</f>
        <v>urn:immetingen:compartiment:id:2</v>
      </c>
      <c r="CG48" t="str">
        <f>A!CF48</f>
        <v>_TI-65853235</v>
      </c>
      <c r="CH48">
        <f>A!CG48</f>
        <v>45890</v>
      </c>
      <c r="CI48" t="str">
        <f>A!CH48</f>
        <v>urn:immetingen:monstertype:id:10</v>
      </c>
      <c r="CJ48" t="str">
        <f>A!CI48</f>
        <v>urn:imsikb0101:Applicaties:id:16</v>
      </c>
      <c r="CK48" t="str">
        <f>A!CJ48</f>
        <v>urn:imsikb0101:DatastroomType:id:1</v>
      </c>
      <c r="CL48">
        <f>A!CK48</f>
        <v>45897</v>
      </c>
      <c r="CM48" t="str">
        <f>A!CL48</f>
        <v>SGS, Rotterdam</v>
      </c>
      <c r="CN48" t="str">
        <f>A!CM48</f>
        <v>LABRESULTAAT SGS</v>
      </c>
      <c r="CO48">
        <f>A!CN48</f>
        <v>45897</v>
      </c>
      <c r="CP48">
        <f>A!CO48</f>
        <v>0</v>
      </c>
      <c r="CQ48" t="str">
        <f>A!CP48</f>
        <v>urn:imsikb0101:Leveranciers:id:21</v>
      </c>
      <c r="CR48" t="str">
        <f>A!CQ48</f>
        <v>14.7.0</v>
      </c>
    </row>
    <row r="49" spans="1:96"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21" t="str">
        <f>IF(A!P49="","",INDEX(B!$A$1:$BT$2000,MATCH(A!P49,B!$AX$1:$AX$2000,0),D!$B$15))</f>
        <v/>
      </c>
      <c r="Q49">
        <f>A!Q49</f>
        <v>0</v>
      </c>
      <c r="R49">
        <f>A!R49</f>
        <v>0</v>
      </c>
      <c r="S49">
        <f>A!S49</f>
        <v>0</v>
      </c>
      <c r="T49">
        <f>A!T49</f>
        <v>0</v>
      </c>
      <c r="U49">
        <f>A!U49</f>
        <v>0</v>
      </c>
      <c r="V49" s="21">
        <f>IF(A!V49="&lt;",1,A!V49)</f>
        <v>0</v>
      </c>
      <c r="W49">
        <f>A!W49</f>
        <v>0</v>
      </c>
      <c r="X49">
        <f>A!X49</f>
        <v>0</v>
      </c>
      <c r="Y49">
        <f>A!Y49</f>
        <v>0</v>
      </c>
      <c r="Z49" s="21">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21"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_e02c95a5-ef85-4ee6-b0f8-914bdbeb1d0c</v>
      </c>
      <c r="BY49" t="str">
        <f>A!BX49</f>
        <v>e02c95a5-ef85-4ee6-b0f8-914bdbeb1d0c</v>
      </c>
      <c r="BZ49" t="str">
        <f>A!BY49</f>
        <v>SIKB</v>
      </c>
      <c r="CA49" t="str">
        <f>A!BZ49</f>
        <v>A04-1-1 A04 (400-500)</v>
      </c>
      <c r="CB49">
        <f>A!CA49</f>
        <v>45890</v>
      </c>
      <c r="CC49" t="str">
        <f>A!CB49</f>
        <v>#_8f7bf789-d8e5-492f-8a55-49792101ae95</v>
      </c>
      <c r="CD49" t="str">
        <f>A!CC49</f>
        <v>#_94ea6069-faf1-4e0e-a171-2cd136f35f2e</v>
      </c>
      <c r="CE49">
        <f>A!CD49</f>
        <v>0</v>
      </c>
      <c r="CF49" t="str">
        <f>A!CE49</f>
        <v>urn:immetingen:compartiment:id:2</v>
      </c>
      <c r="CG49" t="str">
        <f>A!CF49</f>
        <v>_TI-65853235</v>
      </c>
      <c r="CH49">
        <f>A!CG49</f>
        <v>45890</v>
      </c>
      <c r="CI49" t="str">
        <f>A!CH49</f>
        <v>urn:immetingen:monstertype:id:10</v>
      </c>
      <c r="CJ49" t="str">
        <f>A!CI49</f>
        <v>urn:imsikb0101:Applicaties:id:16</v>
      </c>
      <c r="CK49" t="str">
        <f>A!CJ49</f>
        <v>urn:imsikb0101:DatastroomType:id:1</v>
      </c>
      <c r="CL49">
        <f>A!CK49</f>
        <v>45897</v>
      </c>
      <c r="CM49" t="str">
        <f>A!CL49</f>
        <v>SGS, Rotterdam</v>
      </c>
      <c r="CN49" t="str">
        <f>A!CM49</f>
        <v>LABRESULTAAT SGS</v>
      </c>
      <c r="CO49">
        <f>A!CN49</f>
        <v>45897</v>
      </c>
      <c r="CP49">
        <f>A!CO49</f>
        <v>0</v>
      </c>
      <c r="CQ49" t="str">
        <f>A!CP49</f>
        <v>urn:imsikb0101:Leveranciers:id:21</v>
      </c>
      <c r="CR49" t="str">
        <f>A!CQ49</f>
        <v>14.7.0</v>
      </c>
    </row>
    <row r="50" spans="1:96"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21" t="str">
        <f>IF(A!P50="","",INDEX(B!$A$1:$BT$2000,MATCH(A!P50,B!$AX$1:$AX$2000,0),D!$B$15))</f>
        <v/>
      </c>
      <c r="Q50">
        <f>A!Q50</f>
        <v>0</v>
      </c>
      <c r="R50">
        <f>A!R50</f>
        <v>0</v>
      </c>
      <c r="S50">
        <f>A!S50</f>
        <v>0</v>
      </c>
      <c r="T50">
        <f>A!T50</f>
        <v>0</v>
      </c>
      <c r="U50">
        <f>A!U50</f>
        <v>0</v>
      </c>
      <c r="V50" s="21">
        <f>IF(A!V50="&lt;",1,A!V50)</f>
        <v>0</v>
      </c>
      <c r="W50">
        <f>A!W50</f>
        <v>0</v>
      </c>
      <c r="X50">
        <f>A!X50</f>
        <v>0</v>
      </c>
      <c r="Y50">
        <f>A!Y50</f>
        <v>0</v>
      </c>
      <c r="Z50" s="21">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21"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_e02c95a5-ef85-4ee6-b0f8-914bdbeb1d0c</v>
      </c>
      <c r="BY50" t="str">
        <f>A!BX50</f>
        <v>e02c95a5-ef85-4ee6-b0f8-914bdbeb1d0c</v>
      </c>
      <c r="BZ50" t="str">
        <f>A!BY50</f>
        <v>SIKB</v>
      </c>
      <c r="CA50" t="str">
        <f>A!BZ50</f>
        <v>A04-1-1 A04 (400-500)</v>
      </c>
      <c r="CB50">
        <f>A!CA50</f>
        <v>45890</v>
      </c>
      <c r="CC50" t="str">
        <f>A!CB50</f>
        <v>#_8f7bf789-d8e5-492f-8a55-49792101ae95</v>
      </c>
      <c r="CD50" t="str">
        <f>A!CC50</f>
        <v>#_7756b9ee-6528-4c38-be90-f9fd42bbdbba</v>
      </c>
      <c r="CE50">
        <f>A!CD50</f>
        <v>0</v>
      </c>
      <c r="CF50" t="str">
        <f>A!CE50</f>
        <v>urn:immetingen:compartiment:id:2</v>
      </c>
      <c r="CG50" t="str">
        <f>A!CF50</f>
        <v>_TI-65853235</v>
      </c>
      <c r="CH50">
        <f>A!CG50</f>
        <v>45890</v>
      </c>
      <c r="CI50" t="str">
        <f>A!CH50</f>
        <v>urn:immetingen:monstertype:id:10</v>
      </c>
      <c r="CJ50" t="str">
        <f>A!CI50</f>
        <v>urn:imsikb0101:Applicaties:id:16</v>
      </c>
      <c r="CK50" t="str">
        <f>A!CJ50</f>
        <v>urn:imsikb0101:DatastroomType:id:1</v>
      </c>
      <c r="CL50">
        <f>A!CK50</f>
        <v>45897</v>
      </c>
      <c r="CM50" t="str">
        <f>A!CL50</f>
        <v>SGS, Rotterdam</v>
      </c>
      <c r="CN50" t="str">
        <f>A!CM50</f>
        <v>LABRESULTAAT SGS</v>
      </c>
      <c r="CO50">
        <f>A!CN50</f>
        <v>45897</v>
      </c>
      <c r="CP50">
        <f>A!CO50</f>
        <v>0</v>
      </c>
      <c r="CQ50" t="str">
        <f>A!CP50</f>
        <v>urn:imsikb0101:Leveranciers:id:21</v>
      </c>
      <c r="CR50" t="str">
        <f>A!CQ50</f>
        <v>14.7.0</v>
      </c>
    </row>
    <row r="51" spans="1:96"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21" t="str">
        <f>IF(A!P51="","",INDEX(B!$A$1:$BT$2000,MATCH(A!P51,B!$AX$1:$AX$2000,0),D!$B$15))</f>
        <v/>
      </c>
      <c r="Q51">
        <f>A!Q51</f>
        <v>0</v>
      </c>
      <c r="R51">
        <f>A!R51</f>
        <v>0</v>
      </c>
      <c r="S51">
        <f>A!S51</f>
        <v>0</v>
      </c>
      <c r="T51">
        <f>A!T51</f>
        <v>0</v>
      </c>
      <c r="U51">
        <f>A!U51</f>
        <v>0</v>
      </c>
      <c r="V51" s="21">
        <f>IF(A!V51="&lt;",1,A!V51)</f>
        <v>0</v>
      </c>
      <c r="W51">
        <f>A!W51</f>
        <v>0</v>
      </c>
      <c r="X51">
        <f>A!X51</f>
        <v>0</v>
      </c>
      <c r="Y51">
        <f>A!Y51</f>
        <v>0</v>
      </c>
      <c r="Z51" s="21">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21"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_e02c95a5-ef85-4ee6-b0f8-914bdbeb1d0c</v>
      </c>
      <c r="BY51" t="str">
        <f>A!BX51</f>
        <v>e02c95a5-ef85-4ee6-b0f8-914bdbeb1d0c</v>
      </c>
      <c r="BZ51" t="str">
        <f>A!BY51</f>
        <v>SIKB</v>
      </c>
      <c r="CA51" t="str">
        <f>A!BZ51</f>
        <v>A04-1-1 A04 (400-500)</v>
      </c>
      <c r="CB51">
        <f>A!CA51</f>
        <v>45890</v>
      </c>
      <c r="CC51" t="str">
        <f>A!CB51</f>
        <v>#_8f7bf789-d8e5-492f-8a55-49792101ae95</v>
      </c>
      <c r="CD51" t="str">
        <f>A!CC51</f>
        <v>#_dc1dea52-645c-41ac-982b-72224be530ac</v>
      </c>
      <c r="CE51">
        <f>A!CD51</f>
        <v>0</v>
      </c>
      <c r="CF51" t="str">
        <f>A!CE51</f>
        <v>urn:immetingen:compartiment:id:2</v>
      </c>
      <c r="CG51" t="str">
        <f>A!CF51</f>
        <v>_TI-65853235</v>
      </c>
      <c r="CH51">
        <f>A!CG51</f>
        <v>45890</v>
      </c>
      <c r="CI51" t="str">
        <f>A!CH51</f>
        <v>urn:immetingen:monstertype:id:10</v>
      </c>
      <c r="CJ51" t="str">
        <f>A!CI51</f>
        <v>urn:imsikb0101:Applicaties:id:16</v>
      </c>
      <c r="CK51" t="str">
        <f>A!CJ51</f>
        <v>urn:imsikb0101:DatastroomType:id:1</v>
      </c>
      <c r="CL51">
        <f>A!CK51</f>
        <v>45897</v>
      </c>
      <c r="CM51" t="str">
        <f>A!CL51</f>
        <v>SGS, Rotterdam</v>
      </c>
      <c r="CN51" t="str">
        <f>A!CM51</f>
        <v>LABRESULTAAT SGS</v>
      </c>
      <c r="CO51">
        <f>A!CN51</f>
        <v>45897</v>
      </c>
      <c r="CP51">
        <f>A!CO51</f>
        <v>0</v>
      </c>
      <c r="CQ51" t="str">
        <f>A!CP51</f>
        <v>urn:imsikb0101:Leveranciers:id:21</v>
      </c>
      <c r="CR51" t="str">
        <f>A!CQ51</f>
        <v>14.7.0</v>
      </c>
    </row>
    <row r="52" spans="1:96"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21" t="str">
        <f>IF(A!P52="","",INDEX(B!$A$1:$BT$2000,MATCH(A!P52,B!$AX$1:$AX$2000,0),D!$B$15))</f>
        <v/>
      </c>
      <c r="Q52">
        <f>A!Q52</f>
        <v>0</v>
      </c>
      <c r="R52">
        <f>A!R52</f>
        <v>0</v>
      </c>
      <c r="S52">
        <f>A!S52</f>
        <v>0</v>
      </c>
      <c r="T52">
        <f>A!T52</f>
        <v>0</v>
      </c>
      <c r="U52">
        <f>A!U52</f>
        <v>0</v>
      </c>
      <c r="V52" s="21">
        <f>IF(A!V52="&lt;",1,A!V52)</f>
        <v>0</v>
      </c>
      <c r="W52">
        <f>A!W52</f>
        <v>0</v>
      </c>
      <c r="X52">
        <f>A!X52</f>
        <v>0</v>
      </c>
      <c r="Y52">
        <f>A!Y52</f>
        <v>0</v>
      </c>
      <c r="Z52" s="21">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21"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_e02c95a5-ef85-4ee6-b0f8-914bdbeb1d0c</v>
      </c>
      <c r="BY52" t="str">
        <f>A!BX52</f>
        <v>e02c95a5-ef85-4ee6-b0f8-914bdbeb1d0c</v>
      </c>
      <c r="BZ52" t="str">
        <f>A!BY52</f>
        <v>SIKB</v>
      </c>
      <c r="CA52" t="str">
        <f>A!BZ52</f>
        <v>A04-1-1 A04 (400-500)</v>
      </c>
      <c r="CB52">
        <f>A!CA52</f>
        <v>45890</v>
      </c>
      <c r="CC52" t="str">
        <f>A!CB52</f>
        <v>#_8f7bf789-d8e5-492f-8a55-49792101ae95</v>
      </c>
      <c r="CD52" t="str">
        <f>A!CC52</f>
        <v>#_c7253c82-76d4-4b4e-9f1c-8ce947a4deae</v>
      </c>
      <c r="CE52">
        <f>A!CD52</f>
        <v>0</v>
      </c>
      <c r="CF52" t="str">
        <f>A!CE52</f>
        <v>urn:immetingen:compartiment:id:2</v>
      </c>
      <c r="CG52" t="str">
        <f>A!CF52</f>
        <v>_TI-65853235</v>
      </c>
      <c r="CH52">
        <f>A!CG52</f>
        <v>45890</v>
      </c>
      <c r="CI52" t="str">
        <f>A!CH52</f>
        <v>urn:immetingen:monstertype:id:10</v>
      </c>
      <c r="CJ52" t="str">
        <f>A!CI52</f>
        <v>urn:imsikb0101:Applicaties:id:16</v>
      </c>
      <c r="CK52" t="str">
        <f>A!CJ52</f>
        <v>urn:imsikb0101:DatastroomType:id:1</v>
      </c>
      <c r="CL52">
        <f>A!CK52</f>
        <v>45897</v>
      </c>
      <c r="CM52" t="str">
        <f>A!CL52</f>
        <v>SGS, Rotterdam</v>
      </c>
      <c r="CN52" t="str">
        <f>A!CM52</f>
        <v>LABRESULTAAT SGS</v>
      </c>
      <c r="CO52">
        <f>A!CN52</f>
        <v>45897</v>
      </c>
      <c r="CP52">
        <f>A!CO52</f>
        <v>0</v>
      </c>
      <c r="CQ52" t="str">
        <f>A!CP52</f>
        <v>urn:imsikb0101:Leveranciers:id:21</v>
      </c>
      <c r="CR52" t="str">
        <f>A!CQ52</f>
        <v>14.7.0</v>
      </c>
    </row>
    <row r="53" spans="1:96"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21" t="str">
        <f>IF(A!P53="","",INDEX(B!$A$1:$BT$2000,MATCH(A!P53,B!$AX$1:$AX$2000,0),D!$B$15))</f>
        <v/>
      </c>
      <c r="Q53">
        <f>A!Q53</f>
        <v>0</v>
      </c>
      <c r="R53">
        <f>A!R53</f>
        <v>0</v>
      </c>
      <c r="S53">
        <f>A!S53</f>
        <v>0</v>
      </c>
      <c r="T53">
        <f>A!T53</f>
        <v>0</v>
      </c>
      <c r="U53">
        <f>A!U53</f>
        <v>0</v>
      </c>
      <c r="V53" s="21">
        <f>IF(A!V53="&lt;",1,A!V53)</f>
        <v>0</v>
      </c>
      <c r="W53">
        <f>A!W53</f>
        <v>0</v>
      </c>
      <c r="X53">
        <f>A!X53</f>
        <v>0</v>
      </c>
      <c r="Y53">
        <f>A!Y53</f>
        <v>0</v>
      </c>
      <c r="Z53" s="21">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21"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_e02c95a5-ef85-4ee6-b0f8-914bdbeb1d0c</v>
      </c>
      <c r="BY53" t="str">
        <f>A!BX53</f>
        <v>e02c95a5-ef85-4ee6-b0f8-914bdbeb1d0c</v>
      </c>
      <c r="BZ53" t="str">
        <f>A!BY53</f>
        <v>SIKB</v>
      </c>
      <c r="CA53" t="str">
        <f>A!BZ53</f>
        <v>A04-1-1 A04 (400-500)</v>
      </c>
      <c r="CB53">
        <f>A!CA53</f>
        <v>45890</v>
      </c>
      <c r="CC53" t="str">
        <f>A!CB53</f>
        <v>#_8f7bf789-d8e5-492f-8a55-49792101ae95</v>
      </c>
      <c r="CD53" t="str">
        <f>A!CC53</f>
        <v>#_0eaced02-7bff-470d-93c8-178b7a3fc4df</v>
      </c>
      <c r="CE53">
        <f>A!CD53</f>
        <v>0</v>
      </c>
      <c r="CF53" t="str">
        <f>A!CE53</f>
        <v>urn:immetingen:compartiment:id:2</v>
      </c>
      <c r="CG53" t="str">
        <f>A!CF53</f>
        <v>_TI-65853235</v>
      </c>
      <c r="CH53">
        <f>A!CG53</f>
        <v>45890</v>
      </c>
      <c r="CI53" t="str">
        <f>A!CH53</f>
        <v>urn:immetingen:monstertype:id:10</v>
      </c>
      <c r="CJ53" t="str">
        <f>A!CI53</f>
        <v>urn:imsikb0101:Applicaties:id:16</v>
      </c>
      <c r="CK53" t="str">
        <f>A!CJ53</f>
        <v>urn:imsikb0101:DatastroomType:id:1</v>
      </c>
      <c r="CL53">
        <f>A!CK53</f>
        <v>45897</v>
      </c>
      <c r="CM53" t="str">
        <f>A!CL53</f>
        <v>SGS, Rotterdam</v>
      </c>
      <c r="CN53" t="str">
        <f>A!CM53</f>
        <v>LABRESULTAAT SGS</v>
      </c>
      <c r="CO53">
        <f>A!CN53</f>
        <v>45897</v>
      </c>
      <c r="CP53">
        <f>A!CO53</f>
        <v>0</v>
      </c>
      <c r="CQ53" t="str">
        <f>A!CP53</f>
        <v>urn:imsikb0101:Leveranciers:id:21</v>
      </c>
      <c r="CR53" t="str">
        <f>A!CQ53</f>
        <v>14.7.0</v>
      </c>
    </row>
    <row r="54" spans="1:96"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21" t="str">
        <f>IF(A!P54="","",INDEX(B!$A$1:$BT$2000,MATCH(A!P54,B!$AX$1:$AX$2000,0),D!$B$15))</f>
        <v/>
      </c>
      <c r="Q54">
        <f>A!Q54</f>
        <v>0</v>
      </c>
      <c r="R54">
        <f>A!R54</f>
        <v>0</v>
      </c>
      <c r="S54">
        <f>A!S54</f>
        <v>0</v>
      </c>
      <c r="T54">
        <f>A!T54</f>
        <v>0</v>
      </c>
      <c r="U54">
        <f>A!U54</f>
        <v>0</v>
      </c>
      <c r="V54" s="21">
        <f>IF(A!V54="&lt;",1,A!V54)</f>
        <v>0</v>
      </c>
      <c r="W54">
        <f>A!W54</f>
        <v>0</v>
      </c>
      <c r="X54">
        <f>A!X54</f>
        <v>0</v>
      </c>
      <c r="Y54">
        <f>A!Y54</f>
        <v>0</v>
      </c>
      <c r="Z54" s="21">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21"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_e02c95a5-ef85-4ee6-b0f8-914bdbeb1d0c</v>
      </c>
      <c r="BY54" t="str">
        <f>A!BX54</f>
        <v>e02c95a5-ef85-4ee6-b0f8-914bdbeb1d0c</v>
      </c>
      <c r="BZ54" t="str">
        <f>A!BY54</f>
        <v>SIKB</v>
      </c>
      <c r="CA54" t="str">
        <f>A!BZ54</f>
        <v>A04-1-1 A04 (400-500)</v>
      </c>
      <c r="CB54">
        <f>A!CA54</f>
        <v>45890</v>
      </c>
      <c r="CC54" t="str">
        <f>A!CB54</f>
        <v>#_8f7bf789-d8e5-492f-8a55-49792101ae95</v>
      </c>
      <c r="CD54" t="str">
        <f>A!CC54</f>
        <v>#_1012fcae-f9d3-4b9b-92d3-f22ddfa7c7c9</v>
      </c>
      <c r="CE54">
        <f>A!CD54</f>
        <v>0</v>
      </c>
      <c r="CF54" t="str">
        <f>A!CE54</f>
        <v>urn:immetingen:compartiment:id:2</v>
      </c>
      <c r="CG54" t="str">
        <f>A!CF54</f>
        <v>_TI-65853235</v>
      </c>
      <c r="CH54">
        <f>A!CG54</f>
        <v>45890</v>
      </c>
      <c r="CI54" t="str">
        <f>A!CH54</f>
        <v>urn:immetingen:monstertype:id:10</v>
      </c>
      <c r="CJ54" t="str">
        <f>A!CI54</f>
        <v>urn:imsikb0101:Applicaties:id:16</v>
      </c>
      <c r="CK54" t="str">
        <f>A!CJ54</f>
        <v>urn:imsikb0101:DatastroomType:id:1</v>
      </c>
      <c r="CL54">
        <f>A!CK54</f>
        <v>45897</v>
      </c>
      <c r="CM54" t="str">
        <f>A!CL54</f>
        <v>SGS, Rotterdam</v>
      </c>
      <c r="CN54" t="str">
        <f>A!CM54</f>
        <v>LABRESULTAAT SGS</v>
      </c>
      <c r="CO54">
        <f>A!CN54</f>
        <v>45897</v>
      </c>
      <c r="CP54">
        <f>A!CO54</f>
        <v>0</v>
      </c>
      <c r="CQ54" t="str">
        <f>A!CP54</f>
        <v>urn:imsikb0101:Leveranciers:id:21</v>
      </c>
      <c r="CR54" t="str">
        <f>A!CQ54</f>
        <v>14.7.0</v>
      </c>
    </row>
    <row r="55" spans="1:96"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21" t="str">
        <f>IF(A!P55="","",INDEX(B!$A$1:$BT$2000,MATCH(A!P55,B!$AX$1:$AX$2000,0),D!$B$15))</f>
        <v/>
      </c>
      <c r="Q55">
        <f>A!Q55</f>
        <v>0</v>
      </c>
      <c r="R55">
        <f>A!R55</f>
        <v>0</v>
      </c>
      <c r="S55">
        <f>A!S55</f>
        <v>0</v>
      </c>
      <c r="T55">
        <f>A!T55</f>
        <v>0</v>
      </c>
      <c r="U55">
        <f>A!U55</f>
        <v>0</v>
      </c>
      <c r="V55" s="21">
        <f>IF(A!V55="&lt;",1,A!V55)</f>
        <v>0</v>
      </c>
      <c r="W55">
        <f>A!W55</f>
        <v>0</v>
      </c>
      <c r="X55">
        <f>A!X55</f>
        <v>0</v>
      </c>
      <c r="Y55">
        <f>A!Y55</f>
        <v>0</v>
      </c>
      <c r="Z55" s="21">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21"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_e02c95a5-ef85-4ee6-b0f8-914bdbeb1d0c</v>
      </c>
      <c r="BY55" t="str">
        <f>A!BX55</f>
        <v>e02c95a5-ef85-4ee6-b0f8-914bdbeb1d0c</v>
      </c>
      <c r="BZ55" t="str">
        <f>A!BY55</f>
        <v>SIKB</v>
      </c>
      <c r="CA55" t="str">
        <f>A!BZ55</f>
        <v>A04-1-1 A04 (400-500)</v>
      </c>
      <c r="CB55">
        <f>A!CA55</f>
        <v>45890</v>
      </c>
      <c r="CC55" t="str">
        <f>A!CB55</f>
        <v>#_8f7bf789-d8e5-492f-8a55-49792101ae95</v>
      </c>
      <c r="CD55" t="str">
        <f>A!CC55</f>
        <v>#_fd4268f0-6dd4-4127-9740-5de6382b726a</v>
      </c>
      <c r="CE55">
        <f>A!CD55</f>
        <v>0</v>
      </c>
      <c r="CF55" t="str">
        <f>A!CE55</f>
        <v>urn:immetingen:compartiment:id:2</v>
      </c>
      <c r="CG55" t="str">
        <f>A!CF55</f>
        <v>_TI-65853235</v>
      </c>
      <c r="CH55">
        <f>A!CG55</f>
        <v>45890</v>
      </c>
      <c r="CI55" t="str">
        <f>A!CH55</f>
        <v>urn:immetingen:monstertype:id:10</v>
      </c>
      <c r="CJ55" t="str">
        <f>A!CI55</f>
        <v>urn:imsikb0101:Applicaties:id:16</v>
      </c>
      <c r="CK55" t="str">
        <f>A!CJ55</f>
        <v>urn:imsikb0101:DatastroomType:id:1</v>
      </c>
      <c r="CL55">
        <f>A!CK55</f>
        <v>45897</v>
      </c>
      <c r="CM55" t="str">
        <f>A!CL55</f>
        <v>SGS, Rotterdam</v>
      </c>
      <c r="CN55" t="str">
        <f>A!CM55</f>
        <v>LABRESULTAAT SGS</v>
      </c>
      <c r="CO55">
        <f>A!CN55</f>
        <v>45897</v>
      </c>
      <c r="CP55">
        <f>A!CO55</f>
        <v>0</v>
      </c>
      <c r="CQ55" t="str">
        <f>A!CP55</f>
        <v>urn:imsikb0101:Leveranciers:id:21</v>
      </c>
      <c r="CR55" t="str">
        <f>A!CQ55</f>
        <v>14.7.0</v>
      </c>
    </row>
    <row r="56" spans="1:96"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21" t="str">
        <f>IF(A!P56="","",INDEX(B!$A$1:$BT$2000,MATCH(A!P56,B!$AX$1:$AX$2000,0),D!$B$15))</f>
        <v/>
      </c>
      <c r="Q56">
        <f>A!Q56</f>
        <v>0</v>
      </c>
      <c r="R56">
        <f>A!R56</f>
        <v>0</v>
      </c>
      <c r="S56">
        <f>A!S56</f>
        <v>0</v>
      </c>
      <c r="T56">
        <f>A!T56</f>
        <v>0</v>
      </c>
      <c r="U56">
        <f>A!U56</f>
        <v>0</v>
      </c>
      <c r="V56" s="21">
        <f>IF(A!V56="&lt;",1,A!V56)</f>
        <v>0</v>
      </c>
      <c r="W56">
        <f>A!W56</f>
        <v>0</v>
      </c>
      <c r="X56">
        <f>A!X56</f>
        <v>0</v>
      </c>
      <c r="Y56">
        <f>A!Y56</f>
        <v>0</v>
      </c>
      <c r="Z56" s="21">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21"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_e02c95a5-ef85-4ee6-b0f8-914bdbeb1d0c</v>
      </c>
      <c r="BY56" t="str">
        <f>A!BX56</f>
        <v>e02c95a5-ef85-4ee6-b0f8-914bdbeb1d0c</v>
      </c>
      <c r="BZ56" t="str">
        <f>A!BY56</f>
        <v>SIKB</v>
      </c>
      <c r="CA56" t="str">
        <f>A!BZ56</f>
        <v>A04-1-1 A04 (400-500)</v>
      </c>
      <c r="CB56">
        <f>A!CA56</f>
        <v>45890</v>
      </c>
      <c r="CC56" t="str">
        <f>A!CB56</f>
        <v>#_8f7bf789-d8e5-492f-8a55-49792101ae95</v>
      </c>
      <c r="CD56" t="str">
        <f>A!CC56</f>
        <v>#_b88d3917-8b03-408b-94c2-64a81d9ca6fe</v>
      </c>
      <c r="CE56">
        <f>A!CD56</f>
        <v>0</v>
      </c>
      <c r="CF56" t="str">
        <f>A!CE56</f>
        <v>urn:immetingen:compartiment:id:2</v>
      </c>
      <c r="CG56" t="str">
        <f>A!CF56</f>
        <v>_TI-65853235</v>
      </c>
      <c r="CH56">
        <f>A!CG56</f>
        <v>45890</v>
      </c>
      <c r="CI56" t="str">
        <f>A!CH56</f>
        <v>urn:immetingen:monstertype:id:10</v>
      </c>
      <c r="CJ56" t="str">
        <f>A!CI56</f>
        <v>urn:imsikb0101:Applicaties:id:16</v>
      </c>
      <c r="CK56" t="str">
        <f>A!CJ56</f>
        <v>urn:imsikb0101:DatastroomType:id:1</v>
      </c>
      <c r="CL56">
        <f>A!CK56</f>
        <v>45897</v>
      </c>
      <c r="CM56" t="str">
        <f>A!CL56</f>
        <v>SGS, Rotterdam</v>
      </c>
      <c r="CN56" t="str">
        <f>A!CM56</f>
        <v>LABRESULTAAT SGS</v>
      </c>
      <c r="CO56">
        <f>A!CN56</f>
        <v>45897</v>
      </c>
      <c r="CP56">
        <f>A!CO56</f>
        <v>0</v>
      </c>
      <c r="CQ56" t="str">
        <f>A!CP56</f>
        <v>urn:imsikb0101:Leveranciers:id:21</v>
      </c>
      <c r="CR56" t="str">
        <f>A!CQ56</f>
        <v>14.7.0</v>
      </c>
    </row>
    <row r="57" spans="1:96"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21" t="str">
        <f>IF(A!P57="","",INDEX(B!$A$1:$BT$2000,MATCH(A!P57,B!$AX$1:$AX$2000,0),D!$B$15))</f>
        <v/>
      </c>
      <c r="Q57">
        <f>A!Q57</f>
        <v>0</v>
      </c>
      <c r="R57">
        <f>A!R57</f>
        <v>0</v>
      </c>
      <c r="S57">
        <f>A!S57</f>
        <v>0</v>
      </c>
      <c r="T57">
        <f>A!T57</f>
        <v>0</v>
      </c>
      <c r="U57">
        <f>A!U57</f>
        <v>0</v>
      </c>
      <c r="V57" s="21">
        <f>IF(A!V57="&lt;",1,A!V57)</f>
        <v>0</v>
      </c>
      <c r="W57">
        <f>A!W57</f>
        <v>0</v>
      </c>
      <c r="X57">
        <f>A!X57</f>
        <v>0</v>
      </c>
      <c r="Y57">
        <f>A!Y57</f>
        <v>0</v>
      </c>
      <c r="Z57" s="21">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21"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_e02c95a5-ef85-4ee6-b0f8-914bdbeb1d0c</v>
      </c>
      <c r="BY57" t="str">
        <f>A!BX57</f>
        <v>e02c95a5-ef85-4ee6-b0f8-914bdbeb1d0c</v>
      </c>
      <c r="BZ57" t="str">
        <f>A!BY57</f>
        <v>SIKB</v>
      </c>
      <c r="CA57" t="str">
        <f>A!BZ57</f>
        <v>A04-1-1 A04 (400-500)</v>
      </c>
      <c r="CB57">
        <f>A!CA57</f>
        <v>45890</v>
      </c>
      <c r="CC57" t="str">
        <f>A!CB57</f>
        <v>#_8f7bf789-d8e5-492f-8a55-49792101ae95</v>
      </c>
      <c r="CD57" t="str">
        <f>A!CC57</f>
        <v>#_426e046b-3dce-4d37-bf12-b4ecbfc39e4d</v>
      </c>
      <c r="CE57">
        <f>A!CD57</f>
        <v>0</v>
      </c>
      <c r="CF57" t="str">
        <f>A!CE57</f>
        <v>urn:immetingen:compartiment:id:2</v>
      </c>
      <c r="CG57" t="str">
        <f>A!CF57</f>
        <v>_TI-65853235</v>
      </c>
      <c r="CH57">
        <f>A!CG57</f>
        <v>45890</v>
      </c>
      <c r="CI57" t="str">
        <f>A!CH57</f>
        <v>urn:immetingen:monstertype:id:10</v>
      </c>
      <c r="CJ57" t="str">
        <f>A!CI57</f>
        <v>urn:imsikb0101:Applicaties:id:16</v>
      </c>
      <c r="CK57" t="str">
        <f>A!CJ57</f>
        <v>urn:imsikb0101:DatastroomType:id:1</v>
      </c>
      <c r="CL57">
        <f>A!CK57</f>
        <v>45897</v>
      </c>
      <c r="CM57" t="str">
        <f>A!CL57</f>
        <v>SGS, Rotterdam</v>
      </c>
      <c r="CN57" t="str">
        <f>A!CM57</f>
        <v>LABRESULTAAT SGS</v>
      </c>
      <c r="CO57">
        <f>A!CN57</f>
        <v>45897</v>
      </c>
      <c r="CP57">
        <f>A!CO57</f>
        <v>0</v>
      </c>
      <c r="CQ57" t="str">
        <f>A!CP57</f>
        <v>urn:imsikb0101:Leveranciers:id:21</v>
      </c>
      <c r="CR57" t="str">
        <f>A!CQ57</f>
        <v>14.7.0</v>
      </c>
    </row>
    <row r="58" spans="1:96"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21" t="str">
        <f>IF(A!P58="","",INDEX(B!$A$1:$BT$2000,MATCH(A!P58,B!$AX$1:$AX$2000,0),D!$B$15))</f>
        <v/>
      </c>
      <c r="Q58">
        <f>A!Q58</f>
        <v>0</v>
      </c>
      <c r="R58">
        <f>A!R58</f>
        <v>0</v>
      </c>
      <c r="S58">
        <f>A!S58</f>
        <v>0</v>
      </c>
      <c r="T58">
        <f>A!T58</f>
        <v>0</v>
      </c>
      <c r="U58">
        <f>A!U58</f>
        <v>0</v>
      </c>
      <c r="V58" s="21">
        <f>IF(A!V58="&lt;",1,A!V58)</f>
        <v>0</v>
      </c>
      <c r="W58">
        <f>A!W58</f>
        <v>0</v>
      </c>
      <c r="X58">
        <f>A!X58</f>
        <v>0</v>
      </c>
      <c r="Y58">
        <f>A!Y58</f>
        <v>0</v>
      </c>
      <c r="Z58" s="21">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21"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_e02c95a5-ef85-4ee6-b0f8-914bdbeb1d0c</v>
      </c>
      <c r="BY58" t="str">
        <f>A!BX58</f>
        <v>e02c95a5-ef85-4ee6-b0f8-914bdbeb1d0c</v>
      </c>
      <c r="BZ58" t="str">
        <f>A!BY58</f>
        <v>SIKB</v>
      </c>
      <c r="CA58" t="str">
        <f>A!BZ58</f>
        <v>A04-1-1 A04 (400-500)</v>
      </c>
      <c r="CB58">
        <f>A!CA58</f>
        <v>45890</v>
      </c>
      <c r="CC58" t="str">
        <f>A!CB58</f>
        <v>#_8f7bf789-d8e5-492f-8a55-49792101ae95</v>
      </c>
      <c r="CD58" t="str">
        <f>A!CC58</f>
        <v>#_4c3cc0fa-ff3b-4a9b-9d0b-0b84edefe826</v>
      </c>
      <c r="CE58">
        <f>A!CD58</f>
        <v>0</v>
      </c>
      <c r="CF58" t="str">
        <f>A!CE58</f>
        <v>urn:immetingen:compartiment:id:2</v>
      </c>
      <c r="CG58" t="str">
        <f>A!CF58</f>
        <v>_TI-65853235</v>
      </c>
      <c r="CH58">
        <f>A!CG58</f>
        <v>45890</v>
      </c>
      <c r="CI58" t="str">
        <f>A!CH58</f>
        <v>urn:immetingen:monstertype:id:10</v>
      </c>
      <c r="CJ58" t="str">
        <f>A!CI58</f>
        <v>urn:imsikb0101:Applicaties:id:16</v>
      </c>
      <c r="CK58" t="str">
        <f>A!CJ58</f>
        <v>urn:imsikb0101:DatastroomType:id:1</v>
      </c>
      <c r="CL58">
        <f>A!CK58</f>
        <v>45897</v>
      </c>
      <c r="CM58" t="str">
        <f>A!CL58</f>
        <v>SGS, Rotterdam</v>
      </c>
      <c r="CN58" t="str">
        <f>A!CM58</f>
        <v>LABRESULTAAT SGS</v>
      </c>
      <c r="CO58">
        <f>A!CN58</f>
        <v>45897</v>
      </c>
      <c r="CP58">
        <f>A!CO58</f>
        <v>0</v>
      </c>
      <c r="CQ58" t="str">
        <f>A!CP58</f>
        <v>urn:imsikb0101:Leveranciers:id:21</v>
      </c>
      <c r="CR58" t="str">
        <f>A!CQ58</f>
        <v>14.7.0</v>
      </c>
    </row>
    <row r="59" spans="1:96"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21" t="str">
        <f>IF(A!P59="","",INDEX(B!$A$1:$BT$2000,MATCH(A!P59,B!$AX$1:$AX$2000,0),D!$B$15))</f>
        <v/>
      </c>
      <c r="Q59">
        <f>A!Q59</f>
        <v>0</v>
      </c>
      <c r="R59">
        <f>A!R59</f>
        <v>0</v>
      </c>
      <c r="S59">
        <f>A!S59</f>
        <v>0</v>
      </c>
      <c r="T59">
        <f>A!T59</f>
        <v>0</v>
      </c>
      <c r="U59">
        <f>A!U59</f>
        <v>0</v>
      </c>
      <c r="V59" s="21">
        <f>IF(A!V59="&lt;",1,A!V59)</f>
        <v>0</v>
      </c>
      <c r="W59">
        <f>A!W59</f>
        <v>0</v>
      </c>
      <c r="X59">
        <f>A!X59</f>
        <v>0</v>
      </c>
      <c r="Y59">
        <f>A!Y59</f>
        <v>0</v>
      </c>
      <c r="Z59" s="21">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21"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_e02c95a5-ef85-4ee6-b0f8-914bdbeb1d0c</v>
      </c>
      <c r="BY59" t="str">
        <f>A!BX59</f>
        <v>e02c95a5-ef85-4ee6-b0f8-914bdbeb1d0c</v>
      </c>
      <c r="BZ59" t="str">
        <f>A!BY59</f>
        <v>SIKB</v>
      </c>
      <c r="CA59" t="str">
        <f>A!BZ59</f>
        <v>A04-1-1 A04 (400-500)</v>
      </c>
      <c r="CB59">
        <f>A!CA59</f>
        <v>45890</v>
      </c>
      <c r="CC59" t="str">
        <f>A!CB59</f>
        <v>#_8f7bf789-d8e5-492f-8a55-49792101ae95</v>
      </c>
      <c r="CD59" t="str">
        <f>A!CC59</f>
        <v>#_01418a26-60c7-42ff-977e-e88d33b69cfa</v>
      </c>
      <c r="CE59">
        <f>A!CD59</f>
        <v>0</v>
      </c>
      <c r="CF59" t="str">
        <f>A!CE59</f>
        <v>urn:immetingen:compartiment:id:2</v>
      </c>
      <c r="CG59" t="str">
        <f>A!CF59</f>
        <v>_TI-65853235</v>
      </c>
      <c r="CH59">
        <f>A!CG59</f>
        <v>45890</v>
      </c>
      <c r="CI59" t="str">
        <f>A!CH59</f>
        <v>urn:immetingen:monstertype:id:10</v>
      </c>
      <c r="CJ59" t="str">
        <f>A!CI59</f>
        <v>urn:imsikb0101:Applicaties:id:16</v>
      </c>
      <c r="CK59" t="str">
        <f>A!CJ59</f>
        <v>urn:imsikb0101:DatastroomType:id:1</v>
      </c>
      <c r="CL59">
        <f>A!CK59</f>
        <v>45897</v>
      </c>
      <c r="CM59" t="str">
        <f>A!CL59</f>
        <v>SGS, Rotterdam</v>
      </c>
      <c r="CN59" t="str">
        <f>A!CM59</f>
        <v>LABRESULTAAT SGS</v>
      </c>
      <c r="CO59">
        <f>A!CN59</f>
        <v>45897</v>
      </c>
      <c r="CP59">
        <f>A!CO59</f>
        <v>0</v>
      </c>
      <c r="CQ59" t="str">
        <f>A!CP59</f>
        <v>urn:imsikb0101:Leveranciers:id:21</v>
      </c>
      <c r="CR59" t="str">
        <f>A!CQ59</f>
        <v>14.7.0</v>
      </c>
    </row>
    <row r="60" spans="1:96"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21" t="str">
        <f>IF(A!P60="","",INDEX(B!$A$1:$BT$2000,MATCH(A!P60,B!$AX$1:$AX$2000,0),D!$B$15))</f>
        <v/>
      </c>
      <c r="Q60">
        <f>A!Q60</f>
        <v>0</v>
      </c>
      <c r="R60">
        <f>A!R60</f>
        <v>0</v>
      </c>
      <c r="S60">
        <f>A!S60</f>
        <v>0</v>
      </c>
      <c r="T60">
        <f>A!T60</f>
        <v>0</v>
      </c>
      <c r="U60">
        <f>A!U60</f>
        <v>0</v>
      </c>
      <c r="V60" s="21">
        <f>IF(A!V60="&lt;",1,A!V60)</f>
        <v>0</v>
      </c>
      <c r="W60">
        <f>A!W60</f>
        <v>0</v>
      </c>
      <c r="X60">
        <f>A!X60</f>
        <v>0</v>
      </c>
      <c r="Y60">
        <f>A!Y60</f>
        <v>0</v>
      </c>
      <c r="Z60" s="21">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21"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_e02c95a5-ef85-4ee6-b0f8-914bdbeb1d0c</v>
      </c>
      <c r="BY60" t="str">
        <f>A!BX60</f>
        <v>e02c95a5-ef85-4ee6-b0f8-914bdbeb1d0c</v>
      </c>
      <c r="BZ60" t="str">
        <f>A!BY60</f>
        <v>SIKB</v>
      </c>
      <c r="CA60" t="str">
        <f>A!BZ60</f>
        <v>A04-1-1 A04 (400-500)</v>
      </c>
      <c r="CB60">
        <f>A!CA60</f>
        <v>45890</v>
      </c>
      <c r="CC60" t="str">
        <f>A!CB60</f>
        <v>#_8f7bf789-d8e5-492f-8a55-49792101ae95</v>
      </c>
      <c r="CD60" t="str">
        <f>A!CC60</f>
        <v>#_e720b622-85d6-4d34-8073-cb13bae454ad</v>
      </c>
      <c r="CE60">
        <f>A!CD60</f>
        <v>0</v>
      </c>
      <c r="CF60" t="str">
        <f>A!CE60</f>
        <v>urn:immetingen:compartiment:id:2</v>
      </c>
      <c r="CG60" t="str">
        <f>A!CF60</f>
        <v>_TI-65853235</v>
      </c>
      <c r="CH60">
        <f>A!CG60</f>
        <v>45890</v>
      </c>
      <c r="CI60" t="str">
        <f>A!CH60</f>
        <v>urn:immetingen:monstertype:id:10</v>
      </c>
      <c r="CJ60" t="str">
        <f>A!CI60</f>
        <v>urn:imsikb0101:Applicaties:id:16</v>
      </c>
      <c r="CK60" t="str">
        <f>A!CJ60</f>
        <v>urn:imsikb0101:DatastroomType:id:1</v>
      </c>
      <c r="CL60">
        <f>A!CK60</f>
        <v>45897</v>
      </c>
      <c r="CM60" t="str">
        <f>A!CL60</f>
        <v>SGS, Rotterdam</v>
      </c>
      <c r="CN60" t="str">
        <f>A!CM60</f>
        <v>LABRESULTAAT SGS</v>
      </c>
      <c r="CO60">
        <f>A!CN60</f>
        <v>45897</v>
      </c>
      <c r="CP60">
        <f>A!CO60</f>
        <v>0</v>
      </c>
      <c r="CQ60" t="str">
        <f>A!CP60</f>
        <v>urn:imsikb0101:Leveranciers:id:21</v>
      </c>
      <c r="CR60" t="str">
        <f>A!CQ60</f>
        <v>14.7.0</v>
      </c>
    </row>
    <row r="61" spans="1:96"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21" t="str">
        <f>IF(A!P61="","",INDEX(B!$A$1:$BT$2000,MATCH(A!P61,B!$AX$1:$AX$2000,0),D!$B$15))</f>
        <v/>
      </c>
      <c r="Q61">
        <f>A!Q61</f>
        <v>0</v>
      </c>
      <c r="R61">
        <f>A!R61</f>
        <v>0</v>
      </c>
      <c r="S61">
        <f>A!S61</f>
        <v>0</v>
      </c>
      <c r="T61">
        <f>A!T61</f>
        <v>0</v>
      </c>
      <c r="U61">
        <f>A!U61</f>
        <v>0</v>
      </c>
      <c r="V61" s="21">
        <f>IF(A!V61="&lt;",1,A!V61)</f>
        <v>0</v>
      </c>
      <c r="W61">
        <f>A!W61</f>
        <v>0</v>
      </c>
      <c r="X61">
        <f>A!X61</f>
        <v>0</v>
      </c>
      <c r="Y61">
        <f>A!Y61</f>
        <v>0</v>
      </c>
      <c r="Z61" s="21">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21"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_e02c95a5-ef85-4ee6-b0f8-914bdbeb1d0c</v>
      </c>
      <c r="BY61" t="str">
        <f>A!BX61</f>
        <v>e02c95a5-ef85-4ee6-b0f8-914bdbeb1d0c</v>
      </c>
      <c r="BZ61" t="str">
        <f>A!BY61</f>
        <v>SIKB</v>
      </c>
      <c r="CA61" t="str">
        <f>A!BZ61</f>
        <v>A04-1-1 A04 (400-500)</v>
      </c>
      <c r="CB61">
        <f>A!CA61</f>
        <v>45890</v>
      </c>
      <c r="CC61" t="str">
        <f>A!CB61</f>
        <v>#_8f7bf789-d8e5-492f-8a55-49792101ae95</v>
      </c>
      <c r="CD61" t="str">
        <f>A!CC61</f>
        <v>#_728bb945-310d-439a-b05d-6b92bc434291</v>
      </c>
      <c r="CE61">
        <f>A!CD61</f>
        <v>0</v>
      </c>
      <c r="CF61" t="str">
        <f>A!CE61</f>
        <v>urn:immetingen:compartiment:id:2</v>
      </c>
      <c r="CG61" t="str">
        <f>A!CF61</f>
        <v>_TI-65853235</v>
      </c>
      <c r="CH61">
        <f>A!CG61</f>
        <v>45890</v>
      </c>
      <c r="CI61" t="str">
        <f>A!CH61</f>
        <v>urn:immetingen:monstertype:id:10</v>
      </c>
      <c r="CJ61" t="str">
        <f>A!CI61</f>
        <v>urn:imsikb0101:Applicaties:id:16</v>
      </c>
      <c r="CK61" t="str">
        <f>A!CJ61</f>
        <v>urn:imsikb0101:DatastroomType:id:1</v>
      </c>
      <c r="CL61">
        <f>A!CK61</f>
        <v>45897</v>
      </c>
      <c r="CM61" t="str">
        <f>A!CL61</f>
        <v>SGS, Rotterdam</v>
      </c>
      <c r="CN61" t="str">
        <f>A!CM61</f>
        <v>LABRESULTAAT SGS</v>
      </c>
      <c r="CO61">
        <f>A!CN61</f>
        <v>45897</v>
      </c>
      <c r="CP61">
        <f>A!CO61</f>
        <v>0</v>
      </c>
      <c r="CQ61" t="str">
        <f>A!CP61</f>
        <v>urn:imsikb0101:Leveranciers:id:21</v>
      </c>
      <c r="CR61" t="str">
        <f>A!CQ61</f>
        <v>14.7.0</v>
      </c>
    </row>
    <row r="62" spans="1:96"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21" t="str">
        <f>IF(A!P62="","",INDEX(B!$A$1:$BT$2000,MATCH(A!P62,B!$AX$1:$AX$2000,0),D!$B$15))</f>
        <v/>
      </c>
      <c r="Q62">
        <f>A!Q62</f>
        <v>0</v>
      </c>
      <c r="R62">
        <f>A!R62</f>
        <v>0</v>
      </c>
      <c r="S62">
        <f>A!S62</f>
        <v>0</v>
      </c>
      <c r="T62">
        <f>A!T62</f>
        <v>0</v>
      </c>
      <c r="U62">
        <f>A!U62</f>
        <v>0</v>
      </c>
      <c r="V62" s="21">
        <f>IF(A!V62="&lt;",1,A!V62)</f>
        <v>0</v>
      </c>
      <c r="W62">
        <f>A!W62</f>
        <v>0</v>
      </c>
      <c r="X62">
        <f>A!X62</f>
        <v>0</v>
      </c>
      <c r="Y62">
        <f>A!Y62</f>
        <v>0</v>
      </c>
      <c r="Z62" s="21">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21"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_e02c95a5-ef85-4ee6-b0f8-914bdbeb1d0c</v>
      </c>
      <c r="BY62" t="str">
        <f>A!BX62</f>
        <v>e02c95a5-ef85-4ee6-b0f8-914bdbeb1d0c</v>
      </c>
      <c r="BZ62" t="str">
        <f>A!BY62</f>
        <v>SIKB</v>
      </c>
      <c r="CA62" t="str">
        <f>A!BZ62</f>
        <v>A04-1-1 A04 (400-500)</v>
      </c>
      <c r="CB62">
        <f>A!CA62</f>
        <v>45890</v>
      </c>
      <c r="CC62" t="str">
        <f>A!CB62</f>
        <v>#_8f7bf789-d8e5-492f-8a55-49792101ae95</v>
      </c>
      <c r="CD62" t="str">
        <f>A!CC62</f>
        <v>#_3fd85049-4689-4a4d-839b-f56b7d5f6094</v>
      </c>
      <c r="CE62">
        <f>A!CD62</f>
        <v>0</v>
      </c>
      <c r="CF62" t="str">
        <f>A!CE62</f>
        <v>urn:immetingen:compartiment:id:2</v>
      </c>
      <c r="CG62" t="str">
        <f>A!CF62</f>
        <v>_TI-65853235</v>
      </c>
      <c r="CH62">
        <f>A!CG62</f>
        <v>45890</v>
      </c>
      <c r="CI62" t="str">
        <f>A!CH62</f>
        <v>urn:immetingen:monstertype:id:10</v>
      </c>
      <c r="CJ62" t="str">
        <f>A!CI62</f>
        <v>urn:imsikb0101:Applicaties:id:16</v>
      </c>
      <c r="CK62" t="str">
        <f>A!CJ62</f>
        <v>urn:imsikb0101:DatastroomType:id:1</v>
      </c>
      <c r="CL62">
        <f>A!CK62</f>
        <v>45897</v>
      </c>
      <c r="CM62" t="str">
        <f>A!CL62</f>
        <v>SGS, Rotterdam</v>
      </c>
      <c r="CN62" t="str">
        <f>A!CM62</f>
        <v>LABRESULTAAT SGS</v>
      </c>
      <c r="CO62">
        <f>A!CN62</f>
        <v>45897</v>
      </c>
      <c r="CP62">
        <f>A!CO62</f>
        <v>0</v>
      </c>
      <c r="CQ62" t="str">
        <f>A!CP62</f>
        <v>urn:imsikb0101:Leveranciers:id:21</v>
      </c>
      <c r="CR62" t="str">
        <f>A!CQ62</f>
        <v>14.7.0</v>
      </c>
    </row>
    <row r="63" spans="1:96"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21" t="str">
        <f>IF(A!P63="","",INDEX(B!$A$1:$BT$2000,MATCH(A!P63,B!$AX$1:$AX$2000,0),D!$B$15))</f>
        <v/>
      </c>
      <c r="Q63">
        <f>A!Q63</f>
        <v>0</v>
      </c>
      <c r="R63">
        <f>A!R63</f>
        <v>0</v>
      </c>
      <c r="S63">
        <f>A!S63</f>
        <v>0</v>
      </c>
      <c r="T63">
        <f>A!T63</f>
        <v>0</v>
      </c>
      <c r="U63">
        <f>A!U63</f>
        <v>0</v>
      </c>
      <c r="V63" s="21">
        <f>IF(A!V63="&lt;",1,A!V63)</f>
        <v>0</v>
      </c>
      <c r="W63">
        <f>A!W63</f>
        <v>0</v>
      </c>
      <c r="X63">
        <f>A!X63</f>
        <v>0</v>
      </c>
      <c r="Y63">
        <f>A!Y63</f>
        <v>0</v>
      </c>
      <c r="Z63" s="21">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21"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_e02c95a5-ef85-4ee6-b0f8-914bdbeb1d0c</v>
      </c>
      <c r="BY63" t="str">
        <f>A!BX63</f>
        <v>e02c95a5-ef85-4ee6-b0f8-914bdbeb1d0c</v>
      </c>
      <c r="BZ63" t="str">
        <f>A!BY63</f>
        <v>SIKB</v>
      </c>
      <c r="CA63" t="str">
        <f>A!BZ63</f>
        <v>A04-1-1 A04 (400-500)</v>
      </c>
      <c r="CB63">
        <f>A!CA63</f>
        <v>45890</v>
      </c>
      <c r="CC63" t="str">
        <f>A!CB63</f>
        <v>#_8f7bf789-d8e5-492f-8a55-49792101ae95</v>
      </c>
      <c r="CD63" t="str">
        <f>A!CC63</f>
        <v>#_7290f5df-ee29-4c35-8a35-102f84f04a9b</v>
      </c>
      <c r="CE63">
        <f>A!CD63</f>
        <v>0</v>
      </c>
      <c r="CF63" t="str">
        <f>A!CE63</f>
        <v>urn:immetingen:compartiment:id:2</v>
      </c>
      <c r="CG63" t="str">
        <f>A!CF63</f>
        <v>_TI-65853235</v>
      </c>
      <c r="CH63">
        <f>A!CG63</f>
        <v>45890</v>
      </c>
      <c r="CI63" t="str">
        <f>A!CH63</f>
        <v>urn:immetingen:monstertype:id:10</v>
      </c>
      <c r="CJ63" t="str">
        <f>A!CI63</f>
        <v>urn:imsikb0101:Applicaties:id:16</v>
      </c>
      <c r="CK63" t="str">
        <f>A!CJ63</f>
        <v>urn:imsikb0101:DatastroomType:id:1</v>
      </c>
      <c r="CL63">
        <f>A!CK63</f>
        <v>45897</v>
      </c>
      <c r="CM63" t="str">
        <f>A!CL63</f>
        <v>SGS, Rotterdam</v>
      </c>
      <c r="CN63" t="str">
        <f>A!CM63</f>
        <v>LABRESULTAAT SGS</v>
      </c>
      <c r="CO63">
        <f>A!CN63</f>
        <v>45897</v>
      </c>
      <c r="CP63">
        <f>A!CO63</f>
        <v>0</v>
      </c>
      <c r="CQ63" t="str">
        <f>A!CP63</f>
        <v>urn:imsikb0101:Leveranciers:id:21</v>
      </c>
      <c r="CR63" t="str">
        <f>A!CQ63</f>
        <v>14.7.0</v>
      </c>
    </row>
    <row r="64" spans="1:96"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21" t="str">
        <f>IF(A!P64="","",INDEX(B!$A$1:$BT$2000,MATCH(A!P64,B!$AX$1:$AX$2000,0),D!$B$15))</f>
        <v/>
      </c>
      <c r="Q64">
        <f>A!Q64</f>
        <v>0</v>
      </c>
      <c r="R64">
        <f>A!R64</f>
        <v>0</v>
      </c>
      <c r="S64">
        <f>A!S64</f>
        <v>0</v>
      </c>
      <c r="T64">
        <f>A!T64</f>
        <v>0</v>
      </c>
      <c r="U64">
        <f>A!U64</f>
        <v>0</v>
      </c>
      <c r="V64" s="21">
        <f>IF(A!V64="&lt;",1,A!V64)</f>
        <v>0</v>
      </c>
      <c r="W64">
        <f>A!W64</f>
        <v>0</v>
      </c>
      <c r="X64">
        <f>A!X64</f>
        <v>0</v>
      </c>
      <c r="Y64">
        <f>A!Y64</f>
        <v>0</v>
      </c>
      <c r="Z64" s="21">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21"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_e02c95a5-ef85-4ee6-b0f8-914bdbeb1d0c</v>
      </c>
      <c r="BY64" t="str">
        <f>A!BX64</f>
        <v>e02c95a5-ef85-4ee6-b0f8-914bdbeb1d0c</v>
      </c>
      <c r="BZ64" t="str">
        <f>A!BY64</f>
        <v>SIKB</v>
      </c>
      <c r="CA64" t="str">
        <f>A!BZ64</f>
        <v>A04-1-1 A04 (400-500)</v>
      </c>
      <c r="CB64">
        <f>A!CA64</f>
        <v>45890</v>
      </c>
      <c r="CC64" t="str">
        <f>A!CB64</f>
        <v>#_8f7bf789-d8e5-492f-8a55-49792101ae95</v>
      </c>
      <c r="CD64" t="str">
        <f>A!CC64</f>
        <v>#_7659a0d8-a9a5-4ef6-ba8d-1acf598737ae</v>
      </c>
      <c r="CE64">
        <f>A!CD64</f>
        <v>0</v>
      </c>
      <c r="CF64" t="str">
        <f>A!CE64</f>
        <v>urn:immetingen:compartiment:id:2</v>
      </c>
      <c r="CG64" t="str">
        <f>A!CF64</f>
        <v>_TI-65853235</v>
      </c>
      <c r="CH64">
        <f>A!CG64</f>
        <v>45890</v>
      </c>
      <c r="CI64" t="str">
        <f>A!CH64</f>
        <v>urn:immetingen:monstertype:id:10</v>
      </c>
      <c r="CJ64" t="str">
        <f>A!CI64</f>
        <v>urn:imsikb0101:Applicaties:id:16</v>
      </c>
      <c r="CK64" t="str">
        <f>A!CJ64</f>
        <v>urn:imsikb0101:DatastroomType:id:1</v>
      </c>
      <c r="CL64">
        <f>A!CK64</f>
        <v>45897</v>
      </c>
      <c r="CM64" t="str">
        <f>A!CL64</f>
        <v>SGS, Rotterdam</v>
      </c>
      <c r="CN64" t="str">
        <f>A!CM64</f>
        <v>LABRESULTAAT SGS</v>
      </c>
      <c r="CO64">
        <f>A!CN64</f>
        <v>45897</v>
      </c>
      <c r="CP64">
        <f>A!CO64</f>
        <v>0</v>
      </c>
      <c r="CQ64" t="str">
        <f>A!CP64</f>
        <v>urn:imsikb0101:Leveranciers:id:21</v>
      </c>
      <c r="CR64" t="str">
        <f>A!CQ64</f>
        <v>14.7.0</v>
      </c>
    </row>
    <row r="65" spans="1:96"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21" t="str">
        <f>IF(A!P65="","",INDEX(B!$A$1:$BT$2000,MATCH(A!P65,B!$AX$1:$AX$2000,0),D!$B$15))</f>
        <v/>
      </c>
      <c r="Q65">
        <f>A!Q65</f>
        <v>0</v>
      </c>
      <c r="R65">
        <f>A!R65</f>
        <v>0</v>
      </c>
      <c r="S65">
        <f>A!S65</f>
        <v>0</v>
      </c>
      <c r="T65">
        <f>A!T65</f>
        <v>0</v>
      </c>
      <c r="U65">
        <f>A!U65</f>
        <v>0</v>
      </c>
      <c r="V65" s="21">
        <f>IF(A!V65="&lt;",1,A!V65)</f>
        <v>0</v>
      </c>
      <c r="W65">
        <f>A!W65</f>
        <v>0</v>
      </c>
      <c r="X65">
        <f>A!X65</f>
        <v>0</v>
      </c>
      <c r="Y65">
        <f>A!Y65</f>
        <v>0</v>
      </c>
      <c r="Z65" s="21">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21"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_e02c95a5-ef85-4ee6-b0f8-914bdbeb1d0c</v>
      </c>
      <c r="BY65" t="str">
        <f>A!BX65</f>
        <v>e02c95a5-ef85-4ee6-b0f8-914bdbeb1d0c</v>
      </c>
      <c r="BZ65" t="str">
        <f>A!BY65</f>
        <v>SIKB</v>
      </c>
      <c r="CA65" t="str">
        <f>A!BZ65</f>
        <v>A04-1-1 A04 (400-500)</v>
      </c>
      <c r="CB65">
        <f>A!CA65</f>
        <v>45890</v>
      </c>
      <c r="CC65" t="str">
        <f>A!CB65</f>
        <v>#_8f7bf789-d8e5-492f-8a55-49792101ae95</v>
      </c>
      <c r="CD65" t="str">
        <f>A!CC65</f>
        <v>#_1dd1c8bb-61f4-477b-a4a2-916587991a1a</v>
      </c>
      <c r="CE65">
        <f>A!CD65</f>
        <v>0</v>
      </c>
      <c r="CF65" t="str">
        <f>A!CE65</f>
        <v>urn:immetingen:compartiment:id:2</v>
      </c>
      <c r="CG65" t="str">
        <f>A!CF65</f>
        <v>_TI-65853235</v>
      </c>
      <c r="CH65">
        <f>A!CG65</f>
        <v>45890</v>
      </c>
      <c r="CI65" t="str">
        <f>A!CH65</f>
        <v>urn:immetingen:monstertype:id:10</v>
      </c>
      <c r="CJ65" t="str">
        <f>A!CI65</f>
        <v>urn:imsikb0101:Applicaties:id:16</v>
      </c>
      <c r="CK65" t="str">
        <f>A!CJ65</f>
        <v>urn:imsikb0101:DatastroomType:id:1</v>
      </c>
      <c r="CL65">
        <f>A!CK65</f>
        <v>45897</v>
      </c>
      <c r="CM65" t="str">
        <f>A!CL65</f>
        <v>SGS, Rotterdam</v>
      </c>
      <c r="CN65" t="str">
        <f>A!CM65</f>
        <v>LABRESULTAAT SGS</v>
      </c>
      <c r="CO65">
        <f>A!CN65</f>
        <v>45897</v>
      </c>
      <c r="CP65">
        <f>A!CO65</f>
        <v>0</v>
      </c>
      <c r="CQ65" t="str">
        <f>A!CP65</f>
        <v>urn:imsikb0101:Leveranciers:id:21</v>
      </c>
      <c r="CR65" t="str">
        <f>A!CQ65</f>
        <v>14.7.0</v>
      </c>
    </row>
    <row r="66" spans="1:96"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21" t="str">
        <f>IF(A!P66="","",INDEX(B!$A$1:$BT$2000,MATCH(A!P66,B!$AX$1:$AX$2000,0),D!$B$15))</f>
        <v/>
      </c>
      <c r="Q66">
        <f>A!Q66</f>
        <v>0</v>
      </c>
      <c r="R66">
        <f>A!R66</f>
        <v>0</v>
      </c>
      <c r="S66">
        <f>A!S66</f>
        <v>0</v>
      </c>
      <c r="T66">
        <f>A!T66</f>
        <v>0</v>
      </c>
      <c r="U66">
        <f>A!U66</f>
        <v>0</v>
      </c>
      <c r="V66" s="21">
        <f>IF(A!V66="&lt;",1,A!V66)</f>
        <v>0</v>
      </c>
      <c r="W66">
        <f>A!W66</f>
        <v>0</v>
      </c>
      <c r="X66">
        <f>A!X66</f>
        <v>0</v>
      </c>
      <c r="Y66">
        <f>A!Y66</f>
        <v>0</v>
      </c>
      <c r="Z66" s="21">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21"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_e02c95a5-ef85-4ee6-b0f8-914bdbeb1d0c</v>
      </c>
      <c r="BY66" t="str">
        <f>A!BX66</f>
        <v>e02c95a5-ef85-4ee6-b0f8-914bdbeb1d0c</v>
      </c>
      <c r="BZ66" t="str">
        <f>A!BY66</f>
        <v>SIKB</v>
      </c>
      <c r="CA66" t="str">
        <f>A!BZ66</f>
        <v>A04-1-1 A04 (400-500)</v>
      </c>
      <c r="CB66">
        <f>A!CA66</f>
        <v>45890</v>
      </c>
      <c r="CC66" t="str">
        <f>A!CB66</f>
        <v>#_8f7bf789-d8e5-492f-8a55-49792101ae95</v>
      </c>
      <c r="CD66" t="str">
        <f>A!CC66</f>
        <v>#_6f62e570-306c-41a2-82f7-085bb0d975ef</v>
      </c>
      <c r="CE66">
        <f>A!CD66</f>
        <v>0</v>
      </c>
      <c r="CF66" t="str">
        <f>A!CE66</f>
        <v>urn:immetingen:compartiment:id:2</v>
      </c>
      <c r="CG66" t="str">
        <f>A!CF66</f>
        <v>_TI-65853235</v>
      </c>
      <c r="CH66">
        <f>A!CG66</f>
        <v>45890</v>
      </c>
      <c r="CI66" t="str">
        <f>A!CH66</f>
        <v>urn:immetingen:monstertype:id:10</v>
      </c>
      <c r="CJ66" t="str">
        <f>A!CI66</f>
        <v>urn:imsikb0101:Applicaties:id:16</v>
      </c>
      <c r="CK66" t="str">
        <f>A!CJ66</f>
        <v>urn:imsikb0101:DatastroomType:id:1</v>
      </c>
      <c r="CL66">
        <f>A!CK66</f>
        <v>45897</v>
      </c>
      <c r="CM66" t="str">
        <f>A!CL66</f>
        <v>SGS, Rotterdam</v>
      </c>
      <c r="CN66" t="str">
        <f>A!CM66</f>
        <v>LABRESULTAAT SGS</v>
      </c>
      <c r="CO66">
        <f>A!CN66</f>
        <v>45897</v>
      </c>
      <c r="CP66">
        <f>A!CO66</f>
        <v>0</v>
      </c>
      <c r="CQ66" t="str">
        <f>A!CP66</f>
        <v>urn:imsikb0101:Leveranciers:id:21</v>
      </c>
      <c r="CR66" t="str">
        <f>A!CQ66</f>
        <v>14.7.0</v>
      </c>
    </row>
    <row r="67" spans="1:96"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21" t="str">
        <f>IF(A!P67="","",INDEX(B!$A$1:$BT$2000,MATCH(A!P67,B!$AX$1:$AX$2000,0),D!$B$15))</f>
        <v/>
      </c>
      <c r="Q67">
        <f>A!Q67</f>
        <v>0</v>
      </c>
      <c r="R67">
        <f>A!R67</f>
        <v>0</v>
      </c>
      <c r="S67">
        <f>A!S67</f>
        <v>0</v>
      </c>
      <c r="T67">
        <f>A!T67</f>
        <v>0</v>
      </c>
      <c r="U67">
        <f>A!U67</f>
        <v>0</v>
      </c>
      <c r="V67" s="21">
        <f>IF(A!V67="&lt;",1,A!V67)</f>
        <v>0</v>
      </c>
      <c r="W67">
        <f>A!W67</f>
        <v>0</v>
      </c>
      <c r="X67">
        <f>A!X67</f>
        <v>0</v>
      </c>
      <c r="Y67">
        <f>A!Y67</f>
        <v>0</v>
      </c>
      <c r="Z67" s="21">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21"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_e02c95a5-ef85-4ee6-b0f8-914bdbeb1d0c</v>
      </c>
      <c r="BY67" t="str">
        <f>A!BX67</f>
        <v>e02c95a5-ef85-4ee6-b0f8-914bdbeb1d0c</v>
      </c>
      <c r="BZ67" t="str">
        <f>A!BY67</f>
        <v>SIKB</v>
      </c>
      <c r="CA67" t="str">
        <f>A!BZ67</f>
        <v>A04-1-1 A04 (400-500)</v>
      </c>
      <c r="CB67">
        <f>A!CA67</f>
        <v>45890</v>
      </c>
      <c r="CC67" t="str">
        <f>A!CB67</f>
        <v>#_8f7bf789-d8e5-492f-8a55-49792101ae95</v>
      </c>
      <c r="CD67" t="str">
        <f>A!CC67</f>
        <v>#_8dccb8e2-24fc-41c0-88d3-d4349ba9aa00</v>
      </c>
      <c r="CE67">
        <f>A!CD67</f>
        <v>0</v>
      </c>
      <c r="CF67" t="str">
        <f>A!CE67</f>
        <v>urn:immetingen:compartiment:id:2</v>
      </c>
      <c r="CG67" t="str">
        <f>A!CF67</f>
        <v>_TI-65853235</v>
      </c>
      <c r="CH67">
        <f>A!CG67</f>
        <v>45890</v>
      </c>
      <c r="CI67" t="str">
        <f>A!CH67</f>
        <v>urn:immetingen:monstertype:id:10</v>
      </c>
      <c r="CJ67" t="str">
        <f>A!CI67</f>
        <v>urn:imsikb0101:Applicaties:id:16</v>
      </c>
      <c r="CK67" t="str">
        <f>A!CJ67</f>
        <v>urn:imsikb0101:DatastroomType:id:1</v>
      </c>
      <c r="CL67">
        <f>A!CK67</f>
        <v>45897</v>
      </c>
      <c r="CM67" t="str">
        <f>A!CL67</f>
        <v>SGS, Rotterdam</v>
      </c>
      <c r="CN67" t="str">
        <f>A!CM67</f>
        <v>LABRESULTAAT SGS</v>
      </c>
      <c r="CO67">
        <f>A!CN67</f>
        <v>45897</v>
      </c>
      <c r="CP67">
        <f>A!CO67</f>
        <v>0</v>
      </c>
      <c r="CQ67" t="str">
        <f>A!CP67</f>
        <v>urn:imsikb0101:Leveranciers:id:21</v>
      </c>
      <c r="CR67" t="str">
        <f>A!CQ67</f>
        <v>14.7.0</v>
      </c>
    </row>
    <row r="68" spans="1:96" x14ac:dyDescent="0.2">
      <c r="A68" t="str">
        <f>A!A68</f>
        <v>LABRESULTAAT</v>
      </c>
      <c r="B68">
        <f>A!B68</f>
        <v>5</v>
      </c>
      <c r="C68">
        <f>A!C68</f>
        <v>0</v>
      </c>
      <c r="D68">
        <f>A!D68</f>
        <v>0</v>
      </c>
      <c r="E68">
        <f>A!E68</f>
        <v>0</v>
      </c>
      <c r="F68">
        <f>A!F68</f>
        <v>0</v>
      </c>
      <c r="G68">
        <f>A!G68</f>
        <v>0</v>
      </c>
      <c r="H68">
        <f>A!H68</f>
        <v>0</v>
      </c>
      <c r="I68">
        <f>A!I68</f>
        <v>0</v>
      </c>
      <c r="J68">
        <f>A!J68</f>
        <v>0</v>
      </c>
      <c r="K68">
        <f>A!K68</f>
        <v>0</v>
      </c>
      <c r="L68">
        <f>A!L68</f>
        <v>0</v>
      </c>
      <c r="M68">
        <f>A!M68</f>
        <v>0</v>
      </c>
      <c r="N68">
        <f>A!N68</f>
        <v>0</v>
      </c>
      <c r="O68">
        <f>A!O68</f>
        <v>0</v>
      </c>
      <c r="P68" s="21" t="str">
        <f>IF(A!P68="","",INDEX(B!$A$1:$BT$2000,MATCH(A!P68,B!$AX$1:$AX$2000,0),D!$B$15))</f>
        <v/>
      </c>
      <c r="Q68">
        <f>A!Q68</f>
        <v>0</v>
      </c>
      <c r="R68">
        <f>A!R68</f>
        <v>0</v>
      </c>
      <c r="S68">
        <f>A!S68</f>
        <v>0</v>
      </c>
      <c r="T68">
        <f>A!T68</f>
        <v>0</v>
      </c>
      <c r="U68">
        <f>A!U68</f>
        <v>0</v>
      </c>
      <c r="V68" s="21">
        <f>IF(A!V68="&lt;",1,A!V68)</f>
        <v>0</v>
      </c>
      <c r="W68">
        <f>A!W68</f>
        <v>0</v>
      </c>
      <c r="X68">
        <f>A!X68</f>
        <v>0</v>
      </c>
      <c r="Y68">
        <f>A!Y68</f>
        <v>0</v>
      </c>
      <c r="Z68" s="21">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21"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_e02c95a5-ef85-4ee6-b0f8-914bdbeb1d0c</v>
      </c>
      <c r="BY68" t="str">
        <f>A!BX68</f>
        <v>e02c95a5-ef85-4ee6-b0f8-914bdbeb1d0c</v>
      </c>
      <c r="BZ68" t="str">
        <f>A!BY68</f>
        <v>SIKB</v>
      </c>
      <c r="CA68" t="str">
        <f>A!BZ68</f>
        <v>A04-1-1 A04 (400-500)</v>
      </c>
      <c r="CB68">
        <f>A!CA68</f>
        <v>45890</v>
      </c>
      <c r="CC68" t="str">
        <f>A!CB68</f>
        <v>#_8f7bf789-d8e5-492f-8a55-49792101ae95</v>
      </c>
      <c r="CD68" t="str">
        <f>A!CC68</f>
        <v>#_35a3d7ce-cdb4-45ee-836d-65a4f6c244c0</v>
      </c>
      <c r="CE68">
        <f>A!CD68</f>
        <v>0</v>
      </c>
      <c r="CF68" t="str">
        <f>A!CE68</f>
        <v>urn:immetingen:compartiment:id:2</v>
      </c>
      <c r="CG68" t="str">
        <f>A!CF68</f>
        <v>_TI-65853235</v>
      </c>
      <c r="CH68">
        <f>A!CG68</f>
        <v>45890</v>
      </c>
      <c r="CI68" t="str">
        <f>A!CH68</f>
        <v>urn:immetingen:monstertype:id:10</v>
      </c>
      <c r="CJ68" t="str">
        <f>A!CI68</f>
        <v>urn:imsikb0101:Applicaties:id:16</v>
      </c>
      <c r="CK68" t="str">
        <f>A!CJ68</f>
        <v>urn:imsikb0101:DatastroomType:id:1</v>
      </c>
      <c r="CL68">
        <f>A!CK68</f>
        <v>45897</v>
      </c>
      <c r="CM68" t="str">
        <f>A!CL68</f>
        <v>SGS, Rotterdam</v>
      </c>
      <c r="CN68" t="str">
        <f>A!CM68</f>
        <v>LABRESULTAAT SGS</v>
      </c>
      <c r="CO68">
        <f>A!CN68</f>
        <v>45897</v>
      </c>
      <c r="CP68">
        <f>A!CO68</f>
        <v>0</v>
      </c>
      <c r="CQ68" t="str">
        <f>A!CP68</f>
        <v>urn:imsikb0101:Leveranciers:id:21</v>
      </c>
      <c r="CR68" t="str">
        <f>A!CQ68</f>
        <v>14.7.0</v>
      </c>
    </row>
    <row r="69" spans="1:96" x14ac:dyDescent="0.2">
      <c r="A69" t="str">
        <f>A!A69</f>
        <v>LABRESULTAAT</v>
      </c>
      <c r="B69">
        <f>A!B69</f>
        <v>5</v>
      </c>
      <c r="C69">
        <f>A!C69</f>
        <v>0</v>
      </c>
      <c r="D69">
        <f>A!D69</f>
        <v>0</v>
      </c>
      <c r="E69">
        <f>A!E69</f>
        <v>0</v>
      </c>
      <c r="F69">
        <f>A!F69</f>
        <v>0</v>
      </c>
      <c r="G69">
        <f>A!G69</f>
        <v>0</v>
      </c>
      <c r="H69">
        <f>A!H69</f>
        <v>0</v>
      </c>
      <c r="I69">
        <f>A!I69</f>
        <v>0</v>
      </c>
      <c r="J69">
        <f>A!J69</f>
        <v>0</v>
      </c>
      <c r="K69">
        <f>A!K69</f>
        <v>0</v>
      </c>
      <c r="L69">
        <f>A!L69</f>
        <v>0</v>
      </c>
      <c r="M69">
        <f>A!M69</f>
        <v>0</v>
      </c>
      <c r="N69">
        <f>A!N69</f>
        <v>0</v>
      </c>
      <c r="O69">
        <f>A!O69</f>
        <v>0</v>
      </c>
      <c r="P69" s="21" t="str">
        <f>IF(A!P69="","",INDEX(B!$A$1:$BT$2000,MATCH(A!P69,B!$AX$1:$AX$2000,0),D!$B$15))</f>
        <v/>
      </c>
      <c r="Q69">
        <f>A!Q69</f>
        <v>0</v>
      </c>
      <c r="R69">
        <f>A!R69</f>
        <v>0</v>
      </c>
      <c r="S69">
        <f>A!S69</f>
        <v>0</v>
      </c>
      <c r="T69">
        <f>A!T69</f>
        <v>0</v>
      </c>
      <c r="U69">
        <f>A!U69</f>
        <v>0</v>
      </c>
      <c r="V69" s="21">
        <f>IF(A!V69="&lt;",1,A!V69)</f>
        <v>0</v>
      </c>
      <c r="W69">
        <f>A!W69</f>
        <v>0</v>
      </c>
      <c r="X69">
        <f>A!X69</f>
        <v>0</v>
      </c>
      <c r="Y69">
        <f>A!Y69</f>
        <v>0</v>
      </c>
      <c r="Z69" s="21">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21"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_e02c95a5-ef85-4ee6-b0f8-914bdbeb1d0c</v>
      </c>
      <c r="BY69" t="str">
        <f>A!BX69</f>
        <v>e02c95a5-ef85-4ee6-b0f8-914bdbeb1d0c</v>
      </c>
      <c r="BZ69" t="str">
        <f>A!BY69</f>
        <v>SIKB</v>
      </c>
      <c r="CA69" t="str">
        <f>A!BZ69</f>
        <v>A04-1-1 A04 (400-500)</v>
      </c>
      <c r="CB69">
        <f>A!CA69</f>
        <v>45890</v>
      </c>
      <c r="CC69" t="str">
        <f>A!CB69</f>
        <v>#_8f7bf789-d8e5-492f-8a55-49792101ae95</v>
      </c>
      <c r="CD69" t="str">
        <f>A!CC69</f>
        <v>#_2fee246c-0a37-41ca-9e0f-94749193c92d</v>
      </c>
      <c r="CE69">
        <f>A!CD69</f>
        <v>0</v>
      </c>
      <c r="CF69" t="str">
        <f>A!CE69</f>
        <v>urn:immetingen:compartiment:id:2</v>
      </c>
      <c r="CG69" t="str">
        <f>A!CF69</f>
        <v>_TI-65853235</v>
      </c>
      <c r="CH69">
        <f>A!CG69</f>
        <v>45890</v>
      </c>
      <c r="CI69" t="str">
        <f>A!CH69</f>
        <v>urn:immetingen:monstertype:id:10</v>
      </c>
      <c r="CJ69" t="str">
        <f>A!CI69</f>
        <v>urn:imsikb0101:Applicaties:id:16</v>
      </c>
      <c r="CK69" t="str">
        <f>A!CJ69</f>
        <v>urn:imsikb0101:DatastroomType:id:1</v>
      </c>
      <c r="CL69">
        <f>A!CK69</f>
        <v>45897</v>
      </c>
      <c r="CM69" t="str">
        <f>A!CL69</f>
        <v>SGS, Rotterdam</v>
      </c>
      <c r="CN69" t="str">
        <f>A!CM69</f>
        <v>LABRESULTAAT SGS</v>
      </c>
      <c r="CO69">
        <f>A!CN69</f>
        <v>45897</v>
      </c>
      <c r="CP69">
        <f>A!CO69</f>
        <v>0</v>
      </c>
      <c r="CQ69" t="str">
        <f>A!CP69</f>
        <v>urn:imsikb0101:Leveranciers:id:21</v>
      </c>
      <c r="CR69" t="str">
        <f>A!CQ69</f>
        <v>14.7.0</v>
      </c>
    </row>
    <row r="70" spans="1:96" x14ac:dyDescent="0.2">
      <c r="A70" t="str">
        <f>A!A70</f>
        <v>LABRESULTAAT</v>
      </c>
      <c r="B70">
        <f>A!B70</f>
        <v>5</v>
      </c>
      <c r="C70">
        <f>A!C70</f>
        <v>0</v>
      </c>
      <c r="D70">
        <f>A!D70</f>
        <v>0</v>
      </c>
      <c r="E70">
        <f>A!E70</f>
        <v>0</v>
      </c>
      <c r="F70">
        <f>A!F70</f>
        <v>0</v>
      </c>
      <c r="G70">
        <f>A!G70</f>
        <v>0</v>
      </c>
      <c r="H70">
        <f>A!H70</f>
        <v>0</v>
      </c>
      <c r="I70">
        <f>A!I70</f>
        <v>0</v>
      </c>
      <c r="J70">
        <f>A!J70</f>
        <v>0</v>
      </c>
      <c r="K70">
        <f>A!K70</f>
        <v>0</v>
      </c>
      <c r="L70">
        <f>A!L70</f>
        <v>0</v>
      </c>
      <c r="M70">
        <f>A!M70</f>
        <v>0</v>
      </c>
      <c r="N70">
        <f>A!N70</f>
        <v>0</v>
      </c>
      <c r="O70">
        <f>A!O70</f>
        <v>0</v>
      </c>
      <c r="P70" s="21" t="str">
        <f>IF(A!P70="","",INDEX(B!$A$1:$BT$2000,MATCH(A!P70,B!$AX$1:$AX$2000,0),D!$B$15))</f>
        <v/>
      </c>
      <c r="Q70">
        <f>A!Q70</f>
        <v>0</v>
      </c>
      <c r="R70">
        <f>A!R70</f>
        <v>0</v>
      </c>
      <c r="S70">
        <f>A!S70</f>
        <v>0</v>
      </c>
      <c r="T70">
        <f>A!T70</f>
        <v>0</v>
      </c>
      <c r="U70">
        <f>A!U70</f>
        <v>0</v>
      </c>
      <c r="V70" s="21">
        <f>IF(A!V70="&lt;",1,A!V70)</f>
        <v>0</v>
      </c>
      <c r="W70">
        <f>A!W70</f>
        <v>0</v>
      </c>
      <c r="X70">
        <f>A!X70</f>
        <v>0</v>
      </c>
      <c r="Y70">
        <f>A!Y70</f>
        <v>0</v>
      </c>
      <c r="Z70" s="21">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21"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_e02c95a5-ef85-4ee6-b0f8-914bdbeb1d0c</v>
      </c>
      <c r="BY70" t="str">
        <f>A!BX70</f>
        <v>e02c95a5-ef85-4ee6-b0f8-914bdbeb1d0c</v>
      </c>
      <c r="BZ70" t="str">
        <f>A!BY70</f>
        <v>SIKB</v>
      </c>
      <c r="CA70" t="str">
        <f>A!BZ70</f>
        <v>A04-1-1 A04 (400-500)</v>
      </c>
      <c r="CB70">
        <f>A!CA70</f>
        <v>45890</v>
      </c>
      <c r="CC70" t="str">
        <f>A!CB70</f>
        <v>#_8f7bf789-d8e5-492f-8a55-49792101ae95</v>
      </c>
      <c r="CD70" t="str">
        <f>A!CC70</f>
        <v>#_e50a8155-72a3-495f-b1a8-9b6d99b38c03</v>
      </c>
      <c r="CE70">
        <f>A!CD70</f>
        <v>0</v>
      </c>
      <c r="CF70" t="str">
        <f>A!CE70</f>
        <v>urn:immetingen:compartiment:id:2</v>
      </c>
      <c r="CG70" t="str">
        <f>A!CF70</f>
        <v>_TI-65853235</v>
      </c>
      <c r="CH70">
        <f>A!CG70</f>
        <v>45890</v>
      </c>
      <c r="CI70" t="str">
        <f>A!CH70</f>
        <v>urn:immetingen:monstertype:id:10</v>
      </c>
      <c r="CJ70" t="str">
        <f>A!CI70</f>
        <v>urn:imsikb0101:Applicaties:id:16</v>
      </c>
      <c r="CK70" t="str">
        <f>A!CJ70</f>
        <v>urn:imsikb0101:DatastroomType:id:1</v>
      </c>
      <c r="CL70">
        <f>A!CK70</f>
        <v>45897</v>
      </c>
      <c r="CM70" t="str">
        <f>A!CL70</f>
        <v>SGS, Rotterdam</v>
      </c>
      <c r="CN70" t="str">
        <f>A!CM70</f>
        <v>LABRESULTAAT SGS</v>
      </c>
      <c r="CO70">
        <f>A!CN70</f>
        <v>45897</v>
      </c>
      <c r="CP70">
        <f>A!CO70</f>
        <v>0</v>
      </c>
      <c r="CQ70" t="str">
        <f>A!CP70</f>
        <v>urn:imsikb0101:Leveranciers:id:21</v>
      </c>
      <c r="CR70" t="str">
        <f>A!CQ70</f>
        <v>14.7.0</v>
      </c>
    </row>
    <row r="71" spans="1:96" x14ac:dyDescent="0.2">
      <c r="A71" t="str">
        <f>A!A71</f>
        <v>LABRESULTAAT</v>
      </c>
      <c r="B71">
        <f>A!B71</f>
        <v>5</v>
      </c>
      <c r="C71">
        <f>A!C71</f>
        <v>0</v>
      </c>
      <c r="D71">
        <f>A!D71</f>
        <v>0</v>
      </c>
      <c r="E71">
        <f>A!E71</f>
        <v>0</v>
      </c>
      <c r="F71">
        <f>A!F71</f>
        <v>0</v>
      </c>
      <c r="G71">
        <f>A!G71</f>
        <v>0</v>
      </c>
      <c r="H71">
        <f>A!H71</f>
        <v>0</v>
      </c>
      <c r="I71">
        <f>A!I71</f>
        <v>0</v>
      </c>
      <c r="J71">
        <f>A!J71</f>
        <v>0</v>
      </c>
      <c r="K71">
        <f>A!K71</f>
        <v>0</v>
      </c>
      <c r="L71">
        <f>A!L71</f>
        <v>0</v>
      </c>
      <c r="M71">
        <f>A!M71</f>
        <v>0</v>
      </c>
      <c r="N71">
        <f>A!N71</f>
        <v>0</v>
      </c>
      <c r="O71">
        <f>A!O71</f>
        <v>0</v>
      </c>
      <c r="P71" s="21" t="str">
        <f>IF(A!P71="","",INDEX(B!$A$1:$BT$2000,MATCH(A!P71,B!$AX$1:$AX$2000,0),D!$B$15))</f>
        <v/>
      </c>
      <c r="Q71">
        <f>A!Q71</f>
        <v>0</v>
      </c>
      <c r="R71">
        <f>A!R71</f>
        <v>0</v>
      </c>
      <c r="S71">
        <f>A!S71</f>
        <v>0</v>
      </c>
      <c r="T71">
        <f>A!T71</f>
        <v>0</v>
      </c>
      <c r="U71">
        <f>A!U71</f>
        <v>0</v>
      </c>
      <c r="V71" s="21">
        <f>IF(A!V71="&lt;",1,A!V71)</f>
        <v>0</v>
      </c>
      <c r="W71">
        <f>A!W71</f>
        <v>0</v>
      </c>
      <c r="X71">
        <f>A!X71</f>
        <v>0</v>
      </c>
      <c r="Y71">
        <f>A!Y71</f>
        <v>0</v>
      </c>
      <c r="Z71" s="21">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21"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_e02c95a5-ef85-4ee6-b0f8-914bdbeb1d0c</v>
      </c>
      <c r="BY71" t="str">
        <f>A!BX71</f>
        <v>e02c95a5-ef85-4ee6-b0f8-914bdbeb1d0c</v>
      </c>
      <c r="BZ71" t="str">
        <f>A!BY71</f>
        <v>SIKB</v>
      </c>
      <c r="CA71" t="str">
        <f>A!BZ71</f>
        <v>A04-1-1 A04 (400-500)</v>
      </c>
      <c r="CB71">
        <f>A!CA71</f>
        <v>45890</v>
      </c>
      <c r="CC71" t="str">
        <f>A!CB71</f>
        <v>#_8f7bf789-d8e5-492f-8a55-49792101ae95</v>
      </c>
      <c r="CD71" t="str">
        <f>A!CC71</f>
        <v>#_9015adbb-2cc4-46b6-be81-1d4f6e051ba2</v>
      </c>
      <c r="CE71">
        <f>A!CD71</f>
        <v>0</v>
      </c>
      <c r="CF71" t="str">
        <f>A!CE71</f>
        <v>urn:immetingen:compartiment:id:2</v>
      </c>
      <c r="CG71" t="str">
        <f>A!CF71</f>
        <v>_TI-65853235</v>
      </c>
      <c r="CH71">
        <f>A!CG71</f>
        <v>45890</v>
      </c>
      <c r="CI71" t="str">
        <f>A!CH71</f>
        <v>urn:immetingen:monstertype:id:10</v>
      </c>
      <c r="CJ71" t="str">
        <f>A!CI71</f>
        <v>urn:imsikb0101:Applicaties:id:16</v>
      </c>
      <c r="CK71" t="str">
        <f>A!CJ71</f>
        <v>urn:imsikb0101:DatastroomType:id:1</v>
      </c>
      <c r="CL71">
        <f>A!CK71</f>
        <v>45897</v>
      </c>
      <c r="CM71" t="str">
        <f>A!CL71</f>
        <v>SGS, Rotterdam</v>
      </c>
      <c r="CN71" t="str">
        <f>A!CM71</f>
        <v>LABRESULTAAT SGS</v>
      </c>
      <c r="CO71">
        <f>A!CN71</f>
        <v>45897</v>
      </c>
      <c r="CP71">
        <f>A!CO71</f>
        <v>0</v>
      </c>
      <c r="CQ71" t="str">
        <f>A!CP71</f>
        <v>urn:imsikb0101:Leveranciers:id:21</v>
      </c>
      <c r="CR71" t="str">
        <f>A!CQ71</f>
        <v>14.7.0</v>
      </c>
    </row>
    <row r="72" spans="1:96" x14ac:dyDescent="0.2">
      <c r="A72" t="str">
        <f>A!A72</f>
        <v>LABRESULTAAT</v>
      </c>
      <c r="B72">
        <f>A!B72</f>
        <v>5</v>
      </c>
      <c r="C72">
        <f>A!C72</f>
        <v>0</v>
      </c>
      <c r="D72">
        <f>A!D72</f>
        <v>0</v>
      </c>
      <c r="E72">
        <f>A!E72</f>
        <v>0</v>
      </c>
      <c r="F72">
        <f>A!F72</f>
        <v>0</v>
      </c>
      <c r="G72">
        <f>A!G72</f>
        <v>0</v>
      </c>
      <c r="H72">
        <f>A!H72</f>
        <v>0</v>
      </c>
      <c r="I72">
        <f>A!I72</f>
        <v>0</v>
      </c>
      <c r="J72">
        <f>A!J72</f>
        <v>0</v>
      </c>
      <c r="K72">
        <f>A!K72</f>
        <v>0</v>
      </c>
      <c r="L72">
        <f>A!L72</f>
        <v>0</v>
      </c>
      <c r="M72">
        <f>A!M72</f>
        <v>0</v>
      </c>
      <c r="N72">
        <f>A!N72</f>
        <v>0</v>
      </c>
      <c r="O72">
        <f>A!O72</f>
        <v>0</v>
      </c>
      <c r="P72" s="21" t="str">
        <f>IF(A!P72="","",INDEX(B!$A$1:$BT$2000,MATCH(A!P72,B!$AX$1:$AX$2000,0),D!$B$15))</f>
        <v/>
      </c>
      <c r="Q72">
        <f>A!Q72</f>
        <v>0</v>
      </c>
      <c r="R72">
        <f>A!R72</f>
        <v>0</v>
      </c>
      <c r="S72">
        <f>A!S72</f>
        <v>0</v>
      </c>
      <c r="T72">
        <f>A!T72</f>
        <v>0</v>
      </c>
      <c r="U72">
        <f>A!U72</f>
        <v>0</v>
      </c>
      <c r="V72" s="21">
        <f>IF(A!V72="&lt;",1,A!V72)</f>
        <v>0</v>
      </c>
      <c r="W72">
        <f>A!W72</f>
        <v>0</v>
      </c>
      <c r="X72">
        <f>A!X72</f>
        <v>0</v>
      </c>
      <c r="Y72">
        <f>A!Y72</f>
        <v>0</v>
      </c>
      <c r="Z72" s="21">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21"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_e02c95a5-ef85-4ee6-b0f8-914bdbeb1d0c</v>
      </c>
      <c r="BY72" t="str">
        <f>A!BX72</f>
        <v>e02c95a5-ef85-4ee6-b0f8-914bdbeb1d0c</v>
      </c>
      <c r="BZ72" t="str">
        <f>A!BY72</f>
        <v>SIKB</v>
      </c>
      <c r="CA72" t="str">
        <f>A!BZ72</f>
        <v>A04-1-1 A04 (400-500)</v>
      </c>
      <c r="CB72">
        <f>A!CA72</f>
        <v>45890</v>
      </c>
      <c r="CC72" t="str">
        <f>A!CB72</f>
        <v>#_8f7bf789-d8e5-492f-8a55-49792101ae95</v>
      </c>
      <c r="CD72" t="str">
        <f>A!CC72</f>
        <v>#_0b1e4737-8735-4ed9-b99a-3190c4aee073</v>
      </c>
      <c r="CE72">
        <f>A!CD72</f>
        <v>0</v>
      </c>
      <c r="CF72" t="str">
        <f>A!CE72</f>
        <v>urn:immetingen:compartiment:id:2</v>
      </c>
      <c r="CG72" t="str">
        <f>A!CF72</f>
        <v>_TI-65853235</v>
      </c>
      <c r="CH72">
        <f>A!CG72</f>
        <v>45890</v>
      </c>
      <c r="CI72" t="str">
        <f>A!CH72</f>
        <v>urn:immetingen:monstertype:id:10</v>
      </c>
      <c r="CJ72" t="str">
        <f>A!CI72</f>
        <v>urn:imsikb0101:Applicaties:id:16</v>
      </c>
      <c r="CK72" t="str">
        <f>A!CJ72</f>
        <v>urn:imsikb0101:DatastroomType:id:1</v>
      </c>
      <c r="CL72">
        <f>A!CK72</f>
        <v>45897</v>
      </c>
      <c r="CM72" t="str">
        <f>A!CL72</f>
        <v>SGS, Rotterdam</v>
      </c>
      <c r="CN72" t="str">
        <f>A!CM72</f>
        <v>LABRESULTAAT SGS</v>
      </c>
      <c r="CO72">
        <f>A!CN72</f>
        <v>45897</v>
      </c>
      <c r="CP72">
        <f>A!CO72</f>
        <v>0</v>
      </c>
      <c r="CQ72" t="str">
        <f>A!CP72</f>
        <v>urn:imsikb0101:Leveranciers:id:21</v>
      </c>
      <c r="CR72" t="str">
        <f>A!CQ72</f>
        <v>14.7.0</v>
      </c>
    </row>
    <row r="73" spans="1:96" x14ac:dyDescent="0.2">
      <c r="A73" t="str">
        <f>A!A73</f>
        <v>LABRESULTAAT</v>
      </c>
      <c r="B73">
        <f>A!B73</f>
        <v>5</v>
      </c>
      <c r="C73">
        <f>A!C73</f>
        <v>0</v>
      </c>
      <c r="D73">
        <f>A!D73</f>
        <v>0</v>
      </c>
      <c r="E73">
        <f>A!E73</f>
        <v>0</v>
      </c>
      <c r="F73">
        <f>A!F73</f>
        <v>0</v>
      </c>
      <c r="G73">
        <f>A!G73</f>
        <v>0</v>
      </c>
      <c r="H73">
        <f>A!H73</f>
        <v>0</v>
      </c>
      <c r="I73">
        <f>A!I73</f>
        <v>0</v>
      </c>
      <c r="J73">
        <f>A!J73</f>
        <v>0</v>
      </c>
      <c r="K73">
        <f>A!K73</f>
        <v>0</v>
      </c>
      <c r="L73">
        <f>A!L73</f>
        <v>0</v>
      </c>
      <c r="M73">
        <f>A!M73</f>
        <v>0</v>
      </c>
      <c r="N73">
        <f>A!N73</f>
        <v>0</v>
      </c>
      <c r="O73">
        <f>A!O73</f>
        <v>0</v>
      </c>
      <c r="P73" s="21" t="str">
        <f>IF(A!P73="","",INDEX(B!$A$1:$BT$2000,MATCH(A!P73,B!$AX$1:$AX$2000,0),D!$B$15))</f>
        <v/>
      </c>
      <c r="Q73">
        <f>A!Q73</f>
        <v>0</v>
      </c>
      <c r="R73">
        <f>A!R73</f>
        <v>0</v>
      </c>
      <c r="S73">
        <f>A!S73</f>
        <v>0</v>
      </c>
      <c r="T73">
        <f>A!T73</f>
        <v>0</v>
      </c>
      <c r="U73">
        <f>A!U73</f>
        <v>0</v>
      </c>
      <c r="V73" s="21">
        <f>IF(A!V73="&lt;",1,A!V73)</f>
        <v>0</v>
      </c>
      <c r="W73">
        <f>A!W73</f>
        <v>0</v>
      </c>
      <c r="X73">
        <f>A!X73</f>
        <v>0</v>
      </c>
      <c r="Y73">
        <f>A!Y73</f>
        <v>0</v>
      </c>
      <c r="Z73" s="21">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21"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_e02c95a5-ef85-4ee6-b0f8-914bdbeb1d0c</v>
      </c>
      <c r="BY73" t="str">
        <f>A!BX73</f>
        <v>e02c95a5-ef85-4ee6-b0f8-914bdbeb1d0c</v>
      </c>
      <c r="BZ73" t="str">
        <f>A!BY73</f>
        <v>SIKB</v>
      </c>
      <c r="CA73" t="str">
        <f>A!BZ73</f>
        <v>A04-1-1 A04 (400-500)</v>
      </c>
      <c r="CB73">
        <f>A!CA73</f>
        <v>45890</v>
      </c>
      <c r="CC73" t="str">
        <f>A!CB73</f>
        <v>#_8f7bf789-d8e5-492f-8a55-49792101ae95</v>
      </c>
      <c r="CD73" t="str">
        <f>A!CC73</f>
        <v>#_23801c97-628c-46d0-9cd3-622c9384db05</v>
      </c>
      <c r="CE73">
        <f>A!CD73</f>
        <v>0</v>
      </c>
      <c r="CF73" t="str">
        <f>A!CE73</f>
        <v>urn:immetingen:compartiment:id:2</v>
      </c>
      <c r="CG73" t="str">
        <f>A!CF73</f>
        <v>_TI-65853235</v>
      </c>
      <c r="CH73">
        <f>A!CG73</f>
        <v>45890</v>
      </c>
      <c r="CI73" t="str">
        <f>A!CH73</f>
        <v>urn:immetingen:monstertype:id:10</v>
      </c>
      <c r="CJ73" t="str">
        <f>A!CI73</f>
        <v>urn:imsikb0101:Applicaties:id:16</v>
      </c>
      <c r="CK73" t="str">
        <f>A!CJ73</f>
        <v>urn:imsikb0101:DatastroomType:id:1</v>
      </c>
      <c r="CL73">
        <f>A!CK73</f>
        <v>45897</v>
      </c>
      <c r="CM73" t="str">
        <f>A!CL73</f>
        <v>SGS, Rotterdam</v>
      </c>
      <c r="CN73" t="str">
        <f>A!CM73</f>
        <v>LABRESULTAAT SGS</v>
      </c>
      <c r="CO73">
        <f>A!CN73</f>
        <v>45897</v>
      </c>
      <c r="CP73">
        <f>A!CO73</f>
        <v>0</v>
      </c>
      <c r="CQ73" t="str">
        <f>A!CP73</f>
        <v>urn:imsikb0101:Leveranciers:id:21</v>
      </c>
      <c r="CR73" t="str">
        <f>A!CQ73</f>
        <v>14.7.0</v>
      </c>
    </row>
    <row r="74" spans="1:96" x14ac:dyDescent="0.2">
      <c r="A74" t="str">
        <f>A!A74</f>
        <v>LABRESULTAAT</v>
      </c>
      <c r="B74">
        <f>A!B74</f>
        <v>5</v>
      </c>
      <c r="C74">
        <f>A!C74</f>
        <v>0</v>
      </c>
      <c r="D74">
        <f>A!D74</f>
        <v>0</v>
      </c>
      <c r="E74">
        <f>A!E74</f>
        <v>0</v>
      </c>
      <c r="F74">
        <f>A!F74</f>
        <v>0</v>
      </c>
      <c r="G74">
        <f>A!G74</f>
        <v>0</v>
      </c>
      <c r="H74">
        <f>A!H74</f>
        <v>0</v>
      </c>
      <c r="I74">
        <f>A!I74</f>
        <v>0</v>
      </c>
      <c r="J74">
        <f>A!J74</f>
        <v>0</v>
      </c>
      <c r="K74">
        <f>A!K74</f>
        <v>0</v>
      </c>
      <c r="L74">
        <f>A!L74</f>
        <v>0</v>
      </c>
      <c r="M74">
        <f>A!M74</f>
        <v>0</v>
      </c>
      <c r="N74">
        <f>A!N74</f>
        <v>0</v>
      </c>
      <c r="O74">
        <f>A!O74</f>
        <v>0</v>
      </c>
      <c r="P74" s="21" t="str">
        <f>IF(A!P74="","",INDEX(B!$A$1:$BT$2000,MATCH(A!P74,B!$AX$1:$AX$2000,0),D!$B$15))</f>
        <v/>
      </c>
      <c r="Q74">
        <f>A!Q74</f>
        <v>0</v>
      </c>
      <c r="R74">
        <f>A!R74</f>
        <v>0</v>
      </c>
      <c r="S74">
        <f>A!S74</f>
        <v>0</v>
      </c>
      <c r="T74">
        <f>A!T74</f>
        <v>0</v>
      </c>
      <c r="U74">
        <f>A!U74</f>
        <v>0</v>
      </c>
      <c r="V74" s="21">
        <f>IF(A!V74="&lt;",1,A!V74)</f>
        <v>0</v>
      </c>
      <c r="W74">
        <f>A!W74</f>
        <v>0</v>
      </c>
      <c r="X74">
        <f>A!X74</f>
        <v>0</v>
      </c>
      <c r="Y74">
        <f>A!Y74</f>
        <v>0</v>
      </c>
      <c r="Z74" s="21">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21"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_e02c95a5-ef85-4ee6-b0f8-914bdbeb1d0c</v>
      </c>
      <c r="BY74" t="str">
        <f>A!BX74</f>
        <v>e02c95a5-ef85-4ee6-b0f8-914bdbeb1d0c</v>
      </c>
      <c r="BZ74" t="str">
        <f>A!BY74</f>
        <v>SIKB</v>
      </c>
      <c r="CA74" t="str">
        <f>A!BZ74</f>
        <v>A04-1-1 A04 (400-500)</v>
      </c>
      <c r="CB74">
        <f>A!CA74</f>
        <v>45890</v>
      </c>
      <c r="CC74" t="str">
        <f>A!CB74</f>
        <v>#_8f7bf789-d8e5-492f-8a55-49792101ae95</v>
      </c>
      <c r="CD74" t="str">
        <f>A!CC74</f>
        <v>#_47f6b5e2-5e1a-4f87-b045-0f2a5382a452</v>
      </c>
      <c r="CE74">
        <f>A!CD74</f>
        <v>0</v>
      </c>
      <c r="CF74" t="str">
        <f>A!CE74</f>
        <v>urn:immetingen:compartiment:id:2</v>
      </c>
      <c r="CG74" t="str">
        <f>A!CF74</f>
        <v>_TI-65853235</v>
      </c>
      <c r="CH74">
        <f>A!CG74</f>
        <v>45890</v>
      </c>
      <c r="CI74" t="str">
        <f>A!CH74</f>
        <v>urn:immetingen:monstertype:id:10</v>
      </c>
      <c r="CJ74" t="str">
        <f>A!CI74</f>
        <v>urn:imsikb0101:Applicaties:id:16</v>
      </c>
      <c r="CK74" t="str">
        <f>A!CJ74</f>
        <v>urn:imsikb0101:DatastroomType:id:1</v>
      </c>
      <c r="CL74">
        <f>A!CK74</f>
        <v>45897</v>
      </c>
      <c r="CM74" t="str">
        <f>A!CL74</f>
        <v>SGS, Rotterdam</v>
      </c>
      <c r="CN74" t="str">
        <f>A!CM74</f>
        <v>LABRESULTAAT SGS</v>
      </c>
      <c r="CO74">
        <f>A!CN74</f>
        <v>45897</v>
      </c>
      <c r="CP74">
        <f>A!CO74</f>
        <v>0</v>
      </c>
      <c r="CQ74" t="str">
        <f>A!CP74</f>
        <v>urn:imsikb0101:Leveranciers:id:21</v>
      </c>
      <c r="CR74" t="str">
        <f>A!CQ74</f>
        <v>14.7.0</v>
      </c>
    </row>
    <row r="75" spans="1:96"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21" t="str">
        <f>IF(A!P75="","",INDEX(B!$A$1:$BT$2000,MATCH(A!P75,B!$AX$1:$AX$2000,0),D!$B$15))</f>
        <v/>
      </c>
      <c r="Q75">
        <f>A!Q75</f>
        <v>0</v>
      </c>
      <c r="R75">
        <f>A!R75</f>
        <v>0</v>
      </c>
      <c r="S75">
        <f>A!S75</f>
        <v>0</v>
      </c>
      <c r="T75">
        <f>A!T75</f>
        <v>0</v>
      </c>
      <c r="U75">
        <f>A!U75</f>
        <v>0</v>
      </c>
      <c r="V75" s="21">
        <f>IF(A!V75="&lt;",1,A!V75)</f>
        <v>0</v>
      </c>
      <c r="W75">
        <f>A!W75</f>
        <v>0</v>
      </c>
      <c r="X75">
        <f>A!X75</f>
        <v>0</v>
      </c>
      <c r="Y75">
        <f>A!Y75</f>
        <v>0</v>
      </c>
      <c r="Z75" s="21">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21"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_3f23c790-fbd2-4e0e-890f-b21d0067ccb6</v>
      </c>
      <c r="BY75" t="str">
        <f>A!BX75</f>
        <v>3f23c790-fbd2-4e0e-890f-b21d0067ccb6</v>
      </c>
      <c r="BZ75" t="str">
        <f>A!BY75</f>
        <v>SIKB</v>
      </c>
      <c r="CA75" t="str">
        <f>A!BZ75</f>
        <v>B09-1-1 B09 (250-350)</v>
      </c>
      <c r="CB75">
        <f>A!CA75</f>
        <v>45890</v>
      </c>
      <c r="CC75" t="str">
        <f>A!CB75</f>
        <v>#_8f7bf789-d8e5-492f-8a55-49792101ae95</v>
      </c>
      <c r="CD75" t="str">
        <f>A!CC75</f>
        <v>#_be76e4db-1d1b-4a28-801a-393fc73ab5b4</v>
      </c>
      <c r="CE75">
        <f>A!CD75</f>
        <v>0</v>
      </c>
      <c r="CF75" t="str">
        <f>A!CE75</f>
        <v>urn:immetingen:compartiment:id:2</v>
      </c>
      <c r="CG75" t="str">
        <f>A!CF75</f>
        <v>_TI-65853232</v>
      </c>
      <c r="CH75">
        <f>A!CG75</f>
        <v>45890</v>
      </c>
      <c r="CI75" t="str">
        <f>A!CH75</f>
        <v>urn:immetingen:monstertype:id:10</v>
      </c>
      <c r="CJ75" t="str">
        <f>A!CI75</f>
        <v>urn:imsikb0101:Applicaties:id:16</v>
      </c>
      <c r="CK75" t="str">
        <f>A!CJ75</f>
        <v>urn:imsikb0101:DatastroomType:id:1</v>
      </c>
      <c r="CL75">
        <f>A!CK75</f>
        <v>45897</v>
      </c>
      <c r="CM75" t="str">
        <f>A!CL75</f>
        <v>SGS, Rotterdam</v>
      </c>
      <c r="CN75" t="str">
        <f>A!CM75</f>
        <v>LABRESULTAAT SGS</v>
      </c>
      <c r="CO75">
        <f>A!CN75</f>
        <v>45897</v>
      </c>
      <c r="CP75">
        <f>A!CO75</f>
        <v>0</v>
      </c>
      <c r="CQ75" t="str">
        <f>A!CP75</f>
        <v>urn:imsikb0101:Leveranciers:id:21</v>
      </c>
      <c r="CR75" t="str">
        <f>A!CQ75</f>
        <v>14.7.0</v>
      </c>
    </row>
    <row r="76" spans="1:96"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21" t="str">
        <f>IF(A!P76="","",INDEX(B!$A$1:$BT$2000,MATCH(A!P76,B!$AX$1:$AX$2000,0),D!$B$15))</f>
        <v/>
      </c>
      <c r="Q76">
        <f>A!Q76</f>
        <v>0</v>
      </c>
      <c r="R76">
        <f>A!R76</f>
        <v>0</v>
      </c>
      <c r="S76">
        <f>A!S76</f>
        <v>0</v>
      </c>
      <c r="T76">
        <f>A!T76</f>
        <v>0</v>
      </c>
      <c r="U76">
        <f>A!U76</f>
        <v>0</v>
      </c>
      <c r="V76" s="21">
        <f>IF(A!V76="&lt;",1,A!V76)</f>
        <v>0</v>
      </c>
      <c r="W76">
        <f>A!W76</f>
        <v>0</v>
      </c>
      <c r="X76">
        <f>A!X76</f>
        <v>0</v>
      </c>
      <c r="Y76">
        <f>A!Y76</f>
        <v>0</v>
      </c>
      <c r="Z76" s="21">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21"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_3f23c790-fbd2-4e0e-890f-b21d0067ccb6</v>
      </c>
      <c r="BY76" t="str">
        <f>A!BX76</f>
        <v>3f23c790-fbd2-4e0e-890f-b21d0067ccb6</v>
      </c>
      <c r="BZ76" t="str">
        <f>A!BY76</f>
        <v>SIKB</v>
      </c>
      <c r="CA76" t="str">
        <f>A!BZ76</f>
        <v>B09-1-1 B09 (250-350)</v>
      </c>
      <c r="CB76">
        <f>A!CA76</f>
        <v>45890</v>
      </c>
      <c r="CC76" t="str">
        <f>A!CB76</f>
        <v>#_8f7bf789-d8e5-492f-8a55-49792101ae95</v>
      </c>
      <c r="CD76" t="str">
        <f>A!CC76</f>
        <v>#_432cb601-1b63-4244-a3dd-2464d5b74c9b</v>
      </c>
      <c r="CE76">
        <f>A!CD76</f>
        <v>0</v>
      </c>
      <c r="CF76" t="str">
        <f>A!CE76</f>
        <v>urn:immetingen:compartiment:id:2</v>
      </c>
      <c r="CG76" t="str">
        <f>A!CF76</f>
        <v>_TI-65853232</v>
      </c>
      <c r="CH76">
        <f>A!CG76</f>
        <v>45890</v>
      </c>
      <c r="CI76" t="str">
        <f>A!CH76</f>
        <v>urn:immetingen:monstertype:id:10</v>
      </c>
      <c r="CJ76" t="str">
        <f>A!CI76</f>
        <v>urn:imsikb0101:Applicaties:id:16</v>
      </c>
      <c r="CK76" t="str">
        <f>A!CJ76</f>
        <v>urn:imsikb0101:DatastroomType:id:1</v>
      </c>
      <c r="CL76">
        <f>A!CK76</f>
        <v>45897</v>
      </c>
      <c r="CM76" t="str">
        <f>A!CL76</f>
        <v>SGS, Rotterdam</v>
      </c>
      <c r="CN76" t="str">
        <f>A!CM76</f>
        <v>LABRESULTAAT SGS</v>
      </c>
      <c r="CO76">
        <f>A!CN76</f>
        <v>45897</v>
      </c>
      <c r="CP76">
        <f>A!CO76</f>
        <v>0</v>
      </c>
      <c r="CQ76" t="str">
        <f>A!CP76</f>
        <v>urn:imsikb0101:Leveranciers:id:21</v>
      </c>
      <c r="CR76" t="str">
        <f>A!CQ76</f>
        <v>14.7.0</v>
      </c>
    </row>
    <row r="77" spans="1:96"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21" t="str">
        <f>IF(A!P77="","",INDEX(B!$A$1:$BT$2000,MATCH(A!P77,B!$AX$1:$AX$2000,0),D!$B$15))</f>
        <v/>
      </c>
      <c r="Q77">
        <f>A!Q77</f>
        <v>0</v>
      </c>
      <c r="R77">
        <f>A!R77</f>
        <v>0</v>
      </c>
      <c r="S77">
        <f>A!S77</f>
        <v>0</v>
      </c>
      <c r="T77">
        <f>A!T77</f>
        <v>0</v>
      </c>
      <c r="U77">
        <f>A!U77</f>
        <v>0</v>
      </c>
      <c r="V77" s="21">
        <f>IF(A!V77="&lt;",1,A!V77)</f>
        <v>0</v>
      </c>
      <c r="W77">
        <f>A!W77</f>
        <v>0</v>
      </c>
      <c r="X77">
        <f>A!X77</f>
        <v>0</v>
      </c>
      <c r="Y77">
        <f>A!Y77</f>
        <v>0</v>
      </c>
      <c r="Z77" s="21">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21"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_3f23c790-fbd2-4e0e-890f-b21d0067ccb6</v>
      </c>
      <c r="BY77" t="str">
        <f>A!BX77</f>
        <v>3f23c790-fbd2-4e0e-890f-b21d0067ccb6</v>
      </c>
      <c r="BZ77" t="str">
        <f>A!BY77</f>
        <v>SIKB</v>
      </c>
      <c r="CA77" t="str">
        <f>A!BZ77</f>
        <v>B09-1-1 B09 (250-350)</v>
      </c>
      <c r="CB77">
        <f>A!CA77</f>
        <v>45890</v>
      </c>
      <c r="CC77" t="str">
        <f>A!CB77</f>
        <v>#_8f7bf789-d8e5-492f-8a55-49792101ae95</v>
      </c>
      <c r="CD77" t="str">
        <f>A!CC77</f>
        <v>#_bf1cd411-0356-4943-8fc2-1398f4268f87</v>
      </c>
      <c r="CE77">
        <f>A!CD77</f>
        <v>0</v>
      </c>
      <c r="CF77" t="str">
        <f>A!CE77</f>
        <v>urn:immetingen:compartiment:id:2</v>
      </c>
      <c r="CG77" t="str">
        <f>A!CF77</f>
        <v>_TI-65853232</v>
      </c>
      <c r="CH77">
        <f>A!CG77</f>
        <v>45890</v>
      </c>
      <c r="CI77" t="str">
        <f>A!CH77</f>
        <v>urn:immetingen:monstertype:id:10</v>
      </c>
      <c r="CJ77" t="str">
        <f>A!CI77</f>
        <v>urn:imsikb0101:Applicaties:id:16</v>
      </c>
      <c r="CK77" t="str">
        <f>A!CJ77</f>
        <v>urn:imsikb0101:DatastroomType:id:1</v>
      </c>
      <c r="CL77">
        <f>A!CK77</f>
        <v>45897</v>
      </c>
      <c r="CM77" t="str">
        <f>A!CL77</f>
        <v>SGS, Rotterdam</v>
      </c>
      <c r="CN77" t="str">
        <f>A!CM77</f>
        <v>LABRESULTAAT SGS</v>
      </c>
      <c r="CO77">
        <f>A!CN77</f>
        <v>45897</v>
      </c>
      <c r="CP77">
        <f>A!CO77</f>
        <v>0</v>
      </c>
      <c r="CQ77" t="str">
        <f>A!CP77</f>
        <v>urn:imsikb0101:Leveranciers:id:21</v>
      </c>
      <c r="CR77" t="str">
        <f>A!CQ77</f>
        <v>14.7.0</v>
      </c>
    </row>
    <row r="78" spans="1:96"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21" t="str">
        <f>IF(A!P78="","",INDEX(B!$A$1:$BT$2000,MATCH(A!P78,B!$AX$1:$AX$2000,0),D!$B$15))</f>
        <v/>
      </c>
      <c r="Q78">
        <f>A!Q78</f>
        <v>0</v>
      </c>
      <c r="R78">
        <f>A!R78</f>
        <v>0</v>
      </c>
      <c r="S78">
        <f>A!S78</f>
        <v>0</v>
      </c>
      <c r="T78">
        <f>A!T78</f>
        <v>0</v>
      </c>
      <c r="U78">
        <f>A!U78</f>
        <v>0</v>
      </c>
      <c r="V78" s="21">
        <f>IF(A!V78="&lt;",1,A!V78)</f>
        <v>0</v>
      </c>
      <c r="W78">
        <f>A!W78</f>
        <v>0</v>
      </c>
      <c r="X78">
        <f>A!X78</f>
        <v>0</v>
      </c>
      <c r="Y78">
        <f>A!Y78</f>
        <v>0</v>
      </c>
      <c r="Z78" s="21">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21"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_3f23c790-fbd2-4e0e-890f-b21d0067ccb6</v>
      </c>
      <c r="BY78" t="str">
        <f>A!BX78</f>
        <v>3f23c790-fbd2-4e0e-890f-b21d0067ccb6</v>
      </c>
      <c r="BZ78" t="str">
        <f>A!BY78</f>
        <v>SIKB</v>
      </c>
      <c r="CA78" t="str">
        <f>A!BZ78</f>
        <v>B09-1-1 B09 (250-350)</v>
      </c>
      <c r="CB78">
        <f>A!CA78</f>
        <v>45890</v>
      </c>
      <c r="CC78" t="str">
        <f>A!CB78</f>
        <v>#_8f7bf789-d8e5-492f-8a55-49792101ae95</v>
      </c>
      <c r="CD78" t="str">
        <f>A!CC78</f>
        <v>#_d4764a32-0954-4ec3-887a-f624f48a1ea2</v>
      </c>
      <c r="CE78">
        <f>A!CD78</f>
        <v>0</v>
      </c>
      <c r="CF78" t="str">
        <f>A!CE78</f>
        <v>urn:immetingen:compartiment:id:2</v>
      </c>
      <c r="CG78" t="str">
        <f>A!CF78</f>
        <v>_TI-65853232</v>
      </c>
      <c r="CH78">
        <f>A!CG78</f>
        <v>45890</v>
      </c>
      <c r="CI78" t="str">
        <f>A!CH78</f>
        <v>urn:immetingen:monstertype:id:10</v>
      </c>
      <c r="CJ78" t="str">
        <f>A!CI78</f>
        <v>urn:imsikb0101:Applicaties:id:16</v>
      </c>
      <c r="CK78" t="str">
        <f>A!CJ78</f>
        <v>urn:imsikb0101:DatastroomType:id:1</v>
      </c>
      <c r="CL78">
        <f>A!CK78</f>
        <v>45897</v>
      </c>
      <c r="CM78" t="str">
        <f>A!CL78</f>
        <v>SGS, Rotterdam</v>
      </c>
      <c r="CN78" t="str">
        <f>A!CM78</f>
        <v>LABRESULTAAT SGS</v>
      </c>
      <c r="CO78">
        <f>A!CN78</f>
        <v>45897</v>
      </c>
      <c r="CP78">
        <f>A!CO78</f>
        <v>0</v>
      </c>
      <c r="CQ78" t="str">
        <f>A!CP78</f>
        <v>urn:imsikb0101:Leveranciers:id:21</v>
      </c>
      <c r="CR78" t="str">
        <f>A!CQ78</f>
        <v>14.7.0</v>
      </c>
    </row>
    <row r="79" spans="1:96"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21" t="str">
        <f>IF(A!P79="","",INDEX(B!$A$1:$BT$2000,MATCH(A!P79,B!$AX$1:$AX$2000,0),D!$B$15))</f>
        <v/>
      </c>
      <c r="Q79">
        <f>A!Q79</f>
        <v>0</v>
      </c>
      <c r="R79">
        <f>A!R79</f>
        <v>0</v>
      </c>
      <c r="S79">
        <f>A!S79</f>
        <v>0</v>
      </c>
      <c r="T79">
        <f>A!T79</f>
        <v>0</v>
      </c>
      <c r="U79">
        <f>A!U79</f>
        <v>0</v>
      </c>
      <c r="V79" s="21">
        <f>IF(A!V79="&lt;",1,A!V79)</f>
        <v>0</v>
      </c>
      <c r="W79">
        <f>A!W79</f>
        <v>0</v>
      </c>
      <c r="X79">
        <f>A!X79</f>
        <v>0</v>
      </c>
      <c r="Y79">
        <f>A!Y79</f>
        <v>0</v>
      </c>
      <c r="Z79" s="21">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21"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_3f23c790-fbd2-4e0e-890f-b21d0067ccb6</v>
      </c>
      <c r="BY79" t="str">
        <f>A!BX79</f>
        <v>3f23c790-fbd2-4e0e-890f-b21d0067ccb6</v>
      </c>
      <c r="BZ79" t="str">
        <f>A!BY79</f>
        <v>SIKB</v>
      </c>
      <c r="CA79" t="str">
        <f>A!BZ79</f>
        <v>B09-1-1 B09 (250-350)</v>
      </c>
      <c r="CB79">
        <f>A!CA79</f>
        <v>45890</v>
      </c>
      <c r="CC79" t="str">
        <f>A!CB79</f>
        <v>#_8f7bf789-d8e5-492f-8a55-49792101ae95</v>
      </c>
      <c r="CD79" t="str">
        <f>A!CC79</f>
        <v>#_469ee258-88fa-4e60-b1f7-d2216f190911</v>
      </c>
      <c r="CE79">
        <f>A!CD79</f>
        <v>0</v>
      </c>
      <c r="CF79" t="str">
        <f>A!CE79</f>
        <v>urn:immetingen:compartiment:id:2</v>
      </c>
      <c r="CG79" t="str">
        <f>A!CF79</f>
        <v>_TI-65853232</v>
      </c>
      <c r="CH79">
        <f>A!CG79</f>
        <v>45890</v>
      </c>
      <c r="CI79" t="str">
        <f>A!CH79</f>
        <v>urn:immetingen:monstertype:id:10</v>
      </c>
      <c r="CJ79" t="str">
        <f>A!CI79</f>
        <v>urn:imsikb0101:Applicaties:id:16</v>
      </c>
      <c r="CK79" t="str">
        <f>A!CJ79</f>
        <v>urn:imsikb0101:DatastroomType:id:1</v>
      </c>
      <c r="CL79">
        <f>A!CK79</f>
        <v>45897</v>
      </c>
      <c r="CM79" t="str">
        <f>A!CL79</f>
        <v>SGS, Rotterdam</v>
      </c>
      <c r="CN79" t="str">
        <f>A!CM79</f>
        <v>LABRESULTAAT SGS</v>
      </c>
      <c r="CO79">
        <f>A!CN79</f>
        <v>45897</v>
      </c>
      <c r="CP79">
        <f>A!CO79</f>
        <v>0</v>
      </c>
      <c r="CQ79" t="str">
        <f>A!CP79</f>
        <v>urn:imsikb0101:Leveranciers:id:21</v>
      </c>
      <c r="CR79" t="str">
        <f>A!CQ79</f>
        <v>14.7.0</v>
      </c>
    </row>
    <row r="80" spans="1:96"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21" t="str">
        <f>IF(A!P80="","",INDEX(B!$A$1:$BT$2000,MATCH(A!P80,B!$AX$1:$AX$2000,0),D!$B$15))</f>
        <v/>
      </c>
      <c r="Q80">
        <f>A!Q80</f>
        <v>0</v>
      </c>
      <c r="R80">
        <f>A!R80</f>
        <v>0</v>
      </c>
      <c r="S80">
        <f>A!S80</f>
        <v>0</v>
      </c>
      <c r="T80">
        <f>A!T80</f>
        <v>0</v>
      </c>
      <c r="U80">
        <f>A!U80</f>
        <v>0</v>
      </c>
      <c r="V80" s="21">
        <f>IF(A!V80="&lt;",1,A!V80)</f>
        <v>0</v>
      </c>
      <c r="W80">
        <f>A!W80</f>
        <v>0</v>
      </c>
      <c r="X80">
        <f>A!X80</f>
        <v>0</v>
      </c>
      <c r="Y80">
        <f>A!Y80</f>
        <v>0</v>
      </c>
      <c r="Z80" s="21">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21"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_3f23c790-fbd2-4e0e-890f-b21d0067ccb6</v>
      </c>
      <c r="BY80" t="str">
        <f>A!BX80</f>
        <v>3f23c790-fbd2-4e0e-890f-b21d0067ccb6</v>
      </c>
      <c r="BZ80" t="str">
        <f>A!BY80</f>
        <v>SIKB</v>
      </c>
      <c r="CA80" t="str">
        <f>A!BZ80</f>
        <v>B09-1-1 B09 (250-350)</v>
      </c>
      <c r="CB80">
        <f>A!CA80</f>
        <v>45890</v>
      </c>
      <c r="CC80" t="str">
        <f>A!CB80</f>
        <v>#_8f7bf789-d8e5-492f-8a55-49792101ae95</v>
      </c>
      <c r="CD80" t="str">
        <f>A!CC80</f>
        <v>#_298e733b-08b4-4682-a8fa-e2d4e2f6b0de</v>
      </c>
      <c r="CE80">
        <f>A!CD80</f>
        <v>0</v>
      </c>
      <c r="CF80" t="str">
        <f>A!CE80</f>
        <v>urn:immetingen:compartiment:id:2</v>
      </c>
      <c r="CG80" t="str">
        <f>A!CF80</f>
        <v>_TI-65853232</v>
      </c>
      <c r="CH80">
        <f>A!CG80</f>
        <v>45890</v>
      </c>
      <c r="CI80" t="str">
        <f>A!CH80</f>
        <v>urn:immetingen:monstertype:id:10</v>
      </c>
      <c r="CJ80" t="str">
        <f>A!CI80</f>
        <v>urn:imsikb0101:Applicaties:id:16</v>
      </c>
      <c r="CK80" t="str">
        <f>A!CJ80</f>
        <v>urn:imsikb0101:DatastroomType:id:1</v>
      </c>
      <c r="CL80">
        <f>A!CK80</f>
        <v>45897</v>
      </c>
      <c r="CM80" t="str">
        <f>A!CL80</f>
        <v>SGS, Rotterdam</v>
      </c>
      <c r="CN80" t="str">
        <f>A!CM80</f>
        <v>LABRESULTAAT SGS</v>
      </c>
      <c r="CO80">
        <f>A!CN80</f>
        <v>45897</v>
      </c>
      <c r="CP80">
        <f>A!CO80</f>
        <v>0</v>
      </c>
      <c r="CQ80" t="str">
        <f>A!CP80</f>
        <v>urn:imsikb0101:Leveranciers:id:21</v>
      </c>
      <c r="CR80" t="str">
        <f>A!CQ80</f>
        <v>14.7.0</v>
      </c>
    </row>
    <row r="81" spans="1:96"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21" t="str">
        <f>IF(A!P81="","",INDEX(B!$A$1:$BT$2000,MATCH(A!P81,B!$AX$1:$AX$2000,0),D!$B$15))</f>
        <v/>
      </c>
      <c r="Q81">
        <f>A!Q81</f>
        <v>0</v>
      </c>
      <c r="R81">
        <f>A!R81</f>
        <v>0</v>
      </c>
      <c r="S81">
        <f>A!S81</f>
        <v>0</v>
      </c>
      <c r="T81">
        <f>A!T81</f>
        <v>0</v>
      </c>
      <c r="U81">
        <f>A!U81</f>
        <v>0</v>
      </c>
      <c r="V81" s="21">
        <f>IF(A!V81="&lt;",1,A!V81)</f>
        <v>0</v>
      </c>
      <c r="W81">
        <f>A!W81</f>
        <v>0</v>
      </c>
      <c r="X81">
        <f>A!X81</f>
        <v>0</v>
      </c>
      <c r="Y81">
        <f>A!Y81</f>
        <v>0</v>
      </c>
      <c r="Z81" s="21">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21"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_3f23c790-fbd2-4e0e-890f-b21d0067ccb6</v>
      </c>
      <c r="BY81" t="str">
        <f>A!BX81</f>
        <v>3f23c790-fbd2-4e0e-890f-b21d0067ccb6</v>
      </c>
      <c r="BZ81" t="str">
        <f>A!BY81</f>
        <v>SIKB</v>
      </c>
      <c r="CA81" t="str">
        <f>A!BZ81</f>
        <v>B09-1-1 B09 (250-350)</v>
      </c>
      <c r="CB81">
        <f>A!CA81</f>
        <v>45890</v>
      </c>
      <c r="CC81" t="str">
        <f>A!CB81</f>
        <v>#_8f7bf789-d8e5-492f-8a55-49792101ae95</v>
      </c>
      <c r="CD81" t="str">
        <f>A!CC81</f>
        <v>#_9967e1c3-b3d1-4609-b091-ec1701f824f9</v>
      </c>
      <c r="CE81">
        <f>A!CD81</f>
        <v>0</v>
      </c>
      <c r="CF81" t="str">
        <f>A!CE81</f>
        <v>urn:immetingen:compartiment:id:2</v>
      </c>
      <c r="CG81" t="str">
        <f>A!CF81</f>
        <v>_TI-65853232</v>
      </c>
      <c r="CH81">
        <f>A!CG81</f>
        <v>45890</v>
      </c>
      <c r="CI81" t="str">
        <f>A!CH81</f>
        <v>urn:immetingen:monstertype:id:10</v>
      </c>
      <c r="CJ81" t="str">
        <f>A!CI81</f>
        <v>urn:imsikb0101:Applicaties:id:16</v>
      </c>
      <c r="CK81" t="str">
        <f>A!CJ81</f>
        <v>urn:imsikb0101:DatastroomType:id:1</v>
      </c>
      <c r="CL81">
        <f>A!CK81</f>
        <v>45897</v>
      </c>
      <c r="CM81" t="str">
        <f>A!CL81</f>
        <v>SGS, Rotterdam</v>
      </c>
      <c r="CN81" t="str">
        <f>A!CM81</f>
        <v>LABRESULTAAT SGS</v>
      </c>
      <c r="CO81">
        <f>A!CN81</f>
        <v>45897</v>
      </c>
      <c r="CP81">
        <f>A!CO81</f>
        <v>0</v>
      </c>
      <c r="CQ81" t="str">
        <f>A!CP81</f>
        <v>urn:imsikb0101:Leveranciers:id:21</v>
      </c>
      <c r="CR81" t="str">
        <f>A!CQ81</f>
        <v>14.7.0</v>
      </c>
    </row>
    <row r="82" spans="1:96"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21" t="str">
        <f>IF(A!P82="","",INDEX(B!$A$1:$BT$2000,MATCH(A!P82,B!$AX$1:$AX$2000,0),D!$B$15))</f>
        <v/>
      </c>
      <c r="Q82">
        <f>A!Q82</f>
        <v>0</v>
      </c>
      <c r="R82">
        <f>A!R82</f>
        <v>0</v>
      </c>
      <c r="S82">
        <f>A!S82</f>
        <v>0</v>
      </c>
      <c r="T82">
        <f>A!T82</f>
        <v>0</v>
      </c>
      <c r="U82">
        <f>A!U82</f>
        <v>0</v>
      </c>
      <c r="V82" s="21">
        <f>IF(A!V82="&lt;",1,A!V82)</f>
        <v>0</v>
      </c>
      <c r="W82">
        <f>A!W82</f>
        <v>0</v>
      </c>
      <c r="X82">
        <f>A!X82</f>
        <v>0</v>
      </c>
      <c r="Y82">
        <f>A!Y82</f>
        <v>0</v>
      </c>
      <c r="Z82" s="21">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21"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_3f23c790-fbd2-4e0e-890f-b21d0067ccb6</v>
      </c>
      <c r="BY82" t="str">
        <f>A!BX82</f>
        <v>3f23c790-fbd2-4e0e-890f-b21d0067ccb6</v>
      </c>
      <c r="BZ82" t="str">
        <f>A!BY82</f>
        <v>SIKB</v>
      </c>
      <c r="CA82" t="str">
        <f>A!BZ82</f>
        <v>B09-1-1 B09 (250-350)</v>
      </c>
      <c r="CB82">
        <f>A!CA82</f>
        <v>45890</v>
      </c>
      <c r="CC82" t="str">
        <f>A!CB82</f>
        <v>#_8f7bf789-d8e5-492f-8a55-49792101ae95</v>
      </c>
      <c r="CD82" t="str">
        <f>A!CC82</f>
        <v>#_e14db6d3-1835-464b-9092-40e2aac3efca</v>
      </c>
      <c r="CE82">
        <f>A!CD82</f>
        <v>0</v>
      </c>
      <c r="CF82" t="str">
        <f>A!CE82</f>
        <v>urn:immetingen:compartiment:id:2</v>
      </c>
      <c r="CG82" t="str">
        <f>A!CF82</f>
        <v>_TI-65853232</v>
      </c>
      <c r="CH82">
        <f>A!CG82</f>
        <v>45890</v>
      </c>
      <c r="CI82" t="str">
        <f>A!CH82</f>
        <v>urn:immetingen:monstertype:id:10</v>
      </c>
      <c r="CJ82" t="str">
        <f>A!CI82</f>
        <v>urn:imsikb0101:Applicaties:id:16</v>
      </c>
      <c r="CK82" t="str">
        <f>A!CJ82</f>
        <v>urn:imsikb0101:DatastroomType:id:1</v>
      </c>
      <c r="CL82">
        <f>A!CK82</f>
        <v>45897</v>
      </c>
      <c r="CM82" t="str">
        <f>A!CL82</f>
        <v>SGS, Rotterdam</v>
      </c>
      <c r="CN82" t="str">
        <f>A!CM82</f>
        <v>LABRESULTAAT SGS</v>
      </c>
      <c r="CO82">
        <f>A!CN82</f>
        <v>45897</v>
      </c>
      <c r="CP82">
        <f>A!CO82</f>
        <v>0</v>
      </c>
      <c r="CQ82" t="str">
        <f>A!CP82</f>
        <v>urn:imsikb0101:Leveranciers:id:21</v>
      </c>
      <c r="CR82" t="str">
        <f>A!CQ82</f>
        <v>14.7.0</v>
      </c>
    </row>
    <row r="83" spans="1:96"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21" t="str">
        <f>IF(A!P83="","",INDEX(B!$A$1:$BT$2000,MATCH(A!P83,B!$AX$1:$AX$2000,0),D!$B$15))</f>
        <v/>
      </c>
      <c r="Q83">
        <f>A!Q83</f>
        <v>0</v>
      </c>
      <c r="R83">
        <f>A!R83</f>
        <v>0</v>
      </c>
      <c r="S83">
        <f>A!S83</f>
        <v>0</v>
      </c>
      <c r="T83">
        <f>A!T83</f>
        <v>0</v>
      </c>
      <c r="U83">
        <f>A!U83</f>
        <v>0</v>
      </c>
      <c r="V83" s="21">
        <f>IF(A!V83="&lt;",1,A!V83)</f>
        <v>0</v>
      </c>
      <c r="W83">
        <f>A!W83</f>
        <v>0</v>
      </c>
      <c r="X83">
        <f>A!X83</f>
        <v>0</v>
      </c>
      <c r="Y83">
        <f>A!Y83</f>
        <v>0</v>
      </c>
      <c r="Z83" s="21">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21"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_3f23c790-fbd2-4e0e-890f-b21d0067ccb6</v>
      </c>
      <c r="BY83" t="str">
        <f>A!BX83</f>
        <v>3f23c790-fbd2-4e0e-890f-b21d0067ccb6</v>
      </c>
      <c r="BZ83" t="str">
        <f>A!BY83</f>
        <v>SIKB</v>
      </c>
      <c r="CA83" t="str">
        <f>A!BZ83</f>
        <v>B09-1-1 B09 (250-350)</v>
      </c>
      <c r="CB83">
        <f>A!CA83</f>
        <v>45890</v>
      </c>
      <c r="CC83" t="str">
        <f>A!CB83</f>
        <v>#_8f7bf789-d8e5-492f-8a55-49792101ae95</v>
      </c>
      <c r="CD83" t="str">
        <f>A!CC83</f>
        <v>#_cabed172-1888-4e71-ad9c-122d05c8bb9f</v>
      </c>
      <c r="CE83">
        <f>A!CD83</f>
        <v>0</v>
      </c>
      <c r="CF83" t="str">
        <f>A!CE83</f>
        <v>urn:immetingen:compartiment:id:2</v>
      </c>
      <c r="CG83" t="str">
        <f>A!CF83</f>
        <v>_TI-65853232</v>
      </c>
      <c r="CH83">
        <f>A!CG83</f>
        <v>45890</v>
      </c>
      <c r="CI83" t="str">
        <f>A!CH83</f>
        <v>urn:immetingen:monstertype:id:10</v>
      </c>
      <c r="CJ83" t="str">
        <f>A!CI83</f>
        <v>urn:imsikb0101:Applicaties:id:16</v>
      </c>
      <c r="CK83" t="str">
        <f>A!CJ83</f>
        <v>urn:imsikb0101:DatastroomType:id:1</v>
      </c>
      <c r="CL83">
        <f>A!CK83</f>
        <v>45897</v>
      </c>
      <c r="CM83" t="str">
        <f>A!CL83</f>
        <v>SGS, Rotterdam</v>
      </c>
      <c r="CN83" t="str">
        <f>A!CM83</f>
        <v>LABRESULTAAT SGS</v>
      </c>
      <c r="CO83">
        <f>A!CN83</f>
        <v>45897</v>
      </c>
      <c r="CP83">
        <f>A!CO83</f>
        <v>0</v>
      </c>
      <c r="CQ83" t="str">
        <f>A!CP83</f>
        <v>urn:imsikb0101:Leveranciers:id:21</v>
      </c>
      <c r="CR83" t="str">
        <f>A!CQ83</f>
        <v>14.7.0</v>
      </c>
    </row>
    <row r="84" spans="1:96"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21" t="str">
        <f>IF(A!P84="","",INDEX(B!$A$1:$BT$2000,MATCH(A!P84,B!$AX$1:$AX$2000,0),D!$B$15))</f>
        <v/>
      </c>
      <c r="Q84">
        <f>A!Q84</f>
        <v>0</v>
      </c>
      <c r="R84">
        <f>A!R84</f>
        <v>0</v>
      </c>
      <c r="S84">
        <f>A!S84</f>
        <v>0</v>
      </c>
      <c r="T84">
        <f>A!T84</f>
        <v>0</v>
      </c>
      <c r="U84">
        <f>A!U84</f>
        <v>0</v>
      </c>
      <c r="V84" s="21">
        <f>IF(A!V84="&lt;",1,A!V84)</f>
        <v>0</v>
      </c>
      <c r="W84">
        <f>A!W84</f>
        <v>0</v>
      </c>
      <c r="X84">
        <f>A!X84</f>
        <v>0</v>
      </c>
      <c r="Y84">
        <f>A!Y84</f>
        <v>0</v>
      </c>
      <c r="Z84" s="21">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21"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_3f23c790-fbd2-4e0e-890f-b21d0067ccb6</v>
      </c>
      <c r="BY84" t="str">
        <f>A!BX84</f>
        <v>3f23c790-fbd2-4e0e-890f-b21d0067ccb6</v>
      </c>
      <c r="BZ84" t="str">
        <f>A!BY84</f>
        <v>SIKB</v>
      </c>
      <c r="CA84" t="str">
        <f>A!BZ84</f>
        <v>B09-1-1 B09 (250-350)</v>
      </c>
      <c r="CB84">
        <f>A!CA84</f>
        <v>45890</v>
      </c>
      <c r="CC84" t="str">
        <f>A!CB84</f>
        <v>#_8f7bf789-d8e5-492f-8a55-49792101ae95</v>
      </c>
      <c r="CD84" t="str">
        <f>A!CC84</f>
        <v>#_ae050b8d-8798-4f15-a0c8-49d0f7701ccc</v>
      </c>
      <c r="CE84">
        <f>A!CD84</f>
        <v>0</v>
      </c>
      <c r="CF84" t="str">
        <f>A!CE84</f>
        <v>urn:immetingen:compartiment:id:2</v>
      </c>
      <c r="CG84" t="str">
        <f>A!CF84</f>
        <v>_TI-65853232</v>
      </c>
      <c r="CH84">
        <f>A!CG84</f>
        <v>45890</v>
      </c>
      <c r="CI84" t="str">
        <f>A!CH84</f>
        <v>urn:immetingen:monstertype:id:10</v>
      </c>
      <c r="CJ84" t="str">
        <f>A!CI84</f>
        <v>urn:imsikb0101:Applicaties:id:16</v>
      </c>
      <c r="CK84" t="str">
        <f>A!CJ84</f>
        <v>urn:imsikb0101:DatastroomType:id:1</v>
      </c>
      <c r="CL84">
        <f>A!CK84</f>
        <v>45897</v>
      </c>
      <c r="CM84" t="str">
        <f>A!CL84</f>
        <v>SGS, Rotterdam</v>
      </c>
      <c r="CN84" t="str">
        <f>A!CM84</f>
        <v>LABRESULTAAT SGS</v>
      </c>
      <c r="CO84">
        <f>A!CN84</f>
        <v>45897</v>
      </c>
      <c r="CP84">
        <f>A!CO84</f>
        <v>0</v>
      </c>
      <c r="CQ84" t="str">
        <f>A!CP84</f>
        <v>urn:imsikb0101:Leveranciers:id:21</v>
      </c>
      <c r="CR84" t="str">
        <f>A!CQ84</f>
        <v>14.7.0</v>
      </c>
    </row>
    <row r="85" spans="1:96"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21" t="str">
        <f>IF(A!P85="","",INDEX(B!$A$1:$BT$2000,MATCH(A!P85,B!$AX$1:$AX$2000,0),D!$B$15))</f>
        <v/>
      </c>
      <c r="Q85">
        <f>A!Q85</f>
        <v>0</v>
      </c>
      <c r="R85">
        <f>A!R85</f>
        <v>0</v>
      </c>
      <c r="S85">
        <f>A!S85</f>
        <v>0</v>
      </c>
      <c r="T85">
        <f>A!T85</f>
        <v>0</v>
      </c>
      <c r="U85">
        <f>A!U85</f>
        <v>0</v>
      </c>
      <c r="V85" s="21">
        <f>IF(A!V85="&lt;",1,A!V85)</f>
        <v>0</v>
      </c>
      <c r="W85">
        <f>A!W85</f>
        <v>0</v>
      </c>
      <c r="X85">
        <f>A!X85</f>
        <v>0</v>
      </c>
      <c r="Y85">
        <f>A!Y85</f>
        <v>0</v>
      </c>
      <c r="Z85" s="21">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21"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_3f23c790-fbd2-4e0e-890f-b21d0067ccb6</v>
      </c>
      <c r="BY85" t="str">
        <f>A!BX85</f>
        <v>3f23c790-fbd2-4e0e-890f-b21d0067ccb6</v>
      </c>
      <c r="BZ85" t="str">
        <f>A!BY85</f>
        <v>SIKB</v>
      </c>
      <c r="CA85" t="str">
        <f>A!BZ85</f>
        <v>B09-1-1 B09 (250-350)</v>
      </c>
      <c r="CB85">
        <f>A!CA85</f>
        <v>45890</v>
      </c>
      <c r="CC85" t="str">
        <f>A!CB85</f>
        <v>#_8f7bf789-d8e5-492f-8a55-49792101ae95</v>
      </c>
      <c r="CD85" t="str">
        <f>A!CC85</f>
        <v>#_7efe739c-7ce4-484f-9e00-e8b5e1921b68</v>
      </c>
      <c r="CE85">
        <f>A!CD85</f>
        <v>0</v>
      </c>
      <c r="CF85" t="str">
        <f>A!CE85</f>
        <v>urn:immetingen:compartiment:id:2</v>
      </c>
      <c r="CG85" t="str">
        <f>A!CF85</f>
        <v>_TI-65853232</v>
      </c>
      <c r="CH85">
        <f>A!CG85</f>
        <v>45890</v>
      </c>
      <c r="CI85" t="str">
        <f>A!CH85</f>
        <v>urn:immetingen:monstertype:id:10</v>
      </c>
      <c r="CJ85" t="str">
        <f>A!CI85</f>
        <v>urn:imsikb0101:Applicaties:id:16</v>
      </c>
      <c r="CK85" t="str">
        <f>A!CJ85</f>
        <v>urn:imsikb0101:DatastroomType:id:1</v>
      </c>
      <c r="CL85">
        <f>A!CK85</f>
        <v>45897</v>
      </c>
      <c r="CM85" t="str">
        <f>A!CL85</f>
        <v>SGS, Rotterdam</v>
      </c>
      <c r="CN85" t="str">
        <f>A!CM85</f>
        <v>LABRESULTAAT SGS</v>
      </c>
      <c r="CO85">
        <f>A!CN85</f>
        <v>45897</v>
      </c>
      <c r="CP85">
        <f>A!CO85</f>
        <v>0</v>
      </c>
      <c r="CQ85" t="str">
        <f>A!CP85</f>
        <v>urn:imsikb0101:Leveranciers:id:21</v>
      </c>
      <c r="CR85" t="str">
        <f>A!CQ85</f>
        <v>14.7.0</v>
      </c>
    </row>
    <row r="86" spans="1:96"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21" t="str">
        <f>IF(A!P86="","",INDEX(B!$A$1:$BT$2000,MATCH(A!P86,B!$AX$1:$AX$2000,0),D!$B$15))</f>
        <v/>
      </c>
      <c r="Q86">
        <f>A!Q86</f>
        <v>0</v>
      </c>
      <c r="R86">
        <f>A!R86</f>
        <v>0</v>
      </c>
      <c r="S86">
        <f>A!S86</f>
        <v>0</v>
      </c>
      <c r="T86">
        <f>A!T86</f>
        <v>0</v>
      </c>
      <c r="U86">
        <f>A!U86</f>
        <v>0</v>
      </c>
      <c r="V86" s="21">
        <f>IF(A!V86="&lt;",1,A!V86)</f>
        <v>0</v>
      </c>
      <c r="W86">
        <f>A!W86</f>
        <v>0</v>
      </c>
      <c r="X86">
        <f>A!X86</f>
        <v>0</v>
      </c>
      <c r="Y86">
        <f>A!Y86</f>
        <v>0</v>
      </c>
      <c r="Z86" s="21">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21"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_3f23c790-fbd2-4e0e-890f-b21d0067ccb6</v>
      </c>
      <c r="BY86" t="str">
        <f>A!BX86</f>
        <v>3f23c790-fbd2-4e0e-890f-b21d0067ccb6</v>
      </c>
      <c r="BZ86" t="str">
        <f>A!BY86</f>
        <v>SIKB</v>
      </c>
      <c r="CA86" t="str">
        <f>A!BZ86</f>
        <v>B09-1-1 B09 (250-350)</v>
      </c>
      <c r="CB86">
        <f>A!CA86</f>
        <v>45890</v>
      </c>
      <c r="CC86" t="str">
        <f>A!CB86</f>
        <v>#_8f7bf789-d8e5-492f-8a55-49792101ae95</v>
      </c>
      <c r="CD86" t="str">
        <f>A!CC86</f>
        <v>#_39ecde40-4e16-4549-a59c-392e0b479d3a</v>
      </c>
      <c r="CE86">
        <f>A!CD86</f>
        <v>0</v>
      </c>
      <c r="CF86" t="str">
        <f>A!CE86</f>
        <v>urn:immetingen:compartiment:id:2</v>
      </c>
      <c r="CG86" t="str">
        <f>A!CF86</f>
        <v>_TI-65853232</v>
      </c>
      <c r="CH86">
        <f>A!CG86</f>
        <v>45890</v>
      </c>
      <c r="CI86" t="str">
        <f>A!CH86</f>
        <v>urn:immetingen:monstertype:id:10</v>
      </c>
      <c r="CJ86" t="str">
        <f>A!CI86</f>
        <v>urn:imsikb0101:Applicaties:id:16</v>
      </c>
      <c r="CK86" t="str">
        <f>A!CJ86</f>
        <v>urn:imsikb0101:DatastroomType:id:1</v>
      </c>
      <c r="CL86">
        <f>A!CK86</f>
        <v>45897</v>
      </c>
      <c r="CM86" t="str">
        <f>A!CL86</f>
        <v>SGS, Rotterdam</v>
      </c>
      <c r="CN86" t="str">
        <f>A!CM86</f>
        <v>LABRESULTAAT SGS</v>
      </c>
      <c r="CO86">
        <f>A!CN86</f>
        <v>45897</v>
      </c>
      <c r="CP86">
        <f>A!CO86</f>
        <v>0</v>
      </c>
      <c r="CQ86" t="str">
        <f>A!CP86</f>
        <v>urn:imsikb0101:Leveranciers:id:21</v>
      </c>
      <c r="CR86" t="str">
        <f>A!CQ86</f>
        <v>14.7.0</v>
      </c>
    </row>
    <row r="87" spans="1:96"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21" t="str">
        <f>IF(A!P87="","",INDEX(B!$A$1:$BT$2000,MATCH(A!P87,B!$AX$1:$AX$2000,0),D!$B$15))</f>
        <v/>
      </c>
      <c r="Q87">
        <f>A!Q87</f>
        <v>0</v>
      </c>
      <c r="R87">
        <f>A!R87</f>
        <v>0</v>
      </c>
      <c r="S87">
        <f>A!S87</f>
        <v>0</v>
      </c>
      <c r="T87">
        <f>A!T87</f>
        <v>0</v>
      </c>
      <c r="U87">
        <f>A!U87</f>
        <v>0</v>
      </c>
      <c r="V87" s="21">
        <f>IF(A!V87="&lt;",1,A!V87)</f>
        <v>0</v>
      </c>
      <c r="W87">
        <f>A!W87</f>
        <v>0</v>
      </c>
      <c r="X87">
        <f>A!X87</f>
        <v>0</v>
      </c>
      <c r="Y87">
        <f>A!Y87</f>
        <v>0</v>
      </c>
      <c r="Z87" s="21">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21"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_3f23c790-fbd2-4e0e-890f-b21d0067ccb6</v>
      </c>
      <c r="BY87" t="str">
        <f>A!BX87</f>
        <v>3f23c790-fbd2-4e0e-890f-b21d0067ccb6</v>
      </c>
      <c r="BZ87" t="str">
        <f>A!BY87</f>
        <v>SIKB</v>
      </c>
      <c r="CA87" t="str">
        <f>A!BZ87</f>
        <v>B09-1-1 B09 (250-350)</v>
      </c>
      <c r="CB87">
        <f>A!CA87</f>
        <v>45890</v>
      </c>
      <c r="CC87" t="str">
        <f>A!CB87</f>
        <v>#_8f7bf789-d8e5-492f-8a55-49792101ae95</v>
      </c>
      <c r="CD87" t="str">
        <f>A!CC87</f>
        <v>#_dd9423c6-d645-422b-9fc1-47b4b1e9a301</v>
      </c>
      <c r="CE87">
        <f>A!CD87</f>
        <v>0</v>
      </c>
      <c r="CF87" t="str">
        <f>A!CE87</f>
        <v>urn:immetingen:compartiment:id:2</v>
      </c>
      <c r="CG87" t="str">
        <f>A!CF87</f>
        <v>_TI-65853232</v>
      </c>
      <c r="CH87">
        <f>A!CG87</f>
        <v>45890</v>
      </c>
      <c r="CI87" t="str">
        <f>A!CH87</f>
        <v>urn:immetingen:monstertype:id:10</v>
      </c>
      <c r="CJ87" t="str">
        <f>A!CI87</f>
        <v>urn:imsikb0101:Applicaties:id:16</v>
      </c>
      <c r="CK87" t="str">
        <f>A!CJ87</f>
        <v>urn:imsikb0101:DatastroomType:id:1</v>
      </c>
      <c r="CL87">
        <f>A!CK87</f>
        <v>45897</v>
      </c>
      <c r="CM87" t="str">
        <f>A!CL87</f>
        <v>SGS, Rotterdam</v>
      </c>
      <c r="CN87" t="str">
        <f>A!CM87</f>
        <v>LABRESULTAAT SGS</v>
      </c>
      <c r="CO87">
        <f>A!CN87</f>
        <v>45897</v>
      </c>
      <c r="CP87">
        <f>A!CO87</f>
        <v>0</v>
      </c>
      <c r="CQ87" t="str">
        <f>A!CP87</f>
        <v>urn:imsikb0101:Leveranciers:id:21</v>
      </c>
      <c r="CR87" t="str">
        <f>A!CQ87</f>
        <v>14.7.0</v>
      </c>
    </row>
    <row r="88" spans="1:96"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21" t="str">
        <f>IF(A!P88="","",INDEX(B!$A$1:$BT$2000,MATCH(A!P88,B!$AX$1:$AX$2000,0),D!$B$15))</f>
        <v/>
      </c>
      <c r="Q88">
        <f>A!Q88</f>
        <v>0</v>
      </c>
      <c r="R88">
        <f>A!R88</f>
        <v>0</v>
      </c>
      <c r="S88">
        <f>A!S88</f>
        <v>0</v>
      </c>
      <c r="T88">
        <f>A!T88</f>
        <v>0</v>
      </c>
      <c r="U88">
        <f>A!U88</f>
        <v>0</v>
      </c>
      <c r="V88" s="21">
        <f>IF(A!V88="&lt;",1,A!V88)</f>
        <v>0</v>
      </c>
      <c r="W88">
        <f>A!W88</f>
        <v>0</v>
      </c>
      <c r="X88">
        <f>A!X88</f>
        <v>0</v>
      </c>
      <c r="Y88">
        <f>A!Y88</f>
        <v>0</v>
      </c>
      <c r="Z88" s="21">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21"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_3f23c790-fbd2-4e0e-890f-b21d0067ccb6</v>
      </c>
      <c r="BY88" t="str">
        <f>A!BX88</f>
        <v>3f23c790-fbd2-4e0e-890f-b21d0067ccb6</v>
      </c>
      <c r="BZ88" t="str">
        <f>A!BY88</f>
        <v>SIKB</v>
      </c>
      <c r="CA88" t="str">
        <f>A!BZ88</f>
        <v>B09-1-1 B09 (250-350)</v>
      </c>
      <c r="CB88">
        <f>A!CA88</f>
        <v>45890</v>
      </c>
      <c r="CC88" t="str">
        <f>A!CB88</f>
        <v>#_8f7bf789-d8e5-492f-8a55-49792101ae95</v>
      </c>
      <c r="CD88" t="str">
        <f>A!CC88</f>
        <v>#_55835716-3a38-4756-9583-fbcd4cd919d2</v>
      </c>
      <c r="CE88">
        <f>A!CD88</f>
        <v>0</v>
      </c>
      <c r="CF88" t="str">
        <f>A!CE88</f>
        <v>urn:immetingen:compartiment:id:2</v>
      </c>
      <c r="CG88" t="str">
        <f>A!CF88</f>
        <v>_TI-65853232</v>
      </c>
      <c r="CH88">
        <f>A!CG88</f>
        <v>45890</v>
      </c>
      <c r="CI88" t="str">
        <f>A!CH88</f>
        <v>urn:immetingen:monstertype:id:10</v>
      </c>
      <c r="CJ88" t="str">
        <f>A!CI88</f>
        <v>urn:imsikb0101:Applicaties:id:16</v>
      </c>
      <c r="CK88" t="str">
        <f>A!CJ88</f>
        <v>urn:imsikb0101:DatastroomType:id:1</v>
      </c>
      <c r="CL88">
        <f>A!CK88</f>
        <v>45897</v>
      </c>
      <c r="CM88" t="str">
        <f>A!CL88</f>
        <v>SGS, Rotterdam</v>
      </c>
      <c r="CN88" t="str">
        <f>A!CM88</f>
        <v>LABRESULTAAT SGS</v>
      </c>
      <c r="CO88">
        <f>A!CN88</f>
        <v>45897</v>
      </c>
      <c r="CP88">
        <f>A!CO88</f>
        <v>0</v>
      </c>
      <c r="CQ88" t="str">
        <f>A!CP88</f>
        <v>urn:imsikb0101:Leveranciers:id:21</v>
      </c>
      <c r="CR88" t="str">
        <f>A!CQ88</f>
        <v>14.7.0</v>
      </c>
    </row>
    <row r="89" spans="1:96"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21" t="str">
        <f>IF(A!P89="","",INDEX(B!$A$1:$BT$2000,MATCH(A!P89,B!$AX$1:$AX$2000,0),D!$B$15))</f>
        <v/>
      </c>
      <c r="Q89">
        <f>A!Q89</f>
        <v>0</v>
      </c>
      <c r="R89">
        <f>A!R89</f>
        <v>0</v>
      </c>
      <c r="S89">
        <f>A!S89</f>
        <v>0</v>
      </c>
      <c r="T89">
        <f>A!T89</f>
        <v>0</v>
      </c>
      <c r="U89">
        <f>A!U89</f>
        <v>0</v>
      </c>
      <c r="V89" s="21">
        <f>IF(A!V89="&lt;",1,A!V89)</f>
        <v>0</v>
      </c>
      <c r="W89">
        <f>A!W89</f>
        <v>0</v>
      </c>
      <c r="X89">
        <f>A!X89</f>
        <v>0</v>
      </c>
      <c r="Y89">
        <f>A!Y89</f>
        <v>0</v>
      </c>
      <c r="Z89" s="21">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21"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_3f23c790-fbd2-4e0e-890f-b21d0067ccb6</v>
      </c>
      <c r="BY89" t="str">
        <f>A!BX89</f>
        <v>3f23c790-fbd2-4e0e-890f-b21d0067ccb6</v>
      </c>
      <c r="BZ89" t="str">
        <f>A!BY89</f>
        <v>SIKB</v>
      </c>
      <c r="CA89" t="str">
        <f>A!BZ89</f>
        <v>B09-1-1 B09 (250-350)</v>
      </c>
      <c r="CB89">
        <f>A!CA89</f>
        <v>45890</v>
      </c>
      <c r="CC89" t="str">
        <f>A!CB89</f>
        <v>#_8f7bf789-d8e5-492f-8a55-49792101ae95</v>
      </c>
      <c r="CD89" t="str">
        <f>A!CC89</f>
        <v>#_07701bcf-bdeb-481a-8ef6-e78f41eb29fa</v>
      </c>
      <c r="CE89">
        <f>A!CD89</f>
        <v>0</v>
      </c>
      <c r="CF89" t="str">
        <f>A!CE89</f>
        <v>urn:immetingen:compartiment:id:2</v>
      </c>
      <c r="CG89" t="str">
        <f>A!CF89</f>
        <v>_TI-65853232</v>
      </c>
      <c r="CH89">
        <f>A!CG89</f>
        <v>45890</v>
      </c>
      <c r="CI89" t="str">
        <f>A!CH89</f>
        <v>urn:immetingen:monstertype:id:10</v>
      </c>
      <c r="CJ89" t="str">
        <f>A!CI89</f>
        <v>urn:imsikb0101:Applicaties:id:16</v>
      </c>
      <c r="CK89" t="str">
        <f>A!CJ89</f>
        <v>urn:imsikb0101:DatastroomType:id:1</v>
      </c>
      <c r="CL89">
        <f>A!CK89</f>
        <v>45897</v>
      </c>
      <c r="CM89" t="str">
        <f>A!CL89</f>
        <v>SGS, Rotterdam</v>
      </c>
      <c r="CN89" t="str">
        <f>A!CM89</f>
        <v>LABRESULTAAT SGS</v>
      </c>
      <c r="CO89">
        <f>A!CN89</f>
        <v>45897</v>
      </c>
      <c r="CP89">
        <f>A!CO89</f>
        <v>0</v>
      </c>
      <c r="CQ89" t="str">
        <f>A!CP89</f>
        <v>urn:imsikb0101:Leveranciers:id:21</v>
      </c>
      <c r="CR89" t="str">
        <f>A!CQ89</f>
        <v>14.7.0</v>
      </c>
    </row>
    <row r="90" spans="1:96"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21" t="str">
        <f>IF(A!P90="","",INDEX(B!$A$1:$BT$2000,MATCH(A!P90,B!$AX$1:$AX$2000,0),D!$B$15))</f>
        <v/>
      </c>
      <c r="Q90">
        <f>A!Q90</f>
        <v>0</v>
      </c>
      <c r="R90">
        <f>A!R90</f>
        <v>0</v>
      </c>
      <c r="S90">
        <f>A!S90</f>
        <v>0</v>
      </c>
      <c r="T90">
        <f>A!T90</f>
        <v>0</v>
      </c>
      <c r="U90">
        <f>A!U90</f>
        <v>0</v>
      </c>
      <c r="V90" s="21">
        <f>IF(A!V90="&lt;",1,A!V90)</f>
        <v>0</v>
      </c>
      <c r="W90">
        <f>A!W90</f>
        <v>0</v>
      </c>
      <c r="X90">
        <f>A!X90</f>
        <v>0</v>
      </c>
      <c r="Y90">
        <f>A!Y90</f>
        <v>0</v>
      </c>
      <c r="Z90" s="21">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21"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_3f23c790-fbd2-4e0e-890f-b21d0067ccb6</v>
      </c>
      <c r="BY90" t="str">
        <f>A!BX90</f>
        <v>3f23c790-fbd2-4e0e-890f-b21d0067ccb6</v>
      </c>
      <c r="BZ90" t="str">
        <f>A!BY90</f>
        <v>SIKB</v>
      </c>
      <c r="CA90" t="str">
        <f>A!BZ90</f>
        <v>B09-1-1 B09 (250-350)</v>
      </c>
      <c r="CB90">
        <f>A!CA90</f>
        <v>45890</v>
      </c>
      <c r="CC90" t="str">
        <f>A!CB90</f>
        <v>#_8f7bf789-d8e5-492f-8a55-49792101ae95</v>
      </c>
      <c r="CD90" t="str">
        <f>A!CC90</f>
        <v>#_ffa6cd82-0251-4c60-9232-b10efebeb4aa</v>
      </c>
      <c r="CE90">
        <f>A!CD90</f>
        <v>0</v>
      </c>
      <c r="CF90" t="str">
        <f>A!CE90</f>
        <v>urn:immetingen:compartiment:id:2</v>
      </c>
      <c r="CG90" t="str">
        <f>A!CF90</f>
        <v>_TI-65853232</v>
      </c>
      <c r="CH90">
        <f>A!CG90</f>
        <v>45890</v>
      </c>
      <c r="CI90" t="str">
        <f>A!CH90</f>
        <v>urn:immetingen:monstertype:id:10</v>
      </c>
      <c r="CJ90" t="str">
        <f>A!CI90</f>
        <v>urn:imsikb0101:Applicaties:id:16</v>
      </c>
      <c r="CK90" t="str">
        <f>A!CJ90</f>
        <v>urn:imsikb0101:DatastroomType:id:1</v>
      </c>
      <c r="CL90">
        <f>A!CK90</f>
        <v>45897</v>
      </c>
      <c r="CM90" t="str">
        <f>A!CL90</f>
        <v>SGS, Rotterdam</v>
      </c>
      <c r="CN90" t="str">
        <f>A!CM90</f>
        <v>LABRESULTAAT SGS</v>
      </c>
      <c r="CO90">
        <f>A!CN90</f>
        <v>45897</v>
      </c>
      <c r="CP90">
        <f>A!CO90</f>
        <v>0</v>
      </c>
      <c r="CQ90" t="str">
        <f>A!CP90</f>
        <v>urn:imsikb0101:Leveranciers:id:21</v>
      </c>
      <c r="CR90" t="str">
        <f>A!CQ90</f>
        <v>14.7.0</v>
      </c>
    </row>
    <row r="91" spans="1:96"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21" t="str">
        <f>IF(A!P91="","",INDEX(B!$A$1:$BT$2000,MATCH(A!P91,B!$AX$1:$AX$2000,0),D!$B$15))</f>
        <v/>
      </c>
      <c r="Q91">
        <f>A!Q91</f>
        <v>0</v>
      </c>
      <c r="R91">
        <f>A!R91</f>
        <v>0</v>
      </c>
      <c r="S91">
        <f>A!S91</f>
        <v>0</v>
      </c>
      <c r="T91">
        <f>A!T91</f>
        <v>0</v>
      </c>
      <c r="U91">
        <f>A!U91</f>
        <v>0</v>
      </c>
      <c r="V91" s="21">
        <f>IF(A!V91="&lt;",1,A!V91)</f>
        <v>0</v>
      </c>
      <c r="W91">
        <f>A!W91</f>
        <v>0</v>
      </c>
      <c r="X91">
        <f>A!X91</f>
        <v>0</v>
      </c>
      <c r="Y91">
        <f>A!Y91</f>
        <v>0</v>
      </c>
      <c r="Z91" s="21">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21"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_3f23c790-fbd2-4e0e-890f-b21d0067ccb6</v>
      </c>
      <c r="BY91" t="str">
        <f>A!BX91</f>
        <v>3f23c790-fbd2-4e0e-890f-b21d0067ccb6</v>
      </c>
      <c r="BZ91" t="str">
        <f>A!BY91</f>
        <v>SIKB</v>
      </c>
      <c r="CA91" t="str">
        <f>A!BZ91</f>
        <v>B09-1-1 B09 (250-350)</v>
      </c>
      <c r="CB91">
        <f>A!CA91</f>
        <v>45890</v>
      </c>
      <c r="CC91" t="str">
        <f>A!CB91</f>
        <v>#_8f7bf789-d8e5-492f-8a55-49792101ae95</v>
      </c>
      <c r="CD91" t="str">
        <f>A!CC91</f>
        <v>#_bbda7103-1010-4f26-929a-c8d4e3e73e05</v>
      </c>
      <c r="CE91">
        <f>A!CD91</f>
        <v>0</v>
      </c>
      <c r="CF91" t="str">
        <f>A!CE91</f>
        <v>urn:immetingen:compartiment:id:2</v>
      </c>
      <c r="CG91" t="str">
        <f>A!CF91</f>
        <v>_TI-65853232</v>
      </c>
      <c r="CH91">
        <f>A!CG91</f>
        <v>45890</v>
      </c>
      <c r="CI91" t="str">
        <f>A!CH91</f>
        <v>urn:immetingen:monstertype:id:10</v>
      </c>
      <c r="CJ91" t="str">
        <f>A!CI91</f>
        <v>urn:imsikb0101:Applicaties:id:16</v>
      </c>
      <c r="CK91" t="str">
        <f>A!CJ91</f>
        <v>urn:imsikb0101:DatastroomType:id:1</v>
      </c>
      <c r="CL91">
        <f>A!CK91</f>
        <v>45897</v>
      </c>
      <c r="CM91" t="str">
        <f>A!CL91</f>
        <v>SGS, Rotterdam</v>
      </c>
      <c r="CN91" t="str">
        <f>A!CM91</f>
        <v>LABRESULTAAT SGS</v>
      </c>
      <c r="CO91">
        <f>A!CN91</f>
        <v>45897</v>
      </c>
      <c r="CP91">
        <f>A!CO91</f>
        <v>0</v>
      </c>
      <c r="CQ91" t="str">
        <f>A!CP91</f>
        <v>urn:imsikb0101:Leveranciers:id:21</v>
      </c>
      <c r="CR91" t="str">
        <f>A!CQ91</f>
        <v>14.7.0</v>
      </c>
    </row>
    <row r="92" spans="1:96"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21" t="str">
        <f>IF(A!P92="","",INDEX(B!$A$1:$BT$2000,MATCH(A!P92,B!$AX$1:$AX$2000,0),D!$B$15))</f>
        <v/>
      </c>
      <c r="Q92">
        <f>A!Q92</f>
        <v>0</v>
      </c>
      <c r="R92">
        <f>A!R92</f>
        <v>0</v>
      </c>
      <c r="S92">
        <f>A!S92</f>
        <v>0</v>
      </c>
      <c r="T92">
        <f>A!T92</f>
        <v>0</v>
      </c>
      <c r="U92">
        <f>A!U92</f>
        <v>0</v>
      </c>
      <c r="V92" s="21">
        <f>IF(A!V92="&lt;",1,A!V92)</f>
        <v>0</v>
      </c>
      <c r="W92">
        <f>A!W92</f>
        <v>0</v>
      </c>
      <c r="X92">
        <f>A!X92</f>
        <v>0</v>
      </c>
      <c r="Y92">
        <f>A!Y92</f>
        <v>0</v>
      </c>
      <c r="Z92" s="21">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21"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_3f23c790-fbd2-4e0e-890f-b21d0067ccb6</v>
      </c>
      <c r="BY92" t="str">
        <f>A!BX92</f>
        <v>3f23c790-fbd2-4e0e-890f-b21d0067ccb6</v>
      </c>
      <c r="BZ92" t="str">
        <f>A!BY92</f>
        <v>SIKB</v>
      </c>
      <c r="CA92" t="str">
        <f>A!BZ92</f>
        <v>B09-1-1 B09 (250-350)</v>
      </c>
      <c r="CB92">
        <f>A!CA92</f>
        <v>45890</v>
      </c>
      <c r="CC92" t="str">
        <f>A!CB92</f>
        <v>#_8f7bf789-d8e5-492f-8a55-49792101ae95</v>
      </c>
      <c r="CD92" t="str">
        <f>A!CC92</f>
        <v>#_f29b1744-5081-41ff-ab11-d7514d90de4d</v>
      </c>
      <c r="CE92">
        <f>A!CD92</f>
        <v>0</v>
      </c>
      <c r="CF92" t="str">
        <f>A!CE92</f>
        <v>urn:immetingen:compartiment:id:2</v>
      </c>
      <c r="CG92" t="str">
        <f>A!CF92</f>
        <v>_TI-65853232</v>
      </c>
      <c r="CH92">
        <f>A!CG92</f>
        <v>45890</v>
      </c>
      <c r="CI92" t="str">
        <f>A!CH92</f>
        <v>urn:immetingen:monstertype:id:10</v>
      </c>
      <c r="CJ92" t="str">
        <f>A!CI92</f>
        <v>urn:imsikb0101:Applicaties:id:16</v>
      </c>
      <c r="CK92" t="str">
        <f>A!CJ92</f>
        <v>urn:imsikb0101:DatastroomType:id:1</v>
      </c>
      <c r="CL92">
        <f>A!CK92</f>
        <v>45897</v>
      </c>
      <c r="CM92" t="str">
        <f>A!CL92</f>
        <v>SGS, Rotterdam</v>
      </c>
      <c r="CN92" t="str">
        <f>A!CM92</f>
        <v>LABRESULTAAT SGS</v>
      </c>
      <c r="CO92">
        <f>A!CN92</f>
        <v>45897</v>
      </c>
      <c r="CP92">
        <f>A!CO92</f>
        <v>0</v>
      </c>
      <c r="CQ92" t="str">
        <f>A!CP92</f>
        <v>urn:imsikb0101:Leveranciers:id:21</v>
      </c>
      <c r="CR92" t="str">
        <f>A!CQ92</f>
        <v>14.7.0</v>
      </c>
    </row>
    <row r="93" spans="1:96"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21" t="str">
        <f>IF(A!P93="","",INDEX(B!$A$1:$BT$2000,MATCH(A!P93,B!$AX$1:$AX$2000,0),D!$B$15))</f>
        <v/>
      </c>
      <c r="Q93">
        <f>A!Q93</f>
        <v>0</v>
      </c>
      <c r="R93">
        <f>A!R93</f>
        <v>0</v>
      </c>
      <c r="S93">
        <f>A!S93</f>
        <v>0</v>
      </c>
      <c r="T93">
        <f>A!T93</f>
        <v>0</v>
      </c>
      <c r="U93">
        <f>A!U93</f>
        <v>0</v>
      </c>
      <c r="V93" s="21">
        <f>IF(A!V93="&lt;",1,A!V93)</f>
        <v>0</v>
      </c>
      <c r="W93">
        <f>A!W93</f>
        <v>0</v>
      </c>
      <c r="X93">
        <f>A!X93</f>
        <v>0</v>
      </c>
      <c r="Y93">
        <f>A!Y93</f>
        <v>0</v>
      </c>
      <c r="Z93" s="21">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21"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_3f23c790-fbd2-4e0e-890f-b21d0067ccb6</v>
      </c>
      <c r="BY93" t="str">
        <f>A!BX93</f>
        <v>3f23c790-fbd2-4e0e-890f-b21d0067ccb6</v>
      </c>
      <c r="BZ93" t="str">
        <f>A!BY93</f>
        <v>SIKB</v>
      </c>
      <c r="CA93" t="str">
        <f>A!BZ93</f>
        <v>B09-1-1 B09 (250-350)</v>
      </c>
      <c r="CB93">
        <f>A!CA93</f>
        <v>45890</v>
      </c>
      <c r="CC93" t="str">
        <f>A!CB93</f>
        <v>#_8f7bf789-d8e5-492f-8a55-49792101ae95</v>
      </c>
      <c r="CD93" t="str">
        <f>A!CC93</f>
        <v>#_eee15ad1-bb22-425d-aa7a-4a36ab651980</v>
      </c>
      <c r="CE93">
        <f>A!CD93</f>
        <v>0</v>
      </c>
      <c r="CF93" t="str">
        <f>A!CE93</f>
        <v>urn:immetingen:compartiment:id:2</v>
      </c>
      <c r="CG93" t="str">
        <f>A!CF93</f>
        <v>_TI-65853232</v>
      </c>
      <c r="CH93">
        <f>A!CG93</f>
        <v>45890</v>
      </c>
      <c r="CI93" t="str">
        <f>A!CH93</f>
        <v>urn:immetingen:monstertype:id:10</v>
      </c>
      <c r="CJ93" t="str">
        <f>A!CI93</f>
        <v>urn:imsikb0101:Applicaties:id:16</v>
      </c>
      <c r="CK93" t="str">
        <f>A!CJ93</f>
        <v>urn:imsikb0101:DatastroomType:id:1</v>
      </c>
      <c r="CL93">
        <f>A!CK93</f>
        <v>45897</v>
      </c>
      <c r="CM93" t="str">
        <f>A!CL93</f>
        <v>SGS, Rotterdam</v>
      </c>
      <c r="CN93" t="str">
        <f>A!CM93</f>
        <v>LABRESULTAAT SGS</v>
      </c>
      <c r="CO93">
        <f>A!CN93</f>
        <v>45897</v>
      </c>
      <c r="CP93">
        <f>A!CO93</f>
        <v>0</v>
      </c>
      <c r="CQ93" t="str">
        <f>A!CP93</f>
        <v>urn:imsikb0101:Leveranciers:id:21</v>
      </c>
      <c r="CR93" t="str">
        <f>A!CQ93</f>
        <v>14.7.0</v>
      </c>
    </row>
    <row r="94" spans="1:96"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21" t="str">
        <f>IF(A!P94="","",INDEX(B!$A$1:$BT$2000,MATCH(A!P94,B!$AX$1:$AX$2000,0),D!$B$15))</f>
        <v/>
      </c>
      <c r="Q94">
        <f>A!Q94</f>
        <v>0</v>
      </c>
      <c r="R94">
        <f>A!R94</f>
        <v>0</v>
      </c>
      <c r="S94">
        <f>A!S94</f>
        <v>0</v>
      </c>
      <c r="T94">
        <f>A!T94</f>
        <v>0</v>
      </c>
      <c r="U94">
        <f>A!U94</f>
        <v>0</v>
      </c>
      <c r="V94" s="21">
        <f>IF(A!V94="&lt;",1,A!V94)</f>
        <v>0</v>
      </c>
      <c r="W94">
        <f>A!W94</f>
        <v>0</v>
      </c>
      <c r="X94">
        <f>A!X94</f>
        <v>0</v>
      </c>
      <c r="Y94">
        <f>A!Y94</f>
        <v>0</v>
      </c>
      <c r="Z94" s="21">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21"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_3f23c790-fbd2-4e0e-890f-b21d0067ccb6</v>
      </c>
      <c r="BY94" t="str">
        <f>A!BX94</f>
        <v>3f23c790-fbd2-4e0e-890f-b21d0067ccb6</v>
      </c>
      <c r="BZ94" t="str">
        <f>A!BY94</f>
        <v>SIKB</v>
      </c>
      <c r="CA94" t="str">
        <f>A!BZ94</f>
        <v>B09-1-1 B09 (250-350)</v>
      </c>
      <c r="CB94">
        <f>A!CA94</f>
        <v>45890</v>
      </c>
      <c r="CC94" t="str">
        <f>A!CB94</f>
        <v>#_8f7bf789-d8e5-492f-8a55-49792101ae95</v>
      </c>
      <c r="CD94" t="str">
        <f>A!CC94</f>
        <v>#_a5fb1ac7-df99-45ca-83c2-ce563e1a9dab</v>
      </c>
      <c r="CE94">
        <f>A!CD94</f>
        <v>0</v>
      </c>
      <c r="CF94" t="str">
        <f>A!CE94</f>
        <v>urn:immetingen:compartiment:id:2</v>
      </c>
      <c r="CG94" t="str">
        <f>A!CF94</f>
        <v>_TI-65853232</v>
      </c>
      <c r="CH94">
        <f>A!CG94</f>
        <v>45890</v>
      </c>
      <c r="CI94" t="str">
        <f>A!CH94</f>
        <v>urn:immetingen:monstertype:id:10</v>
      </c>
      <c r="CJ94" t="str">
        <f>A!CI94</f>
        <v>urn:imsikb0101:Applicaties:id:16</v>
      </c>
      <c r="CK94" t="str">
        <f>A!CJ94</f>
        <v>urn:imsikb0101:DatastroomType:id:1</v>
      </c>
      <c r="CL94">
        <f>A!CK94</f>
        <v>45897</v>
      </c>
      <c r="CM94" t="str">
        <f>A!CL94</f>
        <v>SGS, Rotterdam</v>
      </c>
      <c r="CN94" t="str">
        <f>A!CM94</f>
        <v>LABRESULTAAT SGS</v>
      </c>
      <c r="CO94">
        <f>A!CN94</f>
        <v>45897</v>
      </c>
      <c r="CP94">
        <f>A!CO94</f>
        <v>0</v>
      </c>
      <c r="CQ94" t="str">
        <f>A!CP94</f>
        <v>urn:imsikb0101:Leveranciers:id:21</v>
      </c>
      <c r="CR94" t="str">
        <f>A!CQ94</f>
        <v>14.7.0</v>
      </c>
    </row>
    <row r="95" spans="1:96"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21" t="str">
        <f>IF(A!P95="","",INDEX(B!$A$1:$BT$2000,MATCH(A!P95,B!$AX$1:$AX$2000,0),D!$B$15))</f>
        <v/>
      </c>
      <c r="Q95">
        <f>A!Q95</f>
        <v>0</v>
      </c>
      <c r="R95">
        <f>A!R95</f>
        <v>0</v>
      </c>
      <c r="S95">
        <f>A!S95</f>
        <v>0</v>
      </c>
      <c r="T95">
        <f>A!T95</f>
        <v>0</v>
      </c>
      <c r="U95">
        <f>A!U95</f>
        <v>0</v>
      </c>
      <c r="V95" s="21">
        <f>IF(A!V95="&lt;",1,A!V95)</f>
        <v>0</v>
      </c>
      <c r="W95">
        <f>A!W95</f>
        <v>0</v>
      </c>
      <c r="X95">
        <f>A!X95</f>
        <v>0</v>
      </c>
      <c r="Y95">
        <f>A!Y95</f>
        <v>0</v>
      </c>
      <c r="Z95" s="21">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21"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_3f23c790-fbd2-4e0e-890f-b21d0067ccb6</v>
      </c>
      <c r="BY95" t="str">
        <f>A!BX95</f>
        <v>3f23c790-fbd2-4e0e-890f-b21d0067ccb6</v>
      </c>
      <c r="BZ95" t="str">
        <f>A!BY95</f>
        <v>SIKB</v>
      </c>
      <c r="CA95" t="str">
        <f>A!BZ95</f>
        <v>B09-1-1 B09 (250-350)</v>
      </c>
      <c r="CB95">
        <f>A!CA95</f>
        <v>45890</v>
      </c>
      <c r="CC95" t="str">
        <f>A!CB95</f>
        <v>#_8f7bf789-d8e5-492f-8a55-49792101ae95</v>
      </c>
      <c r="CD95" t="str">
        <f>A!CC95</f>
        <v>#_20d53e57-4132-4e95-abb8-0787d8415b8c</v>
      </c>
      <c r="CE95">
        <f>A!CD95</f>
        <v>0</v>
      </c>
      <c r="CF95" t="str">
        <f>A!CE95</f>
        <v>urn:immetingen:compartiment:id:2</v>
      </c>
      <c r="CG95" t="str">
        <f>A!CF95</f>
        <v>_TI-65853232</v>
      </c>
      <c r="CH95">
        <f>A!CG95</f>
        <v>45890</v>
      </c>
      <c r="CI95" t="str">
        <f>A!CH95</f>
        <v>urn:immetingen:monstertype:id:10</v>
      </c>
      <c r="CJ95" t="str">
        <f>A!CI95</f>
        <v>urn:imsikb0101:Applicaties:id:16</v>
      </c>
      <c r="CK95" t="str">
        <f>A!CJ95</f>
        <v>urn:imsikb0101:DatastroomType:id:1</v>
      </c>
      <c r="CL95">
        <f>A!CK95</f>
        <v>45897</v>
      </c>
      <c r="CM95" t="str">
        <f>A!CL95</f>
        <v>SGS, Rotterdam</v>
      </c>
      <c r="CN95" t="str">
        <f>A!CM95</f>
        <v>LABRESULTAAT SGS</v>
      </c>
      <c r="CO95">
        <f>A!CN95</f>
        <v>45897</v>
      </c>
      <c r="CP95">
        <f>A!CO95</f>
        <v>0</v>
      </c>
      <c r="CQ95" t="str">
        <f>A!CP95</f>
        <v>urn:imsikb0101:Leveranciers:id:21</v>
      </c>
      <c r="CR95" t="str">
        <f>A!CQ95</f>
        <v>14.7.0</v>
      </c>
    </row>
    <row r="96" spans="1:96"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21" t="str">
        <f>IF(A!P96="","",INDEX(B!$A$1:$BT$2000,MATCH(A!P96,B!$AX$1:$AX$2000,0),D!$B$15))</f>
        <v/>
      </c>
      <c r="Q96">
        <f>A!Q96</f>
        <v>0</v>
      </c>
      <c r="R96">
        <f>A!R96</f>
        <v>0</v>
      </c>
      <c r="S96">
        <f>A!S96</f>
        <v>0</v>
      </c>
      <c r="T96">
        <f>A!T96</f>
        <v>0</v>
      </c>
      <c r="U96">
        <f>A!U96</f>
        <v>0</v>
      </c>
      <c r="V96" s="21">
        <f>IF(A!V96="&lt;",1,A!V96)</f>
        <v>0</v>
      </c>
      <c r="W96">
        <f>A!W96</f>
        <v>0</v>
      </c>
      <c r="X96">
        <f>A!X96</f>
        <v>0</v>
      </c>
      <c r="Y96">
        <f>A!Y96</f>
        <v>0</v>
      </c>
      <c r="Z96" s="21">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21"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_3f23c790-fbd2-4e0e-890f-b21d0067ccb6</v>
      </c>
      <c r="BY96" t="str">
        <f>A!BX96</f>
        <v>3f23c790-fbd2-4e0e-890f-b21d0067ccb6</v>
      </c>
      <c r="BZ96" t="str">
        <f>A!BY96</f>
        <v>SIKB</v>
      </c>
      <c r="CA96" t="str">
        <f>A!BZ96</f>
        <v>B09-1-1 B09 (250-350)</v>
      </c>
      <c r="CB96">
        <f>A!CA96</f>
        <v>45890</v>
      </c>
      <c r="CC96" t="str">
        <f>A!CB96</f>
        <v>#_8f7bf789-d8e5-492f-8a55-49792101ae95</v>
      </c>
      <c r="CD96" t="str">
        <f>A!CC96</f>
        <v>#_9f8174b3-2fd8-44b7-a6c1-b564ee10d599</v>
      </c>
      <c r="CE96">
        <f>A!CD96</f>
        <v>0</v>
      </c>
      <c r="CF96" t="str">
        <f>A!CE96</f>
        <v>urn:immetingen:compartiment:id:2</v>
      </c>
      <c r="CG96" t="str">
        <f>A!CF96</f>
        <v>_TI-65853232</v>
      </c>
      <c r="CH96">
        <f>A!CG96</f>
        <v>45890</v>
      </c>
      <c r="CI96" t="str">
        <f>A!CH96</f>
        <v>urn:immetingen:monstertype:id:10</v>
      </c>
      <c r="CJ96" t="str">
        <f>A!CI96</f>
        <v>urn:imsikb0101:Applicaties:id:16</v>
      </c>
      <c r="CK96" t="str">
        <f>A!CJ96</f>
        <v>urn:imsikb0101:DatastroomType:id:1</v>
      </c>
      <c r="CL96">
        <f>A!CK96</f>
        <v>45897</v>
      </c>
      <c r="CM96" t="str">
        <f>A!CL96</f>
        <v>SGS, Rotterdam</v>
      </c>
      <c r="CN96" t="str">
        <f>A!CM96</f>
        <v>LABRESULTAAT SGS</v>
      </c>
      <c r="CO96">
        <f>A!CN96</f>
        <v>45897</v>
      </c>
      <c r="CP96">
        <f>A!CO96</f>
        <v>0</v>
      </c>
      <c r="CQ96" t="str">
        <f>A!CP96</f>
        <v>urn:imsikb0101:Leveranciers:id:21</v>
      </c>
      <c r="CR96" t="str">
        <f>A!CQ96</f>
        <v>14.7.0</v>
      </c>
    </row>
    <row r="97" spans="1:96"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21" t="str">
        <f>IF(A!P97="","",INDEX(B!$A$1:$BT$2000,MATCH(A!P97,B!$AX$1:$AX$2000,0),D!$B$15))</f>
        <v/>
      </c>
      <c r="Q97">
        <f>A!Q97</f>
        <v>0</v>
      </c>
      <c r="R97">
        <f>A!R97</f>
        <v>0</v>
      </c>
      <c r="S97">
        <f>A!S97</f>
        <v>0</v>
      </c>
      <c r="T97">
        <f>A!T97</f>
        <v>0</v>
      </c>
      <c r="U97">
        <f>A!U97</f>
        <v>0</v>
      </c>
      <c r="V97" s="21">
        <f>IF(A!V97="&lt;",1,A!V97)</f>
        <v>0</v>
      </c>
      <c r="W97">
        <f>A!W97</f>
        <v>0</v>
      </c>
      <c r="X97">
        <f>A!X97</f>
        <v>0</v>
      </c>
      <c r="Y97">
        <f>A!Y97</f>
        <v>0</v>
      </c>
      <c r="Z97" s="21">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21"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_3f23c790-fbd2-4e0e-890f-b21d0067ccb6</v>
      </c>
      <c r="BY97" t="str">
        <f>A!BX97</f>
        <v>3f23c790-fbd2-4e0e-890f-b21d0067ccb6</v>
      </c>
      <c r="BZ97" t="str">
        <f>A!BY97</f>
        <v>SIKB</v>
      </c>
      <c r="CA97" t="str">
        <f>A!BZ97</f>
        <v>B09-1-1 B09 (250-350)</v>
      </c>
      <c r="CB97">
        <f>A!CA97</f>
        <v>45890</v>
      </c>
      <c r="CC97" t="str">
        <f>A!CB97</f>
        <v>#_8f7bf789-d8e5-492f-8a55-49792101ae95</v>
      </c>
      <c r="CD97" t="str">
        <f>A!CC97</f>
        <v>#_6c4a2335-089d-42cc-9624-7c962bde8c09</v>
      </c>
      <c r="CE97">
        <f>A!CD97</f>
        <v>0</v>
      </c>
      <c r="CF97" t="str">
        <f>A!CE97</f>
        <v>urn:immetingen:compartiment:id:2</v>
      </c>
      <c r="CG97" t="str">
        <f>A!CF97</f>
        <v>_TI-65853232</v>
      </c>
      <c r="CH97">
        <f>A!CG97</f>
        <v>45890</v>
      </c>
      <c r="CI97" t="str">
        <f>A!CH97</f>
        <v>urn:immetingen:monstertype:id:10</v>
      </c>
      <c r="CJ97" t="str">
        <f>A!CI97</f>
        <v>urn:imsikb0101:Applicaties:id:16</v>
      </c>
      <c r="CK97" t="str">
        <f>A!CJ97</f>
        <v>urn:imsikb0101:DatastroomType:id:1</v>
      </c>
      <c r="CL97">
        <f>A!CK97</f>
        <v>45897</v>
      </c>
      <c r="CM97" t="str">
        <f>A!CL97</f>
        <v>SGS, Rotterdam</v>
      </c>
      <c r="CN97" t="str">
        <f>A!CM97</f>
        <v>LABRESULTAAT SGS</v>
      </c>
      <c r="CO97">
        <f>A!CN97</f>
        <v>45897</v>
      </c>
      <c r="CP97">
        <f>A!CO97</f>
        <v>0</v>
      </c>
      <c r="CQ97" t="str">
        <f>A!CP97</f>
        <v>urn:imsikb0101:Leveranciers:id:21</v>
      </c>
      <c r="CR97" t="str">
        <f>A!CQ97</f>
        <v>14.7.0</v>
      </c>
    </row>
    <row r="98" spans="1:96"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21" t="str">
        <f>IF(A!P98="","",INDEX(B!$A$1:$BT$2000,MATCH(A!P98,B!$AX$1:$AX$2000,0),D!$B$15))</f>
        <v/>
      </c>
      <c r="Q98">
        <f>A!Q98</f>
        <v>0</v>
      </c>
      <c r="R98">
        <f>A!R98</f>
        <v>0</v>
      </c>
      <c r="S98">
        <f>A!S98</f>
        <v>0</v>
      </c>
      <c r="T98">
        <f>A!T98</f>
        <v>0</v>
      </c>
      <c r="U98">
        <f>A!U98</f>
        <v>0</v>
      </c>
      <c r="V98" s="21">
        <f>IF(A!V98="&lt;",1,A!V98)</f>
        <v>0</v>
      </c>
      <c r="W98">
        <f>A!W98</f>
        <v>0</v>
      </c>
      <c r="X98">
        <f>A!X98</f>
        <v>0</v>
      </c>
      <c r="Y98">
        <f>A!Y98</f>
        <v>0</v>
      </c>
      <c r="Z98" s="21">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21"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_3f23c790-fbd2-4e0e-890f-b21d0067ccb6</v>
      </c>
      <c r="BY98" t="str">
        <f>A!BX98</f>
        <v>3f23c790-fbd2-4e0e-890f-b21d0067ccb6</v>
      </c>
      <c r="BZ98" t="str">
        <f>A!BY98</f>
        <v>SIKB</v>
      </c>
      <c r="CA98" t="str">
        <f>A!BZ98</f>
        <v>B09-1-1 B09 (250-350)</v>
      </c>
      <c r="CB98">
        <f>A!CA98</f>
        <v>45890</v>
      </c>
      <c r="CC98" t="str">
        <f>A!CB98</f>
        <v>#_8f7bf789-d8e5-492f-8a55-49792101ae95</v>
      </c>
      <c r="CD98" t="str">
        <f>A!CC98</f>
        <v>#_f611c421-52fe-4684-94e3-faa2a2f29341</v>
      </c>
      <c r="CE98">
        <f>A!CD98</f>
        <v>0</v>
      </c>
      <c r="CF98" t="str">
        <f>A!CE98</f>
        <v>urn:immetingen:compartiment:id:2</v>
      </c>
      <c r="CG98" t="str">
        <f>A!CF98</f>
        <v>_TI-65853232</v>
      </c>
      <c r="CH98">
        <f>A!CG98</f>
        <v>45890</v>
      </c>
      <c r="CI98" t="str">
        <f>A!CH98</f>
        <v>urn:immetingen:monstertype:id:10</v>
      </c>
      <c r="CJ98" t="str">
        <f>A!CI98</f>
        <v>urn:imsikb0101:Applicaties:id:16</v>
      </c>
      <c r="CK98" t="str">
        <f>A!CJ98</f>
        <v>urn:imsikb0101:DatastroomType:id:1</v>
      </c>
      <c r="CL98">
        <f>A!CK98</f>
        <v>45897</v>
      </c>
      <c r="CM98" t="str">
        <f>A!CL98</f>
        <v>SGS, Rotterdam</v>
      </c>
      <c r="CN98" t="str">
        <f>A!CM98</f>
        <v>LABRESULTAAT SGS</v>
      </c>
      <c r="CO98">
        <f>A!CN98</f>
        <v>45897</v>
      </c>
      <c r="CP98">
        <f>A!CO98</f>
        <v>0</v>
      </c>
      <c r="CQ98" t="str">
        <f>A!CP98</f>
        <v>urn:imsikb0101:Leveranciers:id:21</v>
      </c>
      <c r="CR98" t="str">
        <f>A!CQ98</f>
        <v>14.7.0</v>
      </c>
    </row>
    <row r="99" spans="1:96"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21" t="str">
        <f>IF(A!P99="","",INDEX(B!$A$1:$BT$2000,MATCH(A!P99,B!$AX$1:$AX$2000,0),D!$B$15))</f>
        <v/>
      </c>
      <c r="Q99">
        <f>A!Q99</f>
        <v>0</v>
      </c>
      <c r="R99">
        <f>A!R99</f>
        <v>0</v>
      </c>
      <c r="S99">
        <f>A!S99</f>
        <v>0</v>
      </c>
      <c r="T99">
        <f>A!T99</f>
        <v>0</v>
      </c>
      <c r="U99">
        <f>A!U99</f>
        <v>0</v>
      </c>
      <c r="V99" s="21">
        <f>IF(A!V99="&lt;",1,A!V99)</f>
        <v>0</v>
      </c>
      <c r="W99">
        <f>A!W99</f>
        <v>0</v>
      </c>
      <c r="X99">
        <f>A!X99</f>
        <v>0</v>
      </c>
      <c r="Y99">
        <f>A!Y99</f>
        <v>0</v>
      </c>
      <c r="Z99" s="21">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21"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_3f23c790-fbd2-4e0e-890f-b21d0067ccb6</v>
      </c>
      <c r="BY99" t="str">
        <f>A!BX99</f>
        <v>3f23c790-fbd2-4e0e-890f-b21d0067ccb6</v>
      </c>
      <c r="BZ99" t="str">
        <f>A!BY99</f>
        <v>SIKB</v>
      </c>
      <c r="CA99" t="str">
        <f>A!BZ99</f>
        <v>B09-1-1 B09 (250-350)</v>
      </c>
      <c r="CB99">
        <f>A!CA99</f>
        <v>45890</v>
      </c>
      <c r="CC99" t="str">
        <f>A!CB99</f>
        <v>#_8f7bf789-d8e5-492f-8a55-49792101ae95</v>
      </c>
      <c r="CD99" t="str">
        <f>A!CC99</f>
        <v>#_cd14d8da-7813-4d7b-b747-ee3931257e93</v>
      </c>
      <c r="CE99">
        <f>A!CD99</f>
        <v>0</v>
      </c>
      <c r="CF99" t="str">
        <f>A!CE99</f>
        <v>urn:immetingen:compartiment:id:2</v>
      </c>
      <c r="CG99" t="str">
        <f>A!CF99</f>
        <v>_TI-65853232</v>
      </c>
      <c r="CH99">
        <f>A!CG99</f>
        <v>45890</v>
      </c>
      <c r="CI99" t="str">
        <f>A!CH99</f>
        <v>urn:immetingen:monstertype:id:10</v>
      </c>
      <c r="CJ99" t="str">
        <f>A!CI99</f>
        <v>urn:imsikb0101:Applicaties:id:16</v>
      </c>
      <c r="CK99" t="str">
        <f>A!CJ99</f>
        <v>urn:imsikb0101:DatastroomType:id:1</v>
      </c>
      <c r="CL99">
        <f>A!CK99</f>
        <v>45897</v>
      </c>
      <c r="CM99" t="str">
        <f>A!CL99</f>
        <v>SGS, Rotterdam</v>
      </c>
      <c r="CN99" t="str">
        <f>A!CM99</f>
        <v>LABRESULTAAT SGS</v>
      </c>
      <c r="CO99">
        <f>A!CN99</f>
        <v>45897</v>
      </c>
      <c r="CP99">
        <f>A!CO99</f>
        <v>0</v>
      </c>
      <c r="CQ99" t="str">
        <f>A!CP99</f>
        <v>urn:imsikb0101:Leveranciers:id:21</v>
      </c>
      <c r="CR99" t="str">
        <f>A!CQ99</f>
        <v>14.7.0</v>
      </c>
    </row>
    <row r="100" spans="1:96"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21" t="str">
        <f>IF(A!P100="","",INDEX(B!$A$1:$BT$2000,MATCH(A!P100,B!$AX$1:$AX$2000,0),D!$B$15))</f>
        <v/>
      </c>
      <c r="Q100">
        <f>A!Q100</f>
        <v>0</v>
      </c>
      <c r="R100">
        <f>A!R100</f>
        <v>0</v>
      </c>
      <c r="S100">
        <f>A!S100</f>
        <v>0</v>
      </c>
      <c r="T100">
        <f>A!T100</f>
        <v>0</v>
      </c>
      <c r="U100">
        <f>A!U100</f>
        <v>0</v>
      </c>
      <c r="V100" s="21">
        <f>IF(A!V100="&lt;",1,A!V100)</f>
        <v>0</v>
      </c>
      <c r="W100">
        <f>A!W100</f>
        <v>0</v>
      </c>
      <c r="X100">
        <f>A!X100</f>
        <v>0</v>
      </c>
      <c r="Y100">
        <f>A!Y100</f>
        <v>0</v>
      </c>
      <c r="Z100" s="21">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21"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_3f23c790-fbd2-4e0e-890f-b21d0067ccb6</v>
      </c>
      <c r="BY100" t="str">
        <f>A!BX100</f>
        <v>3f23c790-fbd2-4e0e-890f-b21d0067ccb6</v>
      </c>
      <c r="BZ100" t="str">
        <f>A!BY100</f>
        <v>SIKB</v>
      </c>
      <c r="CA100" t="str">
        <f>A!BZ100</f>
        <v>B09-1-1 B09 (250-350)</v>
      </c>
      <c r="CB100">
        <f>A!CA100</f>
        <v>45890</v>
      </c>
      <c r="CC100" t="str">
        <f>A!CB100</f>
        <v>#_8f7bf789-d8e5-492f-8a55-49792101ae95</v>
      </c>
      <c r="CD100" t="str">
        <f>A!CC100</f>
        <v>#_8fa2eba1-4030-46e9-a954-047e185877fd</v>
      </c>
      <c r="CE100">
        <f>A!CD100</f>
        <v>0</v>
      </c>
      <c r="CF100" t="str">
        <f>A!CE100</f>
        <v>urn:immetingen:compartiment:id:2</v>
      </c>
      <c r="CG100" t="str">
        <f>A!CF100</f>
        <v>_TI-65853232</v>
      </c>
      <c r="CH100">
        <f>A!CG100</f>
        <v>45890</v>
      </c>
      <c r="CI100" t="str">
        <f>A!CH100</f>
        <v>urn:immetingen:monstertype:id:10</v>
      </c>
      <c r="CJ100" t="str">
        <f>A!CI100</f>
        <v>urn:imsikb0101:Applicaties:id:16</v>
      </c>
      <c r="CK100" t="str">
        <f>A!CJ100</f>
        <v>urn:imsikb0101:DatastroomType:id:1</v>
      </c>
      <c r="CL100">
        <f>A!CK100</f>
        <v>45897</v>
      </c>
      <c r="CM100" t="str">
        <f>A!CL100</f>
        <v>SGS, Rotterdam</v>
      </c>
      <c r="CN100" t="str">
        <f>A!CM100</f>
        <v>LABRESULTAAT SGS</v>
      </c>
      <c r="CO100">
        <f>A!CN100</f>
        <v>45897</v>
      </c>
      <c r="CP100">
        <f>A!CO100</f>
        <v>0</v>
      </c>
      <c r="CQ100" t="str">
        <f>A!CP100</f>
        <v>urn:imsikb0101:Leveranciers:id:21</v>
      </c>
      <c r="CR100" t="str">
        <f>A!CQ100</f>
        <v>14.7.0</v>
      </c>
    </row>
    <row r="101" spans="1:96"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21" t="str">
        <f>IF(A!P101="","",INDEX(B!$A$1:$BT$2000,MATCH(A!P101,B!$AX$1:$AX$2000,0),D!$B$15))</f>
        <v/>
      </c>
      <c r="Q101">
        <f>A!Q101</f>
        <v>0</v>
      </c>
      <c r="R101">
        <f>A!R101</f>
        <v>0</v>
      </c>
      <c r="S101">
        <f>A!S101</f>
        <v>0</v>
      </c>
      <c r="T101">
        <f>A!T101</f>
        <v>0</v>
      </c>
      <c r="U101">
        <f>A!U101</f>
        <v>0</v>
      </c>
      <c r="V101" s="21">
        <f>IF(A!V101="&lt;",1,A!V101)</f>
        <v>0</v>
      </c>
      <c r="W101">
        <f>A!W101</f>
        <v>0</v>
      </c>
      <c r="X101">
        <f>A!X101</f>
        <v>0</v>
      </c>
      <c r="Y101">
        <f>A!Y101</f>
        <v>0</v>
      </c>
      <c r="Z101" s="21">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21"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_3f23c790-fbd2-4e0e-890f-b21d0067ccb6</v>
      </c>
      <c r="BY101" t="str">
        <f>A!BX101</f>
        <v>3f23c790-fbd2-4e0e-890f-b21d0067ccb6</v>
      </c>
      <c r="BZ101" t="str">
        <f>A!BY101</f>
        <v>SIKB</v>
      </c>
      <c r="CA101" t="str">
        <f>A!BZ101</f>
        <v>B09-1-1 B09 (250-350)</v>
      </c>
      <c r="CB101">
        <f>A!CA101</f>
        <v>45890</v>
      </c>
      <c r="CC101" t="str">
        <f>A!CB101</f>
        <v>#_8f7bf789-d8e5-492f-8a55-49792101ae95</v>
      </c>
      <c r="CD101" t="str">
        <f>A!CC101</f>
        <v>#_999cbff2-9d36-477e-ad61-5c472f606426</v>
      </c>
      <c r="CE101">
        <f>A!CD101</f>
        <v>0</v>
      </c>
      <c r="CF101" t="str">
        <f>A!CE101</f>
        <v>urn:immetingen:compartiment:id:2</v>
      </c>
      <c r="CG101" t="str">
        <f>A!CF101</f>
        <v>_TI-65853232</v>
      </c>
      <c r="CH101">
        <f>A!CG101</f>
        <v>45890</v>
      </c>
      <c r="CI101" t="str">
        <f>A!CH101</f>
        <v>urn:immetingen:monstertype:id:10</v>
      </c>
      <c r="CJ101" t="str">
        <f>A!CI101</f>
        <v>urn:imsikb0101:Applicaties:id:16</v>
      </c>
      <c r="CK101" t="str">
        <f>A!CJ101</f>
        <v>urn:imsikb0101:DatastroomType:id:1</v>
      </c>
      <c r="CL101">
        <f>A!CK101</f>
        <v>45897</v>
      </c>
      <c r="CM101" t="str">
        <f>A!CL101</f>
        <v>SGS, Rotterdam</v>
      </c>
      <c r="CN101" t="str">
        <f>A!CM101</f>
        <v>LABRESULTAAT SGS</v>
      </c>
      <c r="CO101">
        <f>A!CN101</f>
        <v>45897</v>
      </c>
      <c r="CP101">
        <f>A!CO101</f>
        <v>0</v>
      </c>
      <c r="CQ101" t="str">
        <f>A!CP101</f>
        <v>urn:imsikb0101:Leveranciers:id:21</v>
      </c>
      <c r="CR101" t="str">
        <f>A!CQ101</f>
        <v>14.7.0</v>
      </c>
    </row>
    <row r="102" spans="1:96"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21" t="str">
        <f>IF(A!P102="","",INDEX(B!$A$1:$BT$2000,MATCH(A!P102,B!$AX$1:$AX$2000,0),D!$B$15))</f>
        <v/>
      </c>
      <c r="Q102">
        <f>A!Q102</f>
        <v>0</v>
      </c>
      <c r="R102">
        <f>A!R102</f>
        <v>0</v>
      </c>
      <c r="S102">
        <f>A!S102</f>
        <v>0</v>
      </c>
      <c r="T102">
        <f>A!T102</f>
        <v>0</v>
      </c>
      <c r="U102">
        <f>A!U102</f>
        <v>0</v>
      </c>
      <c r="V102" s="21">
        <f>IF(A!V102="&lt;",1,A!V102)</f>
        <v>0</v>
      </c>
      <c r="W102">
        <f>A!W102</f>
        <v>0</v>
      </c>
      <c r="X102">
        <f>A!X102</f>
        <v>0</v>
      </c>
      <c r="Y102">
        <f>A!Y102</f>
        <v>0</v>
      </c>
      <c r="Z102" s="21">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21"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_3f23c790-fbd2-4e0e-890f-b21d0067ccb6</v>
      </c>
      <c r="BY102" t="str">
        <f>A!BX102</f>
        <v>3f23c790-fbd2-4e0e-890f-b21d0067ccb6</v>
      </c>
      <c r="BZ102" t="str">
        <f>A!BY102</f>
        <v>SIKB</v>
      </c>
      <c r="CA102" t="str">
        <f>A!BZ102</f>
        <v>B09-1-1 B09 (250-350)</v>
      </c>
      <c r="CB102">
        <f>A!CA102</f>
        <v>45890</v>
      </c>
      <c r="CC102" t="str">
        <f>A!CB102</f>
        <v>#_8f7bf789-d8e5-492f-8a55-49792101ae95</v>
      </c>
      <c r="CD102" t="str">
        <f>A!CC102</f>
        <v>#_40715c10-11e7-4620-bfe6-ce9ffa6f45fa</v>
      </c>
      <c r="CE102">
        <f>A!CD102</f>
        <v>0</v>
      </c>
      <c r="CF102" t="str">
        <f>A!CE102</f>
        <v>urn:immetingen:compartiment:id:2</v>
      </c>
      <c r="CG102" t="str">
        <f>A!CF102</f>
        <v>_TI-65853232</v>
      </c>
      <c r="CH102">
        <f>A!CG102</f>
        <v>45890</v>
      </c>
      <c r="CI102" t="str">
        <f>A!CH102</f>
        <v>urn:immetingen:monstertype:id:10</v>
      </c>
      <c r="CJ102" t="str">
        <f>A!CI102</f>
        <v>urn:imsikb0101:Applicaties:id:16</v>
      </c>
      <c r="CK102" t="str">
        <f>A!CJ102</f>
        <v>urn:imsikb0101:DatastroomType:id:1</v>
      </c>
      <c r="CL102">
        <f>A!CK102</f>
        <v>45897</v>
      </c>
      <c r="CM102" t="str">
        <f>A!CL102</f>
        <v>SGS, Rotterdam</v>
      </c>
      <c r="CN102" t="str">
        <f>A!CM102</f>
        <v>LABRESULTAAT SGS</v>
      </c>
      <c r="CO102">
        <f>A!CN102</f>
        <v>45897</v>
      </c>
      <c r="CP102">
        <f>A!CO102</f>
        <v>0</v>
      </c>
      <c r="CQ102" t="str">
        <f>A!CP102</f>
        <v>urn:imsikb0101:Leveranciers:id:21</v>
      </c>
      <c r="CR102" t="str">
        <f>A!CQ102</f>
        <v>14.7.0</v>
      </c>
    </row>
    <row r="103" spans="1:96"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21" t="str">
        <f>IF(A!P103="","",INDEX(B!$A$1:$BT$2000,MATCH(A!P103,B!$AX$1:$AX$2000,0),D!$B$15))</f>
        <v/>
      </c>
      <c r="Q103">
        <f>A!Q103</f>
        <v>0</v>
      </c>
      <c r="R103">
        <f>A!R103</f>
        <v>0</v>
      </c>
      <c r="S103">
        <f>A!S103</f>
        <v>0</v>
      </c>
      <c r="T103">
        <f>A!T103</f>
        <v>0</v>
      </c>
      <c r="U103">
        <f>A!U103</f>
        <v>0</v>
      </c>
      <c r="V103" s="21">
        <f>IF(A!V103="&lt;",1,A!V103)</f>
        <v>0</v>
      </c>
      <c r="W103">
        <f>A!W103</f>
        <v>0</v>
      </c>
      <c r="X103">
        <f>A!X103</f>
        <v>0</v>
      </c>
      <c r="Y103">
        <f>A!Y103</f>
        <v>0</v>
      </c>
      <c r="Z103" s="21">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21"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_3f23c790-fbd2-4e0e-890f-b21d0067ccb6</v>
      </c>
      <c r="BY103" t="str">
        <f>A!BX103</f>
        <v>3f23c790-fbd2-4e0e-890f-b21d0067ccb6</v>
      </c>
      <c r="BZ103" t="str">
        <f>A!BY103</f>
        <v>SIKB</v>
      </c>
      <c r="CA103" t="str">
        <f>A!BZ103</f>
        <v>B09-1-1 B09 (250-350)</v>
      </c>
      <c r="CB103">
        <f>A!CA103</f>
        <v>45890</v>
      </c>
      <c r="CC103" t="str">
        <f>A!CB103</f>
        <v>#_8f7bf789-d8e5-492f-8a55-49792101ae95</v>
      </c>
      <c r="CD103" t="str">
        <f>A!CC103</f>
        <v>#_1c3f9460-7b80-4993-9dd0-5cbd6bb258d4</v>
      </c>
      <c r="CE103">
        <f>A!CD103</f>
        <v>0</v>
      </c>
      <c r="CF103" t="str">
        <f>A!CE103</f>
        <v>urn:immetingen:compartiment:id:2</v>
      </c>
      <c r="CG103" t="str">
        <f>A!CF103</f>
        <v>_TI-65853232</v>
      </c>
      <c r="CH103">
        <f>A!CG103</f>
        <v>45890</v>
      </c>
      <c r="CI103" t="str">
        <f>A!CH103</f>
        <v>urn:immetingen:monstertype:id:10</v>
      </c>
      <c r="CJ103" t="str">
        <f>A!CI103</f>
        <v>urn:imsikb0101:Applicaties:id:16</v>
      </c>
      <c r="CK103" t="str">
        <f>A!CJ103</f>
        <v>urn:imsikb0101:DatastroomType:id:1</v>
      </c>
      <c r="CL103">
        <f>A!CK103</f>
        <v>45897</v>
      </c>
      <c r="CM103" t="str">
        <f>A!CL103</f>
        <v>SGS, Rotterdam</v>
      </c>
      <c r="CN103" t="str">
        <f>A!CM103</f>
        <v>LABRESULTAAT SGS</v>
      </c>
      <c r="CO103">
        <f>A!CN103</f>
        <v>45897</v>
      </c>
      <c r="CP103">
        <f>A!CO103</f>
        <v>0</v>
      </c>
      <c r="CQ103" t="str">
        <f>A!CP103</f>
        <v>urn:imsikb0101:Leveranciers:id:21</v>
      </c>
      <c r="CR103" t="str">
        <f>A!CQ103</f>
        <v>14.7.0</v>
      </c>
    </row>
    <row r="104" spans="1:96"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21" t="str">
        <f>IF(A!P104="","",INDEX(B!$A$1:$BT$2000,MATCH(A!P104,B!$AX$1:$AX$2000,0),D!$B$15))</f>
        <v/>
      </c>
      <c r="Q104">
        <f>A!Q104</f>
        <v>0</v>
      </c>
      <c r="R104">
        <f>A!R104</f>
        <v>0</v>
      </c>
      <c r="S104">
        <f>A!S104</f>
        <v>0</v>
      </c>
      <c r="T104">
        <f>A!T104</f>
        <v>0</v>
      </c>
      <c r="U104">
        <f>A!U104</f>
        <v>0</v>
      </c>
      <c r="V104" s="21">
        <f>IF(A!V104="&lt;",1,A!V104)</f>
        <v>0</v>
      </c>
      <c r="W104">
        <f>A!W104</f>
        <v>0</v>
      </c>
      <c r="X104">
        <f>A!X104</f>
        <v>0</v>
      </c>
      <c r="Y104">
        <f>A!Y104</f>
        <v>0</v>
      </c>
      <c r="Z104" s="21">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21"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_3f23c790-fbd2-4e0e-890f-b21d0067ccb6</v>
      </c>
      <c r="BY104" t="str">
        <f>A!BX104</f>
        <v>3f23c790-fbd2-4e0e-890f-b21d0067ccb6</v>
      </c>
      <c r="BZ104" t="str">
        <f>A!BY104</f>
        <v>SIKB</v>
      </c>
      <c r="CA104" t="str">
        <f>A!BZ104</f>
        <v>B09-1-1 B09 (250-350)</v>
      </c>
      <c r="CB104">
        <f>A!CA104</f>
        <v>45890</v>
      </c>
      <c r="CC104" t="str">
        <f>A!CB104</f>
        <v>#_8f7bf789-d8e5-492f-8a55-49792101ae95</v>
      </c>
      <c r="CD104" t="str">
        <f>A!CC104</f>
        <v>#_1ce85220-9552-4eed-8fce-90ec267606c8</v>
      </c>
      <c r="CE104">
        <f>A!CD104</f>
        <v>0</v>
      </c>
      <c r="CF104" t="str">
        <f>A!CE104</f>
        <v>urn:immetingen:compartiment:id:2</v>
      </c>
      <c r="CG104" t="str">
        <f>A!CF104</f>
        <v>_TI-65853232</v>
      </c>
      <c r="CH104">
        <f>A!CG104</f>
        <v>45890</v>
      </c>
      <c r="CI104" t="str">
        <f>A!CH104</f>
        <v>urn:immetingen:monstertype:id:10</v>
      </c>
      <c r="CJ104" t="str">
        <f>A!CI104</f>
        <v>urn:imsikb0101:Applicaties:id:16</v>
      </c>
      <c r="CK104" t="str">
        <f>A!CJ104</f>
        <v>urn:imsikb0101:DatastroomType:id:1</v>
      </c>
      <c r="CL104">
        <f>A!CK104</f>
        <v>45897</v>
      </c>
      <c r="CM104" t="str">
        <f>A!CL104</f>
        <v>SGS, Rotterdam</v>
      </c>
      <c r="CN104" t="str">
        <f>A!CM104</f>
        <v>LABRESULTAAT SGS</v>
      </c>
      <c r="CO104">
        <f>A!CN104</f>
        <v>45897</v>
      </c>
      <c r="CP104">
        <f>A!CO104</f>
        <v>0</v>
      </c>
      <c r="CQ104" t="str">
        <f>A!CP104</f>
        <v>urn:imsikb0101:Leveranciers:id:21</v>
      </c>
      <c r="CR104" t="str">
        <f>A!CQ104</f>
        <v>14.7.0</v>
      </c>
    </row>
    <row r="105" spans="1:96"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21" t="str">
        <f>IF(A!P105="","",INDEX(B!$A$1:$BT$2000,MATCH(A!P105,B!$AX$1:$AX$2000,0),D!$B$15))</f>
        <v/>
      </c>
      <c r="Q105">
        <f>A!Q105</f>
        <v>0</v>
      </c>
      <c r="R105">
        <f>A!R105</f>
        <v>0</v>
      </c>
      <c r="S105">
        <f>A!S105</f>
        <v>0</v>
      </c>
      <c r="T105">
        <f>A!T105</f>
        <v>0</v>
      </c>
      <c r="U105">
        <f>A!U105</f>
        <v>0</v>
      </c>
      <c r="V105" s="21">
        <f>IF(A!V105="&lt;",1,A!V105)</f>
        <v>0</v>
      </c>
      <c r="W105">
        <f>A!W105</f>
        <v>0</v>
      </c>
      <c r="X105">
        <f>A!X105</f>
        <v>0</v>
      </c>
      <c r="Y105">
        <f>A!Y105</f>
        <v>0</v>
      </c>
      <c r="Z105" s="21">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21"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_3f23c790-fbd2-4e0e-890f-b21d0067ccb6</v>
      </c>
      <c r="BY105" t="str">
        <f>A!BX105</f>
        <v>3f23c790-fbd2-4e0e-890f-b21d0067ccb6</v>
      </c>
      <c r="BZ105" t="str">
        <f>A!BY105</f>
        <v>SIKB</v>
      </c>
      <c r="CA105" t="str">
        <f>A!BZ105</f>
        <v>B09-1-1 B09 (250-350)</v>
      </c>
      <c r="CB105">
        <f>A!CA105</f>
        <v>45890</v>
      </c>
      <c r="CC105" t="str">
        <f>A!CB105</f>
        <v>#_8f7bf789-d8e5-492f-8a55-49792101ae95</v>
      </c>
      <c r="CD105" t="str">
        <f>A!CC105</f>
        <v>#_bbfffe2c-1133-4c85-86e3-2fe9c766b977</v>
      </c>
      <c r="CE105">
        <f>A!CD105</f>
        <v>0</v>
      </c>
      <c r="CF105" t="str">
        <f>A!CE105</f>
        <v>urn:immetingen:compartiment:id:2</v>
      </c>
      <c r="CG105" t="str">
        <f>A!CF105</f>
        <v>_TI-65853232</v>
      </c>
      <c r="CH105">
        <f>A!CG105</f>
        <v>45890</v>
      </c>
      <c r="CI105" t="str">
        <f>A!CH105</f>
        <v>urn:immetingen:monstertype:id:10</v>
      </c>
      <c r="CJ105" t="str">
        <f>A!CI105</f>
        <v>urn:imsikb0101:Applicaties:id:16</v>
      </c>
      <c r="CK105" t="str">
        <f>A!CJ105</f>
        <v>urn:imsikb0101:DatastroomType:id:1</v>
      </c>
      <c r="CL105">
        <f>A!CK105</f>
        <v>45897</v>
      </c>
      <c r="CM105" t="str">
        <f>A!CL105</f>
        <v>SGS, Rotterdam</v>
      </c>
      <c r="CN105" t="str">
        <f>A!CM105</f>
        <v>LABRESULTAAT SGS</v>
      </c>
      <c r="CO105">
        <f>A!CN105</f>
        <v>45897</v>
      </c>
      <c r="CP105">
        <f>A!CO105</f>
        <v>0</v>
      </c>
      <c r="CQ105" t="str">
        <f>A!CP105</f>
        <v>urn:imsikb0101:Leveranciers:id:21</v>
      </c>
      <c r="CR105" t="str">
        <f>A!CQ105</f>
        <v>14.7.0</v>
      </c>
    </row>
    <row r="106" spans="1:96"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21" t="str">
        <f>IF(A!P106="","",INDEX(B!$A$1:$BT$2000,MATCH(A!P106,B!$AX$1:$AX$2000,0),D!$B$15))</f>
        <v/>
      </c>
      <c r="Q106">
        <f>A!Q106</f>
        <v>0</v>
      </c>
      <c r="R106">
        <f>A!R106</f>
        <v>0</v>
      </c>
      <c r="S106">
        <f>A!S106</f>
        <v>0</v>
      </c>
      <c r="T106">
        <f>A!T106</f>
        <v>0</v>
      </c>
      <c r="U106">
        <f>A!U106</f>
        <v>0</v>
      </c>
      <c r="V106" s="21">
        <f>IF(A!V106="&lt;",1,A!V106)</f>
        <v>0</v>
      </c>
      <c r="W106">
        <f>A!W106</f>
        <v>0</v>
      </c>
      <c r="X106">
        <f>A!X106</f>
        <v>0</v>
      </c>
      <c r="Y106">
        <f>A!Y106</f>
        <v>0</v>
      </c>
      <c r="Z106" s="21">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21"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_3f23c790-fbd2-4e0e-890f-b21d0067ccb6</v>
      </c>
      <c r="BY106" t="str">
        <f>A!BX106</f>
        <v>3f23c790-fbd2-4e0e-890f-b21d0067ccb6</v>
      </c>
      <c r="BZ106" t="str">
        <f>A!BY106</f>
        <v>SIKB</v>
      </c>
      <c r="CA106" t="str">
        <f>A!BZ106</f>
        <v>B09-1-1 B09 (250-350)</v>
      </c>
      <c r="CB106">
        <f>A!CA106</f>
        <v>45890</v>
      </c>
      <c r="CC106" t="str">
        <f>A!CB106</f>
        <v>#_8f7bf789-d8e5-492f-8a55-49792101ae95</v>
      </c>
      <c r="CD106" t="str">
        <f>A!CC106</f>
        <v>#_5cecabe9-4035-4fa4-82e0-146adb1c3f2b</v>
      </c>
      <c r="CE106">
        <f>A!CD106</f>
        <v>0</v>
      </c>
      <c r="CF106" t="str">
        <f>A!CE106</f>
        <v>urn:immetingen:compartiment:id:2</v>
      </c>
      <c r="CG106" t="str">
        <f>A!CF106</f>
        <v>_TI-65853232</v>
      </c>
      <c r="CH106">
        <f>A!CG106</f>
        <v>45890</v>
      </c>
      <c r="CI106" t="str">
        <f>A!CH106</f>
        <v>urn:immetingen:monstertype:id:10</v>
      </c>
      <c r="CJ106" t="str">
        <f>A!CI106</f>
        <v>urn:imsikb0101:Applicaties:id:16</v>
      </c>
      <c r="CK106" t="str">
        <f>A!CJ106</f>
        <v>urn:imsikb0101:DatastroomType:id:1</v>
      </c>
      <c r="CL106">
        <f>A!CK106</f>
        <v>45897</v>
      </c>
      <c r="CM106" t="str">
        <f>A!CL106</f>
        <v>SGS, Rotterdam</v>
      </c>
      <c r="CN106" t="str">
        <f>A!CM106</f>
        <v>LABRESULTAAT SGS</v>
      </c>
      <c r="CO106">
        <f>A!CN106</f>
        <v>45897</v>
      </c>
      <c r="CP106">
        <f>A!CO106</f>
        <v>0</v>
      </c>
      <c r="CQ106" t="str">
        <f>A!CP106</f>
        <v>urn:imsikb0101:Leveranciers:id:21</v>
      </c>
      <c r="CR106" t="str">
        <f>A!CQ106</f>
        <v>14.7.0</v>
      </c>
    </row>
    <row r="107" spans="1:96"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21" t="str">
        <f>IF(A!P107="","",INDEX(B!$A$1:$BT$2000,MATCH(A!P107,B!$AX$1:$AX$2000,0),D!$B$15))</f>
        <v/>
      </c>
      <c r="Q107">
        <f>A!Q107</f>
        <v>0</v>
      </c>
      <c r="R107">
        <f>A!R107</f>
        <v>0</v>
      </c>
      <c r="S107">
        <f>A!S107</f>
        <v>0</v>
      </c>
      <c r="T107">
        <f>A!T107</f>
        <v>0</v>
      </c>
      <c r="U107">
        <f>A!U107</f>
        <v>0</v>
      </c>
      <c r="V107" s="21">
        <f>IF(A!V107="&lt;",1,A!V107)</f>
        <v>0</v>
      </c>
      <c r="W107">
        <f>A!W107</f>
        <v>0</v>
      </c>
      <c r="X107">
        <f>A!X107</f>
        <v>0</v>
      </c>
      <c r="Y107">
        <f>A!Y107</f>
        <v>0</v>
      </c>
      <c r="Z107" s="21">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21"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_3f23c790-fbd2-4e0e-890f-b21d0067ccb6</v>
      </c>
      <c r="BY107" t="str">
        <f>A!BX107</f>
        <v>3f23c790-fbd2-4e0e-890f-b21d0067ccb6</v>
      </c>
      <c r="BZ107" t="str">
        <f>A!BY107</f>
        <v>SIKB</v>
      </c>
      <c r="CA107" t="str">
        <f>A!BZ107</f>
        <v>B09-1-1 B09 (250-350)</v>
      </c>
      <c r="CB107">
        <f>A!CA107</f>
        <v>45890</v>
      </c>
      <c r="CC107" t="str">
        <f>A!CB107</f>
        <v>#_8f7bf789-d8e5-492f-8a55-49792101ae95</v>
      </c>
      <c r="CD107" t="str">
        <f>A!CC107</f>
        <v>#_95bcc321-40e4-4420-926d-e23616757005</v>
      </c>
      <c r="CE107">
        <f>A!CD107</f>
        <v>0</v>
      </c>
      <c r="CF107" t="str">
        <f>A!CE107</f>
        <v>urn:immetingen:compartiment:id:2</v>
      </c>
      <c r="CG107" t="str">
        <f>A!CF107</f>
        <v>_TI-65853232</v>
      </c>
      <c r="CH107">
        <f>A!CG107</f>
        <v>45890</v>
      </c>
      <c r="CI107" t="str">
        <f>A!CH107</f>
        <v>urn:immetingen:monstertype:id:10</v>
      </c>
      <c r="CJ107" t="str">
        <f>A!CI107</f>
        <v>urn:imsikb0101:Applicaties:id:16</v>
      </c>
      <c r="CK107" t="str">
        <f>A!CJ107</f>
        <v>urn:imsikb0101:DatastroomType:id:1</v>
      </c>
      <c r="CL107">
        <f>A!CK107</f>
        <v>45897</v>
      </c>
      <c r="CM107" t="str">
        <f>A!CL107</f>
        <v>SGS, Rotterdam</v>
      </c>
      <c r="CN107" t="str">
        <f>A!CM107</f>
        <v>LABRESULTAAT SGS</v>
      </c>
      <c r="CO107">
        <f>A!CN107</f>
        <v>45897</v>
      </c>
      <c r="CP107">
        <f>A!CO107</f>
        <v>0</v>
      </c>
      <c r="CQ107" t="str">
        <f>A!CP107</f>
        <v>urn:imsikb0101:Leveranciers:id:21</v>
      </c>
      <c r="CR107" t="str">
        <f>A!CQ107</f>
        <v>14.7.0</v>
      </c>
    </row>
    <row r="108" spans="1:96"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21" t="str">
        <f>IF(A!P108="","",INDEX(B!$A$1:$BT$2000,MATCH(A!P108,B!$AX$1:$AX$2000,0),D!$B$15))</f>
        <v/>
      </c>
      <c r="Q108">
        <f>A!Q108</f>
        <v>0</v>
      </c>
      <c r="R108">
        <f>A!R108</f>
        <v>0</v>
      </c>
      <c r="S108">
        <f>A!S108</f>
        <v>0</v>
      </c>
      <c r="T108">
        <f>A!T108</f>
        <v>0</v>
      </c>
      <c r="U108">
        <f>A!U108</f>
        <v>0</v>
      </c>
      <c r="V108" s="21">
        <f>IF(A!V108="&lt;",1,A!V108)</f>
        <v>0</v>
      </c>
      <c r="W108">
        <f>A!W108</f>
        <v>0</v>
      </c>
      <c r="X108">
        <f>A!X108</f>
        <v>0</v>
      </c>
      <c r="Y108">
        <f>A!Y108</f>
        <v>0</v>
      </c>
      <c r="Z108" s="21">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21"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_3f23c790-fbd2-4e0e-890f-b21d0067ccb6</v>
      </c>
      <c r="BY108" t="str">
        <f>A!BX108</f>
        <v>3f23c790-fbd2-4e0e-890f-b21d0067ccb6</v>
      </c>
      <c r="BZ108" t="str">
        <f>A!BY108</f>
        <v>SIKB</v>
      </c>
      <c r="CA108" t="str">
        <f>A!BZ108</f>
        <v>B09-1-1 B09 (250-350)</v>
      </c>
      <c r="CB108">
        <f>A!CA108</f>
        <v>45890</v>
      </c>
      <c r="CC108" t="str">
        <f>A!CB108</f>
        <v>#_8f7bf789-d8e5-492f-8a55-49792101ae95</v>
      </c>
      <c r="CD108" t="str">
        <f>A!CC108</f>
        <v>#_f1f5cfdc-3c0f-4aa3-ac1d-69dc9d9434b1</v>
      </c>
      <c r="CE108">
        <f>A!CD108</f>
        <v>0</v>
      </c>
      <c r="CF108" t="str">
        <f>A!CE108</f>
        <v>urn:immetingen:compartiment:id:2</v>
      </c>
      <c r="CG108" t="str">
        <f>A!CF108</f>
        <v>_TI-65853232</v>
      </c>
      <c r="CH108">
        <f>A!CG108</f>
        <v>45890</v>
      </c>
      <c r="CI108" t="str">
        <f>A!CH108</f>
        <v>urn:immetingen:monstertype:id:10</v>
      </c>
      <c r="CJ108" t="str">
        <f>A!CI108</f>
        <v>urn:imsikb0101:Applicaties:id:16</v>
      </c>
      <c r="CK108" t="str">
        <f>A!CJ108</f>
        <v>urn:imsikb0101:DatastroomType:id:1</v>
      </c>
      <c r="CL108">
        <f>A!CK108</f>
        <v>45897</v>
      </c>
      <c r="CM108" t="str">
        <f>A!CL108</f>
        <v>SGS, Rotterdam</v>
      </c>
      <c r="CN108" t="str">
        <f>A!CM108</f>
        <v>LABRESULTAAT SGS</v>
      </c>
      <c r="CO108">
        <f>A!CN108</f>
        <v>45897</v>
      </c>
      <c r="CP108">
        <f>A!CO108</f>
        <v>0</v>
      </c>
      <c r="CQ108" t="str">
        <f>A!CP108</f>
        <v>urn:imsikb0101:Leveranciers:id:21</v>
      </c>
      <c r="CR108" t="str">
        <f>A!CQ108</f>
        <v>14.7.0</v>
      </c>
    </row>
    <row r="109" spans="1:96"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21" t="str">
        <f>IF(A!P109="","",INDEX(B!$A$1:$BT$2000,MATCH(A!P109,B!$AX$1:$AX$2000,0),D!$B$15))</f>
        <v/>
      </c>
      <c r="Q109">
        <f>A!Q109</f>
        <v>0</v>
      </c>
      <c r="R109">
        <f>A!R109</f>
        <v>0</v>
      </c>
      <c r="S109">
        <f>A!S109</f>
        <v>0</v>
      </c>
      <c r="T109">
        <f>A!T109</f>
        <v>0</v>
      </c>
      <c r="U109">
        <f>A!U109</f>
        <v>0</v>
      </c>
      <c r="V109" s="21">
        <f>IF(A!V109="&lt;",1,A!V109)</f>
        <v>0</v>
      </c>
      <c r="W109">
        <f>A!W109</f>
        <v>0</v>
      </c>
      <c r="X109">
        <f>A!X109</f>
        <v>0</v>
      </c>
      <c r="Y109">
        <f>A!Y109</f>
        <v>0</v>
      </c>
      <c r="Z109" s="21">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21"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_3f23c790-fbd2-4e0e-890f-b21d0067ccb6</v>
      </c>
      <c r="BY109" t="str">
        <f>A!BX109</f>
        <v>3f23c790-fbd2-4e0e-890f-b21d0067ccb6</v>
      </c>
      <c r="BZ109" t="str">
        <f>A!BY109</f>
        <v>SIKB</v>
      </c>
      <c r="CA109" t="str">
        <f>A!BZ109</f>
        <v>B09-1-1 B09 (250-350)</v>
      </c>
      <c r="CB109">
        <f>A!CA109</f>
        <v>45890</v>
      </c>
      <c r="CC109" t="str">
        <f>A!CB109</f>
        <v>#_8f7bf789-d8e5-492f-8a55-49792101ae95</v>
      </c>
      <c r="CD109" t="str">
        <f>A!CC109</f>
        <v>#_483dd6d1-4024-4905-8b67-df7a3f25b1ce</v>
      </c>
      <c r="CE109">
        <f>A!CD109</f>
        <v>0</v>
      </c>
      <c r="CF109" t="str">
        <f>A!CE109</f>
        <v>urn:immetingen:compartiment:id:2</v>
      </c>
      <c r="CG109" t="str">
        <f>A!CF109</f>
        <v>_TI-65853232</v>
      </c>
      <c r="CH109">
        <f>A!CG109</f>
        <v>45890</v>
      </c>
      <c r="CI109" t="str">
        <f>A!CH109</f>
        <v>urn:immetingen:monstertype:id:10</v>
      </c>
      <c r="CJ109" t="str">
        <f>A!CI109</f>
        <v>urn:imsikb0101:Applicaties:id:16</v>
      </c>
      <c r="CK109" t="str">
        <f>A!CJ109</f>
        <v>urn:imsikb0101:DatastroomType:id:1</v>
      </c>
      <c r="CL109">
        <f>A!CK109</f>
        <v>45897</v>
      </c>
      <c r="CM109" t="str">
        <f>A!CL109</f>
        <v>SGS, Rotterdam</v>
      </c>
      <c r="CN109" t="str">
        <f>A!CM109</f>
        <v>LABRESULTAAT SGS</v>
      </c>
      <c r="CO109">
        <f>A!CN109</f>
        <v>45897</v>
      </c>
      <c r="CP109">
        <f>A!CO109</f>
        <v>0</v>
      </c>
      <c r="CQ109" t="str">
        <f>A!CP109</f>
        <v>urn:imsikb0101:Leveranciers:id:21</v>
      </c>
      <c r="CR109" t="str">
        <f>A!CQ109</f>
        <v>14.7.0</v>
      </c>
    </row>
    <row r="110" spans="1:96"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21" t="str">
        <f>IF(A!P110="","",INDEX(B!$A$1:$BT$2000,MATCH(A!P110,B!$AX$1:$AX$2000,0),D!$B$15))</f>
        <v/>
      </c>
      <c r="Q110">
        <f>A!Q110</f>
        <v>0</v>
      </c>
      <c r="R110">
        <f>A!R110</f>
        <v>0</v>
      </c>
      <c r="S110">
        <f>A!S110</f>
        <v>0</v>
      </c>
      <c r="T110">
        <f>A!T110</f>
        <v>0</v>
      </c>
      <c r="U110">
        <f>A!U110</f>
        <v>0</v>
      </c>
      <c r="V110" s="21">
        <f>IF(A!V110="&lt;",1,A!V110)</f>
        <v>0</v>
      </c>
      <c r="W110">
        <f>A!W110</f>
        <v>0</v>
      </c>
      <c r="X110">
        <f>A!X110</f>
        <v>0</v>
      </c>
      <c r="Y110">
        <f>A!Y110</f>
        <v>0</v>
      </c>
      <c r="Z110" s="21">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21"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_3f23c790-fbd2-4e0e-890f-b21d0067ccb6</v>
      </c>
      <c r="BY110" t="str">
        <f>A!BX110</f>
        <v>3f23c790-fbd2-4e0e-890f-b21d0067ccb6</v>
      </c>
      <c r="BZ110" t="str">
        <f>A!BY110</f>
        <v>SIKB</v>
      </c>
      <c r="CA110" t="str">
        <f>A!BZ110</f>
        <v>B09-1-1 B09 (250-350)</v>
      </c>
      <c r="CB110">
        <f>A!CA110</f>
        <v>45890</v>
      </c>
      <c r="CC110" t="str">
        <f>A!CB110</f>
        <v>#_8f7bf789-d8e5-492f-8a55-49792101ae95</v>
      </c>
      <c r="CD110" t="str">
        <f>A!CC110</f>
        <v>#_b6911345-5071-4733-90a2-fa0fcaa6c0d2</v>
      </c>
      <c r="CE110">
        <f>A!CD110</f>
        <v>0</v>
      </c>
      <c r="CF110" t="str">
        <f>A!CE110</f>
        <v>urn:immetingen:compartiment:id:2</v>
      </c>
      <c r="CG110" t="str">
        <f>A!CF110</f>
        <v>_TI-65853232</v>
      </c>
      <c r="CH110">
        <f>A!CG110</f>
        <v>45890</v>
      </c>
      <c r="CI110" t="str">
        <f>A!CH110</f>
        <v>urn:immetingen:monstertype:id:10</v>
      </c>
      <c r="CJ110" t="str">
        <f>A!CI110</f>
        <v>urn:imsikb0101:Applicaties:id:16</v>
      </c>
      <c r="CK110" t="str">
        <f>A!CJ110</f>
        <v>urn:imsikb0101:DatastroomType:id:1</v>
      </c>
      <c r="CL110">
        <f>A!CK110</f>
        <v>45897</v>
      </c>
      <c r="CM110" t="str">
        <f>A!CL110</f>
        <v>SGS, Rotterdam</v>
      </c>
      <c r="CN110" t="str">
        <f>A!CM110</f>
        <v>LABRESULTAAT SGS</v>
      </c>
      <c r="CO110">
        <f>A!CN110</f>
        <v>45897</v>
      </c>
      <c r="CP110">
        <f>A!CO110</f>
        <v>0</v>
      </c>
      <c r="CQ110" t="str">
        <f>A!CP110</f>
        <v>urn:imsikb0101:Leveranciers:id:21</v>
      </c>
      <c r="CR110" t="str">
        <f>A!CQ110</f>
        <v>14.7.0</v>
      </c>
    </row>
    <row r="111" spans="1:96"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21" t="str">
        <f>IF(A!P111="","",INDEX(B!$A$1:$BT$2000,MATCH(A!P111,B!$AX$1:$AX$2000,0),D!$B$15))</f>
        <v/>
      </c>
      <c r="Q111">
        <f>A!Q111</f>
        <v>0</v>
      </c>
      <c r="R111">
        <f>A!R111</f>
        <v>0</v>
      </c>
      <c r="S111">
        <f>A!S111</f>
        <v>0</v>
      </c>
      <c r="T111">
        <f>A!T111</f>
        <v>0</v>
      </c>
      <c r="U111">
        <f>A!U111</f>
        <v>0</v>
      </c>
      <c r="V111" s="21">
        <f>IF(A!V111="&lt;",1,A!V111)</f>
        <v>0</v>
      </c>
      <c r="W111">
        <f>A!W111</f>
        <v>0</v>
      </c>
      <c r="X111">
        <f>A!X111</f>
        <v>0</v>
      </c>
      <c r="Y111">
        <f>A!Y111</f>
        <v>0</v>
      </c>
      <c r="Z111" s="21">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21"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_3f23c790-fbd2-4e0e-890f-b21d0067ccb6</v>
      </c>
      <c r="BY111" t="str">
        <f>A!BX111</f>
        <v>3f23c790-fbd2-4e0e-890f-b21d0067ccb6</v>
      </c>
      <c r="BZ111" t="str">
        <f>A!BY111</f>
        <v>SIKB</v>
      </c>
      <c r="CA111" t="str">
        <f>A!BZ111</f>
        <v>B09-1-1 B09 (250-350)</v>
      </c>
      <c r="CB111">
        <f>A!CA111</f>
        <v>45890</v>
      </c>
      <c r="CC111" t="str">
        <f>A!CB111</f>
        <v>#_8f7bf789-d8e5-492f-8a55-49792101ae95</v>
      </c>
      <c r="CD111" t="str">
        <f>A!CC111</f>
        <v>#_5ad4bfb0-8b72-430d-bc5a-83d9c4321e4c</v>
      </c>
      <c r="CE111">
        <f>A!CD111</f>
        <v>0</v>
      </c>
      <c r="CF111" t="str">
        <f>A!CE111</f>
        <v>urn:immetingen:compartiment:id:2</v>
      </c>
      <c r="CG111" t="str">
        <f>A!CF111</f>
        <v>_TI-65853232</v>
      </c>
      <c r="CH111">
        <f>A!CG111</f>
        <v>45890</v>
      </c>
      <c r="CI111" t="str">
        <f>A!CH111</f>
        <v>urn:immetingen:monstertype:id:10</v>
      </c>
      <c r="CJ111" t="str">
        <f>A!CI111</f>
        <v>urn:imsikb0101:Applicaties:id:16</v>
      </c>
      <c r="CK111" t="str">
        <f>A!CJ111</f>
        <v>urn:imsikb0101:DatastroomType:id:1</v>
      </c>
      <c r="CL111">
        <f>A!CK111</f>
        <v>45897</v>
      </c>
      <c r="CM111" t="str">
        <f>A!CL111</f>
        <v>SGS, Rotterdam</v>
      </c>
      <c r="CN111" t="str">
        <f>A!CM111</f>
        <v>LABRESULTAAT SGS</v>
      </c>
      <c r="CO111">
        <f>A!CN111</f>
        <v>45897</v>
      </c>
      <c r="CP111">
        <f>A!CO111</f>
        <v>0</v>
      </c>
      <c r="CQ111" t="str">
        <f>A!CP111</f>
        <v>urn:imsikb0101:Leveranciers:id:21</v>
      </c>
      <c r="CR111" t="str">
        <f>A!CQ111</f>
        <v>14.7.0</v>
      </c>
    </row>
    <row r="112" spans="1:96"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21" t="str">
        <f>IF(A!P112="","",INDEX(B!$A$1:$BT$2000,MATCH(A!P112,B!$AX$1:$AX$2000,0),D!$B$15))</f>
        <v/>
      </c>
      <c r="Q112">
        <f>A!Q112</f>
        <v>0</v>
      </c>
      <c r="R112">
        <f>A!R112</f>
        <v>0</v>
      </c>
      <c r="S112">
        <f>A!S112</f>
        <v>0</v>
      </c>
      <c r="T112">
        <f>A!T112</f>
        <v>0</v>
      </c>
      <c r="U112">
        <f>A!U112</f>
        <v>0</v>
      </c>
      <c r="V112" s="21">
        <f>IF(A!V112="&lt;",1,A!V112)</f>
        <v>0</v>
      </c>
      <c r="W112">
        <f>A!W112</f>
        <v>0</v>
      </c>
      <c r="X112">
        <f>A!X112</f>
        <v>0</v>
      </c>
      <c r="Y112">
        <f>A!Y112</f>
        <v>0</v>
      </c>
      <c r="Z112" s="21">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21"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_3f23c790-fbd2-4e0e-890f-b21d0067ccb6</v>
      </c>
      <c r="BY112" t="str">
        <f>A!BX112</f>
        <v>3f23c790-fbd2-4e0e-890f-b21d0067ccb6</v>
      </c>
      <c r="BZ112" t="str">
        <f>A!BY112</f>
        <v>SIKB</v>
      </c>
      <c r="CA112" t="str">
        <f>A!BZ112</f>
        <v>B09-1-1 B09 (250-350)</v>
      </c>
      <c r="CB112">
        <f>A!CA112</f>
        <v>45890</v>
      </c>
      <c r="CC112" t="str">
        <f>A!CB112</f>
        <v>#_8f7bf789-d8e5-492f-8a55-49792101ae95</v>
      </c>
      <c r="CD112" t="str">
        <f>A!CC112</f>
        <v>#_0721c4b0-2c47-46e8-bc58-105294d9ba37</v>
      </c>
      <c r="CE112">
        <f>A!CD112</f>
        <v>0</v>
      </c>
      <c r="CF112" t="str">
        <f>A!CE112</f>
        <v>urn:immetingen:compartiment:id:2</v>
      </c>
      <c r="CG112" t="str">
        <f>A!CF112</f>
        <v>_TI-65853232</v>
      </c>
      <c r="CH112">
        <f>A!CG112</f>
        <v>45890</v>
      </c>
      <c r="CI112" t="str">
        <f>A!CH112</f>
        <v>urn:immetingen:monstertype:id:10</v>
      </c>
      <c r="CJ112" t="str">
        <f>A!CI112</f>
        <v>urn:imsikb0101:Applicaties:id:16</v>
      </c>
      <c r="CK112" t="str">
        <f>A!CJ112</f>
        <v>urn:imsikb0101:DatastroomType:id:1</v>
      </c>
      <c r="CL112">
        <f>A!CK112</f>
        <v>45897</v>
      </c>
      <c r="CM112" t="str">
        <f>A!CL112</f>
        <v>SGS, Rotterdam</v>
      </c>
      <c r="CN112" t="str">
        <f>A!CM112</f>
        <v>LABRESULTAAT SGS</v>
      </c>
      <c r="CO112">
        <f>A!CN112</f>
        <v>45897</v>
      </c>
      <c r="CP112">
        <f>A!CO112</f>
        <v>0</v>
      </c>
      <c r="CQ112" t="str">
        <f>A!CP112</f>
        <v>urn:imsikb0101:Leveranciers:id:21</v>
      </c>
      <c r="CR112" t="str">
        <f>A!CQ112</f>
        <v>14.7.0</v>
      </c>
    </row>
    <row r="113" spans="1:96"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21" t="str">
        <f>IF(A!P113="","",INDEX(B!$A$1:$BT$2000,MATCH(A!P113,B!$AX$1:$AX$2000,0),D!$B$15))</f>
        <v/>
      </c>
      <c r="Q113">
        <f>A!Q113</f>
        <v>0</v>
      </c>
      <c r="R113">
        <f>A!R113</f>
        <v>0</v>
      </c>
      <c r="S113">
        <f>A!S113</f>
        <v>0</v>
      </c>
      <c r="T113">
        <f>A!T113</f>
        <v>0</v>
      </c>
      <c r="U113">
        <f>A!U113</f>
        <v>0</v>
      </c>
      <c r="V113" s="21">
        <f>IF(A!V113="&lt;",1,A!V113)</f>
        <v>0</v>
      </c>
      <c r="W113">
        <f>A!W113</f>
        <v>0</v>
      </c>
      <c r="X113">
        <f>A!X113</f>
        <v>0</v>
      </c>
      <c r="Y113">
        <f>A!Y113</f>
        <v>0</v>
      </c>
      <c r="Z113" s="21">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21"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_3f23c790-fbd2-4e0e-890f-b21d0067ccb6</v>
      </c>
      <c r="BY113" t="str">
        <f>A!BX113</f>
        <v>3f23c790-fbd2-4e0e-890f-b21d0067ccb6</v>
      </c>
      <c r="BZ113" t="str">
        <f>A!BY113</f>
        <v>SIKB</v>
      </c>
      <c r="CA113" t="str">
        <f>A!BZ113</f>
        <v>B09-1-1 B09 (250-350)</v>
      </c>
      <c r="CB113">
        <f>A!CA113</f>
        <v>45890</v>
      </c>
      <c r="CC113" t="str">
        <f>A!CB113</f>
        <v>#_8f7bf789-d8e5-492f-8a55-49792101ae95</v>
      </c>
      <c r="CD113" t="str">
        <f>A!CC113</f>
        <v>#_281236e1-f8f5-40ab-a9d1-ed8d2ed0647e</v>
      </c>
      <c r="CE113">
        <f>A!CD113</f>
        <v>0</v>
      </c>
      <c r="CF113" t="str">
        <f>A!CE113</f>
        <v>urn:immetingen:compartiment:id:2</v>
      </c>
      <c r="CG113" t="str">
        <f>A!CF113</f>
        <v>_TI-65853232</v>
      </c>
      <c r="CH113">
        <f>A!CG113</f>
        <v>45890</v>
      </c>
      <c r="CI113" t="str">
        <f>A!CH113</f>
        <v>urn:immetingen:monstertype:id:10</v>
      </c>
      <c r="CJ113" t="str">
        <f>A!CI113</f>
        <v>urn:imsikb0101:Applicaties:id:16</v>
      </c>
      <c r="CK113" t="str">
        <f>A!CJ113</f>
        <v>urn:imsikb0101:DatastroomType:id:1</v>
      </c>
      <c r="CL113">
        <f>A!CK113</f>
        <v>45897</v>
      </c>
      <c r="CM113" t="str">
        <f>A!CL113</f>
        <v>SGS, Rotterdam</v>
      </c>
      <c r="CN113" t="str">
        <f>A!CM113</f>
        <v>LABRESULTAAT SGS</v>
      </c>
      <c r="CO113">
        <f>A!CN113</f>
        <v>45897</v>
      </c>
      <c r="CP113">
        <f>A!CO113</f>
        <v>0</v>
      </c>
      <c r="CQ113" t="str">
        <f>A!CP113</f>
        <v>urn:imsikb0101:Leveranciers:id:21</v>
      </c>
      <c r="CR113" t="str">
        <f>A!CQ113</f>
        <v>14.7.0</v>
      </c>
    </row>
    <row r="114" spans="1:96"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21" t="str">
        <f>IF(A!P114="","",INDEX(B!$A$1:$BT$2000,MATCH(A!P114,B!$AX$1:$AX$2000,0),D!$B$15))</f>
        <v/>
      </c>
      <c r="Q114">
        <f>A!Q114</f>
        <v>0</v>
      </c>
      <c r="R114">
        <f>A!R114</f>
        <v>0</v>
      </c>
      <c r="S114">
        <f>A!S114</f>
        <v>0</v>
      </c>
      <c r="T114">
        <f>A!T114</f>
        <v>0</v>
      </c>
      <c r="U114">
        <f>A!U114</f>
        <v>0</v>
      </c>
      <c r="V114" s="21">
        <f>IF(A!V114="&lt;",1,A!V114)</f>
        <v>0</v>
      </c>
      <c r="W114">
        <f>A!W114</f>
        <v>0</v>
      </c>
      <c r="X114">
        <f>A!X114</f>
        <v>0</v>
      </c>
      <c r="Y114">
        <f>A!Y114</f>
        <v>0</v>
      </c>
      <c r="Z114" s="21">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21"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_3f23c790-fbd2-4e0e-890f-b21d0067ccb6</v>
      </c>
      <c r="BY114" t="str">
        <f>A!BX114</f>
        <v>3f23c790-fbd2-4e0e-890f-b21d0067ccb6</v>
      </c>
      <c r="BZ114" t="str">
        <f>A!BY114</f>
        <v>SIKB</v>
      </c>
      <c r="CA114" t="str">
        <f>A!BZ114</f>
        <v>B09-1-1 B09 (250-350)</v>
      </c>
      <c r="CB114">
        <f>A!CA114</f>
        <v>45890</v>
      </c>
      <c r="CC114" t="str">
        <f>A!CB114</f>
        <v>#_8f7bf789-d8e5-492f-8a55-49792101ae95</v>
      </c>
      <c r="CD114" t="str">
        <f>A!CC114</f>
        <v>#_a4990aa5-7a11-4e6b-a220-219ed7fe4977</v>
      </c>
      <c r="CE114">
        <f>A!CD114</f>
        <v>0</v>
      </c>
      <c r="CF114" t="str">
        <f>A!CE114</f>
        <v>urn:immetingen:compartiment:id:2</v>
      </c>
      <c r="CG114" t="str">
        <f>A!CF114</f>
        <v>_TI-65853232</v>
      </c>
      <c r="CH114">
        <f>A!CG114</f>
        <v>45890</v>
      </c>
      <c r="CI114" t="str">
        <f>A!CH114</f>
        <v>urn:immetingen:monstertype:id:10</v>
      </c>
      <c r="CJ114" t="str">
        <f>A!CI114</f>
        <v>urn:imsikb0101:Applicaties:id:16</v>
      </c>
      <c r="CK114" t="str">
        <f>A!CJ114</f>
        <v>urn:imsikb0101:DatastroomType:id:1</v>
      </c>
      <c r="CL114">
        <f>A!CK114</f>
        <v>45897</v>
      </c>
      <c r="CM114" t="str">
        <f>A!CL114</f>
        <v>SGS, Rotterdam</v>
      </c>
      <c r="CN114" t="str">
        <f>A!CM114</f>
        <v>LABRESULTAAT SGS</v>
      </c>
      <c r="CO114">
        <f>A!CN114</f>
        <v>45897</v>
      </c>
      <c r="CP114">
        <f>A!CO114</f>
        <v>0</v>
      </c>
      <c r="CQ114" t="str">
        <f>A!CP114</f>
        <v>urn:imsikb0101:Leveranciers:id:21</v>
      </c>
      <c r="CR114" t="str">
        <f>A!CQ114</f>
        <v>14.7.0</v>
      </c>
    </row>
    <row r="115" spans="1:96"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21" t="str">
        <f>IF(A!P115="","",INDEX(B!$A$1:$BT$2000,MATCH(A!P115,B!$AX$1:$AX$2000,0),D!$B$15))</f>
        <v/>
      </c>
      <c r="Q115">
        <f>A!Q115</f>
        <v>0</v>
      </c>
      <c r="R115">
        <f>A!R115</f>
        <v>0</v>
      </c>
      <c r="S115">
        <f>A!S115</f>
        <v>0</v>
      </c>
      <c r="T115">
        <f>A!T115</f>
        <v>0</v>
      </c>
      <c r="U115">
        <f>A!U115</f>
        <v>0</v>
      </c>
      <c r="V115" s="21">
        <f>IF(A!V115="&lt;",1,A!V115)</f>
        <v>0</v>
      </c>
      <c r="W115">
        <f>A!W115</f>
        <v>0</v>
      </c>
      <c r="X115">
        <f>A!X115</f>
        <v>0</v>
      </c>
      <c r="Y115">
        <f>A!Y115</f>
        <v>0</v>
      </c>
      <c r="Z115" s="21">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21"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_3f23c790-fbd2-4e0e-890f-b21d0067ccb6</v>
      </c>
      <c r="BY115" t="str">
        <f>A!BX115</f>
        <v>3f23c790-fbd2-4e0e-890f-b21d0067ccb6</v>
      </c>
      <c r="BZ115" t="str">
        <f>A!BY115</f>
        <v>SIKB</v>
      </c>
      <c r="CA115" t="str">
        <f>A!BZ115</f>
        <v>B09-1-1 B09 (250-350)</v>
      </c>
      <c r="CB115">
        <f>A!CA115</f>
        <v>45890</v>
      </c>
      <c r="CC115" t="str">
        <f>A!CB115</f>
        <v>#_8f7bf789-d8e5-492f-8a55-49792101ae95</v>
      </c>
      <c r="CD115" t="str">
        <f>A!CC115</f>
        <v>#_379421c0-7f2e-4d43-a323-afd8e33c7a6e</v>
      </c>
      <c r="CE115">
        <f>A!CD115</f>
        <v>0</v>
      </c>
      <c r="CF115" t="str">
        <f>A!CE115</f>
        <v>urn:immetingen:compartiment:id:2</v>
      </c>
      <c r="CG115" t="str">
        <f>A!CF115</f>
        <v>_TI-65853232</v>
      </c>
      <c r="CH115">
        <f>A!CG115</f>
        <v>45890</v>
      </c>
      <c r="CI115" t="str">
        <f>A!CH115</f>
        <v>urn:immetingen:monstertype:id:10</v>
      </c>
      <c r="CJ115" t="str">
        <f>A!CI115</f>
        <v>urn:imsikb0101:Applicaties:id:16</v>
      </c>
      <c r="CK115" t="str">
        <f>A!CJ115</f>
        <v>urn:imsikb0101:DatastroomType:id:1</v>
      </c>
      <c r="CL115">
        <f>A!CK115</f>
        <v>45897</v>
      </c>
      <c r="CM115" t="str">
        <f>A!CL115</f>
        <v>SGS, Rotterdam</v>
      </c>
      <c r="CN115" t="str">
        <f>A!CM115</f>
        <v>LABRESULTAAT SGS</v>
      </c>
      <c r="CO115">
        <f>A!CN115</f>
        <v>45897</v>
      </c>
      <c r="CP115">
        <f>A!CO115</f>
        <v>0</v>
      </c>
      <c r="CQ115" t="str">
        <f>A!CP115</f>
        <v>urn:imsikb0101:Leveranciers:id:21</v>
      </c>
      <c r="CR115" t="str">
        <f>A!CQ115</f>
        <v>14.7.0</v>
      </c>
    </row>
    <row r="116" spans="1:96"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21" t="str">
        <f>IF(A!P116="","",INDEX(B!$A$1:$BT$2000,MATCH(A!P116,B!$AX$1:$AX$2000,0),D!$B$15))</f>
        <v/>
      </c>
      <c r="Q116">
        <f>A!Q116</f>
        <v>0</v>
      </c>
      <c r="R116">
        <f>A!R116</f>
        <v>0</v>
      </c>
      <c r="S116">
        <f>A!S116</f>
        <v>0</v>
      </c>
      <c r="T116">
        <f>A!T116</f>
        <v>0</v>
      </c>
      <c r="U116">
        <f>A!U116</f>
        <v>0</v>
      </c>
      <c r="V116" s="21">
        <f>IF(A!V116="&lt;",1,A!V116)</f>
        <v>0</v>
      </c>
      <c r="W116">
        <f>A!W116</f>
        <v>0</v>
      </c>
      <c r="X116">
        <f>A!X116</f>
        <v>0</v>
      </c>
      <c r="Y116">
        <f>A!Y116</f>
        <v>0</v>
      </c>
      <c r="Z116" s="21">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21"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_3f23c790-fbd2-4e0e-890f-b21d0067ccb6</v>
      </c>
      <c r="BY116" t="str">
        <f>A!BX116</f>
        <v>3f23c790-fbd2-4e0e-890f-b21d0067ccb6</v>
      </c>
      <c r="BZ116" t="str">
        <f>A!BY116</f>
        <v>SIKB</v>
      </c>
      <c r="CA116" t="str">
        <f>A!BZ116</f>
        <v>B09-1-1 B09 (250-350)</v>
      </c>
      <c r="CB116">
        <f>A!CA116</f>
        <v>45890</v>
      </c>
      <c r="CC116" t="str">
        <f>A!CB116</f>
        <v>#_8f7bf789-d8e5-492f-8a55-49792101ae95</v>
      </c>
      <c r="CD116" t="str">
        <f>A!CC116</f>
        <v>#_76bd5d09-a32e-4cc5-9210-2f253174ccec</v>
      </c>
      <c r="CE116">
        <f>A!CD116</f>
        <v>0</v>
      </c>
      <c r="CF116" t="str">
        <f>A!CE116</f>
        <v>urn:immetingen:compartiment:id:2</v>
      </c>
      <c r="CG116" t="str">
        <f>A!CF116</f>
        <v>_TI-65853232</v>
      </c>
      <c r="CH116">
        <f>A!CG116</f>
        <v>45890</v>
      </c>
      <c r="CI116" t="str">
        <f>A!CH116</f>
        <v>urn:immetingen:monstertype:id:10</v>
      </c>
      <c r="CJ116" t="str">
        <f>A!CI116</f>
        <v>urn:imsikb0101:Applicaties:id:16</v>
      </c>
      <c r="CK116" t="str">
        <f>A!CJ116</f>
        <v>urn:imsikb0101:DatastroomType:id:1</v>
      </c>
      <c r="CL116">
        <f>A!CK116</f>
        <v>45897</v>
      </c>
      <c r="CM116" t="str">
        <f>A!CL116</f>
        <v>SGS, Rotterdam</v>
      </c>
      <c r="CN116" t="str">
        <f>A!CM116</f>
        <v>LABRESULTAAT SGS</v>
      </c>
      <c r="CO116">
        <f>A!CN116</f>
        <v>45897</v>
      </c>
      <c r="CP116">
        <f>A!CO116</f>
        <v>0</v>
      </c>
      <c r="CQ116" t="str">
        <f>A!CP116</f>
        <v>urn:imsikb0101:Leveranciers:id:21</v>
      </c>
      <c r="CR116" t="str">
        <f>A!CQ116</f>
        <v>14.7.0</v>
      </c>
    </row>
    <row r="117" spans="1:96"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21" t="str">
        <f>IF(A!P117="","",INDEX(B!$A$1:$BT$2000,MATCH(A!P117,B!$AX$1:$AX$2000,0),D!$B$15))</f>
        <v/>
      </c>
      <c r="Q117">
        <f>A!Q117</f>
        <v>0</v>
      </c>
      <c r="R117">
        <f>A!R117</f>
        <v>0</v>
      </c>
      <c r="S117">
        <f>A!S117</f>
        <v>0</v>
      </c>
      <c r="T117">
        <f>A!T117</f>
        <v>0</v>
      </c>
      <c r="U117">
        <f>A!U117</f>
        <v>0</v>
      </c>
      <c r="V117" s="21">
        <f>IF(A!V117="&lt;",1,A!V117)</f>
        <v>0</v>
      </c>
      <c r="W117">
        <f>A!W117</f>
        <v>0</v>
      </c>
      <c r="X117">
        <f>A!X117</f>
        <v>0</v>
      </c>
      <c r="Y117">
        <f>A!Y117</f>
        <v>0</v>
      </c>
      <c r="Z117" s="21">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21"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_3f23c790-fbd2-4e0e-890f-b21d0067ccb6</v>
      </c>
      <c r="BY117" t="str">
        <f>A!BX117</f>
        <v>3f23c790-fbd2-4e0e-890f-b21d0067ccb6</v>
      </c>
      <c r="BZ117" t="str">
        <f>A!BY117</f>
        <v>SIKB</v>
      </c>
      <c r="CA117" t="str">
        <f>A!BZ117</f>
        <v>B09-1-1 B09 (250-350)</v>
      </c>
      <c r="CB117">
        <f>A!CA117</f>
        <v>45890</v>
      </c>
      <c r="CC117" t="str">
        <f>A!CB117</f>
        <v>#_8f7bf789-d8e5-492f-8a55-49792101ae95</v>
      </c>
      <c r="CD117" t="str">
        <f>A!CC117</f>
        <v>#_78153653-42ea-482e-916e-6d5e0aff9ff7</v>
      </c>
      <c r="CE117">
        <f>A!CD117</f>
        <v>0</v>
      </c>
      <c r="CF117" t="str">
        <f>A!CE117</f>
        <v>urn:immetingen:compartiment:id:2</v>
      </c>
      <c r="CG117" t="str">
        <f>A!CF117</f>
        <v>_TI-65853232</v>
      </c>
      <c r="CH117">
        <f>A!CG117</f>
        <v>45890</v>
      </c>
      <c r="CI117" t="str">
        <f>A!CH117</f>
        <v>urn:immetingen:monstertype:id:10</v>
      </c>
      <c r="CJ117" t="str">
        <f>A!CI117</f>
        <v>urn:imsikb0101:Applicaties:id:16</v>
      </c>
      <c r="CK117" t="str">
        <f>A!CJ117</f>
        <v>urn:imsikb0101:DatastroomType:id:1</v>
      </c>
      <c r="CL117">
        <f>A!CK117</f>
        <v>45897</v>
      </c>
      <c r="CM117" t="str">
        <f>A!CL117</f>
        <v>SGS, Rotterdam</v>
      </c>
      <c r="CN117" t="str">
        <f>A!CM117</f>
        <v>LABRESULTAAT SGS</v>
      </c>
      <c r="CO117">
        <f>A!CN117</f>
        <v>45897</v>
      </c>
      <c r="CP117">
        <f>A!CO117</f>
        <v>0</v>
      </c>
      <c r="CQ117" t="str">
        <f>A!CP117</f>
        <v>urn:imsikb0101:Leveranciers:id:21</v>
      </c>
      <c r="CR117" t="str">
        <f>A!CQ117</f>
        <v>14.7.0</v>
      </c>
    </row>
    <row r="118" spans="1:96"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21" t="str">
        <f>IF(A!P118="","",INDEX(B!$A$1:$BT$2000,MATCH(A!P118,B!$AX$1:$AX$2000,0),D!$B$15))</f>
        <v/>
      </c>
      <c r="Q118">
        <f>A!Q118</f>
        <v>0</v>
      </c>
      <c r="R118">
        <f>A!R118</f>
        <v>0</v>
      </c>
      <c r="S118">
        <f>A!S118</f>
        <v>0</v>
      </c>
      <c r="T118">
        <f>A!T118</f>
        <v>0</v>
      </c>
      <c r="U118">
        <f>A!U118</f>
        <v>0</v>
      </c>
      <c r="V118" s="21">
        <f>IF(A!V118="&lt;",1,A!V118)</f>
        <v>0</v>
      </c>
      <c r="W118">
        <f>A!W118</f>
        <v>0</v>
      </c>
      <c r="X118">
        <f>A!X118</f>
        <v>0</v>
      </c>
      <c r="Y118">
        <f>A!Y118</f>
        <v>0</v>
      </c>
      <c r="Z118" s="21">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21"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_3f23c790-fbd2-4e0e-890f-b21d0067ccb6</v>
      </c>
      <c r="BY118" t="str">
        <f>A!BX118</f>
        <v>3f23c790-fbd2-4e0e-890f-b21d0067ccb6</v>
      </c>
      <c r="BZ118" t="str">
        <f>A!BY118</f>
        <v>SIKB</v>
      </c>
      <c r="CA118" t="str">
        <f>A!BZ118</f>
        <v>B09-1-1 B09 (250-350)</v>
      </c>
      <c r="CB118">
        <f>A!CA118</f>
        <v>45890</v>
      </c>
      <c r="CC118" t="str">
        <f>A!CB118</f>
        <v>#_8f7bf789-d8e5-492f-8a55-49792101ae95</v>
      </c>
      <c r="CD118" t="str">
        <f>A!CC118</f>
        <v>#_4793cab0-5b2d-49a2-8b92-98c51477d4c2</v>
      </c>
      <c r="CE118">
        <f>A!CD118</f>
        <v>0</v>
      </c>
      <c r="CF118" t="str">
        <f>A!CE118</f>
        <v>urn:immetingen:compartiment:id:2</v>
      </c>
      <c r="CG118" t="str">
        <f>A!CF118</f>
        <v>_TI-65853232</v>
      </c>
      <c r="CH118">
        <f>A!CG118</f>
        <v>45890</v>
      </c>
      <c r="CI118" t="str">
        <f>A!CH118</f>
        <v>urn:immetingen:monstertype:id:10</v>
      </c>
      <c r="CJ118" t="str">
        <f>A!CI118</f>
        <v>urn:imsikb0101:Applicaties:id:16</v>
      </c>
      <c r="CK118" t="str">
        <f>A!CJ118</f>
        <v>urn:imsikb0101:DatastroomType:id:1</v>
      </c>
      <c r="CL118">
        <f>A!CK118</f>
        <v>45897</v>
      </c>
      <c r="CM118" t="str">
        <f>A!CL118</f>
        <v>SGS, Rotterdam</v>
      </c>
      <c r="CN118" t="str">
        <f>A!CM118</f>
        <v>LABRESULTAAT SGS</v>
      </c>
      <c r="CO118">
        <f>A!CN118</f>
        <v>45897</v>
      </c>
      <c r="CP118">
        <f>A!CO118</f>
        <v>0</v>
      </c>
      <c r="CQ118" t="str">
        <f>A!CP118</f>
        <v>urn:imsikb0101:Leveranciers:id:21</v>
      </c>
      <c r="CR118" t="str">
        <f>A!CQ118</f>
        <v>14.7.0</v>
      </c>
    </row>
    <row r="119" spans="1:96"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21" t="str">
        <f>IF(A!P119="","",INDEX(B!$A$1:$BT$2000,MATCH(A!P119,B!$AX$1:$AX$2000,0),D!$B$15))</f>
        <v/>
      </c>
      <c r="Q119">
        <f>A!Q119</f>
        <v>0</v>
      </c>
      <c r="R119">
        <f>A!R119</f>
        <v>0</v>
      </c>
      <c r="S119">
        <f>A!S119</f>
        <v>0</v>
      </c>
      <c r="T119">
        <f>A!T119</f>
        <v>0</v>
      </c>
      <c r="U119">
        <f>A!U119</f>
        <v>0</v>
      </c>
      <c r="V119" s="21">
        <f>IF(A!V119="&lt;",1,A!V119)</f>
        <v>0</v>
      </c>
      <c r="W119">
        <f>A!W119</f>
        <v>0</v>
      </c>
      <c r="X119">
        <f>A!X119</f>
        <v>0</v>
      </c>
      <c r="Y119">
        <f>A!Y119</f>
        <v>0</v>
      </c>
      <c r="Z119" s="21">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21"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_3f23c790-fbd2-4e0e-890f-b21d0067ccb6</v>
      </c>
      <c r="BY119" t="str">
        <f>A!BX119</f>
        <v>3f23c790-fbd2-4e0e-890f-b21d0067ccb6</v>
      </c>
      <c r="BZ119" t="str">
        <f>A!BY119</f>
        <v>SIKB</v>
      </c>
      <c r="CA119" t="str">
        <f>A!BZ119</f>
        <v>B09-1-1 B09 (250-350)</v>
      </c>
      <c r="CB119">
        <f>A!CA119</f>
        <v>45890</v>
      </c>
      <c r="CC119" t="str">
        <f>A!CB119</f>
        <v>#_8f7bf789-d8e5-492f-8a55-49792101ae95</v>
      </c>
      <c r="CD119" t="str">
        <f>A!CC119</f>
        <v>#_f122016c-4257-4ba8-aedf-4317b968b8da</v>
      </c>
      <c r="CE119">
        <f>A!CD119</f>
        <v>0</v>
      </c>
      <c r="CF119" t="str">
        <f>A!CE119</f>
        <v>urn:immetingen:compartiment:id:2</v>
      </c>
      <c r="CG119" t="str">
        <f>A!CF119</f>
        <v>_TI-65853232</v>
      </c>
      <c r="CH119">
        <f>A!CG119</f>
        <v>45890</v>
      </c>
      <c r="CI119" t="str">
        <f>A!CH119</f>
        <v>urn:immetingen:monstertype:id:10</v>
      </c>
      <c r="CJ119" t="str">
        <f>A!CI119</f>
        <v>urn:imsikb0101:Applicaties:id:16</v>
      </c>
      <c r="CK119" t="str">
        <f>A!CJ119</f>
        <v>urn:imsikb0101:DatastroomType:id:1</v>
      </c>
      <c r="CL119">
        <f>A!CK119</f>
        <v>45897</v>
      </c>
      <c r="CM119" t="str">
        <f>A!CL119</f>
        <v>SGS, Rotterdam</v>
      </c>
      <c r="CN119" t="str">
        <f>A!CM119</f>
        <v>LABRESULTAAT SGS</v>
      </c>
      <c r="CO119">
        <f>A!CN119</f>
        <v>45897</v>
      </c>
      <c r="CP119">
        <f>A!CO119</f>
        <v>0</v>
      </c>
      <c r="CQ119" t="str">
        <f>A!CP119</f>
        <v>urn:imsikb0101:Leveranciers:id:21</v>
      </c>
      <c r="CR119" t="str">
        <f>A!CQ119</f>
        <v>14.7.0</v>
      </c>
    </row>
    <row r="120" spans="1:96"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21" t="str">
        <f>IF(A!P120="","",INDEX(B!$A$1:$BT$2000,MATCH(A!P120,B!$AX$1:$AX$2000,0),D!$B$15))</f>
        <v/>
      </c>
      <c r="Q120">
        <f>A!Q120</f>
        <v>0</v>
      </c>
      <c r="R120">
        <f>A!R120</f>
        <v>0</v>
      </c>
      <c r="S120">
        <f>A!S120</f>
        <v>0</v>
      </c>
      <c r="T120">
        <f>A!T120</f>
        <v>0</v>
      </c>
      <c r="U120">
        <f>A!U120</f>
        <v>0</v>
      </c>
      <c r="V120" s="21">
        <f>IF(A!V120="&lt;",1,A!V120)</f>
        <v>0</v>
      </c>
      <c r="W120">
        <f>A!W120</f>
        <v>0</v>
      </c>
      <c r="X120">
        <f>A!X120</f>
        <v>0</v>
      </c>
      <c r="Y120">
        <f>A!Y120</f>
        <v>0</v>
      </c>
      <c r="Z120" s="21">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21"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_3f23c790-fbd2-4e0e-890f-b21d0067ccb6</v>
      </c>
      <c r="BY120" t="str">
        <f>A!BX120</f>
        <v>3f23c790-fbd2-4e0e-890f-b21d0067ccb6</v>
      </c>
      <c r="BZ120" t="str">
        <f>A!BY120</f>
        <v>SIKB</v>
      </c>
      <c r="CA120" t="str">
        <f>A!BZ120</f>
        <v>B09-1-1 B09 (250-350)</v>
      </c>
      <c r="CB120">
        <f>A!CA120</f>
        <v>45890</v>
      </c>
      <c r="CC120" t="str">
        <f>A!CB120</f>
        <v>#_8f7bf789-d8e5-492f-8a55-49792101ae95</v>
      </c>
      <c r="CD120" t="str">
        <f>A!CC120</f>
        <v>#_13b2b118-b3e3-45f9-9c11-bf712d950969</v>
      </c>
      <c r="CE120">
        <f>A!CD120</f>
        <v>0</v>
      </c>
      <c r="CF120" t="str">
        <f>A!CE120</f>
        <v>urn:immetingen:compartiment:id:2</v>
      </c>
      <c r="CG120" t="str">
        <f>A!CF120</f>
        <v>_TI-65853232</v>
      </c>
      <c r="CH120">
        <f>A!CG120</f>
        <v>45890</v>
      </c>
      <c r="CI120" t="str">
        <f>A!CH120</f>
        <v>urn:immetingen:monstertype:id:10</v>
      </c>
      <c r="CJ120" t="str">
        <f>A!CI120</f>
        <v>urn:imsikb0101:Applicaties:id:16</v>
      </c>
      <c r="CK120" t="str">
        <f>A!CJ120</f>
        <v>urn:imsikb0101:DatastroomType:id:1</v>
      </c>
      <c r="CL120">
        <f>A!CK120</f>
        <v>45897</v>
      </c>
      <c r="CM120" t="str">
        <f>A!CL120</f>
        <v>SGS, Rotterdam</v>
      </c>
      <c r="CN120" t="str">
        <f>A!CM120</f>
        <v>LABRESULTAAT SGS</v>
      </c>
      <c r="CO120">
        <f>A!CN120</f>
        <v>45897</v>
      </c>
      <c r="CP120">
        <f>A!CO120</f>
        <v>0</v>
      </c>
      <c r="CQ120" t="str">
        <f>A!CP120</f>
        <v>urn:imsikb0101:Leveranciers:id:21</v>
      </c>
      <c r="CR120" t="str">
        <f>A!CQ120</f>
        <v>14.7.0</v>
      </c>
    </row>
    <row r="121" spans="1:96"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21" t="str">
        <f>IF(A!P121="","",INDEX(B!$A$1:$BT$2000,MATCH(A!P121,B!$AX$1:$AX$2000,0),D!$B$15))</f>
        <v/>
      </c>
      <c r="Q121">
        <f>A!Q121</f>
        <v>0</v>
      </c>
      <c r="R121">
        <f>A!R121</f>
        <v>0</v>
      </c>
      <c r="S121">
        <f>A!S121</f>
        <v>0</v>
      </c>
      <c r="T121">
        <f>A!T121</f>
        <v>0</v>
      </c>
      <c r="U121">
        <f>A!U121</f>
        <v>0</v>
      </c>
      <c r="V121" s="21">
        <f>IF(A!V121="&lt;",1,A!V121)</f>
        <v>0</v>
      </c>
      <c r="W121">
        <f>A!W121</f>
        <v>0</v>
      </c>
      <c r="X121">
        <f>A!X121</f>
        <v>0</v>
      </c>
      <c r="Y121">
        <f>A!Y121</f>
        <v>0</v>
      </c>
      <c r="Z121" s="21">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21"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_3f23c790-fbd2-4e0e-890f-b21d0067ccb6</v>
      </c>
      <c r="BY121" t="str">
        <f>A!BX121</f>
        <v>3f23c790-fbd2-4e0e-890f-b21d0067ccb6</v>
      </c>
      <c r="BZ121" t="str">
        <f>A!BY121</f>
        <v>SIKB</v>
      </c>
      <c r="CA121" t="str">
        <f>A!BZ121</f>
        <v>B09-1-1 B09 (250-350)</v>
      </c>
      <c r="CB121">
        <f>A!CA121</f>
        <v>45890</v>
      </c>
      <c r="CC121" t="str">
        <f>A!CB121</f>
        <v>#_8f7bf789-d8e5-492f-8a55-49792101ae95</v>
      </c>
      <c r="CD121" t="str">
        <f>A!CC121</f>
        <v>#_0cccd8ea-7179-4d3f-8ff5-5394c21aff45</v>
      </c>
      <c r="CE121">
        <f>A!CD121</f>
        <v>0</v>
      </c>
      <c r="CF121" t="str">
        <f>A!CE121</f>
        <v>urn:immetingen:compartiment:id:2</v>
      </c>
      <c r="CG121" t="str">
        <f>A!CF121</f>
        <v>_TI-65853232</v>
      </c>
      <c r="CH121">
        <f>A!CG121</f>
        <v>45890</v>
      </c>
      <c r="CI121" t="str">
        <f>A!CH121</f>
        <v>urn:immetingen:monstertype:id:10</v>
      </c>
      <c r="CJ121" t="str">
        <f>A!CI121</f>
        <v>urn:imsikb0101:Applicaties:id:16</v>
      </c>
      <c r="CK121" t="str">
        <f>A!CJ121</f>
        <v>urn:imsikb0101:DatastroomType:id:1</v>
      </c>
      <c r="CL121">
        <f>A!CK121</f>
        <v>45897</v>
      </c>
      <c r="CM121" t="str">
        <f>A!CL121</f>
        <v>SGS, Rotterdam</v>
      </c>
      <c r="CN121" t="str">
        <f>A!CM121</f>
        <v>LABRESULTAAT SGS</v>
      </c>
      <c r="CO121">
        <f>A!CN121</f>
        <v>45897</v>
      </c>
      <c r="CP121">
        <f>A!CO121</f>
        <v>0</v>
      </c>
      <c r="CQ121" t="str">
        <f>A!CP121</f>
        <v>urn:imsikb0101:Leveranciers:id:21</v>
      </c>
      <c r="CR121" t="str">
        <f>A!CQ121</f>
        <v>14.7.0</v>
      </c>
    </row>
    <row r="122" spans="1:96"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21" t="str">
        <f>IF(A!P122="","",INDEX(B!$A$1:$BT$2000,MATCH(A!P122,B!$AX$1:$AX$2000,0),D!$B$15))</f>
        <v/>
      </c>
      <c r="Q122">
        <f>A!Q122</f>
        <v>0</v>
      </c>
      <c r="R122">
        <f>A!R122</f>
        <v>0</v>
      </c>
      <c r="S122">
        <f>A!S122</f>
        <v>0</v>
      </c>
      <c r="T122">
        <f>A!T122</f>
        <v>0</v>
      </c>
      <c r="U122">
        <f>A!U122</f>
        <v>0</v>
      </c>
      <c r="V122" s="21">
        <f>IF(A!V122="&lt;",1,A!V122)</f>
        <v>0</v>
      </c>
      <c r="W122">
        <f>A!W122</f>
        <v>0</v>
      </c>
      <c r="X122">
        <f>A!X122</f>
        <v>0</v>
      </c>
      <c r="Y122">
        <f>A!Y122</f>
        <v>0</v>
      </c>
      <c r="Z122" s="21">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21"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_3f23c790-fbd2-4e0e-890f-b21d0067ccb6</v>
      </c>
      <c r="BY122" t="str">
        <f>A!BX122</f>
        <v>3f23c790-fbd2-4e0e-890f-b21d0067ccb6</v>
      </c>
      <c r="BZ122" t="str">
        <f>A!BY122</f>
        <v>SIKB</v>
      </c>
      <c r="CA122" t="str">
        <f>A!BZ122</f>
        <v>B09-1-1 B09 (250-350)</v>
      </c>
      <c r="CB122">
        <f>A!CA122</f>
        <v>45890</v>
      </c>
      <c r="CC122" t="str">
        <f>A!CB122</f>
        <v>#_8f7bf789-d8e5-492f-8a55-49792101ae95</v>
      </c>
      <c r="CD122" t="str">
        <f>A!CC122</f>
        <v>#_c9cd063b-4112-4728-94fe-8a718ec16693</v>
      </c>
      <c r="CE122">
        <f>A!CD122</f>
        <v>0</v>
      </c>
      <c r="CF122" t="str">
        <f>A!CE122</f>
        <v>urn:immetingen:compartiment:id:2</v>
      </c>
      <c r="CG122" t="str">
        <f>A!CF122</f>
        <v>_TI-65853232</v>
      </c>
      <c r="CH122">
        <f>A!CG122</f>
        <v>45890</v>
      </c>
      <c r="CI122" t="str">
        <f>A!CH122</f>
        <v>urn:immetingen:monstertype:id:10</v>
      </c>
      <c r="CJ122" t="str">
        <f>A!CI122</f>
        <v>urn:imsikb0101:Applicaties:id:16</v>
      </c>
      <c r="CK122" t="str">
        <f>A!CJ122</f>
        <v>urn:imsikb0101:DatastroomType:id:1</v>
      </c>
      <c r="CL122">
        <f>A!CK122</f>
        <v>45897</v>
      </c>
      <c r="CM122" t="str">
        <f>A!CL122</f>
        <v>SGS, Rotterdam</v>
      </c>
      <c r="CN122" t="str">
        <f>A!CM122</f>
        <v>LABRESULTAAT SGS</v>
      </c>
      <c r="CO122">
        <f>A!CN122</f>
        <v>45897</v>
      </c>
      <c r="CP122">
        <f>A!CO122</f>
        <v>0</v>
      </c>
      <c r="CQ122" t="str">
        <f>A!CP122</f>
        <v>urn:imsikb0101:Leveranciers:id:21</v>
      </c>
      <c r="CR122" t="str">
        <f>A!CQ122</f>
        <v>14.7.0</v>
      </c>
    </row>
    <row r="123" spans="1:96"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21" t="str">
        <f>IF(A!P123="","",INDEX(B!$A$1:$BT$2000,MATCH(A!P123,B!$AX$1:$AX$2000,0),D!$B$15))</f>
        <v/>
      </c>
      <c r="Q123">
        <f>A!Q123</f>
        <v>0</v>
      </c>
      <c r="R123">
        <f>A!R123</f>
        <v>0</v>
      </c>
      <c r="S123">
        <f>A!S123</f>
        <v>0</v>
      </c>
      <c r="T123">
        <f>A!T123</f>
        <v>0</v>
      </c>
      <c r="U123">
        <f>A!U123</f>
        <v>0</v>
      </c>
      <c r="V123" s="21">
        <f>IF(A!V123="&lt;",1,A!V123)</f>
        <v>0</v>
      </c>
      <c r="W123">
        <f>A!W123</f>
        <v>0</v>
      </c>
      <c r="X123">
        <f>A!X123</f>
        <v>0</v>
      </c>
      <c r="Y123">
        <f>A!Y123</f>
        <v>0</v>
      </c>
      <c r="Z123" s="21">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21"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_3f23c790-fbd2-4e0e-890f-b21d0067ccb6</v>
      </c>
      <c r="BY123" t="str">
        <f>A!BX123</f>
        <v>3f23c790-fbd2-4e0e-890f-b21d0067ccb6</v>
      </c>
      <c r="BZ123" t="str">
        <f>A!BY123</f>
        <v>SIKB</v>
      </c>
      <c r="CA123" t="str">
        <f>A!BZ123</f>
        <v>B09-1-1 B09 (250-350)</v>
      </c>
      <c r="CB123">
        <f>A!CA123</f>
        <v>45890</v>
      </c>
      <c r="CC123" t="str">
        <f>A!CB123</f>
        <v>#_8f7bf789-d8e5-492f-8a55-49792101ae95</v>
      </c>
      <c r="CD123" t="str">
        <f>A!CC123</f>
        <v>#_69bdc8c1-6c75-4d81-9af1-3fc489965761</v>
      </c>
      <c r="CE123">
        <f>A!CD123</f>
        <v>0</v>
      </c>
      <c r="CF123" t="str">
        <f>A!CE123</f>
        <v>urn:immetingen:compartiment:id:2</v>
      </c>
      <c r="CG123" t="str">
        <f>A!CF123</f>
        <v>_TI-65853232</v>
      </c>
      <c r="CH123">
        <f>A!CG123</f>
        <v>45890</v>
      </c>
      <c r="CI123" t="str">
        <f>A!CH123</f>
        <v>urn:immetingen:monstertype:id:10</v>
      </c>
      <c r="CJ123" t="str">
        <f>A!CI123</f>
        <v>urn:imsikb0101:Applicaties:id:16</v>
      </c>
      <c r="CK123" t="str">
        <f>A!CJ123</f>
        <v>urn:imsikb0101:DatastroomType:id:1</v>
      </c>
      <c r="CL123">
        <f>A!CK123</f>
        <v>45897</v>
      </c>
      <c r="CM123" t="str">
        <f>A!CL123</f>
        <v>SGS, Rotterdam</v>
      </c>
      <c r="CN123" t="str">
        <f>A!CM123</f>
        <v>LABRESULTAAT SGS</v>
      </c>
      <c r="CO123">
        <f>A!CN123</f>
        <v>45897</v>
      </c>
      <c r="CP123">
        <f>A!CO123</f>
        <v>0</v>
      </c>
      <c r="CQ123" t="str">
        <f>A!CP123</f>
        <v>urn:imsikb0101:Leveranciers:id:21</v>
      </c>
      <c r="CR123" t="str">
        <f>A!CQ123</f>
        <v>14.7.0</v>
      </c>
    </row>
    <row r="124" spans="1:96"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21" t="str">
        <f>IF(A!P124="","",INDEX(B!$A$1:$BT$2000,MATCH(A!P124,B!$AX$1:$AX$2000,0),D!$B$15))</f>
        <v/>
      </c>
      <c r="Q124">
        <f>A!Q124</f>
        <v>0</v>
      </c>
      <c r="R124">
        <f>A!R124</f>
        <v>0</v>
      </c>
      <c r="S124">
        <f>A!S124</f>
        <v>0</v>
      </c>
      <c r="T124">
        <f>A!T124</f>
        <v>0</v>
      </c>
      <c r="U124">
        <f>A!U124</f>
        <v>0</v>
      </c>
      <c r="V124" s="21">
        <f>IF(A!V124="&lt;",1,A!V124)</f>
        <v>0</v>
      </c>
      <c r="W124">
        <f>A!W124</f>
        <v>0</v>
      </c>
      <c r="X124">
        <f>A!X124</f>
        <v>0</v>
      </c>
      <c r="Y124">
        <f>A!Y124</f>
        <v>0</v>
      </c>
      <c r="Z124" s="21">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21"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_3f23c790-fbd2-4e0e-890f-b21d0067ccb6</v>
      </c>
      <c r="BY124" t="str">
        <f>A!BX124</f>
        <v>3f23c790-fbd2-4e0e-890f-b21d0067ccb6</v>
      </c>
      <c r="BZ124" t="str">
        <f>A!BY124</f>
        <v>SIKB</v>
      </c>
      <c r="CA124" t="str">
        <f>A!BZ124</f>
        <v>B09-1-1 B09 (250-350)</v>
      </c>
      <c r="CB124">
        <f>A!CA124</f>
        <v>45890</v>
      </c>
      <c r="CC124" t="str">
        <f>A!CB124</f>
        <v>#_8f7bf789-d8e5-492f-8a55-49792101ae95</v>
      </c>
      <c r="CD124" t="str">
        <f>A!CC124</f>
        <v>#_be0b8dee-347a-4f42-9003-7dac603049eb</v>
      </c>
      <c r="CE124">
        <f>A!CD124</f>
        <v>0</v>
      </c>
      <c r="CF124" t="str">
        <f>A!CE124</f>
        <v>urn:immetingen:compartiment:id:2</v>
      </c>
      <c r="CG124" t="str">
        <f>A!CF124</f>
        <v>_TI-65853232</v>
      </c>
      <c r="CH124">
        <f>A!CG124</f>
        <v>45890</v>
      </c>
      <c r="CI124" t="str">
        <f>A!CH124</f>
        <v>urn:immetingen:monstertype:id:10</v>
      </c>
      <c r="CJ124" t="str">
        <f>A!CI124</f>
        <v>urn:imsikb0101:Applicaties:id:16</v>
      </c>
      <c r="CK124" t="str">
        <f>A!CJ124</f>
        <v>urn:imsikb0101:DatastroomType:id:1</v>
      </c>
      <c r="CL124">
        <f>A!CK124</f>
        <v>45897</v>
      </c>
      <c r="CM124" t="str">
        <f>A!CL124</f>
        <v>SGS, Rotterdam</v>
      </c>
      <c r="CN124" t="str">
        <f>A!CM124</f>
        <v>LABRESULTAAT SGS</v>
      </c>
      <c r="CO124">
        <f>A!CN124</f>
        <v>45897</v>
      </c>
      <c r="CP124">
        <f>A!CO124</f>
        <v>0</v>
      </c>
      <c r="CQ124" t="str">
        <f>A!CP124</f>
        <v>urn:imsikb0101:Leveranciers:id:21</v>
      </c>
      <c r="CR124" t="str">
        <f>A!CQ124</f>
        <v>14.7.0</v>
      </c>
    </row>
    <row r="125" spans="1:96"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21" t="str">
        <f>IF(A!P125="","",INDEX(B!$A$1:$BT$2000,MATCH(A!P125,B!$AX$1:$AX$2000,0),D!$B$15))</f>
        <v/>
      </c>
      <c r="Q125">
        <f>A!Q125</f>
        <v>0</v>
      </c>
      <c r="R125">
        <f>A!R125</f>
        <v>0</v>
      </c>
      <c r="S125">
        <f>A!S125</f>
        <v>0</v>
      </c>
      <c r="T125">
        <f>A!T125</f>
        <v>0</v>
      </c>
      <c r="U125">
        <f>A!U125</f>
        <v>0</v>
      </c>
      <c r="V125" s="21">
        <f>IF(A!V125="&lt;",1,A!V125)</f>
        <v>0</v>
      </c>
      <c r="W125">
        <f>A!W125</f>
        <v>0</v>
      </c>
      <c r="X125">
        <f>A!X125</f>
        <v>0</v>
      </c>
      <c r="Y125">
        <f>A!Y125</f>
        <v>0</v>
      </c>
      <c r="Z125" s="21">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21"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_3f23c790-fbd2-4e0e-890f-b21d0067ccb6</v>
      </c>
      <c r="BY125" t="str">
        <f>A!BX125</f>
        <v>3f23c790-fbd2-4e0e-890f-b21d0067ccb6</v>
      </c>
      <c r="BZ125" t="str">
        <f>A!BY125</f>
        <v>SIKB</v>
      </c>
      <c r="CA125" t="str">
        <f>A!BZ125</f>
        <v>B09-1-1 B09 (250-350)</v>
      </c>
      <c r="CB125">
        <f>A!CA125</f>
        <v>45890</v>
      </c>
      <c r="CC125" t="str">
        <f>A!CB125</f>
        <v>#_8f7bf789-d8e5-492f-8a55-49792101ae95</v>
      </c>
      <c r="CD125" t="str">
        <f>A!CC125</f>
        <v>#_fb59ce9d-a171-4bf6-b45e-1bcf22fc80cb</v>
      </c>
      <c r="CE125">
        <f>A!CD125</f>
        <v>0</v>
      </c>
      <c r="CF125" t="str">
        <f>A!CE125</f>
        <v>urn:immetingen:compartiment:id:2</v>
      </c>
      <c r="CG125" t="str">
        <f>A!CF125</f>
        <v>_TI-65853232</v>
      </c>
      <c r="CH125">
        <f>A!CG125</f>
        <v>45890</v>
      </c>
      <c r="CI125" t="str">
        <f>A!CH125</f>
        <v>urn:immetingen:monstertype:id:10</v>
      </c>
      <c r="CJ125" t="str">
        <f>A!CI125</f>
        <v>urn:imsikb0101:Applicaties:id:16</v>
      </c>
      <c r="CK125" t="str">
        <f>A!CJ125</f>
        <v>urn:imsikb0101:DatastroomType:id:1</v>
      </c>
      <c r="CL125">
        <f>A!CK125</f>
        <v>45897</v>
      </c>
      <c r="CM125" t="str">
        <f>A!CL125</f>
        <v>SGS, Rotterdam</v>
      </c>
      <c r="CN125" t="str">
        <f>A!CM125</f>
        <v>LABRESULTAAT SGS</v>
      </c>
      <c r="CO125">
        <f>A!CN125</f>
        <v>45897</v>
      </c>
      <c r="CP125">
        <f>A!CO125</f>
        <v>0</v>
      </c>
      <c r="CQ125" t="str">
        <f>A!CP125</f>
        <v>urn:imsikb0101:Leveranciers:id:21</v>
      </c>
      <c r="CR125" t="str">
        <f>A!CQ125</f>
        <v>14.7.0</v>
      </c>
    </row>
    <row r="126" spans="1:96"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21" t="str">
        <f>IF(A!P126="","",INDEX(B!$A$1:$BT$2000,MATCH(A!P126,B!$AX$1:$AX$2000,0),D!$B$15))</f>
        <v/>
      </c>
      <c r="Q126">
        <f>A!Q126</f>
        <v>0</v>
      </c>
      <c r="R126">
        <f>A!R126</f>
        <v>0</v>
      </c>
      <c r="S126">
        <f>A!S126</f>
        <v>0</v>
      </c>
      <c r="T126">
        <f>A!T126</f>
        <v>0</v>
      </c>
      <c r="U126">
        <f>A!U126</f>
        <v>0</v>
      </c>
      <c r="V126" s="21">
        <f>IF(A!V126="&lt;",1,A!V126)</f>
        <v>0</v>
      </c>
      <c r="W126">
        <f>A!W126</f>
        <v>0</v>
      </c>
      <c r="X126">
        <f>A!X126</f>
        <v>0</v>
      </c>
      <c r="Y126">
        <f>A!Y126</f>
        <v>0</v>
      </c>
      <c r="Z126" s="21">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21"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_3f23c790-fbd2-4e0e-890f-b21d0067ccb6</v>
      </c>
      <c r="BY126" t="str">
        <f>A!BX126</f>
        <v>3f23c790-fbd2-4e0e-890f-b21d0067ccb6</v>
      </c>
      <c r="BZ126" t="str">
        <f>A!BY126</f>
        <v>SIKB</v>
      </c>
      <c r="CA126" t="str">
        <f>A!BZ126</f>
        <v>B09-1-1 B09 (250-350)</v>
      </c>
      <c r="CB126">
        <f>A!CA126</f>
        <v>45890</v>
      </c>
      <c r="CC126" t="str">
        <f>A!CB126</f>
        <v>#_8f7bf789-d8e5-492f-8a55-49792101ae95</v>
      </c>
      <c r="CD126" t="str">
        <f>A!CC126</f>
        <v>#_d1ade85c-4a25-4a20-bb73-47e8227c352b</v>
      </c>
      <c r="CE126">
        <f>A!CD126</f>
        <v>0</v>
      </c>
      <c r="CF126" t="str">
        <f>A!CE126</f>
        <v>urn:immetingen:compartiment:id:2</v>
      </c>
      <c r="CG126" t="str">
        <f>A!CF126</f>
        <v>_TI-65853232</v>
      </c>
      <c r="CH126">
        <f>A!CG126</f>
        <v>45890</v>
      </c>
      <c r="CI126" t="str">
        <f>A!CH126</f>
        <v>urn:immetingen:monstertype:id:10</v>
      </c>
      <c r="CJ126" t="str">
        <f>A!CI126</f>
        <v>urn:imsikb0101:Applicaties:id:16</v>
      </c>
      <c r="CK126" t="str">
        <f>A!CJ126</f>
        <v>urn:imsikb0101:DatastroomType:id:1</v>
      </c>
      <c r="CL126">
        <f>A!CK126</f>
        <v>45897</v>
      </c>
      <c r="CM126" t="str">
        <f>A!CL126</f>
        <v>SGS, Rotterdam</v>
      </c>
      <c r="CN126" t="str">
        <f>A!CM126</f>
        <v>LABRESULTAAT SGS</v>
      </c>
      <c r="CO126">
        <f>A!CN126</f>
        <v>45897</v>
      </c>
      <c r="CP126">
        <f>A!CO126</f>
        <v>0</v>
      </c>
      <c r="CQ126" t="str">
        <f>A!CP126</f>
        <v>urn:imsikb0101:Leveranciers:id:21</v>
      </c>
      <c r="CR126" t="str">
        <f>A!CQ126</f>
        <v>14.7.0</v>
      </c>
    </row>
    <row r="127" spans="1:96"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21" t="str">
        <f>IF(A!P127="","",INDEX(B!$A$1:$BT$2000,MATCH(A!P127,B!$AX$1:$AX$2000,0),D!$B$15))</f>
        <v/>
      </c>
      <c r="Q127">
        <f>A!Q127</f>
        <v>0</v>
      </c>
      <c r="R127">
        <f>A!R127</f>
        <v>0</v>
      </c>
      <c r="S127">
        <f>A!S127</f>
        <v>0</v>
      </c>
      <c r="T127">
        <f>A!T127</f>
        <v>0</v>
      </c>
      <c r="U127">
        <f>A!U127</f>
        <v>0</v>
      </c>
      <c r="V127" s="21">
        <f>IF(A!V127="&lt;",1,A!V127)</f>
        <v>0</v>
      </c>
      <c r="W127">
        <f>A!W127</f>
        <v>0</v>
      </c>
      <c r="X127">
        <f>A!X127</f>
        <v>0</v>
      </c>
      <c r="Y127">
        <f>A!Y127</f>
        <v>0</v>
      </c>
      <c r="Z127" s="21">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21"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_3f23c790-fbd2-4e0e-890f-b21d0067ccb6</v>
      </c>
      <c r="BY127" t="str">
        <f>A!BX127</f>
        <v>3f23c790-fbd2-4e0e-890f-b21d0067ccb6</v>
      </c>
      <c r="BZ127" t="str">
        <f>A!BY127</f>
        <v>SIKB</v>
      </c>
      <c r="CA127" t="str">
        <f>A!BZ127</f>
        <v>B09-1-1 B09 (250-350)</v>
      </c>
      <c r="CB127">
        <f>A!CA127</f>
        <v>45890</v>
      </c>
      <c r="CC127" t="str">
        <f>A!CB127</f>
        <v>#_8f7bf789-d8e5-492f-8a55-49792101ae95</v>
      </c>
      <c r="CD127" t="str">
        <f>A!CC127</f>
        <v>#_54778bc0-e50e-4d8f-817f-df07355b3bb7</v>
      </c>
      <c r="CE127">
        <f>A!CD127</f>
        <v>0</v>
      </c>
      <c r="CF127" t="str">
        <f>A!CE127</f>
        <v>urn:immetingen:compartiment:id:2</v>
      </c>
      <c r="CG127" t="str">
        <f>A!CF127</f>
        <v>_TI-65853232</v>
      </c>
      <c r="CH127">
        <f>A!CG127</f>
        <v>45890</v>
      </c>
      <c r="CI127" t="str">
        <f>A!CH127</f>
        <v>urn:immetingen:monstertype:id:10</v>
      </c>
      <c r="CJ127" t="str">
        <f>A!CI127</f>
        <v>urn:imsikb0101:Applicaties:id:16</v>
      </c>
      <c r="CK127" t="str">
        <f>A!CJ127</f>
        <v>urn:imsikb0101:DatastroomType:id:1</v>
      </c>
      <c r="CL127">
        <f>A!CK127</f>
        <v>45897</v>
      </c>
      <c r="CM127" t="str">
        <f>A!CL127</f>
        <v>SGS, Rotterdam</v>
      </c>
      <c r="CN127" t="str">
        <f>A!CM127</f>
        <v>LABRESULTAAT SGS</v>
      </c>
      <c r="CO127">
        <f>A!CN127</f>
        <v>45897</v>
      </c>
      <c r="CP127">
        <f>A!CO127</f>
        <v>0</v>
      </c>
      <c r="CQ127" t="str">
        <f>A!CP127</f>
        <v>urn:imsikb0101:Leveranciers:id:21</v>
      </c>
      <c r="CR127" t="str">
        <f>A!CQ127</f>
        <v>14.7.0</v>
      </c>
    </row>
    <row r="128" spans="1:96" x14ac:dyDescent="0.2">
      <c r="A128" t="str">
        <f>A!A128</f>
        <v>LABRESULTAAT</v>
      </c>
      <c r="B128">
        <f>A!B128</f>
        <v>6</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21" t="str">
        <f>IF(A!P128="","",INDEX(B!$A$1:$BT$2000,MATCH(A!P128,B!$AX$1:$AX$2000,0),D!$B$15))</f>
        <v/>
      </c>
      <c r="Q128">
        <f>A!Q128</f>
        <v>0</v>
      </c>
      <c r="R128">
        <f>A!R128</f>
        <v>0</v>
      </c>
      <c r="S128">
        <f>A!S128</f>
        <v>0</v>
      </c>
      <c r="T128">
        <f>A!T128</f>
        <v>0</v>
      </c>
      <c r="U128">
        <f>A!U128</f>
        <v>0</v>
      </c>
      <c r="V128" s="21">
        <f>IF(A!V128="&lt;",1,A!V128)</f>
        <v>0</v>
      </c>
      <c r="W128">
        <f>A!W128</f>
        <v>0</v>
      </c>
      <c r="X128">
        <f>A!X128</f>
        <v>0</v>
      </c>
      <c r="Y128">
        <f>A!Y128</f>
        <v>0</v>
      </c>
      <c r="Z128" s="21">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21"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t="str">
        <f>A!BW128</f>
        <v>_3f23c790-fbd2-4e0e-890f-b21d0067ccb6</v>
      </c>
      <c r="BY128" t="str">
        <f>A!BX128</f>
        <v>3f23c790-fbd2-4e0e-890f-b21d0067ccb6</v>
      </c>
      <c r="BZ128" t="str">
        <f>A!BY128</f>
        <v>SIKB</v>
      </c>
      <c r="CA128" t="str">
        <f>A!BZ128</f>
        <v>B09-1-1 B09 (250-350)</v>
      </c>
      <c r="CB128">
        <f>A!CA128</f>
        <v>45890</v>
      </c>
      <c r="CC128" t="str">
        <f>A!CB128</f>
        <v>#_8f7bf789-d8e5-492f-8a55-49792101ae95</v>
      </c>
      <c r="CD128" t="str">
        <f>A!CC128</f>
        <v>#_4de0a6bb-88b3-4b21-8eaf-4f5b5622ef0c</v>
      </c>
      <c r="CE128">
        <f>A!CD128</f>
        <v>0</v>
      </c>
      <c r="CF128" t="str">
        <f>A!CE128</f>
        <v>urn:immetingen:compartiment:id:2</v>
      </c>
      <c r="CG128" t="str">
        <f>A!CF128</f>
        <v>_TI-65853232</v>
      </c>
      <c r="CH128">
        <f>A!CG128</f>
        <v>45890</v>
      </c>
      <c r="CI128" t="str">
        <f>A!CH128</f>
        <v>urn:immetingen:monstertype:id:10</v>
      </c>
      <c r="CJ128" t="str">
        <f>A!CI128</f>
        <v>urn:imsikb0101:Applicaties:id:16</v>
      </c>
      <c r="CK128" t="str">
        <f>A!CJ128</f>
        <v>urn:imsikb0101:DatastroomType:id:1</v>
      </c>
      <c r="CL128">
        <f>A!CK128</f>
        <v>45897</v>
      </c>
      <c r="CM128" t="str">
        <f>A!CL128</f>
        <v>SGS, Rotterdam</v>
      </c>
      <c r="CN128" t="str">
        <f>A!CM128</f>
        <v>LABRESULTAAT SGS</v>
      </c>
      <c r="CO128">
        <f>A!CN128</f>
        <v>45897</v>
      </c>
      <c r="CP128">
        <f>A!CO128</f>
        <v>0</v>
      </c>
      <c r="CQ128" t="str">
        <f>A!CP128</f>
        <v>urn:imsikb0101:Leveranciers:id:21</v>
      </c>
      <c r="CR128" t="str">
        <f>A!CQ128</f>
        <v>14.7.0</v>
      </c>
    </row>
    <row r="129" spans="1:96" x14ac:dyDescent="0.2">
      <c r="A129" t="str">
        <f>A!A129</f>
        <v>LABRESULTAAT</v>
      </c>
      <c r="B129">
        <f>A!B129</f>
        <v>6</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21" t="str">
        <f>IF(A!P129="","",INDEX(B!$A$1:$BT$2000,MATCH(A!P129,B!$AX$1:$AX$2000,0),D!$B$15))</f>
        <v/>
      </c>
      <c r="Q129">
        <f>A!Q129</f>
        <v>0</v>
      </c>
      <c r="R129">
        <f>A!R129</f>
        <v>0</v>
      </c>
      <c r="S129">
        <f>A!S129</f>
        <v>0</v>
      </c>
      <c r="T129">
        <f>A!T129</f>
        <v>0</v>
      </c>
      <c r="U129">
        <f>A!U129</f>
        <v>0</v>
      </c>
      <c r="V129" s="21">
        <f>IF(A!V129="&lt;",1,A!V129)</f>
        <v>0</v>
      </c>
      <c r="W129">
        <f>A!W129</f>
        <v>0</v>
      </c>
      <c r="X129">
        <f>A!X129</f>
        <v>0</v>
      </c>
      <c r="Y129">
        <f>A!Y129</f>
        <v>0</v>
      </c>
      <c r="Z129" s="21">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21"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t="str">
        <f>A!BW129</f>
        <v>_3f23c790-fbd2-4e0e-890f-b21d0067ccb6</v>
      </c>
      <c r="BY129" t="str">
        <f>A!BX129</f>
        <v>3f23c790-fbd2-4e0e-890f-b21d0067ccb6</v>
      </c>
      <c r="BZ129" t="str">
        <f>A!BY129</f>
        <v>SIKB</v>
      </c>
      <c r="CA129" t="str">
        <f>A!BZ129</f>
        <v>B09-1-1 B09 (250-350)</v>
      </c>
      <c r="CB129">
        <f>A!CA129</f>
        <v>45890</v>
      </c>
      <c r="CC129" t="str">
        <f>A!CB129</f>
        <v>#_8f7bf789-d8e5-492f-8a55-49792101ae95</v>
      </c>
      <c r="CD129" t="str">
        <f>A!CC129</f>
        <v>#_5828ca73-219e-4ac3-99a8-806baba674d7</v>
      </c>
      <c r="CE129">
        <f>A!CD129</f>
        <v>0</v>
      </c>
      <c r="CF129" t="str">
        <f>A!CE129</f>
        <v>urn:immetingen:compartiment:id:2</v>
      </c>
      <c r="CG129" t="str">
        <f>A!CF129</f>
        <v>_TI-65853232</v>
      </c>
      <c r="CH129">
        <f>A!CG129</f>
        <v>45890</v>
      </c>
      <c r="CI129" t="str">
        <f>A!CH129</f>
        <v>urn:immetingen:monstertype:id:10</v>
      </c>
      <c r="CJ129" t="str">
        <f>A!CI129</f>
        <v>urn:imsikb0101:Applicaties:id:16</v>
      </c>
      <c r="CK129" t="str">
        <f>A!CJ129</f>
        <v>urn:imsikb0101:DatastroomType:id:1</v>
      </c>
      <c r="CL129">
        <f>A!CK129</f>
        <v>45897</v>
      </c>
      <c r="CM129" t="str">
        <f>A!CL129</f>
        <v>SGS, Rotterdam</v>
      </c>
      <c r="CN129" t="str">
        <f>A!CM129</f>
        <v>LABRESULTAAT SGS</v>
      </c>
      <c r="CO129">
        <f>A!CN129</f>
        <v>45897</v>
      </c>
      <c r="CP129">
        <f>A!CO129</f>
        <v>0</v>
      </c>
      <c r="CQ129" t="str">
        <f>A!CP129</f>
        <v>urn:imsikb0101:Leveranciers:id:21</v>
      </c>
      <c r="CR129" t="str">
        <f>A!CQ129</f>
        <v>14.7.0</v>
      </c>
    </row>
    <row r="130" spans="1:96" x14ac:dyDescent="0.2">
      <c r="A130" t="str">
        <f>A!A130</f>
        <v>LABRESULTAAT</v>
      </c>
      <c r="B130">
        <f>A!B130</f>
        <v>6</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21" t="str">
        <f>IF(A!P130="","",INDEX(B!$A$1:$BT$2000,MATCH(A!P130,B!$AX$1:$AX$2000,0),D!$B$15))</f>
        <v/>
      </c>
      <c r="Q130">
        <f>A!Q130</f>
        <v>0</v>
      </c>
      <c r="R130">
        <f>A!R130</f>
        <v>0</v>
      </c>
      <c r="S130">
        <f>A!S130</f>
        <v>0</v>
      </c>
      <c r="T130">
        <f>A!T130</f>
        <v>0</v>
      </c>
      <c r="U130">
        <f>A!U130</f>
        <v>0</v>
      </c>
      <c r="V130" s="21">
        <f>IF(A!V130="&lt;",1,A!V130)</f>
        <v>0</v>
      </c>
      <c r="W130">
        <f>A!W130</f>
        <v>0</v>
      </c>
      <c r="X130">
        <f>A!X130</f>
        <v>0</v>
      </c>
      <c r="Y130">
        <f>A!Y130</f>
        <v>0</v>
      </c>
      <c r="Z130" s="21">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21"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t="str">
        <f>A!BW130</f>
        <v>_3f23c790-fbd2-4e0e-890f-b21d0067ccb6</v>
      </c>
      <c r="BY130" t="str">
        <f>A!BX130</f>
        <v>3f23c790-fbd2-4e0e-890f-b21d0067ccb6</v>
      </c>
      <c r="BZ130" t="str">
        <f>A!BY130</f>
        <v>SIKB</v>
      </c>
      <c r="CA130" t="str">
        <f>A!BZ130</f>
        <v>B09-1-1 B09 (250-350)</v>
      </c>
      <c r="CB130">
        <f>A!CA130</f>
        <v>45890</v>
      </c>
      <c r="CC130" t="str">
        <f>A!CB130</f>
        <v>#_8f7bf789-d8e5-492f-8a55-49792101ae95</v>
      </c>
      <c r="CD130" t="str">
        <f>A!CC130</f>
        <v>#_5af73d9d-dfdd-46c2-86d6-ddc03342a210</v>
      </c>
      <c r="CE130">
        <f>A!CD130</f>
        <v>0</v>
      </c>
      <c r="CF130" t="str">
        <f>A!CE130</f>
        <v>urn:immetingen:compartiment:id:2</v>
      </c>
      <c r="CG130" t="str">
        <f>A!CF130</f>
        <v>_TI-65853232</v>
      </c>
      <c r="CH130">
        <f>A!CG130</f>
        <v>45890</v>
      </c>
      <c r="CI130" t="str">
        <f>A!CH130</f>
        <v>urn:immetingen:monstertype:id:10</v>
      </c>
      <c r="CJ130" t="str">
        <f>A!CI130</f>
        <v>urn:imsikb0101:Applicaties:id:16</v>
      </c>
      <c r="CK130" t="str">
        <f>A!CJ130</f>
        <v>urn:imsikb0101:DatastroomType:id:1</v>
      </c>
      <c r="CL130">
        <f>A!CK130</f>
        <v>45897</v>
      </c>
      <c r="CM130" t="str">
        <f>A!CL130</f>
        <v>SGS, Rotterdam</v>
      </c>
      <c r="CN130" t="str">
        <f>A!CM130</f>
        <v>LABRESULTAAT SGS</v>
      </c>
      <c r="CO130">
        <f>A!CN130</f>
        <v>45897</v>
      </c>
      <c r="CP130">
        <f>A!CO130</f>
        <v>0</v>
      </c>
      <c r="CQ130" t="str">
        <f>A!CP130</f>
        <v>urn:imsikb0101:Leveranciers:id:21</v>
      </c>
      <c r="CR130" t="str">
        <f>A!CQ130</f>
        <v>14.7.0</v>
      </c>
    </row>
    <row r="131" spans="1:96" x14ac:dyDescent="0.2">
      <c r="A131" t="str">
        <f>A!A131</f>
        <v>LABRESULTAAT</v>
      </c>
      <c r="B131">
        <f>A!B131</f>
        <v>6</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21" t="str">
        <f>IF(A!P131="","",INDEX(B!$A$1:$BT$2000,MATCH(A!P131,B!$AX$1:$AX$2000,0),D!$B$15))</f>
        <v/>
      </c>
      <c r="Q131">
        <f>A!Q131</f>
        <v>0</v>
      </c>
      <c r="R131">
        <f>A!R131</f>
        <v>0</v>
      </c>
      <c r="S131">
        <f>A!S131</f>
        <v>0</v>
      </c>
      <c r="T131">
        <f>A!T131</f>
        <v>0</v>
      </c>
      <c r="U131">
        <f>A!U131</f>
        <v>0</v>
      </c>
      <c r="V131" s="21">
        <f>IF(A!V131="&lt;",1,A!V131)</f>
        <v>0</v>
      </c>
      <c r="W131">
        <f>A!W131</f>
        <v>0</v>
      </c>
      <c r="X131">
        <f>A!X131</f>
        <v>0</v>
      </c>
      <c r="Y131">
        <f>A!Y131</f>
        <v>0</v>
      </c>
      <c r="Z131" s="21">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21"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t="str">
        <f>A!BW131</f>
        <v>_3f23c790-fbd2-4e0e-890f-b21d0067ccb6</v>
      </c>
      <c r="BY131" t="str">
        <f>A!BX131</f>
        <v>3f23c790-fbd2-4e0e-890f-b21d0067ccb6</v>
      </c>
      <c r="BZ131" t="str">
        <f>A!BY131</f>
        <v>SIKB</v>
      </c>
      <c r="CA131" t="str">
        <f>A!BZ131</f>
        <v>B09-1-1 B09 (250-350)</v>
      </c>
      <c r="CB131">
        <f>A!CA131</f>
        <v>45890</v>
      </c>
      <c r="CC131" t="str">
        <f>A!CB131</f>
        <v>#_8f7bf789-d8e5-492f-8a55-49792101ae95</v>
      </c>
      <c r="CD131" t="str">
        <f>A!CC131</f>
        <v>#_03ad9087-dff6-4b06-abb8-12144ae3e206</v>
      </c>
      <c r="CE131">
        <f>A!CD131</f>
        <v>0</v>
      </c>
      <c r="CF131" t="str">
        <f>A!CE131</f>
        <v>urn:immetingen:compartiment:id:2</v>
      </c>
      <c r="CG131" t="str">
        <f>A!CF131</f>
        <v>_TI-65853232</v>
      </c>
      <c r="CH131">
        <f>A!CG131</f>
        <v>45890</v>
      </c>
      <c r="CI131" t="str">
        <f>A!CH131</f>
        <v>urn:immetingen:monstertype:id:10</v>
      </c>
      <c r="CJ131" t="str">
        <f>A!CI131</f>
        <v>urn:imsikb0101:Applicaties:id:16</v>
      </c>
      <c r="CK131" t="str">
        <f>A!CJ131</f>
        <v>urn:imsikb0101:DatastroomType:id:1</v>
      </c>
      <c r="CL131">
        <f>A!CK131</f>
        <v>45897</v>
      </c>
      <c r="CM131" t="str">
        <f>A!CL131</f>
        <v>SGS, Rotterdam</v>
      </c>
      <c r="CN131" t="str">
        <f>A!CM131</f>
        <v>LABRESULTAAT SGS</v>
      </c>
      <c r="CO131">
        <f>A!CN131</f>
        <v>45897</v>
      </c>
      <c r="CP131">
        <f>A!CO131</f>
        <v>0</v>
      </c>
      <c r="CQ131" t="str">
        <f>A!CP131</f>
        <v>urn:imsikb0101:Leveranciers:id:21</v>
      </c>
      <c r="CR131" t="str">
        <f>A!CQ131</f>
        <v>14.7.0</v>
      </c>
    </row>
    <row r="132" spans="1:96" x14ac:dyDescent="0.2">
      <c r="A132" t="str">
        <f>A!A132</f>
        <v>LABRESULTAAT</v>
      </c>
      <c r="B132">
        <f>A!B132</f>
        <v>6</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21" t="str">
        <f>IF(A!P132="","",INDEX(B!$A$1:$BT$2000,MATCH(A!P132,B!$AX$1:$AX$2000,0),D!$B$15))</f>
        <v/>
      </c>
      <c r="Q132">
        <f>A!Q132</f>
        <v>0</v>
      </c>
      <c r="R132">
        <f>A!R132</f>
        <v>0</v>
      </c>
      <c r="S132">
        <f>A!S132</f>
        <v>0</v>
      </c>
      <c r="T132">
        <f>A!T132</f>
        <v>0</v>
      </c>
      <c r="U132">
        <f>A!U132</f>
        <v>0</v>
      </c>
      <c r="V132" s="21">
        <f>IF(A!V132="&lt;",1,A!V132)</f>
        <v>0</v>
      </c>
      <c r="W132">
        <f>A!W132</f>
        <v>0</v>
      </c>
      <c r="X132">
        <f>A!X132</f>
        <v>0</v>
      </c>
      <c r="Y132">
        <f>A!Y132</f>
        <v>0</v>
      </c>
      <c r="Z132" s="21">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21"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t="str">
        <f>A!BW132</f>
        <v>_3f23c790-fbd2-4e0e-890f-b21d0067ccb6</v>
      </c>
      <c r="BY132" t="str">
        <f>A!BX132</f>
        <v>3f23c790-fbd2-4e0e-890f-b21d0067ccb6</v>
      </c>
      <c r="BZ132" t="str">
        <f>A!BY132</f>
        <v>SIKB</v>
      </c>
      <c r="CA132" t="str">
        <f>A!BZ132</f>
        <v>B09-1-1 B09 (250-350)</v>
      </c>
      <c r="CB132">
        <f>A!CA132</f>
        <v>45890</v>
      </c>
      <c r="CC132" t="str">
        <f>A!CB132</f>
        <v>#_8f7bf789-d8e5-492f-8a55-49792101ae95</v>
      </c>
      <c r="CD132" t="str">
        <f>A!CC132</f>
        <v>#_4b1efeeb-0d4b-4bfa-b5cc-fd82ca747ab7</v>
      </c>
      <c r="CE132">
        <f>A!CD132</f>
        <v>0</v>
      </c>
      <c r="CF132" t="str">
        <f>A!CE132</f>
        <v>urn:immetingen:compartiment:id:2</v>
      </c>
      <c r="CG132" t="str">
        <f>A!CF132</f>
        <v>_TI-65853232</v>
      </c>
      <c r="CH132">
        <f>A!CG132</f>
        <v>45890</v>
      </c>
      <c r="CI132" t="str">
        <f>A!CH132</f>
        <v>urn:immetingen:monstertype:id:10</v>
      </c>
      <c r="CJ132" t="str">
        <f>A!CI132</f>
        <v>urn:imsikb0101:Applicaties:id:16</v>
      </c>
      <c r="CK132" t="str">
        <f>A!CJ132</f>
        <v>urn:imsikb0101:DatastroomType:id:1</v>
      </c>
      <c r="CL132">
        <f>A!CK132</f>
        <v>45897</v>
      </c>
      <c r="CM132" t="str">
        <f>A!CL132</f>
        <v>SGS, Rotterdam</v>
      </c>
      <c r="CN132" t="str">
        <f>A!CM132</f>
        <v>LABRESULTAAT SGS</v>
      </c>
      <c r="CO132">
        <f>A!CN132</f>
        <v>45897</v>
      </c>
      <c r="CP132">
        <f>A!CO132</f>
        <v>0</v>
      </c>
      <c r="CQ132" t="str">
        <f>A!CP132</f>
        <v>urn:imsikb0101:Leveranciers:id:21</v>
      </c>
      <c r="CR132" t="str">
        <f>A!CQ132</f>
        <v>14.7.0</v>
      </c>
    </row>
    <row r="133" spans="1:96" x14ac:dyDescent="0.2">
      <c r="A133" t="str">
        <f>A!A133</f>
        <v>LABRESULTAAT</v>
      </c>
      <c r="B133">
        <f>A!B133</f>
        <v>6</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21" t="str">
        <f>IF(A!P133="","",INDEX(B!$A$1:$BT$2000,MATCH(A!P133,B!$AX$1:$AX$2000,0),D!$B$15))</f>
        <v/>
      </c>
      <c r="Q133">
        <f>A!Q133</f>
        <v>0</v>
      </c>
      <c r="R133">
        <f>A!R133</f>
        <v>0</v>
      </c>
      <c r="S133">
        <f>A!S133</f>
        <v>0</v>
      </c>
      <c r="T133">
        <f>A!T133</f>
        <v>0</v>
      </c>
      <c r="U133">
        <f>A!U133</f>
        <v>0</v>
      </c>
      <c r="V133" s="21">
        <f>IF(A!V133="&lt;",1,A!V133)</f>
        <v>0</v>
      </c>
      <c r="W133">
        <f>A!W133</f>
        <v>0</v>
      </c>
      <c r="X133">
        <f>A!X133</f>
        <v>0</v>
      </c>
      <c r="Y133">
        <f>A!Y133</f>
        <v>0</v>
      </c>
      <c r="Z133" s="21">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21"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t="str">
        <f>A!BW133</f>
        <v>_3f23c790-fbd2-4e0e-890f-b21d0067ccb6</v>
      </c>
      <c r="BY133" t="str">
        <f>A!BX133</f>
        <v>3f23c790-fbd2-4e0e-890f-b21d0067ccb6</v>
      </c>
      <c r="BZ133" t="str">
        <f>A!BY133</f>
        <v>SIKB</v>
      </c>
      <c r="CA133" t="str">
        <f>A!BZ133</f>
        <v>B09-1-1 B09 (250-350)</v>
      </c>
      <c r="CB133">
        <f>A!CA133</f>
        <v>45890</v>
      </c>
      <c r="CC133" t="str">
        <f>A!CB133</f>
        <v>#_8f7bf789-d8e5-492f-8a55-49792101ae95</v>
      </c>
      <c r="CD133" t="str">
        <f>A!CC133</f>
        <v>#_670008e2-8e7f-430f-943d-e1d6308bb343</v>
      </c>
      <c r="CE133">
        <f>A!CD133</f>
        <v>0</v>
      </c>
      <c r="CF133" t="str">
        <f>A!CE133</f>
        <v>urn:immetingen:compartiment:id:2</v>
      </c>
      <c r="CG133" t="str">
        <f>A!CF133</f>
        <v>_TI-65853232</v>
      </c>
      <c r="CH133">
        <f>A!CG133</f>
        <v>45890</v>
      </c>
      <c r="CI133" t="str">
        <f>A!CH133</f>
        <v>urn:immetingen:monstertype:id:10</v>
      </c>
      <c r="CJ133" t="str">
        <f>A!CI133</f>
        <v>urn:imsikb0101:Applicaties:id:16</v>
      </c>
      <c r="CK133" t="str">
        <f>A!CJ133</f>
        <v>urn:imsikb0101:DatastroomType:id:1</v>
      </c>
      <c r="CL133">
        <f>A!CK133</f>
        <v>45897</v>
      </c>
      <c r="CM133" t="str">
        <f>A!CL133</f>
        <v>SGS, Rotterdam</v>
      </c>
      <c r="CN133" t="str">
        <f>A!CM133</f>
        <v>LABRESULTAAT SGS</v>
      </c>
      <c r="CO133">
        <f>A!CN133</f>
        <v>45897</v>
      </c>
      <c r="CP133">
        <f>A!CO133</f>
        <v>0</v>
      </c>
      <c r="CQ133" t="str">
        <f>A!CP133</f>
        <v>urn:imsikb0101:Leveranciers:id:21</v>
      </c>
      <c r="CR133" t="str">
        <f>A!CQ133</f>
        <v>14.7.0</v>
      </c>
    </row>
    <row r="134" spans="1:96" x14ac:dyDescent="0.2">
      <c r="A134" t="str">
        <f>A!A134</f>
        <v>LABRESULTAAT</v>
      </c>
      <c r="B134">
        <f>A!B134</f>
        <v>6</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21" t="str">
        <f>IF(A!P134="","",INDEX(B!$A$1:$BT$2000,MATCH(A!P134,B!$AX$1:$AX$2000,0),D!$B$15))</f>
        <v/>
      </c>
      <c r="Q134">
        <f>A!Q134</f>
        <v>0</v>
      </c>
      <c r="R134">
        <f>A!R134</f>
        <v>0</v>
      </c>
      <c r="S134">
        <f>A!S134</f>
        <v>0</v>
      </c>
      <c r="T134">
        <f>A!T134</f>
        <v>0</v>
      </c>
      <c r="U134">
        <f>A!U134</f>
        <v>0</v>
      </c>
      <c r="V134" s="21">
        <f>IF(A!V134="&lt;",1,A!V134)</f>
        <v>0</v>
      </c>
      <c r="W134">
        <f>A!W134</f>
        <v>0</v>
      </c>
      <c r="X134">
        <f>A!X134</f>
        <v>0</v>
      </c>
      <c r="Y134">
        <f>A!Y134</f>
        <v>0</v>
      </c>
      <c r="Z134" s="21">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21"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t="str">
        <f>A!BW134</f>
        <v>_3f23c790-fbd2-4e0e-890f-b21d0067ccb6</v>
      </c>
      <c r="BY134" t="str">
        <f>A!BX134</f>
        <v>3f23c790-fbd2-4e0e-890f-b21d0067ccb6</v>
      </c>
      <c r="BZ134" t="str">
        <f>A!BY134</f>
        <v>SIKB</v>
      </c>
      <c r="CA134" t="str">
        <f>A!BZ134</f>
        <v>B09-1-1 B09 (250-350)</v>
      </c>
      <c r="CB134">
        <f>A!CA134</f>
        <v>45890</v>
      </c>
      <c r="CC134" t="str">
        <f>A!CB134</f>
        <v>#_8f7bf789-d8e5-492f-8a55-49792101ae95</v>
      </c>
      <c r="CD134" t="str">
        <f>A!CC134</f>
        <v>#_73e8da93-b578-4147-935c-e8f504cfcd46</v>
      </c>
      <c r="CE134">
        <f>A!CD134</f>
        <v>0</v>
      </c>
      <c r="CF134" t="str">
        <f>A!CE134</f>
        <v>urn:immetingen:compartiment:id:2</v>
      </c>
      <c r="CG134" t="str">
        <f>A!CF134</f>
        <v>_TI-65853232</v>
      </c>
      <c r="CH134">
        <f>A!CG134</f>
        <v>45890</v>
      </c>
      <c r="CI134" t="str">
        <f>A!CH134</f>
        <v>urn:immetingen:monstertype:id:10</v>
      </c>
      <c r="CJ134" t="str">
        <f>A!CI134</f>
        <v>urn:imsikb0101:Applicaties:id:16</v>
      </c>
      <c r="CK134" t="str">
        <f>A!CJ134</f>
        <v>urn:imsikb0101:DatastroomType:id:1</v>
      </c>
      <c r="CL134">
        <f>A!CK134</f>
        <v>45897</v>
      </c>
      <c r="CM134" t="str">
        <f>A!CL134</f>
        <v>SGS, Rotterdam</v>
      </c>
      <c r="CN134" t="str">
        <f>A!CM134</f>
        <v>LABRESULTAAT SGS</v>
      </c>
      <c r="CO134">
        <f>A!CN134</f>
        <v>45897</v>
      </c>
      <c r="CP134">
        <f>A!CO134</f>
        <v>0</v>
      </c>
      <c r="CQ134" t="str">
        <f>A!CP134</f>
        <v>urn:imsikb0101:Leveranciers:id:21</v>
      </c>
      <c r="CR134" t="str">
        <f>A!CQ134</f>
        <v>14.7.0</v>
      </c>
    </row>
    <row r="135" spans="1:96" x14ac:dyDescent="0.2">
      <c r="A135" t="str">
        <f>A!A135</f>
        <v>LABRESULTAAT</v>
      </c>
      <c r="B135">
        <f>A!B135</f>
        <v>6</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21" t="str">
        <f>IF(A!P135="","",INDEX(B!$A$1:$BT$2000,MATCH(A!P135,B!$AX$1:$AX$2000,0),D!$B$15))</f>
        <v/>
      </c>
      <c r="Q135">
        <f>A!Q135</f>
        <v>0</v>
      </c>
      <c r="R135">
        <f>A!R135</f>
        <v>0</v>
      </c>
      <c r="S135">
        <f>A!S135</f>
        <v>0</v>
      </c>
      <c r="T135">
        <f>A!T135</f>
        <v>0</v>
      </c>
      <c r="U135">
        <f>A!U135</f>
        <v>0</v>
      </c>
      <c r="V135" s="21">
        <f>IF(A!V135="&lt;",1,A!V135)</f>
        <v>0</v>
      </c>
      <c r="W135">
        <f>A!W135</f>
        <v>0</v>
      </c>
      <c r="X135">
        <f>A!X135</f>
        <v>0</v>
      </c>
      <c r="Y135">
        <f>A!Y135</f>
        <v>0</v>
      </c>
      <c r="Z135" s="21">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21"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t="str">
        <f>A!BW135</f>
        <v>_3f23c790-fbd2-4e0e-890f-b21d0067ccb6</v>
      </c>
      <c r="BY135" t="str">
        <f>A!BX135</f>
        <v>3f23c790-fbd2-4e0e-890f-b21d0067ccb6</v>
      </c>
      <c r="BZ135" t="str">
        <f>A!BY135</f>
        <v>SIKB</v>
      </c>
      <c r="CA135" t="str">
        <f>A!BZ135</f>
        <v>B09-1-1 B09 (250-350)</v>
      </c>
      <c r="CB135">
        <f>A!CA135</f>
        <v>45890</v>
      </c>
      <c r="CC135" t="str">
        <f>A!CB135</f>
        <v>#_8f7bf789-d8e5-492f-8a55-49792101ae95</v>
      </c>
      <c r="CD135" t="str">
        <f>A!CC135</f>
        <v>#_b1aa7e0c-8ed4-409b-b0ae-ef053b7eaf87</v>
      </c>
      <c r="CE135">
        <f>A!CD135</f>
        <v>0</v>
      </c>
      <c r="CF135" t="str">
        <f>A!CE135</f>
        <v>urn:immetingen:compartiment:id:2</v>
      </c>
      <c r="CG135" t="str">
        <f>A!CF135</f>
        <v>_TI-65853232</v>
      </c>
      <c r="CH135">
        <f>A!CG135</f>
        <v>45890</v>
      </c>
      <c r="CI135" t="str">
        <f>A!CH135</f>
        <v>urn:immetingen:monstertype:id:10</v>
      </c>
      <c r="CJ135" t="str">
        <f>A!CI135</f>
        <v>urn:imsikb0101:Applicaties:id:16</v>
      </c>
      <c r="CK135" t="str">
        <f>A!CJ135</f>
        <v>urn:imsikb0101:DatastroomType:id:1</v>
      </c>
      <c r="CL135">
        <f>A!CK135</f>
        <v>45897</v>
      </c>
      <c r="CM135" t="str">
        <f>A!CL135</f>
        <v>SGS, Rotterdam</v>
      </c>
      <c r="CN135" t="str">
        <f>A!CM135</f>
        <v>LABRESULTAAT SGS</v>
      </c>
      <c r="CO135">
        <f>A!CN135</f>
        <v>45897</v>
      </c>
      <c r="CP135">
        <f>A!CO135</f>
        <v>0</v>
      </c>
      <c r="CQ135" t="str">
        <f>A!CP135</f>
        <v>urn:imsikb0101:Leveranciers:id:21</v>
      </c>
      <c r="CR135" t="str">
        <f>A!CQ135</f>
        <v>14.7.0</v>
      </c>
    </row>
    <row r="136" spans="1:96" x14ac:dyDescent="0.2">
      <c r="A136" t="str">
        <f>A!A136</f>
        <v>LABRESULTAAT</v>
      </c>
      <c r="B136">
        <f>A!B136</f>
        <v>6</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21" t="str">
        <f>IF(A!P136="","",INDEX(B!$A$1:$BT$2000,MATCH(A!P136,B!$AX$1:$AX$2000,0),D!$B$15))</f>
        <v/>
      </c>
      <c r="Q136">
        <f>A!Q136</f>
        <v>0</v>
      </c>
      <c r="R136">
        <f>A!R136</f>
        <v>0</v>
      </c>
      <c r="S136">
        <f>A!S136</f>
        <v>0</v>
      </c>
      <c r="T136">
        <f>A!T136</f>
        <v>0</v>
      </c>
      <c r="U136">
        <f>A!U136</f>
        <v>0</v>
      </c>
      <c r="V136" s="21">
        <f>IF(A!V136="&lt;",1,A!V136)</f>
        <v>0</v>
      </c>
      <c r="W136">
        <f>A!W136</f>
        <v>0</v>
      </c>
      <c r="X136">
        <f>A!X136</f>
        <v>0</v>
      </c>
      <c r="Y136">
        <f>A!Y136</f>
        <v>0</v>
      </c>
      <c r="Z136" s="21">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21"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t="str">
        <f>A!BW136</f>
        <v>_3f23c790-fbd2-4e0e-890f-b21d0067ccb6</v>
      </c>
      <c r="BY136" t="str">
        <f>A!BX136</f>
        <v>3f23c790-fbd2-4e0e-890f-b21d0067ccb6</v>
      </c>
      <c r="BZ136" t="str">
        <f>A!BY136</f>
        <v>SIKB</v>
      </c>
      <c r="CA136" t="str">
        <f>A!BZ136</f>
        <v>B09-1-1 B09 (250-350)</v>
      </c>
      <c r="CB136">
        <f>A!CA136</f>
        <v>45890</v>
      </c>
      <c r="CC136" t="str">
        <f>A!CB136</f>
        <v>#_8f7bf789-d8e5-492f-8a55-49792101ae95</v>
      </c>
      <c r="CD136" t="str">
        <f>A!CC136</f>
        <v>#_91874e5a-039c-4e2b-917a-0d17edc9a430</v>
      </c>
      <c r="CE136">
        <f>A!CD136</f>
        <v>0</v>
      </c>
      <c r="CF136" t="str">
        <f>A!CE136</f>
        <v>urn:immetingen:compartiment:id:2</v>
      </c>
      <c r="CG136" t="str">
        <f>A!CF136</f>
        <v>_TI-65853232</v>
      </c>
      <c r="CH136">
        <f>A!CG136</f>
        <v>45890</v>
      </c>
      <c r="CI136" t="str">
        <f>A!CH136</f>
        <v>urn:immetingen:monstertype:id:10</v>
      </c>
      <c r="CJ136" t="str">
        <f>A!CI136</f>
        <v>urn:imsikb0101:Applicaties:id:16</v>
      </c>
      <c r="CK136" t="str">
        <f>A!CJ136</f>
        <v>urn:imsikb0101:DatastroomType:id:1</v>
      </c>
      <c r="CL136">
        <f>A!CK136</f>
        <v>45897</v>
      </c>
      <c r="CM136" t="str">
        <f>A!CL136</f>
        <v>SGS, Rotterdam</v>
      </c>
      <c r="CN136" t="str">
        <f>A!CM136</f>
        <v>LABRESULTAAT SGS</v>
      </c>
      <c r="CO136">
        <f>A!CN136</f>
        <v>45897</v>
      </c>
      <c r="CP136">
        <f>A!CO136</f>
        <v>0</v>
      </c>
      <c r="CQ136" t="str">
        <f>A!CP136</f>
        <v>urn:imsikb0101:Leveranciers:id:21</v>
      </c>
      <c r="CR136" t="str">
        <f>A!CQ136</f>
        <v>14.7.0</v>
      </c>
    </row>
    <row r="137" spans="1:96" x14ac:dyDescent="0.2">
      <c r="A137" t="str">
        <f>A!A137</f>
        <v>LABRESULTAAT</v>
      </c>
      <c r="B137">
        <f>A!B137</f>
        <v>6</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21" t="str">
        <f>IF(A!P137="","",INDEX(B!$A$1:$BT$2000,MATCH(A!P137,B!$AX$1:$AX$2000,0),D!$B$15))</f>
        <v/>
      </c>
      <c r="Q137">
        <f>A!Q137</f>
        <v>0</v>
      </c>
      <c r="R137">
        <f>A!R137</f>
        <v>0</v>
      </c>
      <c r="S137">
        <f>A!S137</f>
        <v>0</v>
      </c>
      <c r="T137">
        <f>A!T137</f>
        <v>0</v>
      </c>
      <c r="U137">
        <f>A!U137</f>
        <v>0</v>
      </c>
      <c r="V137" s="21">
        <f>IF(A!V137="&lt;",1,A!V137)</f>
        <v>0</v>
      </c>
      <c r="W137">
        <f>A!W137</f>
        <v>0</v>
      </c>
      <c r="X137">
        <f>A!X137</f>
        <v>0</v>
      </c>
      <c r="Y137">
        <f>A!Y137</f>
        <v>0</v>
      </c>
      <c r="Z137" s="21">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21"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t="str">
        <f>A!BW137</f>
        <v>_3f23c790-fbd2-4e0e-890f-b21d0067ccb6</v>
      </c>
      <c r="BY137" t="str">
        <f>A!BX137</f>
        <v>3f23c790-fbd2-4e0e-890f-b21d0067ccb6</v>
      </c>
      <c r="BZ137" t="str">
        <f>A!BY137</f>
        <v>SIKB</v>
      </c>
      <c r="CA137" t="str">
        <f>A!BZ137</f>
        <v>B09-1-1 B09 (250-350)</v>
      </c>
      <c r="CB137">
        <f>A!CA137</f>
        <v>45890</v>
      </c>
      <c r="CC137" t="str">
        <f>A!CB137</f>
        <v>#_8f7bf789-d8e5-492f-8a55-49792101ae95</v>
      </c>
      <c r="CD137" t="str">
        <f>A!CC137</f>
        <v>#_8ccf6550-0289-42ca-99a9-b06175f58b5c</v>
      </c>
      <c r="CE137">
        <f>A!CD137</f>
        <v>0</v>
      </c>
      <c r="CF137" t="str">
        <f>A!CE137</f>
        <v>urn:immetingen:compartiment:id:2</v>
      </c>
      <c r="CG137" t="str">
        <f>A!CF137</f>
        <v>_TI-65853232</v>
      </c>
      <c r="CH137">
        <f>A!CG137</f>
        <v>45890</v>
      </c>
      <c r="CI137" t="str">
        <f>A!CH137</f>
        <v>urn:immetingen:monstertype:id:10</v>
      </c>
      <c r="CJ137" t="str">
        <f>A!CI137</f>
        <v>urn:imsikb0101:Applicaties:id:16</v>
      </c>
      <c r="CK137" t="str">
        <f>A!CJ137</f>
        <v>urn:imsikb0101:DatastroomType:id:1</v>
      </c>
      <c r="CL137">
        <f>A!CK137</f>
        <v>45897</v>
      </c>
      <c r="CM137" t="str">
        <f>A!CL137</f>
        <v>SGS, Rotterdam</v>
      </c>
      <c r="CN137" t="str">
        <f>A!CM137</f>
        <v>LABRESULTAAT SGS</v>
      </c>
      <c r="CO137">
        <f>A!CN137</f>
        <v>45897</v>
      </c>
      <c r="CP137">
        <f>A!CO137</f>
        <v>0</v>
      </c>
      <c r="CQ137" t="str">
        <f>A!CP137</f>
        <v>urn:imsikb0101:Leveranciers:id:21</v>
      </c>
      <c r="CR137" t="str">
        <f>A!CQ137</f>
        <v>14.7.0</v>
      </c>
    </row>
    <row r="138" spans="1:96" x14ac:dyDescent="0.2">
      <c r="A138" t="str">
        <f>A!A138</f>
        <v>LABRESULTAAT</v>
      </c>
      <c r="B138">
        <f>A!B138</f>
        <v>6</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21" t="str">
        <f>IF(A!P138="","",INDEX(B!$A$1:$BT$2000,MATCH(A!P138,B!$AX$1:$AX$2000,0),D!$B$15))</f>
        <v/>
      </c>
      <c r="Q138">
        <f>A!Q138</f>
        <v>0</v>
      </c>
      <c r="R138">
        <f>A!R138</f>
        <v>0</v>
      </c>
      <c r="S138">
        <f>A!S138</f>
        <v>0</v>
      </c>
      <c r="T138">
        <f>A!T138</f>
        <v>0</v>
      </c>
      <c r="U138">
        <f>A!U138</f>
        <v>0</v>
      </c>
      <c r="V138" s="21">
        <f>IF(A!V138="&lt;",1,A!V138)</f>
        <v>0</v>
      </c>
      <c r="W138">
        <f>A!W138</f>
        <v>0</v>
      </c>
      <c r="X138">
        <f>A!X138</f>
        <v>0</v>
      </c>
      <c r="Y138">
        <f>A!Y138</f>
        <v>0</v>
      </c>
      <c r="Z138" s="21">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21"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t="str">
        <f>A!BW138</f>
        <v>_3f23c790-fbd2-4e0e-890f-b21d0067ccb6</v>
      </c>
      <c r="BY138" t="str">
        <f>A!BX138</f>
        <v>3f23c790-fbd2-4e0e-890f-b21d0067ccb6</v>
      </c>
      <c r="BZ138" t="str">
        <f>A!BY138</f>
        <v>SIKB</v>
      </c>
      <c r="CA138" t="str">
        <f>A!BZ138</f>
        <v>B09-1-1 B09 (250-350)</v>
      </c>
      <c r="CB138">
        <f>A!CA138</f>
        <v>45890</v>
      </c>
      <c r="CC138" t="str">
        <f>A!CB138</f>
        <v>#_8f7bf789-d8e5-492f-8a55-49792101ae95</v>
      </c>
      <c r="CD138" t="str">
        <f>A!CC138</f>
        <v>#_b8ed4a38-b0a7-48df-b8fa-c0aee15c733a</v>
      </c>
      <c r="CE138">
        <f>A!CD138</f>
        <v>0</v>
      </c>
      <c r="CF138" t="str">
        <f>A!CE138</f>
        <v>urn:immetingen:compartiment:id:2</v>
      </c>
      <c r="CG138" t="str">
        <f>A!CF138</f>
        <v>_TI-65853232</v>
      </c>
      <c r="CH138">
        <f>A!CG138</f>
        <v>45890</v>
      </c>
      <c r="CI138" t="str">
        <f>A!CH138</f>
        <v>urn:immetingen:monstertype:id:10</v>
      </c>
      <c r="CJ138" t="str">
        <f>A!CI138</f>
        <v>urn:imsikb0101:Applicaties:id:16</v>
      </c>
      <c r="CK138" t="str">
        <f>A!CJ138</f>
        <v>urn:imsikb0101:DatastroomType:id:1</v>
      </c>
      <c r="CL138">
        <f>A!CK138</f>
        <v>45897</v>
      </c>
      <c r="CM138" t="str">
        <f>A!CL138</f>
        <v>SGS, Rotterdam</v>
      </c>
      <c r="CN138" t="str">
        <f>A!CM138</f>
        <v>LABRESULTAAT SGS</v>
      </c>
      <c r="CO138">
        <f>A!CN138</f>
        <v>45897</v>
      </c>
      <c r="CP138">
        <f>A!CO138</f>
        <v>0</v>
      </c>
      <c r="CQ138" t="str">
        <f>A!CP138</f>
        <v>urn:imsikb0101:Leveranciers:id:21</v>
      </c>
      <c r="CR138" t="str">
        <f>A!CQ138</f>
        <v>14.7.0</v>
      </c>
    </row>
    <row r="139" spans="1:96" x14ac:dyDescent="0.2">
      <c r="A139" t="str">
        <f>A!A139</f>
        <v>LABRESULTAAT</v>
      </c>
      <c r="B139">
        <f>A!B139</f>
        <v>6</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21" t="str">
        <f>IF(A!P139="","",INDEX(B!$A$1:$BT$2000,MATCH(A!P139,B!$AX$1:$AX$2000,0),D!$B$15))</f>
        <v/>
      </c>
      <c r="Q139">
        <f>A!Q139</f>
        <v>0</v>
      </c>
      <c r="R139">
        <f>A!R139</f>
        <v>0</v>
      </c>
      <c r="S139">
        <f>A!S139</f>
        <v>0</v>
      </c>
      <c r="T139">
        <f>A!T139</f>
        <v>0</v>
      </c>
      <c r="U139">
        <f>A!U139</f>
        <v>0</v>
      </c>
      <c r="V139" s="21">
        <f>IF(A!V139="&lt;",1,A!V139)</f>
        <v>0</v>
      </c>
      <c r="W139">
        <f>A!W139</f>
        <v>0</v>
      </c>
      <c r="X139">
        <f>A!X139</f>
        <v>0</v>
      </c>
      <c r="Y139">
        <f>A!Y139</f>
        <v>0</v>
      </c>
      <c r="Z139" s="21">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21"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t="str">
        <f>A!BW139</f>
        <v>_3f23c790-fbd2-4e0e-890f-b21d0067ccb6</v>
      </c>
      <c r="BY139" t="str">
        <f>A!BX139</f>
        <v>3f23c790-fbd2-4e0e-890f-b21d0067ccb6</v>
      </c>
      <c r="BZ139" t="str">
        <f>A!BY139</f>
        <v>SIKB</v>
      </c>
      <c r="CA139" t="str">
        <f>A!BZ139</f>
        <v>B09-1-1 B09 (250-350)</v>
      </c>
      <c r="CB139">
        <f>A!CA139</f>
        <v>45890</v>
      </c>
      <c r="CC139" t="str">
        <f>A!CB139</f>
        <v>#_8f7bf789-d8e5-492f-8a55-49792101ae95</v>
      </c>
      <c r="CD139" t="str">
        <f>A!CC139</f>
        <v>#_6d6bc555-27d9-460d-9b34-9ea9219c2e41</v>
      </c>
      <c r="CE139">
        <f>A!CD139</f>
        <v>0</v>
      </c>
      <c r="CF139" t="str">
        <f>A!CE139</f>
        <v>urn:immetingen:compartiment:id:2</v>
      </c>
      <c r="CG139" t="str">
        <f>A!CF139</f>
        <v>_TI-65853232</v>
      </c>
      <c r="CH139">
        <f>A!CG139</f>
        <v>45890</v>
      </c>
      <c r="CI139" t="str">
        <f>A!CH139</f>
        <v>urn:immetingen:monstertype:id:10</v>
      </c>
      <c r="CJ139" t="str">
        <f>A!CI139</f>
        <v>urn:imsikb0101:Applicaties:id:16</v>
      </c>
      <c r="CK139" t="str">
        <f>A!CJ139</f>
        <v>urn:imsikb0101:DatastroomType:id:1</v>
      </c>
      <c r="CL139">
        <f>A!CK139</f>
        <v>45897</v>
      </c>
      <c r="CM139" t="str">
        <f>A!CL139</f>
        <v>SGS, Rotterdam</v>
      </c>
      <c r="CN139" t="str">
        <f>A!CM139</f>
        <v>LABRESULTAAT SGS</v>
      </c>
      <c r="CO139">
        <f>A!CN139</f>
        <v>45897</v>
      </c>
      <c r="CP139">
        <f>A!CO139</f>
        <v>0</v>
      </c>
      <c r="CQ139" t="str">
        <f>A!CP139</f>
        <v>urn:imsikb0101:Leveranciers:id:21</v>
      </c>
      <c r="CR139" t="str">
        <f>A!CQ139</f>
        <v>14.7.0</v>
      </c>
    </row>
    <row r="140" spans="1:96" x14ac:dyDescent="0.2">
      <c r="A140" t="str">
        <f>A!A140</f>
        <v>LABRESULTAAT</v>
      </c>
      <c r="B140">
        <f>A!B140</f>
        <v>7</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21" t="str">
        <f>IF(A!P140="","",INDEX(B!$A$1:$BT$2000,MATCH(A!P140,B!$AX$1:$AX$2000,0),D!$B$15))</f>
        <v/>
      </c>
      <c r="Q140">
        <f>A!Q140</f>
        <v>0</v>
      </c>
      <c r="R140">
        <f>A!R140</f>
        <v>0</v>
      </c>
      <c r="S140">
        <f>A!S140</f>
        <v>0</v>
      </c>
      <c r="T140">
        <f>A!T140</f>
        <v>0</v>
      </c>
      <c r="U140">
        <f>A!U140</f>
        <v>0</v>
      </c>
      <c r="V140" s="21">
        <f>IF(A!V140="&lt;",1,A!V140)</f>
        <v>0</v>
      </c>
      <c r="W140">
        <f>A!W140</f>
        <v>0</v>
      </c>
      <c r="X140">
        <f>A!X140</f>
        <v>0</v>
      </c>
      <c r="Y140">
        <f>A!Y140</f>
        <v>0</v>
      </c>
      <c r="Z140" s="21">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21"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t="str">
        <f>A!BW140</f>
        <v>_115088d9-32b5-419a-8930-8da59b6085f7</v>
      </c>
      <c r="BY140" t="str">
        <f>A!BX140</f>
        <v>115088d9-32b5-419a-8930-8da59b6085f7</v>
      </c>
      <c r="BZ140" t="str">
        <f>A!BY140</f>
        <v>SIKB</v>
      </c>
      <c r="CA140" t="str">
        <f>A!BZ140</f>
        <v>D02-1-1 D02 (250-350)</v>
      </c>
      <c r="CB140">
        <f>A!CA140</f>
        <v>45890</v>
      </c>
      <c r="CC140" t="str">
        <f>A!CB140</f>
        <v>#_8f7bf789-d8e5-492f-8a55-49792101ae95</v>
      </c>
      <c r="CD140" t="str">
        <f>A!CC140</f>
        <v>#_952ad5a7-9cbf-448a-8d57-41e3dd597f4e</v>
      </c>
      <c r="CE140">
        <f>A!CD140</f>
        <v>0</v>
      </c>
      <c r="CF140" t="str">
        <f>A!CE140</f>
        <v>urn:immetingen:compartiment:id:2</v>
      </c>
      <c r="CG140" t="str">
        <f>A!CF140</f>
        <v>_TI-65853233</v>
      </c>
      <c r="CH140">
        <f>A!CG140</f>
        <v>45890</v>
      </c>
      <c r="CI140" t="str">
        <f>A!CH140</f>
        <v>urn:immetingen:monstertype:id:10</v>
      </c>
      <c r="CJ140" t="str">
        <f>A!CI140</f>
        <v>urn:imsikb0101:Applicaties:id:16</v>
      </c>
      <c r="CK140" t="str">
        <f>A!CJ140</f>
        <v>urn:imsikb0101:DatastroomType:id:1</v>
      </c>
      <c r="CL140">
        <f>A!CK140</f>
        <v>45897</v>
      </c>
      <c r="CM140" t="str">
        <f>A!CL140</f>
        <v>SGS, Rotterdam</v>
      </c>
      <c r="CN140" t="str">
        <f>A!CM140</f>
        <v>LABRESULTAAT SGS</v>
      </c>
      <c r="CO140">
        <f>A!CN140</f>
        <v>45897</v>
      </c>
      <c r="CP140">
        <f>A!CO140</f>
        <v>0</v>
      </c>
      <c r="CQ140" t="str">
        <f>A!CP140</f>
        <v>urn:imsikb0101:Leveranciers:id:21</v>
      </c>
      <c r="CR140" t="str">
        <f>A!CQ140</f>
        <v>14.7.0</v>
      </c>
    </row>
    <row r="141" spans="1:96" x14ac:dyDescent="0.2">
      <c r="A141" t="str">
        <f>A!A141</f>
        <v>LABRESULTAAT</v>
      </c>
      <c r="B141">
        <f>A!B141</f>
        <v>7</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21" t="str">
        <f>IF(A!P141="","",INDEX(B!$A$1:$BT$2000,MATCH(A!P141,B!$AX$1:$AX$2000,0),D!$B$15))</f>
        <v/>
      </c>
      <c r="Q141">
        <f>A!Q141</f>
        <v>0</v>
      </c>
      <c r="R141">
        <f>A!R141</f>
        <v>0</v>
      </c>
      <c r="S141">
        <f>A!S141</f>
        <v>0</v>
      </c>
      <c r="T141">
        <f>A!T141</f>
        <v>0</v>
      </c>
      <c r="U141">
        <f>A!U141</f>
        <v>0</v>
      </c>
      <c r="V141" s="21">
        <f>IF(A!V141="&lt;",1,A!V141)</f>
        <v>0</v>
      </c>
      <c r="W141">
        <f>A!W141</f>
        <v>0</v>
      </c>
      <c r="X141">
        <f>A!X141</f>
        <v>0</v>
      </c>
      <c r="Y141">
        <f>A!Y141</f>
        <v>0</v>
      </c>
      <c r="Z141" s="21">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21"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t="str">
        <f>A!BW141</f>
        <v>_115088d9-32b5-419a-8930-8da59b6085f7</v>
      </c>
      <c r="BY141" t="str">
        <f>A!BX141</f>
        <v>115088d9-32b5-419a-8930-8da59b6085f7</v>
      </c>
      <c r="BZ141" t="str">
        <f>A!BY141</f>
        <v>SIKB</v>
      </c>
      <c r="CA141" t="str">
        <f>A!BZ141</f>
        <v>D02-1-1 D02 (250-350)</v>
      </c>
      <c r="CB141">
        <f>A!CA141</f>
        <v>45890</v>
      </c>
      <c r="CC141" t="str">
        <f>A!CB141</f>
        <v>#_8f7bf789-d8e5-492f-8a55-49792101ae95</v>
      </c>
      <c r="CD141" t="str">
        <f>A!CC141</f>
        <v>#_5e4188ef-5480-4da4-8562-dfb91456e1af</v>
      </c>
      <c r="CE141">
        <f>A!CD141</f>
        <v>0</v>
      </c>
      <c r="CF141" t="str">
        <f>A!CE141</f>
        <v>urn:immetingen:compartiment:id:2</v>
      </c>
      <c r="CG141" t="str">
        <f>A!CF141</f>
        <v>_TI-65853233</v>
      </c>
      <c r="CH141">
        <f>A!CG141</f>
        <v>45890</v>
      </c>
      <c r="CI141" t="str">
        <f>A!CH141</f>
        <v>urn:immetingen:monstertype:id:10</v>
      </c>
      <c r="CJ141" t="str">
        <f>A!CI141</f>
        <v>urn:imsikb0101:Applicaties:id:16</v>
      </c>
      <c r="CK141" t="str">
        <f>A!CJ141</f>
        <v>urn:imsikb0101:DatastroomType:id:1</v>
      </c>
      <c r="CL141">
        <f>A!CK141</f>
        <v>45897</v>
      </c>
      <c r="CM141" t="str">
        <f>A!CL141</f>
        <v>SGS, Rotterdam</v>
      </c>
      <c r="CN141" t="str">
        <f>A!CM141</f>
        <v>LABRESULTAAT SGS</v>
      </c>
      <c r="CO141">
        <f>A!CN141</f>
        <v>45897</v>
      </c>
      <c r="CP141">
        <f>A!CO141</f>
        <v>0</v>
      </c>
      <c r="CQ141" t="str">
        <f>A!CP141</f>
        <v>urn:imsikb0101:Leveranciers:id:21</v>
      </c>
      <c r="CR141" t="str">
        <f>A!CQ141</f>
        <v>14.7.0</v>
      </c>
    </row>
    <row r="142" spans="1:96" x14ac:dyDescent="0.2">
      <c r="A142" t="str">
        <f>A!A142</f>
        <v>LABRESULTAAT</v>
      </c>
      <c r="B142">
        <f>A!B142</f>
        <v>7</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21" t="str">
        <f>IF(A!P142="","",INDEX(B!$A$1:$BT$2000,MATCH(A!P142,B!$AX$1:$AX$2000,0),D!$B$15))</f>
        <v/>
      </c>
      <c r="Q142">
        <f>A!Q142</f>
        <v>0</v>
      </c>
      <c r="R142">
        <f>A!R142</f>
        <v>0</v>
      </c>
      <c r="S142">
        <f>A!S142</f>
        <v>0</v>
      </c>
      <c r="T142">
        <f>A!T142</f>
        <v>0</v>
      </c>
      <c r="U142">
        <f>A!U142</f>
        <v>0</v>
      </c>
      <c r="V142" s="21">
        <f>IF(A!V142="&lt;",1,A!V142)</f>
        <v>0</v>
      </c>
      <c r="W142">
        <f>A!W142</f>
        <v>0</v>
      </c>
      <c r="X142">
        <f>A!X142</f>
        <v>0</v>
      </c>
      <c r="Y142">
        <f>A!Y142</f>
        <v>0</v>
      </c>
      <c r="Z142" s="21">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21"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t="str">
        <f>A!BW142</f>
        <v>_115088d9-32b5-419a-8930-8da59b6085f7</v>
      </c>
      <c r="BY142" t="str">
        <f>A!BX142</f>
        <v>115088d9-32b5-419a-8930-8da59b6085f7</v>
      </c>
      <c r="BZ142" t="str">
        <f>A!BY142</f>
        <v>SIKB</v>
      </c>
      <c r="CA142" t="str">
        <f>A!BZ142</f>
        <v>D02-1-1 D02 (250-350)</v>
      </c>
      <c r="CB142">
        <f>A!CA142</f>
        <v>45890</v>
      </c>
      <c r="CC142" t="str">
        <f>A!CB142</f>
        <v>#_8f7bf789-d8e5-492f-8a55-49792101ae95</v>
      </c>
      <c r="CD142" t="str">
        <f>A!CC142</f>
        <v>#_54b1ea8a-45ea-45f8-b97f-0b02e835d457</v>
      </c>
      <c r="CE142">
        <f>A!CD142</f>
        <v>0</v>
      </c>
      <c r="CF142" t="str">
        <f>A!CE142</f>
        <v>urn:immetingen:compartiment:id:2</v>
      </c>
      <c r="CG142" t="str">
        <f>A!CF142</f>
        <v>_TI-65853233</v>
      </c>
      <c r="CH142">
        <f>A!CG142</f>
        <v>45890</v>
      </c>
      <c r="CI142" t="str">
        <f>A!CH142</f>
        <v>urn:immetingen:monstertype:id:10</v>
      </c>
      <c r="CJ142" t="str">
        <f>A!CI142</f>
        <v>urn:imsikb0101:Applicaties:id:16</v>
      </c>
      <c r="CK142" t="str">
        <f>A!CJ142</f>
        <v>urn:imsikb0101:DatastroomType:id:1</v>
      </c>
      <c r="CL142">
        <f>A!CK142</f>
        <v>45897</v>
      </c>
      <c r="CM142" t="str">
        <f>A!CL142</f>
        <v>SGS, Rotterdam</v>
      </c>
      <c r="CN142" t="str">
        <f>A!CM142</f>
        <v>LABRESULTAAT SGS</v>
      </c>
      <c r="CO142">
        <f>A!CN142</f>
        <v>45897</v>
      </c>
      <c r="CP142">
        <f>A!CO142</f>
        <v>0</v>
      </c>
      <c r="CQ142" t="str">
        <f>A!CP142</f>
        <v>urn:imsikb0101:Leveranciers:id:21</v>
      </c>
      <c r="CR142" t="str">
        <f>A!CQ142</f>
        <v>14.7.0</v>
      </c>
    </row>
    <row r="143" spans="1:96" x14ac:dyDescent="0.2">
      <c r="A143" t="str">
        <f>A!A143</f>
        <v>LABRESULTAAT</v>
      </c>
      <c r="B143">
        <f>A!B143</f>
        <v>7</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21" t="str">
        <f>IF(A!P143="","",INDEX(B!$A$1:$BT$2000,MATCH(A!P143,B!$AX$1:$AX$2000,0),D!$B$15))</f>
        <v/>
      </c>
      <c r="Q143">
        <f>A!Q143</f>
        <v>0</v>
      </c>
      <c r="R143">
        <f>A!R143</f>
        <v>0</v>
      </c>
      <c r="S143">
        <f>A!S143</f>
        <v>0</v>
      </c>
      <c r="T143">
        <f>A!T143</f>
        <v>0</v>
      </c>
      <c r="U143">
        <f>A!U143</f>
        <v>0</v>
      </c>
      <c r="V143" s="21">
        <f>IF(A!V143="&lt;",1,A!V143)</f>
        <v>0</v>
      </c>
      <c r="W143">
        <f>A!W143</f>
        <v>0</v>
      </c>
      <c r="X143">
        <f>A!X143</f>
        <v>0</v>
      </c>
      <c r="Y143">
        <f>A!Y143</f>
        <v>0</v>
      </c>
      <c r="Z143" s="21">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21"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t="str">
        <f>A!BW143</f>
        <v>_115088d9-32b5-419a-8930-8da59b6085f7</v>
      </c>
      <c r="BY143" t="str">
        <f>A!BX143</f>
        <v>115088d9-32b5-419a-8930-8da59b6085f7</v>
      </c>
      <c r="BZ143" t="str">
        <f>A!BY143</f>
        <v>SIKB</v>
      </c>
      <c r="CA143" t="str">
        <f>A!BZ143</f>
        <v>D02-1-1 D02 (250-350)</v>
      </c>
      <c r="CB143">
        <f>A!CA143</f>
        <v>45890</v>
      </c>
      <c r="CC143" t="str">
        <f>A!CB143</f>
        <v>#_8f7bf789-d8e5-492f-8a55-49792101ae95</v>
      </c>
      <c r="CD143" t="str">
        <f>A!CC143</f>
        <v>#_96f9e4ac-5dfc-4ca8-be15-9bccc13d3d02</v>
      </c>
      <c r="CE143">
        <f>A!CD143</f>
        <v>0</v>
      </c>
      <c r="CF143" t="str">
        <f>A!CE143</f>
        <v>urn:immetingen:compartiment:id:2</v>
      </c>
      <c r="CG143" t="str">
        <f>A!CF143</f>
        <v>_TI-65853233</v>
      </c>
      <c r="CH143">
        <f>A!CG143</f>
        <v>45890</v>
      </c>
      <c r="CI143" t="str">
        <f>A!CH143</f>
        <v>urn:immetingen:monstertype:id:10</v>
      </c>
      <c r="CJ143" t="str">
        <f>A!CI143</f>
        <v>urn:imsikb0101:Applicaties:id:16</v>
      </c>
      <c r="CK143" t="str">
        <f>A!CJ143</f>
        <v>urn:imsikb0101:DatastroomType:id:1</v>
      </c>
      <c r="CL143">
        <f>A!CK143</f>
        <v>45897</v>
      </c>
      <c r="CM143" t="str">
        <f>A!CL143</f>
        <v>SGS, Rotterdam</v>
      </c>
      <c r="CN143" t="str">
        <f>A!CM143</f>
        <v>LABRESULTAAT SGS</v>
      </c>
      <c r="CO143">
        <f>A!CN143</f>
        <v>45897</v>
      </c>
      <c r="CP143">
        <f>A!CO143</f>
        <v>0</v>
      </c>
      <c r="CQ143" t="str">
        <f>A!CP143</f>
        <v>urn:imsikb0101:Leveranciers:id:21</v>
      </c>
      <c r="CR143" t="str">
        <f>A!CQ143</f>
        <v>14.7.0</v>
      </c>
    </row>
    <row r="144" spans="1:96" x14ac:dyDescent="0.2">
      <c r="A144" t="str">
        <f>A!A144</f>
        <v>LABRESULTAAT</v>
      </c>
      <c r="B144">
        <f>A!B144</f>
        <v>7</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21" t="str">
        <f>IF(A!P144="","",INDEX(B!$A$1:$BT$2000,MATCH(A!P144,B!$AX$1:$AX$2000,0),D!$B$15))</f>
        <v/>
      </c>
      <c r="Q144">
        <f>A!Q144</f>
        <v>0</v>
      </c>
      <c r="R144">
        <f>A!R144</f>
        <v>0</v>
      </c>
      <c r="S144">
        <f>A!S144</f>
        <v>0</v>
      </c>
      <c r="T144">
        <f>A!T144</f>
        <v>0</v>
      </c>
      <c r="U144">
        <f>A!U144</f>
        <v>0</v>
      </c>
      <c r="V144" s="21">
        <f>IF(A!V144="&lt;",1,A!V144)</f>
        <v>0</v>
      </c>
      <c r="W144">
        <f>A!W144</f>
        <v>0</v>
      </c>
      <c r="X144">
        <f>A!X144</f>
        <v>0</v>
      </c>
      <c r="Y144">
        <f>A!Y144</f>
        <v>0</v>
      </c>
      <c r="Z144" s="21">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21"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t="str">
        <f>A!BW144</f>
        <v>_115088d9-32b5-419a-8930-8da59b6085f7</v>
      </c>
      <c r="BY144" t="str">
        <f>A!BX144</f>
        <v>115088d9-32b5-419a-8930-8da59b6085f7</v>
      </c>
      <c r="BZ144" t="str">
        <f>A!BY144</f>
        <v>SIKB</v>
      </c>
      <c r="CA144" t="str">
        <f>A!BZ144</f>
        <v>D02-1-1 D02 (250-350)</v>
      </c>
      <c r="CB144">
        <f>A!CA144</f>
        <v>45890</v>
      </c>
      <c r="CC144" t="str">
        <f>A!CB144</f>
        <v>#_8f7bf789-d8e5-492f-8a55-49792101ae95</v>
      </c>
      <c r="CD144" t="str">
        <f>A!CC144</f>
        <v>#_d107fe04-f160-4abc-95bb-1814f4bd46db</v>
      </c>
      <c r="CE144">
        <f>A!CD144</f>
        <v>0</v>
      </c>
      <c r="CF144" t="str">
        <f>A!CE144</f>
        <v>urn:immetingen:compartiment:id:2</v>
      </c>
      <c r="CG144" t="str">
        <f>A!CF144</f>
        <v>_TI-65853233</v>
      </c>
      <c r="CH144">
        <f>A!CG144</f>
        <v>45890</v>
      </c>
      <c r="CI144" t="str">
        <f>A!CH144</f>
        <v>urn:immetingen:monstertype:id:10</v>
      </c>
      <c r="CJ144" t="str">
        <f>A!CI144</f>
        <v>urn:imsikb0101:Applicaties:id:16</v>
      </c>
      <c r="CK144" t="str">
        <f>A!CJ144</f>
        <v>urn:imsikb0101:DatastroomType:id:1</v>
      </c>
      <c r="CL144">
        <f>A!CK144</f>
        <v>45897</v>
      </c>
      <c r="CM144" t="str">
        <f>A!CL144</f>
        <v>SGS, Rotterdam</v>
      </c>
      <c r="CN144" t="str">
        <f>A!CM144</f>
        <v>LABRESULTAAT SGS</v>
      </c>
      <c r="CO144">
        <f>A!CN144</f>
        <v>45897</v>
      </c>
      <c r="CP144">
        <f>A!CO144</f>
        <v>0</v>
      </c>
      <c r="CQ144" t="str">
        <f>A!CP144</f>
        <v>urn:imsikb0101:Leveranciers:id:21</v>
      </c>
      <c r="CR144" t="str">
        <f>A!CQ144</f>
        <v>14.7.0</v>
      </c>
    </row>
    <row r="145" spans="1:96" x14ac:dyDescent="0.2">
      <c r="A145" t="str">
        <f>A!A145</f>
        <v>LABRESULTAAT</v>
      </c>
      <c r="B145">
        <f>A!B145</f>
        <v>7</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21" t="str">
        <f>IF(A!P145="","",INDEX(B!$A$1:$BT$2000,MATCH(A!P145,B!$AX$1:$AX$2000,0),D!$B$15))</f>
        <v/>
      </c>
      <c r="Q145">
        <f>A!Q145</f>
        <v>0</v>
      </c>
      <c r="R145">
        <f>A!R145</f>
        <v>0</v>
      </c>
      <c r="S145">
        <f>A!S145</f>
        <v>0</v>
      </c>
      <c r="T145">
        <f>A!T145</f>
        <v>0</v>
      </c>
      <c r="U145">
        <f>A!U145</f>
        <v>0</v>
      </c>
      <c r="V145" s="21">
        <f>IF(A!V145="&lt;",1,A!V145)</f>
        <v>0</v>
      </c>
      <c r="W145">
        <f>A!W145</f>
        <v>0</v>
      </c>
      <c r="X145">
        <f>A!X145</f>
        <v>0</v>
      </c>
      <c r="Y145">
        <f>A!Y145</f>
        <v>0</v>
      </c>
      <c r="Z145" s="21">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21"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t="str">
        <f>A!BW145</f>
        <v>_115088d9-32b5-419a-8930-8da59b6085f7</v>
      </c>
      <c r="BY145" t="str">
        <f>A!BX145</f>
        <v>115088d9-32b5-419a-8930-8da59b6085f7</v>
      </c>
      <c r="BZ145" t="str">
        <f>A!BY145</f>
        <v>SIKB</v>
      </c>
      <c r="CA145" t="str">
        <f>A!BZ145</f>
        <v>D02-1-1 D02 (250-350)</v>
      </c>
      <c r="CB145">
        <f>A!CA145</f>
        <v>45890</v>
      </c>
      <c r="CC145" t="str">
        <f>A!CB145</f>
        <v>#_8f7bf789-d8e5-492f-8a55-49792101ae95</v>
      </c>
      <c r="CD145" t="str">
        <f>A!CC145</f>
        <v>#_ceb032c3-18ae-4aa6-b530-0ea358f37e35</v>
      </c>
      <c r="CE145">
        <f>A!CD145</f>
        <v>0</v>
      </c>
      <c r="CF145" t="str">
        <f>A!CE145</f>
        <v>urn:immetingen:compartiment:id:2</v>
      </c>
      <c r="CG145" t="str">
        <f>A!CF145</f>
        <v>_TI-65853233</v>
      </c>
      <c r="CH145">
        <f>A!CG145</f>
        <v>45890</v>
      </c>
      <c r="CI145" t="str">
        <f>A!CH145</f>
        <v>urn:immetingen:monstertype:id:10</v>
      </c>
      <c r="CJ145" t="str">
        <f>A!CI145</f>
        <v>urn:imsikb0101:Applicaties:id:16</v>
      </c>
      <c r="CK145" t="str">
        <f>A!CJ145</f>
        <v>urn:imsikb0101:DatastroomType:id:1</v>
      </c>
      <c r="CL145">
        <f>A!CK145</f>
        <v>45897</v>
      </c>
      <c r="CM145" t="str">
        <f>A!CL145</f>
        <v>SGS, Rotterdam</v>
      </c>
      <c r="CN145" t="str">
        <f>A!CM145</f>
        <v>LABRESULTAAT SGS</v>
      </c>
      <c r="CO145">
        <f>A!CN145</f>
        <v>45897</v>
      </c>
      <c r="CP145">
        <f>A!CO145</f>
        <v>0</v>
      </c>
      <c r="CQ145" t="str">
        <f>A!CP145</f>
        <v>urn:imsikb0101:Leveranciers:id:21</v>
      </c>
      <c r="CR145" t="str">
        <f>A!CQ145</f>
        <v>14.7.0</v>
      </c>
    </row>
    <row r="146" spans="1:96" x14ac:dyDescent="0.2">
      <c r="A146" t="str">
        <f>A!A146</f>
        <v>LABRESULTAAT</v>
      </c>
      <c r="B146">
        <f>A!B146</f>
        <v>7</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21" t="str">
        <f>IF(A!P146="","",INDEX(B!$A$1:$BT$2000,MATCH(A!P146,B!$AX$1:$AX$2000,0),D!$B$15))</f>
        <v/>
      </c>
      <c r="Q146">
        <f>A!Q146</f>
        <v>0</v>
      </c>
      <c r="R146">
        <f>A!R146</f>
        <v>0</v>
      </c>
      <c r="S146">
        <f>A!S146</f>
        <v>0</v>
      </c>
      <c r="T146">
        <f>A!T146</f>
        <v>0</v>
      </c>
      <c r="U146">
        <f>A!U146</f>
        <v>0</v>
      </c>
      <c r="V146" s="21">
        <f>IF(A!V146="&lt;",1,A!V146)</f>
        <v>0</v>
      </c>
      <c r="W146">
        <f>A!W146</f>
        <v>0</v>
      </c>
      <c r="X146">
        <f>A!X146</f>
        <v>0</v>
      </c>
      <c r="Y146">
        <f>A!Y146</f>
        <v>0</v>
      </c>
      <c r="Z146" s="21">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21"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t="str">
        <f>A!BW146</f>
        <v>_115088d9-32b5-419a-8930-8da59b6085f7</v>
      </c>
      <c r="BY146" t="str">
        <f>A!BX146</f>
        <v>115088d9-32b5-419a-8930-8da59b6085f7</v>
      </c>
      <c r="BZ146" t="str">
        <f>A!BY146</f>
        <v>SIKB</v>
      </c>
      <c r="CA146" t="str">
        <f>A!BZ146</f>
        <v>D02-1-1 D02 (250-350)</v>
      </c>
      <c r="CB146">
        <f>A!CA146</f>
        <v>45890</v>
      </c>
      <c r="CC146" t="str">
        <f>A!CB146</f>
        <v>#_8f7bf789-d8e5-492f-8a55-49792101ae95</v>
      </c>
      <c r="CD146" t="str">
        <f>A!CC146</f>
        <v>#_380e7fe3-9afe-442e-89e1-c251d5e1357f</v>
      </c>
      <c r="CE146">
        <f>A!CD146</f>
        <v>0</v>
      </c>
      <c r="CF146" t="str">
        <f>A!CE146</f>
        <v>urn:immetingen:compartiment:id:2</v>
      </c>
      <c r="CG146" t="str">
        <f>A!CF146</f>
        <v>_TI-65853233</v>
      </c>
      <c r="CH146">
        <f>A!CG146</f>
        <v>45890</v>
      </c>
      <c r="CI146" t="str">
        <f>A!CH146</f>
        <v>urn:immetingen:monstertype:id:10</v>
      </c>
      <c r="CJ146" t="str">
        <f>A!CI146</f>
        <v>urn:imsikb0101:Applicaties:id:16</v>
      </c>
      <c r="CK146" t="str">
        <f>A!CJ146</f>
        <v>urn:imsikb0101:DatastroomType:id:1</v>
      </c>
      <c r="CL146">
        <f>A!CK146</f>
        <v>45897</v>
      </c>
      <c r="CM146" t="str">
        <f>A!CL146</f>
        <v>SGS, Rotterdam</v>
      </c>
      <c r="CN146" t="str">
        <f>A!CM146</f>
        <v>LABRESULTAAT SGS</v>
      </c>
      <c r="CO146">
        <f>A!CN146</f>
        <v>45897</v>
      </c>
      <c r="CP146">
        <f>A!CO146</f>
        <v>0</v>
      </c>
      <c r="CQ146" t="str">
        <f>A!CP146</f>
        <v>urn:imsikb0101:Leveranciers:id:21</v>
      </c>
      <c r="CR146" t="str">
        <f>A!CQ146</f>
        <v>14.7.0</v>
      </c>
    </row>
    <row r="147" spans="1:96" x14ac:dyDescent="0.2">
      <c r="A147" t="str">
        <f>A!A147</f>
        <v>LABRESULTAAT</v>
      </c>
      <c r="B147">
        <f>A!B147</f>
        <v>7</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21" t="str">
        <f>IF(A!P147="","",INDEX(B!$A$1:$BT$2000,MATCH(A!P147,B!$AX$1:$AX$2000,0),D!$B$15))</f>
        <v/>
      </c>
      <c r="Q147">
        <f>A!Q147</f>
        <v>0</v>
      </c>
      <c r="R147">
        <f>A!R147</f>
        <v>0</v>
      </c>
      <c r="S147">
        <f>A!S147</f>
        <v>0</v>
      </c>
      <c r="T147">
        <f>A!T147</f>
        <v>0</v>
      </c>
      <c r="U147">
        <f>A!U147</f>
        <v>0</v>
      </c>
      <c r="V147" s="21">
        <f>IF(A!V147="&lt;",1,A!V147)</f>
        <v>0</v>
      </c>
      <c r="W147">
        <f>A!W147</f>
        <v>0</v>
      </c>
      <c r="X147">
        <f>A!X147</f>
        <v>0</v>
      </c>
      <c r="Y147">
        <f>A!Y147</f>
        <v>0</v>
      </c>
      <c r="Z147" s="21">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21"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t="str">
        <f>A!BW147</f>
        <v>_115088d9-32b5-419a-8930-8da59b6085f7</v>
      </c>
      <c r="BY147" t="str">
        <f>A!BX147</f>
        <v>115088d9-32b5-419a-8930-8da59b6085f7</v>
      </c>
      <c r="BZ147" t="str">
        <f>A!BY147</f>
        <v>SIKB</v>
      </c>
      <c r="CA147" t="str">
        <f>A!BZ147</f>
        <v>D02-1-1 D02 (250-350)</v>
      </c>
      <c r="CB147">
        <f>A!CA147</f>
        <v>45890</v>
      </c>
      <c r="CC147" t="str">
        <f>A!CB147</f>
        <v>#_8f7bf789-d8e5-492f-8a55-49792101ae95</v>
      </c>
      <c r="CD147" t="str">
        <f>A!CC147</f>
        <v>#_fe85878e-79d1-43ff-9cd0-454eda7a7ab3</v>
      </c>
      <c r="CE147">
        <f>A!CD147</f>
        <v>0</v>
      </c>
      <c r="CF147" t="str">
        <f>A!CE147</f>
        <v>urn:immetingen:compartiment:id:2</v>
      </c>
      <c r="CG147" t="str">
        <f>A!CF147</f>
        <v>_TI-65853233</v>
      </c>
      <c r="CH147">
        <f>A!CG147</f>
        <v>45890</v>
      </c>
      <c r="CI147" t="str">
        <f>A!CH147</f>
        <v>urn:immetingen:monstertype:id:10</v>
      </c>
      <c r="CJ147" t="str">
        <f>A!CI147</f>
        <v>urn:imsikb0101:Applicaties:id:16</v>
      </c>
      <c r="CK147" t="str">
        <f>A!CJ147</f>
        <v>urn:imsikb0101:DatastroomType:id:1</v>
      </c>
      <c r="CL147">
        <f>A!CK147</f>
        <v>45897</v>
      </c>
      <c r="CM147" t="str">
        <f>A!CL147</f>
        <v>SGS, Rotterdam</v>
      </c>
      <c r="CN147" t="str">
        <f>A!CM147</f>
        <v>LABRESULTAAT SGS</v>
      </c>
      <c r="CO147">
        <f>A!CN147</f>
        <v>45897</v>
      </c>
      <c r="CP147">
        <f>A!CO147</f>
        <v>0</v>
      </c>
      <c r="CQ147" t="str">
        <f>A!CP147</f>
        <v>urn:imsikb0101:Leveranciers:id:21</v>
      </c>
      <c r="CR147" t="str">
        <f>A!CQ147</f>
        <v>14.7.0</v>
      </c>
    </row>
    <row r="148" spans="1:96" x14ac:dyDescent="0.2">
      <c r="A148" t="str">
        <f>A!A148</f>
        <v>LABRESULTAAT</v>
      </c>
      <c r="B148">
        <f>A!B148</f>
        <v>7</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21" t="str">
        <f>IF(A!P148="","",INDEX(B!$A$1:$BT$2000,MATCH(A!P148,B!$AX$1:$AX$2000,0),D!$B$15))</f>
        <v/>
      </c>
      <c r="Q148">
        <f>A!Q148</f>
        <v>0</v>
      </c>
      <c r="R148">
        <f>A!R148</f>
        <v>0</v>
      </c>
      <c r="S148">
        <f>A!S148</f>
        <v>0</v>
      </c>
      <c r="T148">
        <f>A!T148</f>
        <v>0</v>
      </c>
      <c r="U148">
        <f>A!U148</f>
        <v>0</v>
      </c>
      <c r="V148" s="21">
        <f>IF(A!V148="&lt;",1,A!V148)</f>
        <v>0</v>
      </c>
      <c r="W148">
        <f>A!W148</f>
        <v>0</v>
      </c>
      <c r="X148">
        <f>A!X148</f>
        <v>0</v>
      </c>
      <c r="Y148">
        <f>A!Y148</f>
        <v>0</v>
      </c>
      <c r="Z148" s="21">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21"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t="str">
        <f>A!BW148</f>
        <v>_115088d9-32b5-419a-8930-8da59b6085f7</v>
      </c>
      <c r="BY148" t="str">
        <f>A!BX148</f>
        <v>115088d9-32b5-419a-8930-8da59b6085f7</v>
      </c>
      <c r="BZ148" t="str">
        <f>A!BY148</f>
        <v>SIKB</v>
      </c>
      <c r="CA148" t="str">
        <f>A!BZ148</f>
        <v>D02-1-1 D02 (250-350)</v>
      </c>
      <c r="CB148">
        <f>A!CA148</f>
        <v>45890</v>
      </c>
      <c r="CC148" t="str">
        <f>A!CB148</f>
        <v>#_8f7bf789-d8e5-492f-8a55-49792101ae95</v>
      </c>
      <c r="CD148" t="str">
        <f>A!CC148</f>
        <v>#_bc583358-3dc2-48f2-946e-1a088463a445</v>
      </c>
      <c r="CE148">
        <f>A!CD148</f>
        <v>0</v>
      </c>
      <c r="CF148" t="str">
        <f>A!CE148</f>
        <v>urn:immetingen:compartiment:id:2</v>
      </c>
      <c r="CG148" t="str">
        <f>A!CF148</f>
        <v>_TI-65853233</v>
      </c>
      <c r="CH148">
        <f>A!CG148</f>
        <v>45890</v>
      </c>
      <c r="CI148" t="str">
        <f>A!CH148</f>
        <v>urn:immetingen:monstertype:id:10</v>
      </c>
      <c r="CJ148" t="str">
        <f>A!CI148</f>
        <v>urn:imsikb0101:Applicaties:id:16</v>
      </c>
      <c r="CK148" t="str">
        <f>A!CJ148</f>
        <v>urn:imsikb0101:DatastroomType:id:1</v>
      </c>
      <c r="CL148">
        <f>A!CK148</f>
        <v>45897</v>
      </c>
      <c r="CM148" t="str">
        <f>A!CL148</f>
        <v>SGS, Rotterdam</v>
      </c>
      <c r="CN148" t="str">
        <f>A!CM148</f>
        <v>LABRESULTAAT SGS</v>
      </c>
      <c r="CO148">
        <f>A!CN148</f>
        <v>45897</v>
      </c>
      <c r="CP148">
        <f>A!CO148</f>
        <v>0</v>
      </c>
      <c r="CQ148" t="str">
        <f>A!CP148</f>
        <v>urn:imsikb0101:Leveranciers:id:21</v>
      </c>
      <c r="CR148" t="str">
        <f>A!CQ148</f>
        <v>14.7.0</v>
      </c>
    </row>
    <row r="149" spans="1:96" x14ac:dyDescent="0.2">
      <c r="A149" t="str">
        <f>A!A149</f>
        <v>LABRESULTAAT</v>
      </c>
      <c r="B149">
        <f>A!B149</f>
        <v>7</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21" t="str">
        <f>IF(A!P149="","",INDEX(B!$A$1:$BT$2000,MATCH(A!P149,B!$AX$1:$AX$2000,0),D!$B$15))</f>
        <v/>
      </c>
      <c r="Q149">
        <f>A!Q149</f>
        <v>0</v>
      </c>
      <c r="R149">
        <f>A!R149</f>
        <v>0</v>
      </c>
      <c r="S149">
        <f>A!S149</f>
        <v>0</v>
      </c>
      <c r="T149">
        <f>A!T149</f>
        <v>0</v>
      </c>
      <c r="U149">
        <f>A!U149</f>
        <v>0</v>
      </c>
      <c r="V149" s="21">
        <f>IF(A!V149="&lt;",1,A!V149)</f>
        <v>0</v>
      </c>
      <c r="W149">
        <f>A!W149</f>
        <v>0</v>
      </c>
      <c r="X149">
        <f>A!X149</f>
        <v>0</v>
      </c>
      <c r="Y149">
        <f>A!Y149</f>
        <v>0</v>
      </c>
      <c r="Z149" s="21">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21"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t="str">
        <f>A!BW149</f>
        <v>_115088d9-32b5-419a-8930-8da59b6085f7</v>
      </c>
      <c r="BY149" t="str">
        <f>A!BX149</f>
        <v>115088d9-32b5-419a-8930-8da59b6085f7</v>
      </c>
      <c r="BZ149" t="str">
        <f>A!BY149</f>
        <v>SIKB</v>
      </c>
      <c r="CA149" t="str">
        <f>A!BZ149</f>
        <v>D02-1-1 D02 (250-350)</v>
      </c>
      <c r="CB149">
        <f>A!CA149</f>
        <v>45890</v>
      </c>
      <c r="CC149" t="str">
        <f>A!CB149</f>
        <v>#_8f7bf789-d8e5-492f-8a55-49792101ae95</v>
      </c>
      <c r="CD149" t="str">
        <f>A!CC149</f>
        <v>#_fa1a6823-1f2f-4574-a66b-d1224520cdd7</v>
      </c>
      <c r="CE149">
        <f>A!CD149</f>
        <v>0</v>
      </c>
      <c r="CF149" t="str">
        <f>A!CE149</f>
        <v>urn:immetingen:compartiment:id:2</v>
      </c>
      <c r="CG149" t="str">
        <f>A!CF149</f>
        <v>_TI-65853233</v>
      </c>
      <c r="CH149">
        <f>A!CG149</f>
        <v>45890</v>
      </c>
      <c r="CI149" t="str">
        <f>A!CH149</f>
        <v>urn:immetingen:monstertype:id:10</v>
      </c>
      <c r="CJ149" t="str">
        <f>A!CI149</f>
        <v>urn:imsikb0101:Applicaties:id:16</v>
      </c>
      <c r="CK149" t="str">
        <f>A!CJ149</f>
        <v>urn:imsikb0101:DatastroomType:id:1</v>
      </c>
      <c r="CL149">
        <f>A!CK149</f>
        <v>45897</v>
      </c>
      <c r="CM149" t="str">
        <f>A!CL149</f>
        <v>SGS, Rotterdam</v>
      </c>
      <c r="CN149" t="str">
        <f>A!CM149</f>
        <v>LABRESULTAAT SGS</v>
      </c>
      <c r="CO149">
        <f>A!CN149</f>
        <v>45897</v>
      </c>
      <c r="CP149">
        <f>A!CO149</f>
        <v>0</v>
      </c>
      <c r="CQ149" t="str">
        <f>A!CP149</f>
        <v>urn:imsikb0101:Leveranciers:id:21</v>
      </c>
      <c r="CR149" t="str">
        <f>A!CQ149</f>
        <v>14.7.0</v>
      </c>
    </row>
    <row r="150" spans="1:96" x14ac:dyDescent="0.2">
      <c r="A150" t="str">
        <f>A!A150</f>
        <v>LABRESULTAAT</v>
      </c>
      <c r="B150">
        <f>A!B150</f>
        <v>7</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21" t="str">
        <f>IF(A!P150="","",INDEX(B!$A$1:$BT$2000,MATCH(A!P150,B!$AX$1:$AX$2000,0),D!$B$15))</f>
        <v/>
      </c>
      <c r="Q150">
        <f>A!Q150</f>
        <v>0</v>
      </c>
      <c r="R150">
        <f>A!R150</f>
        <v>0</v>
      </c>
      <c r="S150">
        <f>A!S150</f>
        <v>0</v>
      </c>
      <c r="T150">
        <f>A!T150</f>
        <v>0</v>
      </c>
      <c r="U150">
        <f>A!U150</f>
        <v>0</v>
      </c>
      <c r="V150" s="21">
        <f>IF(A!V150="&lt;",1,A!V150)</f>
        <v>0</v>
      </c>
      <c r="W150">
        <f>A!W150</f>
        <v>0</v>
      </c>
      <c r="X150">
        <f>A!X150</f>
        <v>0</v>
      </c>
      <c r="Y150">
        <f>A!Y150</f>
        <v>0</v>
      </c>
      <c r="Z150" s="21">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21"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t="str">
        <f>A!BW150</f>
        <v>_115088d9-32b5-419a-8930-8da59b6085f7</v>
      </c>
      <c r="BY150" t="str">
        <f>A!BX150</f>
        <v>115088d9-32b5-419a-8930-8da59b6085f7</v>
      </c>
      <c r="BZ150" t="str">
        <f>A!BY150</f>
        <v>SIKB</v>
      </c>
      <c r="CA150" t="str">
        <f>A!BZ150</f>
        <v>D02-1-1 D02 (250-350)</v>
      </c>
      <c r="CB150">
        <f>A!CA150</f>
        <v>45890</v>
      </c>
      <c r="CC150" t="str">
        <f>A!CB150</f>
        <v>#_8f7bf789-d8e5-492f-8a55-49792101ae95</v>
      </c>
      <c r="CD150" t="str">
        <f>A!CC150</f>
        <v>#_46eca8f6-d1a1-41f7-bbcf-ad4a98a3abc4</v>
      </c>
      <c r="CE150">
        <f>A!CD150</f>
        <v>0</v>
      </c>
      <c r="CF150" t="str">
        <f>A!CE150</f>
        <v>urn:immetingen:compartiment:id:2</v>
      </c>
      <c r="CG150" t="str">
        <f>A!CF150</f>
        <v>_TI-65853233</v>
      </c>
      <c r="CH150">
        <f>A!CG150</f>
        <v>45890</v>
      </c>
      <c r="CI150" t="str">
        <f>A!CH150</f>
        <v>urn:immetingen:monstertype:id:10</v>
      </c>
      <c r="CJ150" t="str">
        <f>A!CI150</f>
        <v>urn:imsikb0101:Applicaties:id:16</v>
      </c>
      <c r="CK150" t="str">
        <f>A!CJ150</f>
        <v>urn:imsikb0101:DatastroomType:id:1</v>
      </c>
      <c r="CL150">
        <f>A!CK150</f>
        <v>45897</v>
      </c>
      <c r="CM150" t="str">
        <f>A!CL150</f>
        <v>SGS, Rotterdam</v>
      </c>
      <c r="CN150" t="str">
        <f>A!CM150</f>
        <v>LABRESULTAAT SGS</v>
      </c>
      <c r="CO150">
        <f>A!CN150</f>
        <v>45897</v>
      </c>
      <c r="CP150">
        <f>A!CO150</f>
        <v>0</v>
      </c>
      <c r="CQ150" t="str">
        <f>A!CP150</f>
        <v>urn:imsikb0101:Leveranciers:id:21</v>
      </c>
      <c r="CR150" t="str">
        <f>A!CQ150</f>
        <v>14.7.0</v>
      </c>
    </row>
    <row r="151" spans="1:96" x14ac:dyDescent="0.2">
      <c r="A151" t="str">
        <f>A!A151</f>
        <v>LABRESULTAAT</v>
      </c>
      <c r="B151">
        <f>A!B151</f>
        <v>7</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21" t="str">
        <f>IF(A!P151="","",INDEX(B!$A$1:$BT$2000,MATCH(A!P151,B!$AX$1:$AX$2000,0),D!$B$15))</f>
        <v/>
      </c>
      <c r="Q151">
        <f>A!Q151</f>
        <v>0</v>
      </c>
      <c r="R151">
        <f>A!R151</f>
        <v>0</v>
      </c>
      <c r="S151">
        <f>A!S151</f>
        <v>0</v>
      </c>
      <c r="T151">
        <f>A!T151</f>
        <v>0</v>
      </c>
      <c r="U151">
        <f>A!U151</f>
        <v>0</v>
      </c>
      <c r="V151" s="21">
        <f>IF(A!V151="&lt;",1,A!V151)</f>
        <v>0</v>
      </c>
      <c r="W151">
        <f>A!W151</f>
        <v>0</v>
      </c>
      <c r="X151">
        <f>A!X151</f>
        <v>0</v>
      </c>
      <c r="Y151">
        <f>A!Y151</f>
        <v>0</v>
      </c>
      <c r="Z151" s="21">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21"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t="str">
        <f>A!BW151</f>
        <v>_115088d9-32b5-419a-8930-8da59b6085f7</v>
      </c>
      <c r="BY151" t="str">
        <f>A!BX151</f>
        <v>115088d9-32b5-419a-8930-8da59b6085f7</v>
      </c>
      <c r="BZ151" t="str">
        <f>A!BY151</f>
        <v>SIKB</v>
      </c>
      <c r="CA151" t="str">
        <f>A!BZ151</f>
        <v>D02-1-1 D02 (250-350)</v>
      </c>
      <c r="CB151">
        <f>A!CA151</f>
        <v>45890</v>
      </c>
      <c r="CC151" t="str">
        <f>A!CB151</f>
        <v>#_8f7bf789-d8e5-492f-8a55-49792101ae95</v>
      </c>
      <c r="CD151" t="str">
        <f>A!CC151</f>
        <v>#_4fe868ba-36b6-4ebe-a3ca-57d9ecac60b0</v>
      </c>
      <c r="CE151">
        <f>A!CD151</f>
        <v>0</v>
      </c>
      <c r="CF151" t="str">
        <f>A!CE151</f>
        <v>urn:immetingen:compartiment:id:2</v>
      </c>
      <c r="CG151" t="str">
        <f>A!CF151</f>
        <v>_TI-65853233</v>
      </c>
      <c r="CH151">
        <f>A!CG151</f>
        <v>45890</v>
      </c>
      <c r="CI151" t="str">
        <f>A!CH151</f>
        <v>urn:immetingen:monstertype:id:10</v>
      </c>
      <c r="CJ151" t="str">
        <f>A!CI151</f>
        <v>urn:imsikb0101:Applicaties:id:16</v>
      </c>
      <c r="CK151" t="str">
        <f>A!CJ151</f>
        <v>urn:imsikb0101:DatastroomType:id:1</v>
      </c>
      <c r="CL151">
        <f>A!CK151</f>
        <v>45897</v>
      </c>
      <c r="CM151" t="str">
        <f>A!CL151</f>
        <v>SGS, Rotterdam</v>
      </c>
      <c r="CN151" t="str">
        <f>A!CM151</f>
        <v>LABRESULTAAT SGS</v>
      </c>
      <c r="CO151">
        <f>A!CN151</f>
        <v>45897</v>
      </c>
      <c r="CP151">
        <f>A!CO151</f>
        <v>0</v>
      </c>
      <c r="CQ151" t="str">
        <f>A!CP151</f>
        <v>urn:imsikb0101:Leveranciers:id:21</v>
      </c>
      <c r="CR151" t="str">
        <f>A!CQ151</f>
        <v>14.7.0</v>
      </c>
    </row>
    <row r="152" spans="1:96" x14ac:dyDescent="0.2">
      <c r="A152" t="str">
        <f>A!A152</f>
        <v>LABRESULTAAT</v>
      </c>
      <c r="B152">
        <f>A!B152</f>
        <v>7</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21" t="str">
        <f>IF(A!P152="","",INDEX(B!$A$1:$BT$2000,MATCH(A!P152,B!$AX$1:$AX$2000,0),D!$B$15))</f>
        <v/>
      </c>
      <c r="Q152">
        <f>A!Q152</f>
        <v>0</v>
      </c>
      <c r="R152">
        <f>A!R152</f>
        <v>0</v>
      </c>
      <c r="S152">
        <f>A!S152</f>
        <v>0</v>
      </c>
      <c r="T152">
        <f>A!T152</f>
        <v>0</v>
      </c>
      <c r="U152">
        <f>A!U152</f>
        <v>0</v>
      </c>
      <c r="V152" s="21">
        <f>IF(A!V152="&lt;",1,A!V152)</f>
        <v>0</v>
      </c>
      <c r="W152">
        <f>A!W152</f>
        <v>0</v>
      </c>
      <c r="X152">
        <f>A!X152</f>
        <v>0</v>
      </c>
      <c r="Y152">
        <f>A!Y152</f>
        <v>0</v>
      </c>
      <c r="Z152" s="21">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21"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t="str">
        <f>A!BW152</f>
        <v>_115088d9-32b5-419a-8930-8da59b6085f7</v>
      </c>
      <c r="BY152" t="str">
        <f>A!BX152</f>
        <v>115088d9-32b5-419a-8930-8da59b6085f7</v>
      </c>
      <c r="BZ152" t="str">
        <f>A!BY152</f>
        <v>SIKB</v>
      </c>
      <c r="CA152" t="str">
        <f>A!BZ152</f>
        <v>D02-1-1 D02 (250-350)</v>
      </c>
      <c r="CB152">
        <f>A!CA152</f>
        <v>45890</v>
      </c>
      <c r="CC152" t="str">
        <f>A!CB152</f>
        <v>#_8f7bf789-d8e5-492f-8a55-49792101ae95</v>
      </c>
      <c r="CD152" t="str">
        <f>A!CC152</f>
        <v>#_4d5a3994-73fd-47c7-abfc-33105c12eabd</v>
      </c>
      <c r="CE152">
        <f>A!CD152</f>
        <v>0</v>
      </c>
      <c r="CF152" t="str">
        <f>A!CE152</f>
        <v>urn:immetingen:compartiment:id:2</v>
      </c>
      <c r="CG152" t="str">
        <f>A!CF152</f>
        <v>_TI-65853233</v>
      </c>
      <c r="CH152">
        <f>A!CG152</f>
        <v>45890</v>
      </c>
      <c r="CI152" t="str">
        <f>A!CH152</f>
        <v>urn:immetingen:monstertype:id:10</v>
      </c>
      <c r="CJ152" t="str">
        <f>A!CI152</f>
        <v>urn:imsikb0101:Applicaties:id:16</v>
      </c>
      <c r="CK152" t="str">
        <f>A!CJ152</f>
        <v>urn:imsikb0101:DatastroomType:id:1</v>
      </c>
      <c r="CL152">
        <f>A!CK152</f>
        <v>45897</v>
      </c>
      <c r="CM152" t="str">
        <f>A!CL152</f>
        <v>SGS, Rotterdam</v>
      </c>
      <c r="CN152" t="str">
        <f>A!CM152</f>
        <v>LABRESULTAAT SGS</v>
      </c>
      <c r="CO152">
        <f>A!CN152</f>
        <v>45897</v>
      </c>
      <c r="CP152">
        <f>A!CO152</f>
        <v>0</v>
      </c>
      <c r="CQ152" t="str">
        <f>A!CP152</f>
        <v>urn:imsikb0101:Leveranciers:id:21</v>
      </c>
      <c r="CR152" t="str">
        <f>A!CQ152</f>
        <v>14.7.0</v>
      </c>
    </row>
    <row r="153" spans="1:96" x14ac:dyDescent="0.2">
      <c r="A153" t="str">
        <f>A!A153</f>
        <v>LABRESULTAAT</v>
      </c>
      <c r="B153">
        <f>A!B153</f>
        <v>8</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21" t="str">
        <f>IF(A!P153="","",INDEX(B!$A$1:$BT$2000,MATCH(A!P153,B!$AX$1:$AX$2000,0),D!$B$15))</f>
        <v/>
      </c>
      <c r="Q153">
        <f>A!Q153</f>
        <v>0</v>
      </c>
      <c r="R153">
        <f>A!R153</f>
        <v>0</v>
      </c>
      <c r="S153">
        <f>A!S153</f>
        <v>0</v>
      </c>
      <c r="T153">
        <f>A!T153</f>
        <v>0</v>
      </c>
      <c r="U153">
        <f>A!U153</f>
        <v>0</v>
      </c>
      <c r="V153" s="21">
        <f>IF(A!V153="&lt;",1,A!V153)</f>
        <v>0</v>
      </c>
      <c r="W153">
        <f>A!W153</f>
        <v>0</v>
      </c>
      <c r="X153">
        <f>A!X153</f>
        <v>0</v>
      </c>
      <c r="Y153">
        <f>A!Y153</f>
        <v>0</v>
      </c>
      <c r="Z153" s="21">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21"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t="str">
        <f>A!BW153</f>
        <v>_4ca492c0-79ab-4383-b30c-709948a8acd0</v>
      </c>
      <c r="BY153" t="str">
        <f>A!BX153</f>
        <v>4ca492c0-79ab-4383-b30c-709948a8acd0</v>
      </c>
      <c r="BZ153" t="str">
        <f>A!BY153</f>
        <v>SIKB</v>
      </c>
      <c r="CA153" t="str">
        <f>A!BZ153</f>
        <v>D06-1-1 D06 (250-350)</v>
      </c>
      <c r="CB153">
        <f>A!CA153</f>
        <v>45890</v>
      </c>
      <c r="CC153" t="str">
        <f>A!CB153</f>
        <v>#_8f7bf789-d8e5-492f-8a55-49792101ae95</v>
      </c>
      <c r="CD153" t="str">
        <f>A!CC153</f>
        <v>#_015467da-01f0-45b0-97ee-5e32c29fe7f8</v>
      </c>
      <c r="CE153">
        <f>A!CD153</f>
        <v>0</v>
      </c>
      <c r="CF153" t="str">
        <f>A!CE153</f>
        <v>urn:immetingen:compartiment:id:2</v>
      </c>
      <c r="CG153" t="str">
        <f>A!CF153</f>
        <v>_TI-65853234</v>
      </c>
      <c r="CH153">
        <f>A!CG153</f>
        <v>45890</v>
      </c>
      <c r="CI153" t="str">
        <f>A!CH153</f>
        <v>urn:immetingen:monstertype:id:10</v>
      </c>
      <c r="CJ153" t="str">
        <f>A!CI153</f>
        <v>urn:imsikb0101:Applicaties:id:16</v>
      </c>
      <c r="CK153" t="str">
        <f>A!CJ153</f>
        <v>urn:imsikb0101:DatastroomType:id:1</v>
      </c>
      <c r="CL153">
        <f>A!CK153</f>
        <v>45897</v>
      </c>
      <c r="CM153" t="str">
        <f>A!CL153</f>
        <v>SGS, Rotterdam</v>
      </c>
      <c r="CN153" t="str">
        <f>A!CM153</f>
        <v>LABRESULTAAT SGS</v>
      </c>
      <c r="CO153">
        <f>A!CN153</f>
        <v>45897</v>
      </c>
      <c r="CP153">
        <f>A!CO153</f>
        <v>0</v>
      </c>
      <c r="CQ153" t="str">
        <f>A!CP153</f>
        <v>urn:imsikb0101:Leveranciers:id:21</v>
      </c>
      <c r="CR153" t="str">
        <f>A!CQ153</f>
        <v>14.7.0</v>
      </c>
    </row>
    <row r="154" spans="1:96" x14ac:dyDescent="0.2">
      <c r="A154" t="str">
        <f>A!A154</f>
        <v>LABRESULTAAT</v>
      </c>
      <c r="B154">
        <f>A!B154</f>
        <v>8</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21" t="str">
        <f>IF(A!P154="","",INDEX(B!$A$1:$BT$2000,MATCH(A!P154,B!$AX$1:$AX$2000,0),D!$B$15))</f>
        <v/>
      </c>
      <c r="Q154">
        <f>A!Q154</f>
        <v>0</v>
      </c>
      <c r="R154">
        <f>A!R154</f>
        <v>0</v>
      </c>
      <c r="S154">
        <f>A!S154</f>
        <v>0</v>
      </c>
      <c r="T154">
        <f>A!T154</f>
        <v>0</v>
      </c>
      <c r="U154">
        <f>A!U154</f>
        <v>0</v>
      </c>
      <c r="V154" s="21">
        <f>IF(A!V154="&lt;",1,A!V154)</f>
        <v>0</v>
      </c>
      <c r="W154">
        <f>A!W154</f>
        <v>0</v>
      </c>
      <c r="X154">
        <f>A!X154</f>
        <v>0</v>
      </c>
      <c r="Y154">
        <f>A!Y154</f>
        <v>0</v>
      </c>
      <c r="Z154" s="21">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21"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t="str">
        <f>A!BW154</f>
        <v>_4ca492c0-79ab-4383-b30c-709948a8acd0</v>
      </c>
      <c r="BY154" t="str">
        <f>A!BX154</f>
        <v>4ca492c0-79ab-4383-b30c-709948a8acd0</v>
      </c>
      <c r="BZ154" t="str">
        <f>A!BY154</f>
        <v>SIKB</v>
      </c>
      <c r="CA154" t="str">
        <f>A!BZ154</f>
        <v>D06-1-1 D06 (250-350)</v>
      </c>
      <c r="CB154">
        <f>A!CA154</f>
        <v>45890</v>
      </c>
      <c r="CC154" t="str">
        <f>A!CB154</f>
        <v>#_8f7bf789-d8e5-492f-8a55-49792101ae95</v>
      </c>
      <c r="CD154" t="str">
        <f>A!CC154</f>
        <v>#_8eccc040-ce62-4070-8999-cc2a46fac29c</v>
      </c>
      <c r="CE154">
        <f>A!CD154</f>
        <v>0</v>
      </c>
      <c r="CF154" t="str">
        <f>A!CE154</f>
        <v>urn:immetingen:compartiment:id:2</v>
      </c>
      <c r="CG154" t="str">
        <f>A!CF154</f>
        <v>_TI-65853234</v>
      </c>
      <c r="CH154">
        <f>A!CG154</f>
        <v>45890</v>
      </c>
      <c r="CI154" t="str">
        <f>A!CH154</f>
        <v>urn:immetingen:monstertype:id:10</v>
      </c>
      <c r="CJ154" t="str">
        <f>A!CI154</f>
        <v>urn:imsikb0101:Applicaties:id:16</v>
      </c>
      <c r="CK154" t="str">
        <f>A!CJ154</f>
        <v>urn:imsikb0101:DatastroomType:id:1</v>
      </c>
      <c r="CL154">
        <f>A!CK154</f>
        <v>45897</v>
      </c>
      <c r="CM154" t="str">
        <f>A!CL154</f>
        <v>SGS, Rotterdam</v>
      </c>
      <c r="CN154" t="str">
        <f>A!CM154</f>
        <v>LABRESULTAAT SGS</v>
      </c>
      <c r="CO154">
        <f>A!CN154</f>
        <v>45897</v>
      </c>
      <c r="CP154">
        <f>A!CO154</f>
        <v>0</v>
      </c>
      <c r="CQ154" t="str">
        <f>A!CP154</f>
        <v>urn:imsikb0101:Leveranciers:id:21</v>
      </c>
      <c r="CR154" t="str">
        <f>A!CQ154</f>
        <v>14.7.0</v>
      </c>
    </row>
    <row r="155" spans="1:96" x14ac:dyDescent="0.2">
      <c r="A155" t="str">
        <f>A!A155</f>
        <v>LABRESULTAAT</v>
      </c>
      <c r="B155">
        <f>A!B155</f>
        <v>8</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21" t="str">
        <f>IF(A!P155="","",INDEX(B!$A$1:$BT$2000,MATCH(A!P155,B!$AX$1:$AX$2000,0),D!$B$15))</f>
        <v/>
      </c>
      <c r="Q155">
        <f>A!Q155</f>
        <v>0</v>
      </c>
      <c r="R155">
        <f>A!R155</f>
        <v>0</v>
      </c>
      <c r="S155">
        <f>A!S155</f>
        <v>0</v>
      </c>
      <c r="T155">
        <f>A!T155</f>
        <v>0</v>
      </c>
      <c r="U155">
        <f>A!U155</f>
        <v>0</v>
      </c>
      <c r="V155" s="21">
        <f>IF(A!V155="&lt;",1,A!V155)</f>
        <v>0</v>
      </c>
      <c r="W155">
        <f>A!W155</f>
        <v>0</v>
      </c>
      <c r="X155">
        <f>A!X155</f>
        <v>0</v>
      </c>
      <c r="Y155">
        <f>A!Y155</f>
        <v>0</v>
      </c>
      <c r="Z155" s="21">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21"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t="str">
        <f>A!BW155</f>
        <v>_4ca492c0-79ab-4383-b30c-709948a8acd0</v>
      </c>
      <c r="BY155" t="str">
        <f>A!BX155</f>
        <v>4ca492c0-79ab-4383-b30c-709948a8acd0</v>
      </c>
      <c r="BZ155" t="str">
        <f>A!BY155</f>
        <v>SIKB</v>
      </c>
      <c r="CA155" t="str">
        <f>A!BZ155</f>
        <v>D06-1-1 D06 (250-350)</v>
      </c>
      <c r="CB155">
        <f>A!CA155</f>
        <v>45890</v>
      </c>
      <c r="CC155" t="str">
        <f>A!CB155</f>
        <v>#_8f7bf789-d8e5-492f-8a55-49792101ae95</v>
      </c>
      <c r="CD155" t="str">
        <f>A!CC155</f>
        <v>#_7a45d8a1-ec9a-4b0f-88ae-6bfc606ab0ff</v>
      </c>
      <c r="CE155">
        <f>A!CD155</f>
        <v>0</v>
      </c>
      <c r="CF155" t="str">
        <f>A!CE155</f>
        <v>urn:immetingen:compartiment:id:2</v>
      </c>
      <c r="CG155" t="str">
        <f>A!CF155</f>
        <v>_TI-65853234</v>
      </c>
      <c r="CH155">
        <f>A!CG155</f>
        <v>45890</v>
      </c>
      <c r="CI155" t="str">
        <f>A!CH155</f>
        <v>urn:immetingen:monstertype:id:10</v>
      </c>
      <c r="CJ155" t="str">
        <f>A!CI155</f>
        <v>urn:imsikb0101:Applicaties:id:16</v>
      </c>
      <c r="CK155" t="str">
        <f>A!CJ155</f>
        <v>urn:imsikb0101:DatastroomType:id:1</v>
      </c>
      <c r="CL155">
        <f>A!CK155</f>
        <v>45897</v>
      </c>
      <c r="CM155" t="str">
        <f>A!CL155</f>
        <v>SGS, Rotterdam</v>
      </c>
      <c r="CN155" t="str">
        <f>A!CM155</f>
        <v>LABRESULTAAT SGS</v>
      </c>
      <c r="CO155">
        <f>A!CN155</f>
        <v>45897</v>
      </c>
      <c r="CP155">
        <f>A!CO155</f>
        <v>0</v>
      </c>
      <c r="CQ155" t="str">
        <f>A!CP155</f>
        <v>urn:imsikb0101:Leveranciers:id:21</v>
      </c>
      <c r="CR155" t="str">
        <f>A!CQ155</f>
        <v>14.7.0</v>
      </c>
    </row>
    <row r="156" spans="1:96" x14ac:dyDescent="0.2">
      <c r="A156" t="str">
        <f>A!A156</f>
        <v>LABRESULTAAT</v>
      </c>
      <c r="B156">
        <f>A!B156</f>
        <v>8</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21" t="str">
        <f>IF(A!P156="","",INDEX(B!$A$1:$BT$2000,MATCH(A!P156,B!$AX$1:$AX$2000,0),D!$B$15))</f>
        <v/>
      </c>
      <c r="Q156">
        <f>A!Q156</f>
        <v>0</v>
      </c>
      <c r="R156">
        <f>A!R156</f>
        <v>0</v>
      </c>
      <c r="S156">
        <f>A!S156</f>
        <v>0</v>
      </c>
      <c r="T156">
        <f>A!T156</f>
        <v>0</v>
      </c>
      <c r="U156">
        <f>A!U156</f>
        <v>0</v>
      </c>
      <c r="V156" s="21">
        <f>IF(A!V156="&lt;",1,A!V156)</f>
        <v>0</v>
      </c>
      <c r="W156">
        <f>A!W156</f>
        <v>0</v>
      </c>
      <c r="X156">
        <f>A!X156</f>
        <v>0</v>
      </c>
      <c r="Y156">
        <f>A!Y156</f>
        <v>0</v>
      </c>
      <c r="Z156" s="21">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21"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t="str">
        <f>A!BW156</f>
        <v>_4ca492c0-79ab-4383-b30c-709948a8acd0</v>
      </c>
      <c r="BY156" t="str">
        <f>A!BX156</f>
        <v>4ca492c0-79ab-4383-b30c-709948a8acd0</v>
      </c>
      <c r="BZ156" t="str">
        <f>A!BY156</f>
        <v>SIKB</v>
      </c>
      <c r="CA156" t="str">
        <f>A!BZ156</f>
        <v>D06-1-1 D06 (250-350)</v>
      </c>
      <c r="CB156">
        <f>A!CA156</f>
        <v>45890</v>
      </c>
      <c r="CC156" t="str">
        <f>A!CB156</f>
        <v>#_8f7bf789-d8e5-492f-8a55-49792101ae95</v>
      </c>
      <c r="CD156" t="str">
        <f>A!CC156</f>
        <v>#_af54ad7f-e9fb-4c6b-9e9b-2ca5595b0931</v>
      </c>
      <c r="CE156">
        <f>A!CD156</f>
        <v>0</v>
      </c>
      <c r="CF156" t="str">
        <f>A!CE156</f>
        <v>urn:immetingen:compartiment:id:2</v>
      </c>
      <c r="CG156" t="str">
        <f>A!CF156</f>
        <v>_TI-65853234</v>
      </c>
      <c r="CH156">
        <f>A!CG156</f>
        <v>45890</v>
      </c>
      <c r="CI156" t="str">
        <f>A!CH156</f>
        <v>urn:immetingen:monstertype:id:10</v>
      </c>
      <c r="CJ156" t="str">
        <f>A!CI156</f>
        <v>urn:imsikb0101:Applicaties:id:16</v>
      </c>
      <c r="CK156" t="str">
        <f>A!CJ156</f>
        <v>urn:imsikb0101:DatastroomType:id:1</v>
      </c>
      <c r="CL156">
        <f>A!CK156</f>
        <v>45897</v>
      </c>
      <c r="CM156" t="str">
        <f>A!CL156</f>
        <v>SGS, Rotterdam</v>
      </c>
      <c r="CN156" t="str">
        <f>A!CM156</f>
        <v>LABRESULTAAT SGS</v>
      </c>
      <c r="CO156">
        <f>A!CN156</f>
        <v>45897</v>
      </c>
      <c r="CP156">
        <f>A!CO156</f>
        <v>0</v>
      </c>
      <c r="CQ156" t="str">
        <f>A!CP156</f>
        <v>urn:imsikb0101:Leveranciers:id:21</v>
      </c>
      <c r="CR156" t="str">
        <f>A!CQ156</f>
        <v>14.7.0</v>
      </c>
    </row>
    <row r="157" spans="1:96" x14ac:dyDescent="0.2">
      <c r="A157" t="str">
        <f>A!A157</f>
        <v>LABRESULTAAT</v>
      </c>
      <c r="B157">
        <f>A!B157</f>
        <v>8</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21" t="str">
        <f>IF(A!P157="","",INDEX(B!$A$1:$BT$2000,MATCH(A!P157,B!$AX$1:$AX$2000,0),D!$B$15))</f>
        <v/>
      </c>
      <c r="Q157">
        <f>A!Q157</f>
        <v>0</v>
      </c>
      <c r="R157">
        <f>A!R157</f>
        <v>0</v>
      </c>
      <c r="S157">
        <f>A!S157</f>
        <v>0</v>
      </c>
      <c r="T157">
        <f>A!T157</f>
        <v>0</v>
      </c>
      <c r="U157">
        <f>A!U157</f>
        <v>0</v>
      </c>
      <c r="V157" s="21">
        <f>IF(A!V157="&lt;",1,A!V157)</f>
        <v>0</v>
      </c>
      <c r="W157">
        <f>A!W157</f>
        <v>0</v>
      </c>
      <c r="X157">
        <f>A!X157</f>
        <v>0</v>
      </c>
      <c r="Y157">
        <f>A!Y157</f>
        <v>0</v>
      </c>
      <c r="Z157" s="21">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21"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t="str">
        <f>A!BW157</f>
        <v>_4ca492c0-79ab-4383-b30c-709948a8acd0</v>
      </c>
      <c r="BY157" t="str">
        <f>A!BX157</f>
        <v>4ca492c0-79ab-4383-b30c-709948a8acd0</v>
      </c>
      <c r="BZ157" t="str">
        <f>A!BY157</f>
        <v>SIKB</v>
      </c>
      <c r="CA157" t="str">
        <f>A!BZ157</f>
        <v>D06-1-1 D06 (250-350)</v>
      </c>
      <c r="CB157">
        <f>A!CA157</f>
        <v>45890</v>
      </c>
      <c r="CC157" t="str">
        <f>A!CB157</f>
        <v>#_8f7bf789-d8e5-492f-8a55-49792101ae95</v>
      </c>
      <c r="CD157" t="str">
        <f>A!CC157</f>
        <v>#_bac9ec8a-1c20-4e34-afc4-83cd259cd55a</v>
      </c>
      <c r="CE157">
        <f>A!CD157</f>
        <v>0</v>
      </c>
      <c r="CF157" t="str">
        <f>A!CE157</f>
        <v>urn:immetingen:compartiment:id:2</v>
      </c>
      <c r="CG157" t="str">
        <f>A!CF157</f>
        <v>_TI-65853234</v>
      </c>
      <c r="CH157">
        <f>A!CG157</f>
        <v>45890</v>
      </c>
      <c r="CI157" t="str">
        <f>A!CH157</f>
        <v>urn:immetingen:monstertype:id:10</v>
      </c>
      <c r="CJ157" t="str">
        <f>A!CI157</f>
        <v>urn:imsikb0101:Applicaties:id:16</v>
      </c>
      <c r="CK157" t="str">
        <f>A!CJ157</f>
        <v>urn:imsikb0101:DatastroomType:id:1</v>
      </c>
      <c r="CL157">
        <f>A!CK157</f>
        <v>45897</v>
      </c>
      <c r="CM157" t="str">
        <f>A!CL157</f>
        <v>SGS, Rotterdam</v>
      </c>
      <c r="CN157" t="str">
        <f>A!CM157</f>
        <v>LABRESULTAAT SGS</v>
      </c>
      <c r="CO157">
        <f>A!CN157</f>
        <v>45897</v>
      </c>
      <c r="CP157">
        <f>A!CO157</f>
        <v>0</v>
      </c>
      <c r="CQ157" t="str">
        <f>A!CP157</f>
        <v>urn:imsikb0101:Leveranciers:id:21</v>
      </c>
      <c r="CR157" t="str">
        <f>A!CQ157</f>
        <v>14.7.0</v>
      </c>
    </row>
    <row r="158" spans="1:96" x14ac:dyDescent="0.2">
      <c r="A158" t="str">
        <f>A!A158</f>
        <v>LABRESULTAAT</v>
      </c>
      <c r="B158">
        <f>A!B158</f>
        <v>8</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21" t="str">
        <f>IF(A!P158="","",INDEX(B!$A$1:$BT$2000,MATCH(A!P158,B!$AX$1:$AX$2000,0),D!$B$15))</f>
        <v/>
      </c>
      <c r="Q158">
        <f>A!Q158</f>
        <v>0</v>
      </c>
      <c r="R158">
        <f>A!R158</f>
        <v>0</v>
      </c>
      <c r="S158">
        <f>A!S158</f>
        <v>0</v>
      </c>
      <c r="T158">
        <f>A!T158</f>
        <v>0</v>
      </c>
      <c r="U158">
        <f>A!U158</f>
        <v>0</v>
      </c>
      <c r="V158" s="21">
        <f>IF(A!V158="&lt;",1,A!V158)</f>
        <v>0</v>
      </c>
      <c r="W158">
        <f>A!W158</f>
        <v>0</v>
      </c>
      <c r="X158">
        <f>A!X158</f>
        <v>0</v>
      </c>
      <c r="Y158">
        <f>A!Y158</f>
        <v>0</v>
      </c>
      <c r="Z158" s="21">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21"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t="str">
        <f>A!BW158</f>
        <v>_4ca492c0-79ab-4383-b30c-709948a8acd0</v>
      </c>
      <c r="BY158" t="str">
        <f>A!BX158</f>
        <v>4ca492c0-79ab-4383-b30c-709948a8acd0</v>
      </c>
      <c r="BZ158" t="str">
        <f>A!BY158</f>
        <v>SIKB</v>
      </c>
      <c r="CA158" t="str">
        <f>A!BZ158</f>
        <v>D06-1-1 D06 (250-350)</v>
      </c>
      <c r="CB158">
        <f>A!CA158</f>
        <v>45890</v>
      </c>
      <c r="CC158" t="str">
        <f>A!CB158</f>
        <v>#_8f7bf789-d8e5-492f-8a55-49792101ae95</v>
      </c>
      <c r="CD158" t="str">
        <f>A!CC158</f>
        <v>#_bb67fa7d-ec84-4243-8774-24f22356e2bf</v>
      </c>
      <c r="CE158">
        <f>A!CD158</f>
        <v>0</v>
      </c>
      <c r="CF158" t="str">
        <f>A!CE158</f>
        <v>urn:immetingen:compartiment:id:2</v>
      </c>
      <c r="CG158" t="str">
        <f>A!CF158</f>
        <v>_TI-65853234</v>
      </c>
      <c r="CH158">
        <f>A!CG158</f>
        <v>45890</v>
      </c>
      <c r="CI158" t="str">
        <f>A!CH158</f>
        <v>urn:immetingen:monstertype:id:10</v>
      </c>
      <c r="CJ158" t="str">
        <f>A!CI158</f>
        <v>urn:imsikb0101:Applicaties:id:16</v>
      </c>
      <c r="CK158" t="str">
        <f>A!CJ158</f>
        <v>urn:imsikb0101:DatastroomType:id:1</v>
      </c>
      <c r="CL158">
        <f>A!CK158</f>
        <v>45897</v>
      </c>
      <c r="CM158" t="str">
        <f>A!CL158</f>
        <v>SGS, Rotterdam</v>
      </c>
      <c r="CN158" t="str">
        <f>A!CM158</f>
        <v>LABRESULTAAT SGS</v>
      </c>
      <c r="CO158">
        <f>A!CN158</f>
        <v>45897</v>
      </c>
      <c r="CP158">
        <f>A!CO158</f>
        <v>0</v>
      </c>
      <c r="CQ158" t="str">
        <f>A!CP158</f>
        <v>urn:imsikb0101:Leveranciers:id:21</v>
      </c>
      <c r="CR158" t="str">
        <f>A!CQ158</f>
        <v>14.7.0</v>
      </c>
    </row>
    <row r="159" spans="1:96" x14ac:dyDescent="0.2">
      <c r="A159" t="str">
        <f>A!A159</f>
        <v>LABRESULTAAT</v>
      </c>
      <c r="B159">
        <f>A!B159</f>
        <v>8</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21" t="str">
        <f>IF(A!P159="","",INDEX(B!$A$1:$BT$2000,MATCH(A!P159,B!$AX$1:$AX$2000,0),D!$B$15))</f>
        <v/>
      </c>
      <c r="Q159">
        <f>A!Q159</f>
        <v>0</v>
      </c>
      <c r="R159">
        <f>A!R159</f>
        <v>0</v>
      </c>
      <c r="S159">
        <f>A!S159</f>
        <v>0</v>
      </c>
      <c r="T159">
        <f>A!T159</f>
        <v>0</v>
      </c>
      <c r="U159">
        <f>A!U159</f>
        <v>0</v>
      </c>
      <c r="V159" s="21">
        <f>IF(A!V159="&lt;",1,A!V159)</f>
        <v>0</v>
      </c>
      <c r="W159">
        <f>A!W159</f>
        <v>0</v>
      </c>
      <c r="X159">
        <f>A!X159</f>
        <v>0</v>
      </c>
      <c r="Y159">
        <f>A!Y159</f>
        <v>0</v>
      </c>
      <c r="Z159" s="21">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21"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t="str">
        <f>A!BW159</f>
        <v>_4ca492c0-79ab-4383-b30c-709948a8acd0</v>
      </c>
      <c r="BY159" t="str">
        <f>A!BX159</f>
        <v>4ca492c0-79ab-4383-b30c-709948a8acd0</v>
      </c>
      <c r="BZ159" t="str">
        <f>A!BY159</f>
        <v>SIKB</v>
      </c>
      <c r="CA159" t="str">
        <f>A!BZ159</f>
        <v>D06-1-1 D06 (250-350)</v>
      </c>
      <c r="CB159">
        <f>A!CA159</f>
        <v>45890</v>
      </c>
      <c r="CC159" t="str">
        <f>A!CB159</f>
        <v>#_8f7bf789-d8e5-492f-8a55-49792101ae95</v>
      </c>
      <c r="CD159" t="str">
        <f>A!CC159</f>
        <v>#_101f0c11-9130-4847-b9eb-97332a0c383b</v>
      </c>
      <c r="CE159">
        <f>A!CD159</f>
        <v>0</v>
      </c>
      <c r="CF159" t="str">
        <f>A!CE159</f>
        <v>urn:immetingen:compartiment:id:2</v>
      </c>
      <c r="CG159" t="str">
        <f>A!CF159</f>
        <v>_TI-65853234</v>
      </c>
      <c r="CH159">
        <f>A!CG159</f>
        <v>45890</v>
      </c>
      <c r="CI159" t="str">
        <f>A!CH159</f>
        <v>urn:immetingen:monstertype:id:10</v>
      </c>
      <c r="CJ159" t="str">
        <f>A!CI159</f>
        <v>urn:imsikb0101:Applicaties:id:16</v>
      </c>
      <c r="CK159" t="str">
        <f>A!CJ159</f>
        <v>urn:imsikb0101:DatastroomType:id:1</v>
      </c>
      <c r="CL159">
        <f>A!CK159</f>
        <v>45897</v>
      </c>
      <c r="CM159" t="str">
        <f>A!CL159</f>
        <v>SGS, Rotterdam</v>
      </c>
      <c r="CN159" t="str">
        <f>A!CM159</f>
        <v>LABRESULTAAT SGS</v>
      </c>
      <c r="CO159">
        <f>A!CN159</f>
        <v>45897</v>
      </c>
      <c r="CP159">
        <f>A!CO159</f>
        <v>0</v>
      </c>
      <c r="CQ159" t="str">
        <f>A!CP159</f>
        <v>urn:imsikb0101:Leveranciers:id:21</v>
      </c>
      <c r="CR159" t="str">
        <f>A!CQ159</f>
        <v>14.7.0</v>
      </c>
    </row>
    <row r="160" spans="1:96" x14ac:dyDescent="0.2">
      <c r="A160" t="str">
        <f>A!A160</f>
        <v>LABRESULTAAT</v>
      </c>
      <c r="B160">
        <f>A!B160</f>
        <v>8</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21" t="str">
        <f>IF(A!P160="","",INDEX(B!$A$1:$BT$2000,MATCH(A!P160,B!$AX$1:$AX$2000,0),D!$B$15))</f>
        <v/>
      </c>
      <c r="Q160">
        <f>A!Q160</f>
        <v>0</v>
      </c>
      <c r="R160">
        <f>A!R160</f>
        <v>0</v>
      </c>
      <c r="S160">
        <f>A!S160</f>
        <v>0</v>
      </c>
      <c r="T160">
        <f>A!T160</f>
        <v>0</v>
      </c>
      <c r="U160">
        <f>A!U160</f>
        <v>0</v>
      </c>
      <c r="V160" s="21">
        <f>IF(A!V160="&lt;",1,A!V160)</f>
        <v>0</v>
      </c>
      <c r="W160">
        <f>A!W160</f>
        <v>0</v>
      </c>
      <c r="X160">
        <f>A!X160</f>
        <v>0</v>
      </c>
      <c r="Y160">
        <f>A!Y160</f>
        <v>0</v>
      </c>
      <c r="Z160" s="21">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21"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t="str">
        <f>A!BW160</f>
        <v>_4ca492c0-79ab-4383-b30c-709948a8acd0</v>
      </c>
      <c r="BY160" t="str">
        <f>A!BX160</f>
        <v>4ca492c0-79ab-4383-b30c-709948a8acd0</v>
      </c>
      <c r="BZ160" t="str">
        <f>A!BY160</f>
        <v>SIKB</v>
      </c>
      <c r="CA160" t="str">
        <f>A!BZ160</f>
        <v>D06-1-1 D06 (250-350)</v>
      </c>
      <c r="CB160">
        <f>A!CA160</f>
        <v>45890</v>
      </c>
      <c r="CC160" t="str">
        <f>A!CB160</f>
        <v>#_8f7bf789-d8e5-492f-8a55-49792101ae95</v>
      </c>
      <c r="CD160" t="str">
        <f>A!CC160</f>
        <v>#_37ac591c-198e-4176-ac94-82cfee004013</v>
      </c>
      <c r="CE160">
        <f>A!CD160</f>
        <v>0</v>
      </c>
      <c r="CF160" t="str">
        <f>A!CE160</f>
        <v>urn:immetingen:compartiment:id:2</v>
      </c>
      <c r="CG160" t="str">
        <f>A!CF160</f>
        <v>_TI-65853234</v>
      </c>
      <c r="CH160">
        <f>A!CG160</f>
        <v>45890</v>
      </c>
      <c r="CI160" t="str">
        <f>A!CH160</f>
        <v>urn:immetingen:monstertype:id:10</v>
      </c>
      <c r="CJ160" t="str">
        <f>A!CI160</f>
        <v>urn:imsikb0101:Applicaties:id:16</v>
      </c>
      <c r="CK160" t="str">
        <f>A!CJ160</f>
        <v>urn:imsikb0101:DatastroomType:id:1</v>
      </c>
      <c r="CL160">
        <f>A!CK160</f>
        <v>45897</v>
      </c>
      <c r="CM160" t="str">
        <f>A!CL160</f>
        <v>SGS, Rotterdam</v>
      </c>
      <c r="CN160" t="str">
        <f>A!CM160</f>
        <v>LABRESULTAAT SGS</v>
      </c>
      <c r="CO160">
        <f>A!CN160</f>
        <v>45897</v>
      </c>
      <c r="CP160">
        <f>A!CO160</f>
        <v>0</v>
      </c>
      <c r="CQ160" t="str">
        <f>A!CP160</f>
        <v>urn:imsikb0101:Leveranciers:id:21</v>
      </c>
      <c r="CR160" t="str">
        <f>A!CQ160</f>
        <v>14.7.0</v>
      </c>
    </row>
    <row r="161" spans="1:96" x14ac:dyDescent="0.2">
      <c r="A161" t="str">
        <f>A!A161</f>
        <v>LABRESULTAAT</v>
      </c>
      <c r="B161">
        <f>A!B161</f>
        <v>8</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21" t="str">
        <f>IF(A!P161="","",INDEX(B!$A$1:$BT$2000,MATCH(A!P161,B!$AX$1:$AX$2000,0),D!$B$15))</f>
        <v/>
      </c>
      <c r="Q161">
        <f>A!Q161</f>
        <v>0</v>
      </c>
      <c r="R161">
        <f>A!R161</f>
        <v>0</v>
      </c>
      <c r="S161">
        <f>A!S161</f>
        <v>0</v>
      </c>
      <c r="T161">
        <f>A!T161</f>
        <v>0</v>
      </c>
      <c r="U161">
        <f>A!U161</f>
        <v>0</v>
      </c>
      <c r="V161" s="21">
        <f>IF(A!V161="&lt;",1,A!V161)</f>
        <v>0</v>
      </c>
      <c r="W161">
        <f>A!W161</f>
        <v>0</v>
      </c>
      <c r="X161">
        <f>A!X161</f>
        <v>0</v>
      </c>
      <c r="Y161">
        <f>A!Y161</f>
        <v>0</v>
      </c>
      <c r="Z161" s="21">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21"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t="str">
        <f>A!BW161</f>
        <v>_4ca492c0-79ab-4383-b30c-709948a8acd0</v>
      </c>
      <c r="BY161" t="str">
        <f>A!BX161</f>
        <v>4ca492c0-79ab-4383-b30c-709948a8acd0</v>
      </c>
      <c r="BZ161" t="str">
        <f>A!BY161</f>
        <v>SIKB</v>
      </c>
      <c r="CA161" t="str">
        <f>A!BZ161</f>
        <v>D06-1-1 D06 (250-350)</v>
      </c>
      <c r="CB161">
        <f>A!CA161</f>
        <v>45890</v>
      </c>
      <c r="CC161" t="str">
        <f>A!CB161</f>
        <v>#_8f7bf789-d8e5-492f-8a55-49792101ae95</v>
      </c>
      <c r="CD161" t="str">
        <f>A!CC161</f>
        <v>#_4ff6b88d-a9ff-4656-b17d-28d547344cc2</v>
      </c>
      <c r="CE161">
        <f>A!CD161</f>
        <v>0</v>
      </c>
      <c r="CF161" t="str">
        <f>A!CE161</f>
        <v>urn:immetingen:compartiment:id:2</v>
      </c>
      <c r="CG161" t="str">
        <f>A!CF161</f>
        <v>_TI-65853234</v>
      </c>
      <c r="CH161">
        <f>A!CG161</f>
        <v>45890</v>
      </c>
      <c r="CI161" t="str">
        <f>A!CH161</f>
        <v>urn:immetingen:monstertype:id:10</v>
      </c>
      <c r="CJ161" t="str">
        <f>A!CI161</f>
        <v>urn:imsikb0101:Applicaties:id:16</v>
      </c>
      <c r="CK161" t="str">
        <f>A!CJ161</f>
        <v>urn:imsikb0101:DatastroomType:id:1</v>
      </c>
      <c r="CL161">
        <f>A!CK161</f>
        <v>45897</v>
      </c>
      <c r="CM161" t="str">
        <f>A!CL161</f>
        <v>SGS, Rotterdam</v>
      </c>
      <c r="CN161" t="str">
        <f>A!CM161</f>
        <v>LABRESULTAAT SGS</v>
      </c>
      <c r="CO161">
        <f>A!CN161</f>
        <v>45897</v>
      </c>
      <c r="CP161">
        <f>A!CO161</f>
        <v>0</v>
      </c>
      <c r="CQ161" t="str">
        <f>A!CP161</f>
        <v>urn:imsikb0101:Leveranciers:id:21</v>
      </c>
      <c r="CR161" t="str">
        <f>A!CQ161</f>
        <v>14.7.0</v>
      </c>
    </row>
    <row r="162" spans="1:96" x14ac:dyDescent="0.2">
      <c r="A162" t="str">
        <f>A!A162</f>
        <v>LABRESULTAAT</v>
      </c>
      <c r="B162">
        <f>A!B162</f>
        <v>8</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21" t="str">
        <f>IF(A!P162="","",INDEX(B!$A$1:$BT$2000,MATCH(A!P162,B!$AX$1:$AX$2000,0),D!$B$15))</f>
        <v/>
      </c>
      <c r="Q162">
        <f>A!Q162</f>
        <v>0</v>
      </c>
      <c r="R162">
        <f>A!R162</f>
        <v>0</v>
      </c>
      <c r="S162">
        <f>A!S162</f>
        <v>0</v>
      </c>
      <c r="T162">
        <f>A!T162</f>
        <v>0</v>
      </c>
      <c r="U162">
        <f>A!U162</f>
        <v>0</v>
      </c>
      <c r="V162" s="21">
        <f>IF(A!V162="&lt;",1,A!V162)</f>
        <v>0</v>
      </c>
      <c r="W162">
        <f>A!W162</f>
        <v>0</v>
      </c>
      <c r="X162">
        <f>A!X162</f>
        <v>0</v>
      </c>
      <c r="Y162">
        <f>A!Y162</f>
        <v>0</v>
      </c>
      <c r="Z162" s="21">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21"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t="str">
        <f>A!BW162</f>
        <v>_4ca492c0-79ab-4383-b30c-709948a8acd0</v>
      </c>
      <c r="BY162" t="str">
        <f>A!BX162</f>
        <v>4ca492c0-79ab-4383-b30c-709948a8acd0</v>
      </c>
      <c r="BZ162" t="str">
        <f>A!BY162</f>
        <v>SIKB</v>
      </c>
      <c r="CA162" t="str">
        <f>A!BZ162</f>
        <v>D06-1-1 D06 (250-350)</v>
      </c>
      <c r="CB162">
        <f>A!CA162</f>
        <v>45890</v>
      </c>
      <c r="CC162" t="str">
        <f>A!CB162</f>
        <v>#_8f7bf789-d8e5-492f-8a55-49792101ae95</v>
      </c>
      <c r="CD162" t="str">
        <f>A!CC162</f>
        <v>#_aa49a397-df4f-4c2a-99f4-bcf8fd422923</v>
      </c>
      <c r="CE162">
        <f>A!CD162</f>
        <v>0</v>
      </c>
      <c r="CF162" t="str">
        <f>A!CE162</f>
        <v>urn:immetingen:compartiment:id:2</v>
      </c>
      <c r="CG162" t="str">
        <f>A!CF162</f>
        <v>_TI-65853234</v>
      </c>
      <c r="CH162">
        <f>A!CG162</f>
        <v>45890</v>
      </c>
      <c r="CI162" t="str">
        <f>A!CH162</f>
        <v>urn:immetingen:monstertype:id:10</v>
      </c>
      <c r="CJ162" t="str">
        <f>A!CI162</f>
        <v>urn:imsikb0101:Applicaties:id:16</v>
      </c>
      <c r="CK162" t="str">
        <f>A!CJ162</f>
        <v>urn:imsikb0101:DatastroomType:id:1</v>
      </c>
      <c r="CL162">
        <f>A!CK162</f>
        <v>45897</v>
      </c>
      <c r="CM162" t="str">
        <f>A!CL162</f>
        <v>SGS, Rotterdam</v>
      </c>
      <c r="CN162" t="str">
        <f>A!CM162</f>
        <v>LABRESULTAAT SGS</v>
      </c>
      <c r="CO162">
        <f>A!CN162</f>
        <v>45897</v>
      </c>
      <c r="CP162">
        <f>A!CO162</f>
        <v>0</v>
      </c>
      <c r="CQ162" t="str">
        <f>A!CP162</f>
        <v>urn:imsikb0101:Leveranciers:id:21</v>
      </c>
      <c r="CR162" t="str">
        <f>A!CQ162</f>
        <v>14.7.0</v>
      </c>
    </row>
    <row r="163" spans="1:96" x14ac:dyDescent="0.2">
      <c r="A163" t="str">
        <f>A!A163</f>
        <v>LABRESULTAAT</v>
      </c>
      <c r="B163">
        <f>A!B163</f>
        <v>8</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21" t="str">
        <f>IF(A!P163="","",INDEX(B!$A$1:$BT$2000,MATCH(A!P163,B!$AX$1:$AX$2000,0),D!$B$15))</f>
        <v/>
      </c>
      <c r="Q163">
        <f>A!Q163</f>
        <v>0</v>
      </c>
      <c r="R163">
        <f>A!R163</f>
        <v>0</v>
      </c>
      <c r="S163">
        <f>A!S163</f>
        <v>0</v>
      </c>
      <c r="T163">
        <f>A!T163</f>
        <v>0</v>
      </c>
      <c r="U163">
        <f>A!U163</f>
        <v>0</v>
      </c>
      <c r="V163" s="21">
        <f>IF(A!V163="&lt;",1,A!V163)</f>
        <v>0</v>
      </c>
      <c r="W163">
        <f>A!W163</f>
        <v>0</v>
      </c>
      <c r="X163">
        <f>A!X163</f>
        <v>0</v>
      </c>
      <c r="Y163">
        <f>A!Y163</f>
        <v>0</v>
      </c>
      <c r="Z163" s="21">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21"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t="str">
        <f>A!BW163</f>
        <v>_4ca492c0-79ab-4383-b30c-709948a8acd0</v>
      </c>
      <c r="BY163" t="str">
        <f>A!BX163</f>
        <v>4ca492c0-79ab-4383-b30c-709948a8acd0</v>
      </c>
      <c r="BZ163" t="str">
        <f>A!BY163</f>
        <v>SIKB</v>
      </c>
      <c r="CA163" t="str">
        <f>A!BZ163</f>
        <v>D06-1-1 D06 (250-350)</v>
      </c>
      <c r="CB163">
        <f>A!CA163</f>
        <v>45890</v>
      </c>
      <c r="CC163" t="str">
        <f>A!CB163</f>
        <v>#_8f7bf789-d8e5-492f-8a55-49792101ae95</v>
      </c>
      <c r="CD163" t="str">
        <f>A!CC163</f>
        <v>#_2b079b88-c11e-4a0a-8303-8efd002bf728</v>
      </c>
      <c r="CE163">
        <f>A!CD163</f>
        <v>0</v>
      </c>
      <c r="CF163" t="str">
        <f>A!CE163</f>
        <v>urn:immetingen:compartiment:id:2</v>
      </c>
      <c r="CG163" t="str">
        <f>A!CF163</f>
        <v>_TI-65853234</v>
      </c>
      <c r="CH163">
        <f>A!CG163</f>
        <v>45890</v>
      </c>
      <c r="CI163" t="str">
        <f>A!CH163</f>
        <v>urn:immetingen:monstertype:id:10</v>
      </c>
      <c r="CJ163" t="str">
        <f>A!CI163</f>
        <v>urn:imsikb0101:Applicaties:id:16</v>
      </c>
      <c r="CK163" t="str">
        <f>A!CJ163</f>
        <v>urn:imsikb0101:DatastroomType:id:1</v>
      </c>
      <c r="CL163">
        <f>A!CK163</f>
        <v>45897</v>
      </c>
      <c r="CM163" t="str">
        <f>A!CL163</f>
        <v>SGS, Rotterdam</v>
      </c>
      <c r="CN163" t="str">
        <f>A!CM163</f>
        <v>LABRESULTAAT SGS</v>
      </c>
      <c r="CO163">
        <f>A!CN163</f>
        <v>45897</v>
      </c>
      <c r="CP163">
        <f>A!CO163</f>
        <v>0</v>
      </c>
      <c r="CQ163" t="str">
        <f>A!CP163</f>
        <v>urn:imsikb0101:Leveranciers:id:21</v>
      </c>
      <c r="CR163" t="str">
        <f>A!CQ163</f>
        <v>14.7.0</v>
      </c>
    </row>
    <row r="164" spans="1:96" x14ac:dyDescent="0.2">
      <c r="A164" t="str">
        <f>A!A164</f>
        <v>LABRESULTAAT</v>
      </c>
      <c r="B164">
        <f>A!B164</f>
        <v>8</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21" t="str">
        <f>IF(A!P164="","",INDEX(B!$A$1:$BT$2000,MATCH(A!P164,B!$AX$1:$AX$2000,0),D!$B$15))</f>
        <v/>
      </c>
      <c r="Q164">
        <f>A!Q164</f>
        <v>0</v>
      </c>
      <c r="R164">
        <f>A!R164</f>
        <v>0</v>
      </c>
      <c r="S164">
        <f>A!S164</f>
        <v>0</v>
      </c>
      <c r="T164">
        <f>A!T164</f>
        <v>0</v>
      </c>
      <c r="U164">
        <f>A!U164</f>
        <v>0</v>
      </c>
      <c r="V164" s="21">
        <f>IF(A!V164="&lt;",1,A!V164)</f>
        <v>0</v>
      </c>
      <c r="W164">
        <f>A!W164</f>
        <v>0</v>
      </c>
      <c r="X164">
        <f>A!X164</f>
        <v>0</v>
      </c>
      <c r="Y164">
        <f>A!Y164</f>
        <v>0</v>
      </c>
      <c r="Z164" s="21">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21"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t="str">
        <f>A!BW164</f>
        <v>_4ca492c0-79ab-4383-b30c-709948a8acd0</v>
      </c>
      <c r="BY164" t="str">
        <f>A!BX164</f>
        <v>4ca492c0-79ab-4383-b30c-709948a8acd0</v>
      </c>
      <c r="BZ164" t="str">
        <f>A!BY164</f>
        <v>SIKB</v>
      </c>
      <c r="CA164" t="str">
        <f>A!BZ164</f>
        <v>D06-1-1 D06 (250-350)</v>
      </c>
      <c r="CB164">
        <f>A!CA164</f>
        <v>45890</v>
      </c>
      <c r="CC164" t="str">
        <f>A!CB164</f>
        <v>#_8f7bf789-d8e5-492f-8a55-49792101ae95</v>
      </c>
      <c r="CD164" t="str">
        <f>A!CC164</f>
        <v>#_933a231b-9226-4073-b206-73e0bc0ff761</v>
      </c>
      <c r="CE164">
        <f>A!CD164</f>
        <v>0</v>
      </c>
      <c r="CF164" t="str">
        <f>A!CE164</f>
        <v>urn:immetingen:compartiment:id:2</v>
      </c>
      <c r="CG164" t="str">
        <f>A!CF164</f>
        <v>_TI-65853234</v>
      </c>
      <c r="CH164">
        <f>A!CG164</f>
        <v>45890</v>
      </c>
      <c r="CI164" t="str">
        <f>A!CH164</f>
        <v>urn:immetingen:monstertype:id:10</v>
      </c>
      <c r="CJ164" t="str">
        <f>A!CI164</f>
        <v>urn:imsikb0101:Applicaties:id:16</v>
      </c>
      <c r="CK164" t="str">
        <f>A!CJ164</f>
        <v>urn:imsikb0101:DatastroomType:id:1</v>
      </c>
      <c r="CL164">
        <f>A!CK164</f>
        <v>45897</v>
      </c>
      <c r="CM164" t="str">
        <f>A!CL164</f>
        <v>SGS, Rotterdam</v>
      </c>
      <c r="CN164" t="str">
        <f>A!CM164</f>
        <v>LABRESULTAAT SGS</v>
      </c>
      <c r="CO164">
        <f>A!CN164</f>
        <v>45897</v>
      </c>
      <c r="CP164">
        <f>A!CO164</f>
        <v>0</v>
      </c>
      <c r="CQ164" t="str">
        <f>A!CP164</f>
        <v>urn:imsikb0101:Leveranciers:id:21</v>
      </c>
      <c r="CR164" t="str">
        <f>A!CQ164</f>
        <v>14.7.0</v>
      </c>
    </row>
    <row r="165" spans="1:96" x14ac:dyDescent="0.2">
      <c r="A165" t="str">
        <f>A!A165</f>
        <v>LABRESULTAAT</v>
      </c>
      <c r="B165">
        <f>A!B165</f>
        <v>8</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21" t="str">
        <f>IF(A!P165="","",INDEX(B!$A$1:$BT$2000,MATCH(A!P165,B!$AX$1:$AX$2000,0),D!$B$15))</f>
        <v/>
      </c>
      <c r="Q165">
        <f>A!Q165</f>
        <v>0</v>
      </c>
      <c r="R165">
        <f>A!R165</f>
        <v>0</v>
      </c>
      <c r="S165">
        <f>A!S165</f>
        <v>0</v>
      </c>
      <c r="T165">
        <f>A!T165</f>
        <v>0</v>
      </c>
      <c r="U165">
        <f>A!U165</f>
        <v>0</v>
      </c>
      <c r="V165" s="21">
        <f>IF(A!V165="&lt;",1,A!V165)</f>
        <v>0</v>
      </c>
      <c r="W165">
        <f>A!W165</f>
        <v>0</v>
      </c>
      <c r="X165">
        <f>A!X165</f>
        <v>0</v>
      </c>
      <c r="Y165">
        <f>A!Y165</f>
        <v>0</v>
      </c>
      <c r="Z165" s="21">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21"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t="str">
        <f>A!BW165</f>
        <v>_4ca492c0-79ab-4383-b30c-709948a8acd0</v>
      </c>
      <c r="BY165" t="str">
        <f>A!BX165</f>
        <v>4ca492c0-79ab-4383-b30c-709948a8acd0</v>
      </c>
      <c r="BZ165" t="str">
        <f>A!BY165</f>
        <v>SIKB</v>
      </c>
      <c r="CA165" t="str">
        <f>A!BZ165</f>
        <v>D06-1-1 D06 (250-350)</v>
      </c>
      <c r="CB165">
        <f>A!CA165</f>
        <v>45890</v>
      </c>
      <c r="CC165" t="str">
        <f>A!CB165</f>
        <v>#_8f7bf789-d8e5-492f-8a55-49792101ae95</v>
      </c>
      <c r="CD165" t="str">
        <f>A!CC165</f>
        <v>#_1c429311-e3db-4d6d-84c0-67c889d608d8</v>
      </c>
      <c r="CE165">
        <f>A!CD165</f>
        <v>0</v>
      </c>
      <c r="CF165" t="str">
        <f>A!CE165</f>
        <v>urn:immetingen:compartiment:id:2</v>
      </c>
      <c r="CG165" t="str">
        <f>A!CF165</f>
        <v>_TI-65853234</v>
      </c>
      <c r="CH165">
        <f>A!CG165</f>
        <v>45890</v>
      </c>
      <c r="CI165" t="str">
        <f>A!CH165</f>
        <v>urn:immetingen:monstertype:id:10</v>
      </c>
      <c r="CJ165" t="str">
        <f>A!CI165</f>
        <v>urn:imsikb0101:Applicaties:id:16</v>
      </c>
      <c r="CK165" t="str">
        <f>A!CJ165</f>
        <v>urn:imsikb0101:DatastroomType:id:1</v>
      </c>
      <c r="CL165">
        <f>A!CK165</f>
        <v>45897</v>
      </c>
      <c r="CM165" t="str">
        <f>A!CL165</f>
        <v>SGS, Rotterdam</v>
      </c>
      <c r="CN165" t="str">
        <f>A!CM165</f>
        <v>LABRESULTAAT SGS</v>
      </c>
      <c r="CO165">
        <f>A!CN165</f>
        <v>45897</v>
      </c>
      <c r="CP165">
        <f>A!CO165</f>
        <v>0</v>
      </c>
      <c r="CQ165" t="str">
        <f>A!CP165</f>
        <v>urn:imsikb0101:Leveranciers:id:21</v>
      </c>
      <c r="CR165" t="str">
        <f>A!CQ165</f>
        <v>14.7.0</v>
      </c>
    </row>
    <row r="166" spans="1:96" x14ac:dyDescent="0.2">
      <c r="A166" t="str">
        <f>A!A166</f>
        <v>LABRESULTAAT</v>
      </c>
      <c r="B166">
        <f>A!B166</f>
        <v>9</v>
      </c>
      <c r="C166" t="str">
        <f>A!C166</f>
        <v>_be76e4db-1d1b-4a28-801a-393fc73ab5b4</v>
      </c>
      <c r="D166" t="str">
        <f>A!D166</f>
        <v>be76e4db-1d1b-4a28-801a-393fc73ab5b4</v>
      </c>
      <c r="E166" t="str">
        <f>A!E166</f>
        <v>SIKB</v>
      </c>
      <c r="F166" t="str">
        <f>A!F166</f>
        <v>urn:immetingen:hoedanigheid:id:8</v>
      </c>
      <c r="G166" t="str">
        <f>A!G166</f>
        <v>www.sikb.nl</v>
      </c>
      <c r="H166" t="str">
        <f>A!H166</f>
        <v>urn:immetingen:parameter:id:1503</v>
      </c>
      <c r="I166" t="str">
        <f>A!I166</f>
        <v>www.sikb.nl</v>
      </c>
      <c r="J166" t="str">
        <f>A!J166</f>
        <v>urn:immetingen:parameter:id:2720</v>
      </c>
      <c r="K166" t="str">
        <f>A!K166</f>
        <v>www.sikb.nl</v>
      </c>
      <c r="L166">
        <f>A!L166</f>
        <v>45897</v>
      </c>
      <c r="M166" t="str">
        <f>A!M166</f>
        <v>urn:immetingen:LabopdrachtStatus:id:5</v>
      </c>
      <c r="N166">
        <f>A!N166</f>
        <v>1</v>
      </c>
      <c r="O166">
        <f>A!O166</f>
        <v>1</v>
      </c>
      <c r="P166" s="21" t="str">
        <f>IF(A!P166="","",INDEX(B!$A$1:$BT$2000,MATCH(A!P166,B!$AX$1:$AX$2000,0),D!$B$15))</f>
        <v>B09-1-1 B09 (250-350)</v>
      </c>
      <c r="Q166">
        <f>A!Q166</f>
        <v>0</v>
      </c>
      <c r="R166">
        <f>A!R166</f>
        <v>0</v>
      </c>
      <c r="S166">
        <f>A!S166</f>
        <v>0</v>
      </c>
      <c r="T166" t="str">
        <f>A!T166</f>
        <v>immetingen:AnalyticResultType</v>
      </c>
      <c r="U166" t="str">
        <f>A!U166</f>
        <v>&lt;0.2 µg/l</v>
      </c>
      <c r="V166" s="21">
        <f>IF(A!V166="&lt;",1,A!V166)</f>
        <v>1</v>
      </c>
      <c r="W166">
        <f>A!W166</f>
        <v>0.2</v>
      </c>
      <c r="X166">
        <f>A!X166</f>
        <v>0.2</v>
      </c>
      <c r="Y166" t="str">
        <f>A!Y166</f>
        <v>urn:immetingen:eenheid:id:14</v>
      </c>
      <c r="Z166" s="21">
        <f t="shared" si="2"/>
        <v>14</v>
      </c>
      <c r="AA166" t="str">
        <f>A!Z166</f>
        <v>urn:immetingen:kwaliteitsoordeel:id:0</v>
      </c>
      <c r="AB166" t="str">
        <f>A!AA166</f>
        <v>www.sikb.nl</v>
      </c>
      <c r="AC166" t="str">
        <f>A!AB166</f>
        <v>urn:immetingen:waardebewerkingsmethode:id:5</v>
      </c>
      <c r="AD166" t="str">
        <f>A!AC166</f>
        <v>www.sikb.nl</v>
      </c>
      <c r="AE166" t="str">
        <f>A!AD166</f>
        <v>_87a72e8e-5fdf-4e6e-80f8-8f4d49f0c817</v>
      </c>
      <c r="AF166">
        <f>A!AE166</f>
        <v>45895.113564814812</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21"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f>A!BW166</f>
        <v>0</v>
      </c>
      <c r="BY166">
        <f>A!BX166</f>
        <v>0</v>
      </c>
      <c r="BZ166">
        <f>A!BY166</f>
        <v>0</v>
      </c>
      <c r="CA166">
        <f>A!BZ166</f>
        <v>0</v>
      </c>
      <c r="CB166">
        <f>A!CA166</f>
        <v>0</v>
      </c>
      <c r="CC166">
        <f>A!CB166</f>
        <v>0</v>
      </c>
      <c r="CD166">
        <f>A!CC166</f>
        <v>0</v>
      </c>
      <c r="CE166">
        <f>A!CD166</f>
        <v>0</v>
      </c>
      <c r="CF166">
        <f>A!CE166</f>
        <v>0</v>
      </c>
      <c r="CG166">
        <f>A!CF166</f>
        <v>0</v>
      </c>
      <c r="CH166">
        <f>A!CG166</f>
        <v>0</v>
      </c>
      <c r="CI166">
        <f>A!CH166</f>
        <v>0</v>
      </c>
      <c r="CJ166" t="str">
        <f>A!CI166</f>
        <v>urn:imsikb0101:Applicaties:id:16</v>
      </c>
      <c r="CK166" t="str">
        <f>A!CJ166</f>
        <v>urn:imsikb0101:DatastroomType:id:1</v>
      </c>
      <c r="CL166">
        <f>A!CK166</f>
        <v>45897</v>
      </c>
      <c r="CM166" t="str">
        <f>A!CL166</f>
        <v>SGS, Rotterdam</v>
      </c>
      <c r="CN166" t="str">
        <f>A!CM166</f>
        <v>LABRESULTAAT SGS</v>
      </c>
      <c r="CO166">
        <f>A!CN166</f>
        <v>45897</v>
      </c>
      <c r="CP166">
        <f>A!CO166</f>
        <v>0</v>
      </c>
      <c r="CQ166" t="str">
        <f>A!CP166</f>
        <v>urn:imsikb0101:Leveranciers:id:21</v>
      </c>
      <c r="CR166" t="str">
        <f>A!CQ166</f>
        <v>14.7.0</v>
      </c>
    </row>
    <row r="167" spans="1:96" x14ac:dyDescent="0.2">
      <c r="A167" t="str">
        <f>A!A167</f>
        <v>LABRESULTAAT</v>
      </c>
      <c r="B167">
        <f>A!B167</f>
        <v>10</v>
      </c>
      <c r="C167" t="str">
        <f>A!C167</f>
        <v>_432cb601-1b63-4244-a3dd-2464d5b74c9b</v>
      </c>
      <c r="D167" t="str">
        <f>A!D167</f>
        <v>432cb601-1b63-4244-a3dd-2464d5b74c9b</v>
      </c>
      <c r="E167" t="str">
        <f>A!E167</f>
        <v>SIKB</v>
      </c>
      <c r="F167" t="str">
        <f>A!F167</f>
        <v>urn:immetingen:hoedanigheid:id:8</v>
      </c>
      <c r="G167" t="str">
        <f>A!G167</f>
        <v>www.sikb.nl</v>
      </c>
      <c r="H167" t="str">
        <f>A!H167</f>
        <v>urn:immetingen:parameter:id:1568</v>
      </c>
      <c r="I167" t="str">
        <f>A!I167</f>
        <v>www.sikb.nl</v>
      </c>
      <c r="J167" t="str">
        <f>A!J167</f>
        <v>urn:immetingen:parameter:id:2720</v>
      </c>
      <c r="K167" t="str">
        <f>A!K167</f>
        <v>www.sikb.nl</v>
      </c>
      <c r="L167">
        <f>A!L167</f>
        <v>45897</v>
      </c>
      <c r="M167" t="str">
        <f>A!M167</f>
        <v>urn:immetingen:LabopdrachtStatus:id:5</v>
      </c>
      <c r="N167">
        <f>A!N167</f>
        <v>1</v>
      </c>
      <c r="O167">
        <f>A!O167</f>
        <v>1</v>
      </c>
      <c r="P167" s="21" t="str">
        <f>IF(A!P167="","",INDEX(B!$A$1:$BT$2000,MATCH(A!P167,B!$AX$1:$AX$2000,0),D!$B$15))</f>
        <v>B09-1-1 B09 (250-350)</v>
      </c>
      <c r="Q167">
        <f>A!Q167</f>
        <v>0</v>
      </c>
      <c r="R167">
        <f>A!R167</f>
        <v>0</v>
      </c>
      <c r="S167">
        <f>A!S167</f>
        <v>0</v>
      </c>
      <c r="T167" t="str">
        <f>A!T167</f>
        <v>immetingen:AnalyticResultType</v>
      </c>
      <c r="U167" t="str">
        <f>A!U167</f>
        <v>&lt;0.2 µg/l</v>
      </c>
      <c r="V167" s="21">
        <f>IF(A!V167="&lt;",1,A!V167)</f>
        <v>1</v>
      </c>
      <c r="W167">
        <f>A!W167</f>
        <v>0.2</v>
      </c>
      <c r="X167">
        <f>A!X167</f>
        <v>0.2</v>
      </c>
      <c r="Y167" t="str">
        <f>A!Y167</f>
        <v>urn:immetingen:eenheid:id:14</v>
      </c>
      <c r="Z167" s="21">
        <f t="shared" si="2"/>
        <v>14</v>
      </c>
      <c r="AA167" t="str">
        <f>A!Z167</f>
        <v>urn:immetingen:kwaliteitsoordeel:id:0</v>
      </c>
      <c r="AB167" t="str">
        <f>A!AA167</f>
        <v>www.sikb.nl</v>
      </c>
      <c r="AC167" t="str">
        <f>A!AB167</f>
        <v>urn:immetingen:waardebewerkingsmethode:id:5</v>
      </c>
      <c r="AD167" t="str">
        <f>A!AC167</f>
        <v>www.sikb.nl</v>
      </c>
      <c r="AE167" t="str">
        <f>A!AD167</f>
        <v>_5f4bbd60-7488-460d-9779-8693cd8e80c2</v>
      </c>
      <c r="AF167">
        <f>A!AE167</f>
        <v>45895.113564814812</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21"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f>A!BW167</f>
        <v>0</v>
      </c>
      <c r="BY167">
        <f>A!BX167</f>
        <v>0</v>
      </c>
      <c r="BZ167">
        <f>A!BY167</f>
        <v>0</v>
      </c>
      <c r="CA167">
        <f>A!BZ167</f>
        <v>0</v>
      </c>
      <c r="CB167">
        <f>A!CA167</f>
        <v>0</v>
      </c>
      <c r="CC167">
        <f>A!CB167</f>
        <v>0</v>
      </c>
      <c r="CD167">
        <f>A!CC167</f>
        <v>0</v>
      </c>
      <c r="CE167">
        <f>A!CD167</f>
        <v>0</v>
      </c>
      <c r="CF167">
        <f>A!CE167</f>
        <v>0</v>
      </c>
      <c r="CG167">
        <f>A!CF167</f>
        <v>0</v>
      </c>
      <c r="CH167">
        <f>A!CG167</f>
        <v>0</v>
      </c>
      <c r="CI167">
        <f>A!CH167</f>
        <v>0</v>
      </c>
      <c r="CJ167" t="str">
        <f>A!CI167</f>
        <v>urn:imsikb0101:Applicaties:id:16</v>
      </c>
      <c r="CK167" t="str">
        <f>A!CJ167</f>
        <v>urn:imsikb0101:DatastroomType:id:1</v>
      </c>
      <c r="CL167">
        <f>A!CK167</f>
        <v>45897</v>
      </c>
      <c r="CM167" t="str">
        <f>A!CL167</f>
        <v>SGS, Rotterdam</v>
      </c>
      <c r="CN167" t="str">
        <f>A!CM167</f>
        <v>LABRESULTAAT SGS</v>
      </c>
      <c r="CO167">
        <f>A!CN167</f>
        <v>45897</v>
      </c>
      <c r="CP167">
        <f>A!CO167</f>
        <v>0</v>
      </c>
      <c r="CQ167" t="str">
        <f>A!CP167</f>
        <v>urn:imsikb0101:Leveranciers:id:21</v>
      </c>
      <c r="CR167" t="str">
        <f>A!CQ167</f>
        <v>14.7.0</v>
      </c>
    </row>
    <row r="168" spans="1:96" x14ac:dyDescent="0.2">
      <c r="A168" t="str">
        <f>A!A168</f>
        <v>LABRESULTAAT</v>
      </c>
      <c r="B168">
        <f>A!B168</f>
        <v>11</v>
      </c>
      <c r="C168" t="str">
        <f>A!C168</f>
        <v>_bf1cd411-0356-4943-8fc2-1398f4268f87</v>
      </c>
      <c r="D168" t="str">
        <f>A!D168</f>
        <v>bf1cd411-0356-4943-8fc2-1398f4268f87</v>
      </c>
      <c r="E168" t="str">
        <f>A!E168</f>
        <v>SIKB</v>
      </c>
      <c r="F168" t="str">
        <f>A!F168</f>
        <v>urn:immetingen:hoedanigheid:id:8</v>
      </c>
      <c r="G168" t="str">
        <f>A!G168</f>
        <v>www.sikb.nl</v>
      </c>
      <c r="H168" t="str">
        <f>A!H168</f>
        <v>urn:immetingen:parameter:id:728</v>
      </c>
      <c r="I168" t="str">
        <f>A!I168</f>
        <v>www.sikb.nl</v>
      </c>
      <c r="J168" t="str">
        <f>A!J168</f>
        <v>urn:immetingen:parameter:id:2720</v>
      </c>
      <c r="K168" t="str">
        <f>A!K168</f>
        <v>www.sikb.nl</v>
      </c>
      <c r="L168">
        <f>A!L168</f>
        <v>45897</v>
      </c>
      <c r="M168" t="str">
        <f>A!M168</f>
        <v>urn:immetingen:LabopdrachtStatus:id:5</v>
      </c>
      <c r="N168">
        <f>A!N168</f>
        <v>1</v>
      </c>
      <c r="O168">
        <f>A!O168</f>
        <v>1</v>
      </c>
      <c r="P168" s="21" t="str">
        <f>IF(A!P168="","",INDEX(B!$A$1:$BT$2000,MATCH(A!P168,B!$AX$1:$AX$2000,0),D!$B$15))</f>
        <v>B09-1-1 B09 (250-350)</v>
      </c>
      <c r="Q168">
        <f>A!Q168</f>
        <v>0</v>
      </c>
      <c r="R168">
        <f>A!R168</f>
        <v>0</v>
      </c>
      <c r="S168">
        <f>A!S168</f>
        <v>0</v>
      </c>
      <c r="T168" t="str">
        <f>A!T168</f>
        <v>immetingen:AnalyticResultType</v>
      </c>
      <c r="U168" t="str">
        <f>A!U168</f>
        <v>&lt;0.2 µg/l</v>
      </c>
      <c r="V168" s="21">
        <f>IF(A!V168="&lt;",1,A!V168)</f>
        <v>1</v>
      </c>
      <c r="W168">
        <f>A!W168</f>
        <v>0.2</v>
      </c>
      <c r="X168">
        <f>A!X168</f>
        <v>0.2</v>
      </c>
      <c r="Y168" t="str">
        <f>A!Y168</f>
        <v>urn:immetingen:eenheid:id:14</v>
      </c>
      <c r="Z168" s="21">
        <f t="shared" si="2"/>
        <v>14</v>
      </c>
      <c r="AA168" t="str">
        <f>A!Z168</f>
        <v>urn:immetingen:kwaliteitsoordeel:id:0</v>
      </c>
      <c r="AB168" t="str">
        <f>A!AA168</f>
        <v>www.sikb.nl</v>
      </c>
      <c r="AC168" t="str">
        <f>A!AB168</f>
        <v>urn:immetingen:waardebewerkingsmethode:id:5</v>
      </c>
      <c r="AD168" t="str">
        <f>A!AC168</f>
        <v>www.sikb.nl</v>
      </c>
      <c r="AE168" t="str">
        <f>A!AD168</f>
        <v>_e623be2d-27d3-4958-9b68-a927cc9ab86d</v>
      </c>
      <c r="AF168">
        <f>A!AE168</f>
        <v>45895.113564814812</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21"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f>A!BW168</f>
        <v>0</v>
      </c>
      <c r="BY168">
        <f>A!BX168</f>
        <v>0</v>
      </c>
      <c r="BZ168">
        <f>A!BY168</f>
        <v>0</v>
      </c>
      <c r="CA168">
        <f>A!BZ168</f>
        <v>0</v>
      </c>
      <c r="CB168">
        <f>A!CA168</f>
        <v>0</v>
      </c>
      <c r="CC168">
        <f>A!CB168</f>
        <v>0</v>
      </c>
      <c r="CD168">
        <f>A!CC168</f>
        <v>0</v>
      </c>
      <c r="CE168">
        <f>A!CD168</f>
        <v>0</v>
      </c>
      <c r="CF168">
        <f>A!CE168</f>
        <v>0</v>
      </c>
      <c r="CG168">
        <f>A!CF168</f>
        <v>0</v>
      </c>
      <c r="CH168">
        <f>A!CG168</f>
        <v>0</v>
      </c>
      <c r="CI168">
        <f>A!CH168</f>
        <v>0</v>
      </c>
      <c r="CJ168" t="str">
        <f>A!CI168</f>
        <v>urn:imsikb0101:Applicaties:id:16</v>
      </c>
      <c r="CK168" t="str">
        <f>A!CJ168</f>
        <v>urn:imsikb0101:DatastroomType:id:1</v>
      </c>
      <c r="CL168">
        <f>A!CK168</f>
        <v>45897</v>
      </c>
      <c r="CM168" t="str">
        <f>A!CL168</f>
        <v>SGS, Rotterdam</v>
      </c>
      <c r="CN168" t="str">
        <f>A!CM168</f>
        <v>LABRESULTAAT SGS</v>
      </c>
      <c r="CO168">
        <f>A!CN168</f>
        <v>45897</v>
      </c>
      <c r="CP168">
        <f>A!CO168</f>
        <v>0</v>
      </c>
      <c r="CQ168" t="str">
        <f>A!CP168</f>
        <v>urn:imsikb0101:Leveranciers:id:21</v>
      </c>
      <c r="CR168" t="str">
        <f>A!CQ168</f>
        <v>14.7.0</v>
      </c>
    </row>
    <row r="169" spans="1:96" x14ac:dyDescent="0.2">
      <c r="A169" t="str">
        <f>A!A169</f>
        <v>LABRESULTAAT</v>
      </c>
      <c r="B169">
        <f>A!B169</f>
        <v>12</v>
      </c>
      <c r="C169" t="str">
        <f>A!C169</f>
        <v>_d4764a32-0954-4ec3-887a-f624f48a1ea2</v>
      </c>
      <c r="D169" t="str">
        <f>A!D169</f>
        <v>d4764a32-0954-4ec3-887a-f624f48a1ea2</v>
      </c>
      <c r="E169" t="str">
        <f>A!E169</f>
        <v>SIKB</v>
      </c>
      <c r="F169" t="str">
        <f>A!F169</f>
        <v>urn:immetingen:hoedanigheid:id:9</v>
      </c>
      <c r="G169" t="str">
        <f>A!G169</f>
        <v>www.sikb.nl</v>
      </c>
      <c r="H169" t="str">
        <f>A!H169</f>
        <v>urn:immetingen:parameter:id:1097</v>
      </c>
      <c r="I169" t="str">
        <f>A!I169</f>
        <v>www.sikb.nl</v>
      </c>
      <c r="J169" t="str">
        <f>A!J169</f>
        <v>urn:immetingen:parameter:id:2720</v>
      </c>
      <c r="K169" t="str">
        <f>A!K169</f>
        <v>www.sikb.nl</v>
      </c>
      <c r="L169">
        <f>A!L169</f>
        <v>45897</v>
      </c>
      <c r="M169" t="str">
        <f>A!M169</f>
        <v>urn:immetingen:LabopdrachtStatus:id:5</v>
      </c>
      <c r="N169">
        <f>A!N169</f>
        <v>1</v>
      </c>
      <c r="O169">
        <f>A!O169</f>
        <v>1</v>
      </c>
      <c r="P169" s="21" t="str">
        <f>IF(A!P169="","",INDEX(B!$A$1:$BT$2000,MATCH(A!P169,B!$AX$1:$AX$2000,0),D!$B$15))</f>
        <v>B09-1-1 B09 (250-350)</v>
      </c>
      <c r="Q169">
        <f>A!Q169</f>
        <v>0</v>
      </c>
      <c r="R169">
        <f>A!R169</f>
        <v>0</v>
      </c>
      <c r="S169">
        <f>A!S169</f>
        <v>0</v>
      </c>
      <c r="T169" t="str">
        <f>A!T169</f>
        <v>immetingen:AnalyticResultType</v>
      </c>
      <c r="U169" t="str">
        <f>A!U169</f>
        <v>&lt;0.05 µg/l</v>
      </c>
      <c r="V169" s="21">
        <f>IF(A!V169="&lt;",1,A!V169)</f>
        <v>1</v>
      </c>
      <c r="W169">
        <f>A!W169</f>
        <v>0.05</v>
      </c>
      <c r="X169">
        <f>A!X169</f>
        <v>0.05</v>
      </c>
      <c r="Y169" t="str">
        <f>A!Y169</f>
        <v>urn:immetingen:eenheid:id:14</v>
      </c>
      <c r="Z169" s="21">
        <f t="shared" si="2"/>
        <v>14</v>
      </c>
      <c r="AA169" t="str">
        <f>A!Z169</f>
        <v>urn:immetingen:kwaliteitsoordeel:id:0</v>
      </c>
      <c r="AB169" t="str">
        <f>A!AA169</f>
        <v>www.sikb.nl</v>
      </c>
      <c r="AC169" t="str">
        <f>A!AB169</f>
        <v>urn:immetingen:waardebewerkingsmethode:id:5</v>
      </c>
      <c r="AD169" t="str">
        <f>A!AC169</f>
        <v>www.sikb.nl</v>
      </c>
      <c r="AE169" t="str">
        <f>A!AD169</f>
        <v>_4648d399-ef94-490b-b0e9-55de37a2bc9f</v>
      </c>
      <c r="AF169">
        <f>A!AE169</f>
        <v>45895.428541666668</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21"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f>A!BW169</f>
        <v>0</v>
      </c>
      <c r="BY169">
        <f>A!BX169</f>
        <v>0</v>
      </c>
      <c r="BZ169">
        <f>A!BY169</f>
        <v>0</v>
      </c>
      <c r="CA169">
        <f>A!BZ169</f>
        <v>0</v>
      </c>
      <c r="CB169">
        <f>A!CA169</f>
        <v>0</v>
      </c>
      <c r="CC169">
        <f>A!CB169</f>
        <v>0</v>
      </c>
      <c r="CD169">
        <f>A!CC169</f>
        <v>0</v>
      </c>
      <c r="CE169">
        <f>A!CD169</f>
        <v>0</v>
      </c>
      <c r="CF169">
        <f>A!CE169</f>
        <v>0</v>
      </c>
      <c r="CG169">
        <f>A!CF169</f>
        <v>0</v>
      </c>
      <c r="CH169">
        <f>A!CG169</f>
        <v>0</v>
      </c>
      <c r="CI169">
        <f>A!CH169</f>
        <v>0</v>
      </c>
      <c r="CJ169" t="str">
        <f>A!CI169</f>
        <v>urn:imsikb0101:Applicaties:id:16</v>
      </c>
      <c r="CK169" t="str">
        <f>A!CJ169</f>
        <v>urn:imsikb0101:DatastroomType:id:1</v>
      </c>
      <c r="CL169">
        <f>A!CK169</f>
        <v>45897</v>
      </c>
      <c r="CM169" t="str">
        <f>A!CL169</f>
        <v>SGS, Rotterdam</v>
      </c>
      <c r="CN169" t="str">
        <f>A!CM169</f>
        <v>LABRESULTAAT SGS</v>
      </c>
      <c r="CO169">
        <f>A!CN169</f>
        <v>45897</v>
      </c>
      <c r="CP169">
        <f>A!CO169</f>
        <v>0</v>
      </c>
      <c r="CQ169" t="str">
        <f>A!CP169</f>
        <v>urn:imsikb0101:Leveranciers:id:21</v>
      </c>
      <c r="CR169" t="str">
        <f>A!CQ169</f>
        <v>14.7.0</v>
      </c>
    </row>
    <row r="170" spans="1:96" x14ac:dyDescent="0.2">
      <c r="A170" t="str">
        <f>A!A170</f>
        <v>LABRESULTAAT</v>
      </c>
      <c r="B170">
        <f>A!B170</f>
        <v>13</v>
      </c>
      <c r="C170" t="str">
        <f>A!C170</f>
        <v>_469ee258-88fa-4e60-b1f7-d2216f190911</v>
      </c>
      <c r="D170" t="str">
        <f>A!D170</f>
        <v>469ee258-88fa-4e60-b1f7-d2216f190911</v>
      </c>
      <c r="E170" t="str">
        <f>A!E170</f>
        <v>SIKB</v>
      </c>
      <c r="F170" t="str">
        <f>A!F170</f>
        <v>urn:immetingen:hoedanigheid:id:8</v>
      </c>
      <c r="G170" t="str">
        <f>A!G170</f>
        <v>www.sikb.nl</v>
      </c>
      <c r="H170" t="str">
        <f>A!H170</f>
        <v>urn:immetingen:parameter:id:1654</v>
      </c>
      <c r="I170" t="str">
        <f>A!I170</f>
        <v>www.sikb.nl</v>
      </c>
      <c r="J170" t="str">
        <f>A!J170</f>
        <v>urn:immetingen:parameter:id:2720</v>
      </c>
      <c r="K170" t="str">
        <f>A!K170</f>
        <v>www.sikb.nl</v>
      </c>
      <c r="L170">
        <f>A!L170</f>
        <v>45897</v>
      </c>
      <c r="M170" t="str">
        <f>A!M170</f>
        <v>urn:immetingen:LabopdrachtStatus:id:5</v>
      </c>
      <c r="N170">
        <f>A!N170</f>
        <v>1</v>
      </c>
      <c r="O170">
        <f>A!O170</f>
        <v>1</v>
      </c>
      <c r="P170" s="21" t="str">
        <f>IF(A!P170="","",INDEX(B!$A$1:$BT$2000,MATCH(A!P170,B!$AX$1:$AX$2000,0),D!$B$15))</f>
        <v>B09-1-1 B09 (250-350)</v>
      </c>
      <c r="Q170">
        <f>A!Q170</f>
        <v>0</v>
      </c>
      <c r="R170">
        <f>A!R170</f>
        <v>0</v>
      </c>
      <c r="S170">
        <f>A!S170</f>
        <v>0</v>
      </c>
      <c r="T170" t="str">
        <f>A!T170</f>
        <v>immetingen:AnalyticResultType</v>
      </c>
      <c r="U170" t="str">
        <f>A!U170</f>
        <v>&lt;0.2 µg/l</v>
      </c>
      <c r="V170" s="21">
        <f>IF(A!V170="&lt;",1,A!V170)</f>
        <v>1</v>
      </c>
      <c r="W170">
        <f>A!W170</f>
        <v>0.2</v>
      </c>
      <c r="X170">
        <f>A!X170</f>
        <v>0.2</v>
      </c>
      <c r="Y170" t="str">
        <f>A!Y170</f>
        <v>urn:immetingen:eenheid:id:14</v>
      </c>
      <c r="Z170" s="21">
        <f t="shared" si="2"/>
        <v>14</v>
      </c>
      <c r="AA170" t="str">
        <f>A!Z170</f>
        <v>urn:immetingen:kwaliteitsoordeel:id:0</v>
      </c>
      <c r="AB170" t="str">
        <f>A!AA170</f>
        <v>www.sikb.nl</v>
      </c>
      <c r="AC170" t="str">
        <f>A!AB170</f>
        <v>urn:immetingen:waardebewerkingsmethode:id:5</v>
      </c>
      <c r="AD170" t="str">
        <f>A!AC170</f>
        <v>www.sikb.nl</v>
      </c>
      <c r="AE170" t="str">
        <f>A!AD170</f>
        <v>_5a43dd43-5e30-40bf-bacc-684abf051c49</v>
      </c>
      <c r="AF170">
        <f>A!AE170</f>
        <v>45895.113564814812</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21"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f>A!BW170</f>
        <v>0</v>
      </c>
      <c r="BY170">
        <f>A!BX170</f>
        <v>0</v>
      </c>
      <c r="BZ170">
        <f>A!BY170</f>
        <v>0</v>
      </c>
      <c r="CA170">
        <f>A!BZ170</f>
        <v>0</v>
      </c>
      <c r="CB170">
        <f>A!CA170</f>
        <v>0</v>
      </c>
      <c r="CC170">
        <f>A!CB170</f>
        <v>0</v>
      </c>
      <c r="CD170">
        <f>A!CC170</f>
        <v>0</v>
      </c>
      <c r="CE170">
        <f>A!CD170</f>
        <v>0</v>
      </c>
      <c r="CF170">
        <f>A!CE170</f>
        <v>0</v>
      </c>
      <c r="CG170">
        <f>A!CF170</f>
        <v>0</v>
      </c>
      <c r="CH170">
        <f>A!CG170</f>
        <v>0</v>
      </c>
      <c r="CI170">
        <f>A!CH170</f>
        <v>0</v>
      </c>
      <c r="CJ170" t="str">
        <f>A!CI170</f>
        <v>urn:imsikb0101:Applicaties:id:16</v>
      </c>
      <c r="CK170" t="str">
        <f>A!CJ170</f>
        <v>urn:imsikb0101:DatastroomType:id:1</v>
      </c>
      <c r="CL170">
        <f>A!CK170</f>
        <v>45897</v>
      </c>
      <c r="CM170" t="str">
        <f>A!CL170</f>
        <v>SGS, Rotterdam</v>
      </c>
      <c r="CN170" t="str">
        <f>A!CM170</f>
        <v>LABRESULTAAT SGS</v>
      </c>
      <c r="CO170">
        <f>A!CN170</f>
        <v>45897</v>
      </c>
      <c r="CP170">
        <f>A!CO170</f>
        <v>0</v>
      </c>
      <c r="CQ170" t="str">
        <f>A!CP170</f>
        <v>urn:imsikb0101:Leveranciers:id:21</v>
      </c>
      <c r="CR170" t="str">
        <f>A!CQ170</f>
        <v>14.7.0</v>
      </c>
    </row>
    <row r="171" spans="1:96" x14ac:dyDescent="0.2">
      <c r="A171" t="str">
        <f>A!A171</f>
        <v>LABRESULTAAT</v>
      </c>
      <c r="B171">
        <f>A!B171</f>
        <v>14</v>
      </c>
      <c r="C171" t="str">
        <f>A!C171</f>
        <v>_298e733b-08b4-4682-a8fa-e2d4e2f6b0de</v>
      </c>
      <c r="D171" t="str">
        <f>A!D171</f>
        <v>298e733b-08b4-4682-a8fa-e2d4e2f6b0de</v>
      </c>
      <c r="E171" t="str">
        <f>A!E171</f>
        <v>SIKB</v>
      </c>
      <c r="F171" t="str">
        <f>A!F171</f>
        <v>urn:immetingen:hoedanigheid:id:8</v>
      </c>
      <c r="G171" t="str">
        <f>A!G171</f>
        <v>www.sikb.nl</v>
      </c>
      <c r="H171" t="str">
        <f>A!H171</f>
        <v>urn:immetingen:parameter:id:1711</v>
      </c>
      <c r="I171" t="str">
        <f>A!I171</f>
        <v>www.sikb.nl</v>
      </c>
      <c r="J171" t="str">
        <f>A!J171</f>
        <v>urn:immetingen:parameter:id:2720</v>
      </c>
      <c r="K171" t="str">
        <f>A!K171</f>
        <v>www.sikb.nl</v>
      </c>
      <c r="L171">
        <f>A!L171</f>
        <v>45897</v>
      </c>
      <c r="M171" t="str">
        <f>A!M171</f>
        <v>urn:immetingen:LabopdrachtStatus:id:5</v>
      </c>
      <c r="N171">
        <f>A!N171</f>
        <v>1</v>
      </c>
      <c r="O171">
        <f>A!O171</f>
        <v>1</v>
      </c>
      <c r="P171" s="21" t="str">
        <f>IF(A!P171="","",INDEX(B!$A$1:$BT$2000,MATCH(A!P171,B!$AX$1:$AX$2000,0),D!$B$15))</f>
        <v>B09-1-1 B09 (250-350)</v>
      </c>
      <c r="Q171">
        <f>A!Q171</f>
        <v>0</v>
      </c>
      <c r="R171">
        <f>A!R171</f>
        <v>0</v>
      </c>
      <c r="S171">
        <f>A!S171</f>
        <v>0</v>
      </c>
      <c r="T171" t="str">
        <f>A!T171</f>
        <v>immetingen:AnalyticResultType</v>
      </c>
      <c r="U171" t="str">
        <f>A!U171</f>
        <v>&lt;0.2 µg/l</v>
      </c>
      <c r="V171" s="21">
        <f>IF(A!V171="&lt;",1,A!V171)</f>
        <v>1</v>
      </c>
      <c r="W171">
        <f>A!W171</f>
        <v>0.2</v>
      </c>
      <c r="X171">
        <f>A!X171</f>
        <v>0.2</v>
      </c>
      <c r="Y171" t="str">
        <f>A!Y171</f>
        <v>urn:immetingen:eenheid:id:14</v>
      </c>
      <c r="Z171" s="21">
        <f t="shared" si="2"/>
        <v>14</v>
      </c>
      <c r="AA171" t="str">
        <f>A!Z171</f>
        <v>urn:immetingen:kwaliteitsoordeel:id:0</v>
      </c>
      <c r="AB171" t="str">
        <f>A!AA171</f>
        <v>www.sikb.nl</v>
      </c>
      <c r="AC171" t="str">
        <f>A!AB171</f>
        <v>urn:immetingen:waardebewerkingsmethode:id:5</v>
      </c>
      <c r="AD171" t="str">
        <f>A!AC171</f>
        <v>www.sikb.nl</v>
      </c>
      <c r="AE171" t="str">
        <f>A!AD171</f>
        <v>_74696727-5618-4c89-90f1-355ae27bca69</v>
      </c>
      <c r="AF171">
        <f>A!AE171</f>
        <v>45895.113564814812</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21"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f>A!BW171</f>
        <v>0</v>
      </c>
      <c r="BY171">
        <f>A!BX171</f>
        <v>0</v>
      </c>
      <c r="BZ171">
        <f>A!BY171</f>
        <v>0</v>
      </c>
      <c r="CA171">
        <f>A!BZ171</f>
        <v>0</v>
      </c>
      <c r="CB171">
        <f>A!CA171</f>
        <v>0</v>
      </c>
      <c r="CC171">
        <f>A!CB171</f>
        <v>0</v>
      </c>
      <c r="CD171">
        <f>A!CC171</f>
        <v>0</v>
      </c>
      <c r="CE171">
        <f>A!CD171</f>
        <v>0</v>
      </c>
      <c r="CF171">
        <f>A!CE171</f>
        <v>0</v>
      </c>
      <c r="CG171">
        <f>A!CF171</f>
        <v>0</v>
      </c>
      <c r="CH171">
        <f>A!CG171</f>
        <v>0</v>
      </c>
      <c r="CI171">
        <f>A!CH171</f>
        <v>0</v>
      </c>
      <c r="CJ171" t="str">
        <f>A!CI171</f>
        <v>urn:imsikb0101:Applicaties:id:16</v>
      </c>
      <c r="CK171" t="str">
        <f>A!CJ171</f>
        <v>urn:imsikb0101:DatastroomType:id:1</v>
      </c>
      <c r="CL171">
        <f>A!CK171</f>
        <v>45897</v>
      </c>
      <c r="CM171" t="str">
        <f>A!CL171</f>
        <v>SGS, Rotterdam</v>
      </c>
      <c r="CN171" t="str">
        <f>A!CM171</f>
        <v>LABRESULTAAT SGS</v>
      </c>
      <c r="CO171">
        <f>A!CN171</f>
        <v>45897</v>
      </c>
      <c r="CP171">
        <f>A!CO171</f>
        <v>0</v>
      </c>
      <c r="CQ171" t="str">
        <f>A!CP171</f>
        <v>urn:imsikb0101:Leveranciers:id:21</v>
      </c>
      <c r="CR171" t="str">
        <f>A!CQ171</f>
        <v>14.7.0</v>
      </c>
    </row>
    <row r="172" spans="1:96" x14ac:dyDescent="0.2">
      <c r="A172" t="str">
        <f>A!A172</f>
        <v>LABRESULTAAT</v>
      </c>
      <c r="B172">
        <f>A!B172</f>
        <v>15</v>
      </c>
      <c r="C172" t="str">
        <f>A!C172</f>
        <v>_9967e1c3-b3d1-4609-b091-ec1701f824f9</v>
      </c>
      <c r="D172" t="str">
        <f>A!D172</f>
        <v>9967e1c3-b3d1-4609-b091-ec1701f824f9</v>
      </c>
      <c r="E172" t="str">
        <f>A!E172</f>
        <v>SIKB</v>
      </c>
      <c r="F172" t="str">
        <f>A!F172</f>
        <v>urn:immetingen:hoedanigheid:id:8</v>
      </c>
      <c r="G172" t="str">
        <f>A!G172</f>
        <v>www.sikb.nl</v>
      </c>
      <c r="H172" t="str">
        <f>A!H172</f>
        <v>urn:immetingen:parameter:id:8</v>
      </c>
      <c r="I172" t="str">
        <f>A!I172</f>
        <v>www.sikb.nl</v>
      </c>
      <c r="J172" t="str">
        <f>A!J172</f>
        <v>urn:immetingen:parameter:id:2720</v>
      </c>
      <c r="K172" t="str">
        <f>A!K172</f>
        <v>www.sikb.nl</v>
      </c>
      <c r="L172">
        <f>A!L172</f>
        <v>45897</v>
      </c>
      <c r="M172" t="str">
        <f>A!M172</f>
        <v>urn:immetingen:LabopdrachtStatus:id:5</v>
      </c>
      <c r="N172">
        <f>A!N172</f>
        <v>1</v>
      </c>
      <c r="O172">
        <f>A!O172</f>
        <v>1</v>
      </c>
      <c r="P172" s="21" t="str">
        <f>IF(A!P172="","",INDEX(B!$A$1:$BT$2000,MATCH(A!P172,B!$AX$1:$AX$2000,0),D!$B$15))</f>
        <v>B09-1-1 B09 (250-350)</v>
      </c>
      <c r="Q172">
        <f>A!Q172</f>
        <v>0</v>
      </c>
      <c r="R172">
        <f>A!R172</f>
        <v>0</v>
      </c>
      <c r="S172">
        <f>A!S172</f>
        <v>0</v>
      </c>
      <c r="T172" t="str">
        <f>A!T172</f>
        <v>immetingen:AnalyticResultType</v>
      </c>
      <c r="U172" t="str">
        <f>A!U172</f>
        <v>&lt;0.2 µg/l</v>
      </c>
      <c r="V172" s="21">
        <f>IF(A!V172="&lt;",1,A!V172)</f>
        <v>1</v>
      </c>
      <c r="W172">
        <f>A!W172</f>
        <v>0.2</v>
      </c>
      <c r="X172">
        <f>A!X172</f>
        <v>0.2</v>
      </c>
      <c r="Y172" t="str">
        <f>A!Y172</f>
        <v>urn:immetingen:eenheid:id:14</v>
      </c>
      <c r="Z172" s="21">
        <f t="shared" si="2"/>
        <v>14</v>
      </c>
      <c r="AA172" t="str">
        <f>A!Z172</f>
        <v>urn:immetingen:kwaliteitsoordeel:id:0</v>
      </c>
      <c r="AB172" t="str">
        <f>A!AA172</f>
        <v>www.sikb.nl</v>
      </c>
      <c r="AC172" t="str">
        <f>A!AB172</f>
        <v>urn:immetingen:waardebewerkingsmethode:id:5</v>
      </c>
      <c r="AD172" t="str">
        <f>A!AC172</f>
        <v>www.sikb.nl</v>
      </c>
      <c r="AE172" t="str">
        <f>A!AD172</f>
        <v>_50f4756a-af45-44d6-8ca3-1c355c47ffef</v>
      </c>
      <c r="AF172">
        <f>A!AE172</f>
        <v>45895.113564814812</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21"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f>A!BW172</f>
        <v>0</v>
      </c>
      <c r="BY172">
        <f>A!BX172</f>
        <v>0</v>
      </c>
      <c r="BZ172">
        <f>A!BY172</f>
        <v>0</v>
      </c>
      <c r="CA172">
        <f>A!BZ172</f>
        <v>0</v>
      </c>
      <c r="CB172">
        <f>A!CA172</f>
        <v>0</v>
      </c>
      <c r="CC172">
        <f>A!CB172</f>
        <v>0</v>
      </c>
      <c r="CD172">
        <f>A!CC172</f>
        <v>0</v>
      </c>
      <c r="CE172">
        <f>A!CD172</f>
        <v>0</v>
      </c>
      <c r="CF172">
        <f>A!CE172</f>
        <v>0</v>
      </c>
      <c r="CG172">
        <f>A!CF172</f>
        <v>0</v>
      </c>
      <c r="CH172">
        <f>A!CG172</f>
        <v>0</v>
      </c>
      <c r="CI172">
        <f>A!CH172</f>
        <v>0</v>
      </c>
      <c r="CJ172" t="str">
        <f>A!CI172</f>
        <v>urn:imsikb0101:Applicaties:id:16</v>
      </c>
      <c r="CK172" t="str">
        <f>A!CJ172</f>
        <v>urn:imsikb0101:DatastroomType:id:1</v>
      </c>
      <c r="CL172">
        <f>A!CK172</f>
        <v>45897</v>
      </c>
      <c r="CM172" t="str">
        <f>A!CL172</f>
        <v>SGS, Rotterdam</v>
      </c>
      <c r="CN172" t="str">
        <f>A!CM172</f>
        <v>LABRESULTAAT SGS</v>
      </c>
      <c r="CO172">
        <f>A!CN172</f>
        <v>45897</v>
      </c>
      <c r="CP172">
        <f>A!CO172</f>
        <v>0</v>
      </c>
      <c r="CQ172" t="str">
        <f>A!CP172</f>
        <v>urn:imsikb0101:Leveranciers:id:21</v>
      </c>
      <c r="CR172" t="str">
        <f>A!CQ172</f>
        <v>14.7.0</v>
      </c>
    </row>
    <row r="173" spans="1:96" x14ac:dyDescent="0.2">
      <c r="A173" t="str">
        <f>A!A173</f>
        <v>LABRESULTAAT</v>
      </c>
      <c r="B173">
        <f>A!B173</f>
        <v>16</v>
      </c>
      <c r="C173" t="str">
        <f>A!C173</f>
        <v>_e14db6d3-1835-464b-9092-40e2aac3efca</v>
      </c>
      <c r="D173" t="str">
        <f>A!D173</f>
        <v>e14db6d3-1835-464b-9092-40e2aac3efca</v>
      </c>
      <c r="E173" t="str">
        <f>A!E173</f>
        <v>SIKB</v>
      </c>
      <c r="F173" t="str">
        <f>A!F173</f>
        <v>urn:immetingen:hoedanigheid:id:8</v>
      </c>
      <c r="G173" t="str">
        <f>A!G173</f>
        <v>www.sikb.nl</v>
      </c>
      <c r="H173" t="str">
        <f>A!H173</f>
        <v>urn:immetingen:parameter:id:1598</v>
      </c>
      <c r="I173" t="str">
        <f>A!I173</f>
        <v>www.sikb.nl</v>
      </c>
      <c r="J173" t="str">
        <f>A!J173</f>
        <v>urn:immetingen:parameter:id:2720</v>
      </c>
      <c r="K173" t="str">
        <f>A!K173</f>
        <v>www.sikb.nl</v>
      </c>
      <c r="L173">
        <f>A!L173</f>
        <v>45897</v>
      </c>
      <c r="M173" t="str">
        <f>A!M173</f>
        <v>urn:immetingen:LabopdrachtStatus:id:5</v>
      </c>
      <c r="N173">
        <f>A!N173</f>
        <v>1</v>
      </c>
      <c r="O173">
        <f>A!O173</f>
        <v>1</v>
      </c>
      <c r="P173" s="21" t="str">
        <f>IF(A!P173="","",INDEX(B!$A$1:$BT$2000,MATCH(A!P173,B!$AX$1:$AX$2000,0),D!$B$15))</f>
        <v>B09-1-1 B09 (250-350)</v>
      </c>
      <c r="Q173">
        <f>A!Q173</f>
        <v>0</v>
      </c>
      <c r="R173">
        <f>A!R173</f>
        <v>0</v>
      </c>
      <c r="S173">
        <f>A!S173</f>
        <v>0</v>
      </c>
      <c r="T173" t="str">
        <f>A!T173</f>
        <v>immetingen:AnalyticResultType</v>
      </c>
      <c r="U173" t="str">
        <f>A!U173</f>
        <v>&lt;0.2 µg/l</v>
      </c>
      <c r="V173" s="21">
        <f>IF(A!V173="&lt;",1,A!V173)</f>
        <v>1</v>
      </c>
      <c r="W173">
        <f>A!W173</f>
        <v>0.2</v>
      </c>
      <c r="X173">
        <f>A!X173</f>
        <v>0.2</v>
      </c>
      <c r="Y173" t="str">
        <f>A!Y173</f>
        <v>urn:immetingen:eenheid:id:14</v>
      </c>
      <c r="Z173" s="21">
        <f t="shared" si="2"/>
        <v>14</v>
      </c>
      <c r="AA173" t="str">
        <f>A!Z173</f>
        <v>urn:immetingen:kwaliteitsoordeel:id:0</v>
      </c>
      <c r="AB173" t="str">
        <f>A!AA173</f>
        <v>www.sikb.nl</v>
      </c>
      <c r="AC173" t="str">
        <f>A!AB173</f>
        <v>urn:immetingen:waardebewerkingsmethode:id:5</v>
      </c>
      <c r="AD173" t="str">
        <f>A!AC173</f>
        <v>www.sikb.nl</v>
      </c>
      <c r="AE173" t="str">
        <f>A!AD173</f>
        <v>_90bb8a6b-9bda-46bc-a5ff-fdb60854c066</v>
      </c>
      <c r="AF173">
        <f>A!AE173</f>
        <v>45895.113564814812</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21"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f>A!BW173</f>
        <v>0</v>
      </c>
      <c r="BY173">
        <f>A!BX173</f>
        <v>0</v>
      </c>
      <c r="BZ173">
        <f>A!BY173</f>
        <v>0</v>
      </c>
      <c r="CA173">
        <f>A!BZ173</f>
        <v>0</v>
      </c>
      <c r="CB173">
        <f>A!CA173</f>
        <v>0</v>
      </c>
      <c r="CC173">
        <f>A!CB173</f>
        <v>0</v>
      </c>
      <c r="CD173">
        <f>A!CC173</f>
        <v>0</v>
      </c>
      <c r="CE173">
        <f>A!CD173</f>
        <v>0</v>
      </c>
      <c r="CF173">
        <f>A!CE173</f>
        <v>0</v>
      </c>
      <c r="CG173">
        <f>A!CF173</f>
        <v>0</v>
      </c>
      <c r="CH173">
        <f>A!CG173</f>
        <v>0</v>
      </c>
      <c r="CI173">
        <f>A!CH173</f>
        <v>0</v>
      </c>
      <c r="CJ173" t="str">
        <f>A!CI173</f>
        <v>urn:imsikb0101:Applicaties:id:16</v>
      </c>
      <c r="CK173" t="str">
        <f>A!CJ173</f>
        <v>urn:imsikb0101:DatastroomType:id:1</v>
      </c>
      <c r="CL173">
        <f>A!CK173</f>
        <v>45897</v>
      </c>
      <c r="CM173" t="str">
        <f>A!CL173</f>
        <v>SGS, Rotterdam</v>
      </c>
      <c r="CN173" t="str">
        <f>A!CM173</f>
        <v>LABRESULTAAT SGS</v>
      </c>
      <c r="CO173">
        <f>A!CN173</f>
        <v>45897</v>
      </c>
      <c r="CP173">
        <f>A!CO173</f>
        <v>0</v>
      </c>
      <c r="CQ173" t="str">
        <f>A!CP173</f>
        <v>urn:imsikb0101:Leveranciers:id:21</v>
      </c>
      <c r="CR173" t="str">
        <f>A!CQ173</f>
        <v>14.7.0</v>
      </c>
    </row>
    <row r="174" spans="1:96" x14ac:dyDescent="0.2">
      <c r="A174" t="str">
        <f>A!A174</f>
        <v>LABRESULTAAT</v>
      </c>
      <c r="B174">
        <f>A!B174</f>
        <v>17</v>
      </c>
      <c r="C174" t="str">
        <f>A!C174</f>
        <v>_cabed172-1888-4e71-ad9c-122d05c8bb9f</v>
      </c>
      <c r="D174" t="str">
        <f>A!D174</f>
        <v>cabed172-1888-4e71-ad9c-122d05c8bb9f</v>
      </c>
      <c r="E174" t="str">
        <f>A!E174</f>
        <v>SIKB</v>
      </c>
      <c r="F174" t="str">
        <f>A!F174</f>
        <v>urn:immetingen:hoedanigheid:id:8</v>
      </c>
      <c r="G174" t="str">
        <f>A!G174</f>
        <v>www.sikb.nl</v>
      </c>
      <c r="H174" t="str">
        <f>A!H174</f>
        <v>urn:immetingen:parameter:id:10</v>
      </c>
      <c r="I174" t="str">
        <f>A!I174</f>
        <v>www.sikb.nl</v>
      </c>
      <c r="J174" t="str">
        <f>A!J174</f>
        <v>urn:immetingen:parameter:id:2720</v>
      </c>
      <c r="K174" t="str">
        <f>A!K174</f>
        <v>www.sikb.nl</v>
      </c>
      <c r="L174">
        <f>A!L174</f>
        <v>45897</v>
      </c>
      <c r="M174" t="str">
        <f>A!M174</f>
        <v>urn:immetingen:LabopdrachtStatus:id:5</v>
      </c>
      <c r="N174">
        <f>A!N174</f>
        <v>1</v>
      </c>
      <c r="O174">
        <f>A!O174</f>
        <v>1</v>
      </c>
      <c r="P174" s="21" t="str">
        <f>IF(A!P174="","",INDEX(B!$A$1:$BT$2000,MATCH(A!P174,B!$AX$1:$AX$2000,0),D!$B$15))</f>
        <v>B09-1-1 B09 (250-350)</v>
      </c>
      <c r="Q174">
        <f>A!Q174</f>
        <v>0</v>
      </c>
      <c r="R174">
        <f>A!R174</f>
        <v>0</v>
      </c>
      <c r="S174">
        <f>A!S174</f>
        <v>0</v>
      </c>
      <c r="T174" t="str">
        <f>A!T174</f>
        <v>immetingen:AnalyticResultType</v>
      </c>
      <c r="U174" t="str">
        <f>A!U174</f>
        <v>&lt;0.2 µg/l</v>
      </c>
      <c r="V174" s="21">
        <f>IF(A!V174="&lt;",1,A!V174)</f>
        <v>1</v>
      </c>
      <c r="W174">
        <f>A!W174</f>
        <v>0.2</v>
      </c>
      <c r="X174">
        <f>A!X174</f>
        <v>0.2</v>
      </c>
      <c r="Y174" t="str">
        <f>A!Y174</f>
        <v>urn:immetingen:eenheid:id:14</v>
      </c>
      <c r="Z174" s="21">
        <f t="shared" si="2"/>
        <v>14</v>
      </c>
      <c r="AA174" t="str">
        <f>A!Z174</f>
        <v>urn:immetingen:kwaliteitsoordeel:id:0</v>
      </c>
      <c r="AB174" t="str">
        <f>A!AA174</f>
        <v>www.sikb.nl</v>
      </c>
      <c r="AC174" t="str">
        <f>A!AB174</f>
        <v>urn:immetingen:waardebewerkingsmethode:id:5</v>
      </c>
      <c r="AD174" t="str">
        <f>A!AC174</f>
        <v>www.sikb.nl</v>
      </c>
      <c r="AE174" t="str">
        <f>A!AD174</f>
        <v>_b372e5ea-ae42-456a-a497-e11f2cc9f04f</v>
      </c>
      <c r="AF174">
        <f>A!AE174</f>
        <v>45895.113564814812</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21"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f>A!BW174</f>
        <v>0</v>
      </c>
      <c r="BY174">
        <f>A!BX174</f>
        <v>0</v>
      </c>
      <c r="BZ174">
        <f>A!BY174</f>
        <v>0</v>
      </c>
      <c r="CA174">
        <f>A!BZ174</f>
        <v>0</v>
      </c>
      <c r="CB174">
        <f>A!CA174</f>
        <v>0</v>
      </c>
      <c r="CC174">
        <f>A!CB174</f>
        <v>0</v>
      </c>
      <c r="CD174">
        <f>A!CC174</f>
        <v>0</v>
      </c>
      <c r="CE174">
        <f>A!CD174</f>
        <v>0</v>
      </c>
      <c r="CF174">
        <f>A!CE174</f>
        <v>0</v>
      </c>
      <c r="CG174">
        <f>A!CF174</f>
        <v>0</v>
      </c>
      <c r="CH174">
        <f>A!CG174</f>
        <v>0</v>
      </c>
      <c r="CI174">
        <f>A!CH174</f>
        <v>0</v>
      </c>
      <c r="CJ174" t="str">
        <f>A!CI174</f>
        <v>urn:imsikb0101:Applicaties:id:16</v>
      </c>
      <c r="CK174" t="str">
        <f>A!CJ174</f>
        <v>urn:imsikb0101:DatastroomType:id:1</v>
      </c>
      <c r="CL174">
        <f>A!CK174</f>
        <v>45897</v>
      </c>
      <c r="CM174" t="str">
        <f>A!CL174</f>
        <v>SGS, Rotterdam</v>
      </c>
      <c r="CN174" t="str">
        <f>A!CM174</f>
        <v>LABRESULTAAT SGS</v>
      </c>
      <c r="CO174">
        <f>A!CN174</f>
        <v>45897</v>
      </c>
      <c r="CP174">
        <f>A!CO174</f>
        <v>0</v>
      </c>
      <c r="CQ174" t="str">
        <f>A!CP174</f>
        <v>urn:imsikb0101:Leveranciers:id:21</v>
      </c>
      <c r="CR174" t="str">
        <f>A!CQ174</f>
        <v>14.7.0</v>
      </c>
    </row>
    <row r="175" spans="1:96" x14ac:dyDescent="0.2">
      <c r="A175" t="str">
        <f>A!A175</f>
        <v>LABRESULTAAT</v>
      </c>
      <c r="B175">
        <f>A!B175</f>
        <v>18</v>
      </c>
      <c r="C175" t="str">
        <f>A!C175</f>
        <v>_ae050b8d-8798-4f15-a0c8-49d0f7701ccc</v>
      </c>
      <c r="D175" t="str">
        <f>A!D175</f>
        <v>ae050b8d-8798-4f15-a0c8-49d0f7701ccc</v>
      </c>
      <c r="E175" t="str">
        <f>A!E175</f>
        <v>SIKB</v>
      </c>
      <c r="F175" t="str">
        <f>A!F175</f>
        <v>urn:immetingen:hoedanigheid:id:8</v>
      </c>
      <c r="G175" t="str">
        <f>A!G175</f>
        <v>www.sikb.nl</v>
      </c>
      <c r="H175" t="str">
        <f>A!H175</f>
        <v>urn:immetingen:parameter:id:38</v>
      </c>
      <c r="I175" t="str">
        <f>A!I175</f>
        <v>www.sikb.nl</v>
      </c>
      <c r="J175" t="str">
        <f>A!J175</f>
        <v>urn:immetingen:parameter:id:2720</v>
      </c>
      <c r="K175" t="str">
        <f>A!K175</f>
        <v>www.sikb.nl</v>
      </c>
      <c r="L175">
        <f>A!L175</f>
        <v>45897</v>
      </c>
      <c r="M175" t="str">
        <f>A!M175</f>
        <v>urn:immetingen:LabopdrachtStatus:id:5</v>
      </c>
      <c r="N175">
        <f>A!N175</f>
        <v>1</v>
      </c>
      <c r="O175">
        <f>A!O175</f>
        <v>1</v>
      </c>
      <c r="P175" s="21" t="str">
        <f>IF(A!P175="","",INDEX(B!$A$1:$BT$2000,MATCH(A!P175,B!$AX$1:$AX$2000,0),D!$B$15))</f>
        <v>B09-1-1 B09 (250-350)</v>
      </c>
      <c r="Q175">
        <f>A!Q175</f>
        <v>0</v>
      </c>
      <c r="R175">
        <f>A!R175</f>
        <v>0</v>
      </c>
      <c r="S175">
        <f>A!S175</f>
        <v>0</v>
      </c>
      <c r="T175" t="str">
        <f>A!T175</f>
        <v>immetingen:AnalyticResultType</v>
      </c>
      <c r="U175" t="str">
        <f>A!U175</f>
        <v>&lt;0.2 µg/l</v>
      </c>
      <c r="V175" s="21">
        <f>IF(A!V175="&lt;",1,A!V175)</f>
        <v>1</v>
      </c>
      <c r="W175">
        <f>A!W175</f>
        <v>0.2</v>
      </c>
      <c r="X175">
        <f>A!X175</f>
        <v>0.2</v>
      </c>
      <c r="Y175" t="str">
        <f>A!Y175</f>
        <v>urn:immetingen:eenheid:id:14</v>
      </c>
      <c r="Z175" s="21">
        <f t="shared" si="2"/>
        <v>14</v>
      </c>
      <c r="AA175" t="str">
        <f>A!Z175</f>
        <v>urn:immetingen:kwaliteitsoordeel:id:0</v>
      </c>
      <c r="AB175" t="str">
        <f>A!AA175</f>
        <v>www.sikb.nl</v>
      </c>
      <c r="AC175" t="str">
        <f>A!AB175</f>
        <v>urn:immetingen:waardebewerkingsmethode:id:5</v>
      </c>
      <c r="AD175" t="str">
        <f>A!AC175</f>
        <v>www.sikb.nl</v>
      </c>
      <c r="AE175" t="str">
        <f>A!AD175</f>
        <v>_1ea6a967-7ed9-480c-8d16-9df83e86358d</v>
      </c>
      <c r="AF175">
        <f>A!AE175</f>
        <v>45895.113564814812</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21"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f>A!BW175</f>
        <v>0</v>
      </c>
      <c r="BY175">
        <f>A!BX175</f>
        <v>0</v>
      </c>
      <c r="BZ175">
        <f>A!BY175</f>
        <v>0</v>
      </c>
      <c r="CA175">
        <f>A!BZ175</f>
        <v>0</v>
      </c>
      <c r="CB175">
        <f>A!CA175</f>
        <v>0</v>
      </c>
      <c r="CC175">
        <f>A!CB175</f>
        <v>0</v>
      </c>
      <c r="CD175">
        <f>A!CC175</f>
        <v>0</v>
      </c>
      <c r="CE175">
        <f>A!CD175</f>
        <v>0</v>
      </c>
      <c r="CF175">
        <f>A!CE175</f>
        <v>0</v>
      </c>
      <c r="CG175">
        <f>A!CF175</f>
        <v>0</v>
      </c>
      <c r="CH175">
        <f>A!CG175</f>
        <v>0</v>
      </c>
      <c r="CI175">
        <f>A!CH175</f>
        <v>0</v>
      </c>
      <c r="CJ175" t="str">
        <f>A!CI175</f>
        <v>urn:imsikb0101:Applicaties:id:16</v>
      </c>
      <c r="CK175" t="str">
        <f>A!CJ175</f>
        <v>urn:imsikb0101:DatastroomType:id:1</v>
      </c>
      <c r="CL175">
        <f>A!CK175</f>
        <v>45897</v>
      </c>
      <c r="CM175" t="str">
        <f>A!CL175</f>
        <v>SGS, Rotterdam</v>
      </c>
      <c r="CN175" t="str">
        <f>A!CM175</f>
        <v>LABRESULTAAT SGS</v>
      </c>
      <c r="CO175">
        <f>A!CN175</f>
        <v>45897</v>
      </c>
      <c r="CP175">
        <f>A!CO175</f>
        <v>0</v>
      </c>
      <c r="CQ175" t="str">
        <f>A!CP175</f>
        <v>urn:imsikb0101:Leveranciers:id:21</v>
      </c>
      <c r="CR175" t="str">
        <f>A!CQ175</f>
        <v>14.7.0</v>
      </c>
    </row>
    <row r="176" spans="1:96" x14ac:dyDescent="0.2">
      <c r="A176" t="str">
        <f>A!A176</f>
        <v>LABRESULTAAT</v>
      </c>
      <c r="B176">
        <f>A!B176</f>
        <v>19</v>
      </c>
      <c r="C176" t="str">
        <f>A!C176</f>
        <v>_7efe739c-7ce4-484f-9e00-e8b5e1921b68</v>
      </c>
      <c r="D176" t="str">
        <f>A!D176</f>
        <v>7efe739c-7ce4-484f-9e00-e8b5e1921b68</v>
      </c>
      <c r="E176" t="str">
        <f>A!E176</f>
        <v>SIKB</v>
      </c>
      <c r="F176" t="str">
        <f>A!F176</f>
        <v>urn:immetingen:hoedanigheid:id:8</v>
      </c>
      <c r="G176" t="str">
        <f>A!G176</f>
        <v>www.sikb.nl</v>
      </c>
      <c r="H176" t="str">
        <f>A!H176</f>
        <v>urn:immetingen:parameter:id:48</v>
      </c>
      <c r="I176" t="str">
        <f>A!I176</f>
        <v>www.sikb.nl</v>
      </c>
      <c r="J176" t="str">
        <f>A!J176</f>
        <v>urn:immetingen:parameter:id:2720</v>
      </c>
      <c r="K176" t="str">
        <f>A!K176</f>
        <v>www.sikb.nl</v>
      </c>
      <c r="L176">
        <f>A!L176</f>
        <v>45897</v>
      </c>
      <c r="M176" t="str">
        <f>A!M176</f>
        <v>urn:immetingen:LabopdrachtStatus:id:5</v>
      </c>
      <c r="N176">
        <f>A!N176</f>
        <v>1</v>
      </c>
      <c r="O176">
        <f>A!O176</f>
        <v>1</v>
      </c>
      <c r="P176" s="21" t="str">
        <f>IF(A!P176="","",INDEX(B!$A$1:$BT$2000,MATCH(A!P176,B!$AX$1:$AX$2000,0),D!$B$15))</f>
        <v>B09-1-1 B09 (250-350)</v>
      </c>
      <c r="Q176">
        <f>A!Q176</f>
        <v>0</v>
      </c>
      <c r="R176">
        <f>A!R176</f>
        <v>0</v>
      </c>
      <c r="S176">
        <f>A!S176</f>
        <v>0</v>
      </c>
      <c r="T176" t="str">
        <f>A!T176</f>
        <v>immetingen:AnalyticResultType</v>
      </c>
      <c r="U176" t="str">
        <f>A!U176</f>
        <v>&lt;0.2 µg/l</v>
      </c>
      <c r="V176" s="21">
        <f>IF(A!V176="&lt;",1,A!V176)</f>
        <v>1</v>
      </c>
      <c r="W176">
        <f>A!W176</f>
        <v>0.2</v>
      </c>
      <c r="X176">
        <f>A!X176</f>
        <v>0.2</v>
      </c>
      <c r="Y176" t="str">
        <f>A!Y176</f>
        <v>urn:immetingen:eenheid:id:14</v>
      </c>
      <c r="Z176" s="21">
        <f t="shared" si="2"/>
        <v>14</v>
      </c>
      <c r="AA176" t="str">
        <f>A!Z176</f>
        <v>urn:immetingen:kwaliteitsoordeel:id:0</v>
      </c>
      <c r="AB176" t="str">
        <f>A!AA176</f>
        <v>www.sikb.nl</v>
      </c>
      <c r="AC176" t="str">
        <f>A!AB176</f>
        <v>urn:immetingen:waardebewerkingsmethode:id:5</v>
      </c>
      <c r="AD176" t="str">
        <f>A!AC176</f>
        <v>www.sikb.nl</v>
      </c>
      <c r="AE176" t="str">
        <f>A!AD176</f>
        <v>_43e8d570-8c8b-4b3e-9817-695a93a9cc61</v>
      </c>
      <c r="AF176">
        <f>A!AE176</f>
        <v>45895.113564814812</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21"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f>A!BW176</f>
        <v>0</v>
      </c>
      <c r="BY176">
        <f>A!BX176</f>
        <v>0</v>
      </c>
      <c r="BZ176">
        <f>A!BY176</f>
        <v>0</v>
      </c>
      <c r="CA176">
        <f>A!BZ176</f>
        <v>0</v>
      </c>
      <c r="CB176">
        <f>A!CA176</f>
        <v>0</v>
      </c>
      <c r="CC176">
        <f>A!CB176</f>
        <v>0</v>
      </c>
      <c r="CD176">
        <f>A!CC176</f>
        <v>0</v>
      </c>
      <c r="CE176">
        <f>A!CD176</f>
        <v>0</v>
      </c>
      <c r="CF176">
        <f>A!CE176</f>
        <v>0</v>
      </c>
      <c r="CG176">
        <f>A!CF176</f>
        <v>0</v>
      </c>
      <c r="CH176">
        <f>A!CG176</f>
        <v>0</v>
      </c>
      <c r="CI176">
        <f>A!CH176</f>
        <v>0</v>
      </c>
      <c r="CJ176" t="str">
        <f>A!CI176</f>
        <v>urn:imsikb0101:Applicaties:id:16</v>
      </c>
      <c r="CK176" t="str">
        <f>A!CJ176</f>
        <v>urn:imsikb0101:DatastroomType:id:1</v>
      </c>
      <c r="CL176">
        <f>A!CK176</f>
        <v>45897</v>
      </c>
      <c r="CM176" t="str">
        <f>A!CL176</f>
        <v>SGS, Rotterdam</v>
      </c>
      <c r="CN176" t="str">
        <f>A!CM176</f>
        <v>LABRESULTAAT SGS</v>
      </c>
      <c r="CO176">
        <f>A!CN176</f>
        <v>45897</v>
      </c>
      <c r="CP176">
        <f>A!CO176</f>
        <v>0</v>
      </c>
      <c r="CQ176" t="str">
        <f>A!CP176</f>
        <v>urn:imsikb0101:Leveranciers:id:21</v>
      </c>
      <c r="CR176" t="str">
        <f>A!CQ176</f>
        <v>14.7.0</v>
      </c>
    </row>
    <row r="177" spans="1:96" x14ac:dyDescent="0.2">
      <c r="A177" t="str">
        <f>A!A177</f>
        <v>LABRESULTAAT</v>
      </c>
      <c r="B177">
        <f>A!B177</f>
        <v>20</v>
      </c>
      <c r="C177" t="str">
        <f>A!C177</f>
        <v>_39ecde40-4e16-4549-a59c-392e0b479d3a</v>
      </c>
      <c r="D177" t="str">
        <f>A!D177</f>
        <v>39ecde40-4e16-4549-a59c-392e0b479d3a</v>
      </c>
      <c r="E177" t="str">
        <f>A!E177</f>
        <v>SIKB</v>
      </c>
      <c r="F177" t="str">
        <f>A!F177</f>
        <v>urn:immetingen:hoedanigheid:id:8</v>
      </c>
      <c r="G177" t="str">
        <f>A!G177</f>
        <v>www.sikb.nl</v>
      </c>
      <c r="H177" t="str">
        <f>A!H177</f>
        <v>urn:immetingen:parameter:id:36</v>
      </c>
      <c r="I177" t="str">
        <f>A!I177</f>
        <v>www.sikb.nl</v>
      </c>
      <c r="J177" t="str">
        <f>A!J177</f>
        <v>urn:immetingen:parameter:id:2720</v>
      </c>
      <c r="K177" t="str">
        <f>A!K177</f>
        <v>www.sikb.nl</v>
      </c>
      <c r="L177">
        <f>A!L177</f>
        <v>45897</v>
      </c>
      <c r="M177" t="str">
        <f>A!M177</f>
        <v>urn:immetingen:LabopdrachtStatus:id:5</v>
      </c>
      <c r="N177">
        <f>A!N177</f>
        <v>1</v>
      </c>
      <c r="O177">
        <f>A!O177</f>
        <v>1</v>
      </c>
      <c r="P177" s="21" t="str">
        <f>IF(A!P177="","",INDEX(B!$A$1:$BT$2000,MATCH(A!P177,B!$AX$1:$AX$2000,0),D!$B$15))</f>
        <v>B09-1-1 B09 (250-350)</v>
      </c>
      <c r="Q177">
        <f>A!Q177</f>
        <v>0</v>
      </c>
      <c r="R177">
        <f>A!R177</f>
        <v>0</v>
      </c>
      <c r="S177">
        <f>A!S177</f>
        <v>0</v>
      </c>
      <c r="T177" t="str">
        <f>A!T177</f>
        <v>immetingen:AnalyticResultType</v>
      </c>
      <c r="U177" t="str">
        <f>A!U177</f>
        <v>&lt;0.2 µg/l</v>
      </c>
      <c r="V177" s="21">
        <f>IF(A!V177="&lt;",1,A!V177)</f>
        <v>1</v>
      </c>
      <c r="W177">
        <f>A!W177</f>
        <v>0.2</v>
      </c>
      <c r="X177">
        <f>A!X177</f>
        <v>0.2</v>
      </c>
      <c r="Y177" t="str">
        <f>A!Y177</f>
        <v>urn:immetingen:eenheid:id:14</v>
      </c>
      <c r="Z177" s="21">
        <f t="shared" si="2"/>
        <v>14</v>
      </c>
      <c r="AA177" t="str">
        <f>A!Z177</f>
        <v>urn:immetingen:kwaliteitsoordeel:id:0</v>
      </c>
      <c r="AB177" t="str">
        <f>A!AA177</f>
        <v>www.sikb.nl</v>
      </c>
      <c r="AC177" t="str">
        <f>A!AB177</f>
        <v>urn:immetingen:waardebewerkingsmethode:id:5</v>
      </c>
      <c r="AD177" t="str">
        <f>A!AC177</f>
        <v>www.sikb.nl</v>
      </c>
      <c r="AE177" t="str">
        <f>A!AD177</f>
        <v>_57a95a20-413a-493a-ad9f-710caa57ae5c</v>
      </c>
      <c r="AF177">
        <f>A!AE177</f>
        <v>45895.113564814812</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21"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f>A!BW177</f>
        <v>0</v>
      </c>
      <c r="BY177">
        <f>A!BX177</f>
        <v>0</v>
      </c>
      <c r="BZ177">
        <f>A!BY177</f>
        <v>0</v>
      </c>
      <c r="CA177">
        <f>A!BZ177</f>
        <v>0</v>
      </c>
      <c r="CB177">
        <f>A!CA177</f>
        <v>0</v>
      </c>
      <c r="CC177">
        <f>A!CB177</f>
        <v>0</v>
      </c>
      <c r="CD177">
        <f>A!CC177</f>
        <v>0</v>
      </c>
      <c r="CE177">
        <f>A!CD177</f>
        <v>0</v>
      </c>
      <c r="CF177">
        <f>A!CE177</f>
        <v>0</v>
      </c>
      <c r="CG177">
        <f>A!CF177</f>
        <v>0</v>
      </c>
      <c r="CH177">
        <f>A!CG177</f>
        <v>0</v>
      </c>
      <c r="CI177">
        <f>A!CH177</f>
        <v>0</v>
      </c>
      <c r="CJ177" t="str">
        <f>A!CI177</f>
        <v>urn:imsikb0101:Applicaties:id:16</v>
      </c>
      <c r="CK177" t="str">
        <f>A!CJ177</f>
        <v>urn:imsikb0101:DatastroomType:id:1</v>
      </c>
      <c r="CL177">
        <f>A!CK177</f>
        <v>45897</v>
      </c>
      <c r="CM177" t="str">
        <f>A!CL177</f>
        <v>SGS, Rotterdam</v>
      </c>
      <c r="CN177" t="str">
        <f>A!CM177</f>
        <v>LABRESULTAAT SGS</v>
      </c>
      <c r="CO177">
        <f>A!CN177</f>
        <v>45897</v>
      </c>
      <c r="CP177">
        <f>A!CO177</f>
        <v>0</v>
      </c>
      <c r="CQ177" t="str">
        <f>A!CP177</f>
        <v>urn:imsikb0101:Leveranciers:id:21</v>
      </c>
      <c r="CR177" t="str">
        <f>A!CQ177</f>
        <v>14.7.0</v>
      </c>
    </row>
    <row r="178" spans="1:96" x14ac:dyDescent="0.2">
      <c r="A178" t="str">
        <f>A!A178</f>
        <v>LABRESULTAAT</v>
      </c>
      <c r="B178">
        <f>A!B178</f>
        <v>21</v>
      </c>
      <c r="C178" t="str">
        <f>A!C178</f>
        <v>_dd9423c6-d645-422b-9fc1-47b4b1e9a301</v>
      </c>
      <c r="D178" t="str">
        <f>A!D178</f>
        <v>dd9423c6-d645-422b-9fc1-47b4b1e9a301</v>
      </c>
      <c r="E178" t="str">
        <f>A!E178</f>
        <v>SIKB</v>
      </c>
      <c r="F178" t="str">
        <f>A!F178</f>
        <v>urn:immetingen:hoedanigheid:id:92</v>
      </c>
      <c r="G178" t="str">
        <f>A!G178</f>
        <v>www.sikb.nl</v>
      </c>
      <c r="H178" t="str">
        <f>A!H178</f>
        <v>urn:immetingen:parameter:id:1200</v>
      </c>
      <c r="I178" t="str">
        <f>A!I178</f>
        <v>www.sikb.nl</v>
      </c>
      <c r="J178" t="str">
        <f>A!J178</f>
        <v>urn:immetingen:parameter:id:2720</v>
      </c>
      <c r="K178" t="str">
        <f>A!K178</f>
        <v>www.sikb.nl</v>
      </c>
      <c r="L178">
        <f>A!L178</f>
        <v>45897</v>
      </c>
      <c r="M178" t="str">
        <f>A!M178</f>
        <v>urn:immetingen:LabopdrachtStatus:id:5</v>
      </c>
      <c r="N178">
        <f>A!N178</f>
        <v>1</v>
      </c>
      <c r="O178">
        <f>A!O178</f>
        <v>1</v>
      </c>
      <c r="P178" s="21" t="str">
        <f>IF(A!P178="","",INDEX(B!$A$1:$BT$2000,MATCH(A!P178,B!$AX$1:$AX$2000,0),D!$B$15))</f>
        <v>B09-1-1 B09 (250-350)</v>
      </c>
      <c r="Q178">
        <f>A!Q178</f>
        <v>0</v>
      </c>
      <c r="R178">
        <f>A!R178</f>
        <v>0</v>
      </c>
      <c r="S178">
        <f>A!S178</f>
        <v>0</v>
      </c>
      <c r="T178" t="str">
        <f>A!T178</f>
        <v>immetingen:AnalyticResultType</v>
      </c>
      <c r="U178" t="str">
        <f>A!U178</f>
        <v>&lt;50 µg/l</v>
      </c>
      <c r="V178" s="21">
        <f>IF(A!V178="&lt;",1,A!V178)</f>
        <v>1</v>
      </c>
      <c r="W178">
        <f>A!W178</f>
        <v>50</v>
      </c>
      <c r="X178">
        <f>A!X178</f>
        <v>50</v>
      </c>
      <c r="Y178" t="str">
        <f>A!Y178</f>
        <v>urn:immetingen:eenheid:id:14</v>
      </c>
      <c r="Z178" s="21">
        <f t="shared" si="2"/>
        <v>14</v>
      </c>
      <c r="AA178" t="str">
        <f>A!Z178</f>
        <v>urn:immetingen:kwaliteitsoordeel:id:0</v>
      </c>
      <c r="AB178" t="str">
        <f>A!AA178</f>
        <v>www.sikb.nl</v>
      </c>
      <c r="AC178" t="str">
        <f>A!AB178</f>
        <v>urn:immetingen:waardebewerkingsmethode:id:5</v>
      </c>
      <c r="AD178" t="str">
        <f>A!AC178</f>
        <v>www.sikb.nl</v>
      </c>
      <c r="AE178" t="str">
        <f>A!AD178</f>
        <v>_5cae2bb6-d3d0-4936-9e10-397e2d41ab5d</v>
      </c>
      <c r="AF178">
        <f>A!AE178</f>
        <v>45895.325810185182</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21"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f>A!BW178</f>
        <v>0</v>
      </c>
      <c r="BY178">
        <f>A!BX178</f>
        <v>0</v>
      </c>
      <c r="BZ178">
        <f>A!BY178</f>
        <v>0</v>
      </c>
      <c r="CA178">
        <f>A!BZ178</f>
        <v>0</v>
      </c>
      <c r="CB178">
        <f>A!CA178</f>
        <v>0</v>
      </c>
      <c r="CC178">
        <f>A!CB178</f>
        <v>0</v>
      </c>
      <c r="CD178">
        <f>A!CC178</f>
        <v>0</v>
      </c>
      <c r="CE178">
        <f>A!CD178</f>
        <v>0</v>
      </c>
      <c r="CF178">
        <f>A!CE178</f>
        <v>0</v>
      </c>
      <c r="CG178">
        <f>A!CF178</f>
        <v>0</v>
      </c>
      <c r="CH178">
        <f>A!CG178</f>
        <v>0</v>
      </c>
      <c r="CI178">
        <f>A!CH178</f>
        <v>0</v>
      </c>
      <c r="CJ178" t="str">
        <f>A!CI178</f>
        <v>urn:imsikb0101:Applicaties:id:16</v>
      </c>
      <c r="CK178" t="str">
        <f>A!CJ178</f>
        <v>urn:imsikb0101:DatastroomType:id:1</v>
      </c>
      <c r="CL178">
        <f>A!CK178</f>
        <v>45897</v>
      </c>
      <c r="CM178" t="str">
        <f>A!CL178</f>
        <v>SGS, Rotterdam</v>
      </c>
      <c r="CN178" t="str">
        <f>A!CM178</f>
        <v>LABRESULTAAT SGS</v>
      </c>
      <c r="CO178">
        <f>A!CN178</f>
        <v>45897</v>
      </c>
      <c r="CP178">
        <f>A!CO178</f>
        <v>0</v>
      </c>
      <c r="CQ178" t="str">
        <f>A!CP178</f>
        <v>urn:imsikb0101:Leveranciers:id:21</v>
      </c>
      <c r="CR178" t="str">
        <f>A!CQ178</f>
        <v>14.7.0</v>
      </c>
    </row>
    <row r="179" spans="1:96" x14ac:dyDescent="0.2">
      <c r="A179" t="str">
        <f>A!A179</f>
        <v>LABRESULTAAT</v>
      </c>
      <c r="B179">
        <f>A!B179</f>
        <v>22</v>
      </c>
      <c r="C179" t="str">
        <f>A!C179</f>
        <v>_55835716-3a38-4756-9583-fbcd4cd919d2</v>
      </c>
      <c r="D179" t="str">
        <f>A!D179</f>
        <v>55835716-3a38-4756-9583-fbcd4cd919d2</v>
      </c>
      <c r="E179" t="str">
        <f>A!E179</f>
        <v>SIKB</v>
      </c>
      <c r="F179" t="str">
        <f>A!F179</f>
        <v>urn:immetingen:hoedanigheid:id:8</v>
      </c>
      <c r="G179" t="str">
        <f>A!G179</f>
        <v>www.sikb.nl</v>
      </c>
      <c r="H179" t="str">
        <f>A!H179</f>
        <v>urn:immetingen:parameter:id:519</v>
      </c>
      <c r="I179" t="str">
        <f>A!I179</f>
        <v>www.sikb.nl</v>
      </c>
      <c r="J179" t="str">
        <f>A!J179</f>
        <v>urn:immetingen:parameter:id:2720</v>
      </c>
      <c r="K179" t="str">
        <f>A!K179</f>
        <v>www.sikb.nl</v>
      </c>
      <c r="L179">
        <f>A!L179</f>
        <v>45897</v>
      </c>
      <c r="M179" t="str">
        <f>A!M179</f>
        <v>urn:immetingen:LabopdrachtStatus:id:5</v>
      </c>
      <c r="N179">
        <f>A!N179</f>
        <v>1</v>
      </c>
      <c r="O179">
        <f>A!O179</f>
        <v>1</v>
      </c>
      <c r="P179" s="21" t="str">
        <f>IF(A!P179="","",INDEX(B!$A$1:$BT$2000,MATCH(A!P179,B!$AX$1:$AX$2000,0),D!$B$15))</f>
        <v>B09-1-1 B09 (250-350)</v>
      </c>
      <c r="Q179">
        <f>A!Q179</f>
        <v>0</v>
      </c>
      <c r="R179">
        <f>A!R179</f>
        <v>0</v>
      </c>
      <c r="S179">
        <f>A!S179</f>
        <v>0</v>
      </c>
      <c r="T179" t="str">
        <f>A!T179</f>
        <v>immetingen:AnalyticResultType</v>
      </c>
      <c r="U179" t="str">
        <f>A!U179</f>
        <v>0.14 µg/l</v>
      </c>
      <c r="V179" s="21">
        <f>IF(A!V179="&lt;",1,A!V179)</f>
        <v>0</v>
      </c>
      <c r="W179">
        <f>A!W179</f>
        <v>0.14000000000000001</v>
      </c>
      <c r="X179">
        <f>A!X179</f>
        <v>0.14000000000000001</v>
      </c>
      <c r="Y179" t="str">
        <f>A!Y179</f>
        <v>urn:immetingen:eenheid:id:14</v>
      </c>
      <c r="Z179" s="21">
        <f t="shared" si="2"/>
        <v>14</v>
      </c>
      <c r="AA179" t="str">
        <f>A!Z179</f>
        <v>urn:immetingen:kwaliteitsoordeel:id:0</v>
      </c>
      <c r="AB179" t="str">
        <f>A!AA179</f>
        <v>www.sikb.nl</v>
      </c>
      <c r="AC179" t="str">
        <f>A!AB179</f>
        <v>urn:immetingen:waardebewerkingsmethode:id:5</v>
      </c>
      <c r="AD179" t="str">
        <f>A!AC179</f>
        <v>www.sikb.nl</v>
      </c>
      <c r="AE179" t="str">
        <f>A!AD179</f>
        <v>_9fd7f2be-ce9f-4ecd-be42-daaa4627b6f5</v>
      </c>
      <c r="AF179">
        <f>A!AE179</f>
        <v>45895.113715277781</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21"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f>A!BW179</f>
        <v>0</v>
      </c>
      <c r="BY179">
        <f>A!BX179</f>
        <v>0</v>
      </c>
      <c r="BZ179">
        <f>A!BY179</f>
        <v>0</v>
      </c>
      <c r="CA179">
        <f>A!BZ179</f>
        <v>0</v>
      </c>
      <c r="CB179">
        <f>A!CA179</f>
        <v>0</v>
      </c>
      <c r="CC179">
        <f>A!CB179</f>
        <v>0</v>
      </c>
      <c r="CD179">
        <f>A!CC179</f>
        <v>0</v>
      </c>
      <c r="CE179">
        <f>A!CD179</f>
        <v>0</v>
      </c>
      <c r="CF179">
        <f>A!CE179</f>
        <v>0</v>
      </c>
      <c r="CG179">
        <f>A!CF179</f>
        <v>0</v>
      </c>
      <c r="CH179">
        <f>A!CG179</f>
        <v>0</v>
      </c>
      <c r="CI179">
        <f>A!CH179</f>
        <v>0</v>
      </c>
      <c r="CJ179" t="str">
        <f>A!CI179</f>
        <v>urn:imsikb0101:Applicaties:id:16</v>
      </c>
      <c r="CK179" t="str">
        <f>A!CJ179</f>
        <v>urn:imsikb0101:DatastroomType:id:1</v>
      </c>
      <c r="CL179">
        <f>A!CK179</f>
        <v>45897</v>
      </c>
      <c r="CM179" t="str">
        <f>A!CL179</f>
        <v>SGS, Rotterdam</v>
      </c>
      <c r="CN179" t="str">
        <f>A!CM179</f>
        <v>LABRESULTAAT SGS</v>
      </c>
      <c r="CO179">
        <f>A!CN179</f>
        <v>45897</v>
      </c>
      <c r="CP179">
        <f>A!CO179</f>
        <v>0</v>
      </c>
      <c r="CQ179" t="str">
        <f>A!CP179</f>
        <v>urn:imsikb0101:Leveranciers:id:21</v>
      </c>
      <c r="CR179" t="str">
        <f>A!CQ179</f>
        <v>14.7.0</v>
      </c>
    </row>
    <row r="180" spans="1:96" x14ac:dyDescent="0.2">
      <c r="A180" t="str">
        <f>A!A180</f>
        <v>LABRESULTAAT</v>
      </c>
      <c r="B180">
        <f>A!B180</f>
        <v>23</v>
      </c>
      <c r="C180" t="str">
        <f>A!C180</f>
        <v>_07701bcf-bdeb-481a-8ef6-e78f41eb29fa</v>
      </c>
      <c r="D180" t="str">
        <f>A!D180</f>
        <v>07701bcf-bdeb-481a-8ef6-e78f41eb29fa</v>
      </c>
      <c r="E180" t="str">
        <f>A!E180</f>
        <v>SIKB</v>
      </c>
      <c r="F180" t="str">
        <f>A!F180</f>
        <v>urn:immetingen:hoedanigheid:id:8</v>
      </c>
      <c r="G180" t="str">
        <f>A!G180</f>
        <v>www.sikb.nl</v>
      </c>
      <c r="H180" t="str">
        <f>A!H180</f>
        <v>urn:immetingen:parameter:id:1686</v>
      </c>
      <c r="I180" t="str">
        <f>A!I180</f>
        <v>www.sikb.nl</v>
      </c>
      <c r="J180" t="str">
        <f>A!J180</f>
        <v>urn:immetingen:parameter:id:2720</v>
      </c>
      <c r="K180" t="str">
        <f>A!K180</f>
        <v>www.sikb.nl</v>
      </c>
      <c r="L180">
        <f>A!L180</f>
        <v>45897</v>
      </c>
      <c r="M180" t="str">
        <f>A!M180</f>
        <v>urn:immetingen:LabopdrachtStatus:id:5</v>
      </c>
      <c r="N180">
        <f>A!N180</f>
        <v>1</v>
      </c>
      <c r="O180">
        <f>A!O180</f>
        <v>1</v>
      </c>
      <c r="P180" s="21" t="str">
        <f>IF(A!P180="","",INDEX(B!$A$1:$BT$2000,MATCH(A!P180,B!$AX$1:$AX$2000,0),D!$B$15))</f>
        <v>B09-1-1 B09 (250-350)</v>
      </c>
      <c r="Q180">
        <f>A!Q180</f>
        <v>0</v>
      </c>
      <c r="R180">
        <f>A!R180</f>
        <v>0</v>
      </c>
      <c r="S180">
        <f>A!S180</f>
        <v>0</v>
      </c>
      <c r="T180" t="str">
        <f>A!T180</f>
        <v>immetingen:AnalyticResultType</v>
      </c>
      <c r="U180" t="str">
        <f>A!U180</f>
        <v>0.21 µg/l</v>
      </c>
      <c r="V180" s="21">
        <f>IF(A!V180="&lt;",1,A!V180)</f>
        <v>0</v>
      </c>
      <c r="W180">
        <f>A!W180</f>
        <v>0.21</v>
      </c>
      <c r="X180">
        <f>A!X180</f>
        <v>0.21</v>
      </c>
      <c r="Y180" t="str">
        <f>A!Y180</f>
        <v>urn:immetingen:eenheid:id:14</v>
      </c>
      <c r="Z180" s="21">
        <f t="shared" si="2"/>
        <v>14</v>
      </c>
      <c r="AA180" t="str">
        <f>A!Z180</f>
        <v>urn:immetingen:kwaliteitsoordeel:id:0</v>
      </c>
      <c r="AB180" t="str">
        <f>A!AA180</f>
        <v>www.sikb.nl</v>
      </c>
      <c r="AC180" t="str">
        <f>A!AB180</f>
        <v>urn:immetingen:waardebewerkingsmethode:id:5</v>
      </c>
      <c r="AD180" t="str">
        <f>A!AC180</f>
        <v>www.sikb.nl</v>
      </c>
      <c r="AE180" t="str">
        <f>A!AD180</f>
        <v>_822195e4-18a2-4378-84a7-3fa7d2dfa486</v>
      </c>
      <c r="AF180">
        <f>A!AE180</f>
        <v>45895.113946759258</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21"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f>A!BW180</f>
        <v>0</v>
      </c>
      <c r="BY180">
        <f>A!BX180</f>
        <v>0</v>
      </c>
      <c r="BZ180">
        <f>A!BY180</f>
        <v>0</v>
      </c>
      <c r="CA180">
        <f>A!BZ180</f>
        <v>0</v>
      </c>
      <c r="CB180">
        <f>A!CA180</f>
        <v>0</v>
      </c>
      <c r="CC180">
        <f>A!CB180</f>
        <v>0</v>
      </c>
      <c r="CD180">
        <f>A!CC180</f>
        <v>0</v>
      </c>
      <c r="CE180">
        <f>A!CD180</f>
        <v>0</v>
      </c>
      <c r="CF180">
        <f>A!CE180</f>
        <v>0</v>
      </c>
      <c r="CG180">
        <f>A!CF180</f>
        <v>0</v>
      </c>
      <c r="CH180">
        <f>A!CG180</f>
        <v>0</v>
      </c>
      <c r="CI180">
        <f>A!CH180</f>
        <v>0</v>
      </c>
      <c r="CJ180" t="str">
        <f>A!CI180</f>
        <v>urn:imsikb0101:Applicaties:id:16</v>
      </c>
      <c r="CK180" t="str">
        <f>A!CJ180</f>
        <v>urn:imsikb0101:DatastroomType:id:1</v>
      </c>
      <c r="CL180">
        <f>A!CK180</f>
        <v>45897</v>
      </c>
      <c r="CM180" t="str">
        <f>A!CL180</f>
        <v>SGS, Rotterdam</v>
      </c>
      <c r="CN180" t="str">
        <f>A!CM180</f>
        <v>LABRESULTAAT SGS</v>
      </c>
      <c r="CO180">
        <f>A!CN180</f>
        <v>45897</v>
      </c>
      <c r="CP180">
        <f>A!CO180</f>
        <v>0</v>
      </c>
      <c r="CQ180" t="str">
        <f>A!CP180</f>
        <v>urn:imsikb0101:Leveranciers:id:21</v>
      </c>
      <c r="CR180" t="str">
        <f>A!CQ180</f>
        <v>14.7.0</v>
      </c>
    </row>
    <row r="181" spans="1:96" x14ac:dyDescent="0.2">
      <c r="A181" t="str">
        <f>A!A181</f>
        <v>LABRESULTAAT</v>
      </c>
      <c r="B181">
        <f>A!B181</f>
        <v>24</v>
      </c>
      <c r="C181" t="str">
        <f>A!C181</f>
        <v>_ffa6cd82-0251-4c60-9232-b10efebeb4aa</v>
      </c>
      <c r="D181" t="str">
        <f>A!D181</f>
        <v>ffa6cd82-0251-4c60-9232-b10efebeb4aa</v>
      </c>
      <c r="E181" t="str">
        <f>A!E181</f>
        <v>SIKB</v>
      </c>
      <c r="F181" t="str">
        <f>A!F181</f>
        <v>urn:immetingen:hoedanigheid:id:8</v>
      </c>
      <c r="G181" t="str">
        <f>A!G181</f>
        <v>www.sikb.nl</v>
      </c>
      <c r="H181" t="str">
        <f>A!H181</f>
        <v>urn:immetingen:parameter:id:622</v>
      </c>
      <c r="I181" t="str">
        <f>A!I181</f>
        <v>www.sikb.nl</v>
      </c>
      <c r="J181" t="str">
        <f>A!J181</f>
        <v>urn:immetingen:parameter:id:2720</v>
      </c>
      <c r="K181" t="str">
        <f>A!K181</f>
        <v>www.sikb.nl</v>
      </c>
      <c r="L181">
        <f>A!L181</f>
        <v>45897</v>
      </c>
      <c r="M181" t="str">
        <f>A!M181</f>
        <v>urn:immetingen:LabopdrachtStatus:id:5</v>
      </c>
      <c r="N181">
        <f>A!N181</f>
        <v>1</v>
      </c>
      <c r="O181">
        <f>A!O181</f>
        <v>1</v>
      </c>
      <c r="P181" s="21" t="str">
        <f>IF(A!P181="","",INDEX(B!$A$1:$BT$2000,MATCH(A!P181,B!$AX$1:$AX$2000,0),D!$B$15))</f>
        <v>B09-1-1 B09 (250-350)</v>
      </c>
      <c r="Q181">
        <f>A!Q181</f>
        <v>0</v>
      </c>
      <c r="R181">
        <f>A!R181</f>
        <v>0</v>
      </c>
      <c r="S181">
        <f>A!S181</f>
        <v>0</v>
      </c>
      <c r="T181" t="str">
        <f>A!T181</f>
        <v>immetingen:AnalyticResultType</v>
      </c>
      <c r="U181" t="str">
        <f>A!U181</f>
        <v>0.42 µg/l</v>
      </c>
      <c r="V181" s="21">
        <f>IF(A!V181="&lt;",1,A!V181)</f>
        <v>0</v>
      </c>
      <c r="W181">
        <f>A!W181</f>
        <v>0.42</v>
      </c>
      <c r="X181">
        <f>A!X181</f>
        <v>0.42</v>
      </c>
      <c r="Y181" t="str">
        <f>A!Y181</f>
        <v>urn:immetingen:eenheid:id:14</v>
      </c>
      <c r="Z181" s="21">
        <f t="shared" si="2"/>
        <v>14</v>
      </c>
      <c r="AA181" t="str">
        <f>A!Z181</f>
        <v>urn:immetingen:kwaliteitsoordeel:id:0</v>
      </c>
      <c r="AB181" t="str">
        <f>A!AA181</f>
        <v>www.sikb.nl</v>
      </c>
      <c r="AC181" t="str">
        <f>A!AB181</f>
        <v>urn:immetingen:waardebewerkingsmethode:id:5</v>
      </c>
      <c r="AD181" t="str">
        <f>A!AC181</f>
        <v>www.sikb.nl</v>
      </c>
      <c r="AE181" t="str">
        <f>A!AD181</f>
        <v>_bb565b73-19f6-4677-92b2-4d1e88e3eeae</v>
      </c>
      <c r="AF181">
        <f>A!AE181</f>
        <v>45895.113715277781</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21"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f>A!BW181</f>
        <v>0</v>
      </c>
      <c r="BY181">
        <f>A!BX181</f>
        <v>0</v>
      </c>
      <c r="BZ181">
        <f>A!BY181</f>
        <v>0</v>
      </c>
      <c r="CA181">
        <f>A!BZ181</f>
        <v>0</v>
      </c>
      <c r="CB181">
        <f>A!CA181</f>
        <v>0</v>
      </c>
      <c r="CC181">
        <f>A!CB181</f>
        <v>0</v>
      </c>
      <c r="CD181">
        <f>A!CC181</f>
        <v>0</v>
      </c>
      <c r="CE181">
        <f>A!CD181</f>
        <v>0</v>
      </c>
      <c r="CF181">
        <f>A!CE181</f>
        <v>0</v>
      </c>
      <c r="CG181">
        <f>A!CF181</f>
        <v>0</v>
      </c>
      <c r="CH181">
        <f>A!CG181</f>
        <v>0</v>
      </c>
      <c r="CI181">
        <f>A!CH181</f>
        <v>0</v>
      </c>
      <c r="CJ181" t="str">
        <f>A!CI181</f>
        <v>urn:imsikb0101:Applicaties:id:16</v>
      </c>
      <c r="CK181" t="str">
        <f>A!CJ181</f>
        <v>urn:imsikb0101:DatastroomType:id:1</v>
      </c>
      <c r="CL181">
        <f>A!CK181</f>
        <v>45897</v>
      </c>
      <c r="CM181" t="str">
        <f>A!CL181</f>
        <v>SGS, Rotterdam</v>
      </c>
      <c r="CN181" t="str">
        <f>A!CM181</f>
        <v>LABRESULTAAT SGS</v>
      </c>
      <c r="CO181">
        <f>A!CN181</f>
        <v>45897</v>
      </c>
      <c r="CP181">
        <f>A!CO181</f>
        <v>0</v>
      </c>
      <c r="CQ181" t="str">
        <f>A!CP181</f>
        <v>urn:imsikb0101:Leveranciers:id:21</v>
      </c>
      <c r="CR181" t="str">
        <f>A!CQ181</f>
        <v>14.7.0</v>
      </c>
    </row>
    <row r="182" spans="1:96" x14ac:dyDescent="0.2">
      <c r="A182" t="str">
        <f>A!A182</f>
        <v>LABRESULTAAT</v>
      </c>
      <c r="B182">
        <f>A!B182</f>
        <v>25</v>
      </c>
      <c r="C182" t="str">
        <f>A!C182</f>
        <v>_bbda7103-1010-4f26-929a-c8d4e3e73e05</v>
      </c>
      <c r="D182" t="str">
        <f>A!D182</f>
        <v>bbda7103-1010-4f26-929a-c8d4e3e73e05</v>
      </c>
      <c r="E182" t="str">
        <f>A!E182</f>
        <v>SIKB</v>
      </c>
      <c r="F182" t="str">
        <f>A!F182</f>
        <v>urn:immetingen:hoedanigheid:id:9</v>
      </c>
      <c r="G182" t="str">
        <f>A!G182</f>
        <v>www.sikb.nl</v>
      </c>
      <c r="H182" t="str">
        <f>A!H182</f>
        <v>urn:immetingen:parameter:id:310</v>
      </c>
      <c r="I182" t="str">
        <f>A!I182</f>
        <v>www.sikb.nl</v>
      </c>
      <c r="J182" t="str">
        <f>A!J182</f>
        <v>urn:immetingen:parameter:id:2720</v>
      </c>
      <c r="K182" t="str">
        <f>A!K182</f>
        <v>www.sikb.nl</v>
      </c>
      <c r="L182">
        <f>A!L182</f>
        <v>45897</v>
      </c>
      <c r="M182" t="str">
        <f>A!M182</f>
        <v>urn:immetingen:LabopdrachtStatus:id:5</v>
      </c>
      <c r="N182">
        <f>A!N182</f>
        <v>1</v>
      </c>
      <c r="O182">
        <f>A!O182</f>
        <v>1</v>
      </c>
      <c r="P182" s="21" t="str">
        <f>IF(A!P182="","",INDEX(B!$A$1:$BT$2000,MATCH(A!P182,B!$AX$1:$AX$2000,0),D!$B$15))</f>
        <v>B09-1-1 B09 (250-350)</v>
      </c>
      <c r="Q182">
        <f>A!Q182</f>
        <v>0</v>
      </c>
      <c r="R182">
        <f>A!R182</f>
        <v>0</v>
      </c>
      <c r="S182">
        <f>A!S182</f>
        <v>0</v>
      </c>
      <c r="T182" t="str">
        <f>A!T182</f>
        <v>immetingen:AnalyticResultType</v>
      </c>
      <c r="U182" t="str">
        <f>A!U182</f>
        <v>8.9 µg/l</v>
      </c>
      <c r="V182" s="21">
        <f>IF(A!V182="&lt;",1,A!V182)</f>
        <v>0</v>
      </c>
      <c r="W182">
        <f>A!W182</f>
        <v>8.9</v>
      </c>
      <c r="X182">
        <f>A!X182</f>
        <v>8.9</v>
      </c>
      <c r="Y182" t="str">
        <f>A!Y182</f>
        <v>urn:immetingen:eenheid:id:14</v>
      </c>
      <c r="Z182" s="21">
        <f t="shared" si="2"/>
        <v>14</v>
      </c>
      <c r="AA182" t="str">
        <f>A!Z182</f>
        <v>urn:immetingen:kwaliteitsoordeel:id:0</v>
      </c>
      <c r="AB182" t="str">
        <f>A!AA182</f>
        <v>www.sikb.nl</v>
      </c>
      <c r="AC182" t="str">
        <f>A!AB182</f>
        <v>urn:immetingen:waardebewerkingsmethode:id:5</v>
      </c>
      <c r="AD182" t="str">
        <f>A!AC182</f>
        <v>www.sikb.nl</v>
      </c>
      <c r="AE182" t="str">
        <f>A!AD182</f>
        <v>_76d784ee-954a-404d-bae3-2dfee6319477</v>
      </c>
      <c r="AF182">
        <f>A!AE182</f>
        <v>45894.436678240738</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21"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f>A!BW182</f>
        <v>0</v>
      </c>
      <c r="BY182">
        <f>A!BX182</f>
        <v>0</v>
      </c>
      <c r="BZ182">
        <f>A!BY182</f>
        <v>0</v>
      </c>
      <c r="CA182">
        <f>A!BZ182</f>
        <v>0</v>
      </c>
      <c r="CB182">
        <f>A!CA182</f>
        <v>0</v>
      </c>
      <c r="CC182">
        <f>A!CB182</f>
        <v>0</v>
      </c>
      <c r="CD182">
        <f>A!CC182</f>
        <v>0</v>
      </c>
      <c r="CE182">
        <f>A!CD182</f>
        <v>0</v>
      </c>
      <c r="CF182">
        <f>A!CE182</f>
        <v>0</v>
      </c>
      <c r="CG182">
        <f>A!CF182</f>
        <v>0</v>
      </c>
      <c r="CH182">
        <f>A!CG182</f>
        <v>0</v>
      </c>
      <c r="CI182">
        <f>A!CH182</f>
        <v>0</v>
      </c>
      <c r="CJ182" t="str">
        <f>A!CI182</f>
        <v>urn:imsikb0101:Applicaties:id:16</v>
      </c>
      <c r="CK182" t="str">
        <f>A!CJ182</f>
        <v>urn:imsikb0101:DatastroomType:id:1</v>
      </c>
      <c r="CL182">
        <f>A!CK182</f>
        <v>45897</v>
      </c>
      <c r="CM182" t="str">
        <f>A!CL182</f>
        <v>SGS, Rotterdam</v>
      </c>
      <c r="CN182" t="str">
        <f>A!CM182</f>
        <v>LABRESULTAAT SGS</v>
      </c>
      <c r="CO182">
        <f>A!CN182</f>
        <v>45897</v>
      </c>
      <c r="CP182">
        <f>A!CO182</f>
        <v>0</v>
      </c>
      <c r="CQ182" t="str">
        <f>A!CP182</f>
        <v>urn:imsikb0101:Leveranciers:id:21</v>
      </c>
      <c r="CR182" t="str">
        <f>A!CQ182</f>
        <v>14.7.0</v>
      </c>
    </row>
    <row r="183" spans="1:96" x14ac:dyDescent="0.2">
      <c r="A183" t="str">
        <f>A!A183</f>
        <v>LABRESULTAAT</v>
      </c>
      <c r="B183">
        <f>A!B183</f>
        <v>26</v>
      </c>
      <c r="C183" t="str">
        <f>A!C183</f>
        <v>_f29b1744-5081-41ff-ab11-d7514d90de4d</v>
      </c>
      <c r="D183" t="str">
        <f>A!D183</f>
        <v>f29b1744-5081-41ff-ab11-d7514d90de4d</v>
      </c>
      <c r="E183" t="str">
        <f>A!E183</f>
        <v>SIKB</v>
      </c>
      <c r="F183" t="str">
        <f>A!F183</f>
        <v>urn:immetingen:hoedanigheid:id:9</v>
      </c>
      <c r="G183" t="str">
        <f>A!G183</f>
        <v>www.sikb.nl</v>
      </c>
      <c r="H183" t="str">
        <f>A!H183</f>
        <v>urn:immetingen:parameter:id:333</v>
      </c>
      <c r="I183" t="str">
        <f>A!I183</f>
        <v>www.sikb.nl</v>
      </c>
      <c r="J183" t="str">
        <f>A!J183</f>
        <v>urn:immetingen:parameter:id:2720</v>
      </c>
      <c r="K183" t="str">
        <f>A!K183</f>
        <v>www.sikb.nl</v>
      </c>
      <c r="L183">
        <f>A!L183</f>
        <v>45897</v>
      </c>
      <c r="M183" t="str">
        <f>A!M183</f>
        <v>urn:immetingen:LabopdrachtStatus:id:5</v>
      </c>
      <c r="N183">
        <f>A!N183</f>
        <v>1</v>
      </c>
      <c r="O183">
        <f>A!O183</f>
        <v>1</v>
      </c>
      <c r="P183" s="21" t="str">
        <f>IF(A!P183="","",INDEX(B!$A$1:$BT$2000,MATCH(A!P183,B!$AX$1:$AX$2000,0),D!$B$15))</f>
        <v>B09-1-1 B09 (250-350)</v>
      </c>
      <c r="Q183">
        <f>A!Q183</f>
        <v>0</v>
      </c>
      <c r="R183">
        <f>A!R183</f>
        <v>0</v>
      </c>
      <c r="S183">
        <f>A!S183</f>
        <v>0</v>
      </c>
      <c r="T183" t="str">
        <f>A!T183</f>
        <v>immetingen:AnalyticResultType</v>
      </c>
      <c r="U183" t="str">
        <f>A!U183</f>
        <v>23 µg/l</v>
      </c>
      <c r="V183" s="21">
        <f>IF(A!V183="&lt;",1,A!V183)</f>
        <v>0</v>
      </c>
      <c r="W183">
        <f>A!W183</f>
        <v>23</v>
      </c>
      <c r="X183">
        <f>A!X183</f>
        <v>23</v>
      </c>
      <c r="Y183" t="str">
        <f>A!Y183</f>
        <v>urn:immetingen:eenheid:id:14</v>
      </c>
      <c r="Z183" s="21">
        <f t="shared" si="2"/>
        <v>14</v>
      </c>
      <c r="AA183" t="str">
        <f>A!Z183</f>
        <v>urn:immetingen:kwaliteitsoordeel:id:0</v>
      </c>
      <c r="AB183" t="str">
        <f>A!AA183</f>
        <v>www.sikb.nl</v>
      </c>
      <c r="AC183" t="str">
        <f>A!AB183</f>
        <v>urn:immetingen:waardebewerkingsmethode:id:5</v>
      </c>
      <c r="AD183" t="str">
        <f>A!AC183</f>
        <v>www.sikb.nl</v>
      </c>
      <c r="AE183" t="str">
        <f>A!AD183</f>
        <v>_2c1da300-cc9c-49c3-8daa-6c27ddcdb514</v>
      </c>
      <c r="AF183">
        <f>A!AE183</f>
        <v>45894.436678240738</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21"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f>A!BW183</f>
        <v>0</v>
      </c>
      <c r="BY183">
        <f>A!BX183</f>
        <v>0</v>
      </c>
      <c r="BZ183">
        <f>A!BY183</f>
        <v>0</v>
      </c>
      <c r="CA183">
        <f>A!BZ183</f>
        <v>0</v>
      </c>
      <c r="CB183">
        <f>A!CA183</f>
        <v>0</v>
      </c>
      <c r="CC183">
        <f>A!CB183</f>
        <v>0</v>
      </c>
      <c r="CD183">
        <f>A!CC183</f>
        <v>0</v>
      </c>
      <c r="CE183">
        <f>A!CD183</f>
        <v>0</v>
      </c>
      <c r="CF183">
        <f>A!CE183</f>
        <v>0</v>
      </c>
      <c r="CG183">
        <f>A!CF183</f>
        <v>0</v>
      </c>
      <c r="CH183">
        <f>A!CG183</f>
        <v>0</v>
      </c>
      <c r="CI183">
        <f>A!CH183</f>
        <v>0</v>
      </c>
      <c r="CJ183" t="str">
        <f>A!CI183</f>
        <v>urn:imsikb0101:Applicaties:id:16</v>
      </c>
      <c r="CK183" t="str">
        <f>A!CJ183</f>
        <v>urn:imsikb0101:DatastroomType:id:1</v>
      </c>
      <c r="CL183">
        <f>A!CK183</f>
        <v>45897</v>
      </c>
      <c r="CM183" t="str">
        <f>A!CL183</f>
        <v>SGS, Rotterdam</v>
      </c>
      <c r="CN183" t="str">
        <f>A!CM183</f>
        <v>LABRESULTAAT SGS</v>
      </c>
      <c r="CO183">
        <f>A!CN183</f>
        <v>45897</v>
      </c>
      <c r="CP183">
        <f>A!CO183</f>
        <v>0</v>
      </c>
      <c r="CQ183" t="str">
        <f>A!CP183</f>
        <v>urn:imsikb0101:Leveranciers:id:21</v>
      </c>
      <c r="CR183" t="str">
        <f>A!CQ183</f>
        <v>14.7.0</v>
      </c>
    </row>
    <row r="184" spans="1:96" x14ac:dyDescent="0.2">
      <c r="A184" t="str">
        <f>A!A184</f>
        <v>LABRESULTAAT</v>
      </c>
      <c r="B184">
        <f>A!B184</f>
        <v>27</v>
      </c>
      <c r="C184" t="str">
        <f>A!C184</f>
        <v>_eee15ad1-bb22-425d-aa7a-4a36ab651980</v>
      </c>
      <c r="D184" t="str">
        <f>A!D184</f>
        <v>eee15ad1-bb22-425d-aa7a-4a36ab651980</v>
      </c>
      <c r="E184" t="str">
        <f>A!E184</f>
        <v>SIKB</v>
      </c>
      <c r="F184" t="str">
        <f>A!F184</f>
        <v>urn:immetingen:hoedanigheid:id:9</v>
      </c>
      <c r="G184" t="str">
        <f>A!G184</f>
        <v>www.sikb.nl</v>
      </c>
      <c r="H184" t="str">
        <f>A!H184</f>
        <v>urn:immetingen:parameter:id:441</v>
      </c>
      <c r="I184" t="str">
        <f>A!I184</f>
        <v>www.sikb.nl</v>
      </c>
      <c r="J184" t="str">
        <f>A!J184</f>
        <v>urn:immetingen:parameter:id:2720</v>
      </c>
      <c r="K184" t="str">
        <f>A!K184</f>
        <v>www.sikb.nl</v>
      </c>
      <c r="L184">
        <f>A!L184</f>
        <v>45897</v>
      </c>
      <c r="M184" t="str">
        <f>A!M184</f>
        <v>urn:immetingen:LabopdrachtStatus:id:5</v>
      </c>
      <c r="N184">
        <f>A!N184</f>
        <v>1</v>
      </c>
      <c r="O184">
        <f>A!O184</f>
        <v>1</v>
      </c>
      <c r="P184" s="21" t="str">
        <f>IF(A!P184="","",INDEX(B!$A$1:$BT$2000,MATCH(A!P184,B!$AX$1:$AX$2000,0),D!$B$15))</f>
        <v>B09-1-1 B09 (250-350)</v>
      </c>
      <c r="Q184">
        <f>A!Q184</f>
        <v>0</v>
      </c>
      <c r="R184">
        <f>A!R184</f>
        <v>0</v>
      </c>
      <c r="S184">
        <f>A!S184</f>
        <v>0</v>
      </c>
      <c r="T184" t="str">
        <f>A!T184</f>
        <v>immetingen:AnalyticResultType</v>
      </c>
      <c r="U184" t="str">
        <f>A!U184</f>
        <v>&lt;0.2 µg/l</v>
      </c>
      <c r="V184" s="21">
        <f>IF(A!V184="&lt;",1,A!V184)</f>
        <v>1</v>
      </c>
      <c r="W184">
        <f>A!W184</f>
        <v>0.2</v>
      </c>
      <c r="X184">
        <f>A!X184</f>
        <v>0.2</v>
      </c>
      <c r="Y184" t="str">
        <f>A!Y184</f>
        <v>urn:immetingen:eenheid:id:14</v>
      </c>
      <c r="Z184" s="21">
        <f t="shared" si="2"/>
        <v>14</v>
      </c>
      <c r="AA184" t="str">
        <f>A!Z184</f>
        <v>urn:immetingen:kwaliteitsoordeel:id:0</v>
      </c>
      <c r="AB184" t="str">
        <f>A!AA184</f>
        <v>www.sikb.nl</v>
      </c>
      <c r="AC184" t="str">
        <f>A!AB184</f>
        <v>urn:immetingen:waardebewerkingsmethode:id:5</v>
      </c>
      <c r="AD184" t="str">
        <f>A!AC184</f>
        <v>www.sikb.nl</v>
      </c>
      <c r="AE184" t="str">
        <f>A!AD184</f>
        <v>_c6d7b561-48a6-42e2-986a-67fee3b4de35</v>
      </c>
      <c r="AF184">
        <f>A!AE184</f>
        <v>45894.436678240738</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21"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f>A!BW184</f>
        <v>0</v>
      </c>
      <c r="BY184">
        <f>A!BX184</f>
        <v>0</v>
      </c>
      <c r="BZ184">
        <f>A!BY184</f>
        <v>0</v>
      </c>
      <c r="CA184">
        <f>A!BZ184</f>
        <v>0</v>
      </c>
      <c r="CB184">
        <f>A!CA184</f>
        <v>0</v>
      </c>
      <c r="CC184">
        <f>A!CB184</f>
        <v>0</v>
      </c>
      <c r="CD184">
        <f>A!CC184</f>
        <v>0</v>
      </c>
      <c r="CE184">
        <f>A!CD184</f>
        <v>0</v>
      </c>
      <c r="CF184">
        <f>A!CE184</f>
        <v>0</v>
      </c>
      <c r="CG184">
        <f>A!CF184</f>
        <v>0</v>
      </c>
      <c r="CH184">
        <f>A!CG184</f>
        <v>0</v>
      </c>
      <c r="CI184">
        <f>A!CH184</f>
        <v>0</v>
      </c>
      <c r="CJ184" t="str">
        <f>A!CI184</f>
        <v>urn:imsikb0101:Applicaties:id:16</v>
      </c>
      <c r="CK184" t="str">
        <f>A!CJ184</f>
        <v>urn:imsikb0101:DatastroomType:id:1</v>
      </c>
      <c r="CL184">
        <f>A!CK184</f>
        <v>45897</v>
      </c>
      <c r="CM184" t="str">
        <f>A!CL184</f>
        <v>SGS, Rotterdam</v>
      </c>
      <c r="CN184" t="str">
        <f>A!CM184</f>
        <v>LABRESULTAAT SGS</v>
      </c>
      <c r="CO184">
        <f>A!CN184</f>
        <v>45897</v>
      </c>
      <c r="CP184">
        <f>A!CO184</f>
        <v>0</v>
      </c>
      <c r="CQ184" t="str">
        <f>A!CP184</f>
        <v>urn:imsikb0101:Leveranciers:id:21</v>
      </c>
      <c r="CR184" t="str">
        <f>A!CQ184</f>
        <v>14.7.0</v>
      </c>
    </row>
    <row r="185" spans="1:96" x14ac:dyDescent="0.2">
      <c r="A185" t="str">
        <f>A!A185</f>
        <v>LABRESULTAAT</v>
      </c>
      <c r="B185">
        <f>A!B185</f>
        <v>28</v>
      </c>
      <c r="C185" t="str">
        <f>A!C185</f>
        <v>_a5fb1ac7-df99-45ca-83c2-ce563e1a9dab</v>
      </c>
      <c r="D185" t="str">
        <f>A!D185</f>
        <v>a5fb1ac7-df99-45ca-83c2-ce563e1a9dab</v>
      </c>
      <c r="E185" t="str">
        <f>A!E185</f>
        <v>SIKB</v>
      </c>
      <c r="F185" t="str">
        <f>A!F185</f>
        <v>urn:immetingen:hoedanigheid:id:9</v>
      </c>
      <c r="G185" t="str">
        <f>A!G185</f>
        <v>www.sikb.nl</v>
      </c>
      <c r="H185" t="str">
        <f>A!H185</f>
        <v>urn:immetingen:parameter:id:527</v>
      </c>
      <c r="I185" t="str">
        <f>A!I185</f>
        <v>www.sikb.nl</v>
      </c>
      <c r="J185" t="str">
        <f>A!J185</f>
        <v>urn:immetingen:parameter:id:2720</v>
      </c>
      <c r="K185" t="str">
        <f>A!K185</f>
        <v>www.sikb.nl</v>
      </c>
      <c r="L185">
        <f>A!L185</f>
        <v>45897</v>
      </c>
      <c r="M185" t="str">
        <f>A!M185</f>
        <v>urn:immetingen:LabopdrachtStatus:id:5</v>
      </c>
      <c r="N185">
        <f>A!N185</f>
        <v>1</v>
      </c>
      <c r="O185">
        <f>A!O185</f>
        <v>1</v>
      </c>
      <c r="P185" s="21" t="str">
        <f>IF(A!P185="","",INDEX(B!$A$1:$BT$2000,MATCH(A!P185,B!$AX$1:$AX$2000,0),D!$B$15))</f>
        <v>B09-1-1 B09 (250-350)</v>
      </c>
      <c r="Q185">
        <f>A!Q185</f>
        <v>0</v>
      </c>
      <c r="R185">
        <f>A!R185</f>
        <v>0</v>
      </c>
      <c r="S185">
        <f>A!S185</f>
        <v>0</v>
      </c>
      <c r="T185" t="str">
        <f>A!T185</f>
        <v>immetingen:AnalyticResultType</v>
      </c>
      <c r="U185" t="str">
        <f>A!U185</f>
        <v>&lt;2 µg/l</v>
      </c>
      <c r="V185" s="21">
        <f>IF(A!V185="&lt;",1,A!V185)</f>
        <v>1</v>
      </c>
      <c r="W185">
        <f>A!W185</f>
        <v>2</v>
      </c>
      <c r="X185">
        <f>A!X185</f>
        <v>2</v>
      </c>
      <c r="Y185" t="str">
        <f>A!Y185</f>
        <v>urn:immetingen:eenheid:id:14</v>
      </c>
      <c r="Z185" s="21">
        <f t="shared" si="2"/>
        <v>14</v>
      </c>
      <c r="AA185" t="str">
        <f>A!Z185</f>
        <v>urn:immetingen:kwaliteitsoordeel:id:0</v>
      </c>
      <c r="AB185" t="str">
        <f>A!AA185</f>
        <v>www.sikb.nl</v>
      </c>
      <c r="AC185" t="str">
        <f>A!AB185</f>
        <v>urn:immetingen:waardebewerkingsmethode:id:5</v>
      </c>
      <c r="AD185" t="str">
        <f>A!AC185</f>
        <v>www.sikb.nl</v>
      </c>
      <c r="AE185" t="str">
        <f>A!AD185</f>
        <v>_3713d219-5bab-49b1-954d-3171cfe193ab</v>
      </c>
      <c r="AF185">
        <f>A!AE185</f>
        <v>45894.436678240738</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21"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f>A!BW185</f>
        <v>0</v>
      </c>
      <c r="BY185">
        <f>A!BX185</f>
        <v>0</v>
      </c>
      <c r="BZ185">
        <f>A!BY185</f>
        <v>0</v>
      </c>
      <c r="CA185">
        <f>A!BZ185</f>
        <v>0</v>
      </c>
      <c r="CB185">
        <f>A!CA185</f>
        <v>0</v>
      </c>
      <c r="CC185">
        <f>A!CB185</f>
        <v>0</v>
      </c>
      <c r="CD185">
        <f>A!CC185</f>
        <v>0</v>
      </c>
      <c r="CE185">
        <f>A!CD185</f>
        <v>0</v>
      </c>
      <c r="CF185">
        <f>A!CE185</f>
        <v>0</v>
      </c>
      <c r="CG185">
        <f>A!CF185</f>
        <v>0</v>
      </c>
      <c r="CH185">
        <f>A!CG185</f>
        <v>0</v>
      </c>
      <c r="CI185">
        <f>A!CH185</f>
        <v>0</v>
      </c>
      <c r="CJ185" t="str">
        <f>A!CI185</f>
        <v>urn:imsikb0101:Applicaties:id:16</v>
      </c>
      <c r="CK185" t="str">
        <f>A!CJ185</f>
        <v>urn:imsikb0101:DatastroomType:id:1</v>
      </c>
      <c r="CL185">
        <f>A!CK185</f>
        <v>45897</v>
      </c>
      <c r="CM185" t="str">
        <f>A!CL185</f>
        <v>SGS, Rotterdam</v>
      </c>
      <c r="CN185" t="str">
        <f>A!CM185</f>
        <v>LABRESULTAAT SGS</v>
      </c>
      <c r="CO185">
        <f>A!CN185</f>
        <v>45897</v>
      </c>
      <c r="CP185">
        <f>A!CO185</f>
        <v>0</v>
      </c>
      <c r="CQ185" t="str">
        <f>A!CP185</f>
        <v>urn:imsikb0101:Leveranciers:id:21</v>
      </c>
      <c r="CR185" t="str">
        <f>A!CQ185</f>
        <v>14.7.0</v>
      </c>
    </row>
    <row r="186" spans="1:96" x14ac:dyDescent="0.2">
      <c r="A186" t="str">
        <f>A!A186</f>
        <v>LABRESULTAAT</v>
      </c>
      <c r="B186">
        <f>A!B186</f>
        <v>29</v>
      </c>
      <c r="C186" t="str">
        <f>A!C186</f>
        <v>_20d53e57-4132-4e95-abb8-0787d8415b8c</v>
      </c>
      <c r="D186" t="str">
        <f>A!D186</f>
        <v>20d53e57-4132-4e95-abb8-0787d8415b8c</v>
      </c>
      <c r="E186" t="str">
        <f>A!E186</f>
        <v>SIKB</v>
      </c>
      <c r="F186" t="str">
        <f>A!F186</f>
        <v>urn:immetingen:hoedanigheid:id:9</v>
      </c>
      <c r="G186" t="str">
        <f>A!G186</f>
        <v>www.sikb.nl</v>
      </c>
      <c r="H186" t="str">
        <f>A!H186</f>
        <v>urn:immetingen:parameter:id:971</v>
      </c>
      <c r="I186" t="str">
        <f>A!I186</f>
        <v>www.sikb.nl</v>
      </c>
      <c r="J186" t="str">
        <f>A!J186</f>
        <v>urn:immetingen:parameter:id:2720</v>
      </c>
      <c r="K186" t="str">
        <f>A!K186</f>
        <v>www.sikb.nl</v>
      </c>
      <c r="L186">
        <f>A!L186</f>
        <v>45897</v>
      </c>
      <c r="M186" t="str">
        <f>A!M186</f>
        <v>urn:immetingen:LabopdrachtStatus:id:5</v>
      </c>
      <c r="N186">
        <f>A!N186</f>
        <v>1</v>
      </c>
      <c r="O186">
        <f>A!O186</f>
        <v>1</v>
      </c>
      <c r="P186" s="21" t="str">
        <f>IF(A!P186="","",INDEX(B!$A$1:$BT$2000,MATCH(A!P186,B!$AX$1:$AX$2000,0),D!$B$15))</f>
        <v>B09-1-1 B09 (250-350)</v>
      </c>
      <c r="Q186">
        <f>A!Q186</f>
        <v>0</v>
      </c>
      <c r="R186">
        <f>A!R186</f>
        <v>0</v>
      </c>
      <c r="S186">
        <f>A!S186</f>
        <v>0</v>
      </c>
      <c r="T186" t="str">
        <f>A!T186</f>
        <v>immetingen:AnalyticResultType</v>
      </c>
      <c r="U186" t="str">
        <f>A!U186</f>
        <v>&lt;2 µg/l</v>
      </c>
      <c r="V186" s="21">
        <f>IF(A!V186="&lt;",1,A!V186)</f>
        <v>1</v>
      </c>
      <c r="W186">
        <f>A!W186</f>
        <v>2</v>
      </c>
      <c r="X186">
        <f>A!X186</f>
        <v>2</v>
      </c>
      <c r="Y186" t="str">
        <f>A!Y186</f>
        <v>urn:immetingen:eenheid:id:14</v>
      </c>
      <c r="Z186" s="21">
        <f t="shared" si="2"/>
        <v>14</v>
      </c>
      <c r="AA186" t="str">
        <f>A!Z186</f>
        <v>urn:immetingen:kwaliteitsoordeel:id:0</v>
      </c>
      <c r="AB186" t="str">
        <f>A!AA186</f>
        <v>www.sikb.nl</v>
      </c>
      <c r="AC186" t="str">
        <f>A!AB186</f>
        <v>urn:immetingen:waardebewerkingsmethode:id:5</v>
      </c>
      <c r="AD186" t="str">
        <f>A!AC186</f>
        <v>www.sikb.nl</v>
      </c>
      <c r="AE186" t="str">
        <f>A!AD186</f>
        <v>_a994c327-424c-408e-a7ce-45e9f3633cdc</v>
      </c>
      <c r="AF186">
        <f>A!AE186</f>
        <v>45894.436678240738</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21"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f>A!BW186</f>
        <v>0</v>
      </c>
      <c r="BY186">
        <f>A!BX186</f>
        <v>0</v>
      </c>
      <c r="BZ186">
        <f>A!BY186</f>
        <v>0</v>
      </c>
      <c r="CA186">
        <f>A!BZ186</f>
        <v>0</v>
      </c>
      <c r="CB186">
        <f>A!CA186</f>
        <v>0</v>
      </c>
      <c r="CC186">
        <f>A!CB186</f>
        <v>0</v>
      </c>
      <c r="CD186">
        <f>A!CC186</f>
        <v>0</v>
      </c>
      <c r="CE186">
        <f>A!CD186</f>
        <v>0</v>
      </c>
      <c r="CF186">
        <f>A!CE186</f>
        <v>0</v>
      </c>
      <c r="CG186">
        <f>A!CF186</f>
        <v>0</v>
      </c>
      <c r="CH186">
        <f>A!CG186</f>
        <v>0</v>
      </c>
      <c r="CI186">
        <f>A!CH186</f>
        <v>0</v>
      </c>
      <c r="CJ186" t="str">
        <f>A!CI186</f>
        <v>urn:imsikb0101:Applicaties:id:16</v>
      </c>
      <c r="CK186" t="str">
        <f>A!CJ186</f>
        <v>urn:imsikb0101:DatastroomType:id:1</v>
      </c>
      <c r="CL186">
        <f>A!CK186</f>
        <v>45897</v>
      </c>
      <c r="CM186" t="str">
        <f>A!CL186</f>
        <v>SGS, Rotterdam</v>
      </c>
      <c r="CN186" t="str">
        <f>A!CM186</f>
        <v>LABRESULTAAT SGS</v>
      </c>
      <c r="CO186">
        <f>A!CN186</f>
        <v>45897</v>
      </c>
      <c r="CP186">
        <f>A!CO186</f>
        <v>0</v>
      </c>
      <c r="CQ186" t="str">
        <f>A!CP186</f>
        <v>urn:imsikb0101:Leveranciers:id:21</v>
      </c>
      <c r="CR186" t="str">
        <f>A!CQ186</f>
        <v>14.7.0</v>
      </c>
    </row>
    <row r="187" spans="1:96" x14ac:dyDescent="0.2">
      <c r="A187" t="str">
        <f>A!A187</f>
        <v>LABRESULTAAT</v>
      </c>
      <c r="B187">
        <f>A!B187</f>
        <v>30</v>
      </c>
      <c r="C187" t="str">
        <f>A!C187</f>
        <v>_9f8174b3-2fd8-44b7-a6c1-b564ee10d599</v>
      </c>
      <c r="D187" t="str">
        <f>A!D187</f>
        <v>9f8174b3-2fd8-44b7-a6c1-b564ee10d599</v>
      </c>
      <c r="E187" t="str">
        <f>A!E187</f>
        <v>SIKB</v>
      </c>
      <c r="F187" t="str">
        <f>A!F187</f>
        <v>urn:immetingen:hoedanigheid:id:9</v>
      </c>
      <c r="G187" t="str">
        <f>A!G187</f>
        <v>www.sikb.nl</v>
      </c>
      <c r="H187" t="str">
        <f>A!H187</f>
        <v>urn:immetingen:parameter:id:1243</v>
      </c>
      <c r="I187" t="str">
        <f>A!I187</f>
        <v>www.sikb.nl</v>
      </c>
      <c r="J187" t="str">
        <f>A!J187</f>
        <v>urn:immetingen:parameter:id:2720</v>
      </c>
      <c r="K187" t="str">
        <f>A!K187</f>
        <v>www.sikb.nl</v>
      </c>
      <c r="L187">
        <f>A!L187</f>
        <v>45897</v>
      </c>
      <c r="M187" t="str">
        <f>A!M187</f>
        <v>urn:immetingen:LabopdrachtStatus:id:5</v>
      </c>
      <c r="N187">
        <f>A!N187</f>
        <v>1</v>
      </c>
      <c r="O187">
        <f>A!O187</f>
        <v>1</v>
      </c>
      <c r="P187" s="21" t="str">
        <f>IF(A!P187="","",INDEX(B!$A$1:$BT$2000,MATCH(A!P187,B!$AX$1:$AX$2000,0),D!$B$15))</f>
        <v>B09-1-1 B09 (250-350)</v>
      </c>
      <c r="Q187">
        <f>A!Q187</f>
        <v>0</v>
      </c>
      <c r="R187">
        <f>A!R187</f>
        <v>0</v>
      </c>
      <c r="S187">
        <f>A!S187</f>
        <v>0</v>
      </c>
      <c r="T187" t="str">
        <f>A!T187</f>
        <v>immetingen:AnalyticResultType</v>
      </c>
      <c r="U187" t="str">
        <f>A!U187</f>
        <v>&lt;2 µg/l</v>
      </c>
      <c r="V187" s="21">
        <f>IF(A!V187="&lt;",1,A!V187)</f>
        <v>1</v>
      </c>
      <c r="W187">
        <f>A!W187</f>
        <v>2</v>
      </c>
      <c r="X187">
        <f>A!X187</f>
        <v>2</v>
      </c>
      <c r="Y187" t="str">
        <f>A!Y187</f>
        <v>urn:immetingen:eenheid:id:14</v>
      </c>
      <c r="Z187" s="21">
        <f t="shared" si="2"/>
        <v>14</v>
      </c>
      <c r="AA187" t="str">
        <f>A!Z187</f>
        <v>urn:immetingen:kwaliteitsoordeel:id:0</v>
      </c>
      <c r="AB187" t="str">
        <f>A!AA187</f>
        <v>www.sikb.nl</v>
      </c>
      <c r="AC187" t="str">
        <f>A!AB187</f>
        <v>urn:immetingen:waardebewerkingsmethode:id:5</v>
      </c>
      <c r="AD187" t="str">
        <f>A!AC187</f>
        <v>www.sikb.nl</v>
      </c>
      <c r="AE187" t="str">
        <f>A!AD187</f>
        <v>_aca59ff4-84b0-408a-bc33-c5418ed49a7c</v>
      </c>
      <c r="AF187">
        <f>A!AE187</f>
        <v>45894.436678240738</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21"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f>A!BW187</f>
        <v>0</v>
      </c>
      <c r="BY187">
        <f>A!BX187</f>
        <v>0</v>
      </c>
      <c r="BZ187">
        <f>A!BY187</f>
        <v>0</v>
      </c>
      <c r="CA187">
        <f>A!BZ187</f>
        <v>0</v>
      </c>
      <c r="CB187">
        <f>A!CA187</f>
        <v>0</v>
      </c>
      <c r="CC187">
        <f>A!CB187</f>
        <v>0</v>
      </c>
      <c r="CD187">
        <f>A!CC187</f>
        <v>0</v>
      </c>
      <c r="CE187">
        <f>A!CD187</f>
        <v>0</v>
      </c>
      <c r="CF187">
        <f>A!CE187</f>
        <v>0</v>
      </c>
      <c r="CG187">
        <f>A!CF187</f>
        <v>0</v>
      </c>
      <c r="CH187">
        <f>A!CG187</f>
        <v>0</v>
      </c>
      <c r="CI187">
        <f>A!CH187</f>
        <v>0</v>
      </c>
      <c r="CJ187" t="str">
        <f>A!CI187</f>
        <v>urn:imsikb0101:Applicaties:id:16</v>
      </c>
      <c r="CK187" t="str">
        <f>A!CJ187</f>
        <v>urn:imsikb0101:DatastroomType:id:1</v>
      </c>
      <c r="CL187">
        <f>A!CK187</f>
        <v>45897</v>
      </c>
      <c r="CM187" t="str">
        <f>A!CL187</f>
        <v>SGS, Rotterdam</v>
      </c>
      <c r="CN187" t="str">
        <f>A!CM187</f>
        <v>LABRESULTAAT SGS</v>
      </c>
      <c r="CO187">
        <f>A!CN187</f>
        <v>45897</v>
      </c>
      <c r="CP187">
        <f>A!CO187</f>
        <v>0</v>
      </c>
      <c r="CQ187" t="str">
        <f>A!CP187</f>
        <v>urn:imsikb0101:Leveranciers:id:21</v>
      </c>
      <c r="CR187" t="str">
        <f>A!CQ187</f>
        <v>14.7.0</v>
      </c>
    </row>
    <row r="188" spans="1:96" x14ac:dyDescent="0.2">
      <c r="A188" t="str">
        <f>A!A188</f>
        <v>LABRESULTAAT</v>
      </c>
      <c r="B188">
        <f>A!B188</f>
        <v>31</v>
      </c>
      <c r="C188" t="str">
        <f>A!C188</f>
        <v>_6c4a2335-089d-42cc-9624-7c962bde8c09</v>
      </c>
      <c r="D188" t="str">
        <f>A!D188</f>
        <v>6c4a2335-089d-42cc-9624-7c962bde8c09</v>
      </c>
      <c r="E188" t="str">
        <f>A!E188</f>
        <v>SIKB</v>
      </c>
      <c r="F188" t="str">
        <f>A!F188</f>
        <v>urn:immetingen:hoedanigheid:id:9</v>
      </c>
      <c r="G188" t="str">
        <f>A!G188</f>
        <v>www.sikb.nl</v>
      </c>
      <c r="H188" t="str">
        <f>A!H188</f>
        <v>urn:immetingen:parameter:id:1267</v>
      </c>
      <c r="I188" t="str">
        <f>A!I188</f>
        <v>www.sikb.nl</v>
      </c>
      <c r="J188" t="str">
        <f>A!J188</f>
        <v>urn:immetingen:parameter:id:2720</v>
      </c>
      <c r="K188" t="str">
        <f>A!K188</f>
        <v>www.sikb.nl</v>
      </c>
      <c r="L188">
        <f>A!L188</f>
        <v>45897</v>
      </c>
      <c r="M188" t="str">
        <f>A!M188</f>
        <v>urn:immetingen:LabopdrachtStatus:id:5</v>
      </c>
      <c r="N188">
        <f>A!N188</f>
        <v>1</v>
      </c>
      <c r="O188">
        <f>A!O188</f>
        <v>1</v>
      </c>
      <c r="P188" s="21" t="str">
        <f>IF(A!P188="","",INDEX(B!$A$1:$BT$2000,MATCH(A!P188,B!$AX$1:$AX$2000,0),D!$B$15))</f>
        <v>B09-1-1 B09 (250-350)</v>
      </c>
      <c r="Q188">
        <f>A!Q188</f>
        <v>0</v>
      </c>
      <c r="R188">
        <f>A!R188</f>
        <v>0</v>
      </c>
      <c r="S188">
        <f>A!S188</f>
        <v>0</v>
      </c>
      <c r="T188" t="str">
        <f>A!T188</f>
        <v>immetingen:AnalyticResultType</v>
      </c>
      <c r="U188" t="str">
        <f>A!U188</f>
        <v>10 µg/l</v>
      </c>
      <c r="V188" s="21">
        <f>IF(A!V188="&lt;",1,A!V188)</f>
        <v>0</v>
      </c>
      <c r="W188">
        <f>A!W188</f>
        <v>10</v>
      </c>
      <c r="X188">
        <f>A!X188</f>
        <v>10</v>
      </c>
      <c r="Y188" t="str">
        <f>A!Y188</f>
        <v>urn:immetingen:eenheid:id:14</v>
      </c>
      <c r="Z188" s="21">
        <f t="shared" si="2"/>
        <v>14</v>
      </c>
      <c r="AA188" t="str">
        <f>A!Z188</f>
        <v>urn:immetingen:kwaliteitsoordeel:id:0</v>
      </c>
      <c r="AB188" t="str">
        <f>A!AA188</f>
        <v>www.sikb.nl</v>
      </c>
      <c r="AC188" t="str">
        <f>A!AB188</f>
        <v>urn:immetingen:waardebewerkingsmethode:id:5</v>
      </c>
      <c r="AD188" t="str">
        <f>A!AC188</f>
        <v>www.sikb.nl</v>
      </c>
      <c r="AE188" t="str">
        <f>A!AD188</f>
        <v>_8362c34f-e903-4634-b1ae-3f0ab136d7c6</v>
      </c>
      <c r="AF188">
        <f>A!AE188</f>
        <v>45894.436678240738</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21"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f>A!BW188</f>
        <v>0</v>
      </c>
      <c r="BY188">
        <f>A!BX188</f>
        <v>0</v>
      </c>
      <c r="BZ188">
        <f>A!BY188</f>
        <v>0</v>
      </c>
      <c r="CA188">
        <f>A!BZ188</f>
        <v>0</v>
      </c>
      <c r="CB188">
        <f>A!CA188</f>
        <v>0</v>
      </c>
      <c r="CC188">
        <f>A!CB188</f>
        <v>0</v>
      </c>
      <c r="CD188">
        <f>A!CC188</f>
        <v>0</v>
      </c>
      <c r="CE188">
        <f>A!CD188</f>
        <v>0</v>
      </c>
      <c r="CF188">
        <f>A!CE188</f>
        <v>0</v>
      </c>
      <c r="CG188">
        <f>A!CF188</f>
        <v>0</v>
      </c>
      <c r="CH188">
        <f>A!CG188</f>
        <v>0</v>
      </c>
      <c r="CI188">
        <f>A!CH188</f>
        <v>0</v>
      </c>
      <c r="CJ188" t="str">
        <f>A!CI188</f>
        <v>urn:imsikb0101:Applicaties:id:16</v>
      </c>
      <c r="CK188" t="str">
        <f>A!CJ188</f>
        <v>urn:imsikb0101:DatastroomType:id:1</v>
      </c>
      <c r="CL188">
        <f>A!CK188</f>
        <v>45897</v>
      </c>
      <c r="CM188" t="str">
        <f>A!CL188</f>
        <v>SGS, Rotterdam</v>
      </c>
      <c r="CN188" t="str">
        <f>A!CM188</f>
        <v>LABRESULTAAT SGS</v>
      </c>
      <c r="CO188">
        <f>A!CN188</f>
        <v>45897</v>
      </c>
      <c r="CP188">
        <f>A!CO188</f>
        <v>0</v>
      </c>
      <c r="CQ188" t="str">
        <f>A!CP188</f>
        <v>urn:imsikb0101:Leveranciers:id:21</v>
      </c>
      <c r="CR188" t="str">
        <f>A!CQ188</f>
        <v>14.7.0</v>
      </c>
    </row>
    <row r="189" spans="1:96" x14ac:dyDescent="0.2">
      <c r="A189" t="str">
        <f>A!A189</f>
        <v>LABRESULTAAT</v>
      </c>
      <c r="B189">
        <f>A!B189</f>
        <v>32</v>
      </c>
      <c r="C189" t="str">
        <f>A!C189</f>
        <v>_f611c421-52fe-4684-94e3-faa2a2f29341</v>
      </c>
      <c r="D189" t="str">
        <f>A!D189</f>
        <v>f611c421-52fe-4684-94e3-faa2a2f29341</v>
      </c>
      <c r="E189" t="str">
        <f>A!E189</f>
        <v>SIKB</v>
      </c>
      <c r="F189" t="str">
        <f>A!F189</f>
        <v>urn:immetingen:hoedanigheid:id:9</v>
      </c>
      <c r="G189" t="str">
        <f>A!G189</f>
        <v>www.sikb.nl</v>
      </c>
      <c r="H189" t="str">
        <f>A!H189</f>
        <v>urn:immetingen:parameter:id:1116</v>
      </c>
      <c r="I189" t="str">
        <f>A!I189</f>
        <v>www.sikb.nl</v>
      </c>
      <c r="J189" t="str">
        <f>A!J189</f>
        <v>urn:immetingen:parameter:id:2720</v>
      </c>
      <c r="K189" t="str">
        <f>A!K189</f>
        <v>www.sikb.nl</v>
      </c>
      <c r="L189">
        <f>A!L189</f>
        <v>45897</v>
      </c>
      <c r="M189" t="str">
        <f>A!M189</f>
        <v>urn:immetingen:LabopdrachtStatus:id:5</v>
      </c>
      <c r="N189">
        <f>A!N189</f>
        <v>1</v>
      </c>
      <c r="O189">
        <f>A!O189</f>
        <v>1</v>
      </c>
      <c r="P189" s="21" t="str">
        <f>IF(A!P189="","",INDEX(B!$A$1:$BT$2000,MATCH(A!P189,B!$AX$1:$AX$2000,0),D!$B$15))</f>
        <v>B09-1-1 B09 (250-350)</v>
      </c>
      <c r="Q189">
        <f>A!Q189</f>
        <v>0</v>
      </c>
      <c r="R189">
        <f>A!R189</f>
        <v>0</v>
      </c>
      <c r="S189">
        <f>A!S189</f>
        <v>0</v>
      </c>
      <c r="T189" t="str">
        <f>A!T189</f>
        <v>immetingen:AnalyticResultType</v>
      </c>
      <c r="U189" t="str">
        <f>A!U189</f>
        <v>&lt;2 µg/l</v>
      </c>
      <c r="V189" s="21">
        <f>IF(A!V189="&lt;",1,A!V189)</f>
        <v>1</v>
      </c>
      <c r="W189">
        <f>A!W189</f>
        <v>2</v>
      </c>
      <c r="X189">
        <f>A!X189</f>
        <v>2</v>
      </c>
      <c r="Y189" t="str">
        <f>A!Y189</f>
        <v>urn:immetingen:eenheid:id:14</v>
      </c>
      <c r="Z189" s="21">
        <f t="shared" si="2"/>
        <v>14</v>
      </c>
      <c r="AA189" t="str">
        <f>A!Z189</f>
        <v>urn:immetingen:kwaliteitsoordeel:id:0</v>
      </c>
      <c r="AB189" t="str">
        <f>A!AA189</f>
        <v>www.sikb.nl</v>
      </c>
      <c r="AC189" t="str">
        <f>A!AB189</f>
        <v>urn:immetingen:waardebewerkingsmethode:id:5</v>
      </c>
      <c r="AD189" t="str">
        <f>A!AC189</f>
        <v>www.sikb.nl</v>
      </c>
      <c r="AE189" t="str">
        <f>A!AD189</f>
        <v>_6b72dc22-0141-4f33-b7cb-7e447be3de42</v>
      </c>
      <c r="AF189">
        <f>A!AE189</f>
        <v>45894.436678240738</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21"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45897</v>
      </c>
      <c r="CM189" t="str">
        <f>A!CL189</f>
        <v>SGS, Rotterdam</v>
      </c>
      <c r="CN189" t="str">
        <f>A!CM189</f>
        <v>LABRESULTAAT SGS</v>
      </c>
      <c r="CO189">
        <f>A!CN189</f>
        <v>45897</v>
      </c>
      <c r="CP189">
        <f>A!CO189</f>
        <v>0</v>
      </c>
      <c r="CQ189" t="str">
        <f>A!CP189</f>
        <v>urn:imsikb0101:Leveranciers:id:21</v>
      </c>
      <c r="CR189" t="str">
        <f>A!CQ189</f>
        <v>14.7.0</v>
      </c>
    </row>
    <row r="190" spans="1:96" x14ac:dyDescent="0.2">
      <c r="A190" t="str">
        <f>A!A190</f>
        <v>LABRESULTAAT</v>
      </c>
      <c r="B190">
        <f>A!B190</f>
        <v>33</v>
      </c>
      <c r="C190" t="str">
        <f>A!C190</f>
        <v>_cd14d8da-7813-4d7b-b747-ee3931257e93</v>
      </c>
      <c r="D190" t="str">
        <f>A!D190</f>
        <v>cd14d8da-7813-4d7b-b747-ee3931257e93</v>
      </c>
      <c r="E190" t="str">
        <f>A!E190</f>
        <v>SIKB</v>
      </c>
      <c r="F190" t="str">
        <f>A!F190</f>
        <v>urn:immetingen:hoedanigheid:id:9</v>
      </c>
      <c r="G190" t="str">
        <f>A!G190</f>
        <v>www.sikb.nl</v>
      </c>
      <c r="H190" t="str">
        <f>A!H190</f>
        <v>urn:immetingen:parameter:id:1693</v>
      </c>
      <c r="I190" t="str">
        <f>A!I190</f>
        <v>www.sikb.nl</v>
      </c>
      <c r="J190" t="str">
        <f>A!J190</f>
        <v>urn:immetingen:parameter:id:2720</v>
      </c>
      <c r="K190" t="str">
        <f>A!K190</f>
        <v>www.sikb.nl</v>
      </c>
      <c r="L190">
        <f>A!L190</f>
        <v>45897</v>
      </c>
      <c r="M190" t="str">
        <f>A!M190</f>
        <v>urn:immetingen:LabopdrachtStatus:id:5</v>
      </c>
      <c r="N190">
        <f>A!N190</f>
        <v>1</v>
      </c>
      <c r="O190">
        <f>A!O190</f>
        <v>1</v>
      </c>
      <c r="P190" s="21" t="str">
        <f>IF(A!P190="","",INDEX(B!$A$1:$BT$2000,MATCH(A!P190,B!$AX$1:$AX$2000,0),D!$B$15))</f>
        <v>B09-1-1 B09 (250-350)</v>
      </c>
      <c r="Q190">
        <f>A!Q190</f>
        <v>0</v>
      </c>
      <c r="R190">
        <f>A!R190</f>
        <v>0</v>
      </c>
      <c r="S190">
        <f>A!S190</f>
        <v>0</v>
      </c>
      <c r="T190" t="str">
        <f>A!T190</f>
        <v>immetingen:AnalyticResultType</v>
      </c>
      <c r="U190" t="str">
        <f>A!U190</f>
        <v>&lt;10 µg/l</v>
      </c>
      <c r="V190" s="21">
        <f>IF(A!V190="&lt;",1,A!V190)</f>
        <v>1</v>
      </c>
      <c r="W190">
        <f>A!W190</f>
        <v>10</v>
      </c>
      <c r="X190">
        <f>A!X190</f>
        <v>10</v>
      </c>
      <c r="Y190" t="str">
        <f>A!Y190</f>
        <v>urn:immetingen:eenheid:id:14</v>
      </c>
      <c r="Z190" s="21">
        <f t="shared" si="2"/>
        <v>14</v>
      </c>
      <c r="AA190" t="str">
        <f>A!Z190</f>
        <v>urn:immetingen:kwaliteitsoordeel:id:0</v>
      </c>
      <c r="AB190" t="str">
        <f>A!AA190</f>
        <v>www.sikb.nl</v>
      </c>
      <c r="AC190" t="str">
        <f>A!AB190</f>
        <v>urn:immetingen:waardebewerkingsmethode:id:5</v>
      </c>
      <c r="AD190" t="str">
        <f>A!AC190</f>
        <v>www.sikb.nl</v>
      </c>
      <c r="AE190" t="str">
        <f>A!AD190</f>
        <v>_c88182dc-7896-4381-877c-507ae15b7c0c</v>
      </c>
      <c r="AF190">
        <f>A!AE190</f>
        <v>45894.436678240738</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21"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45897</v>
      </c>
      <c r="CM190" t="str">
        <f>A!CL190</f>
        <v>SGS, Rotterdam</v>
      </c>
      <c r="CN190" t="str">
        <f>A!CM190</f>
        <v>LABRESULTAAT SGS</v>
      </c>
      <c r="CO190">
        <f>A!CN190</f>
        <v>45897</v>
      </c>
      <c r="CP190">
        <f>A!CO190</f>
        <v>0</v>
      </c>
      <c r="CQ190" t="str">
        <f>A!CP190</f>
        <v>urn:imsikb0101:Leveranciers:id:21</v>
      </c>
      <c r="CR190" t="str">
        <f>A!CQ190</f>
        <v>14.7.0</v>
      </c>
    </row>
    <row r="191" spans="1:96" x14ac:dyDescent="0.2">
      <c r="A191" t="str">
        <f>A!A191</f>
        <v>LABRESULTAAT</v>
      </c>
      <c r="B191">
        <f>A!B191</f>
        <v>34</v>
      </c>
      <c r="C191" t="str">
        <f>A!C191</f>
        <v>_8fa2eba1-4030-46e9-a954-047e185877fd</v>
      </c>
      <c r="D191" t="str">
        <f>A!D191</f>
        <v>8fa2eba1-4030-46e9-a954-047e185877fd</v>
      </c>
      <c r="E191" t="str">
        <f>A!E191</f>
        <v>SIKB</v>
      </c>
      <c r="F191" t="str">
        <f>A!F191</f>
        <v>urn:immetingen:hoedanigheid:id:8</v>
      </c>
      <c r="G191" t="str">
        <f>A!G191</f>
        <v>www.sikb.nl</v>
      </c>
      <c r="H191" t="str">
        <f>A!H191</f>
        <v>urn:immetingen:parameter:id:1259</v>
      </c>
      <c r="I191" t="str">
        <f>A!I191</f>
        <v>www.sikb.nl</v>
      </c>
      <c r="J191" t="str">
        <f>A!J191</f>
        <v>urn:immetingen:parameter:id:2720</v>
      </c>
      <c r="K191" t="str">
        <f>A!K191</f>
        <v>www.sikb.nl</v>
      </c>
      <c r="L191">
        <f>A!L191</f>
        <v>45897</v>
      </c>
      <c r="M191" t="str">
        <f>A!M191</f>
        <v>urn:immetingen:LabopdrachtStatus:id:5</v>
      </c>
      <c r="N191">
        <f>A!N191</f>
        <v>1</v>
      </c>
      <c r="O191">
        <f>A!O191</f>
        <v>1</v>
      </c>
      <c r="P191" s="21" t="str">
        <f>IF(A!P191="","",INDEX(B!$A$1:$BT$2000,MATCH(A!P191,B!$AX$1:$AX$2000,0),D!$B$15))</f>
        <v>B09-1-1 B09 (250-350)</v>
      </c>
      <c r="Q191">
        <f>A!Q191</f>
        <v>0</v>
      </c>
      <c r="R191">
        <f>A!R191</f>
        <v>0</v>
      </c>
      <c r="S191">
        <f>A!S191</f>
        <v>0</v>
      </c>
      <c r="T191" t="str">
        <f>A!T191</f>
        <v>immetingen:AnalyticResultType</v>
      </c>
      <c r="U191" t="str">
        <f>A!U191</f>
        <v>&lt;0.02 µg/l</v>
      </c>
      <c r="V191" s="21">
        <f>IF(A!V191="&lt;",1,A!V191)</f>
        <v>1</v>
      </c>
      <c r="W191">
        <f>A!W191</f>
        <v>0.02</v>
      </c>
      <c r="X191">
        <f>A!X191</f>
        <v>0.02</v>
      </c>
      <c r="Y191" t="str">
        <f>A!Y191</f>
        <v>urn:immetingen:eenheid:id:14</v>
      </c>
      <c r="Z191" s="21">
        <f t="shared" si="2"/>
        <v>14</v>
      </c>
      <c r="AA191" t="str">
        <f>A!Z191</f>
        <v>urn:immetingen:kwaliteitsoordeel:id:0</v>
      </c>
      <c r="AB191" t="str">
        <f>A!AA191</f>
        <v>www.sikb.nl</v>
      </c>
      <c r="AC191" t="str">
        <f>A!AB191</f>
        <v>urn:immetingen:waardebewerkingsmethode:id:5</v>
      </c>
      <c r="AD191" t="str">
        <f>A!AC191</f>
        <v>www.sikb.nl</v>
      </c>
      <c r="AE191" t="str">
        <f>A!AD191</f>
        <v>_968b32de-c353-476e-9752-f77340d9d198</v>
      </c>
      <c r="AF191">
        <f>A!AE191</f>
        <v>45895.113564814812</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21"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45897</v>
      </c>
      <c r="CM191" t="str">
        <f>A!CL191</f>
        <v>SGS, Rotterdam</v>
      </c>
      <c r="CN191" t="str">
        <f>A!CM191</f>
        <v>LABRESULTAAT SGS</v>
      </c>
      <c r="CO191">
        <f>A!CN191</f>
        <v>45897</v>
      </c>
      <c r="CP191">
        <f>A!CO191</f>
        <v>0</v>
      </c>
      <c r="CQ191" t="str">
        <f>A!CP191</f>
        <v>urn:imsikb0101:Leveranciers:id:21</v>
      </c>
      <c r="CR191" t="str">
        <f>A!CQ191</f>
        <v>14.7.0</v>
      </c>
    </row>
    <row r="192" spans="1:96" x14ac:dyDescent="0.2">
      <c r="A192" t="str">
        <f>A!A192</f>
        <v>LABRESULTAAT</v>
      </c>
      <c r="B192">
        <f>A!B192</f>
        <v>35</v>
      </c>
      <c r="C192" t="str">
        <f>A!C192</f>
        <v>_999cbff2-9d36-477e-ad61-5c472f606426</v>
      </c>
      <c r="D192" t="str">
        <f>A!D192</f>
        <v>999cbff2-9d36-477e-ad61-5c472f606426</v>
      </c>
      <c r="E192" t="str">
        <f>A!E192</f>
        <v>SIKB</v>
      </c>
      <c r="F192" t="str">
        <f>A!F192</f>
        <v>urn:immetingen:hoedanigheid:id:8</v>
      </c>
      <c r="G192" t="str">
        <f>A!G192</f>
        <v>www.sikb.nl</v>
      </c>
      <c r="H192" t="str">
        <f>A!H192</f>
        <v>urn:immetingen:parameter:id:6039</v>
      </c>
      <c r="I192" t="str">
        <f>A!I192</f>
        <v>www.sikb.nl</v>
      </c>
      <c r="J192" t="str">
        <f>A!J192</f>
        <v>urn:immetingen:parameter:id:2720</v>
      </c>
      <c r="K192" t="str">
        <f>A!K192</f>
        <v>www.sikb.nl</v>
      </c>
      <c r="L192">
        <f>A!L192</f>
        <v>45897</v>
      </c>
      <c r="M192" t="str">
        <f>A!M192</f>
        <v>urn:immetingen:LabopdrachtStatus:id:5</v>
      </c>
      <c r="N192">
        <f>A!N192</f>
        <v>1</v>
      </c>
      <c r="O192">
        <f>A!O192</f>
        <v>1</v>
      </c>
      <c r="P192" s="21" t="str">
        <f>IF(A!P192="","",INDEX(B!$A$1:$BT$2000,MATCH(A!P192,B!$AX$1:$AX$2000,0),D!$B$15))</f>
        <v>B09-1-1 B09 (250-350)</v>
      </c>
      <c r="Q192">
        <f>A!Q192</f>
        <v>0</v>
      </c>
      <c r="R192">
        <f>A!R192</f>
        <v>0</v>
      </c>
      <c r="S192">
        <f>A!S192</f>
        <v>0</v>
      </c>
      <c r="T192" t="str">
        <f>A!T192</f>
        <v>immetingen:AnalyticResultType</v>
      </c>
      <c r="U192" t="str">
        <f>A!U192</f>
        <v>14 ng/l</v>
      </c>
      <c r="V192" s="21">
        <f>IF(A!V192="&lt;",1,A!V192)</f>
        <v>0</v>
      </c>
      <c r="W192">
        <f>A!W192</f>
        <v>14</v>
      </c>
      <c r="X192">
        <f>A!X192</f>
        <v>14</v>
      </c>
      <c r="Y192" t="str">
        <f>A!Y192</f>
        <v>urn:immetingen:eenheid:id:79</v>
      </c>
      <c r="Z192" s="21">
        <f t="shared" si="2"/>
        <v>79</v>
      </c>
      <c r="AA192" t="str">
        <f>A!Z192</f>
        <v>urn:immetingen:kwaliteitsoordeel:id:0</v>
      </c>
      <c r="AB192" t="str">
        <f>A!AA192</f>
        <v>www.sikb.nl</v>
      </c>
      <c r="AC192" t="str">
        <f>A!AB192</f>
        <v>urn:immetingen:waardebewerkingsmethode:id:5</v>
      </c>
      <c r="AD192" t="str">
        <f>A!AC192</f>
        <v>www.sikb.nl</v>
      </c>
      <c r="AE192" t="str">
        <f>A!AD192</f>
        <v>_da2a7da1-e36a-4529-b1f7-10c4b0120847</v>
      </c>
      <c r="AF192">
        <f>A!AE192</f>
        <v>45895.679861111108</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21"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45897</v>
      </c>
      <c r="CM192" t="str">
        <f>A!CL192</f>
        <v>SGS, Rotterdam</v>
      </c>
      <c r="CN192" t="str">
        <f>A!CM192</f>
        <v>LABRESULTAAT SGS</v>
      </c>
      <c r="CO192">
        <f>A!CN192</f>
        <v>45897</v>
      </c>
      <c r="CP192">
        <f>A!CO192</f>
        <v>0</v>
      </c>
      <c r="CQ192" t="str">
        <f>A!CP192</f>
        <v>urn:imsikb0101:Leveranciers:id:21</v>
      </c>
      <c r="CR192" t="str">
        <f>A!CQ192</f>
        <v>14.7.0</v>
      </c>
    </row>
    <row r="193" spans="1:96" x14ac:dyDescent="0.2">
      <c r="A193" t="str">
        <f>A!A193</f>
        <v>LABRESULTAAT</v>
      </c>
      <c r="B193">
        <f>A!B193</f>
        <v>36</v>
      </c>
      <c r="C193" t="str">
        <f>A!C193</f>
        <v>_40715c10-11e7-4620-bfe6-ce9ffa6f45fa</v>
      </c>
      <c r="D193" t="str">
        <f>A!D193</f>
        <v>40715c10-11e7-4620-bfe6-ce9ffa6f45fa</v>
      </c>
      <c r="E193" t="str">
        <f>A!E193</f>
        <v>SIKB</v>
      </c>
      <c r="F193" t="str">
        <f>A!F193</f>
        <v>urn:immetingen:hoedanigheid:id:8</v>
      </c>
      <c r="G193" t="str">
        <f>A!G193</f>
        <v>www.sikb.nl</v>
      </c>
      <c r="H193" t="str">
        <f>A!H193</f>
        <v>urn:immetingen:parameter:id:5996</v>
      </c>
      <c r="I193" t="str">
        <f>A!I193</f>
        <v>www.sikb.nl</v>
      </c>
      <c r="J193" t="str">
        <f>A!J193</f>
        <v>urn:immetingen:parameter:id:2720</v>
      </c>
      <c r="K193" t="str">
        <f>A!K193</f>
        <v>www.sikb.nl</v>
      </c>
      <c r="L193">
        <f>A!L193</f>
        <v>45897</v>
      </c>
      <c r="M193" t="str">
        <f>A!M193</f>
        <v>urn:immetingen:LabopdrachtStatus:id:5</v>
      </c>
      <c r="N193">
        <f>A!N193</f>
        <v>1</v>
      </c>
      <c r="O193">
        <f>A!O193</f>
        <v>1</v>
      </c>
      <c r="P193" s="21" t="str">
        <f>IF(A!P193="","",INDEX(B!$A$1:$BT$2000,MATCH(A!P193,B!$AX$1:$AX$2000,0),D!$B$15))</f>
        <v>B09-1-1 B09 (250-350)</v>
      </c>
      <c r="Q193">
        <f>A!Q193</f>
        <v>0</v>
      </c>
      <c r="R193">
        <f>A!R193</f>
        <v>0</v>
      </c>
      <c r="S193">
        <f>A!S193</f>
        <v>0</v>
      </c>
      <c r="T193" t="str">
        <f>A!T193</f>
        <v>immetingen:AnalyticResultType</v>
      </c>
      <c r="U193" t="str">
        <f>A!U193</f>
        <v>&lt;1 ng/l</v>
      </c>
      <c r="V193" s="21">
        <f>IF(A!V193="&lt;",1,A!V193)</f>
        <v>1</v>
      </c>
      <c r="W193">
        <f>A!W193</f>
        <v>1</v>
      </c>
      <c r="X193">
        <f>A!X193</f>
        <v>1</v>
      </c>
      <c r="Y193" t="str">
        <f>A!Y193</f>
        <v>urn:immetingen:eenheid:id:79</v>
      </c>
      <c r="Z193" s="21">
        <f t="shared" si="2"/>
        <v>79</v>
      </c>
      <c r="AA193" t="str">
        <f>A!Z193</f>
        <v>urn:immetingen:kwaliteitsoordeel:id:0</v>
      </c>
      <c r="AB193" t="str">
        <f>A!AA193</f>
        <v>www.sikb.nl</v>
      </c>
      <c r="AC193" t="str">
        <f>A!AB193</f>
        <v>urn:immetingen:waardebewerkingsmethode:id:5</v>
      </c>
      <c r="AD193" t="str">
        <f>A!AC193</f>
        <v>www.sikb.nl</v>
      </c>
      <c r="AE193" t="str">
        <f>A!AD193</f>
        <v>_08a20b4f-361c-488b-bb0e-46a12c38299e</v>
      </c>
      <c r="AF193">
        <f>A!AE193</f>
        <v>45895.679861111108</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21"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45897</v>
      </c>
      <c r="CM193" t="str">
        <f>A!CL193</f>
        <v>SGS, Rotterdam</v>
      </c>
      <c r="CN193" t="str">
        <f>A!CM193</f>
        <v>LABRESULTAAT SGS</v>
      </c>
      <c r="CO193">
        <f>A!CN193</f>
        <v>45897</v>
      </c>
      <c r="CP193">
        <f>A!CO193</f>
        <v>0</v>
      </c>
      <c r="CQ193" t="str">
        <f>A!CP193</f>
        <v>urn:imsikb0101:Leveranciers:id:21</v>
      </c>
      <c r="CR193" t="str">
        <f>A!CQ193</f>
        <v>14.7.0</v>
      </c>
    </row>
    <row r="194" spans="1:96" x14ac:dyDescent="0.2">
      <c r="A194" t="str">
        <f>A!A194</f>
        <v>LABRESULTAAT</v>
      </c>
      <c r="B194">
        <f>A!B194</f>
        <v>37</v>
      </c>
      <c r="C194" t="str">
        <f>A!C194</f>
        <v>_1c3f9460-7b80-4993-9dd0-5cbd6bb258d4</v>
      </c>
      <c r="D194" t="str">
        <f>A!D194</f>
        <v>1c3f9460-7b80-4993-9dd0-5cbd6bb258d4</v>
      </c>
      <c r="E194" t="str">
        <f>A!E194</f>
        <v>SIKB</v>
      </c>
      <c r="F194" t="str">
        <f>A!F194</f>
        <v>urn:immetingen:hoedanigheid:id:8</v>
      </c>
      <c r="G194" t="str">
        <f>A!G194</f>
        <v>www.sikb.nl</v>
      </c>
      <c r="H194" t="str">
        <f>A!H194</f>
        <v>urn:immetingen:parameter:id:5517</v>
      </c>
      <c r="I194" t="str">
        <f>A!I194</f>
        <v>www.sikb.nl</v>
      </c>
      <c r="J194" t="str">
        <f>A!J194</f>
        <v>urn:immetingen:parameter:id:2720</v>
      </c>
      <c r="K194" t="str">
        <f>A!K194</f>
        <v>www.sikb.nl</v>
      </c>
      <c r="L194">
        <f>A!L194</f>
        <v>45897</v>
      </c>
      <c r="M194" t="str">
        <f>A!M194</f>
        <v>urn:immetingen:LabopdrachtStatus:id:5</v>
      </c>
      <c r="N194">
        <f>A!N194</f>
        <v>1</v>
      </c>
      <c r="O194">
        <f>A!O194</f>
        <v>1</v>
      </c>
      <c r="P194" s="21" t="str">
        <f>IF(A!P194="","",INDEX(B!$A$1:$BT$2000,MATCH(A!P194,B!$AX$1:$AX$2000,0),D!$B$15))</f>
        <v>B09-1-1 B09 (250-350)</v>
      </c>
      <c r="Q194">
        <f>A!Q194</f>
        <v>0</v>
      </c>
      <c r="R194">
        <f>A!R194</f>
        <v>0</v>
      </c>
      <c r="S194">
        <f>A!S194</f>
        <v>0</v>
      </c>
      <c r="T194" t="str">
        <f>A!T194</f>
        <v>immetingen:AnalyticResultType</v>
      </c>
      <c r="U194" t="str">
        <f>A!U194</f>
        <v>&lt;1 ng/l</v>
      </c>
      <c r="V194" s="21">
        <f>IF(A!V194="&lt;",1,A!V194)</f>
        <v>1</v>
      </c>
      <c r="W194">
        <f>A!W194</f>
        <v>1</v>
      </c>
      <c r="X194">
        <f>A!X194</f>
        <v>1</v>
      </c>
      <c r="Y194" t="str">
        <f>A!Y194</f>
        <v>urn:immetingen:eenheid:id:79</v>
      </c>
      <c r="Z194" s="21">
        <f t="shared" si="2"/>
        <v>79</v>
      </c>
      <c r="AA194" t="str">
        <f>A!Z194</f>
        <v>urn:immetingen:kwaliteitsoordeel:id:0</v>
      </c>
      <c r="AB194" t="str">
        <f>A!AA194</f>
        <v>www.sikb.nl</v>
      </c>
      <c r="AC194" t="str">
        <f>A!AB194</f>
        <v>urn:immetingen:waardebewerkingsmethode:id:5</v>
      </c>
      <c r="AD194" t="str">
        <f>A!AC194</f>
        <v>www.sikb.nl</v>
      </c>
      <c r="AE194" t="str">
        <f>A!AD194</f>
        <v>_4f7ad0ee-c7a4-4d0b-86d3-5d7141fdfb9b</v>
      </c>
      <c r="AF194">
        <f>A!AE194</f>
        <v>45895.679861111108</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21"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45897</v>
      </c>
      <c r="CM194" t="str">
        <f>A!CL194</f>
        <v>SGS, Rotterdam</v>
      </c>
      <c r="CN194" t="str">
        <f>A!CM194</f>
        <v>LABRESULTAAT SGS</v>
      </c>
      <c r="CO194">
        <f>A!CN194</f>
        <v>45897</v>
      </c>
      <c r="CP194">
        <f>A!CO194</f>
        <v>0</v>
      </c>
      <c r="CQ194" t="str">
        <f>A!CP194</f>
        <v>urn:imsikb0101:Leveranciers:id:21</v>
      </c>
      <c r="CR194" t="str">
        <f>A!CQ194</f>
        <v>14.7.0</v>
      </c>
    </row>
    <row r="195" spans="1:96" x14ac:dyDescent="0.2">
      <c r="A195" t="str">
        <f>A!A195</f>
        <v>LABRESULTAAT</v>
      </c>
      <c r="B195">
        <f>A!B195</f>
        <v>38</v>
      </c>
      <c r="C195" t="str">
        <f>A!C195</f>
        <v>_1ce85220-9552-4eed-8fce-90ec267606c8</v>
      </c>
      <c r="D195" t="str">
        <f>A!D195</f>
        <v>1ce85220-9552-4eed-8fce-90ec267606c8</v>
      </c>
      <c r="E195" t="str">
        <f>A!E195</f>
        <v>SIKB</v>
      </c>
      <c r="F195" t="str">
        <f>A!F195</f>
        <v>urn:immetingen:hoedanigheid:id:8</v>
      </c>
      <c r="G195" t="str">
        <f>A!G195</f>
        <v>www.sikb.nl</v>
      </c>
      <c r="H195" t="str">
        <f>A!H195</f>
        <v>urn:immetingen:parameter:id:5830</v>
      </c>
      <c r="I195" t="str">
        <f>A!I195</f>
        <v>www.sikb.nl</v>
      </c>
      <c r="J195" t="str">
        <f>A!J195</f>
        <v>urn:immetingen:parameter:id:2720</v>
      </c>
      <c r="K195" t="str">
        <f>A!K195</f>
        <v>www.sikb.nl</v>
      </c>
      <c r="L195">
        <f>A!L195</f>
        <v>45897</v>
      </c>
      <c r="M195" t="str">
        <f>A!M195</f>
        <v>urn:immetingen:LabopdrachtStatus:id:5</v>
      </c>
      <c r="N195">
        <f>A!N195</f>
        <v>1</v>
      </c>
      <c r="O195">
        <f>A!O195</f>
        <v>1</v>
      </c>
      <c r="P195" s="21" t="str">
        <f>IF(A!P195="","",INDEX(B!$A$1:$BT$2000,MATCH(A!P195,B!$AX$1:$AX$2000,0),D!$B$15))</f>
        <v>B09-1-1 B09 (250-350)</v>
      </c>
      <c r="Q195">
        <f>A!Q195</f>
        <v>0</v>
      </c>
      <c r="R195">
        <f>A!R195</f>
        <v>0</v>
      </c>
      <c r="S195">
        <f>A!S195</f>
        <v>0</v>
      </c>
      <c r="T195" t="str">
        <f>A!T195</f>
        <v>immetingen:AnalyticResultType</v>
      </c>
      <c r="U195" t="str">
        <f>A!U195</f>
        <v>&lt;1 ng/l</v>
      </c>
      <c r="V195" s="21">
        <f>IF(A!V195="&lt;",1,A!V195)</f>
        <v>1</v>
      </c>
      <c r="W195">
        <f>A!W195</f>
        <v>1</v>
      </c>
      <c r="X195">
        <f>A!X195</f>
        <v>1</v>
      </c>
      <c r="Y195" t="str">
        <f>A!Y195</f>
        <v>urn:immetingen:eenheid:id:79</v>
      </c>
      <c r="Z195" s="21">
        <f t="shared" si="2"/>
        <v>79</v>
      </c>
      <c r="AA195" t="str">
        <f>A!Z195</f>
        <v>urn:immetingen:kwaliteitsoordeel:id:0</v>
      </c>
      <c r="AB195" t="str">
        <f>A!AA195</f>
        <v>www.sikb.nl</v>
      </c>
      <c r="AC195" t="str">
        <f>A!AB195</f>
        <v>urn:immetingen:waardebewerkingsmethode:id:5</v>
      </c>
      <c r="AD195" t="str">
        <f>A!AC195</f>
        <v>www.sikb.nl</v>
      </c>
      <c r="AE195" t="str">
        <f>A!AD195</f>
        <v>_3958c379-8d33-43c8-8f9b-26e7ce6d4221</v>
      </c>
      <c r="AF195">
        <f>A!AE195</f>
        <v>45895.679861111108</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21"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45897</v>
      </c>
      <c r="CM195" t="str">
        <f>A!CL195</f>
        <v>SGS, Rotterdam</v>
      </c>
      <c r="CN195" t="str">
        <f>A!CM195</f>
        <v>LABRESULTAAT SGS</v>
      </c>
      <c r="CO195">
        <f>A!CN195</f>
        <v>45897</v>
      </c>
      <c r="CP195">
        <f>A!CO195</f>
        <v>0</v>
      </c>
      <c r="CQ195" t="str">
        <f>A!CP195</f>
        <v>urn:imsikb0101:Leveranciers:id:21</v>
      </c>
      <c r="CR195" t="str">
        <f>A!CQ195</f>
        <v>14.7.0</v>
      </c>
    </row>
    <row r="196" spans="1:96" x14ac:dyDescent="0.2">
      <c r="A196" t="str">
        <f>A!A196</f>
        <v>LABRESULTAAT</v>
      </c>
      <c r="B196">
        <f>A!B196</f>
        <v>39</v>
      </c>
      <c r="C196" t="str">
        <f>A!C196</f>
        <v>_bbfffe2c-1133-4c85-86e3-2fe9c766b977</v>
      </c>
      <c r="D196" t="str">
        <f>A!D196</f>
        <v>bbfffe2c-1133-4c85-86e3-2fe9c766b977</v>
      </c>
      <c r="E196" t="str">
        <f>A!E196</f>
        <v>SIKB</v>
      </c>
      <c r="F196" t="str">
        <f>A!F196</f>
        <v>urn:immetingen:hoedanigheid:id:8</v>
      </c>
      <c r="G196" t="str">
        <f>A!G196</f>
        <v>www.sikb.nl</v>
      </c>
      <c r="H196" t="str">
        <f>A!H196</f>
        <v>urn:immetingen:parameter:id:3895</v>
      </c>
      <c r="I196" t="str">
        <f>A!I196</f>
        <v>www.sikb.nl</v>
      </c>
      <c r="J196" t="str">
        <f>A!J196</f>
        <v>urn:immetingen:parameter:id:2720</v>
      </c>
      <c r="K196" t="str">
        <f>A!K196</f>
        <v>www.sikb.nl</v>
      </c>
      <c r="L196">
        <f>A!L196</f>
        <v>45897</v>
      </c>
      <c r="M196" t="str">
        <f>A!M196</f>
        <v>urn:immetingen:LabopdrachtStatus:id:5</v>
      </c>
      <c r="N196">
        <f>A!N196</f>
        <v>1</v>
      </c>
      <c r="O196">
        <f>A!O196</f>
        <v>1</v>
      </c>
      <c r="P196" s="21" t="str">
        <f>IF(A!P196="","",INDEX(B!$A$1:$BT$2000,MATCH(A!P196,B!$AX$1:$AX$2000,0),D!$B$15))</f>
        <v>B09-1-1 B09 (250-350)</v>
      </c>
      <c r="Q196">
        <f>A!Q196</f>
        <v>0</v>
      </c>
      <c r="R196">
        <f>A!R196</f>
        <v>0</v>
      </c>
      <c r="S196">
        <f>A!S196</f>
        <v>0</v>
      </c>
      <c r="T196" t="str">
        <f>A!T196</f>
        <v>immetingen:AnalyticResultType</v>
      </c>
      <c r="U196" t="str">
        <f>A!U196</f>
        <v>&lt;1.5 ng/l</v>
      </c>
      <c r="V196" s="21">
        <f>IF(A!V196="&lt;",1,A!V196)</f>
        <v>1</v>
      </c>
      <c r="W196">
        <f>A!W196</f>
        <v>1.5</v>
      </c>
      <c r="X196">
        <f>A!X196</f>
        <v>1.5</v>
      </c>
      <c r="Y196" t="str">
        <f>A!Y196</f>
        <v>urn:immetingen:eenheid:id:79</v>
      </c>
      <c r="Z196" s="21">
        <f t="shared" ref="Z196:Z259" si="3">_xlfn.NUMBERVALUE(MID(Y196,27,3))</f>
        <v>79</v>
      </c>
      <c r="AA196" t="str">
        <f>A!Z196</f>
        <v>urn:immetingen:kwaliteitsoordeel:id:0</v>
      </c>
      <c r="AB196" t="str">
        <f>A!AA196</f>
        <v>www.sikb.nl</v>
      </c>
      <c r="AC196" t="str">
        <f>A!AB196</f>
        <v>urn:immetingen:waardebewerkingsmethode:id:5</v>
      </c>
      <c r="AD196" t="str">
        <f>A!AC196</f>
        <v>www.sikb.nl</v>
      </c>
      <c r="AE196" t="str">
        <f>A!AD196</f>
        <v>_5771010a-11a3-46e8-a91d-3af156b5c47f</v>
      </c>
      <c r="AF196">
        <f>A!AE196</f>
        <v>45895.679861111108</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21"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45897</v>
      </c>
      <c r="CM196" t="str">
        <f>A!CL196</f>
        <v>SGS, Rotterdam</v>
      </c>
      <c r="CN196" t="str">
        <f>A!CM196</f>
        <v>LABRESULTAAT SGS</v>
      </c>
      <c r="CO196">
        <f>A!CN196</f>
        <v>45897</v>
      </c>
      <c r="CP196">
        <f>A!CO196</f>
        <v>0</v>
      </c>
      <c r="CQ196" t="str">
        <f>A!CP196</f>
        <v>urn:imsikb0101:Leveranciers:id:21</v>
      </c>
      <c r="CR196" t="str">
        <f>A!CQ196</f>
        <v>14.7.0</v>
      </c>
    </row>
    <row r="197" spans="1:96" x14ac:dyDescent="0.2">
      <c r="A197" t="str">
        <f>A!A197</f>
        <v>LABRESULTAAT</v>
      </c>
      <c r="B197">
        <f>A!B197</f>
        <v>40</v>
      </c>
      <c r="C197" t="str">
        <f>A!C197</f>
        <v>_5cecabe9-4035-4fa4-82e0-146adb1c3f2b</v>
      </c>
      <c r="D197" t="str">
        <f>A!D197</f>
        <v>5cecabe9-4035-4fa4-82e0-146adb1c3f2b</v>
      </c>
      <c r="E197" t="str">
        <f>A!E197</f>
        <v>SIKB</v>
      </c>
      <c r="F197" t="str">
        <f>A!F197</f>
        <v>urn:immetingen:hoedanigheid:id:8</v>
      </c>
      <c r="G197" t="str">
        <f>A!G197</f>
        <v>www.sikb.nl</v>
      </c>
      <c r="H197" t="str">
        <f>A!H197</f>
        <v>urn:immetingen:parameter:id:4437</v>
      </c>
      <c r="I197" t="str">
        <f>A!I197</f>
        <v>www.sikb.nl</v>
      </c>
      <c r="J197" t="str">
        <f>A!J197</f>
        <v>urn:immetingen:parameter:id:2720</v>
      </c>
      <c r="K197" t="str">
        <f>A!K197</f>
        <v>www.sikb.nl</v>
      </c>
      <c r="L197">
        <f>A!L197</f>
        <v>45897</v>
      </c>
      <c r="M197" t="str">
        <f>A!M197</f>
        <v>urn:immetingen:LabopdrachtStatus:id:5</v>
      </c>
      <c r="N197">
        <f>A!N197</f>
        <v>1</v>
      </c>
      <c r="O197">
        <f>A!O197</f>
        <v>1</v>
      </c>
      <c r="P197" s="21" t="str">
        <f>IF(A!P197="","",INDEX(B!$A$1:$BT$2000,MATCH(A!P197,B!$AX$1:$AX$2000,0),D!$B$15))</f>
        <v>B09-1-1 B09 (250-350)</v>
      </c>
      <c r="Q197">
        <f>A!Q197</f>
        <v>0</v>
      </c>
      <c r="R197">
        <f>A!R197</f>
        <v>0</v>
      </c>
      <c r="S197">
        <f>A!S197</f>
        <v>0</v>
      </c>
      <c r="T197" t="str">
        <f>A!T197</f>
        <v>immetingen:AnalyticResultType</v>
      </c>
      <c r="U197" t="str">
        <f>A!U197</f>
        <v>3.6 ng/l</v>
      </c>
      <c r="V197" s="21">
        <f>IF(A!V197="&lt;",1,A!V197)</f>
        <v>0</v>
      </c>
      <c r="W197">
        <f>A!W197</f>
        <v>3.6</v>
      </c>
      <c r="X197">
        <f>A!X197</f>
        <v>3.6</v>
      </c>
      <c r="Y197" t="str">
        <f>A!Y197</f>
        <v>urn:immetingen:eenheid:id:79</v>
      </c>
      <c r="Z197" s="21">
        <f t="shared" si="3"/>
        <v>79</v>
      </c>
      <c r="AA197" t="str">
        <f>A!Z197</f>
        <v>urn:immetingen:kwaliteitsoordeel:id:0</v>
      </c>
      <c r="AB197" t="str">
        <f>A!AA197</f>
        <v>www.sikb.nl</v>
      </c>
      <c r="AC197" t="str">
        <f>A!AB197</f>
        <v>urn:immetingen:waardebewerkingsmethode:id:5</v>
      </c>
      <c r="AD197" t="str">
        <f>A!AC197</f>
        <v>www.sikb.nl</v>
      </c>
      <c r="AE197" t="str">
        <f>A!AD197</f>
        <v>_6a0cdf83-6f76-46e9-b1ed-c7bd862fe349</v>
      </c>
      <c r="AF197">
        <f>A!AE197</f>
        <v>45895.679861111108</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21"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45897</v>
      </c>
      <c r="CM197" t="str">
        <f>A!CL197</f>
        <v>SGS, Rotterdam</v>
      </c>
      <c r="CN197" t="str">
        <f>A!CM197</f>
        <v>LABRESULTAAT SGS</v>
      </c>
      <c r="CO197">
        <f>A!CN197</f>
        <v>45897</v>
      </c>
      <c r="CP197">
        <f>A!CO197</f>
        <v>0</v>
      </c>
      <c r="CQ197" t="str">
        <f>A!CP197</f>
        <v>urn:imsikb0101:Leveranciers:id:21</v>
      </c>
      <c r="CR197" t="str">
        <f>A!CQ197</f>
        <v>14.7.0</v>
      </c>
    </row>
    <row r="198" spans="1:96" x14ac:dyDescent="0.2">
      <c r="A198" t="str">
        <f>A!A198</f>
        <v>LABRESULTAAT</v>
      </c>
      <c r="B198">
        <f>A!B198</f>
        <v>41</v>
      </c>
      <c r="C198" t="str">
        <f>A!C198</f>
        <v>_95bcc321-40e4-4420-926d-e23616757005</v>
      </c>
      <c r="D198" t="str">
        <f>A!D198</f>
        <v>95bcc321-40e4-4420-926d-e23616757005</v>
      </c>
      <c r="E198" t="str">
        <f>A!E198</f>
        <v>SIKB</v>
      </c>
      <c r="F198" t="str">
        <f>A!F198</f>
        <v>urn:immetingen:hoedanigheid:id:8</v>
      </c>
      <c r="G198" t="str">
        <f>A!G198</f>
        <v>www.sikb.nl</v>
      </c>
      <c r="H198" t="str">
        <f>A!H198</f>
        <v>urn:immetingen:parameter:id:3898</v>
      </c>
      <c r="I198" t="str">
        <f>A!I198</f>
        <v>www.sikb.nl</v>
      </c>
      <c r="J198" t="str">
        <f>A!J198</f>
        <v>urn:immetingen:parameter:id:2720</v>
      </c>
      <c r="K198" t="str">
        <f>A!K198</f>
        <v>www.sikb.nl</v>
      </c>
      <c r="L198">
        <f>A!L198</f>
        <v>45897</v>
      </c>
      <c r="M198" t="str">
        <f>A!M198</f>
        <v>urn:immetingen:LabopdrachtStatus:id:5</v>
      </c>
      <c r="N198">
        <f>A!N198</f>
        <v>1</v>
      </c>
      <c r="O198">
        <f>A!O198</f>
        <v>1</v>
      </c>
      <c r="P198" s="21" t="str">
        <f>IF(A!P198="","",INDEX(B!$A$1:$BT$2000,MATCH(A!P198,B!$AX$1:$AX$2000,0),D!$B$15))</f>
        <v>B09-1-1 B09 (250-350)</v>
      </c>
      <c r="Q198">
        <f>A!Q198</f>
        <v>0</v>
      </c>
      <c r="R198">
        <f>A!R198</f>
        <v>0</v>
      </c>
      <c r="S198">
        <f>A!S198</f>
        <v>0</v>
      </c>
      <c r="T198" t="str">
        <f>A!T198</f>
        <v>immetingen:AnalyticResultType</v>
      </c>
      <c r="U198" t="str">
        <f>A!U198</f>
        <v>&lt;1 ng/l</v>
      </c>
      <c r="V198" s="21">
        <f>IF(A!V198="&lt;",1,A!V198)</f>
        <v>1</v>
      </c>
      <c r="W198">
        <f>A!W198</f>
        <v>1</v>
      </c>
      <c r="X198">
        <f>A!X198</f>
        <v>1</v>
      </c>
      <c r="Y198" t="str">
        <f>A!Y198</f>
        <v>urn:immetingen:eenheid:id:79</v>
      </c>
      <c r="Z198" s="21">
        <f t="shared" si="3"/>
        <v>79</v>
      </c>
      <c r="AA198" t="str">
        <f>A!Z198</f>
        <v>urn:immetingen:kwaliteitsoordeel:id:0</v>
      </c>
      <c r="AB198" t="str">
        <f>A!AA198</f>
        <v>www.sikb.nl</v>
      </c>
      <c r="AC198" t="str">
        <f>A!AB198</f>
        <v>urn:immetingen:waardebewerkingsmethode:id:5</v>
      </c>
      <c r="AD198" t="str">
        <f>A!AC198</f>
        <v>www.sikb.nl</v>
      </c>
      <c r="AE198" t="str">
        <f>A!AD198</f>
        <v>_2965ff2f-4f0d-4a9b-be07-1bb2c3c933f6</v>
      </c>
      <c r="AF198">
        <f>A!AE198</f>
        <v>45895.679861111108</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21"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45897</v>
      </c>
      <c r="CM198" t="str">
        <f>A!CL198</f>
        <v>SGS, Rotterdam</v>
      </c>
      <c r="CN198" t="str">
        <f>A!CM198</f>
        <v>LABRESULTAAT SGS</v>
      </c>
      <c r="CO198">
        <f>A!CN198</f>
        <v>45897</v>
      </c>
      <c r="CP198">
        <f>A!CO198</f>
        <v>0</v>
      </c>
      <c r="CQ198" t="str">
        <f>A!CP198</f>
        <v>urn:imsikb0101:Leveranciers:id:21</v>
      </c>
      <c r="CR198" t="str">
        <f>A!CQ198</f>
        <v>14.7.0</v>
      </c>
    </row>
    <row r="199" spans="1:96" x14ac:dyDescent="0.2">
      <c r="A199" t="str">
        <f>A!A199</f>
        <v>LABRESULTAAT</v>
      </c>
      <c r="B199">
        <f>A!B199</f>
        <v>42</v>
      </c>
      <c r="C199" t="str">
        <f>A!C199</f>
        <v>_f1f5cfdc-3c0f-4aa3-ac1d-69dc9d9434b1</v>
      </c>
      <c r="D199" t="str">
        <f>A!D199</f>
        <v>f1f5cfdc-3c0f-4aa3-ac1d-69dc9d9434b1</v>
      </c>
      <c r="E199" t="str">
        <f>A!E199</f>
        <v>SIKB</v>
      </c>
      <c r="F199" t="str">
        <f>A!F199</f>
        <v>urn:immetingen:hoedanigheid:id:8</v>
      </c>
      <c r="G199" t="str">
        <f>A!G199</f>
        <v>www.sikb.nl</v>
      </c>
      <c r="H199" t="str">
        <f>A!H199</f>
        <v>urn:immetingen:parameter:id:4438</v>
      </c>
      <c r="I199" t="str">
        <f>A!I199</f>
        <v>www.sikb.nl</v>
      </c>
      <c r="J199" t="str">
        <f>A!J199</f>
        <v>urn:immetingen:parameter:id:2720</v>
      </c>
      <c r="K199" t="str">
        <f>A!K199</f>
        <v>www.sikb.nl</v>
      </c>
      <c r="L199">
        <f>A!L199</f>
        <v>45897</v>
      </c>
      <c r="M199" t="str">
        <f>A!M199</f>
        <v>urn:immetingen:LabopdrachtStatus:id:5</v>
      </c>
      <c r="N199">
        <f>A!N199</f>
        <v>1</v>
      </c>
      <c r="O199">
        <f>A!O199</f>
        <v>1</v>
      </c>
      <c r="P199" s="21" t="str">
        <f>IF(A!P199="","",INDEX(B!$A$1:$BT$2000,MATCH(A!P199,B!$AX$1:$AX$2000,0),D!$B$15))</f>
        <v>B09-1-1 B09 (250-350)</v>
      </c>
      <c r="Q199">
        <f>A!Q199</f>
        <v>0</v>
      </c>
      <c r="R199">
        <f>A!R199</f>
        <v>0</v>
      </c>
      <c r="S199">
        <f>A!S199</f>
        <v>0</v>
      </c>
      <c r="T199" t="str">
        <f>A!T199</f>
        <v>immetingen:AnalyticResultType</v>
      </c>
      <c r="U199" t="str">
        <f>A!U199</f>
        <v>&lt;1 ng/l</v>
      </c>
      <c r="V199" s="21">
        <f>IF(A!V199="&lt;",1,A!V199)</f>
        <v>1</v>
      </c>
      <c r="W199">
        <f>A!W199</f>
        <v>1</v>
      </c>
      <c r="X199">
        <f>A!X199</f>
        <v>1</v>
      </c>
      <c r="Y199" t="str">
        <f>A!Y199</f>
        <v>urn:immetingen:eenheid:id:79</v>
      </c>
      <c r="Z199" s="21">
        <f t="shared" si="3"/>
        <v>79</v>
      </c>
      <c r="AA199" t="str">
        <f>A!Z199</f>
        <v>urn:immetingen:kwaliteitsoordeel:id:0</v>
      </c>
      <c r="AB199" t="str">
        <f>A!AA199</f>
        <v>www.sikb.nl</v>
      </c>
      <c r="AC199" t="str">
        <f>A!AB199</f>
        <v>urn:immetingen:waardebewerkingsmethode:id:5</v>
      </c>
      <c r="AD199" t="str">
        <f>A!AC199</f>
        <v>www.sikb.nl</v>
      </c>
      <c r="AE199" t="str">
        <f>A!AD199</f>
        <v>_5310fa80-c5b9-4688-a703-37d219ea34d9</v>
      </c>
      <c r="AF199">
        <f>A!AE199</f>
        <v>45895.679861111108</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21"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45897</v>
      </c>
      <c r="CM199" t="str">
        <f>A!CL199</f>
        <v>SGS, Rotterdam</v>
      </c>
      <c r="CN199" t="str">
        <f>A!CM199</f>
        <v>LABRESULTAAT SGS</v>
      </c>
      <c r="CO199">
        <f>A!CN199</f>
        <v>45897</v>
      </c>
      <c r="CP199">
        <f>A!CO199</f>
        <v>0</v>
      </c>
      <c r="CQ199" t="str">
        <f>A!CP199</f>
        <v>urn:imsikb0101:Leveranciers:id:21</v>
      </c>
      <c r="CR199" t="str">
        <f>A!CQ199</f>
        <v>14.7.0</v>
      </c>
    </row>
    <row r="200" spans="1:96" x14ac:dyDescent="0.2">
      <c r="A200" t="str">
        <f>A!A200</f>
        <v>LABRESULTAAT</v>
      </c>
      <c r="B200">
        <f>A!B200</f>
        <v>43</v>
      </c>
      <c r="C200" t="str">
        <f>A!C200</f>
        <v>_483dd6d1-4024-4905-8b67-df7a3f25b1ce</v>
      </c>
      <c r="D200" t="str">
        <f>A!D200</f>
        <v>483dd6d1-4024-4905-8b67-df7a3f25b1ce</v>
      </c>
      <c r="E200" t="str">
        <f>A!E200</f>
        <v>SIKB</v>
      </c>
      <c r="F200" t="str">
        <f>A!F200</f>
        <v>urn:immetingen:hoedanigheid:id:8</v>
      </c>
      <c r="G200" t="str">
        <f>A!G200</f>
        <v>www.sikb.nl</v>
      </c>
      <c r="H200" t="str">
        <f>A!H200</f>
        <v>urn:immetingen:parameter:id:4439</v>
      </c>
      <c r="I200" t="str">
        <f>A!I200</f>
        <v>www.sikb.nl</v>
      </c>
      <c r="J200" t="str">
        <f>A!J200</f>
        <v>urn:immetingen:parameter:id:2720</v>
      </c>
      <c r="K200" t="str">
        <f>A!K200</f>
        <v>www.sikb.nl</v>
      </c>
      <c r="L200">
        <f>A!L200</f>
        <v>45897</v>
      </c>
      <c r="M200" t="str">
        <f>A!M200</f>
        <v>urn:immetingen:LabopdrachtStatus:id:5</v>
      </c>
      <c r="N200">
        <f>A!N200</f>
        <v>1</v>
      </c>
      <c r="O200">
        <f>A!O200</f>
        <v>1</v>
      </c>
      <c r="P200" s="21" t="str">
        <f>IF(A!P200="","",INDEX(B!$A$1:$BT$2000,MATCH(A!P200,B!$AX$1:$AX$2000,0),D!$B$15))</f>
        <v>B09-1-1 B09 (250-350)</v>
      </c>
      <c r="Q200">
        <f>A!Q200</f>
        <v>0</v>
      </c>
      <c r="R200">
        <f>A!R200</f>
        <v>0</v>
      </c>
      <c r="S200">
        <f>A!S200</f>
        <v>0</v>
      </c>
      <c r="T200" t="str">
        <f>A!T200</f>
        <v>immetingen:AnalyticResultType</v>
      </c>
      <c r="U200" t="str">
        <f>A!U200</f>
        <v>&lt;2 ng/l</v>
      </c>
      <c r="V200" s="21">
        <f>IF(A!V200="&lt;",1,A!V200)</f>
        <v>1</v>
      </c>
      <c r="W200">
        <f>A!W200</f>
        <v>2</v>
      </c>
      <c r="X200">
        <f>A!X200</f>
        <v>2</v>
      </c>
      <c r="Y200" t="str">
        <f>A!Y200</f>
        <v>urn:immetingen:eenheid:id:79</v>
      </c>
      <c r="Z200" s="21">
        <f t="shared" si="3"/>
        <v>79</v>
      </c>
      <c r="AA200" t="str">
        <f>A!Z200</f>
        <v>urn:immetingen:kwaliteitsoordeel:id:0</v>
      </c>
      <c r="AB200" t="str">
        <f>A!AA200</f>
        <v>www.sikb.nl</v>
      </c>
      <c r="AC200" t="str">
        <f>A!AB200</f>
        <v>urn:immetingen:waardebewerkingsmethode:id:5</v>
      </c>
      <c r="AD200" t="str">
        <f>A!AC200</f>
        <v>www.sikb.nl</v>
      </c>
      <c r="AE200" t="str">
        <f>A!AD200</f>
        <v>_92b3b87b-fcb8-4aea-9d1f-0bc645b782ee</v>
      </c>
      <c r="AF200">
        <f>A!AE200</f>
        <v>45895.679861111108</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21"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45897</v>
      </c>
      <c r="CM200" t="str">
        <f>A!CL200</f>
        <v>SGS, Rotterdam</v>
      </c>
      <c r="CN200" t="str">
        <f>A!CM200</f>
        <v>LABRESULTAAT SGS</v>
      </c>
      <c r="CO200">
        <f>A!CN200</f>
        <v>45897</v>
      </c>
      <c r="CP200">
        <f>A!CO200</f>
        <v>0</v>
      </c>
      <c r="CQ200" t="str">
        <f>A!CP200</f>
        <v>urn:imsikb0101:Leveranciers:id:21</v>
      </c>
      <c r="CR200" t="str">
        <f>A!CQ200</f>
        <v>14.7.0</v>
      </c>
    </row>
    <row r="201" spans="1:96" x14ac:dyDescent="0.2">
      <c r="A201" t="str">
        <f>A!A201</f>
        <v>LABRESULTAAT</v>
      </c>
      <c r="B201">
        <f>A!B201</f>
        <v>44</v>
      </c>
      <c r="C201" t="str">
        <f>A!C201</f>
        <v>_b6911345-5071-4733-90a2-fa0fcaa6c0d2</v>
      </c>
      <c r="D201" t="str">
        <f>A!D201</f>
        <v>b6911345-5071-4733-90a2-fa0fcaa6c0d2</v>
      </c>
      <c r="E201" t="str">
        <f>A!E201</f>
        <v>SIKB</v>
      </c>
      <c r="F201" t="str">
        <f>A!F201</f>
        <v>urn:immetingen:hoedanigheid:id:8</v>
      </c>
      <c r="G201" t="str">
        <f>A!G201</f>
        <v>www.sikb.nl</v>
      </c>
      <c r="H201" t="str">
        <f>A!H201</f>
        <v>urn:immetingen:parameter:id:3931</v>
      </c>
      <c r="I201" t="str">
        <f>A!I201</f>
        <v>www.sikb.nl</v>
      </c>
      <c r="J201" t="str">
        <f>A!J201</f>
        <v>urn:immetingen:parameter:id:2720</v>
      </c>
      <c r="K201" t="str">
        <f>A!K201</f>
        <v>www.sikb.nl</v>
      </c>
      <c r="L201">
        <f>A!L201</f>
        <v>45897</v>
      </c>
      <c r="M201" t="str">
        <f>A!M201</f>
        <v>urn:immetingen:LabopdrachtStatus:id:5</v>
      </c>
      <c r="N201">
        <f>A!N201</f>
        <v>1</v>
      </c>
      <c r="O201">
        <f>A!O201</f>
        <v>1</v>
      </c>
      <c r="P201" s="21" t="str">
        <f>IF(A!P201="","",INDEX(B!$A$1:$BT$2000,MATCH(A!P201,B!$AX$1:$AX$2000,0),D!$B$15))</f>
        <v>B09-1-1 B09 (250-350)</v>
      </c>
      <c r="Q201">
        <f>A!Q201</f>
        <v>0</v>
      </c>
      <c r="R201">
        <f>A!R201</f>
        <v>0</v>
      </c>
      <c r="S201">
        <f>A!S201</f>
        <v>0</v>
      </c>
      <c r="T201" t="str">
        <f>A!T201</f>
        <v>immetingen:AnalyticResultType</v>
      </c>
      <c r="U201" t="str">
        <f>A!U201</f>
        <v>&lt;1 ng/l</v>
      </c>
      <c r="V201" s="21">
        <f>IF(A!V201="&lt;",1,A!V201)</f>
        <v>1</v>
      </c>
      <c r="W201">
        <f>A!W201</f>
        <v>1</v>
      </c>
      <c r="X201">
        <f>A!X201</f>
        <v>1</v>
      </c>
      <c r="Y201" t="str">
        <f>A!Y201</f>
        <v>urn:immetingen:eenheid:id:79</v>
      </c>
      <c r="Z201" s="21">
        <f t="shared" si="3"/>
        <v>79</v>
      </c>
      <c r="AA201" t="str">
        <f>A!Z201</f>
        <v>urn:immetingen:kwaliteitsoordeel:id:0</v>
      </c>
      <c r="AB201" t="str">
        <f>A!AA201</f>
        <v>www.sikb.nl</v>
      </c>
      <c r="AC201" t="str">
        <f>A!AB201</f>
        <v>urn:immetingen:waardebewerkingsmethode:id:5</v>
      </c>
      <c r="AD201" t="str">
        <f>A!AC201</f>
        <v>www.sikb.nl</v>
      </c>
      <c r="AE201" t="str">
        <f>A!AD201</f>
        <v>_0f2c14a6-0301-4fb9-8204-01e5081efbcd</v>
      </c>
      <c r="AF201">
        <f>A!AE201</f>
        <v>45895.679861111108</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21"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45897</v>
      </c>
      <c r="CM201" t="str">
        <f>A!CL201</f>
        <v>SGS, Rotterdam</v>
      </c>
      <c r="CN201" t="str">
        <f>A!CM201</f>
        <v>LABRESULTAAT SGS</v>
      </c>
      <c r="CO201">
        <f>A!CN201</f>
        <v>45897</v>
      </c>
      <c r="CP201">
        <f>A!CO201</f>
        <v>0</v>
      </c>
      <c r="CQ201" t="str">
        <f>A!CP201</f>
        <v>urn:imsikb0101:Leveranciers:id:21</v>
      </c>
      <c r="CR201" t="str">
        <f>A!CQ201</f>
        <v>14.7.0</v>
      </c>
    </row>
    <row r="202" spans="1:96" x14ac:dyDescent="0.2">
      <c r="A202" t="str">
        <f>A!A202</f>
        <v>LABRESULTAAT</v>
      </c>
      <c r="B202">
        <f>A!B202</f>
        <v>45</v>
      </c>
      <c r="C202" t="str">
        <f>A!C202</f>
        <v>_5ad4bfb0-8b72-430d-bc5a-83d9c4321e4c</v>
      </c>
      <c r="D202" t="str">
        <f>A!D202</f>
        <v>5ad4bfb0-8b72-430d-bc5a-83d9c4321e4c</v>
      </c>
      <c r="E202" t="str">
        <f>A!E202</f>
        <v>SIKB</v>
      </c>
      <c r="F202" t="str">
        <f>A!F202</f>
        <v>urn:immetingen:hoedanigheid:id:8</v>
      </c>
      <c r="G202" t="str">
        <f>A!G202</f>
        <v>www.sikb.nl</v>
      </c>
      <c r="H202" t="str">
        <f>A!H202</f>
        <v>urn:immetingen:parameter:id:4440</v>
      </c>
      <c r="I202" t="str">
        <f>A!I202</f>
        <v>www.sikb.nl</v>
      </c>
      <c r="J202" t="str">
        <f>A!J202</f>
        <v>urn:immetingen:parameter:id:2720</v>
      </c>
      <c r="K202" t="str">
        <f>A!K202</f>
        <v>www.sikb.nl</v>
      </c>
      <c r="L202">
        <f>A!L202</f>
        <v>45897</v>
      </c>
      <c r="M202" t="str">
        <f>A!M202</f>
        <v>urn:immetingen:LabopdrachtStatus:id:5</v>
      </c>
      <c r="N202">
        <f>A!N202</f>
        <v>1</v>
      </c>
      <c r="O202">
        <f>A!O202</f>
        <v>1</v>
      </c>
      <c r="P202" s="21" t="str">
        <f>IF(A!P202="","",INDEX(B!$A$1:$BT$2000,MATCH(A!P202,B!$AX$1:$AX$2000,0),D!$B$15))</f>
        <v>B09-1-1 B09 (250-350)</v>
      </c>
      <c r="Q202">
        <f>A!Q202</f>
        <v>0</v>
      </c>
      <c r="R202">
        <f>A!R202</f>
        <v>0</v>
      </c>
      <c r="S202">
        <f>A!S202</f>
        <v>0</v>
      </c>
      <c r="T202" t="str">
        <f>A!T202</f>
        <v>immetingen:AnalyticResultType</v>
      </c>
      <c r="U202" t="str">
        <f>A!U202</f>
        <v>2.9 ng/l</v>
      </c>
      <c r="V202" s="21">
        <f>IF(A!V202="&lt;",1,A!V202)</f>
        <v>0</v>
      </c>
      <c r="W202">
        <f>A!W202</f>
        <v>2.9</v>
      </c>
      <c r="X202">
        <f>A!X202</f>
        <v>2.9</v>
      </c>
      <c r="Y202" t="str">
        <f>A!Y202</f>
        <v>urn:immetingen:eenheid:id:79</v>
      </c>
      <c r="Z202" s="21">
        <f t="shared" si="3"/>
        <v>79</v>
      </c>
      <c r="AA202" t="str">
        <f>A!Z202</f>
        <v>urn:immetingen:kwaliteitsoordeel:id:0</v>
      </c>
      <c r="AB202" t="str">
        <f>A!AA202</f>
        <v>www.sikb.nl</v>
      </c>
      <c r="AC202" t="str">
        <f>A!AB202</f>
        <v>urn:immetingen:waardebewerkingsmethode:id:5</v>
      </c>
      <c r="AD202" t="str">
        <f>A!AC202</f>
        <v>www.sikb.nl</v>
      </c>
      <c r="AE202" t="str">
        <f>A!AD202</f>
        <v>_f60baff1-3e77-45e6-a111-a0eee7e60f11</v>
      </c>
      <c r="AF202">
        <f>A!AE202</f>
        <v>45895.679861111108</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21"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45897</v>
      </c>
      <c r="CM202" t="str">
        <f>A!CL202</f>
        <v>SGS, Rotterdam</v>
      </c>
      <c r="CN202" t="str">
        <f>A!CM202</f>
        <v>LABRESULTAAT SGS</v>
      </c>
      <c r="CO202">
        <f>A!CN202</f>
        <v>45897</v>
      </c>
      <c r="CP202">
        <f>A!CO202</f>
        <v>0</v>
      </c>
      <c r="CQ202" t="str">
        <f>A!CP202</f>
        <v>urn:imsikb0101:Leveranciers:id:21</v>
      </c>
      <c r="CR202" t="str">
        <f>A!CQ202</f>
        <v>14.7.0</v>
      </c>
    </row>
    <row r="203" spans="1:96" x14ac:dyDescent="0.2">
      <c r="A203" t="str">
        <f>A!A203</f>
        <v>LABRESULTAAT</v>
      </c>
      <c r="B203">
        <f>A!B203</f>
        <v>46</v>
      </c>
      <c r="C203" t="str">
        <f>A!C203</f>
        <v>_0721c4b0-2c47-46e8-bc58-105294d9ba37</v>
      </c>
      <c r="D203" t="str">
        <f>A!D203</f>
        <v>0721c4b0-2c47-46e8-bc58-105294d9ba37</v>
      </c>
      <c r="E203" t="str">
        <f>A!E203</f>
        <v>SIKB</v>
      </c>
      <c r="F203" t="str">
        <f>A!F203</f>
        <v>urn:immetingen:hoedanigheid:id:8</v>
      </c>
      <c r="G203" t="str">
        <f>A!G203</f>
        <v>www.sikb.nl</v>
      </c>
      <c r="H203" t="str">
        <f>A!H203</f>
        <v>urn:immetingen:parameter:id:3932</v>
      </c>
      <c r="I203" t="str">
        <f>A!I203</f>
        <v>www.sikb.nl</v>
      </c>
      <c r="J203" t="str">
        <f>A!J203</f>
        <v>urn:immetingen:parameter:id:2720</v>
      </c>
      <c r="K203" t="str">
        <f>A!K203</f>
        <v>www.sikb.nl</v>
      </c>
      <c r="L203">
        <f>A!L203</f>
        <v>45897</v>
      </c>
      <c r="M203" t="str">
        <f>A!M203</f>
        <v>urn:immetingen:LabopdrachtStatus:id:5</v>
      </c>
      <c r="N203">
        <f>A!N203</f>
        <v>1</v>
      </c>
      <c r="O203">
        <f>A!O203</f>
        <v>1</v>
      </c>
      <c r="P203" s="21" t="str">
        <f>IF(A!P203="","",INDEX(B!$A$1:$BT$2000,MATCH(A!P203,B!$AX$1:$AX$2000,0),D!$B$15))</f>
        <v>B09-1-1 B09 (250-350)</v>
      </c>
      <c r="Q203">
        <f>A!Q203</f>
        <v>0</v>
      </c>
      <c r="R203">
        <f>A!R203</f>
        <v>0</v>
      </c>
      <c r="S203">
        <f>A!S203</f>
        <v>0</v>
      </c>
      <c r="T203" t="str">
        <f>A!T203</f>
        <v>immetingen:AnalyticResultType</v>
      </c>
      <c r="U203" t="str">
        <f>A!U203</f>
        <v>&lt;1 ng/l</v>
      </c>
      <c r="V203" s="21">
        <f>IF(A!V203="&lt;",1,A!V203)</f>
        <v>1</v>
      </c>
      <c r="W203">
        <f>A!W203</f>
        <v>1</v>
      </c>
      <c r="X203">
        <f>A!X203</f>
        <v>1</v>
      </c>
      <c r="Y203" t="str">
        <f>A!Y203</f>
        <v>urn:immetingen:eenheid:id:79</v>
      </c>
      <c r="Z203" s="21">
        <f t="shared" si="3"/>
        <v>79</v>
      </c>
      <c r="AA203" t="str">
        <f>A!Z203</f>
        <v>urn:immetingen:kwaliteitsoordeel:id:0</v>
      </c>
      <c r="AB203" t="str">
        <f>A!AA203</f>
        <v>www.sikb.nl</v>
      </c>
      <c r="AC203" t="str">
        <f>A!AB203</f>
        <v>urn:immetingen:waardebewerkingsmethode:id:5</v>
      </c>
      <c r="AD203" t="str">
        <f>A!AC203</f>
        <v>www.sikb.nl</v>
      </c>
      <c r="AE203" t="str">
        <f>A!AD203</f>
        <v>_63dfa432-85b5-47b8-8169-eba7d93e3133</v>
      </c>
      <c r="AF203">
        <f>A!AE203</f>
        <v>45895.679861111108</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21"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45897</v>
      </c>
      <c r="CM203" t="str">
        <f>A!CL203</f>
        <v>SGS, Rotterdam</v>
      </c>
      <c r="CN203" t="str">
        <f>A!CM203</f>
        <v>LABRESULTAAT SGS</v>
      </c>
      <c r="CO203">
        <f>A!CN203</f>
        <v>45897</v>
      </c>
      <c r="CP203">
        <f>A!CO203</f>
        <v>0</v>
      </c>
      <c r="CQ203" t="str">
        <f>A!CP203</f>
        <v>urn:imsikb0101:Leveranciers:id:21</v>
      </c>
      <c r="CR203" t="str">
        <f>A!CQ203</f>
        <v>14.7.0</v>
      </c>
    </row>
    <row r="204" spans="1:96" x14ac:dyDescent="0.2">
      <c r="A204" t="str">
        <f>A!A204</f>
        <v>LABRESULTAAT</v>
      </c>
      <c r="B204">
        <f>A!B204</f>
        <v>47</v>
      </c>
      <c r="C204" t="str">
        <f>A!C204</f>
        <v>_281236e1-f8f5-40ab-a9d1-ed8d2ed0647e</v>
      </c>
      <c r="D204" t="str">
        <f>A!D204</f>
        <v>281236e1-f8f5-40ab-a9d1-ed8d2ed0647e</v>
      </c>
      <c r="E204" t="str">
        <f>A!E204</f>
        <v>SIKB</v>
      </c>
      <c r="F204" t="str">
        <f>A!F204</f>
        <v>urn:immetingen:hoedanigheid:id:8</v>
      </c>
      <c r="G204" t="str">
        <f>A!G204</f>
        <v>www.sikb.nl</v>
      </c>
      <c r="H204" t="str">
        <f>A!H204</f>
        <v>urn:immetingen:parameter:id:4441</v>
      </c>
      <c r="I204" t="str">
        <f>A!I204</f>
        <v>www.sikb.nl</v>
      </c>
      <c r="J204" t="str">
        <f>A!J204</f>
        <v>urn:immetingen:parameter:id:2720</v>
      </c>
      <c r="K204" t="str">
        <f>A!K204</f>
        <v>www.sikb.nl</v>
      </c>
      <c r="L204">
        <f>A!L204</f>
        <v>45897</v>
      </c>
      <c r="M204" t="str">
        <f>A!M204</f>
        <v>urn:immetingen:LabopdrachtStatus:id:5</v>
      </c>
      <c r="N204">
        <f>A!N204</f>
        <v>1</v>
      </c>
      <c r="O204">
        <f>A!O204</f>
        <v>1</v>
      </c>
      <c r="P204" s="21" t="str">
        <f>IF(A!P204="","",INDEX(B!$A$1:$BT$2000,MATCH(A!P204,B!$AX$1:$AX$2000,0),D!$B$15))</f>
        <v>B09-1-1 B09 (250-350)</v>
      </c>
      <c r="Q204">
        <f>A!Q204</f>
        <v>0</v>
      </c>
      <c r="R204">
        <f>A!R204</f>
        <v>0</v>
      </c>
      <c r="S204">
        <f>A!S204</f>
        <v>0</v>
      </c>
      <c r="T204" t="str">
        <f>A!T204</f>
        <v>immetingen:AnalyticResultType</v>
      </c>
      <c r="U204" t="str">
        <f>A!U204</f>
        <v>4.4 ng/l</v>
      </c>
      <c r="V204" s="21">
        <f>IF(A!V204="&lt;",1,A!V204)</f>
        <v>0</v>
      </c>
      <c r="W204">
        <f>A!W204</f>
        <v>4.4000000000000004</v>
      </c>
      <c r="X204">
        <f>A!X204</f>
        <v>4.4000000000000004</v>
      </c>
      <c r="Y204" t="str">
        <f>A!Y204</f>
        <v>urn:immetingen:eenheid:id:79</v>
      </c>
      <c r="Z204" s="21">
        <f t="shared" si="3"/>
        <v>79</v>
      </c>
      <c r="AA204" t="str">
        <f>A!Z204</f>
        <v>urn:immetingen:kwaliteitsoordeel:id:0</v>
      </c>
      <c r="AB204" t="str">
        <f>A!AA204</f>
        <v>www.sikb.nl</v>
      </c>
      <c r="AC204" t="str">
        <f>A!AB204</f>
        <v>urn:immetingen:waardebewerkingsmethode:id:5</v>
      </c>
      <c r="AD204" t="str">
        <f>A!AC204</f>
        <v>www.sikb.nl</v>
      </c>
      <c r="AE204" t="str">
        <f>A!AD204</f>
        <v>_7475afc2-e64b-4749-b7c0-4093ddd2422c</v>
      </c>
      <c r="AF204">
        <f>A!AE204</f>
        <v>45895.679861111108</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21"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45897</v>
      </c>
      <c r="CM204" t="str">
        <f>A!CL204</f>
        <v>SGS, Rotterdam</v>
      </c>
      <c r="CN204" t="str">
        <f>A!CM204</f>
        <v>LABRESULTAAT SGS</v>
      </c>
      <c r="CO204">
        <f>A!CN204</f>
        <v>45897</v>
      </c>
      <c r="CP204">
        <f>A!CO204</f>
        <v>0</v>
      </c>
      <c r="CQ204" t="str">
        <f>A!CP204</f>
        <v>urn:imsikb0101:Leveranciers:id:21</v>
      </c>
      <c r="CR204" t="str">
        <f>A!CQ204</f>
        <v>14.7.0</v>
      </c>
    </row>
    <row r="205" spans="1:96" x14ac:dyDescent="0.2">
      <c r="A205" t="str">
        <f>A!A205</f>
        <v>LABRESULTAAT</v>
      </c>
      <c r="B205">
        <f>A!B205</f>
        <v>48</v>
      </c>
      <c r="C205" t="str">
        <f>A!C205</f>
        <v>_a4990aa5-7a11-4e6b-a220-219ed7fe4977</v>
      </c>
      <c r="D205" t="str">
        <f>A!D205</f>
        <v>a4990aa5-7a11-4e6b-a220-219ed7fe4977</v>
      </c>
      <c r="E205" t="str">
        <f>A!E205</f>
        <v>SIKB</v>
      </c>
      <c r="F205" t="str">
        <f>A!F205</f>
        <v>urn:immetingen:hoedanigheid:id:8</v>
      </c>
      <c r="G205" t="str">
        <f>A!G205</f>
        <v>www.sikb.nl</v>
      </c>
      <c r="H205" t="str">
        <f>A!H205</f>
        <v>urn:immetingen:parameter:id:4442</v>
      </c>
      <c r="I205" t="str">
        <f>A!I205</f>
        <v>www.sikb.nl</v>
      </c>
      <c r="J205" t="str">
        <f>A!J205</f>
        <v>urn:immetingen:parameter:id:2720</v>
      </c>
      <c r="K205" t="str">
        <f>A!K205</f>
        <v>www.sikb.nl</v>
      </c>
      <c r="L205">
        <f>A!L205</f>
        <v>45897</v>
      </c>
      <c r="M205" t="str">
        <f>A!M205</f>
        <v>urn:immetingen:LabopdrachtStatus:id:5</v>
      </c>
      <c r="N205">
        <f>A!N205</f>
        <v>1</v>
      </c>
      <c r="O205">
        <f>A!O205</f>
        <v>1</v>
      </c>
      <c r="P205" s="21" t="str">
        <f>IF(A!P205="","",INDEX(B!$A$1:$BT$2000,MATCH(A!P205,B!$AX$1:$AX$2000,0),D!$B$15))</f>
        <v>B09-1-1 B09 (250-350)</v>
      </c>
      <c r="Q205">
        <f>A!Q205</f>
        <v>0</v>
      </c>
      <c r="R205">
        <f>A!R205</f>
        <v>0</v>
      </c>
      <c r="S205">
        <f>A!S205</f>
        <v>0</v>
      </c>
      <c r="T205" t="str">
        <f>A!T205</f>
        <v>immetingen:AnalyticResultType</v>
      </c>
      <c r="U205" t="str">
        <f>A!U205</f>
        <v>&lt;1 ng/l</v>
      </c>
      <c r="V205" s="21">
        <f>IF(A!V205="&lt;",1,A!V205)</f>
        <v>1</v>
      </c>
      <c r="W205">
        <f>A!W205</f>
        <v>1</v>
      </c>
      <c r="X205">
        <f>A!X205</f>
        <v>1</v>
      </c>
      <c r="Y205" t="str">
        <f>A!Y205</f>
        <v>urn:immetingen:eenheid:id:79</v>
      </c>
      <c r="Z205" s="21">
        <f t="shared" si="3"/>
        <v>79</v>
      </c>
      <c r="AA205" t="str">
        <f>A!Z205</f>
        <v>urn:immetingen:kwaliteitsoordeel:id:0</v>
      </c>
      <c r="AB205" t="str">
        <f>A!AA205</f>
        <v>www.sikb.nl</v>
      </c>
      <c r="AC205" t="str">
        <f>A!AB205</f>
        <v>urn:immetingen:waardebewerkingsmethode:id:5</v>
      </c>
      <c r="AD205" t="str">
        <f>A!AC205</f>
        <v>www.sikb.nl</v>
      </c>
      <c r="AE205" t="str">
        <f>A!AD205</f>
        <v>_ce2e9562-ff04-4a43-bdb8-ba5eff99ea69</v>
      </c>
      <c r="AF205">
        <f>A!AE205</f>
        <v>45895.679861111108</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21"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45897</v>
      </c>
      <c r="CM205" t="str">
        <f>A!CL205</f>
        <v>SGS, Rotterdam</v>
      </c>
      <c r="CN205" t="str">
        <f>A!CM205</f>
        <v>LABRESULTAAT SGS</v>
      </c>
      <c r="CO205">
        <f>A!CN205</f>
        <v>45897</v>
      </c>
      <c r="CP205">
        <f>A!CO205</f>
        <v>0</v>
      </c>
      <c r="CQ205" t="str">
        <f>A!CP205</f>
        <v>urn:imsikb0101:Leveranciers:id:21</v>
      </c>
      <c r="CR205" t="str">
        <f>A!CQ205</f>
        <v>14.7.0</v>
      </c>
    </row>
    <row r="206" spans="1:96" x14ac:dyDescent="0.2">
      <c r="A206" t="str">
        <f>A!A206</f>
        <v>LABRESULTAAT</v>
      </c>
      <c r="B206">
        <f>A!B206</f>
        <v>49</v>
      </c>
      <c r="C206" t="str">
        <f>A!C206</f>
        <v>_379421c0-7f2e-4d43-a323-afd8e33c7a6e</v>
      </c>
      <c r="D206" t="str">
        <f>A!D206</f>
        <v>379421c0-7f2e-4d43-a323-afd8e33c7a6e</v>
      </c>
      <c r="E206" t="str">
        <f>A!E206</f>
        <v>SIKB</v>
      </c>
      <c r="F206" t="str">
        <f>A!F206</f>
        <v>urn:immetingen:hoedanigheid:id:8</v>
      </c>
      <c r="G206" t="str">
        <f>A!G206</f>
        <v>www.sikb.nl</v>
      </c>
      <c r="H206" t="str">
        <f>A!H206</f>
        <v>urn:immetingen:parameter:id:4446</v>
      </c>
      <c r="I206" t="str">
        <f>A!I206</f>
        <v>www.sikb.nl</v>
      </c>
      <c r="J206" t="str">
        <f>A!J206</f>
        <v>urn:immetingen:parameter:id:2720</v>
      </c>
      <c r="K206" t="str">
        <f>A!K206</f>
        <v>www.sikb.nl</v>
      </c>
      <c r="L206">
        <f>A!L206</f>
        <v>45897</v>
      </c>
      <c r="M206" t="str">
        <f>A!M206</f>
        <v>urn:immetingen:LabopdrachtStatus:id:5</v>
      </c>
      <c r="N206">
        <f>A!N206</f>
        <v>1</v>
      </c>
      <c r="O206">
        <f>A!O206</f>
        <v>1</v>
      </c>
      <c r="P206" s="21" t="str">
        <f>IF(A!P206="","",INDEX(B!$A$1:$BT$2000,MATCH(A!P206,B!$AX$1:$AX$2000,0),D!$B$15))</f>
        <v>B09-1-1 B09 (250-350)</v>
      </c>
      <c r="Q206">
        <f>A!Q206</f>
        <v>0</v>
      </c>
      <c r="R206">
        <f>A!R206</f>
        <v>0</v>
      </c>
      <c r="S206">
        <f>A!S206</f>
        <v>0</v>
      </c>
      <c r="T206" t="str">
        <f>A!T206</f>
        <v>immetingen:AnalyticResultType</v>
      </c>
      <c r="U206" t="str">
        <f>A!U206</f>
        <v>&lt;2 ng/l</v>
      </c>
      <c r="V206" s="21">
        <f>IF(A!V206="&lt;",1,A!V206)</f>
        <v>1</v>
      </c>
      <c r="W206">
        <f>A!W206</f>
        <v>2</v>
      </c>
      <c r="X206">
        <f>A!X206</f>
        <v>2</v>
      </c>
      <c r="Y206" t="str">
        <f>A!Y206</f>
        <v>urn:immetingen:eenheid:id:79</v>
      </c>
      <c r="Z206" s="21">
        <f t="shared" si="3"/>
        <v>79</v>
      </c>
      <c r="AA206" t="str">
        <f>A!Z206</f>
        <v>urn:immetingen:kwaliteitsoordeel:id:0</v>
      </c>
      <c r="AB206" t="str">
        <f>A!AA206</f>
        <v>www.sikb.nl</v>
      </c>
      <c r="AC206" t="str">
        <f>A!AB206</f>
        <v>urn:immetingen:waardebewerkingsmethode:id:5</v>
      </c>
      <c r="AD206" t="str">
        <f>A!AC206</f>
        <v>www.sikb.nl</v>
      </c>
      <c r="AE206" t="str">
        <f>A!AD206</f>
        <v>_8d72eb3a-fe6c-4606-854d-8f83324dad14</v>
      </c>
      <c r="AF206">
        <f>A!AE206</f>
        <v>45895.679861111108</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21"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45897</v>
      </c>
      <c r="CM206" t="str">
        <f>A!CL206</f>
        <v>SGS, Rotterdam</v>
      </c>
      <c r="CN206" t="str">
        <f>A!CM206</f>
        <v>LABRESULTAAT SGS</v>
      </c>
      <c r="CO206">
        <f>A!CN206</f>
        <v>45897</v>
      </c>
      <c r="CP206">
        <f>A!CO206</f>
        <v>0</v>
      </c>
      <c r="CQ206" t="str">
        <f>A!CP206</f>
        <v>urn:imsikb0101:Leveranciers:id:21</v>
      </c>
      <c r="CR206" t="str">
        <f>A!CQ206</f>
        <v>14.7.0</v>
      </c>
    </row>
    <row r="207" spans="1:96" x14ac:dyDescent="0.2">
      <c r="A207" t="str">
        <f>A!A207</f>
        <v>LABRESULTAAT</v>
      </c>
      <c r="B207">
        <f>A!B207</f>
        <v>50</v>
      </c>
      <c r="C207" t="str">
        <f>A!C207</f>
        <v>_76bd5d09-a32e-4cc5-9210-2f253174ccec</v>
      </c>
      <c r="D207" t="str">
        <f>A!D207</f>
        <v>76bd5d09-a32e-4cc5-9210-2f253174ccec</v>
      </c>
      <c r="E207" t="str">
        <f>A!E207</f>
        <v>SIKB</v>
      </c>
      <c r="F207" t="str">
        <f>A!F207</f>
        <v>urn:immetingen:hoedanigheid:id:8</v>
      </c>
      <c r="G207" t="str">
        <f>A!G207</f>
        <v>www.sikb.nl</v>
      </c>
      <c r="H207" t="str">
        <f>A!H207</f>
        <v>urn:immetingen:parameter:id:5935</v>
      </c>
      <c r="I207" t="str">
        <f>A!I207</f>
        <v>www.sikb.nl</v>
      </c>
      <c r="J207" t="str">
        <f>A!J207</f>
        <v>urn:immetingen:parameter:id:2720</v>
      </c>
      <c r="K207" t="str">
        <f>A!K207</f>
        <v>www.sikb.nl</v>
      </c>
      <c r="L207">
        <f>A!L207</f>
        <v>45897</v>
      </c>
      <c r="M207" t="str">
        <f>A!M207</f>
        <v>urn:immetingen:LabopdrachtStatus:id:5</v>
      </c>
      <c r="N207">
        <f>A!N207</f>
        <v>1</v>
      </c>
      <c r="O207">
        <f>A!O207</f>
        <v>1</v>
      </c>
      <c r="P207" s="21" t="str">
        <f>IF(A!P207="","",INDEX(B!$A$1:$BT$2000,MATCH(A!P207,B!$AX$1:$AX$2000,0),D!$B$15))</f>
        <v>B09-1-1 B09 (250-350)</v>
      </c>
      <c r="Q207">
        <f>A!Q207</f>
        <v>0</v>
      </c>
      <c r="R207">
        <f>A!R207</f>
        <v>0</v>
      </c>
      <c r="S207">
        <f>A!S207</f>
        <v>0</v>
      </c>
      <c r="T207" t="str">
        <f>A!T207</f>
        <v>immetingen:AnalyticResultType</v>
      </c>
      <c r="U207" t="str">
        <f>A!U207</f>
        <v>&lt;1 ng/l</v>
      </c>
      <c r="V207" s="21">
        <f>IF(A!V207="&lt;",1,A!V207)</f>
        <v>1</v>
      </c>
      <c r="W207">
        <f>A!W207</f>
        <v>1</v>
      </c>
      <c r="X207">
        <f>A!X207</f>
        <v>1</v>
      </c>
      <c r="Y207" t="str">
        <f>A!Y207</f>
        <v>urn:immetingen:eenheid:id:79</v>
      </c>
      <c r="Z207" s="21">
        <f t="shared" si="3"/>
        <v>79</v>
      </c>
      <c r="AA207" t="str">
        <f>A!Z207</f>
        <v>urn:immetingen:kwaliteitsoordeel:id:0</v>
      </c>
      <c r="AB207" t="str">
        <f>A!AA207</f>
        <v>www.sikb.nl</v>
      </c>
      <c r="AC207" t="str">
        <f>A!AB207</f>
        <v>urn:immetingen:waardebewerkingsmethode:id:5</v>
      </c>
      <c r="AD207" t="str">
        <f>A!AC207</f>
        <v>www.sikb.nl</v>
      </c>
      <c r="AE207" t="str">
        <f>A!AD207</f>
        <v>_c09b6498-e7a1-4d33-baf0-0df0642f23a0</v>
      </c>
      <c r="AF207">
        <f>A!AE207</f>
        <v>45895.679861111108</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21"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45897</v>
      </c>
      <c r="CM207" t="str">
        <f>A!CL207</f>
        <v>SGS, Rotterdam</v>
      </c>
      <c r="CN207" t="str">
        <f>A!CM207</f>
        <v>LABRESULTAAT SGS</v>
      </c>
      <c r="CO207">
        <f>A!CN207</f>
        <v>45897</v>
      </c>
      <c r="CP207">
        <f>A!CO207</f>
        <v>0</v>
      </c>
      <c r="CQ207" t="str">
        <f>A!CP207</f>
        <v>urn:imsikb0101:Leveranciers:id:21</v>
      </c>
      <c r="CR207" t="str">
        <f>A!CQ207</f>
        <v>14.7.0</v>
      </c>
    </row>
    <row r="208" spans="1:96" x14ac:dyDescent="0.2">
      <c r="A208" t="str">
        <f>A!A208</f>
        <v>LABRESULTAAT</v>
      </c>
      <c r="B208">
        <f>A!B208</f>
        <v>51</v>
      </c>
      <c r="C208" t="str">
        <f>A!C208</f>
        <v>_78153653-42ea-482e-916e-6d5e0aff9ff7</v>
      </c>
      <c r="D208" t="str">
        <f>A!D208</f>
        <v>78153653-42ea-482e-916e-6d5e0aff9ff7</v>
      </c>
      <c r="E208" t="str">
        <f>A!E208</f>
        <v>SIKB</v>
      </c>
      <c r="F208" t="str">
        <f>A!F208</f>
        <v>urn:immetingen:hoedanigheid:id:8</v>
      </c>
      <c r="G208" t="str">
        <f>A!G208</f>
        <v>www.sikb.nl</v>
      </c>
      <c r="H208" t="str">
        <f>A!H208</f>
        <v>urn:immetingen:parameter:id:4448</v>
      </c>
      <c r="I208" t="str">
        <f>A!I208</f>
        <v>www.sikb.nl</v>
      </c>
      <c r="J208" t="str">
        <f>A!J208</f>
        <v>urn:immetingen:parameter:id:2720</v>
      </c>
      <c r="K208" t="str">
        <f>A!K208</f>
        <v>www.sikb.nl</v>
      </c>
      <c r="L208">
        <f>A!L208</f>
        <v>45897</v>
      </c>
      <c r="M208" t="str">
        <f>A!M208</f>
        <v>urn:immetingen:LabopdrachtStatus:id:5</v>
      </c>
      <c r="N208">
        <f>A!N208</f>
        <v>1</v>
      </c>
      <c r="O208">
        <f>A!O208</f>
        <v>1</v>
      </c>
      <c r="P208" s="21" t="str">
        <f>IF(A!P208="","",INDEX(B!$A$1:$BT$2000,MATCH(A!P208,B!$AX$1:$AX$2000,0),D!$B$15))</f>
        <v>B09-1-1 B09 (250-350)</v>
      </c>
      <c r="Q208">
        <f>A!Q208</f>
        <v>0</v>
      </c>
      <c r="R208">
        <f>A!R208</f>
        <v>0</v>
      </c>
      <c r="S208">
        <f>A!S208</f>
        <v>0</v>
      </c>
      <c r="T208" t="str">
        <f>A!T208</f>
        <v>immetingen:AnalyticResultType</v>
      </c>
      <c r="U208" t="str">
        <f>A!U208</f>
        <v>&lt;5 ng/l</v>
      </c>
      <c r="V208" s="21">
        <f>IF(A!V208="&lt;",1,A!V208)</f>
        <v>1</v>
      </c>
      <c r="W208">
        <f>A!W208</f>
        <v>5</v>
      </c>
      <c r="X208">
        <f>A!X208</f>
        <v>5</v>
      </c>
      <c r="Y208" t="str">
        <f>A!Y208</f>
        <v>urn:immetingen:eenheid:id:79</v>
      </c>
      <c r="Z208" s="21">
        <f t="shared" si="3"/>
        <v>79</v>
      </c>
      <c r="AA208" t="str">
        <f>A!Z208</f>
        <v>urn:immetingen:kwaliteitsoordeel:id:0</v>
      </c>
      <c r="AB208" t="str">
        <f>A!AA208</f>
        <v>www.sikb.nl</v>
      </c>
      <c r="AC208" t="str">
        <f>A!AB208</f>
        <v>urn:immetingen:waardebewerkingsmethode:id:5</v>
      </c>
      <c r="AD208" t="str">
        <f>A!AC208</f>
        <v>www.sikb.nl</v>
      </c>
      <c r="AE208" t="str">
        <f>A!AD208</f>
        <v>_8733055f-219d-4909-8618-619dc5d696ed</v>
      </c>
      <c r="AF208">
        <f>A!AE208</f>
        <v>45895.679861111108</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21"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45897</v>
      </c>
      <c r="CM208" t="str">
        <f>A!CL208</f>
        <v>SGS, Rotterdam</v>
      </c>
      <c r="CN208" t="str">
        <f>A!CM208</f>
        <v>LABRESULTAAT SGS</v>
      </c>
      <c r="CO208">
        <f>A!CN208</f>
        <v>45897</v>
      </c>
      <c r="CP208">
        <f>A!CO208</f>
        <v>0</v>
      </c>
      <c r="CQ208" t="str">
        <f>A!CP208</f>
        <v>urn:imsikb0101:Leveranciers:id:21</v>
      </c>
      <c r="CR208" t="str">
        <f>A!CQ208</f>
        <v>14.7.0</v>
      </c>
    </row>
    <row r="209" spans="1:96" x14ac:dyDescent="0.2">
      <c r="A209" t="str">
        <f>A!A209</f>
        <v>LABRESULTAAT</v>
      </c>
      <c r="B209">
        <f>A!B209</f>
        <v>52</v>
      </c>
      <c r="C209" t="str">
        <f>A!C209</f>
        <v>_4793cab0-5b2d-49a2-8b92-98c51477d4c2</v>
      </c>
      <c r="D209" t="str">
        <f>A!D209</f>
        <v>4793cab0-5b2d-49a2-8b92-98c51477d4c2</v>
      </c>
      <c r="E209" t="str">
        <f>A!E209</f>
        <v>SIKB</v>
      </c>
      <c r="F209" t="str">
        <f>A!F209</f>
        <v>urn:immetingen:hoedanigheid:id:8</v>
      </c>
      <c r="G209" t="str">
        <f>A!G209</f>
        <v>www.sikb.nl</v>
      </c>
      <c r="H209" t="str">
        <f>A!H209</f>
        <v>urn:immetingen:parameter:id:4451</v>
      </c>
      <c r="I209" t="str">
        <f>A!I209</f>
        <v>www.sikb.nl</v>
      </c>
      <c r="J209" t="str">
        <f>A!J209</f>
        <v>urn:immetingen:parameter:id:2720</v>
      </c>
      <c r="K209" t="str">
        <f>A!K209</f>
        <v>www.sikb.nl</v>
      </c>
      <c r="L209">
        <f>A!L209</f>
        <v>45897</v>
      </c>
      <c r="M209" t="str">
        <f>A!M209</f>
        <v>urn:immetingen:LabopdrachtStatus:id:5</v>
      </c>
      <c r="N209">
        <f>A!N209</f>
        <v>1</v>
      </c>
      <c r="O209">
        <f>A!O209</f>
        <v>1</v>
      </c>
      <c r="P209" s="21" t="str">
        <f>IF(A!P209="","",INDEX(B!$A$1:$BT$2000,MATCH(A!P209,B!$AX$1:$AX$2000,0),D!$B$15))</f>
        <v>B09-1-1 B09 (250-350)</v>
      </c>
      <c r="Q209">
        <f>A!Q209</f>
        <v>0</v>
      </c>
      <c r="R209">
        <f>A!R209</f>
        <v>0</v>
      </c>
      <c r="S209">
        <f>A!S209</f>
        <v>0</v>
      </c>
      <c r="T209" t="str">
        <f>A!T209</f>
        <v>immetingen:AnalyticResultType</v>
      </c>
      <c r="U209" t="str">
        <f>A!U209</f>
        <v>&lt;1 ng/l</v>
      </c>
      <c r="V209" s="21">
        <f>IF(A!V209="&lt;",1,A!V209)</f>
        <v>1</v>
      </c>
      <c r="W209">
        <f>A!W209</f>
        <v>1</v>
      </c>
      <c r="X209">
        <f>A!X209</f>
        <v>1</v>
      </c>
      <c r="Y209" t="str">
        <f>A!Y209</f>
        <v>urn:immetingen:eenheid:id:79</v>
      </c>
      <c r="Z209" s="21">
        <f t="shared" si="3"/>
        <v>79</v>
      </c>
      <c r="AA209" t="str">
        <f>A!Z209</f>
        <v>urn:immetingen:kwaliteitsoordeel:id:0</v>
      </c>
      <c r="AB209" t="str">
        <f>A!AA209</f>
        <v>www.sikb.nl</v>
      </c>
      <c r="AC209" t="str">
        <f>A!AB209</f>
        <v>urn:immetingen:waardebewerkingsmethode:id:5</v>
      </c>
      <c r="AD209" t="str">
        <f>A!AC209</f>
        <v>www.sikb.nl</v>
      </c>
      <c r="AE209" t="str">
        <f>A!AD209</f>
        <v>_954fd386-4b29-4da0-8d26-83d95887b92d</v>
      </c>
      <c r="AF209">
        <f>A!AE209</f>
        <v>45895.679861111108</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21"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45897</v>
      </c>
      <c r="CM209" t="str">
        <f>A!CL209</f>
        <v>SGS, Rotterdam</v>
      </c>
      <c r="CN209" t="str">
        <f>A!CM209</f>
        <v>LABRESULTAAT SGS</v>
      </c>
      <c r="CO209">
        <f>A!CN209</f>
        <v>45897</v>
      </c>
      <c r="CP209">
        <f>A!CO209</f>
        <v>0</v>
      </c>
      <c r="CQ209" t="str">
        <f>A!CP209</f>
        <v>urn:imsikb0101:Leveranciers:id:21</v>
      </c>
      <c r="CR209" t="str">
        <f>A!CQ209</f>
        <v>14.7.0</v>
      </c>
    </row>
    <row r="210" spans="1:96" x14ac:dyDescent="0.2">
      <c r="A210" t="str">
        <f>A!A210</f>
        <v>LABRESULTAAT</v>
      </c>
      <c r="B210">
        <f>A!B210</f>
        <v>53</v>
      </c>
      <c r="C210" t="str">
        <f>A!C210</f>
        <v>_f122016c-4257-4ba8-aedf-4317b968b8da</v>
      </c>
      <c r="D210" t="str">
        <f>A!D210</f>
        <v>f122016c-4257-4ba8-aedf-4317b968b8da</v>
      </c>
      <c r="E210" t="str">
        <f>A!E210</f>
        <v>SIKB</v>
      </c>
      <c r="F210" t="str">
        <f>A!F210</f>
        <v>urn:immetingen:hoedanigheid:id:8</v>
      </c>
      <c r="G210" t="str">
        <f>A!G210</f>
        <v>www.sikb.nl</v>
      </c>
      <c r="H210" t="str">
        <f>A!H210</f>
        <v>urn:immetingen:parameter:id:6040</v>
      </c>
      <c r="I210" t="str">
        <f>A!I210</f>
        <v>www.sikb.nl</v>
      </c>
      <c r="J210" t="str">
        <f>A!J210</f>
        <v>urn:immetingen:parameter:id:2720</v>
      </c>
      <c r="K210" t="str">
        <f>A!K210</f>
        <v>www.sikb.nl</v>
      </c>
      <c r="L210">
        <f>A!L210</f>
        <v>45897</v>
      </c>
      <c r="M210" t="str">
        <f>A!M210</f>
        <v>urn:immetingen:LabopdrachtStatus:id:5</v>
      </c>
      <c r="N210">
        <f>A!N210</f>
        <v>1</v>
      </c>
      <c r="O210">
        <f>A!O210</f>
        <v>1</v>
      </c>
      <c r="P210" s="21" t="str">
        <f>IF(A!P210="","",INDEX(B!$A$1:$BT$2000,MATCH(A!P210,B!$AX$1:$AX$2000,0),D!$B$15))</f>
        <v>B09-1-1 B09 (250-350)</v>
      </c>
      <c r="Q210">
        <f>A!Q210</f>
        <v>0</v>
      </c>
      <c r="R210">
        <f>A!R210</f>
        <v>0</v>
      </c>
      <c r="S210">
        <f>A!S210</f>
        <v>0</v>
      </c>
      <c r="T210" t="str">
        <f>A!T210</f>
        <v>immetingen:AnalyticResultType</v>
      </c>
      <c r="U210" t="str">
        <f>A!U210</f>
        <v>1.6 ng/l</v>
      </c>
      <c r="V210" s="21">
        <f>IF(A!V210="&lt;",1,A!V210)</f>
        <v>0</v>
      </c>
      <c r="W210">
        <f>A!W210</f>
        <v>1.6</v>
      </c>
      <c r="X210">
        <f>A!X210</f>
        <v>1.6</v>
      </c>
      <c r="Y210" t="str">
        <f>A!Y210</f>
        <v>urn:immetingen:eenheid:id:79</v>
      </c>
      <c r="Z210" s="21">
        <f t="shared" si="3"/>
        <v>79</v>
      </c>
      <c r="AA210" t="str">
        <f>A!Z210</f>
        <v>urn:immetingen:kwaliteitsoordeel:id:0</v>
      </c>
      <c r="AB210" t="str">
        <f>A!AA210</f>
        <v>www.sikb.nl</v>
      </c>
      <c r="AC210" t="str">
        <f>A!AB210</f>
        <v>urn:immetingen:waardebewerkingsmethode:id:5</v>
      </c>
      <c r="AD210" t="str">
        <f>A!AC210</f>
        <v>www.sikb.nl</v>
      </c>
      <c r="AE210" t="str">
        <f>A!AD210</f>
        <v>_f08f81a6-d96d-40d6-a930-fcc5061f3b0f</v>
      </c>
      <c r="AF210">
        <f>A!AE210</f>
        <v>45895.679861111108</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21"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45897</v>
      </c>
      <c r="CM210" t="str">
        <f>A!CL210</f>
        <v>SGS, Rotterdam</v>
      </c>
      <c r="CN210" t="str">
        <f>A!CM210</f>
        <v>LABRESULTAAT SGS</v>
      </c>
      <c r="CO210">
        <f>A!CN210</f>
        <v>45897</v>
      </c>
      <c r="CP210">
        <f>A!CO210</f>
        <v>0</v>
      </c>
      <c r="CQ210" t="str">
        <f>A!CP210</f>
        <v>urn:imsikb0101:Leveranciers:id:21</v>
      </c>
      <c r="CR210" t="str">
        <f>A!CQ210</f>
        <v>14.7.0</v>
      </c>
    </row>
    <row r="211" spans="1:96" x14ac:dyDescent="0.2">
      <c r="A211" t="str">
        <f>A!A211</f>
        <v>LABRESULTAAT</v>
      </c>
      <c r="B211">
        <f>A!B211</f>
        <v>54</v>
      </c>
      <c r="C211" t="str">
        <f>A!C211</f>
        <v>_13b2b118-b3e3-45f9-9c11-bf712d950969</v>
      </c>
      <c r="D211" t="str">
        <f>A!D211</f>
        <v>13b2b118-b3e3-45f9-9c11-bf712d950969</v>
      </c>
      <c r="E211" t="str">
        <f>A!E211</f>
        <v>SIKB</v>
      </c>
      <c r="F211" t="str">
        <f>A!F211</f>
        <v>urn:immetingen:hoedanigheid:id:8</v>
      </c>
      <c r="G211" t="str">
        <f>A!G211</f>
        <v>www.sikb.nl</v>
      </c>
      <c r="H211" t="str">
        <f>A!H211</f>
        <v>urn:immetingen:parameter:id:4445</v>
      </c>
      <c r="I211" t="str">
        <f>A!I211</f>
        <v>www.sikb.nl</v>
      </c>
      <c r="J211" t="str">
        <f>A!J211</f>
        <v>urn:immetingen:parameter:id:2720</v>
      </c>
      <c r="K211" t="str">
        <f>A!K211</f>
        <v>www.sikb.nl</v>
      </c>
      <c r="L211">
        <f>A!L211</f>
        <v>45897</v>
      </c>
      <c r="M211" t="str">
        <f>A!M211</f>
        <v>urn:immetingen:LabopdrachtStatus:id:5</v>
      </c>
      <c r="N211">
        <f>A!N211</f>
        <v>1</v>
      </c>
      <c r="O211">
        <f>A!O211</f>
        <v>1</v>
      </c>
      <c r="P211" s="21" t="str">
        <f>IF(A!P211="","",INDEX(B!$A$1:$BT$2000,MATCH(A!P211,B!$AX$1:$AX$2000,0),D!$B$15))</f>
        <v>B09-1-1 B09 (250-350)</v>
      </c>
      <c r="Q211">
        <f>A!Q211</f>
        <v>0</v>
      </c>
      <c r="R211">
        <f>A!R211</f>
        <v>0</v>
      </c>
      <c r="S211">
        <f>A!S211</f>
        <v>0</v>
      </c>
      <c r="T211" t="str">
        <f>A!T211</f>
        <v>immetingen:AnalyticResultType</v>
      </c>
      <c r="U211" t="str">
        <f>A!U211</f>
        <v>&lt;1 ng/l</v>
      </c>
      <c r="V211" s="21">
        <f>IF(A!V211="&lt;",1,A!V211)</f>
        <v>1</v>
      </c>
      <c r="W211">
        <f>A!W211</f>
        <v>1</v>
      </c>
      <c r="X211">
        <f>A!X211</f>
        <v>1</v>
      </c>
      <c r="Y211" t="str">
        <f>A!Y211</f>
        <v>urn:immetingen:eenheid:id:79</v>
      </c>
      <c r="Z211" s="21">
        <f t="shared" si="3"/>
        <v>79</v>
      </c>
      <c r="AA211" t="str">
        <f>A!Z211</f>
        <v>urn:immetingen:kwaliteitsoordeel:id:0</v>
      </c>
      <c r="AB211" t="str">
        <f>A!AA211</f>
        <v>www.sikb.nl</v>
      </c>
      <c r="AC211" t="str">
        <f>A!AB211</f>
        <v>urn:immetingen:waardebewerkingsmethode:id:5</v>
      </c>
      <c r="AD211" t="str">
        <f>A!AC211</f>
        <v>www.sikb.nl</v>
      </c>
      <c r="AE211" t="str">
        <f>A!AD211</f>
        <v>_448ed350-72a0-4941-950b-ccb8ecd1c0e8</v>
      </c>
      <c r="AF211">
        <f>A!AE211</f>
        <v>45895.679861111108</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21"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45897</v>
      </c>
      <c r="CM211" t="str">
        <f>A!CL211</f>
        <v>SGS, Rotterdam</v>
      </c>
      <c r="CN211" t="str">
        <f>A!CM211</f>
        <v>LABRESULTAAT SGS</v>
      </c>
      <c r="CO211">
        <f>A!CN211</f>
        <v>45897</v>
      </c>
      <c r="CP211">
        <f>A!CO211</f>
        <v>0</v>
      </c>
      <c r="CQ211" t="str">
        <f>A!CP211</f>
        <v>urn:imsikb0101:Leveranciers:id:21</v>
      </c>
      <c r="CR211" t="str">
        <f>A!CQ211</f>
        <v>14.7.0</v>
      </c>
    </row>
    <row r="212" spans="1:96" x14ac:dyDescent="0.2">
      <c r="A212" t="str">
        <f>A!A212</f>
        <v>LABRESULTAAT</v>
      </c>
      <c r="B212">
        <f>A!B212</f>
        <v>55</v>
      </c>
      <c r="C212" t="str">
        <f>A!C212</f>
        <v>_0cccd8ea-7179-4d3f-8ff5-5394c21aff45</v>
      </c>
      <c r="D212" t="str">
        <f>A!D212</f>
        <v>0cccd8ea-7179-4d3f-8ff5-5394c21aff45</v>
      </c>
      <c r="E212" t="str">
        <f>A!E212</f>
        <v>SIKB</v>
      </c>
      <c r="F212" t="str">
        <f>A!F212</f>
        <v>urn:immetingen:hoedanigheid:id:8</v>
      </c>
      <c r="G212" t="str">
        <f>A!G212</f>
        <v>www.sikb.nl</v>
      </c>
      <c r="H212" t="str">
        <f>A!H212</f>
        <v>urn:immetingen:parameter:id:5518</v>
      </c>
      <c r="I212" t="str">
        <f>A!I212</f>
        <v>www.sikb.nl</v>
      </c>
      <c r="J212" t="str">
        <f>A!J212</f>
        <v>urn:immetingen:parameter:id:2720</v>
      </c>
      <c r="K212" t="str">
        <f>A!K212</f>
        <v>www.sikb.nl</v>
      </c>
      <c r="L212">
        <f>A!L212</f>
        <v>45897</v>
      </c>
      <c r="M212" t="str">
        <f>A!M212</f>
        <v>urn:immetingen:LabopdrachtStatus:id:5</v>
      </c>
      <c r="N212">
        <f>A!N212</f>
        <v>1</v>
      </c>
      <c r="O212">
        <f>A!O212</f>
        <v>1</v>
      </c>
      <c r="P212" s="21" t="str">
        <f>IF(A!P212="","",INDEX(B!$A$1:$BT$2000,MATCH(A!P212,B!$AX$1:$AX$2000,0),D!$B$15))</f>
        <v>B09-1-1 B09 (250-350)</v>
      </c>
      <c r="Q212">
        <f>A!Q212</f>
        <v>0</v>
      </c>
      <c r="R212">
        <f>A!R212</f>
        <v>0</v>
      </c>
      <c r="S212">
        <f>A!S212</f>
        <v>0</v>
      </c>
      <c r="T212" t="str">
        <f>A!T212</f>
        <v>immetingen:AnalyticResultType</v>
      </c>
      <c r="U212" t="str">
        <f>A!U212</f>
        <v>1.2 ng/l</v>
      </c>
      <c r="V212" s="21">
        <f>IF(A!V212="&lt;",1,A!V212)</f>
        <v>0</v>
      </c>
      <c r="W212">
        <f>A!W212</f>
        <v>1.2</v>
      </c>
      <c r="X212">
        <f>A!X212</f>
        <v>1.2</v>
      </c>
      <c r="Y212" t="str">
        <f>A!Y212</f>
        <v>urn:immetingen:eenheid:id:79</v>
      </c>
      <c r="Z212" s="21">
        <f t="shared" si="3"/>
        <v>79</v>
      </c>
      <c r="AA212" t="str">
        <f>A!Z212</f>
        <v>urn:immetingen:kwaliteitsoordeel:id:0</v>
      </c>
      <c r="AB212" t="str">
        <f>A!AA212</f>
        <v>www.sikb.nl</v>
      </c>
      <c r="AC212" t="str">
        <f>A!AB212</f>
        <v>urn:immetingen:waardebewerkingsmethode:id:5</v>
      </c>
      <c r="AD212" t="str">
        <f>A!AC212</f>
        <v>www.sikb.nl</v>
      </c>
      <c r="AE212" t="str">
        <f>A!AD212</f>
        <v>_b318baa8-437b-41ff-b750-ec53df9ab468</v>
      </c>
      <c r="AF212">
        <f>A!AE212</f>
        <v>45895.679861111108</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21"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45897</v>
      </c>
      <c r="CM212" t="str">
        <f>A!CL212</f>
        <v>SGS, Rotterdam</v>
      </c>
      <c r="CN212" t="str">
        <f>A!CM212</f>
        <v>LABRESULTAAT SGS</v>
      </c>
      <c r="CO212">
        <f>A!CN212</f>
        <v>45897</v>
      </c>
      <c r="CP212">
        <f>A!CO212</f>
        <v>0</v>
      </c>
      <c r="CQ212" t="str">
        <f>A!CP212</f>
        <v>urn:imsikb0101:Leveranciers:id:21</v>
      </c>
      <c r="CR212" t="str">
        <f>A!CQ212</f>
        <v>14.7.0</v>
      </c>
    </row>
    <row r="213" spans="1:96" x14ac:dyDescent="0.2">
      <c r="A213" t="str">
        <f>A!A213</f>
        <v>LABRESULTAAT</v>
      </c>
      <c r="B213">
        <f>A!B213</f>
        <v>56</v>
      </c>
      <c r="C213" t="str">
        <f>A!C213</f>
        <v>_c9cd063b-4112-4728-94fe-8a718ec16693</v>
      </c>
      <c r="D213" t="str">
        <f>A!D213</f>
        <v>c9cd063b-4112-4728-94fe-8a718ec16693</v>
      </c>
      <c r="E213" t="str">
        <f>A!E213</f>
        <v>SIKB</v>
      </c>
      <c r="F213" t="str">
        <f>A!F213</f>
        <v>urn:immetingen:hoedanigheid:id:8</v>
      </c>
      <c r="G213" t="str">
        <f>A!G213</f>
        <v>www.sikb.nl</v>
      </c>
      <c r="H213" t="str">
        <f>A!H213</f>
        <v>urn:immetingen:parameter:id:4443</v>
      </c>
      <c r="I213" t="str">
        <f>A!I213</f>
        <v>www.sikb.nl</v>
      </c>
      <c r="J213" t="str">
        <f>A!J213</f>
        <v>urn:immetingen:parameter:id:2720</v>
      </c>
      <c r="K213" t="str">
        <f>A!K213</f>
        <v>www.sikb.nl</v>
      </c>
      <c r="L213">
        <f>A!L213</f>
        <v>45897</v>
      </c>
      <c r="M213" t="str">
        <f>A!M213</f>
        <v>urn:immetingen:LabopdrachtStatus:id:5</v>
      </c>
      <c r="N213">
        <f>A!N213</f>
        <v>1</v>
      </c>
      <c r="O213">
        <f>A!O213</f>
        <v>1</v>
      </c>
      <c r="P213" s="21" t="str">
        <f>IF(A!P213="","",INDEX(B!$A$1:$BT$2000,MATCH(A!P213,B!$AX$1:$AX$2000,0),D!$B$15))</f>
        <v>B09-1-1 B09 (250-350)</v>
      </c>
      <c r="Q213">
        <f>A!Q213</f>
        <v>0</v>
      </c>
      <c r="R213">
        <f>A!R213</f>
        <v>0</v>
      </c>
      <c r="S213">
        <f>A!S213</f>
        <v>0</v>
      </c>
      <c r="T213" t="str">
        <f>A!T213</f>
        <v>immetingen:AnalyticResultType</v>
      </c>
      <c r="U213" t="str">
        <f>A!U213</f>
        <v>13 ng/l</v>
      </c>
      <c r="V213" s="21">
        <f>IF(A!V213="&lt;",1,A!V213)</f>
        <v>0</v>
      </c>
      <c r="W213">
        <f>A!W213</f>
        <v>13</v>
      </c>
      <c r="X213">
        <f>A!X213</f>
        <v>13</v>
      </c>
      <c r="Y213" t="str">
        <f>A!Y213</f>
        <v>urn:immetingen:eenheid:id:79</v>
      </c>
      <c r="Z213" s="21">
        <f t="shared" si="3"/>
        <v>79</v>
      </c>
      <c r="AA213" t="str">
        <f>A!Z213</f>
        <v>urn:immetingen:kwaliteitsoordeel:id:0</v>
      </c>
      <c r="AB213" t="str">
        <f>A!AA213</f>
        <v>www.sikb.nl</v>
      </c>
      <c r="AC213" t="str">
        <f>A!AB213</f>
        <v>urn:immetingen:waardebewerkingsmethode:id:5</v>
      </c>
      <c r="AD213" t="str">
        <f>A!AC213</f>
        <v>www.sikb.nl</v>
      </c>
      <c r="AE213" t="str">
        <f>A!AD213</f>
        <v>_ac78232b-698f-4497-8081-e0c403b19401</v>
      </c>
      <c r="AF213">
        <f>A!AE213</f>
        <v>45895.679861111108</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21"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45897</v>
      </c>
      <c r="CM213" t="str">
        <f>A!CL213</f>
        <v>SGS, Rotterdam</v>
      </c>
      <c r="CN213" t="str">
        <f>A!CM213</f>
        <v>LABRESULTAAT SGS</v>
      </c>
      <c r="CO213">
        <f>A!CN213</f>
        <v>45897</v>
      </c>
      <c r="CP213">
        <f>A!CO213</f>
        <v>0</v>
      </c>
      <c r="CQ213" t="str">
        <f>A!CP213</f>
        <v>urn:imsikb0101:Leveranciers:id:21</v>
      </c>
      <c r="CR213" t="str">
        <f>A!CQ213</f>
        <v>14.7.0</v>
      </c>
    </row>
    <row r="214" spans="1:96" x14ac:dyDescent="0.2">
      <c r="A214" t="str">
        <f>A!A214</f>
        <v>LABRESULTAAT</v>
      </c>
      <c r="B214">
        <f>A!B214</f>
        <v>57</v>
      </c>
      <c r="C214" t="str">
        <f>A!C214</f>
        <v>_69bdc8c1-6c75-4d81-9af1-3fc489965761</v>
      </c>
      <c r="D214" t="str">
        <f>A!D214</f>
        <v>69bdc8c1-6c75-4d81-9af1-3fc489965761</v>
      </c>
      <c r="E214" t="str">
        <f>A!E214</f>
        <v>SIKB</v>
      </c>
      <c r="F214" t="str">
        <f>A!F214</f>
        <v>urn:immetingen:hoedanigheid:id:8</v>
      </c>
      <c r="G214" t="str">
        <f>A!G214</f>
        <v>www.sikb.nl</v>
      </c>
      <c r="H214" t="str">
        <f>A!H214</f>
        <v>urn:immetingen:parameter:id:5577</v>
      </c>
      <c r="I214" t="str">
        <f>A!I214</f>
        <v>www.sikb.nl</v>
      </c>
      <c r="J214" t="str">
        <f>A!J214</f>
        <v>urn:immetingen:parameter:id:2720</v>
      </c>
      <c r="K214" t="str">
        <f>A!K214</f>
        <v>www.sikb.nl</v>
      </c>
      <c r="L214">
        <f>A!L214</f>
        <v>45897</v>
      </c>
      <c r="M214" t="str">
        <f>A!M214</f>
        <v>urn:immetingen:LabopdrachtStatus:id:5</v>
      </c>
      <c r="N214">
        <f>A!N214</f>
        <v>1</v>
      </c>
      <c r="O214">
        <f>A!O214</f>
        <v>1</v>
      </c>
      <c r="P214" s="21" t="str">
        <f>IF(A!P214="","",INDEX(B!$A$1:$BT$2000,MATCH(A!P214,B!$AX$1:$AX$2000,0),D!$B$15))</f>
        <v>B09-1-1 B09 (250-350)</v>
      </c>
      <c r="Q214">
        <f>A!Q214</f>
        <v>0</v>
      </c>
      <c r="R214">
        <f>A!R214</f>
        <v>0</v>
      </c>
      <c r="S214">
        <f>A!S214</f>
        <v>0</v>
      </c>
      <c r="T214" t="str">
        <f>A!T214</f>
        <v>immetingen:AnalyticResultType</v>
      </c>
      <c r="U214" t="str">
        <f>A!U214</f>
        <v>1.2 ng/l</v>
      </c>
      <c r="V214" s="21">
        <f>IF(A!V214="&lt;",1,A!V214)</f>
        <v>0</v>
      </c>
      <c r="W214">
        <f>A!W214</f>
        <v>1.2</v>
      </c>
      <c r="X214">
        <f>A!X214</f>
        <v>1.2</v>
      </c>
      <c r="Y214" t="str">
        <f>A!Y214</f>
        <v>urn:immetingen:eenheid:id:79</v>
      </c>
      <c r="Z214" s="21">
        <f t="shared" si="3"/>
        <v>79</v>
      </c>
      <c r="AA214" t="str">
        <f>A!Z214</f>
        <v>urn:immetingen:kwaliteitsoordeel:id:0</v>
      </c>
      <c r="AB214" t="str">
        <f>A!AA214</f>
        <v>www.sikb.nl</v>
      </c>
      <c r="AC214" t="str">
        <f>A!AB214</f>
        <v>urn:immetingen:waardebewerkingsmethode:id:5</v>
      </c>
      <c r="AD214" t="str">
        <f>A!AC214</f>
        <v>www.sikb.nl</v>
      </c>
      <c r="AE214" t="str">
        <f>A!AD214</f>
        <v>_9f69d54a-87dc-426a-bee3-db294e5ebbd6</v>
      </c>
      <c r="AF214">
        <f>A!AE214</f>
        <v>45895.679861111108</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21"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45897</v>
      </c>
      <c r="CM214" t="str">
        <f>A!CL214</f>
        <v>SGS, Rotterdam</v>
      </c>
      <c r="CN214" t="str">
        <f>A!CM214</f>
        <v>LABRESULTAAT SGS</v>
      </c>
      <c r="CO214">
        <f>A!CN214</f>
        <v>45897</v>
      </c>
      <c r="CP214">
        <f>A!CO214</f>
        <v>0</v>
      </c>
      <c r="CQ214" t="str">
        <f>A!CP214</f>
        <v>urn:imsikb0101:Leveranciers:id:21</v>
      </c>
      <c r="CR214" t="str">
        <f>A!CQ214</f>
        <v>14.7.0</v>
      </c>
    </row>
    <row r="215" spans="1:96" x14ac:dyDescent="0.2">
      <c r="A215" t="str">
        <f>A!A215</f>
        <v>LABRESULTAAT</v>
      </c>
      <c r="B215">
        <f>A!B215</f>
        <v>58</v>
      </c>
      <c r="C215" t="str">
        <f>A!C215</f>
        <v>_be0b8dee-347a-4f42-9003-7dac603049eb</v>
      </c>
      <c r="D215" t="str">
        <f>A!D215</f>
        <v>be0b8dee-347a-4f42-9003-7dac603049eb</v>
      </c>
      <c r="E215" t="str">
        <f>A!E215</f>
        <v>SIKB</v>
      </c>
      <c r="F215" t="str">
        <f>A!F215</f>
        <v>urn:immetingen:hoedanigheid:id:8</v>
      </c>
      <c r="G215" t="str">
        <f>A!G215</f>
        <v>www.sikb.nl</v>
      </c>
      <c r="H215" t="str">
        <f>A!H215</f>
        <v>urn:immetingen:parameter:id:1578</v>
      </c>
      <c r="I215" t="str">
        <f>A!I215</f>
        <v>www.sikb.nl</v>
      </c>
      <c r="J215" t="str">
        <f>A!J215</f>
        <v>urn:immetingen:parameter:id:2720</v>
      </c>
      <c r="K215" t="str">
        <f>A!K215</f>
        <v>www.sikb.nl</v>
      </c>
      <c r="L215">
        <f>A!L215</f>
        <v>45897</v>
      </c>
      <c r="M215" t="str">
        <f>A!M215</f>
        <v>urn:immetingen:LabopdrachtStatus:id:5</v>
      </c>
      <c r="N215">
        <f>A!N215</f>
        <v>1</v>
      </c>
      <c r="O215">
        <f>A!O215</f>
        <v>1</v>
      </c>
      <c r="P215" s="21" t="str">
        <f>IF(A!P215="","",INDEX(B!$A$1:$BT$2000,MATCH(A!P215,B!$AX$1:$AX$2000,0),D!$B$15))</f>
        <v>B09-1-1 B09 (250-350)</v>
      </c>
      <c r="Q215">
        <f>A!Q215</f>
        <v>0</v>
      </c>
      <c r="R215">
        <f>A!R215</f>
        <v>0</v>
      </c>
      <c r="S215">
        <f>A!S215</f>
        <v>0</v>
      </c>
      <c r="T215" t="str">
        <f>A!T215</f>
        <v>immetingen:AnalyticResultType</v>
      </c>
      <c r="U215" t="str">
        <f>A!U215</f>
        <v>&lt;0.1 µg/l</v>
      </c>
      <c r="V215" s="21">
        <f>IF(A!V215="&lt;",1,A!V215)</f>
        <v>1</v>
      </c>
      <c r="W215">
        <f>A!W215</f>
        <v>0.1</v>
      </c>
      <c r="X215">
        <f>A!X215</f>
        <v>0.1</v>
      </c>
      <c r="Y215" t="str">
        <f>A!Y215</f>
        <v>urn:immetingen:eenheid:id:14</v>
      </c>
      <c r="Z215" s="21">
        <f t="shared" si="3"/>
        <v>14</v>
      </c>
      <c r="AA215" t="str">
        <f>A!Z215</f>
        <v>urn:immetingen:kwaliteitsoordeel:id:0</v>
      </c>
      <c r="AB215" t="str">
        <f>A!AA215</f>
        <v>www.sikb.nl</v>
      </c>
      <c r="AC215" t="str">
        <f>A!AB215</f>
        <v>urn:immetingen:waardebewerkingsmethode:id:5</v>
      </c>
      <c r="AD215" t="str">
        <f>A!AC215</f>
        <v>www.sikb.nl</v>
      </c>
      <c r="AE215" t="str">
        <f>A!AD215</f>
        <v>_94333c6a-c437-4d53-96ce-950ad99844f8</v>
      </c>
      <c r="AF215">
        <f>A!AE215</f>
        <v>45895.113564814812</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21"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45897</v>
      </c>
      <c r="CM215" t="str">
        <f>A!CL215</f>
        <v>SGS, Rotterdam</v>
      </c>
      <c r="CN215" t="str">
        <f>A!CM215</f>
        <v>LABRESULTAAT SGS</v>
      </c>
      <c r="CO215">
        <f>A!CN215</f>
        <v>45897</v>
      </c>
      <c r="CP215">
        <f>A!CO215</f>
        <v>0</v>
      </c>
      <c r="CQ215" t="str">
        <f>A!CP215</f>
        <v>urn:imsikb0101:Leveranciers:id:21</v>
      </c>
      <c r="CR215" t="str">
        <f>A!CQ215</f>
        <v>14.7.0</v>
      </c>
    </row>
    <row r="216" spans="1:96" x14ac:dyDescent="0.2">
      <c r="A216" t="str">
        <f>A!A216</f>
        <v>LABRESULTAAT</v>
      </c>
      <c r="B216">
        <f>A!B216</f>
        <v>59</v>
      </c>
      <c r="C216" t="str">
        <f>A!C216</f>
        <v>_fb59ce9d-a171-4bf6-b45e-1bcf22fc80cb</v>
      </c>
      <c r="D216" t="str">
        <f>A!D216</f>
        <v>fb59ce9d-a171-4bf6-b45e-1bcf22fc80cb</v>
      </c>
      <c r="E216" t="str">
        <f>A!E216</f>
        <v>SIKB</v>
      </c>
      <c r="F216" t="str">
        <f>A!F216</f>
        <v>urn:immetingen:hoedanigheid:id:8</v>
      </c>
      <c r="G216" t="str">
        <f>A!G216</f>
        <v>www.sikb.nl</v>
      </c>
      <c r="H216" t="str">
        <f>A!H216</f>
        <v>urn:immetingen:parameter:id:1536</v>
      </c>
      <c r="I216" t="str">
        <f>A!I216</f>
        <v>www.sikb.nl</v>
      </c>
      <c r="J216" t="str">
        <f>A!J216</f>
        <v>urn:immetingen:parameter:id:2720</v>
      </c>
      <c r="K216" t="str">
        <f>A!K216</f>
        <v>www.sikb.nl</v>
      </c>
      <c r="L216">
        <f>A!L216</f>
        <v>45897</v>
      </c>
      <c r="M216" t="str">
        <f>A!M216</f>
        <v>urn:immetingen:LabopdrachtStatus:id:5</v>
      </c>
      <c r="N216">
        <f>A!N216</f>
        <v>1</v>
      </c>
      <c r="O216">
        <f>A!O216</f>
        <v>1</v>
      </c>
      <c r="P216" s="21" t="str">
        <f>IF(A!P216="","",INDEX(B!$A$1:$BT$2000,MATCH(A!P216,B!$AX$1:$AX$2000,0),D!$B$15))</f>
        <v>B09-1-1 B09 (250-350)</v>
      </c>
      <c r="Q216">
        <f>A!Q216</f>
        <v>0</v>
      </c>
      <c r="R216">
        <f>A!R216</f>
        <v>0</v>
      </c>
      <c r="S216">
        <f>A!S216</f>
        <v>0</v>
      </c>
      <c r="T216" t="str">
        <f>A!T216</f>
        <v>immetingen:AnalyticResultType</v>
      </c>
      <c r="U216" t="str">
        <f>A!U216</f>
        <v>&lt;0.1 µg/l</v>
      </c>
      <c r="V216" s="21">
        <f>IF(A!V216="&lt;",1,A!V216)</f>
        <v>1</v>
      </c>
      <c r="W216">
        <f>A!W216</f>
        <v>0.1</v>
      </c>
      <c r="X216">
        <f>A!X216</f>
        <v>0.1</v>
      </c>
      <c r="Y216" t="str">
        <f>A!Y216</f>
        <v>urn:immetingen:eenheid:id:14</v>
      </c>
      <c r="Z216" s="21">
        <f t="shared" si="3"/>
        <v>14</v>
      </c>
      <c r="AA216" t="str">
        <f>A!Z216</f>
        <v>urn:immetingen:kwaliteitsoordeel:id:0</v>
      </c>
      <c r="AB216" t="str">
        <f>A!AA216</f>
        <v>www.sikb.nl</v>
      </c>
      <c r="AC216" t="str">
        <f>A!AB216</f>
        <v>urn:immetingen:waardebewerkingsmethode:id:5</v>
      </c>
      <c r="AD216" t="str">
        <f>A!AC216</f>
        <v>www.sikb.nl</v>
      </c>
      <c r="AE216" t="str">
        <f>A!AD216</f>
        <v>_f1946878-8c00-435d-930d-5d6add6e9a23</v>
      </c>
      <c r="AF216">
        <f>A!AE216</f>
        <v>45895.113564814812</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21"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45897</v>
      </c>
      <c r="CM216" t="str">
        <f>A!CL216</f>
        <v>SGS, Rotterdam</v>
      </c>
      <c r="CN216" t="str">
        <f>A!CM216</f>
        <v>LABRESULTAAT SGS</v>
      </c>
      <c r="CO216">
        <f>A!CN216</f>
        <v>45897</v>
      </c>
      <c r="CP216">
        <f>A!CO216</f>
        <v>0</v>
      </c>
      <c r="CQ216" t="str">
        <f>A!CP216</f>
        <v>urn:imsikb0101:Leveranciers:id:21</v>
      </c>
      <c r="CR216" t="str">
        <f>A!CQ216</f>
        <v>14.7.0</v>
      </c>
    </row>
    <row r="217" spans="1:96" x14ac:dyDescent="0.2">
      <c r="A217" t="str">
        <f>A!A217</f>
        <v>LABRESULTAAT</v>
      </c>
      <c r="B217">
        <f>A!B217</f>
        <v>60</v>
      </c>
      <c r="C217" t="str">
        <f>A!C217</f>
        <v>_d1ade85c-4a25-4a20-bb73-47e8227c352b</v>
      </c>
      <c r="D217" t="str">
        <f>A!D217</f>
        <v>d1ade85c-4a25-4a20-bb73-47e8227c352b</v>
      </c>
      <c r="E217" t="str">
        <f>A!E217</f>
        <v>SIKB</v>
      </c>
      <c r="F217" t="str">
        <f>A!F217</f>
        <v>urn:immetingen:hoedanigheid:id:8</v>
      </c>
      <c r="G217" t="str">
        <f>A!G217</f>
        <v>www.sikb.nl</v>
      </c>
      <c r="H217" t="str">
        <f>A!H217</f>
        <v>urn:immetingen:parameter:id:1538</v>
      </c>
      <c r="I217" t="str">
        <f>A!I217</f>
        <v>www.sikb.nl</v>
      </c>
      <c r="J217" t="str">
        <f>A!J217</f>
        <v>urn:immetingen:parameter:id:2720</v>
      </c>
      <c r="K217" t="str">
        <f>A!K217</f>
        <v>www.sikb.nl</v>
      </c>
      <c r="L217">
        <f>A!L217</f>
        <v>45897</v>
      </c>
      <c r="M217" t="str">
        <f>A!M217</f>
        <v>urn:immetingen:LabopdrachtStatus:id:5</v>
      </c>
      <c r="N217">
        <f>A!N217</f>
        <v>1</v>
      </c>
      <c r="O217">
        <f>A!O217</f>
        <v>1</v>
      </c>
      <c r="P217" s="21" t="str">
        <f>IF(A!P217="","",INDEX(B!$A$1:$BT$2000,MATCH(A!P217,B!$AX$1:$AX$2000,0),D!$B$15))</f>
        <v>B09-1-1 B09 (250-350)</v>
      </c>
      <c r="Q217">
        <f>A!Q217</f>
        <v>0</v>
      </c>
      <c r="R217">
        <f>A!R217</f>
        <v>0</v>
      </c>
      <c r="S217">
        <f>A!S217</f>
        <v>0</v>
      </c>
      <c r="T217" t="str">
        <f>A!T217</f>
        <v>immetingen:AnalyticResultType</v>
      </c>
      <c r="U217" t="str">
        <f>A!U217</f>
        <v>&lt;0.1 µg/l</v>
      </c>
      <c r="V217" s="21">
        <f>IF(A!V217="&lt;",1,A!V217)</f>
        <v>1</v>
      </c>
      <c r="W217">
        <f>A!W217</f>
        <v>0.1</v>
      </c>
      <c r="X217">
        <f>A!X217</f>
        <v>0.1</v>
      </c>
      <c r="Y217" t="str">
        <f>A!Y217</f>
        <v>urn:immetingen:eenheid:id:14</v>
      </c>
      <c r="Z217" s="21">
        <f t="shared" si="3"/>
        <v>14</v>
      </c>
      <c r="AA217" t="str">
        <f>A!Z217</f>
        <v>urn:immetingen:kwaliteitsoordeel:id:0</v>
      </c>
      <c r="AB217" t="str">
        <f>A!AA217</f>
        <v>www.sikb.nl</v>
      </c>
      <c r="AC217" t="str">
        <f>A!AB217</f>
        <v>urn:immetingen:waardebewerkingsmethode:id:5</v>
      </c>
      <c r="AD217" t="str">
        <f>A!AC217</f>
        <v>www.sikb.nl</v>
      </c>
      <c r="AE217" t="str">
        <f>A!AD217</f>
        <v>_ffbabd70-05dd-43c6-85d3-78a02cef3417</v>
      </c>
      <c r="AF217">
        <f>A!AE217</f>
        <v>45895.113564814812</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21"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45897</v>
      </c>
      <c r="CM217" t="str">
        <f>A!CL217</f>
        <v>SGS, Rotterdam</v>
      </c>
      <c r="CN217" t="str">
        <f>A!CM217</f>
        <v>LABRESULTAAT SGS</v>
      </c>
      <c r="CO217">
        <f>A!CN217</f>
        <v>45897</v>
      </c>
      <c r="CP217">
        <f>A!CO217</f>
        <v>0</v>
      </c>
      <c r="CQ217" t="str">
        <f>A!CP217</f>
        <v>urn:imsikb0101:Leveranciers:id:21</v>
      </c>
      <c r="CR217" t="str">
        <f>A!CQ217</f>
        <v>14.7.0</v>
      </c>
    </row>
    <row r="218" spans="1:96" x14ac:dyDescent="0.2">
      <c r="A218" t="str">
        <f>A!A218</f>
        <v>LABRESULTAAT</v>
      </c>
      <c r="B218">
        <f>A!B218</f>
        <v>61</v>
      </c>
      <c r="C218" t="str">
        <f>A!C218</f>
        <v>_54778bc0-e50e-4d8f-817f-df07355b3bb7</v>
      </c>
      <c r="D218" t="str">
        <f>A!D218</f>
        <v>54778bc0-e50e-4d8f-817f-df07355b3bb7</v>
      </c>
      <c r="E218" t="str">
        <f>A!E218</f>
        <v>SIKB</v>
      </c>
      <c r="F218" t="str">
        <f>A!F218</f>
        <v>urn:immetingen:hoedanigheid:id:8</v>
      </c>
      <c r="G218" t="str">
        <f>A!G218</f>
        <v>www.sikb.nl</v>
      </c>
      <c r="H218" t="str">
        <f>A!H218</f>
        <v>urn:immetingen:parameter:id:619</v>
      </c>
      <c r="I218" t="str">
        <f>A!I218</f>
        <v>www.sikb.nl</v>
      </c>
      <c r="J218" t="str">
        <f>A!J218</f>
        <v>urn:immetingen:parameter:id:2720</v>
      </c>
      <c r="K218" t="str">
        <f>A!K218</f>
        <v>www.sikb.nl</v>
      </c>
      <c r="L218">
        <f>A!L218</f>
        <v>45897</v>
      </c>
      <c r="M218" t="str">
        <f>A!M218</f>
        <v>urn:immetingen:LabopdrachtStatus:id:5</v>
      </c>
      <c r="N218">
        <f>A!N218</f>
        <v>1</v>
      </c>
      <c r="O218">
        <f>A!O218</f>
        <v>1</v>
      </c>
      <c r="P218" s="21" t="str">
        <f>IF(A!P218="","",INDEX(B!$A$1:$BT$2000,MATCH(A!P218,B!$AX$1:$AX$2000,0),D!$B$15))</f>
        <v>B09-1-1 B09 (250-350)</v>
      </c>
      <c r="Q218">
        <f>A!Q218</f>
        <v>0</v>
      </c>
      <c r="R218">
        <f>A!R218</f>
        <v>0</v>
      </c>
      <c r="S218">
        <f>A!S218</f>
        <v>0</v>
      </c>
      <c r="T218" t="str">
        <f>A!T218</f>
        <v>immetingen:AnalyticResultType</v>
      </c>
      <c r="U218" t="str">
        <f>A!U218</f>
        <v>&lt;0.2 µg/l</v>
      </c>
      <c r="V218" s="21">
        <f>IF(A!V218="&lt;",1,A!V218)</f>
        <v>1</v>
      </c>
      <c r="W218">
        <f>A!W218</f>
        <v>0.2</v>
      </c>
      <c r="X218">
        <f>A!X218</f>
        <v>0.2</v>
      </c>
      <c r="Y218" t="str">
        <f>A!Y218</f>
        <v>urn:immetingen:eenheid:id:14</v>
      </c>
      <c r="Z218" s="21">
        <f t="shared" si="3"/>
        <v>14</v>
      </c>
      <c r="AA218" t="str">
        <f>A!Z218</f>
        <v>urn:immetingen:kwaliteitsoordeel:id:0</v>
      </c>
      <c r="AB218" t="str">
        <f>A!AA218</f>
        <v>www.sikb.nl</v>
      </c>
      <c r="AC218" t="str">
        <f>A!AB218</f>
        <v>urn:immetingen:waardebewerkingsmethode:id:5</v>
      </c>
      <c r="AD218" t="str">
        <f>A!AC218</f>
        <v>www.sikb.nl</v>
      </c>
      <c r="AE218" t="str">
        <f>A!AD218</f>
        <v>_64002411-c50b-40bd-9d63-1c99798f6fd1</v>
      </c>
      <c r="AF218">
        <f>A!AE218</f>
        <v>45895.113564814812</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21"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45897</v>
      </c>
      <c r="CM218" t="str">
        <f>A!CL218</f>
        <v>SGS, Rotterdam</v>
      </c>
      <c r="CN218" t="str">
        <f>A!CM218</f>
        <v>LABRESULTAAT SGS</v>
      </c>
      <c r="CO218">
        <f>A!CN218</f>
        <v>45897</v>
      </c>
      <c r="CP218">
        <f>A!CO218</f>
        <v>0</v>
      </c>
      <c r="CQ218" t="str">
        <f>A!CP218</f>
        <v>urn:imsikb0101:Leveranciers:id:21</v>
      </c>
      <c r="CR218" t="str">
        <f>A!CQ218</f>
        <v>14.7.0</v>
      </c>
    </row>
    <row r="219" spans="1:96" x14ac:dyDescent="0.2">
      <c r="A219" t="str">
        <f>A!A219</f>
        <v>LABRESULTAAT</v>
      </c>
      <c r="B219">
        <f>A!B219</f>
        <v>62</v>
      </c>
      <c r="C219" t="str">
        <f>A!C219</f>
        <v>_4de0a6bb-88b3-4b21-8eaf-4f5b5622ef0c</v>
      </c>
      <c r="D219" t="str">
        <f>A!D219</f>
        <v>4de0a6bb-88b3-4b21-8eaf-4f5b5622ef0c</v>
      </c>
      <c r="E219" t="str">
        <f>A!E219</f>
        <v>SIKB</v>
      </c>
      <c r="F219" t="str">
        <f>A!F219</f>
        <v>urn:immetingen:hoedanigheid:id:8</v>
      </c>
      <c r="G219" t="str">
        <f>A!G219</f>
        <v>www.sikb.nl</v>
      </c>
      <c r="H219" t="str">
        <f>A!H219</f>
        <v>urn:immetingen:parameter:id:520</v>
      </c>
      <c r="I219" t="str">
        <f>A!I219</f>
        <v>www.sikb.nl</v>
      </c>
      <c r="J219" t="str">
        <f>A!J219</f>
        <v>urn:immetingen:parameter:id:2720</v>
      </c>
      <c r="K219" t="str">
        <f>A!K219</f>
        <v>www.sikb.nl</v>
      </c>
      <c r="L219">
        <f>A!L219</f>
        <v>45897</v>
      </c>
      <c r="M219" t="str">
        <f>A!M219</f>
        <v>urn:immetingen:LabopdrachtStatus:id:5</v>
      </c>
      <c r="N219">
        <f>A!N219</f>
        <v>1</v>
      </c>
      <c r="O219">
        <f>A!O219</f>
        <v>1</v>
      </c>
      <c r="P219" s="21" t="str">
        <f>IF(A!P219="","",INDEX(B!$A$1:$BT$2000,MATCH(A!P219,B!$AX$1:$AX$2000,0),D!$B$15))</f>
        <v>B09-1-1 B09 (250-350)</v>
      </c>
      <c r="Q219">
        <f>A!Q219</f>
        <v>0</v>
      </c>
      <c r="R219">
        <f>A!R219</f>
        <v>0</v>
      </c>
      <c r="S219">
        <f>A!S219</f>
        <v>0</v>
      </c>
      <c r="T219" t="str">
        <f>A!T219</f>
        <v>immetingen:AnalyticResultType</v>
      </c>
      <c r="U219" t="str">
        <f>A!U219</f>
        <v>&lt;0.1 µg/l</v>
      </c>
      <c r="V219" s="21">
        <f>IF(A!V219="&lt;",1,A!V219)</f>
        <v>1</v>
      </c>
      <c r="W219">
        <f>A!W219</f>
        <v>0.1</v>
      </c>
      <c r="X219">
        <f>A!X219</f>
        <v>0.1</v>
      </c>
      <c r="Y219" t="str">
        <f>A!Y219</f>
        <v>urn:immetingen:eenheid:id:14</v>
      </c>
      <c r="Z219" s="21">
        <f t="shared" si="3"/>
        <v>14</v>
      </c>
      <c r="AA219" t="str">
        <f>A!Z219</f>
        <v>urn:immetingen:kwaliteitsoordeel:id:0</v>
      </c>
      <c r="AB219" t="str">
        <f>A!AA219</f>
        <v>www.sikb.nl</v>
      </c>
      <c r="AC219" t="str">
        <f>A!AB219</f>
        <v>urn:immetingen:waardebewerkingsmethode:id:5</v>
      </c>
      <c r="AD219" t="str">
        <f>A!AC219</f>
        <v>www.sikb.nl</v>
      </c>
      <c r="AE219" t="str">
        <f>A!AD219</f>
        <v>_23886bbd-6bd5-4e4e-b2fd-aa9ea7c1104b</v>
      </c>
      <c r="AF219">
        <f>A!AE219</f>
        <v>45895.113564814812</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21"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45897</v>
      </c>
      <c r="CM219" t="str">
        <f>A!CL219</f>
        <v>SGS, Rotterdam</v>
      </c>
      <c r="CN219" t="str">
        <f>A!CM219</f>
        <v>LABRESULTAAT SGS</v>
      </c>
      <c r="CO219">
        <f>A!CN219</f>
        <v>45897</v>
      </c>
      <c r="CP219">
        <f>A!CO219</f>
        <v>0</v>
      </c>
      <c r="CQ219" t="str">
        <f>A!CP219</f>
        <v>urn:imsikb0101:Leveranciers:id:21</v>
      </c>
      <c r="CR219" t="str">
        <f>A!CQ219</f>
        <v>14.7.0</v>
      </c>
    </row>
    <row r="220" spans="1:96" x14ac:dyDescent="0.2">
      <c r="A220" t="str">
        <f>A!A220</f>
        <v>LABRESULTAAT</v>
      </c>
      <c r="B220">
        <f>A!B220</f>
        <v>63</v>
      </c>
      <c r="C220" t="str">
        <f>A!C220</f>
        <v>_5828ca73-219e-4ac3-99a8-806baba674d7</v>
      </c>
      <c r="D220" t="str">
        <f>A!D220</f>
        <v>5828ca73-219e-4ac3-99a8-806baba674d7</v>
      </c>
      <c r="E220" t="str">
        <f>A!E220</f>
        <v>SIKB</v>
      </c>
      <c r="F220" t="str">
        <f>A!F220</f>
        <v>urn:immetingen:hoedanigheid:id:8</v>
      </c>
      <c r="G220" t="str">
        <f>A!G220</f>
        <v>www.sikb.nl</v>
      </c>
      <c r="H220" t="str">
        <f>A!H220</f>
        <v>urn:immetingen:parameter:id:6</v>
      </c>
      <c r="I220" t="str">
        <f>A!I220</f>
        <v>www.sikb.nl</v>
      </c>
      <c r="J220" t="str">
        <f>A!J220</f>
        <v>urn:immetingen:parameter:id:2720</v>
      </c>
      <c r="K220" t="str">
        <f>A!K220</f>
        <v>www.sikb.nl</v>
      </c>
      <c r="L220">
        <f>A!L220</f>
        <v>45897</v>
      </c>
      <c r="M220" t="str">
        <f>A!M220</f>
        <v>urn:immetingen:LabopdrachtStatus:id:5</v>
      </c>
      <c r="N220">
        <f>A!N220</f>
        <v>1</v>
      </c>
      <c r="O220">
        <f>A!O220</f>
        <v>1</v>
      </c>
      <c r="P220" s="21" t="str">
        <f>IF(A!P220="","",INDEX(B!$A$1:$BT$2000,MATCH(A!P220,B!$AX$1:$AX$2000,0),D!$B$15))</f>
        <v>B09-1-1 B09 (250-350)</v>
      </c>
      <c r="Q220">
        <f>A!Q220</f>
        <v>0</v>
      </c>
      <c r="R220">
        <f>A!R220</f>
        <v>0</v>
      </c>
      <c r="S220">
        <f>A!S220</f>
        <v>0</v>
      </c>
      <c r="T220" t="str">
        <f>A!T220</f>
        <v>immetingen:AnalyticResultType</v>
      </c>
      <c r="U220" t="str">
        <f>A!U220</f>
        <v>&lt;0.1 µg/l</v>
      </c>
      <c r="V220" s="21">
        <f>IF(A!V220="&lt;",1,A!V220)</f>
        <v>1</v>
      </c>
      <c r="W220">
        <f>A!W220</f>
        <v>0.1</v>
      </c>
      <c r="X220">
        <f>A!X220</f>
        <v>0.1</v>
      </c>
      <c r="Y220" t="str">
        <f>A!Y220</f>
        <v>urn:immetingen:eenheid:id:14</v>
      </c>
      <c r="Z220" s="21">
        <f t="shared" si="3"/>
        <v>14</v>
      </c>
      <c r="AA220" t="str">
        <f>A!Z220</f>
        <v>urn:immetingen:kwaliteitsoordeel:id:0</v>
      </c>
      <c r="AB220" t="str">
        <f>A!AA220</f>
        <v>www.sikb.nl</v>
      </c>
      <c r="AC220" t="str">
        <f>A!AB220</f>
        <v>urn:immetingen:waardebewerkingsmethode:id:5</v>
      </c>
      <c r="AD220" t="str">
        <f>A!AC220</f>
        <v>www.sikb.nl</v>
      </c>
      <c r="AE220" t="str">
        <f>A!AD220</f>
        <v>_4f1c2eed-96e2-4263-bb79-b02f1c9074a7</v>
      </c>
      <c r="AF220">
        <f>A!AE220</f>
        <v>45895.113564814812</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21"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45897</v>
      </c>
      <c r="CM220" t="str">
        <f>A!CL220</f>
        <v>SGS, Rotterdam</v>
      </c>
      <c r="CN220" t="str">
        <f>A!CM220</f>
        <v>LABRESULTAAT SGS</v>
      </c>
      <c r="CO220">
        <f>A!CN220</f>
        <v>45897</v>
      </c>
      <c r="CP220">
        <f>A!CO220</f>
        <v>0</v>
      </c>
      <c r="CQ220" t="str">
        <f>A!CP220</f>
        <v>urn:imsikb0101:Leveranciers:id:21</v>
      </c>
      <c r="CR220" t="str">
        <f>A!CQ220</f>
        <v>14.7.0</v>
      </c>
    </row>
    <row r="221" spans="1:96" x14ac:dyDescent="0.2">
      <c r="A221" t="str">
        <f>A!A221</f>
        <v>LABRESULTAAT</v>
      </c>
      <c r="B221">
        <f>A!B221</f>
        <v>64</v>
      </c>
      <c r="C221" t="str">
        <f>A!C221</f>
        <v>_5af73d9d-dfdd-46c2-86d6-ddc03342a210</v>
      </c>
      <c r="D221" t="str">
        <f>A!D221</f>
        <v>5af73d9d-dfdd-46c2-86d6-ddc03342a210</v>
      </c>
      <c r="E221" t="str">
        <f>A!E221</f>
        <v>SIKB</v>
      </c>
      <c r="F221" t="str">
        <f>A!F221</f>
        <v>urn:immetingen:hoedanigheid:id:8</v>
      </c>
      <c r="G221" t="str">
        <f>A!G221</f>
        <v>www.sikb.nl</v>
      </c>
      <c r="H221" t="str">
        <f>A!H221</f>
        <v>urn:immetingen:parameter:id:9</v>
      </c>
      <c r="I221" t="str">
        <f>A!I221</f>
        <v>www.sikb.nl</v>
      </c>
      <c r="J221" t="str">
        <f>A!J221</f>
        <v>urn:immetingen:parameter:id:2720</v>
      </c>
      <c r="K221" t="str">
        <f>A!K221</f>
        <v>www.sikb.nl</v>
      </c>
      <c r="L221">
        <f>A!L221</f>
        <v>45897</v>
      </c>
      <c r="M221" t="str">
        <f>A!M221</f>
        <v>urn:immetingen:LabopdrachtStatus:id:5</v>
      </c>
      <c r="N221">
        <f>A!N221</f>
        <v>1</v>
      </c>
      <c r="O221">
        <f>A!O221</f>
        <v>1</v>
      </c>
      <c r="P221" s="21" t="str">
        <f>IF(A!P221="","",INDEX(B!$A$1:$BT$2000,MATCH(A!P221,B!$AX$1:$AX$2000,0),D!$B$15))</f>
        <v>B09-1-1 B09 (250-350)</v>
      </c>
      <c r="Q221">
        <f>A!Q221</f>
        <v>0</v>
      </c>
      <c r="R221">
        <f>A!R221</f>
        <v>0</v>
      </c>
      <c r="S221">
        <f>A!S221</f>
        <v>0</v>
      </c>
      <c r="T221" t="str">
        <f>A!T221</f>
        <v>immetingen:AnalyticResultType</v>
      </c>
      <c r="U221" t="str">
        <f>A!U221</f>
        <v>&lt;0.1 µg/l</v>
      </c>
      <c r="V221" s="21">
        <f>IF(A!V221="&lt;",1,A!V221)</f>
        <v>1</v>
      </c>
      <c r="W221">
        <f>A!W221</f>
        <v>0.1</v>
      </c>
      <c r="X221">
        <f>A!X221</f>
        <v>0.1</v>
      </c>
      <c r="Y221" t="str">
        <f>A!Y221</f>
        <v>urn:immetingen:eenheid:id:14</v>
      </c>
      <c r="Z221" s="21">
        <f t="shared" si="3"/>
        <v>14</v>
      </c>
      <c r="AA221" t="str">
        <f>A!Z221</f>
        <v>urn:immetingen:kwaliteitsoordeel:id:0</v>
      </c>
      <c r="AB221" t="str">
        <f>A!AA221</f>
        <v>www.sikb.nl</v>
      </c>
      <c r="AC221" t="str">
        <f>A!AB221</f>
        <v>urn:immetingen:waardebewerkingsmethode:id:5</v>
      </c>
      <c r="AD221" t="str">
        <f>A!AC221</f>
        <v>www.sikb.nl</v>
      </c>
      <c r="AE221" t="str">
        <f>A!AD221</f>
        <v>_1ded4e4c-d1c9-45b5-a9db-64ad72e1e8c0</v>
      </c>
      <c r="AF221">
        <f>A!AE221</f>
        <v>45895.113564814812</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21"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45897</v>
      </c>
      <c r="CM221" t="str">
        <f>A!CL221</f>
        <v>SGS, Rotterdam</v>
      </c>
      <c r="CN221" t="str">
        <f>A!CM221</f>
        <v>LABRESULTAAT SGS</v>
      </c>
      <c r="CO221">
        <f>A!CN221</f>
        <v>45897</v>
      </c>
      <c r="CP221">
        <f>A!CO221</f>
        <v>0</v>
      </c>
      <c r="CQ221" t="str">
        <f>A!CP221</f>
        <v>urn:imsikb0101:Leveranciers:id:21</v>
      </c>
      <c r="CR221" t="str">
        <f>A!CQ221</f>
        <v>14.7.0</v>
      </c>
    </row>
    <row r="222" spans="1:96" x14ac:dyDescent="0.2">
      <c r="A222" t="str">
        <f>A!A222</f>
        <v>LABRESULTAAT</v>
      </c>
      <c r="B222">
        <f>A!B222</f>
        <v>65</v>
      </c>
      <c r="C222" t="str">
        <f>A!C222</f>
        <v>_03ad9087-dff6-4b06-abb8-12144ae3e206</v>
      </c>
      <c r="D222" t="str">
        <f>A!D222</f>
        <v>03ad9087-dff6-4b06-abb8-12144ae3e206</v>
      </c>
      <c r="E222" t="str">
        <f>A!E222</f>
        <v>SIKB</v>
      </c>
      <c r="F222" t="str">
        <f>A!F222</f>
        <v>urn:immetingen:hoedanigheid:id:8</v>
      </c>
      <c r="G222" t="str">
        <f>A!G222</f>
        <v>www.sikb.nl</v>
      </c>
      <c r="H222" t="str">
        <f>A!H222</f>
        <v>urn:immetingen:parameter:id:4</v>
      </c>
      <c r="I222" t="str">
        <f>A!I222</f>
        <v>www.sikb.nl</v>
      </c>
      <c r="J222" t="str">
        <f>A!J222</f>
        <v>urn:immetingen:parameter:id:2720</v>
      </c>
      <c r="K222" t="str">
        <f>A!K222</f>
        <v>www.sikb.nl</v>
      </c>
      <c r="L222">
        <f>A!L222</f>
        <v>45897</v>
      </c>
      <c r="M222" t="str">
        <f>A!M222</f>
        <v>urn:immetingen:LabopdrachtStatus:id:5</v>
      </c>
      <c r="N222">
        <f>A!N222</f>
        <v>1</v>
      </c>
      <c r="O222">
        <f>A!O222</f>
        <v>1</v>
      </c>
      <c r="P222" s="21" t="str">
        <f>IF(A!P222="","",INDEX(B!$A$1:$BT$2000,MATCH(A!P222,B!$AX$1:$AX$2000,0),D!$B$15))</f>
        <v>B09-1-1 B09 (250-350)</v>
      </c>
      <c r="Q222">
        <f>A!Q222</f>
        <v>0</v>
      </c>
      <c r="R222">
        <f>A!R222</f>
        <v>0</v>
      </c>
      <c r="S222">
        <f>A!S222</f>
        <v>0</v>
      </c>
      <c r="T222" t="str">
        <f>A!T222</f>
        <v>immetingen:AnalyticResultType</v>
      </c>
      <c r="U222" t="str">
        <f>A!U222</f>
        <v>&lt;0.1 µg/l</v>
      </c>
      <c r="V222" s="21">
        <f>IF(A!V222="&lt;",1,A!V222)</f>
        <v>1</v>
      </c>
      <c r="W222">
        <f>A!W222</f>
        <v>0.1</v>
      </c>
      <c r="X222">
        <f>A!X222</f>
        <v>0.1</v>
      </c>
      <c r="Y222" t="str">
        <f>A!Y222</f>
        <v>urn:immetingen:eenheid:id:14</v>
      </c>
      <c r="Z222" s="21">
        <f t="shared" si="3"/>
        <v>14</v>
      </c>
      <c r="AA222" t="str">
        <f>A!Z222</f>
        <v>urn:immetingen:kwaliteitsoordeel:id:0</v>
      </c>
      <c r="AB222" t="str">
        <f>A!AA222</f>
        <v>www.sikb.nl</v>
      </c>
      <c r="AC222" t="str">
        <f>A!AB222</f>
        <v>urn:immetingen:waardebewerkingsmethode:id:5</v>
      </c>
      <c r="AD222" t="str">
        <f>A!AC222</f>
        <v>www.sikb.nl</v>
      </c>
      <c r="AE222" t="str">
        <f>A!AD222</f>
        <v>_fa588535-1c2d-46ff-b78e-708c41d24eae</v>
      </c>
      <c r="AF222">
        <f>A!AE222</f>
        <v>45895.113564814812</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21"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45897</v>
      </c>
      <c r="CM222" t="str">
        <f>A!CL222</f>
        <v>SGS, Rotterdam</v>
      </c>
      <c r="CN222" t="str">
        <f>A!CM222</f>
        <v>LABRESULTAAT SGS</v>
      </c>
      <c r="CO222">
        <f>A!CN222</f>
        <v>45897</v>
      </c>
      <c r="CP222">
        <f>A!CO222</f>
        <v>0</v>
      </c>
      <c r="CQ222" t="str">
        <f>A!CP222</f>
        <v>urn:imsikb0101:Leveranciers:id:21</v>
      </c>
      <c r="CR222" t="str">
        <f>A!CQ222</f>
        <v>14.7.0</v>
      </c>
    </row>
    <row r="223" spans="1:96" x14ac:dyDescent="0.2">
      <c r="A223" t="str">
        <f>A!A223</f>
        <v>LABRESULTAAT</v>
      </c>
      <c r="B223">
        <f>A!B223</f>
        <v>66</v>
      </c>
      <c r="C223" t="str">
        <f>A!C223</f>
        <v>_4b1efeeb-0d4b-4bfa-b5cc-fd82ca747ab7</v>
      </c>
      <c r="D223" t="str">
        <f>A!D223</f>
        <v>4b1efeeb-0d4b-4bfa-b5cc-fd82ca747ab7</v>
      </c>
      <c r="E223" t="str">
        <f>A!E223</f>
        <v>SIKB</v>
      </c>
      <c r="F223" t="str">
        <f>A!F223</f>
        <v>urn:immetingen:hoedanigheid:id:8</v>
      </c>
      <c r="G223" t="str">
        <f>A!G223</f>
        <v>www.sikb.nl</v>
      </c>
      <c r="H223" t="str">
        <f>A!H223</f>
        <v>urn:immetingen:parameter:id:342</v>
      </c>
      <c r="I223" t="str">
        <f>A!I223</f>
        <v>www.sikb.nl</v>
      </c>
      <c r="J223" t="str">
        <f>A!J223</f>
        <v>urn:immetingen:parameter:id:2720</v>
      </c>
      <c r="K223" t="str">
        <f>A!K223</f>
        <v>www.sikb.nl</v>
      </c>
      <c r="L223">
        <f>A!L223</f>
        <v>45897</v>
      </c>
      <c r="M223" t="str">
        <f>A!M223</f>
        <v>urn:immetingen:LabopdrachtStatus:id:5</v>
      </c>
      <c r="N223">
        <f>A!N223</f>
        <v>1</v>
      </c>
      <c r="O223">
        <f>A!O223</f>
        <v>1</v>
      </c>
      <c r="P223" s="21" t="str">
        <f>IF(A!P223="","",INDEX(B!$A$1:$BT$2000,MATCH(A!P223,B!$AX$1:$AX$2000,0),D!$B$15))</f>
        <v>B09-1-1 B09 (250-350)</v>
      </c>
      <c r="Q223">
        <f>A!Q223</f>
        <v>0</v>
      </c>
      <c r="R223">
        <f>A!R223</f>
        <v>0</v>
      </c>
      <c r="S223">
        <f>A!S223</f>
        <v>0</v>
      </c>
      <c r="T223" t="str">
        <f>A!T223</f>
        <v>immetingen:AnalyticResultType</v>
      </c>
      <c r="U223" t="str">
        <f>A!U223</f>
        <v>&lt;0.2 µg/l</v>
      </c>
      <c r="V223" s="21">
        <f>IF(A!V223="&lt;",1,A!V223)</f>
        <v>1</v>
      </c>
      <c r="W223">
        <f>A!W223</f>
        <v>0.2</v>
      </c>
      <c r="X223">
        <f>A!X223</f>
        <v>0.2</v>
      </c>
      <c r="Y223" t="str">
        <f>A!Y223</f>
        <v>urn:immetingen:eenheid:id:14</v>
      </c>
      <c r="Z223" s="21">
        <f t="shared" si="3"/>
        <v>14</v>
      </c>
      <c r="AA223" t="str">
        <f>A!Z223</f>
        <v>urn:immetingen:kwaliteitsoordeel:id:0</v>
      </c>
      <c r="AB223" t="str">
        <f>A!AA223</f>
        <v>www.sikb.nl</v>
      </c>
      <c r="AC223" t="str">
        <f>A!AB223</f>
        <v>urn:immetingen:waardebewerkingsmethode:id:5</v>
      </c>
      <c r="AD223" t="str">
        <f>A!AC223</f>
        <v>www.sikb.nl</v>
      </c>
      <c r="AE223" t="str">
        <f>A!AD223</f>
        <v>_a2a252d3-4d2b-4b56-9abe-3c7fea830357</v>
      </c>
      <c r="AF223">
        <f>A!AE223</f>
        <v>45895.113564814812</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21"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45897</v>
      </c>
      <c r="CM223" t="str">
        <f>A!CL223</f>
        <v>SGS, Rotterdam</v>
      </c>
      <c r="CN223" t="str">
        <f>A!CM223</f>
        <v>LABRESULTAAT SGS</v>
      </c>
      <c r="CO223">
        <f>A!CN223</f>
        <v>45897</v>
      </c>
      <c r="CP223">
        <f>A!CO223</f>
        <v>0</v>
      </c>
      <c r="CQ223" t="str">
        <f>A!CP223</f>
        <v>urn:imsikb0101:Leveranciers:id:21</v>
      </c>
      <c r="CR223" t="str">
        <f>A!CQ223</f>
        <v>14.7.0</v>
      </c>
    </row>
    <row r="224" spans="1:96" x14ac:dyDescent="0.2">
      <c r="A224" t="str">
        <f>A!A224</f>
        <v>LABRESULTAAT</v>
      </c>
      <c r="B224">
        <f>A!B224</f>
        <v>67</v>
      </c>
      <c r="C224" t="str">
        <f>A!C224</f>
        <v>_670008e2-8e7f-430f-943d-e1d6308bb343</v>
      </c>
      <c r="D224" t="str">
        <f>A!D224</f>
        <v>670008e2-8e7f-430f-943d-e1d6308bb343</v>
      </c>
      <c r="E224" t="str">
        <f>A!E224</f>
        <v>SIKB</v>
      </c>
      <c r="F224" t="str">
        <f>A!F224</f>
        <v>urn:immetingen:hoedanigheid:id:8</v>
      </c>
      <c r="G224" t="str">
        <f>A!G224</f>
        <v>www.sikb.nl</v>
      </c>
      <c r="H224" t="str">
        <f>A!H224</f>
        <v>urn:immetingen:parameter:id:1341</v>
      </c>
      <c r="I224" t="str">
        <f>A!I224</f>
        <v>www.sikb.nl</v>
      </c>
      <c r="J224" t="str">
        <f>A!J224</f>
        <v>urn:immetingen:parameter:id:2720</v>
      </c>
      <c r="K224" t="str">
        <f>A!K224</f>
        <v>www.sikb.nl</v>
      </c>
      <c r="L224">
        <f>A!L224</f>
        <v>45897</v>
      </c>
      <c r="M224" t="str">
        <f>A!M224</f>
        <v>urn:immetingen:LabopdrachtStatus:id:5</v>
      </c>
      <c r="N224">
        <f>A!N224</f>
        <v>1</v>
      </c>
      <c r="O224">
        <f>A!O224</f>
        <v>1</v>
      </c>
      <c r="P224" s="21" t="str">
        <f>IF(A!P224="","",INDEX(B!$A$1:$BT$2000,MATCH(A!P224,B!$AX$1:$AX$2000,0),D!$B$15))</f>
        <v>B09-1-1 B09 (250-350)</v>
      </c>
      <c r="Q224">
        <f>A!Q224</f>
        <v>0</v>
      </c>
      <c r="R224">
        <f>A!R224</f>
        <v>0</v>
      </c>
      <c r="S224">
        <f>A!S224</f>
        <v>0</v>
      </c>
      <c r="T224" t="str">
        <f>A!T224</f>
        <v>immetingen:AnalyticResultType</v>
      </c>
      <c r="U224" t="str">
        <f>A!U224</f>
        <v>&lt;0.1 µg/l</v>
      </c>
      <c r="V224" s="21">
        <f>IF(A!V224="&lt;",1,A!V224)</f>
        <v>1</v>
      </c>
      <c r="W224">
        <f>A!W224</f>
        <v>0.1</v>
      </c>
      <c r="X224">
        <f>A!X224</f>
        <v>0.1</v>
      </c>
      <c r="Y224" t="str">
        <f>A!Y224</f>
        <v>urn:immetingen:eenheid:id:14</v>
      </c>
      <c r="Z224" s="21">
        <f t="shared" si="3"/>
        <v>14</v>
      </c>
      <c r="AA224" t="str">
        <f>A!Z224</f>
        <v>urn:immetingen:kwaliteitsoordeel:id:0</v>
      </c>
      <c r="AB224" t="str">
        <f>A!AA224</f>
        <v>www.sikb.nl</v>
      </c>
      <c r="AC224" t="str">
        <f>A!AB224</f>
        <v>urn:immetingen:waardebewerkingsmethode:id:5</v>
      </c>
      <c r="AD224" t="str">
        <f>A!AC224</f>
        <v>www.sikb.nl</v>
      </c>
      <c r="AE224" t="str">
        <f>A!AD224</f>
        <v>_6285bf66-b9f5-4783-8724-956ed143586b</v>
      </c>
      <c r="AF224">
        <f>A!AE224</f>
        <v>45895.113715277781</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21"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45897</v>
      </c>
      <c r="CM224" t="str">
        <f>A!CL224</f>
        <v>SGS, Rotterdam</v>
      </c>
      <c r="CN224" t="str">
        <f>A!CM224</f>
        <v>LABRESULTAAT SGS</v>
      </c>
      <c r="CO224">
        <f>A!CN224</f>
        <v>45897</v>
      </c>
      <c r="CP224">
        <f>A!CO224</f>
        <v>0</v>
      </c>
      <c r="CQ224" t="str">
        <f>A!CP224</f>
        <v>urn:imsikb0101:Leveranciers:id:21</v>
      </c>
      <c r="CR224" t="str">
        <f>A!CQ224</f>
        <v>14.7.0</v>
      </c>
    </row>
    <row r="225" spans="1:96" x14ac:dyDescent="0.2">
      <c r="A225" t="str">
        <f>A!A225</f>
        <v>LABRESULTAAT</v>
      </c>
      <c r="B225">
        <f>A!B225</f>
        <v>68</v>
      </c>
      <c r="C225" t="str">
        <f>A!C225</f>
        <v>_73e8da93-b578-4147-935c-e8f504cfcd46</v>
      </c>
      <c r="D225" t="str">
        <f>A!D225</f>
        <v>73e8da93-b578-4147-935c-e8f504cfcd46</v>
      </c>
      <c r="E225" t="str">
        <f>A!E225</f>
        <v>SIKB</v>
      </c>
      <c r="F225" t="str">
        <f>A!F225</f>
        <v>urn:immetingen:hoedanigheid:id:8</v>
      </c>
      <c r="G225" t="str">
        <f>A!G225</f>
        <v>www.sikb.nl</v>
      </c>
      <c r="H225" t="str">
        <f>A!H225</f>
        <v>urn:immetingen:parameter:id:1143</v>
      </c>
      <c r="I225" t="str">
        <f>A!I225</f>
        <v>www.sikb.nl</v>
      </c>
      <c r="J225" t="str">
        <f>A!J225</f>
        <v>urn:immetingen:parameter:id:2720</v>
      </c>
      <c r="K225" t="str">
        <f>A!K225</f>
        <v>www.sikb.nl</v>
      </c>
      <c r="L225">
        <f>A!L225</f>
        <v>45897</v>
      </c>
      <c r="M225" t="str">
        <f>A!M225</f>
        <v>urn:immetingen:LabopdrachtStatus:id:5</v>
      </c>
      <c r="N225">
        <f>A!N225</f>
        <v>1</v>
      </c>
      <c r="O225">
        <f>A!O225</f>
        <v>1</v>
      </c>
      <c r="P225" s="21" t="str">
        <f>IF(A!P225="","",INDEX(B!$A$1:$BT$2000,MATCH(A!P225,B!$AX$1:$AX$2000,0),D!$B$15))</f>
        <v>B09-1-1 B09 (250-350)</v>
      </c>
      <c r="Q225">
        <f>A!Q225</f>
        <v>0</v>
      </c>
      <c r="R225">
        <f>A!R225</f>
        <v>0</v>
      </c>
      <c r="S225">
        <f>A!S225</f>
        <v>0</v>
      </c>
      <c r="T225" t="str">
        <f>A!T225</f>
        <v>immetingen:AnalyticResultType</v>
      </c>
      <c r="U225" t="str">
        <f>A!U225</f>
        <v>&lt;0.2 µg/l</v>
      </c>
      <c r="V225" s="21">
        <f>IF(A!V225="&lt;",1,A!V225)</f>
        <v>1</v>
      </c>
      <c r="W225">
        <f>A!W225</f>
        <v>0.2</v>
      </c>
      <c r="X225">
        <f>A!X225</f>
        <v>0.2</v>
      </c>
      <c r="Y225" t="str">
        <f>A!Y225</f>
        <v>urn:immetingen:eenheid:id:14</v>
      </c>
      <c r="Z225" s="21">
        <f t="shared" si="3"/>
        <v>14</v>
      </c>
      <c r="AA225" t="str">
        <f>A!Z225</f>
        <v>urn:immetingen:kwaliteitsoordeel:id:0</v>
      </c>
      <c r="AB225" t="str">
        <f>A!AA225</f>
        <v>www.sikb.nl</v>
      </c>
      <c r="AC225" t="str">
        <f>A!AB225</f>
        <v>urn:immetingen:waardebewerkingsmethode:id:5</v>
      </c>
      <c r="AD225" t="str">
        <f>A!AC225</f>
        <v>www.sikb.nl</v>
      </c>
      <c r="AE225" t="str">
        <f>A!AD225</f>
        <v>_67e21fa6-2573-4ca7-8e3c-d57fe2acab3d</v>
      </c>
      <c r="AF225">
        <f>A!AE225</f>
        <v>45895.113715277781</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21"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45897</v>
      </c>
      <c r="CM225" t="str">
        <f>A!CL225</f>
        <v>SGS, Rotterdam</v>
      </c>
      <c r="CN225" t="str">
        <f>A!CM225</f>
        <v>LABRESULTAAT SGS</v>
      </c>
      <c r="CO225">
        <f>A!CN225</f>
        <v>45897</v>
      </c>
      <c r="CP225">
        <f>A!CO225</f>
        <v>0</v>
      </c>
      <c r="CQ225" t="str">
        <f>A!CP225</f>
        <v>urn:imsikb0101:Leveranciers:id:21</v>
      </c>
      <c r="CR225" t="str">
        <f>A!CQ225</f>
        <v>14.7.0</v>
      </c>
    </row>
    <row r="226" spans="1:96" x14ac:dyDescent="0.2">
      <c r="A226" t="str">
        <f>A!A226</f>
        <v>LABRESULTAAT</v>
      </c>
      <c r="B226">
        <f>A!B226</f>
        <v>69</v>
      </c>
      <c r="C226" t="str">
        <f>A!C226</f>
        <v>_b1aa7e0c-8ed4-409b-b0ae-ef053b7eaf87</v>
      </c>
      <c r="D226" t="str">
        <f>A!D226</f>
        <v>b1aa7e0c-8ed4-409b-b0ae-ef053b7eaf87</v>
      </c>
      <c r="E226" t="str">
        <f>A!E226</f>
        <v>SIKB</v>
      </c>
      <c r="F226" t="str">
        <f>A!F226</f>
        <v>urn:immetingen:hoedanigheid:id:85</v>
      </c>
      <c r="G226" t="str">
        <f>A!G226</f>
        <v>www.sikb.nl</v>
      </c>
      <c r="H226" t="str">
        <f>A!H226</f>
        <v>urn:immetingen:parameter:id:1200</v>
      </c>
      <c r="I226" t="str">
        <f>A!I226</f>
        <v>www.sikb.nl</v>
      </c>
      <c r="J226" t="str">
        <f>A!J226</f>
        <v>urn:immetingen:parameter:id:2720</v>
      </c>
      <c r="K226" t="str">
        <f>A!K226</f>
        <v>www.sikb.nl</v>
      </c>
      <c r="L226">
        <f>A!L226</f>
        <v>45897</v>
      </c>
      <c r="M226" t="str">
        <f>A!M226</f>
        <v>urn:immetingen:LabopdrachtStatus:id:5</v>
      </c>
      <c r="N226">
        <f>A!N226</f>
        <v>1</v>
      </c>
      <c r="O226">
        <f>A!O226</f>
        <v>1</v>
      </c>
      <c r="P226" s="21" t="str">
        <f>IF(A!P226="","",INDEX(B!$A$1:$BT$2000,MATCH(A!P226,B!$AX$1:$AX$2000,0),D!$B$15))</f>
        <v>B09-1-1 B09 (250-350)</v>
      </c>
      <c r="Q226">
        <f>A!Q226</f>
        <v>0</v>
      </c>
      <c r="R226">
        <f>A!R226</f>
        <v>0</v>
      </c>
      <c r="S226">
        <f>A!S226</f>
        <v>0</v>
      </c>
      <c r="T226" t="str">
        <f>A!T226</f>
        <v>immetingen:AnalyticResultType</v>
      </c>
      <c r="U226" t="str">
        <f>A!U226</f>
        <v>&lt;25 µg/l</v>
      </c>
      <c r="V226" s="21">
        <f>IF(A!V226="&lt;",1,A!V226)</f>
        <v>1</v>
      </c>
      <c r="W226">
        <f>A!W226</f>
        <v>25</v>
      </c>
      <c r="X226">
        <f>A!X226</f>
        <v>25</v>
      </c>
      <c r="Y226" t="str">
        <f>A!Y226</f>
        <v>urn:immetingen:eenheid:id:14</v>
      </c>
      <c r="Z226" s="21">
        <f t="shared" si="3"/>
        <v>14</v>
      </c>
      <c r="AA226" t="str">
        <f>A!Z226</f>
        <v>urn:immetingen:kwaliteitsoordeel:id:0</v>
      </c>
      <c r="AB226" t="str">
        <f>A!AA226</f>
        <v>www.sikb.nl</v>
      </c>
      <c r="AC226" t="str">
        <f>A!AB226</f>
        <v>urn:immetingen:waardebewerkingsmethode:id:5</v>
      </c>
      <c r="AD226" t="str">
        <f>A!AC226</f>
        <v>www.sikb.nl</v>
      </c>
      <c r="AE226" t="str">
        <f>A!AD226</f>
        <v>_faac5cc4-1eba-42d6-93e1-a3cb0307df07</v>
      </c>
      <c r="AF226">
        <f>A!AE226</f>
        <v>45895.325682870367</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21"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45897</v>
      </c>
      <c r="CM226" t="str">
        <f>A!CL226</f>
        <v>SGS, Rotterdam</v>
      </c>
      <c r="CN226" t="str">
        <f>A!CM226</f>
        <v>LABRESULTAAT SGS</v>
      </c>
      <c r="CO226">
        <f>A!CN226</f>
        <v>45897</v>
      </c>
      <c r="CP226">
        <f>A!CO226</f>
        <v>0</v>
      </c>
      <c r="CQ226" t="str">
        <f>A!CP226</f>
        <v>urn:imsikb0101:Leveranciers:id:21</v>
      </c>
      <c r="CR226" t="str">
        <f>A!CQ226</f>
        <v>14.7.0</v>
      </c>
    </row>
    <row r="227" spans="1:96" x14ac:dyDescent="0.2">
      <c r="A227" t="str">
        <f>A!A227</f>
        <v>LABRESULTAAT</v>
      </c>
      <c r="B227">
        <f>A!B227</f>
        <v>70</v>
      </c>
      <c r="C227" t="str">
        <f>A!C227</f>
        <v>_91874e5a-039c-4e2b-917a-0d17edc9a430</v>
      </c>
      <c r="D227" t="str">
        <f>A!D227</f>
        <v>91874e5a-039c-4e2b-917a-0d17edc9a430</v>
      </c>
      <c r="E227" t="str">
        <f>A!E227</f>
        <v>SIKB</v>
      </c>
      <c r="F227" t="str">
        <f>A!F227</f>
        <v>urn:immetingen:hoedanigheid:id:98</v>
      </c>
      <c r="G227" t="str">
        <f>A!G227</f>
        <v>www.sikb.nl</v>
      </c>
      <c r="H227" t="str">
        <f>A!H227</f>
        <v>urn:immetingen:parameter:id:1200</v>
      </c>
      <c r="I227" t="str">
        <f>A!I227</f>
        <v>www.sikb.nl</v>
      </c>
      <c r="J227" t="str">
        <f>A!J227</f>
        <v>urn:immetingen:parameter:id:2720</v>
      </c>
      <c r="K227" t="str">
        <f>A!K227</f>
        <v>www.sikb.nl</v>
      </c>
      <c r="L227">
        <f>A!L227</f>
        <v>45897</v>
      </c>
      <c r="M227" t="str">
        <f>A!M227</f>
        <v>urn:immetingen:LabopdrachtStatus:id:5</v>
      </c>
      <c r="N227">
        <f>A!N227</f>
        <v>1</v>
      </c>
      <c r="O227">
        <f>A!O227</f>
        <v>1</v>
      </c>
      <c r="P227" s="21" t="str">
        <f>IF(A!P227="","",INDEX(B!$A$1:$BT$2000,MATCH(A!P227,B!$AX$1:$AX$2000,0),D!$B$15))</f>
        <v>B09-1-1 B09 (250-350)</v>
      </c>
      <c r="Q227">
        <f>A!Q227</f>
        <v>0</v>
      </c>
      <c r="R227">
        <f>A!R227</f>
        <v>0</v>
      </c>
      <c r="S227">
        <f>A!S227</f>
        <v>0</v>
      </c>
      <c r="T227" t="str">
        <f>A!T227</f>
        <v>immetingen:AnalyticResultType</v>
      </c>
      <c r="U227" t="str">
        <f>A!U227</f>
        <v>&lt;25 µg/l</v>
      </c>
      <c r="V227" s="21">
        <f>IF(A!V227="&lt;",1,A!V227)</f>
        <v>1</v>
      </c>
      <c r="W227">
        <f>A!W227</f>
        <v>25</v>
      </c>
      <c r="X227">
        <f>A!X227</f>
        <v>25</v>
      </c>
      <c r="Y227" t="str">
        <f>A!Y227</f>
        <v>urn:immetingen:eenheid:id:14</v>
      </c>
      <c r="Z227" s="21">
        <f t="shared" si="3"/>
        <v>14</v>
      </c>
      <c r="AA227" t="str">
        <f>A!Z227</f>
        <v>urn:immetingen:kwaliteitsoordeel:id:0</v>
      </c>
      <c r="AB227" t="str">
        <f>A!AA227</f>
        <v>www.sikb.nl</v>
      </c>
      <c r="AC227" t="str">
        <f>A!AB227</f>
        <v>urn:immetingen:waardebewerkingsmethode:id:5</v>
      </c>
      <c r="AD227" t="str">
        <f>A!AC227</f>
        <v>www.sikb.nl</v>
      </c>
      <c r="AE227" t="str">
        <f>A!AD227</f>
        <v>_2166a15e-cee8-4b8f-afba-35ef5714784f</v>
      </c>
      <c r="AF227">
        <f>A!AE227</f>
        <v>45895.325682870367</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21"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45897</v>
      </c>
      <c r="CM227" t="str">
        <f>A!CL227</f>
        <v>SGS, Rotterdam</v>
      </c>
      <c r="CN227" t="str">
        <f>A!CM227</f>
        <v>LABRESULTAAT SGS</v>
      </c>
      <c r="CO227">
        <f>A!CN227</f>
        <v>45897</v>
      </c>
      <c r="CP227">
        <f>A!CO227</f>
        <v>0</v>
      </c>
      <c r="CQ227" t="str">
        <f>A!CP227</f>
        <v>urn:imsikb0101:Leveranciers:id:21</v>
      </c>
      <c r="CR227" t="str">
        <f>A!CQ227</f>
        <v>14.7.0</v>
      </c>
    </row>
    <row r="228" spans="1:96" x14ac:dyDescent="0.2">
      <c r="A228" t="str">
        <f>A!A228</f>
        <v>LABRESULTAAT</v>
      </c>
      <c r="B228">
        <f>A!B228</f>
        <v>71</v>
      </c>
      <c r="C228" t="str">
        <f>A!C228</f>
        <v>_8ccf6550-0289-42ca-99a9-b06175f58b5c</v>
      </c>
      <c r="D228" t="str">
        <f>A!D228</f>
        <v>8ccf6550-0289-42ca-99a9-b06175f58b5c</v>
      </c>
      <c r="E228" t="str">
        <f>A!E228</f>
        <v>SIKB</v>
      </c>
      <c r="F228" t="str">
        <f>A!F228</f>
        <v>urn:immetingen:hoedanigheid:id:113</v>
      </c>
      <c r="G228" t="str">
        <f>A!G228</f>
        <v>www.sikb.nl</v>
      </c>
      <c r="H228" t="str">
        <f>A!H228</f>
        <v>urn:immetingen:parameter:id:1200</v>
      </c>
      <c r="I228" t="str">
        <f>A!I228</f>
        <v>www.sikb.nl</v>
      </c>
      <c r="J228" t="str">
        <f>A!J228</f>
        <v>urn:immetingen:parameter:id:2720</v>
      </c>
      <c r="K228" t="str">
        <f>A!K228</f>
        <v>www.sikb.nl</v>
      </c>
      <c r="L228">
        <f>A!L228</f>
        <v>45897</v>
      </c>
      <c r="M228" t="str">
        <f>A!M228</f>
        <v>urn:immetingen:LabopdrachtStatus:id:5</v>
      </c>
      <c r="N228">
        <f>A!N228</f>
        <v>1</v>
      </c>
      <c r="O228">
        <f>A!O228</f>
        <v>1</v>
      </c>
      <c r="P228" s="21" t="str">
        <f>IF(A!P228="","",INDEX(B!$A$1:$BT$2000,MATCH(A!P228,B!$AX$1:$AX$2000,0),D!$B$15))</f>
        <v>B09-1-1 B09 (250-350)</v>
      </c>
      <c r="Q228">
        <f>A!Q228</f>
        <v>0</v>
      </c>
      <c r="R228">
        <f>A!R228</f>
        <v>0</v>
      </c>
      <c r="S228">
        <f>A!S228</f>
        <v>0</v>
      </c>
      <c r="T228" t="str">
        <f>A!T228</f>
        <v>immetingen:AnalyticResultType</v>
      </c>
      <c r="U228" t="str">
        <f>A!U228</f>
        <v>&lt;25 µg/l</v>
      </c>
      <c r="V228" s="21">
        <f>IF(A!V228="&lt;",1,A!V228)</f>
        <v>1</v>
      </c>
      <c r="W228">
        <f>A!W228</f>
        <v>25</v>
      </c>
      <c r="X228">
        <f>A!X228</f>
        <v>25</v>
      </c>
      <c r="Y228" t="str">
        <f>A!Y228</f>
        <v>urn:immetingen:eenheid:id:14</v>
      </c>
      <c r="Z228" s="21">
        <f t="shared" si="3"/>
        <v>14</v>
      </c>
      <c r="AA228" t="str">
        <f>A!Z228</f>
        <v>urn:immetingen:kwaliteitsoordeel:id:0</v>
      </c>
      <c r="AB228" t="str">
        <f>A!AA228</f>
        <v>www.sikb.nl</v>
      </c>
      <c r="AC228" t="str">
        <f>A!AB228</f>
        <v>urn:immetingen:waardebewerkingsmethode:id:5</v>
      </c>
      <c r="AD228" t="str">
        <f>A!AC228</f>
        <v>www.sikb.nl</v>
      </c>
      <c r="AE228" t="str">
        <f>A!AD228</f>
        <v>_ce80c4f3-1c1b-4472-8660-b4e2b22d4d93</v>
      </c>
      <c r="AF228">
        <f>A!AE228</f>
        <v>45895.325682870367</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21"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45897</v>
      </c>
      <c r="CM228" t="str">
        <f>A!CL228</f>
        <v>SGS, Rotterdam</v>
      </c>
      <c r="CN228" t="str">
        <f>A!CM228</f>
        <v>LABRESULTAAT SGS</v>
      </c>
      <c r="CO228">
        <f>A!CN228</f>
        <v>45897</v>
      </c>
      <c r="CP228">
        <f>A!CO228</f>
        <v>0</v>
      </c>
      <c r="CQ228" t="str">
        <f>A!CP228</f>
        <v>urn:imsikb0101:Leveranciers:id:21</v>
      </c>
      <c r="CR228" t="str">
        <f>A!CQ228</f>
        <v>14.7.0</v>
      </c>
    </row>
    <row r="229" spans="1:96" x14ac:dyDescent="0.2">
      <c r="A229" t="str">
        <f>A!A229</f>
        <v>LABRESULTAAT</v>
      </c>
      <c r="B229">
        <f>A!B229</f>
        <v>72</v>
      </c>
      <c r="C229" t="str">
        <f>A!C229</f>
        <v>_b8ed4a38-b0a7-48df-b8fa-c0aee15c733a</v>
      </c>
      <c r="D229" t="str">
        <f>A!D229</f>
        <v>b8ed4a38-b0a7-48df-b8fa-c0aee15c733a</v>
      </c>
      <c r="E229" t="str">
        <f>A!E229</f>
        <v>SIKB</v>
      </c>
      <c r="F229" t="str">
        <f>A!F229</f>
        <v>urn:immetingen:hoedanigheid:id:121</v>
      </c>
      <c r="G229" t="str">
        <f>A!G229</f>
        <v>www.sikb.nl</v>
      </c>
      <c r="H229" t="str">
        <f>A!H229</f>
        <v>urn:immetingen:parameter:id:1200</v>
      </c>
      <c r="I229" t="str">
        <f>A!I229</f>
        <v>www.sikb.nl</v>
      </c>
      <c r="J229" t="str">
        <f>A!J229</f>
        <v>urn:immetingen:parameter:id:2720</v>
      </c>
      <c r="K229" t="str">
        <f>A!K229</f>
        <v>www.sikb.nl</v>
      </c>
      <c r="L229">
        <f>A!L229</f>
        <v>45897</v>
      </c>
      <c r="M229" t="str">
        <f>A!M229</f>
        <v>urn:immetingen:LabopdrachtStatus:id:5</v>
      </c>
      <c r="N229">
        <f>A!N229</f>
        <v>1</v>
      </c>
      <c r="O229">
        <f>A!O229</f>
        <v>1</v>
      </c>
      <c r="P229" s="21" t="str">
        <f>IF(A!P229="","",INDEX(B!$A$1:$BT$2000,MATCH(A!P229,B!$AX$1:$AX$2000,0),D!$B$15))</f>
        <v>B09-1-1 B09 (250-350)</v>
      </c>
      <c r="Q229">
        <f>A!Q229</f>
        <v>0</v>
      </c>
      <c r="R229">
        <f>A!R229</f>
        <v>0</v>
      </c>
      <c r="S229">
        <f>A!S229</f>
        <v>0</v>
      </c>
      <c r="T229" t="str">
        <f>A!T229</f>
        <v>immetingen:AnalyticResultType</v>
      </c>
      <c r="U229" t="str">
        <f>A!U229</f>
        <v>&lt;25 µg/l</v>
      </c>
      <c r="V229" s="21">
        <f>IF(A!V229="&lt;",1,A!V229)</f>
        <v>1</v>
      </c>
      <c r="W229">
        <f>A!W229</f>
        <v>25</v>
      </c>
      <c r="X229">
        <f>A!X229</f>
        <v>25</v>
      </c>
      <c r="Y229" t="str">
        <f>A!Y229</f>
        <v>urn:immetingen:eenheid:id:14</v>
      </c>
      <c r="Z229" s="21">
        <f t="shared" si="3"/>
        <v>14</v>
      </c>
      <c r="AA229" t="str">
        <f>A!Z229</f>
        <v>urn:immetingen:kwaliteitsoordeel:id:0</v>
      </c>
      <c r="AB229" t="str">
        <f>A!AA229</f>
        <v>www.sikb.nl</v>
      </c>
      <c r="AC229" t="str">
        <f>A!AB229</f>
        <v>urn:immetingen:waardebewerkingsmethode:id:5</v>
      </c>
      <c r="AD229" t="str">
        <f>A!AC229</f>
        <v>www.sikb.nl</v>
      </c>
      <c r="AE229" t="str">
        <f>A!AD229</f>
        <v>_f299e52a-f2d9-4f96-af1c-2b3b04b6224b</v>
      </c>
      <c r="AF229">
        <f>A!AE229</f>
        <v>45895.325682870367</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21"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45897</v>
      </c>
      <c r="CM229" t="str">
        <f>A!CL229</f>
        <v>SGS, Rotterdam</v>
      </c>
      <c r="CN229" t="str">
        <f>A!CM229</f>
        <v>LABRESULTAAT SGS</v>
      </c>
      <c r="CO229">
        <f>A!CN229</f>
        <v>45897</v>
      </c>
      <c r="CP229">
        <f>A!CO229</f>
        <v>0</v>
      </c>
      <c r="CQ229" t="str">
        <f>A!CP229</f>
        <v>urn:imsikb0101:Leveranciers:id:21</v>
      </c>
      <c r="CR229" t="str">
        <f>A!CQ229</f>
        <v>14.7.0</v>
      </c>
    </row>
    <row r="230" spans="1:96" x14ac:dyDescent="0.2">
      <c r="A230" t="str">
        <f>A!A230</f>
        <v>LABRESULTAAT</v>
      </c>
      <c r="B230">
        <f>A!B230</f>
        <v>73</v>
      </c>
      <c r="C230" t="str">
        <f>A!C230</f>
        <v>_6d6bc555-27d9-460d-9b34-9ea9219c2e41</v>
      </c>
      <c r="D230" t="str">
        <f>A!D230</f>
        <v>6d6bc555-27d9-460d-9b34-9ea9219c2e41</v>
      </c>
      <c r="E230" t="str">
        <f>A!E230</f>
        <v>SIKB</v>
      </c>
      <c r="F230" t="str">
        <f>A!F230</f>
        <v>urn:immetingen:hoedanigheid:id:8</v>
      </c>
      <c r="G230" t="str">
        <f>A!G230</f>
        <v>www.sikb.nl</v>
      </c>
      <c r="H230" t="str">
        <f>A!H230</f>
        <v>urn:immetingen:parameter:id:1590</v>
      </c>
      <c r="I230" t="str">
        <f>A!I230</f>
        <v>www.sikb.nl</v>
      </c>
      <c r="J230" t="str">
        <f>A!J230</f>
        <v>urn:immetingen:parameter:id:2720</v>
      </c>
      <c r="K230" t="str">
        <f>A!K230</f>
        <v>www.sikb.nl</v>
      </c>
      <c r="L230">
        <f>A!L230</f>
        <v>45897</v>
      </c>
      <c r="M230" t="str">
        <f>A!M230</f>
        <v>urn:immetingen:LabopdrachtStatus:id:5</v>
      </c>
      <c r="N230">
        <f>A!N230</f>
        <v>1</v>
      </c>
      <c r="O230">
        <f>A!O230</f>
        <v>1</v>
      </c>
      <c r="P230" s="21" t="str">
        <f>IF(A!P230="","",INDEX(B!$A$1:$BT$2000,MATCH(A!P230,B!$AX$1:$AX$2000,0),D!$B$15))</f>
        <v>B09-1-1 B09 (250-350)</v>
      </c>
      <c r="Q230">
        <f>A!Q230</f>
        <v>0</v>
      </c>
      <c r="R230">
        <f>A!R230</f>
        <v>0</v>
      </c>
      <c r="S230">
        <f>A!S230</f>
        <v>0</v>
      </c>
      <c r="T230" t="str">
        <f>A!T230</f>
        <v>immetingen:AnalyticResultType</v>
      </c>
      <c r="U230" t="str">
        <f>A!U230</f>
        <v>&lt;0.2 µg/l</v>
      </c>
      <c r="V230" s="21">
        <f>IF(A!V230="&lt;",1,A!V230)</f>
        <v>1</v>
      </c>
      <c r="W230">
        <f>A!W230</f>
        <v>0.2</v>
      </c>
      <c r="X230">
        <f>A!X230</f>
        <v>0.2</v>
      </c>
      <c r="Y230" t="str">
        <f>A!Y230</f>
        <v>urn:immetingen:eenheid:id:14</v>
      </c>
      <c r="Z230" s="21">
        <f t="shared" si="3"/>
        <v>14</v>
      </c>
      <c r="AA230" t="str">
        <f>A!Z230</f>
        <v>urn:immetingen:kwaliteitsoordeel:id:0</v>
      </c>
      <c r="AB230" t="str">
        <f>A!AA230</f>
        <v>www.sikb.nl</v>
      </c>
      <c r="AC230" t="str">
        <f>A!AB230</f>
        <v>urn:immetingen:waardebewerkingsmethode:id:5</v>
      </c>
      <c r="AD230" t="str">
        <f>A!AC230</f>
        <v>www.sikb.nl</v>
      </c>
      <c r="AE230" t="str">
        <f>A!AD230</f>
        <v>_9c80e896-412d-4a7d-9d86-19edffb07f79</v>
      </c>
      <c r="AF230">
        <f>A!AE230</f>
        <v>45895.113564814812</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21"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45897</v>
      </c>
      <c r="CM230" t="str">
        <f>A!CL230</f>
        <v>SGS, Rotterdam</v>
      </c>
      <c r="CN230" t="str">
        <f>A!CM230</f>
        <v>LABRESULTAAT SGS</v>
      </c>
      <c r="CO230">
        <f>A!CN230</f>
        <v>45897</v>
      </c>
      <c r="CP230">
        <f>A!CO230</f>
        <v>0</v>
      </c>
      <c r="CQ230" t="str">
        <f>A!CP230</f>
        <v>urn:imsikb0101:Leveranciers:id:21</v>
      </c>
      <c r="CR230" t="str">
        <f>A!CQ230</f>
        <v>14.7.0</v>
      </c>
    </row>
    <row r="231" spans="1:96" x14ac:dyDescent="0.2">
      <c r="A231" t="str">
        <f>A!A231</f>
        <v>LABRESULTAAT</v>
      </c>
      <c r="B231">
        <f>A!B231</f>
        <v>74</v>
      </c>
      <c r="C231" t="str">
        <f>A!C231</f>
        <v>_952ad5a7-9cbf-448a-8d57-41e3dd597f4e</v>
      </c>
      <c r="D231" t="str">
        <f>A!D231</f>
        <v>952ad5a7-9cbf-448a-8d57-41e3dd597f4e</v>
      </c>
      <c r="E231" t="str">
        <f>A!E231</f>
        <v>SIKB</v>
      </c>
      <c r="F231" t="str">
        <f>A!F231</f>
        <v>urn:immetingen:hoedanigheid:id:8</v>
      </c>
      <c r="G231" t="str">
        <f>A!G231</f>
        <v>www.sikb.nl</v>
      </c>
      <c r="H231" t="str">
        <f>A!H231</f>
        <v>urn:immetingen:parameter:id:1568</v>
      </c>
      <c r="I231" t="str">
        <f>A!I231</f>
        <v>www.sikb.nl</v>
      </c>
      <c r="J231" t="str">
        <f>A!J231</f>
        <v>urn:immetingen:parameter:id:2720</v>
      </c>
      <c r="K231" t="str">
        <f>A!K231</f>
        <v>www.sikb.nl</v>
      </c>
      <c r="L231">
        <f>A!L231</f>
        <v>45897</v>
      </c>
      <c r="M231" t="str">
        <f>A!M231</f>
        <v>urn:immetingen:LabopdrachtStatus:id:5</v>
      </c>
      <c r="N231">
        <f>A!N231</f>
        <v>1</v>
      </c>
      <c r="O231">
        <f>A!O231</f>
        <v>1</v>
      </c>
      <c r="P231" s="21" t="str">
        <f>IF(A!P231="","",INDEX(B!$A$1:$BT$2000,MATCH(A!P231,B!$AX$1:$AX$2000,0),D!$B$15))</f>
        <v>D02-1-1 D02 (250-350)</v>
      </c>
      <c r="Q231">
        <f>A!Q231</f>
        <v>0</v>
      </c>
      <c r="R231">
        <f>A!R231</f>
        <v>0</v>
      </c>
      <c r="S231">
        <f>A!S231</f>
        <v>0</v>
      </c>
      <c r="T231" t="str">
        <f>A!T231</f>
        <v>immetingen:AnalyticResultType</v>
      </c>
      <c r="U231" t="str">
        <f>A!U231</f>
        <v>&lt;0.2 µg/l</v>
      </c>
      <c r="V231" s="21">
        <f>IF(A!V231="&lt;",1,A!V231)</f>
        <v>1</v>
      </c>
      <c r="W231">
        <f>A!W231</f>
        <v>0.2</v>
      </c>
      <c r="X231">
        <f>A!X231</f>
        <v>0.2</v>
      </c>
      <c r="Y231" t="str">
        <f>A!Y231</f>
        <v>urn:immetingen:eenheid:id:14</v>
      </c>
      <c r="Z231" s="21">
        <f t="shared" si="3"/>
        <v>14</v>
      </c>
      <c r="AA231" t="str">
        <f>A!Z231</f>
        <v>urn:immetingen:kwaliteitsoordeel:id:0</v>
      </c>
      <c r="AB231" t="str">
        <f>A!AA231</f>
        <v>www.sikb.nl</v>
      </c>
      <c r="AC231" t="str">
        <f>A!AB231</f>
        <v>urn:immetingen:waardebewerkingsmethode:id:5</v>
      </c>
      <c r="AD231" t="str">
        <f>A!AC231</f>
        <v>www.sikb.nl</v>
      </c>
      <c r="AE231" t="str">
        <f>A!AD231</f>
        <v>_5cc95d1a-3fa8-45ae-b7b1-dcff10792bcc</v>
      </c>
      <c r="AF231">
        <f>A!AE231</f>
        <v>45895.49114583333</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21"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45897</v>
      </c>
      <c r="CM231" t="str">
        <f>A!CL231</f>
        <v>SGS, Rotterdam</v>
      </c>
      <c r="CN231" t="str">
        <f>A!CM231</f>
        <v>LABRESULTAAT SGS</v>
      </c>
      <c r="CO231">
        <f>A!CN231</f>
        <v>45897</v>
      </c>
      <c r="CP231">
        <f>A!CO231</f>
        <v>0</v>
      </c>
      <c r="CQ231" t="str">
        <f>A!CP231</f>
        <v>urn:imsikb0101:Leveranciers:id:21</v>
      </c>
      <c r="CR231" t="str">
        <f>A!CQ231</f>
        <v>14.7.0</v>
      </c>
    </row>
    <row r="232" spans="1:96" x14ac:dyDescent="0.2">
      <c r="A232" t="str">
        <f>A!A232</f>
        <v>LABRESULTAAT</v>
      </c>
      <c r="B232">
        <f>A!B232</f>
        <v>75</v>
      </c>
      <c r="C232" t="str">
        <f>A!C232</f>
        <v>_5e4188ef-5480-4da4-8562-dfb91456e1af</v>
      </c>
      <c r="D232" t="str">
        <f>A!D232</f>
        <v>5e4188ef-5480-4da4-8562-dfb91456e1af</v>
      </c>
      <c r="E232" t="str">
        <f>A!E232</f>
        <v>SIKB</v>
      </c>
      <c r="F232" t="str">
        <f>A!F232</f>
        <v>urn:immetingen:hoedanigheid:id:8</v>
      </c>
      <c r="G232" t="str">
        <f>A!G232</f>
        <v>www.sikb.nl</v>
      </c>
      <c r="H232" t="str">
        <f>A!H232</f>
        <v>urn:immetingen:parameter:id:728</v>
      </c>
      <c r="I232" t="str">
        <f>A!I232</f>
        <v>www.sikb.nl</v>
      </c>
      <c r="J232" t="str">
        <f>A!J232</f>
        <v>urn:immetingen:parameter:id:2720</v>
      </c>
      <c r="K232" t="str">
        <f>A!K232</f>
        <v>www.sikb.nl</v>
      </c>
      <c r="L232">
        <f>A!L232</f>
        <v>45897</v>
      </c>
      <c r="M232" t="str">
        <f>A!M232</f>
        <v>urn:immetingen:LabopdrachtStatus:id:5</v>
      </c>
      <c r="N232">
        <f>A!N232</f>
        <v>1</v>
      </c>
      <c r="O232">
        <f>A!O232</f>
        <v>1</v>
      </c>
      <c r="P232" s="21" t="str">
        <f>IF(A!P232="","",INDEX(B!$A$1:$BT$2000,MATCH(A!P232,B!$AX$1:$AX$2000,0),D!$B$15))</f>
        <v>D02-1-1 D02 (250-350)</v>
      </c>
      <c r="Q232">
        <f>A!Q232</f>
        <v>0</v>
      </c>
      <c r="R232">
        <f>A!R232</f>
        <v>0</v>
      </c>
      <c r="S232">
        <f>A!S232</f>
        <v>0</v>
      </c>
      <c r="T232" t="str">
        <f>A!T232</f>
        <v>immetingen:AnalyticResultType</v>
      </c>
      <c r="U232" t="str">
        <f>A!U232</f>
        <v>&lt;0.2 µg/l</v>
      </c>
      <c r="V232" s="21">
        <f>IF(A!V232="&lt;",1,A!V232)</f>
        <v>1</v>
      </c>
      <c r="W232">
        <f>A!W232</f>
        <v>0.2</v>
      </c>
      <c r="X232">
        <f>A!X232</f>
        <v>0.2</v>
      </c>
      <c r="Y232" t="str">
        <f>A!Y232</f>
        <v>urn:immetingen:eenheid:id:14</v>
      </c>
      <c r="Z232" s="21">
        <f t="shared" si="3"/>
        <v>14</v>
      </c>
      <c r="AA232" t="str">
        <f>A!Z232</f>
        <v>urn:immetingen:kwaliteitsoordeel:id:0</v>
      </c>
      <c r="AB232" t="str">
        <f>A!AA232</f>
        <v>www.sikb.nl</v>
      </c>
      <c r="AC232" t="str">
        <f>A!AB232</f>
        <v>urn:immetingen:waardebewerkingsmethode:id:5</v>
      </c>
      <c r="AD232" t="str">
        <f>A!AC232</f>
        <v>www.sikb.nl</v>
      </c>
      <c r="AE232" t="str">
        <f>A!AD232</f>
        <v>_03f7326c-54e6-404d-89ed-3b6cc760b863</v>
      </c>
      <c r="AF232">
        <f>A!AE232</f>
        <v>45895.49114583333</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21"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45897</v>
      </c>
      <c r="CM232" t="str">
        <f>A!CL232</f>
        <v>SGS, Rotterdam</v>
      </c>
      <c r="CN232" t="str">
        <f>A!CM232</f>
        <v>LABRESULTAAT SGS</v>
      </c>
      <c r="CO232">
        <f>A!CN232</f>
        <v>45897</v>
      </c>
      <c r="CP232">
        <f>A!CO232</f>
        <v>0</v>
      </c>
      <c r="CQ232" t="str">
        <f>A!CP232</f>
        <v>urn:imsikb0101:Leveranciers:id:21</v>
      </c>
      <c r="CR232" t="str">
        <f>A!CQ232</f>
        <v>14.7.0</v>
      </c>
    </row>
    <row r="233" spans="1:96" x14ac:dyDescent="0.2">
      <c r="A233" t="str">
        <f>A!A233</f>
        <v>LABRESULTAAT</v>
      </c>
      <c r="B233">
        <f>A!B233</f>
        <v>76</v>
      </c>
      <c r="C233" t="str">
        <f>A!C233</f>
        <v>_54b1ea8a-45ea-45f8-b97f-0b02e835d457</v>
      </c>
      <c r="D233" t="str">
        <f>A!D233</f>
        <v>54b1ea8a-45ea-45f8-b97f-0b02e835d457</v>
      </c>
      <c r="E233" t="str">
        <f>A!E233</f>
        <v>SIKB</v>
      </c>
      <c r="F233" t="str">
        <f>A!F233</f>
        <v>urn:immetingen:hoedanigheid:id:92</v>
      </c>
      <c r="G233" t="str">
        <f>A!G233</f>
        <v>www.sikb.nl</v>
      </c>
      <c r="H233" t="str">
        <f>A!H233</f>
        <v>urn:immetingen:parameter:id:1200</v>
      </c>
      <c r="I233" t="str">
        <f>A!I233</f>
        <v>www.sikb.nl</v>
      </c>
      <c r="J233" t="str">
        <f>A!J233</f>
        <v>urn:immetingen:parameter:id:2720</v>
      </c>
      <c r="K233" t="str">
        <f>A!K233</f>
        <v>www.sikb.nl</v>
      </c>
      <c r="L233">
        <f>A!L233</f>
        <v>45897</v>
      </c>
      <c r="M233" t="str">
        <f>A!M233</f>
        <v>urn:immetingen:LabopdrachtStatus:id:5</v>
      </c>
      <c r="N233">
        <f>A!N233</f>
        <v>1</v>
      </c>
      <c r="O233">
        <f>A!O233</f>
        <v>1</v>
      </c>
      <c r="P233" s="21" t="str">
        <f>IF(A!P233="","",INDEX(B!$A$1:$BT$2000,MATCH(A!P233,B!$AX$1:$AX$2000,0),D!$B$15))</f>
        <v>D02-1-1 D02 (250-350)</v>
      </c>
      <c r="Q233">
        <f>A!Q233</f>
        <v>0</v>
      </c>
      <c r="R233">
        <f>A!R233</f>
        <v>0</v>
      </c>
      <c r="S233">
        <f>A!S233</f>
        <v>0</v>
      </c>
      <c r="T233" t="str">
        <f>A!T233</f>
        <v>immetingen:AnalyticResultType</v>
      </c>
      <c r="U233" t="str">
        <f>A!U233</f>
        <v>100 µg/l</v>
      </c>
      <c r="V233" s="21">
        <f>IF(A!V233="&lt;",1,A!V233)</f>
        <v>0</v>
      </c>
      <c r="W233">
        <f>A!W233</f>
        <v>100</v>
      </c>
      <c r="X233">
        <f>A!X233</f>
        <v>100</v>
      </c>
      <c r="Y233" t="str">
        <f>A!Y233</f>
        <v>urn:immetingen:eenheid:id:14</v>
      </c>
      <c r="Z233" s="21">
        <f t="shared" si="3"/>
        <v>14</v>
      </c>
      <c r="AA233" t="str">
        <f>A!Z233</f>
        <v>urn:immetingen:kwaliteitsoordeel:id:0</v>
      </c>
      <c r="AB233" t="str">
        <f>A!AA233</f>
        <v>www.sikb.nl</v>
      </c>
      <c r="AC233" t="str">
        <f>A!AB233</f>
        <v>urn:immetingen:waardebewerkingsmethode:id:5</v>
      </c>
      <c r="AD233" t="str">
        <f>A!AC233</f>
        <v>www.sikb.nl</v>
      </c>
      <c r="AE233" t="str">
        <f>A!AD233</f>
        <v>_6e7dcaa3-1d1f-469c-9da2-a37e4591f82f</v>
      </c>
      <c r="AF233">
        <f>A!AE233</f>
        <v>45895.325833333336</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21"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45897</v>
      </c>
      <c r="CM233" t="str">
        <f>A!CL233</f>
        <v>SGS, Rotterdam</v>
      </c>
      <c r="CN233" t="str">
        <f>A!CM233</f>
        <v>LABRESULTAAT SGS</v>
      </c>
      <c r="CO233">
        <f>A!CN233</f>
        <v>45897</v>
      </c>
      <c r="CP233">
        <f>A!CO233</f>
        <v>0</v>
      </c>
      <c r="CQ233" t="str">
        <f>A!CP233</f>
        <v>urn:imsikb0101:Leveranciers:id:21</v>
      </c>
      <c r="CR233" t="str">
        <f>A!CQ233</f>
        <v>14.7.0</v>
      </c>
    </row>
    <row r="234" spans="1:96" x14ac:dyDescent="0.2">
      <c r="A234" t="str">
        <f>A!A234</f>
        <v>LABRESULTAAT</v>
      </c>
      <c r="B234">
        <f>A!B234</f>
        <v>77</v>
      </c>
      <c r="C234" t="str">
        <f>A!C234</f>
        <v>_96f9e4ac-5dfc-4ca8-be15-9bccc13d3d02</v>
      </c>
      <c r="D234" t="str">
        <f>A!D234</f>
        <v>96f9e4ac-5dfc-4ca8-be15-9bccc13d3d02</v>
      </c>
      <c r="E234" t="str">
        <f>A!E234</f>
        <v>SIKB</v>
      </c>
      <c r="F234" t="str">
        <f>A!F234</f>
        <v>urn:immetingen:hoedanigheid:id:8</v>
      </c>
      <c r="G234" t="str">
        <f>A!G234</f>
        <v>www.sikb.nl</v>
      </c>
      <c r="H234" t="str">
        <f>A!H234</f>
        <v>urn:immetingen:parameter:id:401</v>
      </c>
      <c r="I234" t="str">
        <f>A!I234</f>
        <v>www.sikb.nl</v>
      </c>
      <c r="J234" t="str">
        <f>A!J234</f>
        <v>urn:immetingen:parameter:id:2720</v>
      </c>
      <c r="K234" t="str">
        <f>A!K234</f>
        <v>www.sikb.nl</v>
      </c>
      <c r="L234">
        <f>A!L234</f>
        <v>45897</v>
      </c>
      <c r="M234" t="str">
        <f>A!M234</f>
        <v>urn:immetingen:LabopdrachtStatus:id:5</v>
      </c>
      <c r="N234">
        <f>A!N234</f>
        <v>1</v>
      </c>
      <c r="O234">
        <f>A!O234</f>
        <v>1</v>
      </c>
      <c r="P234" s="21" t="str">
        <f>IF(A!P234="","",INDEX(B!$A$1:$BT$2000,MATCH(A!P234,B!$AX$1:$AX$2000,0),D!$B$15))</f>
        <v>D02-1-1 D02 (250-350)</v>
      </c>
      <c r="Q234">
        <f>A!Q234</f>
        <v>0</v>
      </c>
      <c r="R234">
        <f>A!R234</f>
        <v>0</v>
      </c>
      <c r="S234">
        <f>A!S234</f>
        <v>0</v>
      </c>
      <c r="T234" t="str">
        <f>A!T234</f>
        <v>immetingen:AnalyticResultType</v>
      </c>
      <c r="U234" t="str">
        <f>A!U234</f>
        <v>0.63 µg/l</v>
      </c>
      <c r="V234" s="21">
        <f>IF(A!V234="&lt;",1,A!V234)</f>
        <v>0</v>
      </c>
      <c r="W234">
        <f>A!W234</f>
        <v>0.63</v>
      </c>
      <c r="X234">
        <f>A!X234</f>
        <v>0.63</v>
      </c>
      <c r="Y234" t="str">
        <f>A!Y234</f>
        <v>urn:immetingen:eenheid:id:14</v>
      </c>
      <c r="Z234" s="21">
        <f t="shared" si="3"/>
        <v>14</v>
      </c>
      <c r="AA234" t="str">
        <f>A!Z234</f>
        <v>urn:immetingen:kwaliteitsoordeel:id:0</v>
      </c>
      <c r="AB234" t="str">
        <f>A!AA234</f>
        <v>www.sikb.nl</v>
      </c>
      <c r="AC234" t="str">
        <f>A!AB234</f>
        <v>urn:immetingen:waardebewerkingsmethode:id:5</v>
      </c>
      <c r="AD234" t="str">
        <f>A!AC234</f>
        <v>www.sikb.nl</v>
      </c>
      <c r="AE234" t="str">
        <f>A!AD234</f>
        <v>_e888be12-ea58-4381-bdb2-f12d26838278</v>
      </c>
      <c r="AF234">
        <f>A!AE234</f>
        <v>45895.491712962961</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21"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45897</v>
      </c>
      <c r="CM234" t="str">
        <f>A!CL234</f>
        <v>SGS, Rotterdam</v>
      </c>
      <c r="CN234" t="str">
        <f>A!CM234</f>
        <v>LABRESULTAAT SGS</v>
      </c>
      <c r="CO234">
        <f>A!CN234</f>
        <v>45897</v>
      </c>
      <c r="CP234">
        <f>A!CO234</f>
        <v>0</v>
      </c>
      <c r="CQ234" t="str">
        <f>A!CP234</f>
        <v>urn:imsikb0101:Leveranciers:id:21</v>
      </c>
      <c r="CR234" t="str">
        <f>A!CQ234</f>
        <v>14.7.0</v>
      </c>
    </row>
    <row r="235" spans="1:96" x14ac:dyDescent="0.2">
      <c r="A235" t="str">
        <f>A!A235</f>
        <v>LABRESULTAAT</v>
      </c>
      <c r="B235">
        <f>A!B235</f>
        <v>78</v>
      </c>
      <c r="C235" t="str">
        <f>A!C235</f>
        <v>_d107fe04-f160-4abc-95bb-1814f4bd46db</v>
      </c>
      <c r="D235" t="str">
        <f>A!D235</f>
        <v>d107fe04-f160-4abc-95bb-1814f4bd46db</v>
      </c>
      <c r="E235" t="str">
        <f>A!E235</f>
        <v>SIKB</v>
      </c>
      <c r="F235" t="str">
        <f>A!F235</f>
        <v>urn:immetingen:hoedanigheid:id:8</v>
      </c>
      <c r="G235" t="str">
        <f>A!G235</f>
        <v>www.sikb.nl</v>
      </c>
      <c r="H235" t="str">
        <f>A!H235</f>
        <v>urn:immetingen:parameter:id:1686</v>
      </c>
      <c r="I235" t="str">
        <f>A!I235</f>
        <v>www.sikb.nl</v>
      </c>
      <c r="J235" t="str">
        <f>A!J235</f>
        <v>urn:immetingen:parameter:id:2720</v>
      </c>
      <c r="K235" t="str">
        <f>A!K235</f>
        <v>www.sikb.nl</v>
      </c>
      <c r="L235">
        <f>A!L235</f>
        <v>45897</v>
      </c>
      <c r="M235" t="str">
        <f>A!M235</f>
        <v>urn:immetingen:LabopdrachtStatus:id:5</v>
      </c>
      <c r="N235">
        <f>A!N235</f>
        <v>1</v>
      </c>
      <c r="O235">
        <f>A!O235</f>
        <v>1</v>
      </c>
      <c r="P235" s="21" t="str">
        <f>IF(A!P235="","",INDEX(B!$A$1:$BT$2000,MATCH(A!P235,B!$AX$1:$AX$2000,0),D!$B$15))</f>
        <v>D02-1-1 D02 (250-350)</v>
      </c>
      <c r="Q235">
        <f>A!Q235</f>
        <v>0</v>
      </c>
      <c r="R235">
        <f>A!R235</f>
        <v>0</v>
      </c>
      <c r="S235">
        <f>A!S235</f>
        <v>0</v>
      </c>
      <c r="T235" t="str">
        <f>A!T235</f>
        <v>immetingen:AnalyticResultType</v>
      </c>
      <c r="U235" t="str">
        <f>A!U235</f>
        <v>0.21 µg/l</v>
      </c>
      <c r="V235" s="21">
        <f>IF(A!V235="&lt;",1,A!V235)</f>
        <v>0</v>
      </c>
      <c r="W235">
        <f>A!W235</f>
        <v>0.21</v>
      </c>
      <c r="X235">
        <f>A!X235</f>
        <v>0.21</v>
      </c>
      <c r="Y235" t="str">
        <f>A!Y235</f>
        <v>urn:immetingen:eenheid:id:14</v>
      </c>
      <c r="Z235" s="21">
        <f t="shared" si="3"/>
        <v>14</v>
      </c>
      <c r="AA235" t="str">
        <f>A!Z235</f>
        <v>urn:immetingen:kwaliteitsoordeel:id:0</v>
      </c>
      <c r="AB235" t="str">
        <f>A!AA235</f>
        <v>www.sikb.nl</v>
      </c>
      <c r="AC235" t="str">
        <f>A!AB235</f>
        <v>urn:immetingen:waardebewerkingsmethode:id:5</v>
      </c>
      <c r="AD235" t="str">
        <f>A!AC235</f>
        <v>www.sikb.nl</v>
      </c>
      <c r="AE235" t="str">
        <f>A!AD235</f>
        <v>_9289a42b-0ff7-4086-9ecf-fb35cf4e6fc6</v>
      </c>
      <c r="AF235">
        <f>A!AE235</f>
        <v>45895.491712962961</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21"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45897</v>
      </c>
      <c r="CM235" t="str">
        <f>A!CL235</f>
        <v>SGS, Rotterdam</v>
      </c>
      <c r="CN235" t="str">
        <f>A!CM235</f>
        <v>LABRESULTAAT SGS</v>
      </c>
      <c r="CO235">
        <f>A!CN235</f>
        <v>45897</v>
      </c>
      <c r="CP235">
        <f>A!CO235</f>
        <v>0</v>
      </c>
      <c r="CQ235" t="str">
        <f>A!CP235</f>
        <v>urn:imsikb0101:Leveranciers:id:21</v>
      </c>
      <c r="CR235" t="str">
        <f>A!CQ235</f>
        <v>14.7.0</v>
      </c>
    </row>
    <row r="236" spans="1:96" x14ac:dyDescent="0.2">
      <c r="A236" t="str">
        <f>A!A236</f>
        <v>LABRESULTAAT</v>
      </c>
      <c r="B236">
        <f>A!B236</f>
        <v>79</v>
      </c>
      <c r="C236" t="str">
        <f>A!C236</f>
        <v>_ceb032c3-18ae-4aa6-b530-0ea358f37e35</v>
      </c>
      <c r="D236" t="str">
        <f>A!D236</f>
        <v>ceb032c3-18ae-4aa6-b530-0ea358f37e35</v>
      </c>
      <c r="E236" t="str">
        <f>A!E236</f>
        <v>SIKB</v>
      </c>
      <c r="F236" t="str">
        <f>A!F236</f>
        <v>urn:immetingen:hoedanigheid:id:8</v>
      </c>
      <c r="G236" t="str">
        <f>A!G236</f>
        <v>www.sikb.nl</v>
      </c>
      <c r="H236" t="str">
        <f>A!H236</f>
        <v>urn:immetingen:parameter:id:1259</v>
      </c>
      <c r="I236" t="str">
        <f>A!I236</f>
        <v>www.sikb.nl</v>
      </c>
      <c r="J236" t="str">
        <f>A!J236</f>
        <v>urn:immetingen:parameter:id:2720</v>
      </c>
      <c r="K236" t="str">
        <f>A!K236</f>
        <v>www.sikb.nl</v>
      </c>
      <c r="L236">
        <f>A!L236</f>
        <v>45897</v>
      </c>
      <c r="M236" t="str">
        <f>A!M236</f>
        <v>urn:immetingen:LabopdrachtStatus:id:5</v>
      </c>
      <c r="N236">
        <f>A!N236</f>
        <v>1</v>
      </c>
      <c r="O236">
        <f>A!O236</f>
        <v>1</v>
      </c>
      <c r="P236" s="21" t="str">
        <f>IF(A!P236="","",INDEX(B!$A$1:$BT$2000,MATCH(A!P236,B!$AX$1:$AX$2000,0),D!$B$15))</f>
        <v>D02-1-1 D02 (250-350)</v>
      </c>
      <c r="Q236">
        <f>A!Q236</f>
        <v>0</v>
      </c>
      <c r="R236">
        <f>A!R236</f>
        <v>0</v>
      </c>
      <c r="S236">
        <f>A!S236</f>
        <v>0</v>
      </c>
      <c r="T236" t="str">
        <f>A!T236</f>
        <v>immetingen:AnalyticResultType</v>
      </c>
      <c r="U236" t="str">
        <f>A!U236</f>
        <v>0.23 µg/l</v>
      </c>
      <c r="V236" s="21">
        <f>IF(A!V236="&lt;",1,A!V236)</f>
        <v>0</v>
      </c>
      <c r="W236">
        <f>A!W236</f>
        <v>0.23</v>
      </c>
      <c r="X236">
        <f>A!X236</f>
        <v>0.23</v>
      </c>
      <c r="Y236" t="str">
        <f>A!Y236</f>
        <v>urn:immetingen:eenheid:id:14</v>
      </c>
      <c r="Z236" s="21">
        <f t="shared" si="3"/>
        <v>14</v>
      </c>
      <c r="AA236" t="str">
        <f>A!Z236</f>
        <v>urn:immetingen:kwaliteitsoordeel:id:0</v>
      </c>
      <c r="AB236" t="str">
        <f>A!AA236</f>
        <v>www.sikb.nl</v>
      </c>
      <c r="AC236" t="str">
        <f>A!AB236</f>
        <v>urn:immetingen:waardebewerkingsmethode:id:5</v>
      </c>
      <c r="AD236" t="str">
        <f>A!AC236</f>
        <v>www.sikb.nl</v>
      </c>
      <c r="AE236" t="str">
        <f>A!AD236</f>
        <v>_03ba8243-deb2-4e58-816d-2651ecae56f2</v>
      </c>
      <c r="AF236">
        <f>A!AE236</f>
        <v>45895.49114583333</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21"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45897</v>
      </c>
      <c r="CM236" t="str">
        <f>A!CL236</f>
        <v>SGS, Rotterdam</v>
      </c>
      <c r="CN236" t="str">
        <f>A!CM236</f>
        <v>LABRESULTAAT SGS</v>
      </c>
      <c r="CO236">
        <f>A!CN236</f>
        <v>45897</v>
      </c>
      <c r="CP236">
        <f>A!CO236</f>
        <v>0</v>
      </c>
      <c r="CQ236" t="str">
        <f>A!CP236</f>
        <v>urn:imsikb0101:Leveranciers:id:21</v>
      </c>
      <c r="CR236" t="str">
        <f>A!CQ236</f>
        <v>14.7.0</v>
      </c>
    </row>
    <row r="237" spans="1:96" x14ac:dyDescent="0.2">
      <c r="A237" t="str">
        <f>A!A237</f>
        <v>LABRESULTAAT</v>
      </c>
      <c r="B237">
        <f>A!B237</f>
        <v>80</v>
      </c>
      <c r="C237" t="str">
        <f>A!C237</f>
        <v>_380e7fe3-9afe-442e-89e1-c251d5e1357f</v>
      </c>
      <c r="D237" t="str">
        <f>A!D237</f>
        <v>380e7fe3-9afe-442e-89e1-c251d5e1357f</v>
      </c>
      <c r="E237" t="str">
        <f>A!E237</f>
        <v>SIKB</v>
      </c>
      <c r="F237" t="str">
        <f>A!F237</f>
        <v>urn:immetingen:hoedanigheid:id:8</v>
      </c>
      <c r="G237" t="str">
        <f>A!G237</f>
        <v>www.sikb.nl</v>
      </c>
      <c r="H237" t="str">
        <f>A!H237</f>
        <v>urn:immetingen:parameter:id:342</v>
      </c>
      <c r="I237" t="str">
        <f>A!I237</f>
        <v>www.sikb.nl</v>
      </c>
      <c r="J237" t="str">
        <f>A!J237</f>
        <v>urn:immetingen:parameter:id:2720</v>
      </c>
      <c r="K237" t="str">
        <f>A!K237</f>
        <v>www.sikb.nl</v>
      </c>
      <c r="L237">
        <f>A!L237</f>
        <v>45897</v>
      </c>
      <c r="M237" t="str">
        <f>A!M237</f>
        <v>urn:immetingen:LabopdrachtStatus:id:5</v>
      </c>
      <c r="N237">
        <f>A!N237</f>
        <v>1</v>
      </c>
      <c r="O237">
        <f>A!O237</f>
        <v>1</v>
      </c>
      <c r="P237" s="21" t="str">
        <f>IF(A!P237="","",INDEX(B!$A$1:$BT$2000,MATCH(A!P237,B!$AX$1:$AX$2000,0),D!$B$15))</f>
        <v>D02-1-1 D02 (250-350)</v>
      </c>
      <c r="Q237">
        <f>A!Q237</f>
        <v>0</v>
      </c>
      <c r="R237">
        <f>A!R237</f>
        <v>0</v>
      </c>
      <c r="S237">
        <f>A!S237</f>
        <v>0</v>
      </c>
      <c r="T237" t="str">
        <f>A!T237</f>
        <v>immetingen:AnalyticResultType</v>
      </c>
      <c r="U237" t="str">
        <f>A!U237</f>
        <v>&lt;0.2 µg/l</v>
      </c>
      <c r="V237" s="21">
        <f>IF(A!V237="&lt;",1,A!V237)</f>
        <v>1</v>
      </c>
      <c r="W237">
        <f>A!W237</f>
        <v>0.2</v>
      </c>
      <c r="X237">
        <f>A!X237</f>
        <v>0.2</v>
      </c>
      <c r="Y237" t="str">
        <f>A!Y237</f>
        <v>urn:immetingen:eenheid:id:14</v>
      </c>
      <c r="Z237" s="21">
        <f t="shared" si="3"/>
        <v>14</v>
      </c>
      <c r="AA237" t="str">
        <f>A!Z237</f>
        <v>urn:immetingen:kwaliteitsoordeel:id:0</v>
      </c>
      <c r="AB237" t="str">
        <f>A!AA237</f>
        <v>www.sikb.nl</v>
      </c>
      <c r="AC237" t="str">
        <f>A!AB237</f>
        <v>urn:immetingen:waardebewerkingsmethode:id:5</v>
      </c>
      <c r="AD237" t="str">
        <f>A!AC237</f>
        <v>www.sikb.nl</v>
      </c>
      <c r="AE237" t="str">
        <f>A!AD237</f>
        <v>_eb72ea3a-f74c-49ad-81d1-28049f64474d</v>
      </c>
      <c r="AF237">
        <f>A!AE237</f>
        <v>45895.49114583333</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21"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45897</v>
      </c>
      <c r="CM237" t="str">
        <f>A!CL237</f>
        <v>SGS, Rotterdam</v>
      </c>
      <c r="CN237" t="str">
        <f>A!CM237</f>
        <v>LABRESULTAAT SGS</v>
      </c>
      <c r="CO237">
        <f>A!CN237</f>
        <v>45897</v>
      </c>
      <c r="CP237">
        <f>A!CO237</f>
        <v>0</v>
      </c>
      <c r="CQ237" t="str">
        <f>A!CP237</f>
        <v>urn:imsikb0101:Leveranciers:id:21</v>
      </c>
      <c r="CR237" t="str">
        <f>A!CQ237</f>
        <v>14.7.0</v>
      </c>
    </row>
    <row r="238" spans="1:96" x14ac:dyDescent="0.2">
      <c r="A238" t="str">
        <f>A!A238</f>
        <v>LABRESULTAAT</v>
      </c>
      <c r="B238">
        <f>A!B238</f>
        <v>81</v>
      </c>
      <c r="C238" t="str">
        <f>A!C238</f>
        <v>_fe85878e-79d1-43ff-9cd0-454eda7a7ab3</v>
      </c>
      <c r="D238" t="str">
        <f>A!D238</f>
        <v>fe85878e-79d1-43ff-9cd0-454eda7a7ab3</v>
      </c>
      <c r="E238" t="str">
        <f>A!E238</f>
        <v>SIKB</v>
      </c>
      <c r="F238" t="str">
        <f>A!F238</f>
        <v>urn:immetingen:hoedanigheid:id:8</v>
      </c>
      <c r="G238" t="str">
        <f>A!G238</f>
        <v>www.sikb.nl</v>
      </c>
      <c r="H238" t="str">
        <f>A!H238</f>
        <v>urn:immetingen:parameter:id:1341</v>
      </c>
      <c r="I238" t="str">
        <f>A!I238</f>
        <v>www.sikb.nl</v>
      </c>
      <c r="J238" t="str">
        <f>A!J238</f>
        <v>urn:immetingen:parameter:id:2720</v>
      </c>
      <c r="K238" t="str">
        <f>A!K238</f>
        <v>www.sikb.nl</v>
      </c>
      <c r="L238">
        <f>A!L238</f>
        <v>45897</v>
      </c>
      <c r="M238" t="str">
        <f>A!M238</f>
        <v>urn:immetingen:LabopdrachtStatus:id:5</v>
      </c>
      <c r="N238">
        <f>A!N238</f>
        <v>1</v>
      </c>
      <c r="O238">
        <f>A!O238</f>
        <v>1</v>
      </c>
      <c r="P238" s="21" t="str">
        <f>IF(A!P238="","",INDEX(B!$A$1:$BT$2000,MATCH(A!P238,B!$AX$1:$AX$2000,0),D!$B$15))</f>
        <v>D02-1-1 D02 (250-350)</v>
      </c>
      <c r="Q238">
        <f>A!Q238</f>
        <v>0</v>
      </c>
      <c r="R238">
        <f>A!R238</f>
        <v>0</v>
      </c>
      <c r="S238">
        <f>A!S238</f>
        <v>0</v>
      </c>
      <c r="T238" t="str">
        <f>A!T238</f>
        <v>immetingen:AnalyticResultType</v>
      </c>
      <c r="U238" t="str">
        <f>A!U238</f>
        <v>&lt;0.1 µg/l</v>
      </c>
      <c r="V238" s="21">
        <f>IF(A!V238="&lt;",1,A!V238)</f>
        <v>1</v>
      </c>
      <c r="W238">
        <f>A!W238</f>
        <v>0.1</v>
      </c>
      <c r="X238">
        <f>A!X238</f>
        <v>0.1</v>
      </c>
      <c r="Y238" t="str">
        <f>A!Y238</f>
        <v>urn:immetingen:eenheid:id:14</v>
      </c>
      <c r="Z238" s="21">
        <f t="shared" si="3"/>
        <v>14</v>
      </c>
      <c r="AA238" t="str">
        <f>A!Z238</f>
        <v>urn:immetingen:kwaliteitsoordeel:id:0</v>
      </c>
      <c r="AB238" t="str">
        <f>A!AA238</f>
        <v>www.sikb.nl</v>
      </c>
      <c r="AC238" t="str">
        <f>A!AB238</f>
        <v>urn:immetingen:waardebewerkingsmethode:id:5</v>
      </c>
      <c r="AD238" t="str">
        <f>A!AC238</f>
        <v>www.sikb.nl</v>
      </c>
      <c r="AE238" t="str">
        <f>A!AD238</f>
        <v>_391e6998-aa9e-41f2-8791-d60a1c841048</v>
      </c>
      <c r="AF238">
        <f>A!AE238</f>
        <v>45895.491493055553</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21"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45897</v>
      </c>
      <c r="CM238" t="str">
        <f>A!CL238</f>
        <v>SGS, Rotterdam</v>
      </c>
      <c r="CN238" t="str">
        <f>A!CM238</f>
        <v>LABRESULTAAT SGS</v>
      </c>
      <c r="CO238">
        <f>A!CN238</f>
        <v>45897</v>
      </c>
      <c r="CP238">
        <f>A!CO238</f>
        <v>0</v>
      </c>
      <c r="CQ238" t="str">
        <f>A!CP238</f>
        <v>urn:imsikb0101:Leveranciers:id:21</v>
      </c>
      <c r="CR238" t="str">
        <f>A!CQ238</f>
        <v>14.7.0</v>
      </c>
    </row>
    <row r="239" spans="1:96" x14ac:dyDescent="0.2">
      <c r="A239" t="str">
        <f>A!A239</f>
        <v>LABRESULTAAT</v>
      </c>
      <c r="B239">
        <f>A!B239</f>
        <v>82</v>
      </c>
      <c r="C239" t="str">
        <f>A!C239</f>
        <v>_bc583358-3dc2-48f2-946e-1a088463a445</v>
      </c>
      <c r="D239" t="str">
        <f>A!D239</f>
        <v>bc583358-3dc2-48f2-946e-1a088463a445</v>
      </c>
      <c r="E239" t="str">
        <f>A!E239</f>
        <v>SIKB</v>
      </c>
      <c r="F239" t="str">
        <f>A!F239</f>
        <v>urn:immetingen:hoedanigheid:id:8</v>
      </c>
      <c r="G239" t="str">
        <f>A!G239</f>
        <v>www.sikb.nl</v>
      </c>
      <c r="H239" t="str">
        <f>A!H239</f>
        <v>urn:immetingen:parameter:id:1143</v>
      </c>
      <c r="I239" t="str">
        <f>A!I239</f>
        <v>www.sikb.nl</v>
      </c>
      <c r="J239" t="str">
        <f>A!J239</f>
        <v>urn:immetingen:parameter:id:2720</v>
      </c>
      <c r="K239" t="str">
        <f>A!K239</f>
        <v>www.sikb.nl</v>
      </c>
      <c r="L239">
        <f>A!L239</f>
        <v>45897</v>
      </c>
      <c r="M239" t="str">
        <f>A!M239</f>
        <v>urn:immetingen:LabopdrachtStatus:id:5</v>
      </c>
      <c r="N239">
        <f>A!N239</f>
        <v>1</v>
      </c>
      <c r="O239">
        <f>A!O239</f>
        <v>1</v>
      </c>
      <c r="P239" s="21" t="str">
        <f>IF(A!P239="","",INDEX(B!$A$1:$BT$2000,MATCH(A!P239,B!$AX$1:$AX$2000,0),D!$B$15))</f>
        <v>D02-1-1 D02 (250-350)</v>
      </c>
      <c r="Q239">
        <f>A!Q239</f>
        <v>0</v>
      </c>
      <c r="R239">
        <f>A!R239</f>
        <v>0</v>
      </c>
      <c r="S239">
        <f>A!S239</f>
        <v>0</v>
      </c>
      <c r="T239" t="str">
        <f>A!T239</f>
        <v>immetingen:AnalyticResultType</v>
      </c>
      <c r="U239" t="str">
        <f>A!U239</f>
        <v>&lt;0.2 µg/l</v>
      </c>
      <c r="V239" s="21">
        <f>IF(A!V239="&lt;",1,A!V239)</f>
        <v>1</v>
      </c>
      <c r="W239">
        <f>A!W239</f>
        <v>0.2</v>
      </c>
      <c r="X239">
        <f>A!X239</f>
        <v>0.2</v>
      </c>
      <c r="Y239" t="str">
        <f>A!Y239</f>
        <v>urn:immetingen:eenheid:id:14</v>
      </c>
      <c r="Z239" s="21">
        <f t="shared" si="3"/>
        <v>14</v>
      </c>
      <c r="AA239" t="str">
        <f>A!Z239</f>
        <v>urn:immetingen:kwaliteitsoordeel:id:0</v>
      </c>
      <c r="AB239" t="str">
        <f>A!AA239</f>
        <v>www.sikb.nl</v>
      </c>
      <c r="AC239" t="str">
        <f>A!AB239</f>
        <v>urn:immetingen:waardebewerkingsmethode:id:5</v>
      </c>
      <c r="AD239" t="str">
        <f>A!AC239</f>
        <v>www.sikb.nl</v>
      </c>
      <c r="AE239" t="str">
        <f>A!AD239</f>
        <v>_c99f4d57-5302-413b-bfaf-cf32e25aada9</v>
      </c>
      <c r="AF239">
        <f>A!AE239</f>
        <v>45895.491493055553</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21"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45897</v>
      </c>
      <c r="CM239" t="str">
        <f>A!CL239</f>
        <v>SGS, Rotterdam</v>
      </c>
      <c r="CN239" t="str">
        <f>A!CM239</f>
        <v>LABRESULTAAT SGS</v>
      </c>
      <c r="CO239">
        <f>A!CN239</f>
        <v>45897</v>
      </c>
      <c r="CP239">
        <f>A!CO239</f>
        <v>0</v>
      </c>
      <c r="CQ239" t="str">
        <f>A!CP239</f>
        <v>urn:imsikb0101:Leveranciers:id:21</v>
      </c>
      <c r="CR239" t="str">
        <f>A!CQ239</f>
        <v>14.7.0</v>
      </c>
    </row>
    <row r="240" spans="1:96" x14ac:dyDescent="0.2">
      <c r="A240" t="str">
        <f>A!A240</f>
        <v>LABRESULTAAT</v>
      </c>
      <c r="B240">
        <f>A!B240</f>
        <v>83</v>
      </c>
      <c r="C240" t="str">
        <f>A!C240</f>
        <v>_fa1a6823-1f2f-4574-a66b-d1224520cdd7</v>
      </c>
      <c r="D240" t="str">
        <f>A!D240</f>
        <v>fa1a6823-1f2f-4574-a66b-d1224520cdd7</v>
      </c>
      <c r="E240" t="str">
        <f>A!E240</f>
        <v>SIKB</v>
      </c>
      <c r="F240" t="str">
        <f>A!F240</f>
        <v>urn:immetingen:hoedanigheid:id:85</v>
      </c>
      <c r="G240" t="str">
        <f>A!G240</f>
        <v>www.sikb.nl</v>
      </c>
      <c r="H240" t="str">
        <f>A!H240</f>
        <v>urn:immetingen:parameter:id:1200</v>
      </c>
      <c r="I240" t="str">
        <f>A!I240</f>
        <v>www.sikb.nl</v>
      </c>
      <c r="J240" t="str">
        <f>A!J240</f>
        <v>urn:immetingen:parameter:id:2720</v>
      </c>
      <c r="K240" t="str">
        <f>A!K240</f>
        <v>www.sikb.nl</v>
      </c>
      <c r="L240">
        <f>A!L240</f>
        <v>45897</v>
      </c>
      <c r="M240" t="str">
        <f>A!M240</f>
        <v>urn:immetingen:LabopdrachtStatus:id:5</v>
      </c>
      <c r="N240">
        <f>A!N240</f>
        <v>1</v>
      </c>
      <c r="O240">
        <f>A!O240</f>
        <v>1</v>
      </c>
      <c r="P240" s="21" t="str">
        <f>IF(A!P240="","",INDEX(B!$A$1:$BT$2000,MATCH(A!P240,B!$AX$1:$AX$2000,0),D!$B$15))</f>
        <v>D02-1-1 D02 (250-350)</v>
      </c>
      <c r="Q240">
        <f>A!Q240</f>
        <v>0</v>
      </c>
      <c r="R240">
        <f>A!R240</f>
        <v>0</v>
      </c>
      <c r="S240">
        <f>A!S240</f>
        <v>0</v>
      </c>
      <c r="T240" t="str">
        <f>A!T240</f>
        <v>immetingen:AnalyticResultType</v>
      </c>
      <c r="U240" t="str">
        <f>A!U240</f>
        <v>&lt;25 µg/l</v>
      </c>
      <c r="V240" s="21">
        <f>IF(A!V240="&lt;",1,A!V240)</f>
        <v>1</v>
      </c>
      <c r="W240">
        <f>A!W240</f>
        <v>25</v>
      </c>
      <c r="X240">
        <f>A!X240</f>
        <v>25</v>
      </c>
      <c r="Y240" t="str">
        <f>A!Y240</f>
        <v>urn:immetingen:eenheid:id:14</v>
      </c>
      <c r="Z240" s="21">
        <f t="shared" si="3"/>
        <v>14</v>
      </c>
      <c r="AA240" t="str">
        <f>A!Z240</f>
        <v>urn:immetingen:kwaliteitsoordeel:id:0</v>
      </c>
      <c r="AB240" t="str">
        <f>A!AA240</f>
        <v>www.sikb.nl</v>
      </c>
      <c r="AC240" t="str">
        <f>A!AB240</f>
        <v>urn:immetingen:waardebewerkingsmethode:id:5</v>
      </c>
      <c r="AD240" t="str">
        <f>A!AC240</f>
        <v>www.sikb.nl</v>
      </c>
      <c r="AE240" t="str">
        <f>A!AD240</f>
        <v>_5ad108ad-3b37-459c-a259-b2975daed99f</v>
      </c>
      <c r="AF240">
        <f>A!AE240</f>
        <v>45895.325694444444</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21"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45897</v>
      </c>
      <c r="CM240" t="str">
        <f>A!CL240</f>
        <v>SGS, Rotterdam</v>
      </c>
      <c r="CN240" t="str">
        <f>A!CM240</f>
        <v>LABRESULTAAT SGS</v>
      </c>
      <c r="CO240">
        <f>A!CN240</f>
        <v>45897</v>
      </c>
      <c r="CP240">
        <f>A!CO240</f>
        <v>0</v>
      </c>
      <c r="CQ240" t="str">
        <f>A!CP240</f>
        <v>urn:imsikb0101:Leveranciers:id:21</v>
      </c>
      <c r="CR240" t="str">
        <f>A!CQ240</f>
        <v>14.7.0</v>
      </c>
    </row>
    <row r="241" spans="1:96" x14ac:dyDescent="0.2">
      <c r="A241" t="str">
        <f>A!A241</f>
        <v>LABRESULTAAT</v>
      </c>
      <c r="B241">
        <f>A!B241</f>
        <v>84</v>
      </c>
      <c r="C241" t="str">
        <f>A!C241</f>
        <v>_46eca8f6-d1a1-41f7-bbcf-ad4a98a3abc4</v>
      </c>
      <c r="D241" t="str">
        <f>A!D241</f>
        <v>46eca8f6-d1a1-41f7-bbcf-ad4a98a3abc4</v>
      </c>
      <c r="E241" t="str">
        <f>A!E241</f>
        <v>SIKB</v>
      </c>
      <c r="F241" t="str">
        <f>A!F241</f>
        <v>urn:immetingen:hoedanigheid:id:98</v>
      </c>
      <c r="G241" t="str">
        <f>A!G241</f>
        <v>www.sikb.nl</v>
      </c>
      <c r="H241" t="str">
        <f>A!H241</f>
        <v>urn:immetingen:parameter:id:1200</v>
      </c>
      <c r="I241" t="str">
        <f>A!I241</f>
        <v>www.sikb.nl</v>
      </c>
      <c r="J241" t="str">
        <f>A!J241</f>
        <v>urn:immetingen:parameter:id:2720</v>
      </c>
      <c r="K241" t="str">
        <f>A!K241</f>
        <v>www.sikb.nl</v>
      </c>
      <c r="L241">
        <f>A!L241</f>
        <v>45897</v>
      </c>
      <c r="M241" t="str">
        <f>A!M241</f>
        <v>urn:immetingen:LabopdrachtStatus:id:5</v>
      </c>
      <c r="N241">
        <f>A!N241</f>
        <v>1</v>
      </c>
      <c r="O241">
        <f>A!O241</f>
        <v>1</v>
      </c>
      <c r="P241" s="21" t="str">
        <f>IF(A!P241="","",INDEX(B!$A$1:$BT$2000,MATCH(A!P241,B!$AX$1:$AX$2000,0),D!$B$15))</f>
        <v>D02-1-1 D02 (250-350)</v>
      </c>
      <c r="Q241">
        <f>A!Q241</f>
        <v>0</v>
      </c>
      <c r="R241">
        <f>A!R241</f>
        <v>0</v>
      </c>
      <c r="S241">
        <f>A!S241</f>
        <v>0</v>
      </c>
      <c r="T241" t="str">
        <f>A!T241</f>
        <v>immetingen:AnalyticResultType</v>
      </c>
      <c r="U241" t="str">
        <f>A!U241</f>
        <v>80 µg/l</v>
      </c>
      <c r="V241" s="21">
        <f>IF(A!V241="&lt;",1,A!V241)</f>
        <v>0</v>
      </c>
      <c r="W241">
        <f>A!W241</f>
        <v>80</v>
      </c>
      <c r="X241">
        <f>A!X241</f>
        <v>80</v>
      </c>
      <c r="Y241" t="str">
        <f>A!Y241</f>
        <v>urn:immetingen:eenheid:id:14</v>
      </c>
      <c r="Z241" s="21">
        <f t="shared" si="3"/>
        <v>14</v>
      </c>
      <c r="AA241" t="str">
        <f>A!Z241</f>
        <v>urn:immetingen:kwaliteitsoordeel:id:0</v>
      </c>
      <c r="AB241" t="str">
        <f>A!AA241</f>
        <v>www.sikb.nl</v>
      </c>
      <c r="AC241" t="str">
        <f>A!AB241</f>
        <v>urn:immetingen:waardebewerkingsmethode:id:5</v>
      </c>
      <c r="AD241" t="str">
        <f>A!AC241</f>
        <v>www.sikb.nl</v>
      </c>
      <c r="AE241" t="str">
        <f>A!AD241</f>
        <v>_e77325c8-7d8d-4964-8314-20726c6c3e6a</v>
      </c>
      <c r="AF241">
        <f>A!AE241</f>
        <v>45895.325694444444</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21"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45897</v>
      </c>
      <c r="CM241" t="str">
        <f>A!CL241</f>
        <v>SGS, Rotterdam</v>
      </c>
      <c r="CN241" t="str">
        <f>A!CM241</f>
        <v>LABRESULTAAT SGS</v>
      </c>
      <c r="CO241">
        <f>A!CN241</f>
        <v>45897</v>
      </c>
      <c r="CP241">
        <f>A!CO241</f>
        <v>0</v>
      </c>
      <c r="CQ241" t="str">
        <f>A!CP241</f>
        <v>urn:imsikb0101:Leveranciers:id:21</v>
      </c>
      <c r="CR241" t="str">
        <f>A!CQ241</f>
        <v>14.7.0</v>
      </c>
    </row>
    <row r="242" spans="1:96" x14ac:dyDescent="0.2">
      <c r="A242" t="str">
        <f>A!A242</f>
        <v>LABRESULTAAT</v>
      </c>
      <c r="B242">
        <f>A!B242</f>
        <v>85</v>
      </c>
      <c r="C242" t="str">
        <f>A!C242</f>
        <v>_4fe868ba-36b6-4ebe-a3ca-57d9ecac60b0</v>
      </c>
      <c r="D242" t="str">
        <f>A!D242</f>
        <v>4fe868ba-36b6-4ebe-a3ca-57d9ecac60b0</v>
      </c>
      <c r="E242" t="str">
        <f>A!E242</f>
        <v>SIKB</v>
      </c>
      <c r="F242" t="str">
        <f>A!F242</f>
        <v>urn:immetingen:hoedanigheid:id:113</v>
      </c>
      <c r="G242" t="str">
        <f>A!G242</f>
        <v>www.sikb.nl</v>
      </c>
      <c r="H242" t="str">
        <f>A!H242</f>
        <v>urn:immetingen:parameter:id:1200</v>
      </c>
      <c r="I242" t="str">
        <f>A!I242</f>
        <v>www.sikb.nl</v>
      </c>
      <c r="J242" t="str">
        <f>A!J242</f>
        <v>urn:immetingen:parameter:id:2720</v>
      </c>
      <c r="K242" t="str">
        <f>A!K242</f>
        <v>www.sikb.nl</v>
      </c>
      <c r="L242">
        <f>A!L242</f>
        <v>45897</v>
      </c>
      <c r="M242" t="str">
        <f>A!M242</f>
        <v>urn:immetingen:LabopdrachtStatus:id:5</v>
      </c>
      <c r="N242">
        <f>A!N242</f>
        <v>1</v>
      </c>
      <c r="O242">
        <f>A!O242</f>
        <v>1</v>
      </c>
      <c r="P242" s="21" t="str">
        <f>IF(A!P242="","",INDEX(B!$A$1:$BT$2000,MATCH(A!P242,B!$AX$1:$AX$2000,0),D!$B$15))</f>
        <v>D02-1-1 D02 (250-350)</v>
      </c>
      <c r="Q242">
        <f>A!Q242</f>
        <v>0</v>
      </c>
      <c r="R242">
        <f>A!R242</f>
        <v>0</v>
      </c>
      <c r="S242">
        <f>A!S242</f>
        <v>0</v>
      </c>
      <c r="T242" t="str">
        <f>A!T242</f>
        <v>immetingen:AnalyticResultType</v>
      </c>
      <c r="U242" t="str">
        <f>A!U242</f>
        <v>&lt;25 µg/l</v>
      </c>
      <c r="V242" s="21">
        <f>IF(A!V242="&lt;",1,A!V242)</f>
        <v>1</v>
      </c>
      <c r="W242">
        <f>A!W242</f>
        <v>25</v>
      </c>
      <c r="X242">
        <f>A!X242</f>
        <v>25</v>
      </c>
      <c r="Y242" t="str">
        <f>A!Y242</f>
        <v>urn:immetingen:eenheid:id:14</v>
      </c>
      <c r="Z242" s="21">
        <f t="shared" si="3"/>
        <v>14</v>
      </c>
      <c r="AA242" t="str">
        <f>A!Z242</f>
        <v>urn:immetingen:kwaliteitsoordeel:id:0</v>
      </c>
      <c r="AB242" t="str">
        <f>A!AA242</f>
        <v>www.sikb.nl</v>
      </c>
      <c r="AC242" t="str">
        <f>A!AB242</f>
        <v>urn:immetingen:waardebewerkingsmethode:id:5</v>
      </c>
      <c r="AD242" t="str">
        <f>A!AC242</f>
        <v>www.sikb.nl</v>
      </c>
      <c r="AE242" t="str">
        <f>A!AD242</f>
        <v>_2c879433-6147-400b-a959-57a9a5a2c2b5</v>
      </c>
      <c r="AF242">
        <f>A!AE242</f>
        <v>45895.325694444444</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21"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45897</v>
      </c>
      <c r="CM242" t="str">
        <f>A!CL242</f>
        <v>SGS, Rotterdam</v>
      </c>
      <c r="CN242" t="str">
        <f>A!CM242</f>
        <v>LABRESULTAAT SGS</v>
      </c>
      <c r="CO242">
        <f>A!CN242</f>
        <v>45897</v>
      </c>
      <c r="CP242">
        <f>A!CO242</f>
        <v>0</v>
      </c>
      <c r="CQ242" t="str">
        <f>A!CP242</f>
        <v>urn:imsikb0101:Leveranciers:id:21</v>
      </c>
      <c r="CR242" t="str">
        <f>A!CQ242</f>
        <v>14.7.0</v>
      </c>
    </row>
    <row r="243" spans="1:96" x14ac:dyDescent="0.2">
      <c r="A243" t="str">
        <f>A!A243</f>
        <v>LABRESULTAAT</v>
      </c>
      <c r="B243">
        <f>A!B243</f>
        <v>86</v>
      </c>
      <c r="C243" t="str">
        <f>A!C243</f>
        <v>_4d5a3994-73fd-47c7-abfc-33105c12eabd</v>
      </c>
      <c r="D243" t="str">
        <f>A!D243</f>
        <v>4d5a3994-73fd-47c7-abfc-33105c12eabd</v>
      </c>
      <c r="E243" t="str">
        <f>A!E243</f>
        <v>SIKB</v>
      </c>
      <c r="F243" t="str">
        <f>A!F243</f>
        <v>urn:immetingen:hoedanigheid:id:121</v>
      </c>
      <c r="G243" t="str">
        <f>A!G243</f>
        <v>www.sikb.nl</v>
      </c>
      <c r="H243" t="str">
        <f>A!H243</f>
        <v>urn:immetingen:parameter:id:1200</v>
      </c>
      <c r="I243" t="str">
        <f>A!I243</f>
        <v>www.sikb.nl</v>
      </c>
      <c r="J243" t="str">
        <f>A!J243</f>
        <v>urn:immetingen:parameter:id:2720</v>
      </c>
      <c r="K243" t="str">
        <f>A!K243</f>
        <v>www.sikb.nl</v>
      </c>
      <c r="L243">
        <f>A!L243</f>
        <v>45897</v>
      </c>
      <c r="M243" t="str">
        <f>A!M243</f>
        <v>urn:immetingen:LabopdrachtStatus:id:5</v>
      </c>
      <c r="N243">
        <f>A!N243</f>
        <v>1</v>
      </c>
      <c r="O243">
        <f>A!O243</f>
        <v>1</v>
      </c>
      <c r="P243" s="21" t="str">
        <f>IF(A!P243="","",INDEX(B!$A$1:$BT$2000,MATCH(A!P243,B!$AX$1:$AX$2000,0),D!$B$15))</f>
        <v>D02-1-1 D02 (250-350)</v>
      </c>
      <c r="Q243">
        <f>A!Q243</f>
        <v>0</v>
      </c>
      <c r="R243">
        <f>A!R243</f>
        <v>0</v>
      </c>
      <c r="S243">
        <f>A!S243</f>
        <v>0</v>
      </c>
      <c r="T243" t="str">
        <f>A!T243</f>
        <v>immetingen:AnalyticResultType</v>
      </c>
      <c r="U243" t="str">
        <f>A!U243</f>
        <v>&lt;25 µg/l</v>
      </c>
      <c r="V243" s="21">
        <f>IF(A!V243="&lt;",1,A!V243)</f>
        <v>1</v>
      </c>
      <c r="W243">
        <f>A!W243</f>
        <v>25</v>
      </c>
      <c r="X243">
        <f>A!X243</f>
        <v>25</v>
      </c>
      <c r="Y243" t="str">
        <f>A!Y243</f>
        <v>urn:immetingen:eenheid:id:14</v>
      </c>
      <c r="Z243" s="21">
        <f t="shared" si="3"/>
        <v>14</v>
      </c>
      <c r="AA243" t="str">
        <f>A!Z243</f>
        <v>urn:immetingen:kwaliteitsoordeel:id:0</v>
      </c>
      <c r="AB243" t="str">
        <f>A!AA243</f>
        <v>www.sikb.nl</v>
      </c>
      <c r="AC243" t="str">
        <f>A!AB243</f>
        <v>urn:immetingen:waardebewerkingsmethode:id:5</v>
      </c>
      <c r="AD243" t="str">
        <f>A!AC243</f>
        <v>www.sikb.nl</v>
      </c>
      <c r="AE243" t="str">
        <f>A!AD243</f>
        <v>_596bc1ef-1335-417a-9002-1f4d99eb027e</v>
      </c>
      <c r="AF243">
        <f>A!AE243</f>
        <v>45895.325694444444</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21"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45897</v>
      </c>
      <c r="CM243" t="str">
        <f>A!CL243</f>
        <v>SGS, Rotterdam</v>
      </c>
      <c r="CN243" t="str">
        <f>A!CM243</f>
        <v>LABRESULTAAT SGS</v>
      </c>
      <c r="CO243">
        <f>A!CN243</f>
        <v>45897</v>
      </c>
      <c r="CP243">
        <f>A!CO243</f>
        <v>0</v>
      </c>
      <c r="CQ243" t="str">
        <f>A!CP243</f>
        <v>urn:imsikb0101:Leveranciers:id:21</v>
      </c>
      <c r="CR243" t="str">
        <f>A!CQ243</f>
        <v>14.7.0</v>
      </c>
    </row>
    <row r="244" spans="1:96" x14ac:dyDescent="0.2">
      <c r="A244" t="str">
        <f>A!A244</f>
        <v>LABRESULTAAT</v>
      </c>
      <c r="B244">
        <f>A!B244</f>
        <v>87</v>
      </c>
      <c r="C244" t="str">
        <f>A!C244</f>
        <v>_015467da-01f0-45b0-97ee-5e32c29fe7f8</v>
      </c>
      <c r="D244" t="str">
        <f>A!D244</f>
        <v>015467da-01f0-45b0-97ee-5e32c29fe7f8</v>
      </c>
      <c r="E244" t="str">
        <f>A!E244</f>
        <v>SIKB</v>
      </c>
      <c r="F244" t="str">
        <f>A!F244</f>
        <v>urn:immetingen:hoedanigheid:id:8</v>
      </c>
      <c r="G244" t="str">
        <f>A!G244</f>
        <v>www.sikb.nl</v>
      </c>
      <c r="H244" t="str">
        <f>A!H244</f>
        <v>urn:immetingen:parameter:id:1568</v>
      </c>
      <c r="I244" t="str">
        <f>A!I244</f>
        <v>www.sikb.nl</v>
      </c>
      <c r="J244" t="str">
        <f>A!J244</f>
        <v>urn:immetingen:parameter:id:2720</v>
      </c>
      <c r="K244" t="str">
        <f>A!K244</f>
        <v>www.sikb.nl</v>
      </c>
      <c r="L244">
        <f>A!L244</f>
        <v>45897</v>
      </c>
      <c r="M244" t="str">
        <f>A!M244</f>
        <v>urn:immetingen:LabopdrachtStatus:id:5</v>
      </c>
      <c r="N244">
        <f>A!N244</f>
        <v>1</v>
      </c>
      <c r="O244">
        <f>A!O244</f>
        <v>1</v>
      </c>
      <c r="P244" s="21" t="str">
        <f>IF(A!P244="","",INDEX(B!$A$1:$BT$2000,MATCH(A!P244,B!$AX$1:$AX$2000,0),D!$B$15))</f>
        <v>D06-1-1 D06 (250-350)</v>
      </c>
      <c r="Q244">
        <f>A!Q244</f>
        <v>0</v>
      </c>
      <c r="R244">
        <f>A!R244</f>
        <v>0</v>
      </c>
      <c r="S244">
        <f>A!S244</f>
        <v>0</v>
      </c>
      <c r="T244" t="str">
        <f>A!T244</f>
        <v>immetingen:AnalyticResultType</v>
      </c>
      <c r="U244" t="str">
        <f>A!U244</f>
        <v>&lt;0.2 µg/l</v>
      </c>
      <c r="V244" s="21">
        <f>IF(A!V244="&lt;",1,A!V244)</f>
        <v>1</v>
      </c>
      <c r="W244">
        <f>A!W244</f>
        <v>0.2</v>
      </c>
      <c r="X244">
        <f>A!X244</f>
        <v>0.2</v>
      </c>
      <c r="Y244" t="str">
        <f>A!Y244</f>
        <v>urn:immetingen:eenheid:id:14</v>
      </c>
      <c r="Z244" s="21">
        <f t="shared" si="3"/>
        <v>14</v>
      </c>
      <c r="AA244" t="str">
        <f>A!Z244</f>
        <v>urn:immetingen:kwaliteitsoordeel:id:0</v>
      </c>
      <c r="AB244" t="str">
        <f>A!AA244</f>
        <v>www.sikb.nl</v>
      </c>
      <c r="AC244" t="str">
        <f>A!AB244</f>
        <v>urn:immetingen:waardebewerkingsmethode:id:5</v>
      </c>
      <c r="AD244" t="str">
        <f>A!AC244</f>
        <v>www.sikb.nl</v>
      </c>
      <c r="AE244" t="str">
        <f>A!AD244</f>
        <v>_f53fb34c-ed6b-4618-91c0-8c51ff2bc588</v>
      </c>
      <c r="AF244">
        <f>A!AE244</f>
        <v>45896.183865740742</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21"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45897</v>
      </c>
      <c r="CM244" t="str">
        <f>A!CL244</f>
        <v>SGS, Rotterdam</v>
      </c>
      <c r="CN244" t="str">
        <f>A!CM244</f>
        <v>LABRESULTAAT SGS</v>
      </c>
      <c r="CO244">
        <f>A!CN244</f>
        <v>45897</v>
      </c>
      <c r="CP244">
        <f>A!CO244</f>
        <v>0</v>
      </c>
      <c r="CQ244" t="str">
        <f>A!CP244</f>
        <v>urn:imsikb0101:Leveranciers:id:21</v>
      </c>
      <c r="CR244" t="str">
        <f>A!CQ244</f>
        <v>14.7.0</v>
      </c>
    </row>
    <row r="245" spans="1:96" x14ac:dyDescent="0.2">
      <c r="A245" t="str">
        <f>A!A245</f>
        <v>LABRESULTAAT</v>
      </c>
      <c r="B245">
        <f>A!B245</f>
        <v>88</v>
      </c>
      <c r="C245" t="str">
        <f>A!C245</f>
        <v>_8eccc040-ce62-4070-8999-cc2a46fac29c</v>
      </c>
      <c r="D245" t="str">
        <f>A!D245</f>
        <v>8eccc040-ce62-4070-8999-cc2a46fac29c</v>
      </c>
      <c r="E245" t="str">
        <f>A!E245</f>
        <v>SIKB</v>
      </c>
      <c r="F245" t="str">
        <f>A!F245</f>
        <v>urn:immetingen:hoedanigheid:id:8</v>
      </c>
      <c r="G245" t="str">
        <f>A!G245</f>
        <v>www.sikb.nl</v>
      </c>
      <c r="H245" t="str">
        <f>A!H245</f>
        <v>urn:immetingen:parameter:id:728</v>
      </c>
      <c r="I245" t="str">
        <f>A!I245</f>
        <v>www.sikb.nl</v>
      </c>
      <c r="J245" t="str">
        <f>A!J245</f>
        <v>urn:immetingen:parameter:id:2720</v>
      </c>
      <c r="K245" t="str">
        <f>A!K245</f>
        <v>www.sikb.nl</v>
      </c>
      <c r="L245">
        <f>A!L245</f>
        <v>45897</v>
      </c>
      <c r="M245" t="str">
        <f>A!M245</f>
        <v>urn:immetingen:LabopdrachtStatus:id:5</v>
      </c>
      <c r="N245">
        <f>A!N245</f>
        <v>1</v>
      </c>
      <c r="O245">
        <f>A!O245</f>
        <v>1</v>
      </c>
      <c r="P245" s="21" t="str">
        <f>IF(A!P245="","",INDEX(B!$A$1:$BT$2000,MATCH(A!P245,B!$AX$1:$AX$2000,0),D!$B$15))</f>
        <v>D06-1-1 D06 (250-350)</v>
      </c>
      <c r="Q245">
        <f>A!Q245</f>
        <v>0</v>
      </c>
      <c r="R245">
        <f>A!R245</f>
        <v>0</v>
      </c>
      <c r="S245">
        <f>A!S245</f>
        <v>0</v>
      </c>
      <c r="T245" t="str">
        <f>A!T245</f>
        <v>immetingen:AnalyticResultType</v>
      </c>
      <c r="U245" t="str">
        <f>A!U245</f>
        <v>&lt;0.2 µg/l</v>
      </c>
      <c r="V245" s="21">
        <f>IF(A!V245="&lt;",1,A!V245)</f>
        <v>1</v>
      </c>
      <c r="W245">
        <f>A!W245</f>
        <v>0.2</v>
      </c>
      <c r="X245">
        <f>A!X245</f>
        <v>0.2</v>
      </c>
      <c r="Y245" t="str">
        <f>A!Y245</f>
        <v>urn:immetingen:eenheid:id:14</v>
      </c>
      <c r="Z245" s="21">
        <f t="shared" si="3"/>
        <v>14</v>
      </c>
      <c r="AA245" t="str">
        <f>A!Z245</f>
        <v>urn:immetingen:kwaliteitsoordeel:id:0</v>
      </c>
      <c r="AB245" t="str">
        <f>A!AA245</f>
        <v>www.sikb.nl</v>
      </c>
      <c r="AC245" t="str">
        <f>A!AB245</f>
        <v>urn:immetingen:waardebewerkingsmethode:id:5</v>
      </c>
      <c r="AD245" t="str">
        <f>A!AC245</f>
        <v>www.sikb.nl</v>
      </c>
      <c r="AE245" t="str">
        <f>A!AD245</f>
        <v>_5cd97456-a00c-44c2-a5ef-459c1d053c98</v>
      </c>
      <c r="AF245">
        <f>A!AE245</f>
        <v>45896.183865740742</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21"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45897</v>
      </c>
      <c r="CM245" t="str">
        <f>A!CL245</f>
        <v>SGS, Rotterdam</v>
      </c>
      <c r="CN245" t="str">
        <f>A!CM245</f>
        <v>LABRESULTAAT SGS</v>
      </c>
      <c r="CO245">
        <f>A!CN245</f>
        <v>45897</v>
      </c>
      <c r="CP245">
        <f>A!CO245</f>
        <v>0</v>
      </c>
      <c r="CQ245" t="str">
        <f>A!CP245</f>
        <v>urn:imsikb0101:Leveranciers:id:21</v>
      </c>
      <c r="CR245" t="str">
        <f>A!CQ245</f>
        <v>14.7.0</v>
      </c>
    </row>
    <row r="246" spans="1:96" x14ac:dyDescent="0.2">
      <c r="A246" t="str">
        <f>A!A246</f>
        <v>LABRESULTAAT</v>
      </c>
      <c r="B246">
        <f>A!B246</f>
        <v>89</v>
      </c>
      <c r="C246" t="str">
        <f>A!C246</f>
        <v>_7a45d8a1-ec9a-4b0f-88ae-6bfc606ab0ff</v>
      </c>
      <c r="D246" t="str">
        <f>A!D246</f>
        <v>7a45d8a1-ec9a-4b0f-88ae-6bfc606ab0ff</v>
      </c>
      <c r="E246" t="str">
        <f>A!E246</f>
        <v>SIKB</v>
      </c>
      <c r="F246" t="str">
        <f>A!F246</f>
        <v>urn:immetingen:hoedanigheid:id:92</v>
      </c>
      <c r="G246" t="str">
        <f>A!G246</f>
        <v>www.sikb.nl</v>
      </c>
      <c r="H246" t="str">
        <f>A!H246</f>
        <v>urn:immetingen:parameter:id:1200</v>
      </c>
      <c r="I246" t="str">
        <f>A!I246</f>
        <v>www.sikb.nl</v>
      </c>
      <c r="J246" t="str">
        <f>A!J246</f>
        <v>urn:immetingen:parameter:id:2720</v>
      </c>
      <c r="K246" t="str">
        <f>A!K246</f>
        <v>www.sikb.nl</v>
      </c>
      <c r="L246">
        <f>A!L246</f>
        <v>45897</v>
      </c>
      <c r="M246" t="str">
        <f>A!M246</f>
        <v>urn:immetingen:LabopdrachtStatus:id:5</v>
      </c>
      <c r="N246">
        <f>A!N246</f>
        <v>1</v>
      </c>
      <c r="O246">
        <f>A!O246</f>
        <v>1</v>
      </c>
      <c r="P246" s="21" t="str">
        <f>IF(A!P246="","",INDEX(B!$A$1:$BT$2000,MATCH(A!P246,B!$AX$1:$AX$2000,0),D!$B$15))</f>
        <v>D06-1-1 D06 (250-350)</v>
      </c>
      <c r="Q246">
        <f>A!Q246</f>
        <v>0</v>
      </c>
      <c r="R246">
        <f>A!R246</f>
        <v>0</v>
      </c>
      <c r="S246">
        <f>A!S246</f>
        <v>0</v>
      </c>
      <c r="T246" t="str">
        <f>A!T246</f>
        <v>immetingen:AnalyticResultType</v>
      </c>
      <c r="U246" t="str">
        <f>A!U246</f>
        <v>&lt;50 µg/l</v>
      </c>
      <c r="V246" s="21">
        <f>IF(A!V246="&lt;",1,A!V246)</f>
        <v>1</v>
      </c>
      <c r="W246">
        <f>A!W246</f>
        <v>50</v>
      </c>
      <c r="X246">
        <f>A!X246</f>
        <v>50</v>
      </c>
      <c r="Y246" t="str">
        <f>A!Y246</f>
        <v>urn:immetingen:eenheid:id:14</v>
      </c>
      <c r="Z246" s="21">
        <f t="shared" si="3"/>
        <v>14</v>
      </c>
      <c r="AA246" t="str">
        <f>A!Z246</f>
        <v>urn:immetingen:kwaliteitsoordeel:id:0</v>
      </c>
      <c r="AB246" t="str">
        <f>A!AA246</f>
        <v>www.sikb.nl</v>
      </c>
      <c r="AC246" t="str">
        <f>A!AB246</f>
        <v>urn:immetingen:waardebewerkingsmethode:id:5</v>
      </c>
      <c r="AD246" t="str">
        <f>A!AC246</f>
        <v>www.sikb.nl</v>
      </c>
      <c r="AE246" t="str">
        <f>A!AD246</f>
        <v>_fbe97b47-8c84-4cea-83de-12b341a964b9</v>
      </c>
      <c r="AF246">
        <f>A!AE246</f>
        <v>45896.319351851853</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21"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45897</v>
      </c>
      <c r="CM246" t="str">
        <f>A!CL246</f>
        <v>SGS, Rotterdam</v>
      </c>
      <c r="CN246" t="str">
        <f>A!CM246</f>
        <v>LABRESULTAAT SGS</v>
      </c>
      <c r="CO246">
        <f>A!CN246</f>
        <v>45897</v>
      </c>
      <c r="CP246">
        <f>A!CO246</f>
        <v>0</v>
      </c>
      <c r="CQ246" t="str">
        <f>A!CP246</f>
        <v>urn:imsikb0101:Leveranciers:id:21</v>
      </c>
      <c r="CR246" t="str">
        <f>A!CQ246</f>
        <v>14.7.0</v>
      </c>
    </row>
    <row r="247" spans="1:96" x14ac:dyDescent="0.2">
      <c r="A247" t="str">
        <f>A!A247</f>
        <v>LABRESULTAAT</v>
      </c>
      <c r="B247">
        <f>A!B247</f>
        <v>90</v>
      </c>
      <c r="C247" t="str">
        <f>A!C247</f>
        <v>_af54ad7f-e9fb-4c6b-9e9b-2ca5595b0931</v>
      </c>
      <c r="D247" t="str">
        <f>A!D247</f>
        <v>af54ad7f-e9fb-4c6b-9e9b-2ca5595b0931</v>
      </c>
      <c r="E247" t="str">
        <f>A!E247</f>
        <v>SIKB</v>
      </c>
      <c r="F247" t="str">
        <f>A!F247</f>
        <v>urn:immetingen:hoedanigheid:id:8</v>
      </c>
      <c r="G247" t="str">
        <f>A!G247</f>
        <v>www.sikb.nl</v>
      </c>
      <c r="H247" t="str">
        <f>A!H247</f>
        <v>urn:immetingen:parameter:id:401</v>
      </c>
      <c r="I247" t="str">
        <f>A!I247</f>
        <v>www.sikb.nl</v>
      </c>
      <c r="J247" t="str">
        <f>A!J247</f>
        <v>urn:immetingen:parameter:id:2720</v>
      </c>
      <c r="K247" t="str">
        <f>A!K247</f>
        <v>www.sikb.nl</v>
      </c>
      <c r="L247">
        <f>A!L247</f>
        <v>45897</v>
      </c>
      <c r="M247" t="str">
        <f>A!M247</f>
        <v>urn:immetingen:LabopdrachtStatus:id:5</v>
      </c>
      <c r="N247">
        <f>A!N247</f>
        <v>1</v>
      </c>
      <c r="O247">
        <f>A!O247</f>
        <v>1</v>
      </c>
      <c r="P247" s="21" t="str">
        <f>IF(A!P247="","",INDEX(B!$A$1:$BT$2000,MATCH(A!P247,B!$AX$1:$AX$2000,0),D!$B$15))</f>
        <v>D06-1-1 D06 (250-350)</v>
      </c>
      <c r="Q247">
        <f>A!Q247</f>
        <v>0</v>
      </c>
      <c r="R247">
        <f>A!R247</f>
        <v>0</v>
      </c>
      <c r="S247">
        <f>A!S247</f>
        <v>0</v>
      </c>
      <c r="T247" t="str">
        <f>A!T247</f>
        <v>immetingen:AnalyticResultType</v>
      </c>
      <c r="U247" t="str">
        <f>A!U247</f>
        <v>0.63 µg/l</v>
      </c>
      <c r="V247" s="21">
        <f>IF(A!V247="&lt;",1,A!V247)</f>
        <v>0</v>
      </c>
      <c r="W247">
        <f>A!W247</f>
        <v>0.63</v>
      </c>
      <c r="X247">
        <f>A!X247</f>
        <v>0.63</v>
      </c>
      <c r="Y247" t="str">
        <f>A!Y247</f>
        <v>urn:immetingen:eenheid:id:14</v>
      </c>
      <c r="Z247" s="21">
        <f t="shared" si="3"/>
        <v>14</v>
      </c>
      <c r="AA247" t="str">
        <f>A!Z247</f>
        <v>urn:immetingen:kwaliteitsoordeel:id:0</v>
      </c>
      <c r="AB247" t="str">
        <f>A!AA247</f>
        <v>www.sikb.nl</v>
      </c>
      <c r="AC247" t="str">
        <f>A!AB247</f>
        <v>urn:immetingen:waardebewerkingsmethode:id:5</v>
      </c>
      <c r="AD247" t="str">
        <f>A!AC247</f>
        <v>www.sikb.nl</v>
      </c>
      <c r="AE247" t="str">
        <f>A!AD247</f>
        <v>_48c3566d-a63e-45dc-bfb7-a8e1eb6d34f5</v>
      </c>
      <c r="AF247">
        <f>A!AE247</f>
        <v>45896.184212962966</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21"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45897</v>
      </c>
      <c r="CM247" t="str">
        <f>A!CL247</f>
        <v>SGS, Rotterdam</v>
      </c>
      <c r="CN247" t="str">
        <f>A!CM247</f>
        <v>LABRESULTAAT SGS</v>
      </c>
      <c r="CO247">
        <f>A!CN247</f>
        <v>45897</v>
      </c>
      <c r="CP247">
        <f>A!CO247</f>
        <v>0</v>
      </c>
      <c r="CQ247" t="str">
        <f>A!CP247</f>
        <v>urn:imsikb0101:Leveranciers:id:21</v>
      </c>
      <c r="CR247" t="str">
        <f>A!CQ247</f>
        <v>14.7.0</v>
      </c>
    </row>
    <row r="248" spans="1:96" x14ac:dyDescent="0.2">
      <c r="A248" t="str">
        <f>A!A248</f>
        <v>LABRESULTAAT</v>
      </c>
      <c r="B248">
        <f>A!B248</f>
        <v>91</v>
      </c>
      <c r="C248" t="str">
        <f>A!C248</f>
        <v>_bac9ec8a-1c20-4e34-afc4-83cd259cd55a</v>
      </c>
      <c r="D248" t="str">
        <f>A!D248</f>
        <v>bac9ec8a-1c20-4e34-afc4-83cd259cd55a</v>
      </c>
      <c r="E248" t="str">
        <f>A!E248</f>
        <v>SIKB</v>
      </c>
      <c r="F248" t="str">
        <f>A!F248</f>
        <v>urn:immetingen:hoedanigheid:id:8</v>
      </c>
      <c r="G248" t="str">
        <f>A!G248</f>
        <v>www.sikb.nl</v>
      </c>
      <c r="H248" t="str">
        <f>A!H248</f>
        <v>urn:immetingen:parameter:id:1686</v>
      </c>
      <c r="I248" t="str">
        <f>A!I248</f>
        <v>www.sikb.nl</v>
      </c>
      <c r="J248" t="str">
        <f>A!J248</f>
        <v>urn:immetingen:parameter:id:2720</v>
      </c>
      <c r="K248" t="str">
        <f>A!K248</f>
        <v>www.sikb.nl</v>
      </c>
      <c r="L248">
        <f>A!L248</f>
        <v>45897</v>
      </c>
      <c r="M248" t="str">
        <f>A!M248</f>
        <v>urn:immetingen:LabopdrachtStatus:id:5</v>
      </c>
      <c r="N248">
        <f>A!N248</f>
        <v>1</v>
      </c>
      <c r="O248">
        <f>A!O248</f>
        <v>1</v>
      </c>
      <c r="P248" s="21" t="str">
        <f>IF(A!P248="","",INDEX(B!$A$1:$BT$2000,MATCH(A!P248,B!$AX$1:$AX$2000,0),D!$B$15))</f>
        <v>D06-1-1 D06 (250-350)</v>
      </c>
      <c r="Q248">
        <f>A!Q248</f>
        <v>0</v>
      </c>
      <c r="R248">
        <f>A!R248</f>
        <v>0</v>
      </c>
      <c r="S248">
        <f>A!S248</f>
        <v>0</v>
      </c>
      <c r="T248" t="str">
        <f>A!T248</f>
        <v>immetingen:AnalyticResultType</v>
      </c>
      <c r="U248" t="str">
        <f>A!U248</f>
        <v>0.21 µg/l</v>
      </c>
      <c r="V248" s="21">
        <f>IF(A!V248="&lt;",1,A!V248)</f>
        <v>0</v>
      </c>
      <c r="W248">
        <f>A!W248</f>
        <v>0.21</v>
      </c>
      <c r="X248">
        <f>A!X248</f>
        <v>0.21</v>
      </c>
      <c r="Y248" t="str">
        <f>A!Y248</f>
        <v>urn:immetingen:eenheid:id:14</v>
      </c>
      <c r="Z248" s="21">
        <f t="shared" si="3"/>
        <v>14</v>
      </c>
      <c r="AA248" t="str">
        <f>A!Z248</f>
        <v>urn:immetingen:kwaliteitsoordeel:id:0</v>
      </c>
      <c r="AB248" t="str">
        <f>A!AA248</f>
        <v>www.sikb.nl</v>
      </c>
      <c r="AC248" t="str">
        <f>A!AB248</f>
        <v>urn:immetingen:waardebewerkingsmethode:id:5</v>
      </c>
      <c r="AD248" t="str">
        <f>A!AC248</f>
        <v>www.sikb.nl</v>
      </c>
      <c r="AE248" t="str">
        <f>A!AD248</f>
        <v>_ac1cbff5-f320-42e6-8f57-1be3d039e2af</v>
      </c>
      <c r="AF248">
        <f>A!AE248</f>
        <v>45896.184212962966</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21"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t="str">
        <f>A!CI248</f>
        <v>urn:imsikb0101:Applicaties:id:16</v>
      </c>
      <c r="CK248" t="str">
        <f>A!CJ248</f>
        <v>urn:imsikb0101:DatastroomType:id:1</v>
      </c>
      <c r="CL248">
        <f>A!CK248</f>
        <v>45897</v>
      </c>
      <c r="CM248" t="str">
        <f>A!CL248</f>
        <v>SGS, Rotterdam</v>
      </c>
      <c r="CN248" t="str">
        <f>A!CM248</f>
        <v>LABRESULTAAT SGS</v>
      </c>
      <c r="CO248">
        <f>A!CN248</f>
        <v>45897</v>
      </c>
      <c r="CP248">
        <f>A!CO248</f>
        <v>0</v>
      </c>
      <c r="CQ248" t="str">
        <f>A!CP248</f>
        <v>urn:imsikb0101:Leveranciers:id:21</v>
      </c>
      <c r="CR248" t="str">
        <f>A!CQ248</f>
        <v>14.7.0</v>
      </c>
    </row>
    <row r="249" spans="1:96" x14ac:dyDescent="0.2">
      <c r="A249" t="str">
        <f>A!A249</f>
        <v>LABRESULTAAT</v>
      </c>
      <c r="B249">
        <f>A!B249</f>
        <v>92</v>
      </c>
      <c r="C249" t="str">
        <f>A!C249</f>
        <v>_bb67fa7d-ec84-4243-8774-24f22356e2bf</v>
      </c>
      <c r="D249" t="str">
        <f>A!D249</f>
        <v>bb67fa7d-ec84-4243-8774-24f22356e2bf</v>
      </c>
      <c r="E249" t="str">
        <f>A!E249</f>
        <v>SIKB</v>
      </c>
      <c r="F249" t="str">
        <f>A!F249</f>
        <v>urn:immetingen:hoedanigheid:id:8</v>
      </c>
      <c r="G249" t="str">
        <f>A!G249</f>
        <v>www.sikb.nl</v>
      </c>
      <c r="H249" t="str">
        <f>A!H249</f>
        <v>urn:immetingen:parameter:id:1259</v>
      </c>
      <c r="I249" t="str">
        <f>A!I249</f>
        <v>www.sikb.nl</v>
      </c>
      <c r="J249" t="str">
        <f>A!J249</f>
        <v>urn:immetingen:parameter:id:2720</v>
      </c>
      <c r="K249" t="str">
        <f>A!K249</f>
        <v>www.sikb.nl</v>
      </c>
      <c r="L249">
        <f>A!L249</f>
        <v>45897</v>
      </c>
      <c r="M249" t="str">
        <f>A!M249</f>
        <v>urn:immetingen:LabopdrachtStatus:id:5</v>
      </c>
      <c r="N249">
        <f>A!N249</f>
        <v>1</v>
      </c>
      <c r="O249">
        <f>A!O249</f>
        <v>1</v>
      </c>
      <c r="P249" s="21" t="str">
        <f>IF(A!P249="","",INDEX(B!$A$1:$BT$2000,MATCH(A!P249,B!$AX$1:$AX$2000,0),D!$B$15))</f>
        <v>D06-1-1 D06 (250-350)</v>
      </c>
      <c r="Q249">
        <f>A!Q249</f>
        <v>0</v>
      </c>
      <c r="R249">
        <f>A!R249</f>
        <v>0</v>
      </c>
      <c r="S249">
        <f>A!S249</f>
        <v>0</v>
      </c>
      <c r="T249" t="str">
        <f>A!T249</f>
        <v>immetingen:AnalyticResultType</v>
      </c>
      <c r="U249" t="str">
        <f>A!U249</f>
        <v>0.04 µg/l</v>
      </c>
      <c r="V249" s="21">
        <f>IF(A!V249="&lt;",1,A!V249)</f>
        <v>0</v>
      </c>
      <c r="W249">
        <f>A!W249</f>
        <v>0.04</v>
      </c>
      <c r="X249">
        <f>A!X249</f>
        <v>0.04</v>
      </c>
      <c r="Y249" t="str">
        <f>A!Y249</f>
        <v>urn:immetingen:eenheid:id:14</v>
      </c>
      <c r="Z249" s="21">
        <f t="shared" si="3"/>
        <v>14</v>
      </c>
      <c r="AA249" t="str">
        <f>A!Z249</f>
        <v>urn:immetingen:kwaliteitsoordeel:id:0</v>
      </c>
      <c r="AB249" t="str">
        <f>A!AA249</f>
        <v>www.sikb.nl</v>
      </c>
      <c r="AC249" t="str">
        <f>A!AB249</f>
        <v>urn:immetingen:waardebewerkingsmethode:id:5</v>
      </c>
      <c r="AD249" t="str">
        <f>A!AC249</f>
        <v>www.sikb.nl</v>
      </c>
      <c r="AE249" t="str">
        <f>A!AD249</f>
        <v>_5ba9a4e9-6175-42cb-b536-f5f837adfd2a</v>
      </c>
      <c r="AF249">
        <f>A!AE249</f>
        <v>45896.183865740742</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21"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t="str">
        <f>A!CI249</f>
        <v>urn:imsikb0101:Applicaties:id:16</v>
      </c>
      <c r="CK249" t="str">
        <f>A!CJ249</f>
        <v>urn:imsikb0101:DatastroomType:id:1</v>
      </c>
      <c r="CL249">
        <f>A!CK249</f>
        <v>45897</v>
      </c>
      <c r="CM249" t="str">
        <f>A!CL249</f>
        <v>SGS, Rotterdam</v>
      </c>
      <c r="CN249" t="str">
        <f>A!CM249</f>
        <v>LABRESULTAAT SGS</v>
      </c>
      <c r="CO249">
        <f>A!CN249</f>
        <v>45897</v>
      </c>
      <c r="CP249">
        <f>A!CO249</f>
        <v>0</v>
      </c>
      <c r="CQ249" t="str">
        <f>A!CP249</f>
        <v>urn:imsikb0101:Leveranciers:id:21</v>
      </c>
      <c r="CR249" t="str">
        <f>A!CQ249</f>
        <v>14.7.0</v>
      </c>
    </row>
    <row r="250" spans="1:96" x14ac:dyDescent="0.2">
      <c r="A250" t="str">
        <f>A!A250</f>
        <v>LABRESULTAAT</v>
      </c>
      <c r="B250">
        <f>A!B250</f>
        <v>93</v>
      </c>
      <c r="C250" t="str">
        <f>A!C250</f>
        <v>_101f0c11-9130-4847-b9eb-97332a0c383b</v>
      </c>
      <c r="D250" t="str">
        <f>A!D250</f>
        <v>101f0c11-9130-4847-b9eb-97332a0c383b</v>
      </c>
      <c r="E250" t="str">
        <f>A!E250</f>
        <v>SIKB</v>
      </c>
      <c r="F250" t="str">
        <f>A!F250</f>
        <v>urn:immetingen:hoedanigheid:id:8</v>
      </c>
      <c r="G250" t="str">
        <f>A!G250</f>
        <v>www.sikb.nl</v>
      </c>
      <c r="H250" t="str">
        <f>A!H250</f>
        <v>urn:immetingen:parameter:id:342</v>
      </c>
      <c r="I250" t="str">
        <f>A!I250</f>
        <v>www.sikb.nl</v>
      </c>
      <c r="J250" t="str">
        <f>A!J250</f>
        <v>urn:immetingen:parameter:id:2720</v>
      </c>
      <c r="K250" t="str">
        <f>A!K250</f>
        <v>www.sikb.nl</v>
      </c>
      <c r="L250">
        <f>A!L250</f>
        <v>45897</v>
      </c>
      <c r="M250" t="str">
        <f>A!M250</f>
        <v>urn:immetingen:LabopdrachtStatus:id:5</v>
      </c>
      <c r="N250">
        <f>A!N250</f>
        <v>1</v>
      </c>
      <c r="O250">
        <f>A!O250</f>
        <v>1</v>
      </c>
      <c r="P250" s="21" t="str">
        <f>IF(A!P250="","",INDEX(B!$A$1:$BT$2000,MATCH(A!P250,B!$AX$1:$AX$2000,0),D!$B$15))</f>
        <v>D06-1-1 D06 (250-350)</v>
      </c>
      <c r="Q250">
        <f>A!Q250</f>
        <v>0</v>
      </c>
      <c r="R250">
        <f>A!R250</f>
        <v>0</v>
      </c>
      <c r="S250">
        <f>A!S250</f>
        <v>0</v>
      </c>
      <c r="T250" t="str">
        <f>A!T250</f>
        <v>immetingen:AnalyticResultType</v>
      </c>
      <c r="U250" t="str">
        <f>A!U250</f>
        <v>&lt;0.2 µg/l</v>
      </c>
      <c r="V250" s="21">
        <f>IF(A!V250="&lt;",1,A!V250)</f>
        <v>1</v>
      </c>
      <c r="W250">
        <f>A!W250</f>
        <v>0.2</v>
      </c>
      <c r="X250">
        <f>A!X250</f>
        <v>0.2</v>
      </c>
      <c r="Y250" t="str">
        <f>A!Y250</f>
        <v>urn:immetingen:eenheid:id:14</v>
      </c>
      <c r="Z250" s="21">
        <f t="shared" si="3"/>
        <v>14</v>
      </c>
      <c r="AA250" t="str">
        <f>A!Z250</f>
        <v>urn:immetingen:kwaliteitsoordeel:id:0</v>
      </c>
      <c r="AB250" t="str">
        <f>A!AA250</f>
        <v>www.sikb.nl</v>
      </c>
      <c r="AC250" t="str">
        <f>A!AB250</f>
        <v>urn:immetingen:waardebewerkingsmethode:id:5</v>
      </c>
      <c r="AD250" t="str">
        <f>A!AC250</f>
        <v>www.sikb.nl</v>
      </c>
      <c r="AE250" t="str">
        <f>A!AD250</f>
        <v>_a8d18016-a685-48e2-bc52-9f5926ac42a2</v>
      </c>
      <c r="AF250">
        <f>A!AE250</f>
        <v>45896.183865740742</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21"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t="str">
        <f>A!CI250</f>
        <v>urn:imsikb0101:Applicaties:id:16</v>
      </c>
      <c r="CK250" t="str">
        <f>A!CJ250</f>
        <v>urn:imsikb0101:DatastroomType:id:1</v>
      </c>
      <c r="CL250">
        <f>A!CK250</f>
        <v>45897</v>
      </c>
      <c r="CM250" t="str">
        <f>A!CL250</f>
        <v>SGS, Rotterdam</v>
      </c>
      <c r="CN250" t="str">
        <f>A!CM250</f>
        <v>LABRESULTAAT SGS</v>
      </c>
      <c r="CO250">
        <f>A!CN250</f>
        <v>45897</v>
      </c>
      <c r="CP250">
        <f>A!CO250</f>
        <v>0</v>
      </c>
      <c r="CQ250" t="str">
        <f>A!CP250</f>
        <v>urn:imsikb0101:Leveranciers:id:21</v>
      </c>
      <c r="CR250" t="str">
        <f>A!CQ250</f>
        <v>14.7.0</v>
      </c>
    </row>
    <row r="251" spans="1:96" x14ac:dyDescent="0.2">
      <c r="A251" t="str">
        <f>A!A251</f>
        <v>LABRESULTAAT</v>
      </c>
      <c r="B251">
        <f>A!B251</f>
        <v>94</v>
      </c>
      <c r="C251" t="str">
        <f>A!C251</f>
        <v>_37ac591c-198e-4176-ac94-82cfee004013</v>
      </c>
      <c r="D251" t="str">
        <f>A!D251</f>
        <v>37ac591c-198e-4176-ac94-82cfee004013</v>
      </c>
      <c r="E251" t="str">
        <f>A!E251</f>
        <v>SIKB</v>
      </c>
      <c r="F251" t="str">
        <f>A!F251</f>
        <v>urn:immetingen:hoedanigheid:id:8</v>
      </c>
      <c r="G251" t="str">
        <f>A!G251</f>
        <v>www.sikb.nl</v>
      </c>
      <c r="H251" t="str">
        <f>A!H251</f>
        <v>urn:immetingen:parameter:id:1341</v>
      </c>
      <c r="I251" t="str">
        <f>A!I251</f>
        <v>www.sikb.nl</v>
      </c>
      <c r="J251" t="str">
        <f>A!J251</f>
        <v>urn:immetingen:parameter:id:2720</v>
      </c>
      <c r="K251" t="str">
        <f>A!K251</f>
        <v>www.sikb.nl</v>
      </c>
      <c r="L251">
        <f>A!L251</f>
        <v>45897</v>
      </c>
      <c r="M251" t="str">
        <f>A!M251</f>
        <v>urn:immetingen:LabopdrachtStatus:id:5</v>
      </c>
      <c r="N251">
        <f>A!N251</f>
        <v>1</v>
      </c>
      <c r="O251">
        <f>A!O251</f>
        <v>1</v>
      </c>
      <c r="P251" s="21" t="str">
        <f>IF(A!P251="","",INDEX(B!$A$1:$BT$2000,MATCH(A!P251,B!$AX$1:$AX$2000,0),D!$B$15))</f>
        <v>D06-1-1 D06 (250-350)</v>
      </c>
      <c r="Q251">
        <f>A!Q251</f>
        <v>0</v>
      </c>
      <c r="R251">
        <f>A!R251</f>
        <v>0</v>
      </c>
      <c r="S251">
        <f>A!S251</f>
        <v>0</v>
      </c>
      <c r="T251" t="str">
        <f>A!T251</f>
        <v>immetingen:AnalyticResultType</v>
      </c>
      <c r="U251" t="str">
        <f>A!U251</f>
        <v>&lt;0.1 µg/l</v>
      </c>
      <c r="V251" s="21">
        <f>IF(A!V251="&lt;",1,A!V251)</f>
        <v>1</v>
      </c>
      <c r="W251">
        <f>A!W251</f>
        <v>0.1</v>
      </c>
      <c r="X251">
        <f>A!X251</f>
        <v>0.1</v>
      </c>
      <c r="Y251" t="str">
        <f>A!Y251</f>
        <v>urn:immetingen:eenheid:id:14</v>
      </c>
      <c r="Z251" s="21">
        <f t="shared" si="3"/>
        <v>14</v>
      </c>
      <c r="AA251" t="str">
        <f>A!Z251</f>
        <v>urn:immetingen:kwaliteitsoordeel:id:0</v>
      </c>
      <c r="AB251" t="str">
        <f>A!AA251</f>
        <v>www.sikb.nl</v>
      </c>
      <c r="AC251" t="str">
        <f>A!AB251</f>
        <v>urn:immetingen:waardebewerkingsmethode:id:5</v>
      </c>
      <c r="AD251" t="str">
        <f>A!AC251</f>
        <v>www.sikb.nl</v>
      </c>
      <c r="AE251" t="str">
        <f>A!AD251</f>
        <v>_b88d44ba-8eb4-48a2-9d3c-642bbd4d61fa</v>
      </c>
      <c r="AF251">
        <f>A!AE251</f>
        <v>45896.184039351851</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21"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t="str">
        <f>A!CI251</f>
        <v>urn:imsikb0101:Applicaties:id:16</v>
      </c>
      <c r="CK251" t="str">
        <f>A!CJ251</f>
        <v>urn:imsikb0101:DatastroomType:id:1</v>
      </c>
      <c r="CL251">
        <f>A!CK251</f>
        <v>45897</v>
      </c>
      <c r="CM251" t="str">
        <f>A!CL251</f>
        <v>SGS, Rotterdam</v>
      </c>
      <c r="CN251" t="str">
        <f>A!CM251</f>
        <v>LABRESULTAAT SGS</v>
      </c>
      <c r="CO251">
        <f>A!CN251</f>
        <v>45897</v>
      </c>
      <c r="CP251">
        <f>A!CO251</f>
        <v>0</v>
      </c>
      <c r="CQ251" t="str">
        <f>A!CP251</f>
        <v>urn:imsikb0101:Leveranciers:id:21</v>
      </c>
      <c r="CR251" t="str">
        <f>A!CQ251</f>
        <v>14.7.0</v>
      </c>
    </row>
    <row r="252" spans="1:96" x14ac:dyDescent="0.2">
      <c r="A252" t="str">
        <f>A!A252</f>
        <v>LABRESULTAAT</v>
      </c>
      <c r="B252">
        <f>A!B252</f>
        <v>95</v>
      </c>
      <c r="C252" t="str">
        <f>A!C252</f>
        <v>_4ff6b88d-a9ff-4656-b17d-28d547344cc2</v>
      </c>
      <c r="D252" t="str">
        <f>A!D252</f>
        <v>4ff6b88d-a9ff-4656-b17d-28d547344cc2</v>
      </c>
      <c r="E252" t="str">
        <f>A!E252</f>
        <v>SIKB</v>
      </c>
      <c r="F252" t="str">
        <f>A!F252</f>
        <v>urn:immetingen:hoedanigheid:id:8</v>
      </c>
      <c r="G252" t="str">
        <f>A!G252</f>
        <v>www.sikb.nl</v>
      </c>
      <c r="H252" t="str">
        <f>A!H252</f>
        <v>urn:immetingen:parameter:id:1143</v>
      </c>
      <c r="I252" t="str">
        <f>A!I252</f>
        <v>www.sikb.nl</v>
      </c>
      <c r="J252" t="str">
        <f>A!J252</f>
        <v>urn:immetingen:parameter:id:2720</v>
      </c>
      <c r="K252" t="str">
        <f>A!K252</f>
        <v>www.sikb.nl</v>
      </c>
      <c r="L252">
        <f>A!L252</f>
        <v>45897</v>
      </c>
      <c r="M252" t="str">
        <f>A!M252</f>
        <v>urn:immetingen:LabopdrachtStatus:id:5</v>
      </c>
      <c r="N252">
        <f>A!N252</f>
        <v>1</v>
      </c>
      <c r="O252">
        <f>A!O252</f>
        <v>1</v>
      </c>
      <c r="P252" s="21" t="str">
        <f>IF(A!P252="","",INDEX(B!$A$1:$BT$2000,MATCH(A!P252,B!$AX$1:$AX$2000,0),D!$B$15))</f>
        <v>D06-1-1 D06 (250-350)</v>
      </c>
      <c r="Q252">
        <f>A!Q252</f>
        <v>0</v>
      </c>
      <c r="R252">
        <f>A!R252</f>
        <v>0</v>
      </c>
      <c r="S252">
        <f>A!S252</f>
        <v>0</v>
      </c>
      <c r="T252" t="str">
        <f>A!T252</f>
        <v>immetingen:AnalyticResultType</v>
      </c>
      <c r="U252" t="str">
        <f>A!U252</f>
        <v>&lt;0.2 µg/l</v>
      </c>
      <c r="V252" s="21">
        <f>IF(A!V252="&lt;",1,A!V252)</f>
        <v>1</v>
      </c>
      <c r="W252">
        <f>A!W252</f>
        <v>0.2</v>
      </c>
      <c r="X252">
        <f>A!X252</f>
        <v>0.2</v>
      </c>
      <c r="Y252" t="str">
        <f>A!Y252</f>
        <v>urn:immetingen:eenheid:id:14</v>
      </c>
      <c r="Z252" s="21">
        <f t="shared" si="3"/>
        <v>14</v>
      </c>
      <c r="AA252" t="str">
        <f>A!Z252</f>
        <v>urn:immetingen:kwaliteitsoordeel:id:0</v>
      </c>
      <c r="AB252" t="str">
        <f>A!AA252</f>
        <v>www.sikb.nl</v>
      </c>
      <c r="AC252" t="str">
        <f>A!AB252</f>
        <v>urn:immetingen:waardebewerkingsmethode:id:5</v>
      </c>
      <c r="AD252" t="str">
        <f>A!AC252</f>
        <v>www.sikb.nl</v>
      </c>
      <c r="AE252" t="str">
        <f>A!AD252</f>
        <v>_77749024-7e39-49e2-a225-c6e31c0411f5</v>
      </c>
      <c r="AF252">
        <f>A!AE252</f>
        <v>45896.184039351851</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21"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t="str">
        <f>A!CI252</f>
        <v>urn:imsikb0101:Applicaties:id:16</v>
      </c>
      <c r="CK252" t="str">
        <f>A!CJ252</f>
        <v>urn:imsikb0101:DatastroomType:id:1</v>
      </c>
      <c r="CL252">
        <f>A!CK252</f>
        <v>45897</v>
      </c>
      <c r="CM252" t="str">
        <f>A!CL252</f>
        <v>SGS, Rotterdam</v>
      </c>
      <c r="CN252" t="str">
        <f>A!CM252</f>
        <v>LABRESULTAAT SGS</v>
      </c>
      <c r="CO252">
        <f>A!CN252</f>
        <v>45897</v>
      </c>
      <c r="CP252">
        <f>A!CO252</f>
        <v>0</v>
      </c>
      <c r="CQ252" t="str">
        <f>A!CP252</f>
        <v>urn:imsikb0101:Leveranciers:id:21</v>
      </c>
      <c r="CR252" t="str">
        <f>A!CQ252</f>
        <v>14.7.0</v>
      </c>
    </row>
    <row r="253" spans="1:96" x14ac:dyDescent="0.2">
      <c r="A253" t="str">
        <f>A!A253</f>
        <v>LABRESULTAAT</v>
      </c>
      <c r="B253">
        <f>A!B253</f>
        <v>96</v>
      </c>
      <c r="C253" t="str">
        <f>A!C253</f>
        <v>_aa49a397-df4f-4c2a-99f4-bcf8fd422923</v>
      </c>
      <c r="D253" t="str">
        <f>A!D253</f>
        <v>aa49a397-df4f-4c2a-99f4-bcf8fd422923</v>
      </c>
      <c r="E253" t="str">
        <f>A!E253</f>
        <v>SIKB</v>
      </c>
      <c r="F253" t="str">
        <f>A!F253</f>
        <v>urn:immetingen:hoedanigheid:id:85</v>
      </c>
      <c r="G253" t="str">
        <f>A!G253</f>
        <v>www.sikb.nl</v>
      </c>
      <c r="H253" t="str">
        <f>A!H253</f>
        <v>urn:immetingen:parameter:id:1200</v>
      </c>
      <c r="I253" t="str">
        <f>A!I253</f>
        <v>www.sikb.nl</v>
      </c>
      <c r="J253" t="str">
        <f>A!J253</f>
        <v>urn:immetingen:parameter:id:2720</v>
      </c>
      <c r="K253" t="str">
        <f>A!K253</f>
        <v>www.sikb.nl</v>
      </c>
      <c r="L253">
        <f>A!L253</f>
        <v>45897</v>
      </c>
      <c r="M253" t="str">
        <f>A!M253</f>
        <v>urn:immetingen:LabopdrachtStatus:id:5</v>
      </c>
      <c r="N253">
        <f>A!N253</f>
        <v>1</v>
      </c>
      <c r="O253">
        <f>A!O253</f>
        <v>1</v>
      </c>
      <c r="P253" s="21" t="str">
        <f>IF(A!P253="","",INDEX(B!$A$1:$BT$2000,MATCH(A!P253,B!$AX$1:$AX$2000,0),D!$B$15))</f>
        <v>D06-1-1 D06 (250-350)</v>
      </c>
      <c r="Q253">
        <f>A!Q253</f>
        <v>0</v>
      </c>
      <c r="R253">
        <f>A!R253</f>
        <v>0</v>
      </c>
      <c r="S253">
        <f>A!S253</f>
        <v>0</v>
      </c>
      <c r="T253" t="str">
        <f>A!T253</f>
        <v>immetingen:AnalyticResultType</v>
      </c>
      <c r="U253" t="str">
        <f>A!U253</f>
        <v>&lt;25 µg/l</v>
      </c>
      <c r="V253" s="21">
        <f>IF(A!V253="&lt;",1,A!V253)</f>
        <v>1</v>
      </c>
      <c r="W253">
        <f>A!W253</f>
        <v>25</v>
      </c>
      <c r="X253">
        <f>A!X253</f>
        <v>25</v>
      </c>
      <c r="Y253" t="str">
        <f>A!Y253</f>
        <v>urn:immetingen:eenheid:id:14</v>
      </c>
      <c r="Z253" s="21">
        <f t="shared" si="3"/>
        <v>14</v>
      </c>
      <c r="AA253" t="str">
        <f>A!Z253</f>
        <v>urn:immetingen:kwaliteitsoordeel:id:0</v>
      </c>
      <c r="AB253" t="str">
        <f>A!AA253</f>
        <v>www.sikb.nl</v>
      </c>
      <c r="AC253" t="str">
        <f>A!AB253</f>
        <v>urn:immetingen:waardebewerkingsmethode:id:5</v>
      </c>
      <c r="AD253" t="str">
        <f>A!AC253</f>
        <v>www.sikb.nl</v>
      </c>
      <c r="AE253" t="str">
        <f>A!AD253</f>
        <v>_df8e49b2-28ed-4d23-a16f-0cdfcc505f1a</v>
      </c>
      <c r="AF253">
        <f>A!AE253</f>
        <v>45896.319004629629</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21"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t="str">
        <f>A!CI253</f>
        <v>urn:imsikb0101:Applicaties:id:16</v>
      </c>
      <c r="CK253" t="str">
        <f>A!CJ253</f>
        <v>urn:imsikb0101:DatastroomType:id:1</v>
      </c>
      <c r="CL253">
        <f>A!CK253</f>
        <v>45897</v>
      </c>
      <c r="CM253" t="str">
        <f>A!CL253</f>
        <v>SGS, Rotterdam</v>
      </c>
      <c r="CN253" t="str">
        <f>A!CM253</f>
        <v>LABRESULTAAT SGS</v>
      </c>
      <c r="CO253">
        <f>A!CN253</f>
        <v>45897</v>
      </c>
      <c r="CP253">
        <f>A!CO253</f>
        <v>0</v>
      </c>
      <c r="CQ253" t="str">
        <f>A!CP253</f>
        <v>urn:imsikb0101:Leveranciers:id:21</v>
      </c>
      <c r="CR253" t="str">
        <f>A!CQ253</f>
        <v>14.7.0</v>
      </c>
    </row>
    <row r="254" spans="1:96" x14ac:dyDescent="0.2">
      <c r="A254" t="str">
        <f>A!A254</f>
        <v>LABRESULTAAT</v>
      </c>
      <c r="B254">
        <f>A!B254</f>
        <v>97</v>
      </c>
      <c r="C254" t="str">
        <f>A!C254</f>
        <v>_2b079b88-c11e-4a0a-8303-8efd002bf728</v>
      </c>
      <c r="D254" t="str">
        <f>A!D254</f>
        <v>2b079b88-c11e-4a0a-8303-8efd002bf728</v>
      </c>
      <c r="E254" t="str">
        <f>A!E254</f>
        <v>SIKB</v>
      </c>
      <c r="F254" t="str">
        <f>A!F254</f>
        <v>urn:immetingen:hoedanigheid:id:98</v>
      </c>
      <c r="G254" t="str">
        <f>A!G254</f>
        <v>www.sikb.nl</v>
      </c>
      <c r="H254" t="str">
        <f>A!H254</f>
        <v>urn:immetingen:parameter:id:1200</v>
      </c>
      <c r="I254" t="str">
        <f>A!I254</f>
        <v>www.sikb.nl</v>
      </c>
      <c r="J254" t="str">
        <f>A!J254</f>
        <v>urn:immetingen:parameter:id:2720</v>
      </c>
      <c r="K254" t="str">
        <f>A!K254</f>
        <v>www.sikb.nl</v>
      </c>
      <c r="L254">
        <f>A!L254</f>
        <v>45897</v>
      </c>
      <c r="M254" t="str">
        <f>A!M254</f>
        <v>urn:immetingen:LabopdrachtStatus:id:5</v>
      </c>
      <c r="N254">
        <f>A!N254</f>
        <v>1</v>
      </c>
      <c r="O254">
        <f>A!O254</f>
        <v>1</v>
      </c>
      <c r="P254" s="21" t="str">
        <f>IF(A!P254="","",INDEX(B!$A$1:$BT$2000,MATCH(A!P254,B!$AX$1:$AX$2000,0),D!$B$15))</f>
        <v>D06-1-1 D06 (250-350)</v>
      </c>
      <c r="Q254">
        <f>A!Q254</f>
        <v>0</v>
      </c>
      <c r="R254">
        <f>A!R254</f>
        <v>0</v>
      </c>
      <c r="S254">
        <f>A!S254</f>
        <v>0</v>
      </c>
      <c r="T254" t="str">
        <f>A!T254</f>
        <v>immetingen:AnalyticResultType</v>
      </c>
      <c r="U254" t="str">
        <f>A!U254</f>
        <v>&lt;25 µg/l</v>
      </c>
      <c r="V254" s="21">
        <f>IF(A!V254="&lt;",1,A!V254)</f>
        <v>1</v>
      </c>
      <c r="W254">
        <f>A!W254</f>
        <v>25</v>
      </c>
      <c r="X254">
        <f>A!X254</f>
        <v>25</v>
      </c>
      <c r="Y254" t="str">
        <f>A!Y254</f>
        <v>urn:immetingen:eenheid:id:14</v>
      </c>
      <c r="Z254" s="21">
        <f t="shared" si="3"/>
        <v>14</v>
      </c>
      <c r="AA254" t="str">
        <f>A!Z254</f>
        <v>urn:immetingen:kwaliteitsoordeel:id:0</v>
      </c>
      <c r="AB254" t="str">
        <f>A!AA254</f>
        <v>www.sikb.nl</v>
      </c>
      <c r="AC254" t="str">
        <f>A!AB254</f>
        <v>urn:immetingen:waardebewerkingsmethode:id:5</v>
      </c>
      <c r="AD254" t="str">
        <f>A!AC254</f>
        <v>www.sikb.nl</v>
      </c>
      <c r="AE254" t="str">
        <f>A!AD254</f>
        <v>_654371dc-ee6d-4342-84d8-b031630b4233</v>
      </c>
      <c r="AF254">
        <f>A!AE254</f>
        <v>45896.319004629629</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21"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t="str">
        <f>A!CI254</f>
        <v>urn:imsikb0101:Applicaties:id:16</v>
      </c>
      <c r="CK254" t="str">
        <f>A!CJ254</f>
        <v>urn:imsikb0101:DatastroomType:id:1</v>
      </c>
      <c r="CL254">
        <f>A!CK254</f>
        <v>45897</v>
      </c>
      <c r="CM254" t="str">
        <f>A!CL254</f>
        <v>SGS, Rotterdam</v>
      </c>
      <c r="CN254" t="str">
        <f>A!CM254</f>
        <v>LABRESULTAAT SGS</v>
      </c>
      <c r="CO254">
        <f>A!CN254</f>
        <v>45897</v>
      </c>
      <c r="CP254">
        <f>A!CO254</f>
        <v>0</v>
      </c>
      <c r="CQ254" t="str">
        <f>A!CP254</f>
        <v>urn:imsikb0101:Leveranciers:id:21</v>
      </c>
      <c r="CR254" t="str">
        <f>A!CQ254</f>
        <v>14.7.0</v>
      </c>
    </row>
    <row r="255" spans="1:96" x14ac:dyDescent="0.2">
      <c r="A255" t="str">
        <f>A!A255</f>
        <v>LABRESULTAAT</v>
      </c>
      <c r="B255">
        <f>A!B255</f>
        <v>98</v>
      </c>
      <c r="C255" t="str">
        <f>A!C255</f>
        <v>_933a231b-9226-4073-b206-73e0bc0ff761</v>
      </c>
      <c r="D255" t="str">
        <f>A!D255</f>
        <v>933a231b-9226-4073-b206-73e0bc0ff761</v>
      </c>
      <c r="E255" t="str">
        <f>A!E255</f>
        <v>SIKB</v>
      </c>
      <c r="F255" t="str">
        <f>A!F255</f>
        <v>urn:immetingen:hoedanigheid:id:113</v>
      </c>
      <c r="G255" t="str">
        <f>A!G255</f>
        <v>www.sikb.nl</v>
      </c>
      <c r="H255" t="str">
        <f>A!H255</f>
        <v>urn:immetingen:parameter:id:1200</v>
      </c>
      <c r="I255" t="str">
        <f>A!I255</f>
        <v>www.sikb.nl</v>
      </c>
      <c r="J255" t="str">
        <f>A!J255</f>
        <v>urn:immetingen:parameter:id:2720</v>
      </c>
      <c r="K255" t="str">
        <f>A!K255</f>
        <v>www.sikb.nl</v>
      </c>
      <c r="L255">
        <f>A!L255</f>
        <v>45897</v>
      </c>
      <c r="M255" t="str">
        <f>A!M255</f>
        <v>urn:immetingen:LabopdrachtStatus:id:5</v>
      </c>
      <c r="N255">
        <f>A!N255</f>
        <v>1</v>
      </c>
      <c r="O255">
        <f>A!O255</f>
        <v>1</v>
      </c>
      <c r="P255" s="21" t="str">
        <f>IF(A!P255="","",INDEX(B!$A$1:$BT$2000,MATCH(A!P255,B!$AX$1:$AX$2000,0),D!$B$15))</f>
        <v>D06-1-1 D06 (250-350)</v>
      </c>
      <c r="Q255">
        <f>A!Q255</f>
        <v>0</v>
      </c>
      <c r="R255">
        <f>A!R255</f>
        <v>0</v>
      </c>
      <c r="S255">
        <f>A!S255</f>
        <v>0</v>
      </c>
      <c r="T255" t="str">
        <f>A!T255</f>
        <v>immetingen:AnalyticResultType</v>
      </c>
      <c r="U255" t="str">
        <f>A!U255</f>
        <v>&lt;25 µg/l</v>
      </c>
      <c r="V255" s="21">
        <f>IF(A!V255="&lt;",1,A!V255)</f>
        <v>1</v>
      </c>
      <c r="W255">
        <f>A!W255</f>
        <v>25</v>
      </c>
      <c r="X255">
        <f>A!X255</f>
        <v>25</v>
      </c>
      <c r="Y255" t="str">
        <f>A!Y255</f>
        <v>urn:immetingen:eenheid:id:14</v>
      </c>
      <c r="Z255" s="21">
        <f t="shared" si="3"/>
        <v>14</v>
      </c>
      <c r="AA255" t="str">
        <f>A!Z255</f>
        <v>urn:immetingen:kwaliteitsoordeel:id:0</v>
      </c>
      <c r="AB255" t="str">
        <f>A!AA255</f>
        <v>www.sikb.nl</v>
      </c>
      <c r="AC255" t="str">
        <f>A!AB255</f>
        <v>urn:immetingen:waardebewerkingsmethode:id:5</v>
      </c>
      <c r="AD255" t="str">
        <f>A!AC255</f>
        <v>www.sikb.nl</v>
      </c>
      <c r="AE255" t="str">
        <f>A!AD255</f>
        <v>_2ebc889a-e7ed-46b9-9551-bb6128f25785</v>
      </c>
      <c r="AF255">
        <f>A!AE255</f>
        <v>45896.319004629629</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21"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t="str">
        <f>A!CI255</f>
        <v>urn:imsikb0101:Applicaties:id:16</v>
      </c>
      <c r="CK255" t="str">
        <f>A!CJ255</f>
        <v>urn:imsikb0101:DatastroomType:id:1</v>
      </c>
      <c r="CL255">
        <f>A!CK255</f>
        <v>45897</v>
      </c>
      <c r="CM255" t="str">
        <f>A!CL255</f>
        <v>SGS, Rotterdam</v>
      </c>
      <c r="CN255" t="str">
        <f>A!CM255</f>
        <v>LABRESULTAAT SGS</v>
      </c>
      <c r="CO255">
        <f>A!CN255</f>
        <v>45897</v>
      </c>
      <c r="CP255">
        <f>A!CO255</f>
        <v>0</v>
      </c>
      <c r="CQ255" t="str">
        <f>A!CP255</f>
        <v>urn:imsikb0101:Leveranciers:id:21</v>
      </c>
      <c r="CR255" t="str">
        <f>A!CQ255</f>
        <v>14.7.0</v>
      </c>
    </row>
    <row r="256" spans="1:96" x14ac:dyDescent="0.2">
      <c r="A256" t="str">
        <f>A!A256</f>
        <v>LABRESULTAAT</v>
      </c>
      <c r="B256">
        <f>A!B256</f>
        <v>99</v>
      </c>
      <c r="C256" t="str">
        <f>A!C256</f>
        <v>_1c429311-e3db-4d6d-84c0-67c889d608d8</v>
      </c>
      <c r="D256" t="str">
        <f>A!D256</f>
        <v>1c429311-e3db-4d6d-84c0-67c889d608d8</v>
      </c>
      <c r="E256" t="str">
        <f>A!E256</f>
        <v>SIKB</v>
      </c>
      <c r="F256" t="str">
        <f>A!F256</f>
        <v>urn:immetingen:hoedanigheid:id:121</v>
      </c>
      <c r="G256" t="str">
        <f>A!G256</f>
        <v>www.sikb.nl</v>
      </c>
      <c r="H256" t="str">
        <f>A!H256</f>
        <v>urn:immetingen:parameter:id:1200</v>
      </c>
      <c r="I256" t="str">
        <f>A!I256</f>
        <v>www.sikb.nl</v>
      </c>
      <c r="J256" t="str">
        <f>A!J256</f>
        <v>urn:immetingen:parameter:id:2720</v>
      </c>
      <c r="K256" t="str">
        <f>A!K256</f>
        <v>www.sikb.nl</v>
      </c>
      <c r="L256">
        <f>A!L256</f>
        <v>45897</v>
      </c>
      <c r="M256" t="str">
        <f>A!M256</f>
        <v>urn:immetingen:LabopdrachtStatus:id:5</v>
      </c>
      <c r="N256">
        <f>A!N256</f>
        <v>1</v>
      </c>
      <c r="O256">
        <f>A!O256</f>
        <v>1</v>
      </c>
      <c r="P256" s="21" t="str">
        <f>IF(A!P256="","",INDEX(B!$A$1:$BT$2000,MATCH(A!P256,B!$AX$1:$AX$2000,0),D!$B$15))</f>
        <v>D06-1-1 D06 (250-350)</v>
      </c>
      <c r="Q256">
        <f>A!Q256</f>
        <v>0</v>
      </c>
      <c r="R256">
        <f>A!R256</f>
        <v>0</v>
      </c>
      <c r="S256">
        <f>A!S256</f>
        <v>0</v>
      </c>
      <c r="T256" t="str">
        <f>A!T256</f>
        <v>immetingen:AnalyticResultType</v>
      </c>
      <c r="U256" t="str">
        <f>A!U256</f>
        <v>&lt;25 µg/l</v>
      </c>
      <c r="V256" s="21">
        <f>IF(A!V256="&lt;",1,A!V256)</f>
        <v>1</v>
      </c>
      <c r="W256">
        <f>A!W256</f>
        <v>25</v>
      </c>
      <c r="X256">
        <f>A!X256</f>
        <v>25</v>
      </c>
      <c r="Y256" t="str">
        <f>A!Y256</f>
        <v>urn:immetingen:eenheid:id:14</v>
      </c>
      <c r="Z256" s="21">
        <f t="shared" si="3"/>
        <v>14</v>
      </c>
      <c r="AA256" t="str">
        <f>A!Z256</f>
        <v>urn:immetingen:kwaliteitsoordeel:id:0</v>
      </c>
      <c r="AB256" t="str">
        <f>A!AA256</f>
        <v>www.sikb.nl</v>
      </c>
      <c r="AC256" t="str">
        <f>A!AB256</f>
        <v>urn:immetingen:waardebewerkingsmethode:id:5</v>
      </c>
      <c r="AD256" t="str">
        <f>A!AC256</f>
        <v>www.sikb.nl</v>
      </c>
      <c r="AE256" t="str">
        <f>A!AD256</f>
        <v>_3e96c1c3-7984-491f-b50e-7f06c3c93b6f</v>
      </c>
      <c r="AF256">
        <f>A!AE256</f>
        <v>45896.319004629629</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21"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t="str">
        <f>A!CI256</f>
        <v>urn:imsikb0101:Applicaties:id:16</v>
      </c>
      <c r="CK256" t="str">
        <f>A!CJ256</f>
        <v>urn:imsikb0101:DatastroomType:id:1</v>
      </c>
      <c r="CL256">
        <f>A!CK256</f>
        <v>45897</v>
      </c>
      <c r="CM256" t="str">
        <f>A!CL256</f>
        <v>SGS, Rotterdam</v>
      </c>
      <c r="CN256" t="str">
        <f>A!CM256</f>
        <v>LABRESULTAAT SGS</v>
      </c>
      <c r="CO256">
        <f>A!CN256</f>
        <v>45897</v>
      </c>
      <c r="CP256">
        <f>A!CO256</f>
        <v>0</v>
      </c>
      <c r="CQ256" t="str">
        <f>A!CP256</f>
        <v>urn:imsikb0101:Leveranciers:id:21</v>
      </c>
      <c r="CR256" t="str">
        <f>A!CQ256</f>
        <v>14.7.0</v>
      </c>
    </row>
    <row r="257" spans="1:96" x14ac:dyDescent="0.2">
      <c r="A257" t="str">
        <f>A!A257</f>
        <v>LABRESULTAAT</v>
      </c>
      <c r="B257">
        <f>A!B257</f>
        <v>100</v>
      </c>
      <c r="C257" t="str">
        <f>A!C257</f>
        <v>_18435d7c-b33f-4265-af0d-e6f176b68592</v>
      </c>
      <c r="D257" t="str">
        <f>A!D257</f>
        <v>18435d7c-b33f-4265-af0d-e6f176b68592</v>
      </c>
      <c r="E257" t="str">
        <f>A!E257</f>
        <v>SIKB</v>
      </c>
      <c r="F257" t="str">
        <f>A!F257</f>
        <v>urn:immetingen:hoedanigheid:id:8</v>
      </c>
      <c r="G257" t="str">
        <f>A!G257</f>
        <v>www.sikb.nl</v>
      </c>
      <c r="H257" t="str">
        <f>A!H257</f>
        <v>urn:immetingen:parameter:id:1503</v>
      </c>
      <c r="I257" t="str">
        <f>A!I257</f>
        <v>www.sikb.nl</v>
      </c>
      <c r="J257" t="str">
        <f>A!J257</f>
        <v>urn:immetingen:parameter:id:2720</v>
      </c>
      <c r="K257" t="str">
        <f>A!K257</f>
        <v>www.sikb.nl</v>
      </c>
      <c r="L257">
        <f>A!L257</f>
        <v>45897</v>
      </c>
      <c r="M257" t="str">
        <f>A!M257</f>
        <v>urn:immetingen:LabopdrachtStatus:id:5</v>
      </c>
      <c r="N257">
        <f>A!N257</f>
        <v>1</v>
      </c>
      <c r="O257">
        <f>A!O257</f>
        <v>1</v>
      </c>
      <c r="P257" s="21" t="str">
        <f>IF(A!P257="","",INDEX(B!$A$1:$BT$2000,MATCH(A!P257,B!$AX$1:$AX$2000,0),D!$B$15))</f>
        <v>A04-1-1 A04 (400-500)</v>
      </c>
      <c r="Q257">
        <f>A!Q257</f>
        <v>0</v>
      </c>
      <c r="R257">
        <f>A!R257</f>
        <v>0</v>
      </c>
      <c r="S257">
        <f>A!S257</f>
        <v>0</v>
      </c>
      <c r="T257" t="str">
        <f>A!T257</f>
        <v>immetingen:AnalyticResultType</v>
      </c>
      <c r="U257" t="str">
        <f>A!U257</f>
        <v>&lt;0.2 µg/l</v>
      </c>
      <c r="V257" s="21">
        <f>IF(A!V257="&lt;",1,A!V257)</f>
        <v>1</v>
      </c>
      <c r="W257">
        <f>A!W257</f>
        <v>0.2</v>
      </c>
      <c r="X257">
        <f>A!X257</f>
        <v>0.2</v>
      </c>
      <c r="Y257" t="str">
        <f>A!Y257</f>
        <v>urn:immetingen:eenheid:id:14</v>
      </c>
      <c r="Z257" s="21">
        <f t="shared" si="3"/>
        <v>14</v>
      </c>
      <c r="AA257" t="str">
        <f>A!Z257</f>
        <v>urn:immetingen:kwaliteitsoordeel:id:0</v>
      </c>
      <c r="AB257" t="str">
        <f>A!AA257</f>
        <v>www.sikb.nl</v>
      </c>
      <c r="AC257" t="str">
        <f>A!AB257</f>
        <v>urn:immetingen:waardebewerkingsmethode:id:5</v>
      </c>
      <c r="AD257" t="str">
        <f>A!AC257</f>
        <v>www.sikb.nl</v>
      </c>
      <c r="AE257" t="str">
        <f>A!AD257</f>
        <v>_5312b84d-f05e-4f1b-859c-32f96458bd6f</v>
      </c>
      <c r="AF257">
        <f>A!AE257</f>
        <v>45895.113807870373</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21"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t="str">
        <f>A!CI257</f>
        <v>urn:imsikb0101:Applicaties:id:16</v>
      </c>
      <c r="CK257" t="str">
        <f>A!CJ257</f>
        <v>urn:imsikb0101:DatastroomType:id:1</v>
      </c>
      <c r="CL257">
        <f>A!CK257</f>
        <v>45897</v>
      </c>
      <c r="CM257" t="str">
        <f>A!CL257</f>
        <v>SGS, Rotterdam</v>
      </c>
      <c r="CN257" t="str">
        <f>A!CM257</f>
        <v>LABRESULTAAT SGS</v>
      </c>
      <c r="CO257">
        <f>A!CN257</f>
        <v>45897</v>
      </c>
      <c r="CP257">
        <f>A!CO257</f>
        <v>0</v>
      </c>
      <c r="CQ257" t="str">
        <f>A!CP257</f>
        <v>urn:imsikb0101:Leveranciers:id:21</v>
      </c>
      <c r="CR257" t="str">
        <f>A!CQ257</f>
        <v>14.7.0</v>
      </c>
    </row>
    <row r="258" spans="1:96" x14ac:dyDescent="0.2">
      <c r="A258" t="str">
        <f>A!A258</f>
        <v>LABRESULTAAT</v>
      </c>
      <c r="B258">
        <f>A!B258</f>
        <v>101</v>
      </c>
      <c r="C258" t="str">
        <f>A!C258</f>
        <v>_802e6e10-90cf-43b8-9fe5-c1b075368795</v>
      </c>
      <c r="D258" t="str">
        <f>A!D258</f>
        <v>802e6e10-90cf-43b8-9fe5-c1b075368795</v>
      </c>
      <c r="E258" t="str">
        <f>A!E258</f>
        <v>SIKB</v>
      </c>
      <c r="F258" t="str">
        <f>A!F258</f>
        <v>urn:immetingen:hoedanigheid:id:8</v>
      </c>
      <c r="G258" t="str">
        <f>A!G258</f>
        <v>www.sikb.nl</v>
      </c>
      <c r="H258" t="str">
        <f>A!H258</f>
        <v>urn:immetingen:parameter:id:1568</v>
      </c>
      <c r="I258" t="str">
        <f>A!I258</f>
        <v>www.sikb.nl</v>
      </c>
      <c r="J258" t="str">
        <f>A!J258</f>
        <v>urn:immetingen:parameter:id:2720</v>
      </c>
      <c r="K258" t="str">
        <f>A!K258</f>
        <v>www.sikb.nl</v>
      </c>
      <c r="L258">
        <f>A!L258</f>
        <v>45897</v>
      </c>
      <c r="M258" t="str">
        <f>A!M258</f>
        <v>urn:immetingen:LabopdrachtStatus:id:5</v>
      </c>
      <c r="N258">
        <f>A!N258</f>
        <v>1</v>
      </c>
      <c r="O258">
        <f>A!O258</f>
        <v>1</v>
      </c>
      <c r="P258" s="21" t="str">
        <f>IF(A!P258="","",INDEX(B!$A$1:$BT$2000,MATCH(A!P258,B!$AX$1:$AX$2000,0),D!$B$15))</f>
        <v>A04-1-1 A04 (400-500)</v>
      </c>
      <c r="Q258">
        <f>A!Q258</f>
        <v>0</v>
      </c>
      <c r="R258">
        <f>A!R258</f>
        <v>0</v>
      </c>
      <c r="S258">
        <f>A!S258</f>
        <v>0</v>
      </c>
      <c r="T258" t="str">
        <f>A!T258</f>
        <v>immetingen:AnalyticResultType</v>
      </c>
      <c r="U258" t="str">
        <f>A!U258</f>
        <v>&lt;0.2 µg/l</v>
      </c>
      <c r="V258" s="21">
        <f>IF(A!V258="&lt;",1,A!V258)</f>
        <v>1</v>
      </c>
      <c r="W258">
        <f>A!W258</f>
        <v>0.2</v>
      </c>
      <c r="X258">
        <f>A!X258</f>
        <v>0.2</v>
      </c>
      <c r="Y258" t="str">
        <f>A!Y258</f>
        <v>urn:immetingen:eenheid:id:14</v>
      </c>
      <c r="Z258" s="21">
        <f t="shared" si="3"/>
        <v>14</v>
      </c>
      <c r="AA258" t="str">
        <f>A!Z258</f>
        <v>urn:immetingen:kwaliteitsoordeel:id:0</v>
      </c>
      <c r="AB258" t="str">
        <f>A!AA258</f>
        <v>www.sikb.nl</v>
      </c>
      <c r="AC258" t="str">
        <f>A!AB258</f>
        <v>urn:immetingen:waardebewerkingsmethode:id:5</v>
      </c>
      <c r="AD258" t="str">
        <f>A!AC258</f>
        <v>www.sikb.nl</v>
      </c>
      <c r="AE258" t="str">
        <f>A!AD258</f>
        <v>_be0bea3e-ef4b-42e4-9d82-4d034cd26184</v>
      </c>
      <c r="AF258">
        <f>A!AE258</f>
        <v>45895.113807870373</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21"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t="str">
        <f>A!CI258</f>
        <v>urn:imsikb0101:Applicaties:id:16</v>
      </c>
      <c r="CK258" t="str">
        <f>A!CJ258</f>
        <v>urn:imsikb0101:DatastroomType:id:1</v>
      </c>
      <c r="CL258">
        <f>A!CK258</f>
        <v>45897</v>
      </c>
      <c r="CM258" t="str">
        <f>A!CL258</f>
        <v>SGS, Rotterdam</v>
      </c>
      <c r="CN258" t="str">
        <f>A!CM258</f>
        <v>LABRESULTAAT SGS</v>
      </c>
      <c r="CO258">
        <f>A!CN258</f>
        <v>45897</v>
      </c>
      <c r="CP258">
        <f>A!CO258</f>
        <v>0</v>
      </c>
      <c r="CQ258" t="str">
        <f>A!CP258</f>
        <v>urn:imsikb0101:Leveranciers:id:21</v>
      </c>
      <c r="CR258" t="str">
        <f>A!CQ258</f>
        <v>14.7.0</v>
      </c>
    </row>
    <row r="259" spans="1:96" x14ac:dyDescent="0.2">
      <c r="A259" t="str">
        <f>A!A259</f>
        <v>LABRESULTAAT</v>
      </c>
      <c r="B259">
        <f>A!B259</f>
        <v>102</v>
      </c>
      <c r="C259" t="str">
        <f>A!C259</f>
        <v>_a32d5b3a-4001-4279-8aab-4699d5880b3e</v>
      </c>
      <c r="D259" t="str">
        <f>A!D259</f>
        <v>a32d5b3a-4001-4279-8aab-4699d5880b3e</v>
      </c>
      <c r="E259" t="str">
        <f>A!E259</f>
        <v>SIKB</v>
      </c>
      <c r="F259" t="str">
        <f>A!F259</f>
        <v>urn:immetingen:hoedanigheid:id:8</v>
      </c>
      <c r="G259" t="str">
        <f>A!G259</f>
        <v>www.sikb.nl</v>
      </c>
      <c r="H259" t="str">
        <f>A!H259</f>
        <v>urn:immetingen:parameter:id:728</v>
      </c>
      <c r="I259" t="str">
        <f>A!I259</f>
        <v>www.sikb.nl</v>
      </c>
      <c r="J259" t="str">
        <f>A!J259</f>
        <v>urn:immetingen:parameter:id:2720</v>
      </c>
      <c r="K259" t="str">
        <f>A!K259</f>
        <v>www.sikb.nl</v>
      </c>
      <c r="L259">
        <f>A!L259</f>
        <v>45897</v>
      </c>
      <c r="M259" t="str">
        <f>A!M259</f>
        <v>urn:immetingen:LabopdrachtStatus:id:5</v>
      </c>
      <c r="N259">
        <f>A!N259</f>
        <v>1</v>
      </c>
      <c r="O259">
        <f>A!O259</f>
        <v>1</v>
      </c>
      <c r="P259" s="21" t="str">
        <f>IF(A!P259="","",INDEX(B!$A$1:$BT$2000,MATCH(A!P259,B!$AX$1:$AX$2000,0),D!$B$15))</f>
        <v>A04-1-1 A04 (400-500)</v>
      </c>
      <c r="Q259">
        <f>A!Q259</f>
        <v>0</v>
      </c>
      <c r="R259">
        <f>A!R259</f>
        <v>0</v>
      </c>
      <c r="S259">
        <f>A!S259</f>
        <v>0</v>
      </c>
      <c r="T259" t="str">
        <f>A!T259</f>
        <v>immetingen:AnalyticResultType</v>
      </c>
      <c r="U259" t="str">
        <f>A!U259</f>
        <v>&lt;0.2 µg/l</v>
      </c>
      <c r="V259" s="21">
        <f>IF(A!V259="&lt;",1,A!V259)</f>
        <v>1</v>
      </c>
      <c r="W259">
        <f>A!W259</f>
        <v>0.2</v>
      </c>
      <c r="X259">
        <f>A!X259</f>
        <v>0.2</v>
      </c>
      <c r="Y259" t="str">
        <f>A!Y259</f>
        <v>urn:immetingen:eenheid:id:14</v>
      </c>
      <c r="Z259" s="21">
        <f t="shared" si="3"/>
        <v>14</v>
      </c>
      <c r="AA259" t="str">
        <f>A!Z259</f>
        <v>urn:immetingen:kwaliteitsoordeel:id:0</v>
      </c>
      <c r="AB259" t="str">
        <f>A!AA259</f>
        <v>www.sikb.nl</v>
      </c>
      <c r="AC259" t="str">
        <f>A!AB259</f>
        <v>urn:immetingen:waardebewerkingsmethode:id:5</v>
      </c>
      <c r="AD259" t="str">
        <f>A!AC259</f>
        <v>www.sikb.nl</v>
      </c>
      <c r="AE259" t="str">
        <f>A!AD259</f>
        <v>_06f74ac0-3e62-499f-ba00-cfe08e5a189d</v>
      </c>
      <c r="AF259">
        <f>A!AE259</f>
        <v>45895.113807870373</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21"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t="str">
        <f>A!CI259</f>
        <v>urn:imsikb0101:Applicaties:id:16</v>
      </c>
      <c r="CK259" t="str">
        <f>A!CJ259</f>
        <v>urn:imsikb0101:DatastroomType:id:1</v>
      </c>
      <c r="CL259">
        <f>A!CK259</f>
        <v>45897</v>
      </c>
      <c r="CM259" t="str">
        <f>A!CL259</f>
        <v>SGS, Rotterdam</v>
      </c>
      <c r="CN259" t="str">
        <f>A!CM259</f>
        <v>LABRESULTAAT SGS</v>
      </c>
      <c r="CO259">
        <f>A!CN259</f>
        <v>45897</v>
      </c>
      <c r="CP259">
        <f>A!CO259</f>
        <v>0</v>
      </c>
      <c r="CQ259" t="str">
        <f>A!CP259</f>
        <v>urn:imsikb0101:Leveranciers:id:21</v>
      </c>
      <c r="CR259" t="str">
        <f>A!CQ259</f>
        <v>14.7.0</v>
      </c>
    </row>
    <row r="260" spans="1:96" x14ac:dyDescent="0.2">
      <c r="A260" t="str">
        <f>A!A260</f>
        <v>LABRESULTAAT</v>
      </c>
      <c r="B260">
        <f>A!B260</f>
        <v>103</v>
      </c>
      <c r="C260" t="str">
        <f>A!C260</f>
        <v>_b48d0349-d2e9-4129-8699-1756ef7c0cd7</v>
      </c>
      <c r="D260" t="str">
        <f>A!D260</f>
        <v>b48d0349-d2e9-4129-8699-1756ef7c0cd7</v>
      </c>
      <c r="E260" t="str">
        <f>A!E260</f>
        <v>SIKB</v>
      </c>
      <c r="F260" t="str">
        <f>A!F260</f>
        <v>urn:immetingen:hoedanigheid:id:9</v>
      </c>
      <c r="G260" t="str">
        <f>A!G260</f>
        <v>www.sikb.nl</v>
      </c>
      <c r="H260" t="str">
        <f>A!H260</f>
        <v>urn:immetingen:parameter:id:1097</v>
      </c>
      <c r="I260" t="str">
        <f>A!I260</f>
        <v>www.sikb.nl</v>
      </c>
      <c r="J260" t="str">
        <f>A!J260</f>
        <v>urn:immetingen:parameter:id:2720</v>
      </c>
      <c r="K260" t="str">
        <f>A!K260</f>
        <v>www.sikb.nl</v>
      </c>
      <c r="L260">
        <f>A!L260</f>
        <v>45897</v>
      </c>
      <c r="M260" t="str">
        <f>A!M260</f>
        <v>urn:immetingen:LabopdrachtStatus:id:5</v>
      </c>
      <c r="N260">
        <f>A!N260</f>
        <v>1</v>
      </c>
      <c r="O260">
        <f>A!O260</f>
        <v>1</v>
      </c>
      <c r="P260" s="21" t="str">
        <f>IF(A!P260="","",INDEX(B!$A$1:$BT$2000,MATCH(A!P260,B!$AX$1:$AX$2000,0),D!$B$15))</f>
        <v>A04-1-1 A04 (400-500)</v>
      </c>
      <c r="Q260">
        <f>A!Q260</f>
        <v>0</v>
      </c>
      <c r="R260">
        <f>A!R260</f>
        <v>0</v>
      </c>
      <c r="S260">
        <f>A!S260</f>
        <v>0</v>
      </c>
      <c r="T260" t="str">
        <f>A!T260</f>
        <v>immetingen:AnalyticResultType</v>
      </c>
      <c r="U260" t="str">
        <f>A!U260</f>
        <v>&lt;0.05 µg/l</v>
      </c>
      <c r="V260" s="21">
        <f>IF(A!V260="&lt;",1,A!V260)</f>
        <v>1</v>
      </c>
      <c r="W260">
        <f>A!W260</f>
        <v>0.05</v>
      </c>
      <c r="X260">
        <f>A!X260</f>
        <v>0.05</v>
      </c>
      <c r="Y260" t="str">
        <f>A!Y260</f>
        <v>urn:immetingen:eenheid:id:14</v>
      </c>
      <c r="Z260" s="21">
        <f t="shared" ref="Z260:Z323" si="4">_xlfn.NUMBERVALUE(MID(Y260,27,3))</f>
        <v>14</v>
      </c>
      <c r="AA260" t="str">
        <f>A!Z260</f>
        <v>urn:immetingen:kwaliteitsoordeel:id:0</v>
      </c>
      <c r="AB260" t="str">
        <f>A!AA260</f>
        <v>www.sikb.nl</v>
      </c>
      <c r="AC260" t="str">
        <f>A!AB260</f>
        <v>urn:immetingen:waardebewerkingsmethode:id:5</v>
      </c>
      <c r="AD260" t="str">
        <f>A!AC260</f>
        <v>www.sikb.nl</v>
      </c>
      <c r="AE260" t="str">
        <f>A!AD260</f>
        <v>_ec080871-7426-41df-995c-105b853fa291</v>
      </c>
      <c r="AF260">
        <f>A!AE260</f>
        <v>45895.428530092591</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21"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t="str">
        <f>A!CI260</f>
        <v>urn:imsikb0101:Applicaties:id:16</v>
      </c>
      <c r="CK260" t="str">
        <f>A!CJ260</f>
        <v>urn:imsikb0101:DatastroomType:id:1</v>
      </c>
      <c r="CL260">
        <f>A!CK260</f>
        <v>45897</v>
      </c>
      <c r="CM260" t="str">
        <f>A!CL260</f>
        <v>SGS, Rotterdam</v>
      </c>
      <c r="CN260" t="str">
        <f>A!CM260</f>
        <v>LABRESULTAAT SGS</v>
      </c>
      <c r="CO260">
        <f>A!CN260</f>
        <v>45897</v>
      </c>
      <c r="CP260">
        <f>A!CO260</f>
        <v>0</v>
      </c>
      <c r="CQ260" t="str">
        <f>A!CP260</f>
        <v>urn:imsikb0101:Leveranciers:id:21</v>
      </c>
      <c r="CR260" t="str">
        <f>A!CQ260</f>
        <v>14.7.0</v>
      </c>
    </row>
    <row r="261" spans="1:96" x14ac:dyDescent="0.2">
      <c r="A261" t="str">
        <f>A!A261</f>
        <v>LABRESULTAAT</v>
      </c>
      <c r="B261">
        <f>A!B261</f>
        <v>104</v>
      </c>
      <c r="C261" t="str">
        <f>A!C261</f>
        <v>_c91184d0-34c3-476c-90e3-de3a9acd44cb</v>
      </c>
      <c r="D261" t="str">
        <f>A!D261</f>
        <v>c91184d0-34c3-476c-90e3-de3a9acd44cb</v>
      </c>
      <c r="E261" t="str">
        <f>A!E261</f>
        <v>SIKB</v>
      </c>
      <c r="F261" t="str">
        <f>A!F261</f>
        <v>urn:immetingen:hoedanigheid:id:8</v>
      </c>
      <c r="G261" t="str">
        <f>A!G261</f>
        <v>www.sikb.nl</v>
      </c>
      <c r="H261" t="str">
        <f>A!H261</f>
        <v>urn:immetingen:parameter:id:1654</v>
      </c>
      <c r="I261" t="str">
        <f>A!I261</f>
        <v>www.sikb.nl</v>
      </c>
      <c r="J261" t="str">
        <f>A!J261</f>
        <v>urn:immetingen:parameter:id:2720</v>
      </c>
      <c r="K261" t="str">
        <f>A!K261</f>
        <v>www.sikb.nl</v>
      </c>
      <c r="L261">
        <f>A!L261</f>
        <v>45897</v>
      </c>
      <c r="M261" t="str">
        <f>A!M261</f>
        <v>urn:immetingen:LabopdrachtStatus:id:5</v>
      </c>
      <c r="N261">
        <f>A!N261</f>
        <v>1</v>
      </c>
      <c r="O261">
        <f>A!O261</f>
        <v>1</v>
      </c>
      <c r="P261" s="21" t="str">
        <f>IF(A!P261="","",INDEX(B!$A$1:$BT$2000,MATCH(A!P261,B!$AX$1:$AX$2000,0),D!$B$15))</f>
        <v>A04-1-1 A04 (400-500)</v>
      </c>
      <c r="Q261">
        <f>A!Q261</f>
        <v>0</v>
      </c>
      <c r="R261">
        <f>A!R261</f>
        <v>0</v>
      </c>
      <c r="S261">
        <f>A!S261</f>
        <v>0</v>
      </c>
      <c r="T261" t="str">
        <f>A!T261</f>
        <v>immetingen:AnalyticResultType</v>
      </c>
      <c r="U261" t="str">
        <f>A!U261</f>
        <v>&lt;0.2 µg/l</v>
      </c>
      <c r="V261" s="21">
        <f>IF(A!V261="&lt;",1,A!V261)</f>
        <v>1</v>
      </c>
      <c r="W261">
        <f>A!W261</f>
        <v>0.2</v>
      </c>
      <c r="X261">
        <f>A!X261</f>
        <v>0.2</v>
      </c>
      <c r="Y261" t="str">
        <f>A!Y261</f>
        <v>urn:immetingen:eenheid:id:14</v>
      </c>
      <c r="Z261" s="21">
        <f t="shared" si="4"/>
        <v>14</v>
      </c>
      <c r="AA261" t="str">
        <f>A!Z261</f>
        <v>urn:immetingen:kwaliteitsoordeel:id:0</v>
      </c>
      <c r="AB261" t="str">
        <f>A!AA261</f>
        <v>www.sikb.nl</v>
      </c>
      <c r="AC261" t="str">
        <f>A!AB261</f>
        <v>urn:immetingen:waardebewerkingsmethode:id:5</v>
      </c>
      <c r="AD261" t="str">
        <f>A!AC261</f>
        <v>www.sikb.nl</v>
      </c>
      <c r="AE261" t="str">
        <f>A!AD261</f>
        <v>_ab33eb31-12b4-4c5f-84d9-dc8493973c1e</v>
      </c>
      <c r="AF261">
        <f>A!AE261</f>
        <v>45895.113807870373</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21"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t="str">
        <f>A!CI261</f>
        <v>urn:imsikb0101:Applicaties:id:16</v>
      </c>
      <c r="CK261" t="str">
        <f>A!CJ261</f>
        <v>urn:imsikb0101:DatastroomType:id:1</v>
      </c>
      <c r="CL261">
        <f>A!CK261</f>
        <v>45897</v>
      </c>
      <c r="CM261" t="str">
        <f>A!CL261</f>
        <v>SGS, Rotterdam</v>
      </c>
      <c r="CN261" t="str">
        <f>A!CM261</f>
        <v>LABRESULTAAT SGS</v>
      </c>
      <c r="CO261">
        <f>A!CN261</f>
        <v>45897</v>
      </c>
      <c r="CP261">
        <f>A!CO261</f>
        <v>0</v>
      </c>
      <c r="CQ261" t="str">
        <f>A!CP261</f>
        <v>urn:imsikb0101:Leveranciers:id:21</v>
      </c>
      <c r="CR261" t="str">
        <f>A!CQ261</f>
        <v>14.7.0</v>
      </c>
    </row>
    <row r="262" spans="1:96" x14ac:dyDescent="0.2">
      <c r="A262" t="str">
        <f>A!A262</f>
        <v>LABRESULTAAT</v>
      </c>
      <c r="B262">
        <f>A!B262</f>
        <v>105</v>
      </c>
      <c r="C262" t="str">
        <f>A!C262</f>
        <v>_cc5875ce-1d53-4b17-a02d-e126bf6f8c76</v>
      </c>
      <c r="D262" t="str">
        <f>A!D262</f>
        <v>cc5875ce-1d53-4b17-a02d-e126bf6f8c76</v>
      </c>
      <c r="E262" t="str">
        <f>A!E262</f>
        <v>SIKB</v>
      </c>
      <c r="F262" t="str">
        <f>A!F262</f>
        <v>urn:immetingen:hoedanigheid:id:8</v>
      </c>
      <c r="G262" t="str">
        <f>A!G262</f>
        <v>www.sikb.nl</v>
      </c>
      <c r="H262" t="str">
        <f>A!H262</f>
        <v>urn:immetingen:parameter:id:1711</v>
      </c>
      <c r="I262" t="str">
        <f>A!I262</f>
        <v>www.sikb.nl</v>
      </c>
      <c r="J262" t="str">
        <f>A!J262</f>
        <v>urn:immetingen:parameter:id:2720</v>
      </c>
      <c r="K262" t="str">
        <f>A!K262</f>
        <v>www.sikb.nl</v>
      </c>
      <c r="L262">
        <f>A!L262</f>
        <v>45897</v>
      </c>
      <c r="M262" t="str">
        <f>A!M262</f>
        <v>urn:immetingen:LabopdrachtStatus:id:5</v>
      </c>
      <c r="N262">
        <f>A!N262</f>
        <v>1</v>
      </c>
      <c r="O262">
        <f>A!O262</f>
        <v>1</v>
      </c>
      <c r="P262" s="21" t="str">
        <f>IF(A!P262="","",INDEX(B!$A$1:$BT$2000,MATCH(A!P262,B!$AX$1:$AX$2000,0),D!$B$15))</f>
        <v>A04-1-1 A04 (400-500)</v>
      </c>
      <c r="Q262">
        <f>A!Q262</f>
        <v>0</v>
      </c>
      <c r="R262">
        <f>A!R262</f>
        <v>0</v>
      </c>
      <c r="S262">
        <f>A!S262</f>
        <v>0</v>
      </c>
      <c r="T262" t="str">
        <f>A!T262</f>
        <v>immetingen:AnalyticResultType</v>
      </c>
      <c r="U262" t="str">
        <f>A!U262</f>
        <v>&lt;0.2 µg/l</v>
      </c>
      <c r="V262" s="21">
        <f>IF(A!V262="&lt;",1,A!V262)</f>
        <v>1</v>
      </c>
      <c r="W262">
        <f>A!W262</f>
        <v>0.2</v>
      </c>
      <c r="X262">
        <f>A!X262</f>
        <v>0.2</v>
      </c>
      <c r="Y262" t="str">
        <f>A!Y262</f>
        <v>urn:immetingen:eenheid:id:14</v>
      </c>
      <c r="Z262" s="21">
        <f t="shared" si="4"/>
        <v>14</v>
      </c>
      <c r="AA262" t="str">
        <f>A!Z262</f>
        <v>urn:immetingen:kwaliteitsoordeel:id:0</v>
      </c>
      <c r="AB262" t="str">
        <f>A!AA262</f>
        <v>www.sikb.nl</v>
      </c>
      <c r="AC262" t="str">
        <f>A!AB262</f>
        <v>urn:immetingen:waardebewerkingsmethode:id:5</v>
      </c>
      <c r="AD262" t="str">
        <f>A!AC262</f>
        <v>www.sikb.nl</v>
      </c>
      <c r="AE262" t="str">
        <f>A!AD262</f>
        <v>_84fa60ab-962d-4c69-9ce4-9abb5a8cc2b6</v>
      </c>
      <c r="AF262">
        <f>A!AE262</f>
        <v>45895.113807870373</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21"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t="str">
        <f>A!CI262</f>
        <v>urn:imsikb0101:Applicaties:id:16</v>
      </c>
      <c r="CK262" t="str">
        <f>A!CJ262</f>
        <v>urn:imsikb0101:DatastroomType:id:1</v>
      </c>
      <c r="CL262">
        <f>A!CK262</f>
        <v>45897</v>
      </c>
      <c r="CM262" t="str">
        <f>A!CL262</f>
        <v>SGS, Rotterdam</v>
      </c>
      <c r="CN262" t="str">
        <f>A!CM262</f>
        <v>LABRESULTAAT SGS</v>
      </c>
      <c r="CO262">
        <f>A!CN262</f>
        <v>45897</v>
      </c>
      <c r="CP262">
        <f>A!CO262</f>
        <v>0</v>
      </c>
      <c r="CQ262" t="str">
        <f>A!CP262</f>
        <v>urn:imsikb0101:Leveranciers:id:21</v>
      </c>
      <c r="CR262" t="str">
        <f>A!CQ262</f>
        <v>14.7.0</v>
      </c>
    </row>
    <row r="263" spans="1:96" x14ac:dyDescent="0.2">
      <c r="A263" t="str">
        <f>A!A263</f>
        <v>LABRESULTAAT</v>
      </c>
      <c r="B263">
        <f>A!B263</f>
        <v>106</v>
      </c>
      <c r="C263" t="str">
        <f>A!C263</f>
        <v>_04206db8-bd59-4769-98c9-267f3c592f23</v>
      </c>
      <c r="D263" t="str">
        <f>A!D263</f>
        <v>04206db8-bd59-4769-98c9-267f3c592f23</v>
      </c>
      <c r="E263" t="str">
        <f>A!E263</f>
        <v>SIKB</v>
      </c>
      <c r="F263" t="str">
        <f>A!F263</f>
        <v>urn:immetingen:hoedanigheid:id:8</v>
      </c>
      <c r="G263" t="str">
        <f>A!G263</f>
        <v>www.sikb.nl</v>
      </c>
      <c r="H263" t="str">
        <f>A!H263</f>
        <v>urn:immetingen:parameter:id:8</v>
      </c>
      <c r="I263" t="str">
        <f>A!I263</f>
        <v>www.sikb.nl</v>
      </c>
      <c r="J263" t="str">
        <f>A!J263</f>
        <v>urn:immetingen:parameter:id:2720</v>
      </c>
      <c r="K263" t="str">
        <f>A!K263</f>
        <v>www.sikb.nl</v>
      </c>
      <c r="L263">
        <f>A!L263</f>
        <v>45897</v>
      </c>
      <c r="M263" t="str">
        <f>A!M263</f>
        <v>urn:immetingen:LabopdrachtStatus:id:5</v>
      </c>
      <c r="N263">
        <f>A!N263</f>
        <v>1</v>
      </c>
      <c r="O263">
        <f>A!O263</f>
        <v>1</v>
      </c>
      <c r="P263" s="21" t="str">
        <f>IF(A!P263="","",INDEX(B!$A$1:$BT$2000,MATCH(A!P263,B!$AX$1:$AX$2000,0),D!$B$15))</f>
        <v>A04-1-1 A04 (400-500)</v>
      </c>
      <c r="Q263">
        <f>A!Q263</f>
        <v>0</v>
      </c>
      <c r="R263">
        <f>A!R263</f>
        <v>0</v>
      </c>
      <c r="S263">
        <f>A!S263</f>
        <v>0</v>
      </c>
      <c r="T263" t="str">
        <f>A!T263</f>
        <v>immetingen:AnalyticResultType</v>
      </c>
      <c r="U263" t="str">
        <f>A!U263</f>
        <v>&lt;0.2 µg/l</v>
      </c>
      <c r="V263" s="21">
        <f>IF(A!V263="&lt;",1,A!V263)</f>
        <v>1</v>
      </c>
      <c r="W263">
        <f>A!W263</f>
        <v>0.2</v>
      </c>
      <c r="X263">
        <f>A!X263</f>
        <v>0.2</v>
      </c>
      <c r="Y263" t="str">
        <f>A!Y263</f>
        <v>urn:immetingen:eenheid:id:14</v>
      </c>
      <c r="Z263" s="21">
        <f t="shared" si="4"/>
        <v>14</v>
      </c>
      <c r="AA263" t="str">
        <f>A!Z263</f>
        <v>urn:immetingen:kwaliteitsoordeel:id:0</v>
      </c>
      <c r="AB263" t="str">
        <f>A!AA263</f>
        <v>www.sikb.nl</v>
      </c>
      <c r="AC263" t="str">
        <f>A!AB263</f>
        <v>urn:immetingen:waardebewerkingsmethode:id:5</v>
      </c>
      <c r="AD263" t="str">
        <f>A!AC263</f>
        <v>www.sikb.nl</v>
      </c>
      <c r="AE263" t="str">
        <f>A!AD263</f>
        <v>_0e235ed9-8ca8-41c6-a057-020bae6b93d0</v>
      </c>
      <c r="AF263">
        <f>A!AE263</f>
        <v>45895.113807870373</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21"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t="str">
        <f>A!CI263</f>
        <v>urn:imsikb0101:Applicaties:id:16</v>
      </c>
      <c r="CK263" t="str">
        <f>A!CJ263</f>
        <v>urn:imsikb0101:DatastroomType:id:1</v>
      </c>
      <c r="CL263">
        <f>A!CK263</f>
        <v>45897</v>
      </c>
      <c r="CM263" t="str">
        <f>A!CL263</f>
        <v>SGS, Rotterdam</v>
      </c>
      <c r="CN263" t="str">
        <f>A!CM263</f>
        <v>LABRESULTAAT SGS</v>
      </c>
      <c r="CO263">
        <f>A!CN263</f>
        <v>45897</v>
      </c>
      <c r="CP263">
        <f>A!CO263</f>
        <v>0</v>
      </c>
      <c r="CQ263" t="str">
        <f>A!CP263</f>
        <v>urn:imsikb0101:Leveranciers:id:21</v>
      </c>
      <c r="CR263" t="str">
        <f>A!CQ263</f>
        <v>14.7.0</v>
      </c>
    </row>
    <row r="264" spans="1:96" x14ac:dyDescent="0.2">
      <c r="A264" t="str">
        <f>A!A264</f>
        <v>LABRESULTAAT</v>
      </c>
      <c r="B264">
        <f>A!B264</f>
        <v>107</v>
      </c>
      <c r="C264" t="str">
        <f>A!C264</f>
        <v>_9d401bff-cd6d-4819-827a-2699a70177d3</v>
      </c>
      <c r="D264" t="str">
        <f>A!D264</f>
        <v>9d401bff-cd6d-4819-827a-2699a70177d3</v>
      </c>
      <c r="E264" t="str">
        <f>A!E264</f>
        <v>SIKB</v>
      </c>
      <c r="F264" t="str">
        <f>A!F264</f>
        <v>urn:immetingen:hoedanigheid:id:8</v>
      </c>
      <c r="G264" t="str">
        <f>A!G264</f>
        <v>www.sikb.nl</v>
      </c>
      <c r="H264" t="str">
        <f>A!H264</f>
        <v>urn:immetingen:parameter:id:1598</v>
      </c>
      <c r="I264" t="str">
        <f>A!I264</f>
        <v>www.sikb.nl</v>
      </c>
      <c r="J264" t="str">
        <f>A!J264</f>
        <v>urn:immetingen:parameter:id:2720</v>
      </c>
      <c r="K264" t="str">
        <f>A!K264</f>
        <v>www.sikb.nl</v>
      </c>
      <c r="L264">
        <f>A!L264</f>
        <v>45897</v>
      </c>
      <c r="M264" t="str">
        <f>A!M264</f>
        <v>urn:immetingen:LabopdrachtStatus:id:5</v>
      </c>
      <c r="N264">
        <f>A!N264</f>
        <v>1</v>
      </c>
      <c r="O264">
        <f>A!O264</f>
        <v>1</v>
      </c>
      <c r="P264" s="21" t="str">
        <f>IF(A!P264="","",INDEX(B!$A$1:$BT$2000,MATCH(A!P264,B!$AX$1:$AX$2000,0),D!$B$15))</f>
        <v>A04-1-1 A04 (400-500)</v>
      </c>
      <c r="Q264">
        <f>A!Q264</f>
        <v>0</v>
      </c>
      <c r="R264">
        <f>A!R264</f>
        <v>0</v>
      </c>
      <c r="S264">
        <f>A!S264</f>
        <v>0</v>
      </c>
      <c r="T264" t="str">
        <f>A!T264</f>
        <v>immetingen:AnalyticResultType</v>
      </c>
      <c r="U264" t="str">
        <f>A!U264</f>
        <v>&lt;0.2 µg/l</v>
      </c>
      <c r="V264" s="21">
        <f>IF(A!V264="&lt;",1,A!V264)</f>
        <v>1</v>
      </c>
      <c r="W264">
        <f>A!W264</f>
        <v>0.2</v>
      </c>
      <c r="X264">
        <f>A!X264</f>
        <v>0.2</v>
      </c>
      <c r="Y264" t="str">
        <f>A!Y264</f>
        <v>urn:immetingen:eenheid:id:14</v>
      </c>
      <c r="Z264" s="21">
        <f t="shared" si="4"/>
        <v>14</v>
      </c>
      <c r="AA264" t="str">
        <f>A!Z264</f>
        <v>urn:immetingen:kwaliteitsoordeel:id:0</v>
      </c>
      <c r="AB264" t="str">
        <f>A!AA264</f>
        <v>www.sikb.nl</v>
      </c>
      <c r="AC264" t="str">
        <f>A!AB264</f>
        <v>urn:immetingen:waardebewerkingsmethode:id:5</v>
      </c>
      <c r="AD264" t="str">
        <f>A!AC264</f>
        <v>www.sikb.nl</v>
      </c>
      <c r="AE264" t="str">
        <f>A!AD264</f>
        <v>_83d09197-079f-436d-8300-4ff7d5bd851b</v>
      </c>
      <c r="AF264">
        <f>A!AE264</f>
        <v>45895.113807870373</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21"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t="str">
        <f>A!CI264</f>
        <v>urn:imsikb0101:Applicaties:id:16</v>
      </c>
      <c r="CK264" t="str">
        <f>A!CJ264</f>
        <v>urn:imsikb0101:DatastroomType:id:1</v>
      </c>
      <c r="CL264">
        <f>A!CK264</f>
        <v>45897</v>
      </c>
      <c r="CM264" t="str">
        <f>A!CL264</f>
        <v>SGS, Rotterdam</v>
      </c>
      <c r="CN264" t="str">
        <f>A!CM264</f>
        <v>LABRESULTAAT SGS</v>
      </c>
      <c r="CO264">
        <f>A!CN264</f>
        <v>45897</v>
      </c>
      <c r="CP264">
        <f>A!CO264</f>
        <v>0</v>
      </c>
      <c r="CQ264" t="str">
        <f>A!CP264</f>
        <v>urn:imsikb0101:Leveranciers:id:21</v>
      </c>
      <c r="CR264" t="str">
        <f>A!CQ264</f>
        <v>14.7.0</v>
      </c>
    </row>
    <row r="265" spans="1:96" x14ac:dyDescent="0.2">
      <c r="A265" t="str">
        <f>A!A265</f>
        <v>LABRESULTAAT</v>
      </c>
      <c r="B265">
        <f>A!B265</f>
        <v>108</v>
      </c>
      <c r="C265" t="str">
        <f>A!C265</f>
        <v>_b4bc9000-181e-4deb-be56-4ad1fe83d83c</v>
      </c>
      <c r="D265" t="str">
        <f>A!D265</f>
        <v>b4bc9000-181e-4deb-be56-4ad1fe83d83c</v>
      </c>
      <c r="E265" t="str">
        <f>A!E265</f>
        <v>SIKB</v>
      </c>
      <c r="F265" t="str">
        <f>A!F265</f>
        <v>urn:immetingen:hoedanigheid:id:8</v>
      </c>
      <c r="G265" t="str">
        <f>A!G265</f>
        <v>www.sikb.nl</v>
      </c>
      <c r="H265" t="str">
        <f>A!H265</f>
        <v>urn:immetingen:parameter:id:10</v>
      </c>
      <c r="I265" t="str">
        <f>A!I265</f>
        <v>www.sikb.nl</v>
      </c>
      <c r="J265" t="str">
        <f>A!J265</f>
        <v>urn:immetingen:parameter:id:2720</v>
      </c>
      <c r="K265" t="str">
        <f>A!K265</f>
        <v>www.sikb.nl</v>
      </c>
      <c r="L265">
        <f>A!L265</f>
        <v>45897</v>
      </c>
      <c r="M265" t="str">
        <f>A!M265</f>
        <v>urn:immetingen:LabopdrachtStatus:id:5</v>
      </c>
      <c r="N265">
        <f>A!N265</f>
        <v>1</v>
      </c>
      <c r="O265">
        <f>A!O265</f>
        <v>1</v>
      </c>
      <c r="P265" s="21" t="str">
        <f>IF(A!P265="","",INDEX(B!$A$1:$BT$2000,MATCH(A!P265,B!$AX$1:$AX$2000,0),D!$B$15))</f>
        <v>A04-1-1 A04 (400-500)</v>
      </c>
      <c r="Q265">
        <f>A!Q265</f>
        <v>0</v>
      </c>
      <c r="R265">
        <f>A!R265</f>
        <v>0</v>
      </c>
      <c r="S265">
        <f>A!S265</f>
        <v>0</v>
      </c>
      <c r="T265" t="str">
        <f>A!T265</f>
        <v>immetingen:AnalyticResultType</v>
      </c>
      <c r="U265" t="str">
        <f>A!U265</f>
        <v>&lt;0.2 µg/l</v>
      </c>
      <c r="V265" s="21">
        <f>IF(A!V265="&lt;",1,A!V265)</f>
        <v>1</v>
      </c>
      <c r="W265">
        <f>A!W265</f>
        <v>0.2</v>
      </c>
      <c r="X265">
        <f>A!X265</f>
        <v>0.2</v>
      </c>
      <c r="Y265" t="str">
        <f>A!Y265</f>
        <v>urn:immetingen:eenheid:id:14</v>
      </c>
      <c r="Z265" s="21">
        <f t="shared" si="4"/>
        <v>14</v>
      </c>
      <c r="AA265" t="str">
        <f>A!Z265</f>
        <v>urn:immetingen:kwaliteitsoordeel:id:0</v>
      </c>
      <c r="AB265" t="str">
        <f>A!AA265</f>
        <v>www.sikb.nl</v>
      </c>
      <c r="AC265" t="str">
        <f>A!AB265</f>
        <v>urn:immetingen:waardebewerkingsmethode:id:5</v>
      </c>
      <c r="AD265" t="str">
        <f>A!AC265</f>
        <v>www.sikb.nl</v>
      </c>
      <c r="AE265" t="str">
        <f>A!AD265</f>
        <v>_25723765-610b-41f9-91e9-190ce920edc4</v>
      </c>
      <c r="AF265">
        <f>A!AE265</f>
        <v>45895.113807870373</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21"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t="str">
        <f>A!CI265</f>
        <v>urn:imsikb0101:Applicaties:id:16</v>
      </c>
      <c r="CK265" t="str">
        <f>A!CJ265</f>
        <v>urn:imsikb0101:DatastroomType:id:1</v>
      </c>
      <c r="CL265">
        <f>A!CK265</f>
        <v>45897</v>
      </c>
      <c r="CM265" t="str">
        <f>A!CL265</f>
        <v>SGS, Rotterdam</v>
      </c>
      <c r="CN265" t="str">
        <f>A!CM265</f>
        <v>LABRESULTAAT SGS</v>
      </c>
      <c r="CO265">
        <f>A!CN265</f>
        <v>45897</v>
      </c>
      <c r="CP265">
        <f>A!CO265</f>
        <v>0</v>
      </c>
      <c r="CQ265" t="str">
        <f>A!CP265</f>
        <v>urn:imsikb0101:Leveranciers:id:21</v>
      </c>
      <c r="CR265" t="str">
        <f>A!CQ265</f>
        <v>14.7.0</v>
      </c>
    </row>
    <row r="266" spans="1:96" x14ac:dyDescent="0.2">
      <c r="A266" t="str">
        <f>A!A266</f>
        <v>LABRESULTAAT</v>
      </c>
      <c r="B266">
        <f>A!B266</f>
        <v>109</v>
      </c>
      <c r="C266" t="str">
        <f>A!C266</f>
        <v>_25b1b131-f1b2-43bf-a248-74b2eac43e54</v>
      </c>
      <c r="D266" t="str">
        <f>A!D266</f>
        <v>25b1b131-f1b2-43bf-a248-74b2eac43e54</v>
      </c>
      <c r="E266" t="str">
        <f>A!E266</f>
        <v>SIKB</v>
      </c>
      <c r="F266" t="str">
        <f>A!F266</f>
        <v>urn:immetingen:hoedanigheid:id:8</v>
      </c>
      <c r="G266" t="str">
        <f>A!G266</f>
        <v>www.sikb.nl</v>
      </c>
      <c r="H266" t="str">
        <f>A!H266</f>
        <v>urn:immetingen:parameter:id:38</v>
      </c>
      <c r="I266" t="str">
        <f>A!I266</f>
        <v>www.sikb.nl</v>
      </c>
      <c r="J266" t="str">
        <f>A!J266</f>
        <v>urn:immetingen:parameter:id:2720</v>
      </c>
      <c r="K266" t="str">
        <f>A!K266</f>
        <v>www.sikb.nl</v>
      </c>
      <c r="L266">
        <f>A!L266</f>
        <v>45897</v>
      </c>
      <c r="M266" t="str">
        <f>A!M266</f>
        <v>urn:immetingen:LabopdrachtStatus:id:5</v>
      </c>
      <c r="N266">
        <f>A!N266</f>
        <v>1</v>
      </c>
      <c r="O266">
        <f>A!O266</f>
        <v>1</v>
      </c>
      <c r="P266" s="21" t="str">
        <f>IF(A!P266="","",INDEX(B!$A$1:$BT$2000,MATCH(A!P266,B!$AX$1:$AX$2000,0),D!$B$15))</f>
        <v>A04-1-1 A04 (400-500)</v>
      </c>
      <c r="Q266">
        <f>A!Q266</f>
        <v>0</v>
      </c>
      <c r="R266">
        <f>A!R266</f>
        <v>0</v>
      </c>
      <c r="S266">
        <f>A!S266</f>
        <v>0</v>
      </c>
      <c r="T266" t="str">
        <f>A!T266</f>
        <v>immetingen:AnalyticResultType</v>
      </c>
      <c r="U266" t="str">
        <f>A!U266</f>
        <v>&lt;0.2 µg/l</v>
      </c>
      <c r="V266" s="21">
        <f>IF(A!V266="&lt;",1,A!V266)</f>
        <v>1</v>
      </c>
      <c r="W266">
        <f>A!W266</f>
        <v>0.2</v>
      </c>
      <c r="X266">
        <f>A!X266</f>
        <v>0.2</v>
      </c>
      <c r="Y266" t="str">
        <f>A!Y266</f>
        <v>urn:immetingen:eenheid:id:14</v>
      </c>
      <c r="Z266" s="21">
        <f t="shared" si="4"/>
        <v>14</v>
      </c>
      <c r="AA266" t="str">
        <f>A!Z266</f>
        <v>urn:immetingen:kwaliteitsoordeel:id:0</v>
      </c>
      <c r="AB266" t="str">
        <f>A!AA266</f>
        <v>www.sikb.nl</v>
      </c>
      <c r="AC266" t="str">
        <f>A!AB266</f>
        <v>urn:immetingen:waardebewerkingsmethode:id:5</v>
      </c>
      <c r="AD266" t="str">
        <f>A!AC266</f>
        <v>www.sikb.nl</v>
      </c>
      <c r="AE266" t="str">
        <f>A!AD266</f>
        <v>_d96ab4a2-5954-4ea2-8476-58500e6c89e9</v>
      </c>
      <c r="AF266">
        <f>A!AE266</f>
        <v>45895.113807870373</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21"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t="str">
        <f>A!CI266</f>
        <v>urn:imsikb0101:Applicaties:id:16</v>
      </c>
      <c r="CK266" t="str">
        <f>A!CJ266</f>
        <v>urn:imsikb0101:DatastroomType:id:1</v>
      </c>
      <c r="CL266">
        <f>A!CK266</f>
        <v>45897</v>
      </c>
      <c r="CM266" t="str">
        <f>A!CL266</f>
        <v>SGS, Rotterdam</v>
      </c>
      <c r="CN266" t="str">
        <f>A!CM266</f>
        <v>LABRESULTAAT SGS</v>
      </c>
      <c r="CO266">
        <f>A!CN266</f>
        <v>45897</v>
      </c>
      <c r="CP266">
        <f>A!CO266</f>
        <v>0</v>
      </c>
      <c r="CQ266" t="str">
        <f>A!CP266</f>
        <v>urn:imsikb0101:Leveranciers:id:21</v>
      </c>
      <c r="CR266" t="str">
        <f>A!CQ266</f>
        <v>14.7.0</v>
      </c>
    </row>
    <row r="267" spans="1:96" x14ac:dyDescent="0.2">
      <c r="A267" t="str">
        <f>A!A267</f>
        <v>LABRESULTAAT</v>
      </c>
      <c r="B267">
        <f>A!B267</f>
        <v>110</v>
      </c>
      <c r="C267" t="str">
        <f>A!C267</f>
        <v>_0646ea9f-5ae8-464e-be49-f4615afe553d</v>
      </c>
      <c r="D267" t="str">
        <f>A!D267</f>
        <v>0646ea9f-5ae8-464e-be49-f4615afe553d</v>
      </c>
      <c r="E267" t="str">
        <f>A!E267</f>
        <v>SIKB</v>
      </c>
      <c r="F267" t="str">
        <f>A!F267</f>
        <v>urn:immetingen:hoedanigheid:id:8</v>
      </c>
      <c r="G267" t="str">
        <f>A!G267</f>
        <v>www.sikb.nl</v>
      </c>
      <c r="H267" t="str">
        <f>A!H267</f>
        <v>urn:immetingen:parameter:id:48</v>
      </c>
      <c r="I267" t="str">
        <f>A!I267</f>
        <v>www.sikb.nl</v>
      </c>
      <c r="J267" t="str">
        <f>A!J267</f>
        <v>urn:immetingen:parameter:id:2720</v>
      </c>
      <c r="K267" t="str">
        <f>A!K267</f>
        <v>www.sikb.nl</v>
      </c>
      <c r="L267">
        <f>A!L267</f>
        <v>45897</v>
      </c>
      <c r="M267" t="str">
        <f>A!M267</f>
        <v>urn:immetingen:LabopdrachtStatus:id:5</v>
      </c>
      <c r="N267">
        <f>A!N267</f>
        <v>1</v>
      </c>
      <c r="O267">
        <f>A!O267</f>
        <v>1</v>
      </c>
      <c r="P267" s="21" t="str">
        <f>IF(A!P267="","",INDEX(B!$A$1:$BT$2000,MATCH(A!P267,B!$AX$1:$AX$2000,0),D!$B$15))</f>
        <v>A04-1-1 A04 (400-500)</v>
      </c>
      <c r="Q267">
        <f>A!Q267</f>
        <v>0</v>
      </c>
      <c r="R267">
        <f>A!R267</f>
        <v>0</v>
      </c>
      <c r="S267">
        <f>A!S267</f>
        <v>0</v>
      </c>
      <c r="T267" t="str">
        <f>A!T267</f>
        <v>immetingen:AnalyticResultType</v>
      </c>
      <c r="U267" t="str">
        <f>A!U267</f>
        <v>&lt;0.2 µg/l</v>
      </c>
      <c r="V267" s="21">
        <f>IF(A!V267="&lt;",1,A!V267)</f>
        <v>1</v>
      </c>
      <c r="W267">
        <f>A!W267</f>
        <v>0.2</v>
      </c>
      <c r="X267">
        <f>A!X267</f>
        <v>0.2</v>
      </c>
      <c r="Y267" t="str">
        <f>A!Y267</f>
        <v>urn:immetingen:eenheid:id:14</v>
      </c>
      <c r="Z267" s="21">
        <f t="shared" si="4"/>
        <v>14</v>
      </c>
      <c r="AA267" t="str">
        <f>A!Z267</f>
        <v>urn:immetingen:kwaliteitsoordeel:id:0</v>
      </c>
      <c r="AB267" t="str">
        <f>A!AA267</f>
        <v>www.sikb.nl</v>
      </c>
      <c r="AC267" t="str">
        <f>A!AB267</f>
        <v>urn:immetingen:waardebewerkingsmethode:id:5</v>
      </c>
      <c r="AD267" t="str">
        <f>A!AC267</f>
        <v>www.sikb.nl</v>
      </c>
      <c r="AE267" t="str">
        <f>A!AD267</f>
        <v>_5949143a-cc4b-4156-b5a1-a5ff0c4a4d2d</v>
      </c>
      <c r="AF267">
        <f>A!AE267</f>
        <v>45895.113807870373</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21"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t="str">
        <f>A!CI267</f>
        <v>urn:imsikb0101:Applicaties:id:16</v>
      </c>
      <c r="CK267" t="str">
        <f>A!CJ267</f>
        <v>urn:imsikb0101:DatastroomType:id:1</v>
      </c>
      <c r="CL267">
        <f>A!CK267</f>
        <v>45897</v>
      </c>
      <c r="CM267" t="str">
        <f>A!CL267</f>
        <v>SGS, Rotterdam</v>
      </c>
      <c r="CN267" t="str">
        <f>A!CM267</f>
        <v>LABRESULTAAT SGS</v>
      </c>
      <c r="CO267">
        <f>A!CN267</f>
        <v>45897</v>
      </c>
      <c r="CP267">
        <f>A!CO267</f>
        <v>0</v>
      </c>
      <c r="CQ267" t="str">
        <f>A!CP267</f>
        <v>urn:imsikb0101:Leveranciers:id:21</v>
      </c>
      <c r="CR267" t="str">
        <f>A!CQ267</f>
        <v>14.7.0</v>
      </c>
    </row>
    <row r="268" spans="1:96" x14ac:dyDescent="0.2">
      <c r="A268" t="str">
        <f>A!A268</f>
        <v>LABRESULTAAT</v>
      </c>
      <c r="B268">
        <f>A!B268</f>
        <v>111</v>
      </c>
      <c r="C268" t="str">
        <f>A!C268</f>
        <v>_6585c52a-39a8-43fc-b9ec-7ce88ce563ac</v>
      </c>
      <c r="D268" t="str">
        <f>A!D268</f>
        <v>6585c52a-39a8-43fc-b9ec-7ce88ce563ac</v>
      </c>
      <c r="E268" t="str">
        <f>A!E268</f>
        <v>SIKB</v>
      </c>
      <c r="F268" t="str">
        <f>A!F268</f>
        <v>urn:immetingen:hoedanigheid:id:8</v>
      </c>
      <c r="G268" t="str">
        <f>A!G268</f>
        <v>www.sikb.nl</v>
      </c>
      <c r="H268" t="str">
        <f>A!H268</f>
        <v>urn:immetingen:parameter:id:36</v>
      </c>
      <c r="I268" t="str">
        <f>A!I268</f>
        <v>www.sikb.nl</v>
      </c>
      <c r="J268" t="str">
        <f>A!J268</f>
        <v>urn:immetingen:parameter:id:2720</v>
      </c>
      <c r="K268" t="str">
        <f>A!K268</f>
        <v>www.sikb.nl</v>
      </c>
      <c r="L268">
        <f>A!L268</f>
        <v>45897</v>
      </c>
      <c r="M268" t="str">
        <f>A!M268</f>
        <v>urn:immetingen:LabopdrachtStatus:id:5</v>
      </c>
      <c r="N268">
        <f>A!N268</f>
        <v>1</v>
      </c>
      <c r="O268">
        <f>A!O268</f>
        <v>1</v>
      </c>
      <c r="P268" s="21" t="str">
        <f>IF(A!P268="","",INDEX(B!$A$1:$BT$2000,MATCH(A!P268,B!$AX$1:$AX$2000,0),D!$B$15))</f>
        <v>A04-1-1 A04 (400-500)</v>
      </c>
      <c r="Q268">
        <f>A!Q268</f>
        <v>0</v>
      </c>
      <c r="R268">
        <f>A!R268</f>
        <v>0</v>
      </c>
      <c r="S268">
        <f>A!S268</f>
        <v>0</v>
      </c>
      <c r="T268" t="str">
        <f>A!T268</f>
        <v>immetingen:AnalyticResultType</v>
      </c>
      <c r="U268" t="str">
        <f>A!U268</f>
        <v>&lt;0.2 µg/l</v>
      </c>
      <c r="V268" s="21">
        <f>IF(A!V268="&lt;",1,A!V268)</f>
        <v>1</v>
      </c>
      <c r="W268">
        <f>A!W268</f>
        <v>0.2</v>
      </c>
      <c r="X268">
        <f>A!X268</f>
        <v>0.2</v>
      </c>
      <c r="Y268" t="str">
        <f>A!Y268</f>
        <v>urn:immetingen:eenheid:id:14</v>
      </c>
      <c r="Z268" s="21">
        <f t="shared" si="4"/>
        <v>14</v>
      </c>
      <c r="AA268" t="str">
        <f>A!Z268</f>
        <v>urn:immetingen:kwaliteitsoordeel:id:0</v>
      </c>
      <c r="AB268" t="str">
        <f>A!AA268</f>
        <v>www.sikb.nl</v>
      </c>
      <c r="AC268" t="str">
        <f>A!AB268</f>
        <v>urn:immetingen:waardebewerkingsmethode:id:5</v>
      </c>
      <c r="AD268" t="str">
        <f>A!AC268</f>
        <v>www.sikb.nl</v>
      </c>
      <c r="AE268" t="str">
        <f>A!AD268</f>
        <v>_02b67b16-cc2c-4608-9dda-cdee370b75e2</v>
      </c>
      <c r="AF268">
        <f>A!AE268</f>
        <v>45895.113807870373</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21"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t="str">
        <f>A!CI268</f>
        <v>urn:imsikb0101:Applicaties:id:16</v>
      </c>
      <c r="CK268" t="str">
        <f>A!CJ268</f>
        <v>urn:imsikb0101:DatastroomType:id:1</v>
      </c>
      <c r="CL268">
        <f>A!CK268</f>
        <v>45897</v>
      </c>
      <c r="CM268" t="str">
        <f>A!CL268</f>
        <v>SGS, Rotterdam</v>
      </c>
      <c r="CN268" t="str">
        <f>A!CM268</f>
        <v>LABRESULTAAT SGS</v>
      </c>
      <c r="CO268">
        <f>A!CN268</f>
        <v>45897</v>
      </c>
      <c r="CP268">
        <f>A!CO268</f>
        <v>0</v>
      </c>
      <c r="CQ268" t="str">
        <f>A!CP268</f>
        <v>urn:imsikb0101:Leveranciers:id:21</v>
      </c>
      <c r="CR268" t="str">
        <f>A!CQ268</f>
        <v>14.7.0</v>
      </c>
    </row>
    <row r="269" spans="1:96" x14ac:dyDescent="0.2">
      <c r="A269" t="str">
        <f>A!A269</f>
        <v>LABRESULTAAT</v>
      </c>
      <c r="B269">
        <f>A!B269</f>
        <v>112</v>
      </c>
      <c r="C269" t="str">
        <f>A!C269</f>
        <v>_efde9f7f-c289-40d3-8a4b-f8e82c65f589</v>
      </c>
      <c r="D269" t="str">
        <f>A!D269</f>
        <v>efde9f7f-c289-40d3-8a4b-f8e82c65f589</v>
      </c>
      <c r="E269" t="str">
        <f>A!E269</f>
        <v>SIKB</v>
      </c>
      <c r="F269" t="str">
        <f>A!F269</f>
        <v>urn:immetingen:hoedanigheid:id:92</v>
      </c>
      <c r="G269" t="str">
        <f>A!G269</f>
        <v>www.sikb.nl</v>
      </c>
      <c r="H269" t="str">
        <f>A!H269</f>
        <v>urn:immetingen:parameter:id:1200</v>
      </c>
      <c r="I269" t="str">
        <f>A!I269</f>
        <v>www.sikb.nl</v>
      </c>
      <c r="J269" t="str">
        <f>A!J269</f>
        <v>urn:immetingen:parameter:id:2720</v>
      </c>
      <c r="K269" t="str">
        <f>A!K269</f>
        <v>www.sikb.nl</v>
      </c>
      <c r="L269">
        <f>A!L269</f>
        <v>45897</v>
      </c>
      <c r="M269" t="str">
        <f>A!M269</f>
        <v>urn:immetingen:LabopdrachtStatus:id:5</v>
      </c>
      <c r="N269">
        <f>A!N269</f>
        <v>1</v>
      </c>
      <c r="O269">
        <f>A!O269</f>
        <v>1</v>
      </c>
      <c r="P269" s="21" t="str">
        <f>IF(A!P269="","",INDEX(B!$A$1:$BT$2000,MATCH(A!P269,B!$AX$1:$AX$2000,0),D!$B$15))</f>
        <v>A04-1-1 A04 (400-500)</v>
      </c>
      <c r="Q269">
        <f>A!Q269</f>
        <v>0</v>
      </c>
      <c r="R269">
        <f>A!R269</f>
        <v>0</v>
      </c>
      <c r="S269">
        <f>A!S269</f>
        <v>0</v>
      </c>
      <c r="T269" t="str">
        <f>A!T269</f>
        <v>immetingen:AnalyticResultType</v>
      </c>
      <c r="U269" t="str">
        <f>A!U269</f>
        <v>&lt;50 µg/l</v>
      </c>
      <c r="V269" s="21">
        <f>IF(A!V269="&lt;",1,A!V269)</f>
        <v>1</v>
      </c>
      <c r="W269">
        <f>A!W269</f>
        <v>50</v>
      </c>
      <c r="X269">
        <f>A!X269</f>
        <v>50</v>
      </c>
      <c r="Y269" t="str">
        <f>A!Y269</f>
        <v>urn:immetingen:eenheid:id:14</v>
      </c>
      <c r="Z269" s="21">
        <f t="shared" si="4"/>
        <v>14</v>
      </c>
      <c r="AA269" t="str">
        <f>A!Z269</f>
        <v>urn:immetingen:kwaliteitsoordeel:id:0</v>
      </c>
      <c r="AB269" t="str">
        <f>A!AA269</f>
        <v>www.sikb.nl</v>
      </c>
      <c r="AC269" t="str">
        <f>A!AB269</f>
        <v>urn:immetingen:waardebewerkingsmethode:id:5</v>
      </c>
      <c r="AD269" t="str">
        <f>A!AC269</f>
        <v>www.sikb.nl</v>
      </c>
      <c r="AE269" t="str">
        <f>A!AD269</f>
        <v>_a7f9d1a3-0419-48c2-b9b8-4c705602640b</v>
      </c>
      <c r="AF269">
        <f>A!AE269</f>
        <v>45895.555752314816</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21"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t="str">
        <f>A!CI269</f>
        <v>urn:imsikb0101:Applicaties:id:16</v>
      </c>
      <c r="CK269" t="str">
        <f>A!CJ269</f>
        <v>urn:imsikb0101:DatastroomType:id:1</v>
      </c>
      <c r="CL269">
        <f>A!CK269</f>
        <v>45897</v>
      </c>
      <c r="CM269" t="str">
        <f>A!CL269</f>
        <v>SGS, Rotterdam</v>
      </c>
      <c r="CN269" t="str">
        <f>A!CM269</f>
        <v>LABRESULTAAT SGS</v>
      </c>
      <c r="CO269">
        <f>A!CN269</f>
        <v>45897</v>
      </c>
      <c r="CP269">
        <f>A!CO269</f>
        <v>0</v>
      </c>
      <c r="CQ269" t="str">
        <f>A!CP269</f>
        <v>urn:imsikb0101:Leveranciers:id:21</v>
      </c>
      <c r="CR269" t="str">
        <f>A!CQ269</f>
        <v>14.7.0</v>
      </c>
    </row>
    <row r="270" spans="1:96" x14ac:dyDescent="0.2">
      <c r="A270" t="str">
        <f>A!A270</f>
        <v>LABRESULTAAT</v>
      </c>
      <c r="B270">
        <f>A!B270</f>
        <v>113</v>
      </c>
      <c r="C270" t="str">
        <f>A!C270</f>
        <v>_19c59efa-f76f-4e76-9bcd-e0a6274757d7</v>
      </c>
      <c r="D270" t="str">
        <f>A!D270</f>
        <v>19c59efa-f76f-4e76-9bcd-e0a6274757d7</v>
      </c>
      <c r="E270" t="str">
        <f>A!E270</f>
        <v>SIKB</v>
      </c>
      <c r="F270" t="str">
        <f>A!F270</f>
        <v>urn:immetingen:hoedanigheid:id:8</v>
      </c>
      <c r="G270" t="str">
        <f>A!G270</f>
        <v>www.sikb.nl</v>
      </c>
      <c r="H270" t="str">
        <f>A!H270</f>
        <v>urn:immetingen:parameter:id:519</v>
      </c>
      <c r="I270" t="str">
        <f>A!I270</f>
        <v>www.sikb.nl</v>
      </c>
      <c r="J270" t="str">
        <f>A!J270</f>
        <v>urn:immetingen:parameter:id:2720</v>
      </c>
      <c r="K270" t="str">
        <f>A!K270</f>
        <v>www.sikb.nl</v>
      </c>
      <c r="L270">
        <f>A!L270</f>
        <v>45897</v>
      </c>
      <c r="M270" t="str">
        <f>A!M270</f>
        <v>urn:immetingen:LabopdrachtStatus:id:5</v>
      </c>
      <c r="N270">
        <f>A!N270</f>
        <v>1</v>
      </c>
      <c r="O270">
        <f>A!O270</f>
        <v>1</v>
      </c>
      <c r="P270" s="21" t="str">
        <f>IF(A!P270="","",INDEX(B!$A$1:$BT$2000,MATCH(A!P270,B!$AX$1:$AX$2000,0),D!$B$15))</f>
        <v>A04-1-1 A04 (400-500)</v>
      </c>
      <c r="Q270">
        <f>A!Q270</f>
        <v>0</v>
      </c>
      <c r="R270">
        <f>A!R270</f>
        <v>0</v>
      </c>
      <c r="S270">
        <f>A!S270</f>
        <v>0</v>
      </c>
      <c r="T270" t="str">
        <f>A!T270</f>
        <v>immetingen:AnalyticResultType</v>
      </c>
      <c r="U270" t="str">
        <f>A!U270</f>
        <v>0.14 µg/l</v>
      </c>
      <c r="V270" s="21">
        <f>IF(A!V270="&lt;",1,A!V270)</f>
        <v>0</v>
      </c>
      <c r="W270">
        <f>A!W270</f>
        <v>0.14000000000000001</v>
      </c>
      <c r="X270">
        <f>A!X270</f>
        <v>0.14000000000000001</v>
      </c>
      <c r="Y270" t="str">
        <f>A!Y270</f>
        <v>urn:immetingen:eenheid:id:14</v>
      </c>
      <c r="Z270" s="21">
        <f t="shared" si="4"/>
        <v>14</v>
      </c>
      <c r="AA270" t="str">
        <f>A!Z270</f>
        <v>urn:immetingen:kwaliteitsoordeel:id:0</v>
      </c>
      <c r="AB270" t="str">
        <f>A!AA270</f>
        <v>www.sikb.nl</v>
      </c>
      <c r="AC270" t="str">
        <f>A!AB270</f>
        <v>urn:immetingen:waardebewerkingsmethode:id:5</v>
      </c>
      <c r="AD270" t="str">
        <f>A!AC270</f>
        <v>www.sikb.nl</v>
      </c>
      <c r="AE270" t="str">
        <f>A!AD270</f>
        <v>_0b8e9fce-6308-44da-8ef3-c7c3f2a07f20</v>
      </c>
      <c r="AF270">
        <f>A!AE270</f>
        <v>45895.113900462966</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21"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t="str">
        <f>A!CI270</f>
        <v>urn:imsikb0101:Applicaties:id:16</v>
      </c>
      <c r="CK270" t="str">
        <f>A!CJ270</f>
        <v>urn:imsikb0101:DatastroomType:id:1</v>
      </c>
      <c r="CL270">
        <f>A!CK270</f>
        <v>45897</v>
      </c>
      <c r="CM270" t="str">
        <f>A!CL270</f>
        <v>SGS, Rotterdam</v>
      </c>
      <c r="CN270" t="str">
        <f>A!CM270</f>
        <v>LABRESULTAAT SGS</v>
      </c>
      <c r="CO270">
        <f>A!CN270</f>
        <v>45897</v>
      </c>
      <c r="CP270">
        <f>A!CO270</f>
        <v>0</v>
      </c>
      <c r="CQ270" t="str">
        <f>A!CP270</f>
        <v>urn:imsikb0101:Leveranciers:id:21</v>
      </c>
      <c r="CR270" t="str">
        <f>A!CQ270</f>
        <v>14.7.0</v>
      </c>
    </row>
    <row r="271" spans="1:96" x14ac:dyDescent="0.2">
      <c r="A271" t="str">
        <f>A!A271</f>
        <v>LABRESULTAAT</v>
      </c>
      <c r="B271">
        <f>A!B271</f>
        <v>114</v>
      </c>
      <c r="C271" t="str">
        <f>A!C271</f>
        <v>_c64773f4-b276-4d81-9501-7ada35a8aab7</v>
      </c>
      <c r="D271" t="str">
        <f>A!D271</f>
        <v>c64773f4-b276-4d81-9501-7ada35a8aab7</v>
      </c>
      <c r="E271" t="str">
        <f>A!E271</f>
        <v>SIKB</v>
      </c>
      <c r="F271" t="str">
        <f>A!F271</f>
        <v>urn:immetingen:hoedanigheid:id:8</v>
      </c>
      <c r="G271" t="str">
        <f>A!G271</f>
        <v>www.sikb.nl</v>
      </c>
      <c r="H271" t="str">
        <f>A!H271</f>
        <v>urn:immetingen:parameter:id:1686</v>
      </c>
      <c r="I271" t="str">
        <f>A!I271</f>
        <v>www.sikb.nl</v>
      </c>
      <c r="J271" t="str">
        <f>A!J271</f>
        <v>urn:immetingen:parameter:id:2720</v>
      </c>
      <c r="K271" t="str">
        <f>A!K271</f>
        <v>www.sikb.nl</v>
      </c>
      <c r="L271">
        <f>A!L271</f>
        <v>45897</v>
      </c>
      <c r="M271" t="str">
        <f>A!M271</f>
        <v>urn:immetingen:LabopdrachtStatus:id:5</v>
      </c>
      <c r="N271">
        <f>A!N271</f>
        <v>1</v>
      </c>
      <c r="O271">
        <f>A!O271</f>
        <v>1</v>
      </c>
      <c r="P271" s="21" t="str">
        <f>IF(A!P271="","",INDEX(B!$A$1:$BT$2000,MATCH(A!P271,B!$AX$1:$AX$2000,0),D!$B$15))</f>
        <v>A04-1-1 A04 (400-500)</v>
      </c>
      <c r="Q271">
        <f>A!Q271</f>
        <v>0</v>
      </c>
      <c r="R271">
        <f>A!R271</f>
        <v>0</v>
      </c>
      <c r="S271">
        <f>A!S271</f>
        <v>0</v>
      </c>
      <c r="T271" t="str">
        <f>A!T271</f>
        <v>immetingen:AnalyticResultType</v>
      </c>
      <c r="U271" t="str">
        <f>A!U271</f>
        <v>0.21 µg/l</v>
      </c>
      <c r="V271" s="21">
        <f>IF(A!V271="&lt;",1,A!V271)</f>
        <v>0</v>
      </c>
      <c r="W271">
        <f>A!W271</f>
        <v>0.21</v>
      </c>
      <c r="X271">
        <f>A!X271</f>
        <v>0.21</v>
      </c>
      <c r="Y271" t="str">
        <f>A!Y271</f>
        <v>urn:immetingen:eenheid:id:14</v>
      </c>
      <c r="Z271" s="21">
        <f t="shared" si="4"/>
        <v>14</v>
      </c>
      <c r="AA271" t="str">
        <f>A!Z271</f>
        <v>urn:immetingen:kwaliteitsoordeel:id:0</v>
      </c>
      <c r="AB271" t="str">
        <f>A!AA271</f>
        <v>www.sikb.nl</v>
      </c>
      <c r="AC271" t="str">
        <f>A!AB271</f>
        <v>urn:immetingen:waardebewerkingsmethode:id:5</v>
      </c>
      <c r="AD271" t="str">
        <f>A!AC271</f>
        <v>www.sikb.nl</v>
      </c>
      <c r="AE271" t="str">
        <f>A!AD271</f>
        <v>_816854d7-16c2-4277-8f00-90d5b67fdcba</v>
      </c>
      <c r="AF271">
        <f>A!AE271</f>
        <v>45895.114155092589</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21"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t="str">
        <f>A!CI271</f>
        <v>urn:imsikb0101:Applicaties:id:16</v>
      </c>
      <c r="CK271" t="str">
        <f>A!CJ271</f>
        <v>urn:imsikb0101:DatastroomType:id:1</v>
      </c>
      <c r="CL271">
        <f>A!CK271</f>
        <v>45897</v>
      </c>
      <c r="CM271" t="str">
        <f>A!CL271</f>
        <v>SGS, Rotterdam</v>
      </c>
      <c r="CN271" t="str">
        <f>A!CM271</f>
        <v>LABRESULTAAT SGS</v>
      </c>
      <c r="CO271">
        <f>A!CN271</f>
        <v>45897</v>
      </c>
      <c r="CP271">
        <f>A!CO271</f>
        <v>0</v>
      </c>
      <c r="CQ271" t="str">
        <f>A!CP271</f>
        <v>urn:imsikb0101:Leveranciers:id:21</v>
      </c>
      <c r="CR271" t="str">
        <f>A!CQ271</f>
        <v>14.7.0</v>
      </c>
    </row>
    <row r="272" spans="1:96" x14ac:dyDescent="0.2">
      <c r="A272" t="str">
        <f>A!A272</f>
        <v>LABRESULTAAT</v>
      </c>
      <c r="B272">
        <f>A!B272</f>
        <v>115</v>
      </c>
      <c r="C272" t="str">
        <f>A!C272</f>
        <v>_8edba3ab-389d-4220-bccb-5658fb78a8e9</v>
      </c>
      <c r="D272" t="str">
        <f>A!D272</f>
        <v>8edba3ab-389d-4220-bccb-5658fb78a8e9</v>
      </c>
      <c r="E272" t="str">
        <f>A!E272</f>
        <v>SIKB</v>
      </c>
      <c r="F272" t="str">
        <f>A!F272</f>
        <v>urn:immetingen:hoedanigheid:id:8</v>
      </c>
      <c r="G272" t="str">
        <f>A!G272</f>
        <v>www.sikb.nl</v>
      </c>
      <c r="H272" t="str">
        <f>A!H272</f>
        <v>urn:immetingen:parameter:id:622</v>
      </c>
      <c r="I272" t="str">
        <f>A!I272</f>
        <v>www.sikb.nl</v>
      </c>
      <c r="J272" t="str">
        <f>A!J272</f>
        <v>urn:immetingen:parameter:id:2720</v>
      </c>
      <c r="K272" t="str">
        <f>A!K272</f>
        <v>www.sikb.nl</v>
      </c>
      <c r="L272">
        <f>A!L272</f>
        <v>45897</v>
      </c>
      <c r="M272" t="str">
        <f>A!M272</f>
        <v>urn:immetingen:LabopdrachtStatus:id:5</v>
      </c>
      <c r="N272">
        <f>A!N272</f>
        <v>1</v>
      </c>
      <c r="O272">
        <f>A!O272</f>
        <v>1</v>
      </c>
      <c r="P272" s="21" t="str">
        <f>IF(A!P272="","",INDEX(B!$A$1:$BT$2000,MATCH(A!P272,B!$AX$1:$AX$2000,0),D!$B$15))</f>
        <v>A04-1-1 A04 (400-500)</v>
      </c>
      <c r="Q272">
        <f>A!Q272</f>
        <v>0</v>
      </c>
      <c r="R272">
        <f>A!R272</f>
        <v>0</v>
      </c>
      <c r="S272">
        <f>A!S272</f>
        <v>0</v>
      </c>
      <c r="T272" t="str">
        <f>A!T272</f>
        <v>immetingen:AnalyticResultType</v>
      </c>
      <c r="U272" t="str">
        <f>A!U272</f>
        <v>0.42 µg/l</v>
      </c>
      <c r="V272" s="21">
        <f>IF(A!V272="&lt;",1,A!V272)</f>
        <v>0</v>
      </c>
      <c r="W272">
        <f>A!W272</f>
        <v>0.42</v>
      </c>
      <c r="X272">
        <f>A!X272</f>
        <v>0.42</v>
      </c>
      <c r="Y272" t="str">
        <f>A!Y272</f>
        <v>urn:immetingen:eenheid:id:14</v>
      </c>
      <c r="Z272" s="21">
        <f t="shared" si="4"/>
        <v>14</v>
      </c>
      <c r="AA272" t="str">
        <f>A!Z272</f>
        <v>urn:immetingen:kwaliteitsoordeel:id:0</v>
      </c>
      <c r="AB272" t="str">
        <f>A!AA272</f>
        <v>www.sikb.nl</v>
      </c>
      <c r="AC272" t="str">
        <f>A!AB272</f>
        <v>urn:immetingen:waardebewerkingsmethode:id:5</v>
      </c>
      <c r="AD272" t="str">
        <f>A!AC272</f>
        <v>www.sikb.nl</v>
      </c>
      <c r="AE272" t="str">
        <f>A!AD272</f>
        <v>_59301b96-d903-4fdf-9797-bac70149d821</v>
      </c>
      <c r="AF272">
        <f>A!AE272</f>
        <v>45895.113900462966</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21"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t="str">
        <f>A!CI272</f>
        <v>urn:imsikb0101:Applicaties:id:16</v>
      </c>
      <c r="CK272" t="str">
        <f>A!CJ272</f>
        <v>urn:imsikb0101:DatastroomType:id:1</v>
      </c>
      <c r="CL272">
        <f>A!CK272</f>
        <v>45897</v>
      </c>
      <c r="CM272" t="str">
        <f>A!CL272</f>
        <v>SGS, Rotterdam</v>
      </c>
      <c r="CN272" t="str">
        <f>A!CM272</f>
        <v>LABRESULTAAT SGS</v>
      </c>
      <c r="CO272">
        <f>A!CN272</f>
        <v>45897</v>
      </c>
      <c r="CP272">
        <f>A!CO272</f>
        <v>0</v>
      </c>
      <c r="CQ272" t="str">
        <f>A!CP272</f>
        <v>urn:imsikb0101:Leveranciers:id:21</v>
      </c>
      <c r="CR272" t="str">
        <f>A!CQ272</f>
        <v>14.7.0</v>
      </c>
    </row>
    <row r="273" spans="1:96" x14ac:dyDescent="0.2">
      <c r="A273" t="str">
        <f>A!A273</f>
        <v>LABRESULTAAT</v>
      </c>
      <c r="B273">
        <f>A!B273</f>
        <v>116</v>
      </c>
      <c r="C273" t="str">
        <f>A!C273</f>
        <v>_a16ca586-4610-4551-b736-1fd6a3f81f01</v>
      </c>
      <c r="D273" t="str">
        <f>A!D273</f>
        <v>a16ca586-4610-4551-b736-1fd6a3f81f01</v>
      </c>
      <c r="E273" t="str">
        <f>A!E273</f>
        <v>SIKB</v>
      </c>
      <c r="F273" t="str">
        <f>A!F273</f>
        <v>urn:immetingen:hoedanigheid:id:9</v>
      </c>
      <c r="G273" t="str">
        <f>A!G273</f>
        <v>www.sikb.nl</v>
      </c>
      <c r="H273" t="str">
        <f>A!H273</f>
        <v>urn:immetingen:parameter:id:310</v>
      </c>
      <c r="I273" t="str">
        <f>A!I273</f>
        <v>www.sikb.nl</v>
      </c>
      <c r="J273" t="str">
        <f>A!J273</f>
        <v>urn:immetingen:parameter:id:2720</v>
      </c>
      <c r="K273" t="str">
        <f>A!K273</f>
        <v>www.sikb.nl</v>
      </c>
      <c r="L273">
        <f>A!L273</f>
        <v>45897</v>
      </c>
      <c r="M273" t="str">
        <f>A!M273</f>
        <v>urn:immetingen:LabopdrachtStatus:id:5</v>
      </c>
      <c r="N273">
        <f>A!N273</f>
        <v>1</v>
      </c>
      <c r="O273">
        <f>A!O273</f>
        <v>1</v>
      </c>
      <c r="P273" s="21" t="str">
        <f>IF(A!P273="","",INDEX(B!$A$1:$BT$2000,MATCH(A!P273,B!$AX$1:$AX$2000,0),D!$B$15))</f>
        <v>A04-1-1 A04 (400-500)</v>
      </c>
      <c r="Q273">
        <f>A!Q273</f>
        <v>0</v>
      </c>
      <c r="R273">
        <f>A!R273</f>
        <v>0</v>
      </c>
      <c r="S273">
        <f>A!S273</f>
        <v>0</v>
      </c>
      <c r="T273" t="str">
        <f>A!T273</f>
        <v>immetingen:AnalyticResultType</v>
      </c>
      <c r="U273" t="str">
        <f>A!U273</f>
        <v>&lt;5 µg/l</v>
      </c>
      <c r="V273" s="21">
        <f>IF(A!V273="&lt;",1,A!V273)</f>
        <v>1</v>
      </c>
      <c r="W273">
        <f>A!W273</f>
        <v>5</v>
      </c>
      <c r="X273">
        <f>A!X273</f>
        <v>5</v>
      </c>
      <c r="Y273" t="str">
        <f>A!Y273</f>
        <v>urn:immetingen:eenheid:id:14</v>
      </c>
      <c r="Z273" s="21">
        <f t="shared" si="4"/>
        <v>14</v>
      </c>
      <c r="AA273" t="str">
        <f>A!Z273</f>
        <v>urn:immetingen:kwaliteitsoordeel:id:0</v>
      </c>
      <c r="AB273" t="str">
        <f>A!AA273</f>
        <v>www.sikb.nl</v>
      </c>
      <c r="AC273" t="str">
        <f>A!AB273</f>
        <v>urn:immetingen:waardebewerkingsmethode:id:5</v>
      </c>
      <c r="AD273" t="str">
        <f>A!AC273</f>
        <v>www.sikb.nl</v>
      </c>
      <c r="AE273" t="str">
        <f>A!AD273</f>
        <v>_28aa6c91-f57d-4ddd-a31c-c3ed7e593921</v>
      </c>
      <c r="AF273">
        <f>A!AE273</f>
        <v>45894.436782407407</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21"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t="str">
        <f>A!CI273</f>
        <v>urn:imsikb0101:Applicaties:id:16</v>
      </c>
      <c r="CK273" t="str">
        <f>A!CJ273</f>
        <v>urn:imsikb0101:DatastroomType:id:1</v>
      </c>
      <c r="CL273">
        <f>A!CK273</f>
        <v>45897</v>
      </c>
      <c r="CM273" t="str">
        <f>A!CL273</f>
        <v>SGS, Rotterdam</v>
      </c>
      <c r="CN273" t="str">
        <f>A!CM273</f>
        <v>LABRESULTAAT SGS</v>
      </c>
      <c r="CO273">
        <f>A!CN273</f>
        <v>45897</v>
      </c>
      <c r="CP273">
        <f>A!CO273</f>
        <v>0</v>
      </c>
      <c r="CQ273" t="str">
        <f>A!CP273</f>
        <v>urn:imsikb0101:Leveranciers:id:21</v>
      </c>
      <c r="CR273" t="str">
        <f>A!CQ273</f>
        <v>14.7.0</v>
      </c>
    </row>
    <row r="274" spans="1:96" x14ac:dyDescent="0.2">
      <c r="A274" t="str">
        <f>A!A274</f>
        <v>LABRESULTAAT</v>
      </c>
      <c r="B274">
        <f>A!B274</f>
        <v>117</v>
      </c>
      <c r="C274" t="str">
        <f>A!C274</f>
        <v>_64e55278-3199-4ba5-b379-b4bf29019c19</v>
      </c>
      <c r="D274" t="str">
        <f>A!D274</f>
        <v>64e55278-3199-4ba5-b379-b4bf29019c19</v>
      </c>
      <c r="E274" t="str">
        <f>A!E274</f>
        <v>SIKB</v>
      </c>
      <c r="F274" t="str">
        <f>A!F274</f>
        <v>urn:immetingen:hoedanigheid:id:9</v>
      </c>
      <c r="G274" t="str">
        <f>A!G274</f>
        <v>www.sikb.nl</v>
      </c>
      <c r="H274" t="str">
        <f>A!H274</f>
        <v>urn:immetingen:parameter:id:333</v>
      </c>
      <c r="I274" t="str">
        <f>A!I274</f>
        <v>www.sikb.nl</v>
      </c>
      <c r="J274" t="str">
        <f>A!J274</f>
        <v>urn:immetingen:parameter:id:2720</v>
      </c>
      <c r="K274" t="str">
        <f>A!K274</f>
        <v>www.sikb.nl</v>
      </c>
      <c r="L274">
        <f>A!L274</f>
        <v>45897</v>
      </c>
      <c r="M274" t="str">
        <f>A!M274</f>
        <v>urn:immetingen:LabopdrachtStatus:id:5</v>
      </c>
      <c r="N274">
        <f>A!N274</f>
        <v>1</v>
      </c>
      <c r="O274">
        <f>A!O274</f>
        <v>1</v>
      </c>
      <c r="P274" s="21" t="str">
        <f>IF(A!P274="","",INDEX(B!$A$1:$BT$2000,MATCH(A!P274,B!$AX$1:$AX$2000,0),D!$B$15))</f>
        <v>A04-1-1 A04 (400-500)</v>
      </c>
      <c r="Q274">
        <f>A!Q274</f>
        <v>0</v>
      </c>
      <c r="R274">
        <f>A!R274</f>
        <v>0</v>
      </c>
      <c r="S274">
        <f>A!S274</f>
        <v>0</v>
      </c>
      <c r="T274" t="str">
        <f>A!T274</f>
        <v>immetingen:AnalyticResultType</v>
      </c>
      <c r="U274" t="str">
        <f>A!U274</f>
        <v>39 µg/l</v>
      </c>
      <c r="V274" s="21">
        <f>IF(A!V274="&lt;",1,A!V274)</f>
        <v>0</v>
      </c>
      <c r="W274">
        <f>A!W274</f>
        <v>39</v>
      </c>
      <c r="X274">
        <f>A!X274</f>
        <v>39</v>
      </c>
      <c r="Y274" t="str">
        <f>A!Y274</f>
        <v>urn:immetingen:eenheid:id:14</v>
      </c>
      <c r="Z274" s="21">
        <f t="shared" si="4"/>
        <v>14</v>
      </c>
      <c r="AA274" t="str">
        <f>A!Z274</f>
        <v>urn:immetingen:kwaliteitsoordeel:id:0</v>
      </c>
      <c r="AB274" t="str">
        <f>A!AA274</f>
        <v>www.sikb.nl</v>
      </c>
      <c r="AC274" t="str">
        <f>A!AB274</f>
        <v>urn:immetingen:waardebewerkingsmethode:id:5</v>
      </c>
      <c r="AD274" t="str">
        <f>A!AC274</f>
        <v>www.sikb.nl</v>
      </c>
      <c r="AE274" t="str">
        <f>A!AD274</f>
        <v>_f6329943-1f70-4886-b1ec-e1802fb18612</v>
      </c>
      <c r="AF274">
        <f>A!AE274</f>
        <v>45894.436782407407</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21"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t="str">
        <f>A!CI274</f>
        <v>urn:imsikb0101:Applicaties:id:16</v>
      </c>
      <c r="CK274" t="str">
        <f>A!CJ274</f>
        <v>urn:imsikb0101:DatastroomType:id:1</v>
      </c>
      <c r="CL274">
        <f>A!CK274</f>
        <v>45897</v>
      </c>
      <c r="CM274" t="str">
        <f>A!CL274</f>
        <v>SGS, Rotterdam</v>
      </c>
      <c r="CN274" t="str">
        <f>A!CM274</f>
        <v>LABRESULTAAT SGS</v>
      </c>
      <c r="CO274">
        <f>A!CN274</f>
        <v>45897</v>
      </c>
      <c r="CP274">
        <f>A!CO274</f>
        <v>0</v>
      </c>
      <c r="CQ274" t="str">
        <f>A!CP274</f>
        <v>urn:imsikb0101:Leveranciers:id:21</v>
      </c>
      <c r="CR274" t="str">
        <f>A!CQ274</f>
        <v>14.7.0</v>
      </c>
    </row>
    <row r="275" spans="1:96" x14ac:dyDescent="0.2">
      <c r="A275" t="str">
        <f>A!A275</f>
        <v>LABRESULTAAT</v>
      </c>
      <c r="B275">
        <f>A!B275</f>
        <v>118</v>
      </c>
      <c r="C275" t="str">
        <f>A!C275</f>
        <v>_17b8aab1-8a31-4366-aedd-24c3e775aef8</v>
      </c>
      <c r="D275" t="str">
        <f>A!D275</f>
        <v>17b8aab1-8a31-4366-aedd-24c3e775aef8</v>
      </c>
      <c r="E275" t="str">
        <f>A!E275</f>
        <v>SIKB</v>
      </c>
      <c r="F275" t="str">
        <f>A!F275</f>
        <v>urn:immetingen:hoedanigheid:id:9</v>
      </c>
      <c r="G275" t="str">
        <f>A!G275</f>
        <v>www.sikb.nl</v>
      </c>
      <c r="H275" t="str">
        <f>A!H275</f>
        <v>urn:immetingen:parameter:id:441</v>
      </c>
      <c r="I275" t="str">
        <f>A!I275</f>
        <v>www.sikb.nl</v>
      </c>
      <c r="J275" t="str">
        <f>A!J275</f>
        <v>urn:immetingen:parameter:id:2720</v>
      </c>
      <c r="K275" t="str">
        <f>A!K275</f>
        <v>www.sikb.nl</v>
      </c>
      <c r="L275">
        <f>A!L275</f>
        <v>45897</v>
      </c>
      <c r="M275" t="str">
        <f>A!M275</f>
        <v>urn:immetingen:LabopdrachtStatus:id:5</v>
      </c>
      <c r="N275">
        <f>A!N275</f>
        <v>1</v>
      </c>
      <c r="O275">
        <f>A!O275</f>
        <v>1</v>
      </c>
      <c r="P275" s="21" t="str">
        <f>IF(A!P275="","",INDEX(B!$A$1:$BT$2000,MATCH(A!P275,B!$AX$1:$AX$2000,0),D!$B$15))</f>
        <v>A04-1-1 A04 (400-500)</v>
      </c>
      <c r="Q275">
        <f>A!Q275</f>
        <v>0</v>
      </c>
      <c r="R275">
        <f>A!R275</f>
        <v>0</v>
      </c>
      <c r="S275">
        <f>A!S275</f>
        <v>0</v>
      </c>
      <c r="T275" t="str">
        <f>A!T275</f>
        <v>immetingen:AnalyticResultType</v>
      </c>
      <c r="U275" t="str">
        <f>A!U275</f>
        <v>&lt;0.2 µg/l</v>
      </c>
      <c r="V275" s="21">
        <f>IF(A!V275="&lt;",1,A!V275)</f>
        <v>1</v>
      </c>
      <c r="W275">
        <f>A!W275</f>
        <v>0.2</v>
      </c>
      <c r="X275">
        <f>A!X275</f>
        <v>0.2</v>
      </c>
      <c r="Y275" t="str">
        <f>A!Y275</f>
        <v>urn:immetingen:eenheid:id:14</v>
      </c>
      <c r="Z275" s="21">
        <f t="shared" si="4"/>
        <v>14</v>
      </c>
      <c r="AA275" t="str">
        <f>A!Z275</f>
        <v>urn:immetingen:kwaliteitsoordeel:id:0</v>
      </c>
      <c r="AB275" t="str">
        <f>A!AA275</f>
        <v>www.sikb.nl</v>
      </c>
      <c r="AC275" t="str">
        <f>A!AB275</f>
        <v>urn:immetingen:waardebewerkingsmethode:id:5</v>
      </c>
      <c r="AD275" t="str">
        <f>A!AC275</f>
        <v>www.sikb.nl</v>
      </c>
      <c r="AE275" t="str">
        <f>A!AD275</f>
        <v>_b6ba313f-1cc5-4cd6-8885-2bd237343d87</v>
      </c>
      <c r="AF275">
        <f>A!AE275</f>
        <v>45894.436782407407</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21"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t="str">
        <f>A!CI275</f>
        <v>urn:imsikb0101:Applicaties:id:16</v>
      </c>
      <c r="CK275" t="str">
        <f>A!CJ275</f>
        <v>urn:imsikb0101:DatastroomType:id:1</v>
      </c>
      <c r="CL275">
        <f>A!CK275</f>
        <v>45897</v>
      </c>
      <c r="CM275" t="str">
        <f>A!CL275</f>
        <v>SGS, Rotterdam</v>
      </c>
      <c r="CN275" t="str">
        <f>A!CM275</f>
        <v>LABRESULTAAT SGS</v>
      </c>
      <c r="CO275">
        <f>A!CN275</f>
        <v>45897</v>
      </c>
      <c r="CP275">
        <f>A!CO275</f>
        <v>0</v>
      </c>
      <c r="CQ275" t="str">
        <f>A!CP275</f>
        <v>urn:imsikb0101:Leveranciers:id:21</v>
      </c>
      <c r="CR275" t="str">
        <f>A!CQ275</f>
        <v>14.7.0</v>
      </c>
    </row>
    <row r="276" spans="1:96" x14ac:dyDescent="0.2">
      <c r="A276" t="str">
        <f>A!A276</f>
        <v>LABRESULTAAT</v>
      </c>
      <c r="B276">
        <f>A!B276</f>
        <v>119</v>
      </c>
      <c r="C276" t="str">
        <f>A!C276</f>
        <v>_406f2151-79ac-411c-a938-156d1e4de144</v>
      </c>
      <c r="D276" t="str">
        <f>A!D276</f>
        <v>406f2151-79ac-411c-a938-156d1e4de144</v>
      </c>
      <c r="E276" t="str">
        <f>A!E276</f>
        <v>SIKB</v>
      </c>
      <c r="F276" t="str">
        <f>A!F276</f>
        <v>urn:immetingen:hoedanigheid:id:9</v>
      </c>
      <c r="G276" t="str">
        <f>A!G276</f>
        <v>www.sikb.nl</v>
      </c>
      <c r="H276" t="str">
        <f>A!H276</f>
        <v>urn:immetingen:parameter:id:527</v>
      </c>
      <c r="I276" t="str">
        <f>A!I276</f>
        <v>www.sikb.nl</v>
      </c>
      <c r="J276" t="str">
        <f>A!J276</f>
        <v>urn:immetingen:parameter:id:2720</v>
      </c>
      <c r="K276" t="str">
        <f>A!K276</f>
        <v>www.sikb.nl</v>
      </c>
      <c r="L276">
        <f>A!L276</f>
        <v>45897</v>
      </c>
      <c r="M276" t="str">
        <f>A!M276</f>
        <v>urn:immetingen:LabopdrachtStatus:id:5</v>
      </c>
      <c r="N276">
        <f>A!N276</f>
        <v>1</v>
      </c>
      <c r="O276">
        <f>A!O276</f>
        <v>1</v>
      </c>
      <c r="P276" s="21" t="str">
        <f>IF(A!P276="","",INDEX(B!$A$1:$BT$2000,MATCH(A!P276,B!$AX$1:$AX$2000,0),D!$B$15))</f>
        <v>A04-1-1 A04 (400-500)</v>
      </c>
      <c r="Q276">
        <f>A!Q276</f>
        <v>0</v>
      </c>
      <c r="R276">
        <f>A!R276</f>
        <v>0</v>
      </c>
      <c r="S276">
        <f>A!S276</f>
        <v>0</v>
      </c>
      <c r="T276" t="str">
        <f>A!T276</f>
        <v>immetingen:AnalyticResultType</v>
      </c>
      <c r="U276" t="str">
        <f>A!U276</f>
        <v>&lt;2 µg/l</v>
      </c>
      <c r="V276" s="21">
        <f>IF(A!V276="&lt;",1,A!V276)</f>
        <v>1</v>
      </c>
      <c r="W276">
        <f>A!W276</f>
        <v>2</v>
      </c>
      <c r="X276">
        <f>A!X276</f>
        <v>2</v>
      </c>
      <c r="Y276" t="str">
        <f>A!Y276</f>
        <v>urn:immetingen:eenheid:id:14</v>
      </c>
      <c r="Z276" s="21">
        <f t="shared" si="4"/>
        <v>14</v>
      </c>
      <c r="AA276" t="str">
        <f>A!Z276</f>
        <v>urn:immetingen:kwaliteitsoordeel:id:0</v>
      </c>
      <c r="AB276" t="str">
        <f>A!AA276</f>
        <v>www.sikb.nl</v>
      </c>
      <c r="AC276" t="str">
        <f>A!AB276</f>
        <v>urn:immetingen:waardebewerkingsmethode:id:5</v>
      </c>
      <c r="AD276" t="str">
        <f>A!AC276</f>
        <v>www.sikb.nl</v>
      </c>
      <c r="AE276" t="str">
        <f>A!AD276</f>
        <v>_d0611869-501f-4cd0-afee-a9f27e984172</v>
      </c>
      <c r="AF276">
        <f>A!AE276</f>
        <v>45894.436782407407</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21"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t="str">
        <f>A!CI276</f>
        <v>urn:imsikb0101:Applicaties:id:16</v>
      </c>
      <c r="CK276" t="str">
        <f>A!CJ276</f>
        <v>urn:imsikb0101:DatastroomType:id:1</v>
      </c>
      <c r="CL276">
        <f>A!CK276</f>
        <v>45897</v>
      </c>
      <c r="CM276" t="str">
        <f>A!CL276</f>
        <v>SGS, Rotterdam</v>
      </c>
      <c r="CN276" t="str">
        <f>A!CM276</f>
        <v>LABRESULTAAT SGS</v>
      </c>
      <c r="CO276">
        <f>A!CN276</f>
        <v>45897</v>
      </c>
      <c r="CP276">
        <f>A!CO276</f>
        <v>0</v>
      </c>
      <c r="CQ276" t="str">
        <f>A!CP276</f>
        <v>urn:imsikb0101:Leveranciers:id:21</v>
      </c>
      <c r="CR276" t="str">
        <f>A!CQ276</f>
        <v>14.7.0</v>
      </c>
    </row>
    <row r="277" spans="1:96" x14ac:dyDescent="0.2">
      <c r="A277" t="str">
        <f>A!A277</f>
        <v>LABRESULTAAT</v>
      </c>
      <c r="B277">
        <f>A!B277</f>
        <v>120</v>
      </c>
      <c r="C277" t="str">
        <f>A!C277</f>
        <v>_33ddc4b2-a9dd-4f53-ad00-67f7ce65df83</v>
      </c>
      <c r="D277" t="str">
        <f>A!D277</f>
        <v>33ddc4b2-a9dd-4f53-ad00-67f7ce65df83</v>
      </c>
      <c r="E277" t="str">
        <f>A!E277</f>
        <v>SIKB</v>
      </c>
      <c r="F277" t="str">
        <f>A!F277</f>
        <v>urn:immetingen:hoedanigheid:id:9</v>
      </c>
      <c r="G277" t="str">
        <f>A!G277</f>
        <v>www.sikb.nl</v>
      </c>
      <c r="H277" t="str">
        <f>A!H277</f>
        <v>urn:immetingen:parameter:id:971</v>
      </c>
      <c r="I277" t="str">
        <f>A!I277</f>
        <v>www.sikb.nl</v>
      </c>
      <c r="J277" t="str">
        <f>A!J277</f>
        <v>urn:immetingen:parameter:id:2720</v>
      </c>
      <c r="K277" t="str">
        <f>A!K277</f>
        <v>www.sikb.nl</v>
      </c>
      <c r="L277">
        <f>A!L277</f>
        <v>45897</v>
      </c>
      <c r="M277" t="str">
        <f>A!M277</f>
        <v>urn:immetingen:LabopdrachtStatus:id:5</v>
      </c>
      <c r="N277">
        <f>A!N277</f>
        <v>1</v>
      </c>
      <c r="O277">
        <f>A!O277</f>
        <v>1</v>
      </c>
      <c r="P277" s="21" t="str">
        <f>IF(A!P277="","",INDEX(B!$A$1:$BT$2000,MATCH(A!P277,B!$AX$1:$AX$2000,0),D!$B$15))</f>
        <v>A04-1-1 A04 (400-500)</v>
      </c>
      <c r="Q277">
        <f>A!Q277</f>
        <v>0</v>
      </c>
      <c r="R277">
        <f>A!R277</f>
        <v>0</v>
      </c>
      <c r="S277">
        <f>A!S277</f>
        <v>0</v>
      </c>
      <c r="T277" t="str">
        <f>A!T277</f>
        <v>immetingen:AnalyticResultType</v>
      </c>
      <c r="U277" t="str">
        <f>A!U277</f>
        <v>&lt;2 µg/l</v>
      </c>
      <c r="V277" s="21">
        <f>IF(A!V277="&lt;",1,A!V277)</f>
        <v>1</v>
      </c>
      <c r="W277">
        <f>A!W277</f>
        <v>2</v>
      </c>
      <c r="X277">
        <f>A!X277</f>
        <v>2</v>
      </c>
      <c r="Y277" t="str">
        <f>A!Y277</f>
        <v>urn:immetingen:eenheid:id:14</v>
      </c>
      <c r="Z277" s="21">
        <f t="shared" si="4"/>
        <v>14</v>
      </c>
      <c r="AA277" t="str">
        <f>A!Z277</f>
        <v>urn:immetingen:kwaliteitsoordeel:id:0</v>
      </c>
      <c r="AB277" t="str">
        <f>A!AA277</f>
        <v>www.sikb.nl</v>
      </c>
      <c r="AC277" t="str">
        <f>A!AB277</f>
        <v>urn:immetingen:waardebewerkingsmethode:id:5</v>
      </c>
      <c r="AD277" t="str">
        <f>A!AC277</f>
        <v>www.sikb.nl</v>
      </c>
      <c r="AE277" t="str">
        <f>A!AD277</f>
        <v>_5b005e75-4f9f-4cec-b9d9-26ce0c3353b1</v>
      </c>
      <c r="AF277">
        <f>A!AE277</f>
        <v>45894.436782407407</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21"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t="str">
        <f>A!CI277</f>
        <v>urn:imsikb0101:Applicaties:id:16</v>
      </c>
      <c r="CK277" t="str">
        <f>A!CJ277</f>
        <v>urn:imsikb0101:DatastroomType:id:1</v>
      </c>
      <c r="CL277">
        <f>A!CK277</f>
        <v>45897</v>
      </c>
      <c r="CM277" t="str">
        <f>A!CL277</f>
        <v>SGS, Rotterdam</v>
      </c>
      <c r="CN277" t="str">
        <f>A!CM277</f>
        <v>LABRESULTAAT SGS</v>
      </c>
      <c r="CO277">
        <f>A!CN277</f>
        <v>45897</v>
      </c>
      <c r="CP277">
        <f>A!CO277</f>
        <v>0</v>
      </c>
      <c r="CQ277" t="str">
        <f>A!CP277</f>
        <v>urn:imsikb0101:Leveranciers:id:21</v>
      </c>
      <c r="CR277" t="str">
        <f>A!CQ277</f>
        <v>14.7.0</v>
      </c>
    </row>
    <row r="278" spans="1:96" x14ac:dyDescent="0.2">
      <c r="A278" t="str">
        <f>A!A278</f>
        <v>LABRESULTAAT</v>
      </c>
      <c r="B278">
        <f>A!B278</f>
        <v>121</v>
      </c>
      <c r="C278" t="str">
        <f>A!C278</f>
        <v>_c5d2e6e8-4667-4779-ab14-e5408d70f668</v>
      </c>
      <c r="D278" t="str">
        <f>A!D278</f>
        <v>c5d2e6e8-4667-4779-ab14-e5408d70f668</v>
      </c>
      <c r="E278" t="str">
        <f>A!E278</f>
        <v>SIKB</v>
      </c>
      <c r="F278" t="str">
        <f>A!F278</f>
        <v>urn:immetingen:hoedanigheid:id:9</v>
      </c>
      <c r="G278" t="str">
        <f>A!G278</f>
        <v>www.sikb.nl</v>
      </c>
      <c r="H278" t="str">
        <f>A!H278</f>
        <v>urn:immetingen:parameter:id:1243</v>
      </c>
      <c r="I278" t="str">
        <f>A!I278</f>
        <v>www.sikb.nl</v>
      </c>
      <c r="J278" t="str">
        <f>A!J278</f>
        <v>urn:immetingen:parameter:id:2720</v>
      </c>
      <c r="K278" t="str">
        <f>A!K278</f>
        <v>www.sikb.nl</v>
      </c>
      <c r="L278">
        <f>A!L278</f>
        <v>45897</v>
      </c>
      <c r="M278" t="str">
        <f>A!M278</f>
        <v>urn:immetingen:LabopdrachtStatus:id:5</v>
      </c>
      <c r="N278">
        <f>A!N278</f>
        <v>1</v>
      </c>
      <c r="O278">
        <f>A!O278</f>
        <v>1</v>
      </c>
      <c r="P278" s="21" t="str">
        <f>IF(A!P278="","",INDEX(B!$A$1:$BT$2000,MATCH(A!P278,B!$AX$1:$AX$2000,0),D!$B$15))</f>
        <v>A04-1-1 A04 (400-500)</v>
      </c>
      <c r="Q278">
        <f>A!Q278</f>
        <v>0</v>
      </c>
      <c r="R278">
        <f>A!R278</f>
        <v>0</v>
      </c>
      <c r="S278">
        <f>A!S278</f>
        <v>0</v>
      </c>
      <c r="T278" t="str">
        <f>A!T278</f>
        <v>immetingen:AnalyticResultType</v>
      </c>
      <c r="U278" t="str">
        <f>A!U278</f>
        <v>&lt;2 µg/l</v>
      </c>
      <c r="V278" s="21">
        <f>IF(A!V278="&lt;",1,A!V278)</f>
        <v>1</v>
      </c>
      <c r="W278">
        <f>A!W278</f>
        <v>2</v>
      </c>
      <c r="X278">
        <f>A!X278</f>
        <v>2</v>
      </c>
      <c r="Y278" t="str">
        <f>A!Y278</f>
        <v>urn:immetingen:eenheid:id:14</v>
      </c>
      <c r="Z278" s="21">
        <f t="shared" si="4"/>
        <v>14</v>
      </c>
      <c r="AA278" t="str">
        <f>A!Z278</f>
        <v>urn:immetingen:kwaliteitsoordeel:id:0</v>
      </c>
      <c r="AB278" t="str">
        <f>A!AA278</f>
        <v>www.sikb.nl</v>
      </c>
      <c r="AC278" t="str">
        <f>A!AB278</f>
        <v>urn:immetingen:waardebewerkingsmethode:id:5</v>
      </c>
      <c r="AD278" t="str">
        <f>A!AC278</f>
        <v>www.sikb.nl</v>
      </c>
      <c r="AE278" t="str">
        <f>A!AD278</f>
        <v>_d7b10cc9-6028-46a3-8d4d-6f478c07f5a4</v>
      </c>
      <c r="AF278">
        <f>A!AE278</f>
        <v>45894.436782407407</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21"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t="str">
        <f>A!CI278</f>
        <v>urn:imsikb0101:Applicaties:id:16</v>
      </c>
      <c r="CK278" t="str">
        <f>A!CJ278</f>
        <v>urn:imsikb0101:DatastroomType:id:1</v>
      </c>
      <c r="CL278">
        <f>A!CK278</f>
        <v>45897</v>
      </c>
      <c r="CM278" t="str">
        <f>A!CL278</f>
        <v>SGS, Rotterdam</v>
      </c>
      <c r="CN278" t="str">
        <f>A!CM278</f>
        <v>LABRESULTAAT SGS</v>
      </c>
      <c r="CO278">
        <f>A!CN278</f>
        <v>45897</v>
      </c>
      <c r="CP278">
        <f>A!CO278</f>
        <v>0</v>
      </c>
      <c r="CQ278" t="str">
        <f>A!CP278</f>
        <v>urn:imsikb0101:Leveranciers:id:21</v>
      </c>
      <c r="CR278" t="str">
        <f>A!CQ278</f>
        <v>14.7.0</v>
      </c>
    </row>
    <row r="279" spans="1:96" x14ac:dyDescent="0.2">
      <c r="A279" t="str">
        <f>A!A279</f>
        <v>LABRESULTAAT</v>
      </c>
      <c r="B279">
        <f>A!B279</f>
        <v>122</v>
      </c>
      <c r="C279" t="str">
        <f>A!C279</f>
        <v>_1ccdf189-2d83-4486-a003-0bc7242a3ccb</v>
      </c>
      <c r="D279" t="str">
        <f>A!D279</f>
        <v>1ccdf189-2d83-4486-a003-0bc7242a3ccb</v>
      </c>
      <c r="E279" t="str">
        <f>A!E279</f>
        <v>SIKB</v>
      </c>
      <c r="F279" t="str">
        <f>A!F279</f>
        <v>urn:immetingen:hoedanigheid:id:9</v>
      </c>
      <c r="G279" t="str">
        <f>A!G279</f>
        <v>www.sikb.nl</v>
      </c>
      <c r="H279" t="str">
        <f>A!H279</f>
        <v>urn:immetingen:parameter:id:1267</v>
      </c>
      <c r="I279" t="str">
        <f>A!I279</f>
        <v>www.sikb.nl</v>
      </c>
      <c r="J279" t="str">
        <f>A!J279</f>
        <v>urn:immetingen:parameter:id:2720</v>
      </c>
      <c r="K279" t="str">
        <f>A!K279</f>
        <v>www.sikb.nl</v>
      </c>
      <c r="L279">
        <f>A!L279</f>
        <v>45897</v>
      </c>
      <c r="M279" t="str">
        <f>A!M279</f>
        <v>urn:immetingen:LabopdrachtStatus:id:5</v>
      </c>
      <c r="N279">
        <f>A!N279</f>
        <v>1</v>
      </c>
      <c r="O279">
        <f>A!O279</f>
        <v>1</v>
      </c>
      <c r="P279" s="21" t="str">
        <f>IF(A!P279="","",INDEX(B!$A$1:$BT$2000,MATCH(A!P279,B!$AX$1:$AX$2000,0),D!$B$15))</f>
        <v>A04-1-1 A04 (400-500)</v>
      </c>
      <c r="Q279">
        <f>A!Q279</f>
        <v>0</v>
      </c>
      <c r="R279">
        <f>A!R279</f>
        <v>0</v>
      </c>
      <c r="S279">
        <f>A!S279</f>
        <v>0</v>
      </c>
      <c r="T279" t="str">
        <f>A!T279</f>
        <v>immetingen:AnalyticResultType</v>
      </c>
      <c r="U279" t="str">
        <f>A!U279</f>
        <v>6.4 µg/l</v>
      </c>
      <c r="V279" s="21">
        <f>IF(A!V279="&lt;",1,A!V279)</f>
        <v>0</v>
      </c>
      <c r="W279">
        <f>A!W279</f>
        <v>6.4</v>
      </c>
      <c r="X279">
        <f>A!X279</f>
        <v>6.4</v>
      </c>
      <c r="Y279" t="str">
        <f>A!Y279</f>
        <v>urn:immetingen:eenheid:id:14</v>
      </c>
      <c r="Z279" s="21">
        <f t="shared" si="4"/>
        <v>14</v>
      </c>
      <c r="AA279" t="str">
        <f>A!Z279</f>
        <v>urn:immetingen:kwaliteitsoordeel:id:0</v>
      </c>
      <c r="AB279" t="str">
        <f>A!AA279</f>
        <v>www.sikb.nl</v>
      </c>
      <c r="AC279" t="str">
        <f>A!AB279</f>
        <v>urn:immetingen:waardebewerkingsmethode:id:5</v>
      </c>
      <c r="AD279" t="str">
        <f>A!AC279</f>
        <v>www.sikb.nl</v>
      </c>
      <c r="AE279" t="str">
        <f>A!AD279</f>
        <v>_e87a01bd-6d4e-4a1c-b77d-fb129a1aac5d</v>
      </c>
      <c r="AF279">
        <f>A!AE279</f>
        <v>45894.436782407407</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21"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t="str">
        <f>A!CI279</f>
        <v>urn:imsikb0101:Applicaties:id:16</v>
      </c>
      <c r="CK279" t="str">
        <f>A!CJ279</f>
        <v>urn:imsikb0101:DatastroomType:id:1</v>
      </c>
      <c r="CL279">
        <f>A!CK279</f>
        <v>45897</v>
      </c>
      <c r="CM279" t="str">
        <f>A!CL279</f>
        <v>SGS, Rotterdam</v>
      </c>
      <c r="CN279" t="str">
        <f>A!CM279</f>
        <v>LABRESULTAAT SGS</v>
      </c>
      <c r="CO279">
        <f>A!CN279</f>
        <v>45897</v>
      </c>
      <c r="CP279">
        <f>A!CO279</f>
        <v>0</v>
      </c>
      <c r="CQ279" t="str">
        <f>A!CP279</f>
        <v>urn:imsikb0101:Leveranciers:id:21</v>
      </c>
      <c r="CR279" t="str">
        <f>A!CQ279</f>
        <v>14.7.0</v>
      </c>
    </row>
    <row r="280" spans="1:96" x14ac:dyDescent="0.2">
      <c r="A280" t="str">
        <f>A!A280</f>
        <v>LABRESULTAAT</v>
      </c>
      <c r="B280">
        <f>A!B280</f>
        <v>123</v>
      </c>
      <c r="C280" t="str">
        <f>A!C280</f>
        <v>_c6335fbc-d8b3-4a78-9553-10cbaa8940d4</v>
      </c>
      <c r="D280" t="str">
        <f>A!D280</f>
        <v>c6335fbc-d8b3-4a78-9553-10cbaa8940d4</v>
      </c>
      <c r="E280" t="str">
        <f>A!E280</f>
        <v>SIKB</v>
      </c>
      <c r="F280" t="str">
        <f>A!F280</f>
        <v>urn:immetingen:hoedanigheid:id:9</v>
      </c>
      <c r="G280" t="str">
        <f>A!G280</f>
        <v>www.sikb.nl</v>
      </c>
      <c r="H280" t="str">
        <f>A!H280</f>
        <v>urn:immetingen:parameter:id:1116</v>
      </c>
      <c r="I280" t="str">
        <f>A!I280</f>
        <v>www.sikb.nl</v>
      </c>
      <c r="J280" t="str">
        <f>A!J280</f>
        <v>urn:immetingen:parameter:id:2720</v>
      </c>
      <c r="K280" t="str">
        <f>A!K280</f>
        <v>www.sikb.nl</v>
      </c>
      <c r="L280">
        <f>A!L280</f>
        <v>45897</v>
      </c>
      <c r="M280" t="str">
        <f>A!M280</f>
        <v>urn:immetingen:LabopdrachtStatus:id:5</v>
      </c>
      <c r="N280">
        <f>A!N280</f>
        <v>1</v>
      </c>
      <c r="O280">
        <f>A!O280</f>
        <v>1</v>
      </c>
      <c r="P280" s="21" t="str">
        <f>IF(A!P280="","",INDEX(B!$A$1:$BT$2000,MATCH(A!P280,B!$AX$1:$AX$2000,0),D!$B$15))</f>
        <v>A04-1-1 A04 (400-500)</v>
      </c>
      <c r="Q280">
        <f>A!Q280</f>
        <v>0</v>
      </c>
      <c r="R280">
        <f>A!R280</f>
        <v>0</v>
      </c>
      <c r="S280">
        <f>A!S280</f>
        <v>0</v>
      </c>
      <c r="T280" t="str">
        <f>A!T280</f>
        <v>immetingen:AnalyticResultType</v>
      </c>
      <c r="U280" t="str">
        <f>A!U280</f>
        <v>&lt;2 µg/l</v>
      </c>
      <c r="V280" s="21">
        <f>IF(A!V280="&lt;",1,A!V280)</f>
        <v>1</v>
      </c>
      <c r="W280">
        <f>A!W280</f>
        <v>2</v>
      </c>
      <c r="X280">
        <f>A!X280</f>
        <v>2</v>
      </c>
      <c r="Y280" t="str">
        <f>A!Y280</f>
        <v>urn:immetingen:eenheid:id:14</v>
      </c>
      <c r="Z280" s="21">
        <f t="shared" si="4"/>
        <v>14</v>
      </c>
      <c r="AA280" t="str">
        <f>A!Z280</f>
        <v>urn:immetingen:kwaliteitsoordeel:id:0</v>
      </c>
      <c r="AB280" t="str">
        <f>A!AA280</f>
        <v>www.sikb.nl</v>
      </c>
      <c r="AC280" t="str">
        <f>A!AB280</f>
        <v>urn:immetingen:waardebewerkingsmethode:id:5</v>
      </c>
      <c r="AD280" t="str">
        <f>A!AC280</f>
        <v>www.sikb.nl</v>
      </c>
      <c r="AE280" t="str">
        <f>A!AD280</f>
        <v>_d29f437e-a81b-4c02-af6a-b151db06f118</v>
      </c>
      <c r="AF280">
        <f>A!AE280</f>
        <v>45894.436782407407</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21"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t="str">
        <f>A!CI280</f>
        <v>urn:imsikb0101:Applicaties:id:16</v>
      </c>
      <c r="CK280" t="str">
        <f>A!CJ280</f>
        <v>urn:imsikb0101:DatastroomType:id:1</v>
      </c>
      <c r="CL280">
        <f>A!CK280</f>
        <v>45897</v>
      </c>
      <c r="CM280" t="str">
        <f>A!CL280</f>
        <v>SGS, Rotterdam</v>
      </c>
      <c r="CN280" t="str">
        <f>A!CM280</f>
        <v>LABRESULTAAT SGS</v>
      </c>
      <c r="CO280">
        <f>A!CN280</f>
        <v>45897</v>
      </c>
      <c r="CP280">
        <f>A!CO280</f>
        <v>0</v>
      </c>
      <c r="CQ280" t="str">
        <f>A!CP280</f>
        <v>urn:imsikb0101:Leveranciers:id:21</v>
      </c>
      <c r="CR280" t="str">
        <f>A!CQ280</f>
        <v>14.7.0</v>
      </c>
    </row>
    <row r="281" spans="1:96" x14ac:dyDescent="0.2">
      <c r="A281" t="str">
        <f>A!A281</f>
        <v>LABRESULTAAT</v>
      </c>
      <c r="B281">
        <f>A!B281</f>
        <v>124</v>
      </c>
      <c r="C281" t="str">
        <f>A!C281</f>
        <v>_de955e2b-70d8-4054-b24d-5c839e198387</v>
      </c>
      <c r="D281" t="str">
        <f>A!D281</f>
        <v>de955e2b-70d8-4054-b24d-5c839e198387</v>
      </c>
      <c r="E281" t="str">
        <f>A!E281</f>
        <v>SIKB</v>
      </c>
      <c r="F281" t="str">
        <f>A!F281</f>
        <v>urn:immetingen:hoedanigheid:id:9</v>
      </c>
      <c r="G281" t="str">
        <f>A!G281</f>
        <v>www.sikb.nl</v>
      </c>
      <c r="H281" t="str">
        <f>A!H281</f>
        <v>urn:immetingen:parameter:id:1693</v>
      </c>
      <c r="I281" t="str">
        <f>A!I281</f>
        <v>www.sikb.nl</v>
      </c>
      <c r="J281" t="str">
        <f>A!J281</f>
        <v>urn:immetingen:parameter:id:2720</v>
      </c>
      <c r="K281" t="str">
        <f>A!K281</f>
        <v>www.sikb.nl</v>
      </c>
      <c r="L281">
        <f>A!L281</f>
        <v>45897</v>
      </c>
      <c r="M281" t="str">
        <f>A!M281</f>
        <v>urn:immetingen:LabopdrachtStatus:id:5</v>
      </c>
      <c r="N281">
        <f>A!N281</f>
        <v>1</v>
      </c>
      <c r="O281">
        <f>A!O281</f>
        <v>1</v>
      </c>
      <c r="P281" s="21" t="str">
        <f>IF(A!P281="","",INDEX(B!$A$1:$BT$2000,MATCH(A!P281,B!$AX$1:$AX$2000,0),D!$B$15))</f>
        <v>A04-1-1 A04 (400-500)</v>
      </c>
      <c r="Q281">
        <f>A!Q281</f>
        <v>0</v>
      </c>
      <c r="R281">
        <f>A!R281</f>
        <v>0</v>
      </c>
      <c r="S281">
        <f>A!S281</f>
        <v>0</v>
      </c>
      <c r="T281" t="str">
        <f>A!T281</f>
        <v>immetingen:AnalyticResultType</v>
      </c>
      <c r="U281" t="str">
        <f>A!U281</f>
        <v>&lt;10 µg/l</v>
      </c>
      <c r="V281" s="21">
        <f>IF(A!V281="&lt;",1,A!V281)</f>
        <v>1</v>
      </c>
      <c r="W281">
        <f>A!W281</f>
        <v>10</v>
      </c>
      <c r="X281">
        <f>A!X281</f>
        <v>10</v>
      </c>
      <c r="Y281" t="str">
        <f>A!Y281</f>
        <v>urn:immetingen:eenheid:id:14</v>
      </c>
      <c r="Z281" s="21">
        <f t="shared" si="4"/>
        <v>14</v>
      </c>
      <c r="AA281" t="str">
        <f>A!Z281</f>
        <v>urn:immetingen:kwaliteitsoordeel:id:0</v>
      </c>
      <c r="AB281" t="str">
        <f>A!AA281</f>
        <v>www.sikb.nl</v>
      </c>
      <c r="AC281" t="str">
        <f>A!AB281</f>
        <v>urn:immetingen:waardebewerkingsmethode:id:5</v>
      </c>
      <c r="AD281" t="str">
        <f>A!AC281</f>
        <v>www.sikb.nl</v>
      </c>
      <c r="AE281" t="str">
        <f>A!AD281</f>
        <v>_fa910b07-ba0c-4f73-9572-80bc840bd8af</v>
      </c>
      <c r="AF281">
        <f>A!AE281</f>
        <v>45894.436782407407</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21"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t="str">
        <f>A!CI281</f>
        <v>urn:imsikb0101:Applicaties:id:16</v>
      </c>
      <c r="CK281" t="str">
        <f>A!CJ281</f>
        <v>urn:imsikb0101:DatastroomType:id:1</v>
      </c>
      <c r="CL281">
        <f>A!CK281</f>
        <v>45897</v>
      </c>
      <c r="CM281" t="str">
        <f>A!CL281</f>
        <v>SGS, Rotterdam</v>
      </c>
      <c r="CN281" t="str">
        <f>A!CM281</f>
        <v>LABRESULTAAT SGS</v>
      </c>
      <c r="CO281">
        <f>A!CN281</f>
        <v>45897</v>
      </c>
      <c r="CP281">
        <f>A!CO281</f>
        <v>0</v>
      </c>
      <c r="CQ281" t="str">
        <f>A!CP281</f>
        <v>urn:imsikb0101:Leveranciers:id:21</v>
      </c>
      <c r="CR281" t="str">
        <f>A!CQ281</f>
        <v>14.7.0</v>
      </c>
    </row>
    <row r="282" spans="1:96" x14ac:dyDescent="0.2">
      <c r="A282" t="str">
        <f>A!A282</f>
        <v>LABRESULTAAT</v>
      </c>
      <c r="B282">
        <f>A!B282</f>
        <v>125</v>
      </c>
      <c r="C282" t="str">
        <f>A!C282</f>
        <v>_2b722e6b-a63e-44b7-b50f-58a2623081d5</v>
      </c>
      <c r="D282" t="str">
        <f>A!D282</f>
        <v>2b722e6b-a63e-44b7-b50f-58a2623081d5</v>
      </c>
      <c r="E282" t="str">
        <f>A!E282</f>
        <v>SIKB</v>
      </c>
      <c r="F282" t="str">
        <f>A!F282</f>
        <v>urn:immetingen:hoedanigheid:id:8</v>
      </c>
      <c r="G282" t="str">
        <f>A!G282</f>
        <v>www.sikb.nl</v>
      </c>
      <c r="H282" t="str">
        <f>A!H282</f>
        <v>urn:immetingen:parameter:id:1259</v>
      </c>
      <c r="I282" t="str">
        <f>A!I282</f>
        <v>www.sikb.nl</v>
      </c>
      <c r="J282" t="str">
        <f>A!J282</f>
        <v>urn:immetingen:parameter:id:2720</v>
      </c>
      <c r="K282" t="str">
        <f>A!K282</f>
        <v>www.sikb.nl</v>
      </c>
      <c r="L282">
        <f>A!L282</f>
        <v>45897</v>
      </c>
      <c r="M282" t="str">
        <f>A!M282</f>
        <v>urn:immetingen:LabopdrachtStatus:id:5</v>
      </c>
      <c r="N282">
        <f>A!N282</f>
        <v>1</v>
      </c>
      <c r="O282">
        <f>A!O282</f>
        <v>1</v>
      </c>
      <c r="P282" s="21" t="str">
        <f>IF(A!P282="","",INDEX(B!$A$1:$BT$2000,MATCH(A!P282,B!$AX$1:$AX$2000,0),D!$B$15))</f>
        <v>A04-1-1 A04 (400-500)</v>
      </c>
      <c r="Q282">
        <f>A!Q282</f>
        <v>0</v>
      </c>
      <c r="R282">
        <f>A!R282</f>
        <v>0</v>
      </c>
      <c r="S282">
        <f>A!S282</f>
        <v>0</v>
      </c>
      <c r="T282" t="str">
        <f>A!T282</f>
        <v>immetingen:AnalyticResultType</v>
      </c>
      <c r="U282" t="str">
        <f>A!U282</f>
        <v>0.02 µg/l</v>
      </c>
      <c r="V282" s="21">
        <f>IF(A!V282="&lt;",1,A!V282)</f>
        <v>0</v>
      </c>
      <c r="W282">
        <f>A!W282</f>
        <v>0.02</v>
      </c>
      <c r="X282">
        <f>A!X282</f>
        <v>0.02</v>
      </c>
      <c r="Y282" t="str">
        <f>A!Y282</f>
        <v>urn:immetingen:eenheid:id:14</v>
      </c>
      <c r="Z282" s="21">
        <f t="shared" si="4"/>
        <v>14</v>
      </c>
      <c r="AA282" t="str">
        <f>A!Z282</f>
        <v>urn:immetingen:kwaliteitsoordeel:id:0</v>
      </c>
      <c r="AB282" t="str">
        <f>A!AA282</f>
        <v>www.sikb.nl</v>
      </c>
      <c r="AC282" t="str">
        <f>A!AB282</f>
        <v>urn:immetingen:waardebewerkingsmethode:id:5</v>
      </c>
      <c r="AD282" t="str">
        <f>A!AC282</f>
        <v>www.sikb.nl</v>
      </c>
      <c r="AE282" t="str">
        <f>A!AD282</f>
        <v>_7cf1019a-8517-4f22-881b-d3c07560be30</v>
      </c>
      <c r="AF282">
        <f>A!AE282</f>
        <v>45895.113807870373</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21"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t="str">
        <f>A!CI282</f>
        <v>urn:imsikb0101:Applicaties:id:16</v>
      </c>
      <c r="CK282" t="str">
        <f>A!CJ282</f>
        <v>urn:imsikb0101:DatastroomType:id:1</v>
      </c>
      <c r="CL282">
        <f>A!CK282</f>
        <v>45897</v>
      </c>
      <c r="CM282" t="str">
        <f>A!CL282</f>
        <v>SGS, Rotterdam</v>
      </c>
      <c r="CN282" t="str">
        <f>A!CM282</f>
        <v>LABRESULTAAT SGS</v>
      </c>
      <c r="CO282">
        <f>A!CN282</f>
        <v>45897</v>
      </c>
      <c r="CP282">
        <f>A!CO282</f>
        <v>0</v>
      </c>
      <c r="CQ282" t="str">
        <f>A!CP282</f>
        <v>urn:imsikb0101:Leveranciers:id:21</v>
      </c>
      <c r="CR282" t="str">
        <f>A!CQ282</f>
        <v>14.7.0</v>
      </c>
    </row>
    <row r="283" spans="1:96" x14ac:dyDescent="0.2">
      <c r="A283" t="str">
        <f>A!A283</f>
        <v>LABRESULTAAT</v>
      </c>
      <c r="B283">
        <f>A!B283</f>
        <v>126</v>
      </c>
      <c r="C283" t="str">
        <f>A!C283</f>
        <v>_3b228341-0436-4944-b065-51bc301aab11</v>
      </c>
      <c r="D283" t="str">
        <f>A!D283</f>
        <v>3b228341-0436-4944-b065-51bc301aab11</v>
      </c>
      <c r="E283" t="str">
        <f>A!E283</f>
        <v>SIKB</v>
      </c>
      <c r="F283" t="str">
        <f>A!F283</f>
        <v>urn:immetingen:hoedanigheid:id:8</v>
      </c>
      <c r="G283" t="str">
        <f>A!G283</f>
        <v>www.sikb.nl</v>
      </c>
      <c r="H283" t="str">
        <f>A!H283</f>
        <v>urn:immetingen:parameter:id:6039</v>
      </c>
      <c r="I283" t="str">
        <f>A!I283</f>
        <v>www.sikb.nl</v>
      </c>
      <c r="J283" t="str">
        <f>A!J283</f>
        <v>urn:immetingen:parameter:id:2720</v>
      </c>
      <c r="K283" t="str">
        <f>A!K283</f>
        <v>www.sikb.nl</v>
      </c>
      <c r="L283">
        <f>A!L283</f>
        <v>45897</v>
      </c>
      <c r="M283" t="str">
        <f>A!M283</f>
        <v>urn:immetingen:LabopdrachtStatus:id:5</v>
      </c>
      <c r="N283">
        <f>A!N283</f>
        <v>1</v>
      </c>
      <c r="O283">
        <f>A!O283</f>
        <v>1</v>
      </c>
      <c r="P283" s="21" t="str">
        <f>IF(A!P283="","",INDEX(B!$A$1:$BT$2000,MATCH(A!P283,B!$AX$1:$AX$2000,0),D!$B$15))</f>
        <v>A04-1-1 A04 (400-500)</v>
      </c>
      <c r="Q283">
        <f>A!Q283</f>
        <v>0</v>
      </c>
      <c r="R283">
        <f>A!R283</f>
        <v>0</v>
      </c>
      <c r="S283">
        <f>A!S283</f>
        <v>0</v>
      </c>
      <c r="T283" t="str">
        <f>A!T283</f>
        <v>immetingen:AnalyticResultType</v>
      </c>
      <c r="U283" t="str">
        <f>A!U283</f>
        <v>6.5 ng/l</v>
      </c>
      <c r="V283" s="21">
        <f>IF(A!V283="&lt;",1,A!V283)</f>
        <v>0</v>
      </c>
      <c r="W283">
        <f>A!W283</f>
        <v>6.5</v>
      </c>
      <c r="X283">
        <f>A!X283</f>
        <v>6.5</v>
      </c>
      <c r="Y283" t="str">
        <f>A!Y283</f>
        <v>urn:immetingen:eenheid:id:79</v>
      </c>
      <c r="Z283" s="21">
        <f t="shared" si="4"/>
        <v>79</v>
      </c>
      <c r="AA283" t="str">
        <f>A!Z283</f>
        <v>urn:immetingen:kwaliteitsoordeel:id:0</v>
      </c>
      <c r="AB283" t="str">
        <f>A!AA283</f>
        <v>www.sikb.nl</v>
      </c>
      <c r="AC283" t="str">
        <f>A!AB283</f>
        <v>urn:immetingen:waardebewerkingsmethode:id:5</v>
      </c>
      <c r="AD283" t="str">
        <f>A!AC283</f>
        <v>www.sikb.nl</v>
      </c>
      <c r="AE283" t="str">
        <f>A!AD283</f>
        <v>_2b9ecfec-58dc-44de-bbce-908a0435da31</v>
      </c>
      <c r="AF283">
        <f>A!AE283</f>
        <v>45895.679837962962</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21"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t="str">
        <f>A!CI283</f>
        <v>urn:imsikb0101:Applicaties:id:16</v>
      </c>
      <c r="CK283" t="str">
        <f>A!CJ283</f>
        <v>urn:imsikb0101:DatastroomType:id:1</v>
      </c>
      <c r="CL283">
        <f>A!CK283</f>
        <v>45897</v>
      </c>
      <c r="CM283" t="str">
        <f>A!CL283</f>
        <v>SGS, Rotterdam</v>
      </c>
      <c r="CN283" t="str">
        <f>A!CM283</f>
        <v>LABRESULTAAT SGS</v>
      </c>
      <c r="CO283">
        <f>A!CN283</f>
        <v>45897</v>
      </c>
      <c r="CP283">
        <f>A!CO283</f>
        <v>0</v>
      </c>
      <c r="CQ283" t="str">
        <f>A!CP283</f>
        <v>urn:imsikb0101:Leveranciers:id:21</v>
      </c>
      <c r="CR283" t="str">
        <f>A!CQ283</f>
        <v>14.7.0</v>
      </c>
    </row>
    <row r="284" spans="1:96" x14ac:dyDescent="0.2">
      <c r="A284" t="str">
        <f>A!A284</f>
        <v>LABRESULTAAT</v>
      </c>
      <c r="B284">
        <f>A!B284</f>
        <v>127</v>
      </c>
      <c r="C284" t="str">
        <f>A!C284</f>
        <v>_c4a489dc-361f-4e44-8e42-276961468671</v>
      </c>
      <c r="D284" t="str">
        <f>A!D284</f>
        <v>c4a489dc-361f-4e44-8e42-276961468671</v>
      </c>
      <c r="E284" t="str">
        <f>A!E284</f>
        <v>SIKB</v>
      </c>
      <c r="F284" t="str">
        <f>A!F284</f>
        <v>urn:immetingen:hoedanigheid:id:8</v>
      </c>
      <c r="G284" t="str">
        <f>A!G284</f>
        <v>www.sikb.nl</v>
      </c>
      <c r="H284" t="str">
        <f>A!H284</f>
        <v>urn:immetingen:parameter:id:5996</v>
      </c>
      <c r="I284" t="str">
        <f>A!I284</f>
        <v>www.sikb.nl</v>
      </c>
      <c r="J284" t="str">
        <f>A!J284</f>
        <v>urn:immetingen:parameter:id:2720</v>
      </c>
      <c r="K284" t="str">
        <f>A!K284</f>
        <v>www.sikb.nl</v>
      </c>
      <c r="L284">
        <f>A!L284</f>
        <v>45897</v>
      </c>
      <c r="M284" t="str">
        <f>A!M284</f>
        <v>urn:immetingen:LabopdrachtStatus:id:5</v>
      </c>
      <c r="N284">
        <f>A!N284</f>
        <v>1</v>
      </c>
      <c r="O284">
        <f>A!O284</f>
        <v>1</v>
      </c>
      <c r="P284" s="21" t="str">
        <f>IF(A!P284="","",INDEX(B!$A$1:$BT$2000,MATCH(A!P284,B!$AX$1:$AX$2000,0),D!$B$15))</f>
        <v>A04-1-1 A04 (400-500)</v>
      </c>
      <c r="Q284">
        <f>A!Q284</f>
        <v>0</v>
      </c>
      <c r="R284">
        <f>A!R284</f>
        <v>0</v>
      </c>
      <c r="S284">
        <f>A!S284</f>
        <v>0</v>
      </c>
      <c r="T284" t="str">
        <f>A!T284</f>
        <v>immetingen:AnalyticResultType</v>
      </c>
      <c r="U284" t="str">
        <f>A!U284</f>
        <v>1.1 ng/l</v>
      </c>
      <c r="V284" s="21">
        <f>IF(A!V284="&lt;",1,A!V284)</f>
        <v>0</v>
      </c>
      <c r="W284">
        <f>A!W284</f>
        <v>1.1000000000000001</v>
      </c>
      <c r="X284">
        <f>A!X284</f>
        <v>1.1000000000000001</v>
      </c>
      <c r="Y284" t="str">
        <f>A!Y284</f>
        <v>urn:immetingen:eenheid:id:79</v>
      </c>
      <c r="Z284" s="21">
        <f t="shared" si="4"/>
        <v>79</v>
      </c>
      <c r="AA284" t="str">
        <f>A!Z284</f>
        <v>urn:immetingen:kwaliteitsoordeel:id:0</v>
      </c>
      <c r="AB284" t="str">
        <f>A!AA284</f>
        <v>www.sikb.nl</v>
      </c>
      <c r="AC284" t="str">
        <f>A!AB284</f>
        <v>urn:immetingen:waardebewerkingsmethode:id:5</v>
      </c>
      <c r="AD284" t="str">
        <f>A!AC284</f>
        <v>www.sikb.nl</v>
      </c>
      <c r="AE284" t="str">
        <f>A!AD284</f>
        <v>_5fc61b42-f8f7-498f-b206-e9ca469e6814</v>
      </c>
      <c r="AF284">
        <f>A!AE284</f>
        <v>45895.679837962962</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21"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t="str">
        <f>A!CI284</f>
        <v>urn:imsikb0101:Applicaties:id:16</v>
      </c>
      <c r="CK284" t="str">
        <f>A!CJ284</f>
        <v>urn:imsikb0101:DatastroomType:id:1</v>
      </c>
      <c r="CL284">
        <f>A!CK284</f>
        <v>45897</v>
      </c>
      <c r="CM284" t="str">
        <f>A!CL284</f>
        <v>SGS, Rotterdam</v>
      </c>
      <c r="CN284" t="str">
        <f>A!CM284</f>
        <v>LABRESULTAAT SGS</v>
      </c>
      <c r="CO284">
        <f>A!CN284</f>
        <v>45897</v>
      </c>
      <c r="CP284">
        <f>A!CO284</f>
        <v>0</v>
      </c>
      <c r="CQ284" t="str">
        <f>A!CP284</f>
        <v>urn:imsikb0101:Leveranciers:id:21</v>
      </c>
      <c r="CR284" t="str">
        <f>A!CQ284</f>
        <v>14.7.0</v>
      </c>
    </row>
    <row r="285" spans="1:96" x14ac:dyDescent="0.2">
      <c r="A285" t="str">
        <f>A!A285</f>
        <v>LABRESULTAAT</v>
      </c>
      <c r="B285">
        <f>A!B285</f>
        <v>128</v>
      </c>
      <c r="C285" t="str">
        <f>A!C285</f>
        <v>_74fa9a0c-8b6f-49e6-a7f6-bfdfe562aaec</v>
      </c>
      <c r="D285" t="str">
        <f>A!D285</f>
        <v>74fa9a0c-8b6f-49e6-a7f6-bfdfe562aaec</v>
      </c>
      <c r="E285" t="str">
        <f>A!E285</f>
        <v>SIKB</v>
      </c>
      <c r="F285" t="str">
        <f>A!F285</f>
        <v>urn:immetingen:hoedanigheid:id:8</v>
      </c>
      <c r="G285" t="str">
        <f>A!G285</f>
        <v>www.sikb.nl</v>
      </c>
      <c r="H285" t="str">
        <f>A!H285</f>
        <v>urn:immetingen:parameter:id:5517</v>
      </c>
      <c r="I285" t="str">
        <f>A!I285</f>
        <v>www.sikb.nl</v>
      </c>
      <c r="J285" t="str">
        <f>A!J285</f>
        <v>urn:immetingen:parameter:id:2720</v>
      </c>
      <c r="K285" t="str">
        <f>A!K285</f>
        <v>www.sikb.nl</v>
      </c>
      <c r="L285">
        <f>A!L285</f>
        <v>45897</v>
      </c>
      <c r="M285" t="str">
        <f>A!M285</f>
        <v>urn:immetingen:LabopdrachtStatus:id:5</v>
      </c>
      <c r="N285">
        <f>A!N285</f>
        <v>1</v>
      </c>
      <c r="O285">
        <f>A!O285</f>
        <v>1</v>
      </c>
      <c r="P285" s="21" t="str">
        <f>IF(A!P285="","",INDEX(B!$A$1:$BT$2000,MATCH(A!P285,B!$AX$1:$AX$2000,0),D!$B$15))</f>
        <v>A04-1-1 A04 (400-500)</v>
      </c>
      <c r="Q285">
        <f>A!Q285</f>
        <v>0</v>
      </c>
      <c r="R285">
        <f>A!R285</f>
        <v>0</v>
      </c>
      <c r="S285">
        <f>A!S285</f>
        <v>0</v>
      </c>
      <c r="T285" t="str">
        <f>A!T285</f>
        <v>immetingen:AnalyticResultType</v>
      </c>
      <c r="U285" t="str">
        <f>A!U285</f>
        <v>&lt;4.9 ng/l</v>
      </c>
      <c r="V285" s="21">
        <f>IF(A!V285="&lt;",1,A!V285)</f>
        <v>1</v>
      </c>
      <c r="W285">
        <f>A!W285</f>
        <v>4.9000000000000004</v>
      </c>
      <c r="X285">
        <f>A!X285</f>
        <v>4.9000000000000004</v>
      </c>
      <c r="Y285" t="str">
        <f>A!Y285</f>
        <v>urn:immetingen:eenheid:id:79</v>
      </c>
      <c r="Z285" s="21">
        <f t="shared" si="4"/>
        <v>79</v>
      </c>
      <c r="AA285" t="str">
        <f>A!Z285</f>
        <v>urn:immetingen:kwaliteitsoordeel:id:0</v>
      </c>
      <c r="AB285" t="str">
        <f>A!AA285</f>
        <v>www.sikb.nl</v>
      </c>
      <c r="AC285" t="str">
        <f>A!AB285</f>
        <v>urn:immetingen:waardebewerkingsmethode:id:5</v>
      </c>
      <c r="AD285" t="str">
        <f>A!AC285</f>
        <v>www.sikb.nl</v>
      </c>
      <c r="AE285" t="str">
        <f>A!AD285</f>
        <v>_06c4c11f-52fe-4c12-b58e-7de8c0e1ab71</v>
      </c>
      <c r="AF285">
        <f>A!AE285</f>
        <v>45897.579212962963</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21"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t="str">
        <f>A!CI285</f>
        <v>urn:imsikb0101:Applicaties:id:16</v>
      </c>
      <c r="CK285" t="str">
        <f>A!CJ285</f>
        <v>urn:imsikb0101:DatastroomType:id:1</v>
      </c>
      <c r="CL285">
        <f>A!CK285</f>
        <v>45897</v>
      </c>
      <c r="CM285" t="str">
        <f>A!CL285</f>
        <v>SGS, Rotterdam</v>
      </c>
      <c r="CN285" t="str">
        <f>A!CM285</f>
        <v>LABRESULTAAT SGS</v>
      </c>
      <c r="CO285">
        <f>A!CN285</f>
        <v>45897</v>
      </c>
      <c r="CP285">
        <f>A!CO285</f>
        <v>0</v>
      </c>
      <c r="CQ285" t="str">
        <f>A!CP285</f>
        <v>urn:imsikb0101:Leveranciers:id:21</v>
      </c>
      <c r="CR285" t="str">
        <f>A!CQ285</f>
        <v>14.7.0</v>
      </c>
    </row>
    <row r="286" spans="1:96" x14ac:dyDescent="0.2">
      <c r="A286" t="str">
        <f>A!A286</f>
        <v>LABRESULTAAT</v>
      </c>
      <c r="B286">
        <f>A!B286</f>
        <v>129</v>
      </c>
      <c r="C286" t="str">
        <f>A!C286</f>
        <v>_0fcae962-21f0-4f5c-8703-cf68da3a3855</v>
      </c>
      <c r="D286" t="str">
        <f>A!D286</f>
        <v>0fcae962-21f0-4f5c-8703-cf68da3a3855</v>
      </c>
      <c r="E286" t="str">
        <f>A!E286</f>
        <v>SIKB</v>
      </c>
      <c r="F286" t="str">
        <f>A!F286</f>
        <v>urn:immetingen:hoedanigheid:id:8</v>
      </c>
      <c r="G286" t="str">
        <f>A!G286</f>
        <v>www.sikb.nl</v>
      </c>
      <c r="H286" t="str">
        <f>A!H286</f>
        <v>urn:immetingen:parameter:id:5830</v>
      </c>
      <c r="I286" t="str">
        <f>A!I286</f>
        <v>www.sikb.nl</v>
      </c>
      <c r="J286" t="str">
        <f>A!J286</f>
        <v>urn:immetingen:parameter:id:2720</v>
      </c>
      <c r="K286" t="str">
        <f>A!K286</f>
        <v>www.sikb.nl</v>
      </c>
      <c r="L286">
        <f>A!L286</f>
        <v>45897</v>
      </c>
      <c r="M286" t="str">
        <f>A!M286</f>
        <v>urn:immetingen:LabopdrachtStatus:id:5</v>
      </c>
      <c r="N286">
        <f>A!N286</f>
        <v>1</v>
      </c>
      <c r="O286">
        <f>A!O286</f>
        <v>1</v>
      </c>
      <c r="P286" s="21" t="str">
        <f>IF(A!P286="","",INDEX(B!$A$1:$BT$2000,MATCH(A!P286,B!$AX$1:$AX$2000,0),D!$B$15))</f>
        <v>A04-1-1 A04 (400-500)</v>
      </c>
      <c r="Q286">
        <f>A!Q286</f>
        <v>0</v>
      </c>
      <c r="R286">
        <f>A!R286</f>
        <v>0</v>
      </c>
      <c r="S286">
        <f>A!S286</f>
        <v>0</v>
      </c>
      <c r="T286" t="str">
        <f>A!T286</f>
        <v>immetingen:AnalyticResultType</v>
      </c>
      <c r="U286" t="str">
        <f>A!U286</f>
        <v>&lt;1 ng/l</v>
      </c>
      <c r="V286" s="21">
        <f>IF(A!V286="&lt;",1,A!V286)</f>
        <v>1</v>
      </c>
      <c r="W286">
        <f>A!W286</f>
        <v>1</v>
      </c>
      <c r="X286">
        <f>A!X286</f>
        <v>1</v>
      </c>
      <c r="Y286" t="str">
        <f>A!Y286</f>
        <v>urn:immetingen:eenheid:id:79</v>
      </c>
      <c r="Z286" s="21">
        <f t="shared" si="4"/>
        <v>79</v>
      </c>
      <c r="AA286" t="str">
        <f>A!Z286</f>
        <v>urn:immetingen:kwaliteitsoordeel:id:0</v>
      </c>
      <c r="AB286" t="str">
        <f>A!AA286</f>
        <v>www.sikb.nl</v>
      </c>
      <c r="AC286" t="str">
        <f>A!AB286</f>
        <v>urn:immetingen:waardebewerkingsmethode:id:5</v>
      </c>
      <c r="AD286" t="str">
        <f>A!AC286</f>
        <v>www.sikb.nl</v>
      </c>
      <c r="AE286" t="str">
        <f>A!AD286</f>
        <v>_04bddbb0-c3a2-41df-b11e-bd1dcd0e8cd6</v>
      </c>
      <c r="AF286">
        <f>A!AE286</f>
        <v>45895.679837962962</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21"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t="str">
        <f>A!CI286</f>
        <v>urn:imsikb0101:Applicaties:id:16</v>
      </c>
      <c r="CK286" t="str">
        <f>A!CJ286</f>
        <v>urn:imsikb0101:DatastroomType:id:1</v>
      </c>
      <c r="CL286">
        <f>A!CK286</f>
        <v>45897</v>
      </c>
      <c r="CM286" t="str">
        <f>A!CL286</f>
        <v>SGS, Rotterdam</v>
      </c>
      <c r="CN286" t="str">
        <f>A!CM286</f>
        <v>LABRESULTAAT SGS</v>
      </c>
      <c r="CO286">
        <f>A!CN286</f>
        <v>45897</v>
      </c>
      <c r="CP286">
        <f>A!CO286</f>
        <v>0</v>
      </c>
      <c r="CQ286" t="str">
        <f>A!CP286</f>
        <v>urn:imsikb0101:Leveranciers:id:21</v>
      </c>
      <c r="CR286" t="str">
        <f>A!CQ286</f>
        <v>14.7.0</v>
      </c>
    </row>
    <row r="287" spans="1:96" x14ac:dyDescent="0.2">
      <c r="A287" t="str">
        <f>A!A287</f>
        <v>LABRESULTAAT</v>
      </c>
      <c r="B287">
        <f>A!B287</f>
        <v>130</v>
      </c>
      <c r="C287" t="str">
        <f>A!C287</f>
        <v>_9a76f37c-8492-4d33-99df-cbc032883f9a</v>
      </c>
      <c r="D287" t="str">
        <f>A!D287</f>
        <v>9a76f37c-8492-4d33-99df-cbc032883f9a</v>
      </c>
      <c r="E287" t="str">
        <f>A!E287</f>
        <v>SIKB</v>
      </c>
      <c r="F287" t="str">
        <f>A!F287</f>
        <v>urn:immetingen:hoedanigheid:id:8</v>
      </c>
      <c r="G287" t="str">
        <f>A!G287</f>
        <v>www.sikb.nl</v>
      </c>
      <c r="H287" t="str">
        <f>A!H287</f>
        <v>urn:immetingen:parameter:id:3895</v>
      </c>
      <c r="I287" t="str">
        <f>A!I287</f>
        <v>www.sikb.nl</v>
      </c>
      <c r="J287" t="str">
        <f>A!J287</f>
        <v>urn:immetingen:parameter:id:2720</v>
      </c>
      <c r="K287" t="str">
        <f>A!K287</f>
        <v>www.sikb.nl</v>
      </c>
      <c r="L287">
        <f>A!L287</f>
        <v>45897</v>
      </c>
      <c r="M287" t="str">
        <f>A!M287</f>
        <v>urn:immetingen:LabopdrachtStatus:id:5</v>
      </c>
      <c r="N287">
        <f>A!N287</f>
        <v>1</v>
      </c>
      <c r="O287">
        <f>A!O287</f>
        <v>1</v>
      </c>
      <c r="P287" s="21" t="str">
        <f>IF(A!P287="","",INDEX(B!$A$1:$BT$2000,MATCH(A!P287,B!$AX$1:$AX$2000,0),D!$B$15))</f>
        <v>A04-1-1 A04 (400-500)</v>
      </c>
      <c r="Q287">
        <f>A!Q287</f>
        <v>0</v>
      </c>
      <c r="R287">
        <f>A!R287</f>
        <v>0</v>
      </c>
      <c r="S287">
        <f>A!S287</f>
        <v>0</v>
      </c>
      <c r="T287" t="str">
        <f>A!T287</f>
        <v>immetingen:AnalyticResultType</v>
      </c>
      <c r="U287" t="str">
        <f>A!U287</f>
        <v>&lt;78 ng/l</v>
      </c>
      <c r="V287" s="21">
        <f>IF(A!V287="&lt;",1,A!V287)</f>
        <v>1</v>
      </c>
      <c r="W287">
        <f>A!W287</f>
        <v>78</v>
      </c>
      <c r="X287">
        <f>A!X287</f>
        <v>78</v>
      </c>
      <c r="Y287" t="str">
        <f>A!Y287</f>
        <v>urn:immetingen:eenheid:id:79</v>
      </c>
      <c r="Z287" s="21">
        <f t="shared" si="4"/>
        <v>79</v>
      </c>
      <c r="AA287" t="str">
        <f>A!Z287</f>
        <v>urn:immetingen:kwaliteitsoordeel:id:0</v>
      </c>
      <c r="AB287" t="str">
        <f>A!AA287</f>
        <v>www.sikb.nl</v>
      </c>
      <c r="AC287" t="str">
        <f>A!AB287</f>
        <v>urn:immetingen:waardebewerkingsmethode:id:5</v>
      </c>
      <c r="AD287" t="str">
        <f>A!AC287</f>
        <v>www.sikb.nl</v>
      </c>
      <c r="AE287" t="str">
        <f>A!AD287</f>
        <v>_5430403f-a5a0-4ed7-9638-dd6ce123480d</v>
      </c>
      <c r="AF287">
        <f>A!AE287</f>
        <v>45895.679837962962</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21"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t="str">
        <f>A!CI287</f>
        <v>urn:imsikb0101:Applicaties:id:16</v>
      </c>
      <c r="CK287" t="str">
        <f>A!CJ287</f>
        <v>urn:imsikb0101:DatastroomType:id:1</v>
      </c>
      <c r="CL287">
        <f>A!CK287</f>
        <v>45897</v>
      </c>
      <c r="CM287" t="str">
        <f>A!CL287</f>
        <v>SGS, Rotterdam</v>
      </c>
      <c r="CN287" t="str">
        <f>A!CM287</f>
        <v>LABRESULTAAT SGS</v>
      </c>
      <c r="CO287">
        <f>A!CN287</f>
        <v>45897</v>
      </c>
      <c r="CP287">
        <f>A!CO287</f>
        <v>0</v>
      </c>
      <c r="CQ287" t="str">
        <f>A!CP287</f>
        <v>urn:imsikb0101:Leveranciers:id:21</v>
      </c>
      <c r="CR287" t="str">
        <f>A!CQ287</f>
        <v>14.7.0</v>
      </c>
    </row>
    <row r="288" spans="1:96" x14ac:dyDescent="0.2">
      <c r="A288" t="str">
        <f>A!A288</f>
        <v>LABRESULTAAT</v>
      </c>
      <c r="B288">
        <f>A!B288</f>
        <v>131</v>
      </c>
      <c r="C288" t="str">
        <f>A!C288</f>
        <v>_fcddcaf4-1dc6-428c-9163-101dbf3a56f2</v>
      </c>
      <c r="D288" t="str">
        <f>A!D288</f>
        <v>fcddcaf4-1dc6-428c-9163-101dbf3a56f2</v>
      </c>
      <c r="E288" t="str">
        <f>A!E288</f>
        <v>SIKB</v>
      </c>
      <c r="F288" t="str">
        <f>A!F288</f>
        <v>urn:immetingen:hoedanigheid:id:8</v>
      </c>
      <c r="G288" t="str">
        <f>A!G288</f>
        <v>www.sikb.nl</v>
      </c>
      <c r="H288" t="str">
        <f>A!H288</f>
        <v>urn:immetingen:parameter:id:4437</v>
      </c>
      <c r="I288" t="str">
        <f>A!I288</f>
        <v>www.sikb.nl</v>
      </c>
      <c r="J288" t="str">
        <f>A!J288</f>
        <v>urn:immetingen:parameter:id:2720</v>
      </c>
      <c r="K288" t="str">
        <f>A!K288</f>
        <v>www.sikb.nl</v>
      </c>
      <c r="L288">
        <f>A!L288</f>
        <v>45897</v>
      </c>
      <c r="M288" t="str">
        <f>A!M288</f>
        <v>urn:immetingen:LabopdrachtStatus:id:5</v>
      </c>
      <c r="N288">
        <f>A!N288</f>
        <v>1</v>
      </c>
      <c r="O288">
        <f>A!O288</f>
        <v>1</v>
      </c>
      <c r="P288" s="21" t="str">
        <f>IF(A!P288="","",INDEX(B!$A$1:$BT$2000,MATCH(A!P288,B!$AX$1:$AX$2000,0),D!$B$15))</f>
        <v>A04-1-1 A04 (400-500)</v>
      </c>
      <c r="Q288">
        <f>A!Q288</f>
        <v>0</v>
      </c>
      <c r="R288">
        <f>A!R288</f>
        <v>0</v>
      </c>
      <c r="S288">
        <f>A!S288</f>
        <v>0</v>
      </c>
      <c r="T288" t="str">
        <f>A!T288</f>
        <v>immetingen:AnalyticResultType</v>
      </c>
      <c r="U288" t="str">
        <f>A!U288</f>
        <v>&lt;15 ng/l</v>
      </c>
      <c r="V288" s="21">
        <f>IF(A!V288="&lt;",1,A!V288)</f>
        <v>1</v>
      </c>
      <c r="W288">
        <f>A!W288</f>
        <v>15</v>
      </c>
      <c r="X288">
        <f>A!X288</f>
        <v>15</v>
      </c>
      <c r="Y288" t="str">
        <f>A!Y288</f>
        <v>urn:immetingen:eenheid:id:79</v>
      </c>
      <c r="Z288" s="21">
        <f t="shared" si="4"/>
        <v>79</v>
      </c>
      <c r="AA288" t="str">
        <f>A!Z288</f>
        <v>urn:immetingen:kwaliteitsoordeel:id:0</v>
      </c>
      <c r="AB288" t="str">
        <f>A!AA288</f>
        <v>www.sikb.nl</v>
      </c>
      <c r="AC288" t="str">
        <f>A!AB288</f>
        <v>urn:immetingen:waardebewerkingsmethode:id:5</v>
      </c>
      <c r="AD288" t="str">
        <f>A!AC288</f>
        <v>www.sikb.nl</v>
      </c>
      <c r="AE288" t="str">
        <f>A!AD288</f>
        <v>_70579fd4-9ae4-4242-8f10-3232aa18de8f</v>
      </c>
      <c r="AF288">
        <f>A!AE288</f>
        <v>45897.579212962963</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21"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t="str">
        <f>A!CI288</f>
        <v>urn:imsikb0101:Applicaties:id:16</v>
      </c>
      <c r="CK288" t="str">
        <f>A!CJ288</f>
        <v>urn:imsikb0101:DatastroomType:id:1</v>
      </c>
      <c r="CL288">
        <f>A!CK288</f>
        <v>45897</v>
      </c>
      <c r="CM288" t="str">
        <f>A!CL288</f>
        <v>SGS, Rotterdam</v>
      </c>
      <c r="CN288" t="str">
        <f>A!CM288</f>
        <v>LABRESULTAAT SGS</v>
      </c>
      <c r="CO288">
        <f>A!CN288</f>
        <v>45897</v>
      </c>
      <c r="CP288">
        <f>A!CO288</f>
        <v>0</v>
      </c>
      <c r="CQ288" t="str">
        <f>A!CP288</f>
        <v>urn:imsikb0101:Leveranciers:id:21</v>
      </c>
      <c r="CR288" t="str">
        <f>A!CQ288</f>
        <v>14.7.0</v>
      </c>
    </row>
    <row r="289" spans="1:96" x14ac:dyDescent="0.2">
      <c r="A289" t="str">
        <f>A!A289</f>
        <v>LABRESULTAAT</v>
      </c>
      <c r="B289">
        <f>A!B289</f>
        <v>132</v>
      </c>
      <c r="C289" t="str">
        <f>A!C289</f>
        <v>_b9a2d49a-c130-420a-bd56-63f53919f832</v>
      </c>
      <c r="D289" t="str">
        <f>A!D289</f>
        <v>b9a2d49a-c130-420a-bd56-63f53919f832</v>
      </c>
      <c r="E289" t="str">
        <f>A!E289</f>
        <v>SIKB</v>
      </c>
      <c r="F289" t="str">
        <f>A!F289</f>
        <v>urn:immetingen:hoedanigheid:id:8</v>
      </c>
      <c r="G289" t="str">
        <f>A!G289</f>
        <v>www.sikb.nl</v>
      </c>
      <c r="H289" t="str">
        <f>A!H289</f>
        <v>urn:immetingen:parameter:id:3898</v>
      </c>
      <c r="I289" t="str">
        <f>A!I289</f>
        <v>www.sikb.nl</v>
      </c>
      <c r="J289" t="str">
        <f>A!J289</f>
        <v>urn:immetingen:parameter:id:2720</v>
      </c>
      <c r="K289" t="str">
        <f>A!K289</f>
        <v>www.sikb.nl</v>
      </c>
      <c r="L289">
        <f>A!L289</f>
        <v>45897</v>
      </c>
      <c r="M289" t="str">
        <f>A!M289</f>
        <v>urn:immetingen:LabopdrachtStatus:id:5</v>
      </c>
      <c r="N289">
        <f>A!N289</f>
        <v>1</v>
      </c>
      <c r="O289">
        <f>A!O289</f>
        <v>1</v>
      </c>
      <c r="P289" s="21" t="str">
        <f>IF(A!P289="","",INDEX(B!$A$1:$BT$2000,MATCH(A!P289,B!$AX$1:$AX$2000,0),D!$B$15))</f>
        <v>A04-1-1 A04 (400-500)</v>
      </c>
      <c r="Q289">
        <f>A!Q289</f>
        <v>0</v>
      </c>
      <c r="R289">
        <f>A!R289</f>
        <v>0</v>
      </c>
      <c r="S289">
        <f>A!S289</f>
        <v>0</v>
      </c>
      <c r="T289" t="str">
        <f>A!T289</f>
        <v>immetingen:AnalyticResultType</v>
      </c>
      <c r="U289" t="str">
        <f>A!U289</f>
        <v>&lt;1.1 ng/l</v>
      </c>
      <c r="V289" s="21">
        <f>IF(A!V289="&lt;",1,A!V289)</f>
        <v>1</v>
      </c>
      <c r="W289">
        <f>A!W289</f>
        <v>1.1000000000000001</v>
      </c>
      <c r="X289">
        <f>A!X289</f>
        <v>1.1000000000000001</v>
      </c>
      <c r="Y289" t="str">
        <f>A!Y289</f>
        <v>urn:immetingen:eenheid:id:79</v>
      </c>
      <c r="Z289" s="21">
        <f t="shared" si="4"/>
        <v>79</v>
      </c>
      <c r="AA289" t="str">
        <f>A!Z289</f>
        <v>urn:immetingen:kwaliteitsoordeel:id:0</v>
      </c>
      <c r="AB289" t="str">
        <f>A!AA289</f>
        <v>www.sikb.nl</v>
      </c>
      <c r="AC289" t="str">
        <f>A!AB289</f>
        <v>urn:immetingen:waardebewerkingsmethode:id:5</v>
      </c>
      <c r="AD289" t="str">
        <f>A!AC289</f>
        <v>www.sikb.nl</v>
      </c>
      <c r="AE289" t="str">
        <f>A!AD289</f>
        <v>_ddc70ae3-a92c-4f42-b92a-149b9a7d2f26</v>
      </c>
      <c r="AF289">
        <f>A!AE289</f>
        <v>45895.679837962962</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21"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t="str">
        <f>A!CI289</f>
        <v>urn:imsikb0101:Applicaties:id:16</v>
      </c>
      <c r="CK289" t="str">
        <f>A!CJ289</f>
        <v>urn:imsikb0101:DatastroomType:id:1</v>
      </c>
      <c r="CL289">
        <f>A!CK289</f>
        <v>45897</v>
      </c>
      <c r="CM289" t="str">
        <f>A!CL289</f>
        <v>SGS, Rotterdam</v>
      </c>
      <c r="CN289" t="str">
        <f>A!CM289</f>
        <v>LABRESULTAAT SGS</v>
      </c>
      <c r="CO289">
        <f>A!CN289</f>
        <v>45897</v>
      </c>
      <c r="CP289">
        <f>A!CO289</f>
        <v>0</v>
      </c>
      <c r="CQ289" t="str">
        <f>A!CP289</f>
        <v>urn:imsikb0101:Leveranciers:id:21</v>
      </c>
      <c r="CR289" t="str">
        <f>A!CQ289</f>
        <v>14.7.0</v>
      </c>
    </row>
    <row r="290" spans="1:96" x14ac:dyDescent="0.2">
      <c r="A290" t="str">
        <f>A!A290</f>
        <v>LABRESULTAAT</v>
      </c>
      <c r="B290">
        <f>A!B290</f>
        <v>133</v>
      </c>
      <c r="C290" t="str">
        <f>A!C290</f>
        <v>_c1cea6f7-9d6e-4528-8327-b1eb056895fe</v>
      </c>
      <c r="D290" t="str">
        <f>A!D290</f>
        <v>c1cea6f7-9d6e-4528-8327-b1eb056895fe</v>
      </c>
      <c r="E290" t="str">
        <f>A!E290</f>
        <v>SIKB</v>
      </c>
      <c r="F290" t="str">
        <f>A!F290</f>
        <v>urn:immetingen:hoedanigheid:id:8</v>
      </c>
      <c r="G290" t="str">
        <f>A!G290</f>
        <v>www.sikb.nl</v>
      </c>
      <c r="H290" t="str">
        <f>A!H290</f>
        <v>urn:immetingen:parameter:id:4438</v>
      </c>
      <c r="I290" t="str">
        <f>A!I290</f>
        <v>www.sikb.nl</v>
      </c>
      <c r="J290" t="str">
        <f>A!J290</f>
        <v>urn:immetingen:parameter:id:2720</v>
      </c>
      <c r="K290" t="str">
        <f>A!K290</f>
        <v>www.sikb.nl</v>
      </c>
      <c r="L290">
        <f>A!L290</f>
        <v>45897</v>
      </c>
      <c r="M290" t="str">
        <f>A!M290</f>
        <v>urn:immetingen:LabopdrachtStatus:id:5</v>
      </c>
      <c r="N290">
        <f>A!N290</f>
        <v>1</v>
      </c>
      <c r="O290">
        <f>A!O290</f>
        <v>1</v>
      </c>
      <c r="P290" s="21" t="str">
        <f>IF(A!P290="","",INDEX(B!$A$1:$BT$2000,MATCH(A!P290,B!$AX$1:$AX$2000,0),D!$B$15))</f>
        <v>A04-1-1 A04 (400-500)</v>
      </c>
      <c r="Q290">
        <f>A!Q290</f>
        <v>0</v>
      </c>
      <c r="R290">
        <f>A!R290</f>
        <v>0</v>
      </c>
      <c r="S290">
        <f>A!S290</f>
        <v>0</v>
      </c>
      <c r="T290" t="str">
        <f>A!T290</f>
        <v>immetingen:AnalyticResultType</v>
      </c>
      <c r="U290" t="str">
        <f>A!U290</f>
        <v>&lt;1 ng/l</v>
      </c>
      <c r="V290" s="21">
        <f>IF(A!V290="&lt;",1,A!V290)</f>
        <v>1</v>
      </c>
      <c r="W290">
        <f>A!W290</f>
        <v>1</v>
      </c>
      <c r="X290">
        <f>A!X290</f>
        <v>1</v>
      </c>
      <c r="Y290" t="str">
        <f>A!Y290</f>
        <v>urn:immetingen:eenheid:id:79</v>
      </c>
      <c r="Z290" s="21">
        <f t="shared" si="4"/>
        <v>79</v>
      </c>
      <c r="AA290" t="str">
        <f>A!Z290</f>
        <v>urn:immetingen:kwaliteitsoordeel:id:0</v>
      </c>
      <c r="AB290" t="str">
        <f>A!AA290</f>
        <v>www.sikb.nl</v>
      </c>
      <c r="AC290" t="str">
        <f>A!AB290</f>
        <v>urn:immetingen:waardebewerkingsmethode:id:5</v>
      </c>
      <c r="AD290" t="str">
        <f>A!AC290</f>
        <v>www.sikb.nl</v>
      </c>
      <c r="AE290" t="str">
        <f>A!AD290</f>
        <v>_16d335b3-33b0-4b6d-a07e-ece0ffbdb6de</v>
      </c>
      <c r="AF290">
        <f>A!AE290</f>
        <v>45895.679837962962</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21"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t="str">
        <f>A!CI290</f>
        <v>urn:imsikb0101:Applicaties:id:16</v>
      </c>
      <c r="CK290" t="str">
        <f>A!CJ290</f>
        <v>urn:imsikb0101:DatastroomType:id:1</v>
      </c>
      <c r="CL290">
        <f>A!CK290</f>
        <v>45897</v>
      </c>
      <c r="CM290" t="str">
        <f>A!CL290</f>
        <v>SGS, Rotterdam</v>
      </c>
      <c r="CN290" t="str">
        <f>A!CM290</f>
        <v>LABRESULTAAT SGS</v>
      </c>
      <c r="CO290">
        <f>A!CN290</f>
        <v>45897</v>
      </c>
      <c r="CP290">
        <f>A!CO290</f>
        <v>0</v>
      </c>
      <c r="CQ290" t="str">
        <f>A!CP290</f>
        <v>urn:imsikb0101:Leveranciers:id:21</v>
      </c>
      <c r="CR290" t="str">
        <f>A!CQ290</f>
        <v>14.7.0</v>
      </c>
    </row>
    <row r="291" spans="1:96" x14ac:dyDescent="0.2">
      <c r="A291" t="str">
        <f>A!A291</f>
        <v>LABRESULTAAT</v>
      </c>
      <c r="B291">
        <f>A!B291</f>
        <v>134</v>
      </c>
      <c r="C291" t="str">
        <f>A!C291</f>
        <v>_8a9e8439-27a4-457c-908c-e99485177b81</v>
      </c>
      <c r="D291" t="str">
        <f>A!D291</f>
        <v>8a9e8439-27a4-457c-908c-e99485177b81</v>
      </c>
      <c r="E291" t="str">
        <f>A!E291</f>
        <v>SIKB</v>
      </c>
      <c r="F291" t="str">
        <f>A!F291</f>
        <v>urn:immetingen:hoedanigheid:id:8</v>
      </c>
      <c r="G291" t="str">
        <f>A!G291</f>
        <v>www.sikb.nl</v>
      </c>
      <c r="H291" t="str">
        <f>A!H291</f>
        <v>urn:immetingen:parameter:id:4439</v>
      </c>
      <c r="I291" t="str">
        <f>A!I291</f>
        <v>www.sikb.nl</v>
      </c>
      <c r="J291" t="str">
        <f>A!J291</f>
        <v>urn:immetingen:parameter:id:2720</v>
      </c>
      <c r="K291" t="str">
        <f>A!K291</f>
        <v>www.sikb.nl</v>
      </c>
      <c r="L291">
        <f>A!L291</f>
        <v>45897</v>
      </c>
      <c r="M291" t="str">
        <f>A!M291</f>
        <v>urn:immetingen:LabopdrachtStatus:id:5</v>
      </c>
      <c r="N291">
        <f>A!N291</f>
        <v>1</v>
      </c>
      <c r="O291">
        <f>A!O291</f>
        <v>1</v>
      </c>
      <c r="P291" s="21" t="str">
        <f>IF(A!P291="","",INDEX(B!$A$1:$BT$2000,MATCH(A!P291,B!$AX$1:$AX$2000,0),D!$B$15))</f>
        <v>A04-1-1 A04 (400-500)</v>
      </c>
      <c r="Q291">
        <f>A!Q291</f>
        <v>0</v>
      </c>
      <c r="R291">
        <f>A!R291</f>
        <v>0</v>
      </c>
      <c r="S291">
        <f>A!S291</f>
        <v>0</v>
      </c>
      <c r="T291" t="str">
        <f>A!T291</f>
        <v>immetingen:AnalyticResultType</v>
      </c>
      <c r="U291" t="str">
        <f>A!U291</f>
        <v>&lt;2 ng/l</v>
      </c>
      <c r="V291" s="21">
        <f>IF(A!V291="&lt;",1,A!V291)</f>
        <v>1</v>
      </c>
      <c r="W291">
        <f>A!W291</f>
        <v>2</v>
      </c>
      <c r="X291">
        <f>A!X291</f>
        <v>2</v>
      </c>
      <c r="Y291" t="str">
        <f>A!Y291</f>
        <v>urn:immetingen:eenheid:id:79</v>
      </c>
      <c r="Z291" s="21">
        <f t="shared" si="4"/>
        <v>79</v>
      </c>
      <c r="AA291" t="str">
        <f>A!Z291</f>
        <v>urn:immetingen:kwaliteitsoordeel:id:0</v>
      </c>
      <c r="AB291" t="str">
        <f>A!AA291</f>
        <v>www.sikb.nl</v>
      </c>
      <c r="AC291" t="str">
        <f>A!AB291</f>
        <v>urn:immetingen:waardebewerkingsmethode:id:5</v>
      </c>
      <c r="AD291" t="str">
        <f>A!AC291</f>
        <v>www.sikb.nl</v>
      </c>
      <c r="AE291" t="str">
        <f>A!AD291</f>
        <v>_e923ebd8-4c0e-4954-bab8-30b87fabe288</v>
      </c>
      <c r="AF291">
        <f>A!AE291</f>
        <v>45895.679837962962</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21"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t="str">
        <f>A!CI291</f>
        <v>urn:imsikb0101:Applicaties:id:16</v>
      </c>
      <c r="CK291" t="str">
        <f>A!CJ291</f>
        <v>urn:imsikb0101:DatastroomType:id:1</v>
      </c>
      <c r="CL291">
        <f>A!CK291</f>
        <v>45897</v>
      </c>
      <c r="CM291" t="str">
        <f>A!CL291</f>
        <v>SGS, Rotterdam</v>
      </c>
      <c r="CN291" t="str">
        <f>A!CM291</f>
        <v>LABRESULTAAT SGS</v>
      </c>
      <c r="CO291">
        <f>A!CN291</f>
        <v>45897</v>
      </c>
      <c r="CP291">
        <f>A!CO291</f>
        <v>0</v>
      </c>
      <c r="CQ291" t="str">
        <f>A!CP291</f>
        <v>urn:imsikb0101:Leveranciers:id:21</v>
      </c>
      <c r="CR291" t="str">
        <f>A!CQ291</f>
        <v>14.7.0</v>
      </c>
    </row>
    <row r="292" spans="1:96" x14ac:dyDescent="0.2">
      <c r="A292" t="str">
        <f>A!A292</f>
        <v>LABRESULTAAT</v>
      </c>
      <c r="B292">
        <f>A!B292</f>
        <v>135</v>
      </c>
      <c r="C292" t="str">
        <f>A!C292</f>
        <v>_a770b8ea-e193-40f8-97f7-859fe83d3699</v>
      </c>
      <c r="D292" t="str">
        <f>A!D292</f>
        <v>a770b8ea-e193-40f8-97f7-859fe83d3699</v>
      </c>
      <c r="E292" t="str">
        <f>A!E292</f>
        <v>SIKB</v>
      </c>
      <c r="F292" t="str">
        <f>A!F292</f>
        <v>urn:immetingen:hoedanigheid:id:8</v>
      </c>
      <c r="G292" t="str">
        <f>A!G292</f>
        <v>www.sikb.nl</v>
      </c>
      <c r="H292" t="str">
        <f>A!H292</f>
        <v>urn:immetingen:parameter:id:3931</v>
      </c>
      <c r="I292" t="str">
        <f>A!I292</f>
        <v>www.sikb.nl</v>
      </c>
      <c r="J292" t="str">
        <f>A!J292</f>
        <v>urn:immetingen:parameter:id:2720</v>
      </c>
      <c r="K292" t="str">
        <f>A!K292</f>
        <v>www.sikb.nl</v>
      </c>
      <c r="L292">
        <f>A!L292</f>
        <v>45897</v>
      </c>
      <c r="M292" t="str">
        <f>A!M292</f>
        <v>urn:immetingen:LabopdrachtStatus:id:5</v>
      </c>
      <c r="N292">
        <f>A!N292</f>
        <v>1</v>
      </c>
      <c r="O292">
        <f>A!O292</f>
        <v>1</v>
      </c>
      <c r="P292" s="21" t="str">
        <f>IF(A!P292="","",INDEX(B!$A$1:$BT$2000,MATCH(A!P292,B!$AX$1:$AX$2000,0),D!$B$15))</f>
        <v>A04-1-1 A04 (400-500)</v>
      </c>
      <c r="Q292">
        <f>A!Q292</f>
        <v>0</v>
      </c>
      <c r="R292">
        <f>A!R292</f>
        <v>0</v>
      </c>
      <c r="S292">
        <f>A!S292</f>
        <v>0</v>
      </c>
      <c r="T292" t="str">
        <f>A!T292</f>
        <v>immetingen:AnalyticResultType</v>
      </c>
      <c r="U292" t="str">
        <f>A!U292</f>
        <v>&lt;1 ng/l</v>
      </c>
      <c r="V292" s="21">
        <f>IF(A!V292="&lt;",1,A!V292)</f>
        <v>1</v>
      </c>
      <c r="W292">
        <f>A!W292</f>
        <v>1</v>
      </c>
      <c r="X292">
        <f>A!X292</f>
        <v>1</v>
      </c>
      <c r="Y292" t="str">
        <f>A!Y292</f>
        <v>urn:immetingen:eenheid:id:79</v>
      </c>
      <c r="Z292" s="21">
        <f t="shared" si="4"/>
        <v>79</v>
      </c>
      <c r="AA292" t="str">
        <f>A!Z292</f>
        <v>urn:immetingen:kwaliteitsoordeel:id:0</v>
      </c>
      <c r="AB292" t="str">
        <f>A!AA292</f>
        <v>www.sikb.nl</v>
      </c>
      <c r="AC292" t="str">
        <f>A!AB292</f>
        <v>urn:immetingen:waardebewerkingsmethode:id:5</v>
      </c>
      <c r="AD292" t="str">
        <f>A!AC292</f>
        <v>www.sikb.nl</v>
      </c>
      <c r="AE292" t="str">
        <f>A!AD292</f>
        <v>_09d113ac-81d8-4550-a495-642bd3f10865</v>
      </c>
      <c r="AF292">
        <f>A!AE292</f>
        <v>45895.679837962962</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21"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t="str">
        <f>A!CI292</f>
        <v>urn:imsikb0101:Applicaties:id:16</v>
      </c>
      <c r="CK292" t="str">
        <f>A!CJ292</f>
        <v>urn:imsikb0101:DatastroomType:id:1</v>
      </c>
      <c r="CL292">
        <f>A!CK292</f>
        <v>45897</v>
      </c>
      <c r="CM292" t="str">
        <f>A!CL292</f>
        <v>SGS, Rotterdam</v>
      </c>
      <c r="CN292" t="str">
        <f>A!CM292</f>
        <v>LABRESULTAAT SGS</v>
      </c>
      <c r="CO292">
        <f>A!CN292</f>
        <v>45897</v>
      </c>
      <c r="CP292">
        <f>A!CO292</f>
        <v>0</v>
      </c>
      <c r="CQ292" t="str">
        <f>A!CP292</f>
        <v>urn:imsikb0101:Leveranciers:id:21</v>
      </c>
      <c r="CR292" t="str">
        <f>A!CQ292</f>
        <v>14.7.0</v>
      </c>
    </row>
    <row r="293" spans="1:96" x14ac:dyDescent="0.2">
      <c r="A293" t="str">
        <f>A!A293</f>
        <v>LABRESULTAAT</v>
      </c>
      <c r="B293">
        <f>A!B293</f>
        <v>136</v>
      </c>
      <c r="C293" t="str">
        <f>A!C293</f>
        <v>_ef58759f-4dc0-4d42-a842-1b77fd9c5d78</v>
      </c>
      <c r="D293" t="str">
        <f>A!D293</f>
        <v>ef58759f-4dc0-4d42-a842-1b77fd9c5d78</v>
      </c>
      <c r="E293" t="str">
        <f>A!E293</f>
        <v>SIKB</v>
      </c>
      <c r="F293" t="str">
        <f>A!F293</f>
        <v>urn:immetingen:hoedanigheid:id:8</v>
      </c>
      <c r="G293" t="str">
        <f>A!G293</f>
        <v>www.sikb.nl</v>
      </c>
      <c r="H293" t="str">
        <f>A!H293</f>
        <v>urn:immetingen:parameter:id:4440</v>
      </c>
      <c r="I293" t="str">
        <f>A!I293</f>
        <v>www.sikb.nl</v>
      </c>
      <c r="J293" t="str">
        <f>A!J293</f>
        <v>urn:immetingen:parameter:id:2720</v>
      </c>
      <c r="K293" t="str">
        <f>A!K293</f>
        <v>www.sikb.nl</v>
      </c>
      <c r="L293">
        <f>A!L293</f>
        <v>45897</v>
      </c>
      <c r="M293" t="str">
        <f>A!M293</f>
        <v>urn:immetingen:LabopdrachtStatus:id:5</v>
      </c>
      <c r="N293">
        <f>A!N293</f>
        <v>1</v>
      </c>
      <c r="O293">
        <f>A!O293</f>
        <v>1</v>
      </c>
      <c r="P293" s="21" t="str">
        <f>IF(A!P293="","",INDEX(B!$A$1:$BT$2000,MATCH(A!P293,B!$AX$1:$AX$2000,0),D!$B$15))</f>
        <v>A04-1-1 A04 (400-500)</v>
      </c>
      <c r="Q293">
        <f>A!Q293</f>
        <v>0</v>
      </c>
      <c r="R293">
        <f>A!R293</f>
        <v>0</v>
      </c>
      <c r="S293">
        <f>A!S293</f>
        <v>0</v>
      </c>
      <c r="T293" t="str">
        <f>A!T293</f>
        <v>immetingen:AnalyticResultType</v>
      </c>
      <c r="U293" t="str">
        <f>A!U293</f>
        <v>6.2 ng/l</v>
      </c>
      <c r="V293" s="21">
        <f>IF(A!V293="&lt;",1,A!V293)</f>
        <v>0</v>
      </c>
      <c r="W293">
        <f>A!W293</f>
        <v>6.2</v>
      </c>
      <c r="X293">
        <f>A!X293</f>
        <v>6.2</v>
      </c>
      <c r="Y293" t="str">
        <f>A!Y293</f>
        <v>urn:immetingen:eenheid:id:79</v>
      </c>
      <c r="Z293" s="21">
        <f t="shared" si="4"/>
        <v>79</v>
      </c>
      <c r="AA293" t="str">
        <f>A!Z293</f>
        <v>urn:immetingen:kwaliteitsoordeel:id:0</v>
      </c>
      <c r="AB293" t="str">
        <f>A!AA293</f>
        <v>www.sikb.nl</v>
      </c>
      <c r="AC293" t="str">
        <f>A!AB293</f>
        <v>urn:immetingen:waardebewerkingsmethode:id:5</v>
      </c>
      <c r="AD293" t="str">
        <f>A!AC293</f>
        <v>www.sikb.nl</v>
      </c>
      <c r="AE293" t="str">
        <f>A!AD293</f>
        <v>_f6d4b867-559e-4769-95e0-1ff8c1976b0f</v>
      </c>
      <c r="AF293">
        <f>A!AE293</f>
        <v>45895.679837962962</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21"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t="str">
        <f>A!CI293</f>
        <v>urn:imsikb0101:Applicaties:id:16</v>
      </c>
      <c r="CK293" t="str">
        <f>A!CJ293</f>
        <v>urn:imsikb0101:DatastroomType:id:1</v>
      </c>
      <c r="CL293">
        <f>A!CK293</f>
        <v>45897</v>
      </c>
      <c r="CM293" t="str">
        <f>A!CL293</f>
        <v>SGS, Rotterdam</v>
      </c>
      <c r="CN293" t="str">
        <f>A!CM293</f>
        <v>LABRESULTAAT SGS</v>
      </c>
      <c r="CO293">
        <f>A!CN293</f>
        <v>45897</v>
      </c>
      <c r="CP293">
        <f>A!CO293</f>
        <v>0</v>
      </c>
      <c r="CQ293" t="str">
        <f>A!CP293</f>
        <v>urn:imsikb0101:Leveranciers:id:21</v>
      </c>
      <c r="CR293" t="str">
        <f>A!CQ293</f>
        <v>14.7.0</v>
      </c>
    </row>
    <row r="294" spans="1:96" x14ac:dyDescent="0.2">
      <c r="A294" t="str">
        <f>A!A294</f>
        <v>LABRESULTAAT</v>
      </c>
      <c r="B294">
        <f>A!B294</f>
        <v>137</v>
      </c>
      <c r="C294" t="str">
        <f>A!C294</f>
        <v>_e8f1c60f-19f2-40da-a42e-6d4b74ee09f3</v>
      </c>
      <c r="D294" t="str">
        <f>A!D294</f>
        <v>e8f1c60f-19f2-40da-a42e-6d4b74ee09f3</v>
      </c>
      <c r="E294" t="str">
        <f>A!E294</f>
        <v>SIKB</v>
      </c>
      <c r="F294" t="str">
        <f>A!F294</f>
        <v>urn:immetingen:hoedanigheid:id:8</v>
      </c>
      <c r="G294" t="str">
        <f>A!G294</f>
        <v>www.sikb.nl</v>
      </c>
      <c r="H294" t="str">
        <f>A!H294</f>
        <v>urn:immetingen:parameter:id:3932</v>
      </c>
      <c r="I294" t="str">
        <f>A!I294</f>
        <v>www.sikb.nl</v>
      </c>
      <c r="J294" t="str">
        <f>A!J294</f>
        <v>urn:immetingen:parameter:id:2720</v>
      </c>
      <c r="K294" t="str">
        <f>A!K294</f>
        <v>www.sikb.nl</v>
      </c>
      <c r="L294">
        <f>A!L294</f>
        <v>45897</v>
      </c>
      <c r="M294" t="str">
        <f>A!M294</f>
        <v>urn:immetingen:LabopdrachtStatus:id:5</v>
      </c>
      <c r="N294">
        <f>A!N294</f>
        <v>1</v>
      </c>
      <c r="O294">
        <f>A!O294</f>
        <v>1</v>
      </c>
      <c r="P294" s="21" t="str">
        <f>IF(A!P294="","",INDEX(B!$A$1:$BT$2000,MATCH(A!P294,B!$AX$1:$AX$2000,0),D!$B$15))</f>
        <v>A04-1-1 A04 (400-500)</v>
      </c>
      <c r="Q294">
        <f>A!Q294</f>
        <v>0</v>
      </c>
      <c r="R294">
        <f>A!R294</f>
        <v>0</v>
      </c>
      <c r="S294">
        <f>A!S294</f>
        <v>0</v>
      </c>
      <c r="T294" t="str">
        <f>A!T294</f>
        <v>immetingen:AnalyticResultType</v>
      </c>
      <c r="U294" t="str">
        <f>A!U294</f>
        <v>&lt;1 ng/l</v>
      </c>
      <c r="V294" s="21">
        <f>IF(A!V294="&lt;",1,A!V294)</f>
        <v>1</v>
      </c>
      <c r="W294">
        <f>A!W294</f>
        <v>1</v>
      </c>
      <c r="X294">
        <f>A!X294</f>
        <v>1</v>
      </c>
      <c r="Y294" t="str">
        <f>A!Y294</f>
        <v>urn:immetingen:eenheid:id:79</v>
      </c>
      <c r="Z294" s="21">
        <f t="shared" si="4"/>
        <v>79</v>
      </c>
      <c r="AA294" t="str">
        <f>A!Z294</f>
        <v>urn:immetingen:kwaliteitsoordeel:id:0</v>
      </c>
      <c r="AB294" t="str">
        <f>A!AA294</f>
        <v>www.sikb.nl</v>
      </c>
      <c r="AC294" t="str">
        <f>A!AB294</f>
        <v>urn:immetingen:waardebewerkingsmethode:id:5</v>
      </c>
      <c r="AD294" t="str">
        <f>A!AC294</f>
        <v>www.sikb.nl</v>
      </c>
      <c r="AE294" t="str">
        <f>A!AD294</f>
        <v>_036a8c57-289c-4cef-88f1-f2a74449f077</v>
      </c>
      <c r="AF294">
        <f>A!AE294</f>
        <v>45895.679837962962</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21"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t="str">
        <f>A!CI294</f>
        <v>urn:imsikb0101:Applicaties:id:16</v>
      </c>
      <c r="CK294" t="str">
        <f>A!CJ294</f>
        <v>urn:imsikb0101:DatastroomType:id:1</v>
      </c>
      <c r="CL294">
        <f>A!CK294</f>
        <v>45897</v>
      </c>
      <c r="CM294" t="str">
        <f>A!CL294</f>
        <v>SGS, Rotterdam</v>
      </c>
      <c r="CN294" t="str">
        <f>A!CM294</f>
        <v>LABRESULTAAT SGS</v>
      </c>
      <c r="CO294">
        <f>A!CN294</f>
        <v>45897</v>
      </c>
      <c r="CP294">
        <f>A!CO294</f>
        <v>0</v>
      </c>
      <c r="CQ294" t="str">
        <f>A!CP294</f>
        <v>urn:imsikb0101:Leveranciers:id:21</v>
      </c>
      <c r="CR294" t="str">
        <f>A!CQ294</f>
        <v>14.7.0</v>
      </c>
    </row>
    <row r="295" spans="1:96" x14ac:dyDescent="0.2">
      <c r="A295" t="str">
        <f>A!A295</f>
        <v>LABRESULTAAT</v>
      </c>
      <c r="B295">
        <f>A!B295</f>
        <v>138</v>
      </c>
      <c r="C295" t="str">
        <f>A!C295</f>
        <v>_8bb070da-dd80-4288-b01d-e862608fd7ba</v>
      </c>
      <c r="D295" t="str">
        <f>A!D295</f>
        <v>8bb070da-dd80-4288-b01d-e862608fd7ba</v>
      </c>
      <c r="E295" t="str">
        <f>A!E295</f>
        <v>SIKB</v>
      </c>
      <c r="F295" t="str">
        <f>A!F295</f>
        <v>urn:immetingen:hoedanigheid:id:8</v>
      </c>
      <c r="G295" t="str">
        <f>A!G295</f>
        <v>www.sikb.nl</v>
      </c>
      <c r="H295" t="str">
        <f>A!H295</f>
        <v>urn:immetingen:parameter:id:4441</v>
      </c>
      <c r="I295" t="str">
        <f>A!I295</f>
        <v>www.sikb.nl</v>
      </c>
      <c r="J295" t="str">
        <f>A!J295</f>
        <v>urn:immetingen:parameter:id:2720</v>
      </c>
      <c r="K295" t="str">
        <f>A!K295</f>
        <v>www.sikb.nl</v>
      </c>
      <c r="L295">
        <f>A!L295</f>
        <v>45897</v>
      </c>
      <c r="M295" t="str">
        <f>A!M295</f>
        <v>urn:immetingen:LabopdrachtStatus:id:5</v>
      </c>
      <c r="N295">
        <f>A!N295</f>
        <v>1</v>
      </c>
      <c r="O295">
        <f>A!O295</f>
        <v>1</v>
      </c>
      <c r="P295" s="21" t="str">
        <f>IF(A!P295="","",INDEX(B!$A$1:$BT$2000,MATCH(A!P295,B!$AX$1:$AX$2000,0),D!$B$15))</f>
        <v>A04-1-1 A04 (400-500)</v>
      </c>
      <c r="Q295">
        <f>A!Q295</f>
        <v>0</v>
      </c>
      <c r="R295">
        <f>A!R295</f>
        <v>0</v>
      </c>
      <c r="S295">
        <f>A!S295</f>
        <v>0</v>
      </c>
      <c r="T295" t="str">
        <f>A!T295</f>
        <v>immetingen:AnalyticResultType</v>
      </c>
      <c r="U295" t="str">
        <f>A!U295</f>
        <v>22 ng/l</v>
      </c>
      <c r="V295" s="21">
        <f>IF(A!V295="&lt;",1,A!V295)</f>
        <v>0</v>
      </c>
      <c r="W295">
        <f>A!W295</f>
        <v>22</v>
      </c>
      <c r="X295">
        <f>A!X295</f>
        <v>22</v>
      </c>
      <c r="Y295" t="str">
        <f>A!Y295</f>
        <v>urn:immetingen:eenheid:id:79</v>
      </c>
      <c r="Z295" s="21">
        <f t="shared" si="4"/>
        <v>79</v>
      </c>
      <c r="AA295" t="str">
        <f>A!Z295</f>
        <v>urn:immetingen:kwaliteitsoordeel:id:0</v>
      </c>
      <c r="AB295" t="str">
        <f>A!AA295</f>
        <v>www.sikb.nl</v>
      </c>
      <c r="AC295" t="str">
        <f>A!AB295</f>
        <v>urn:immetingen:waardebewerkingsmethode:id:5</v>
      </c>
      <c r="AD295" t="str">
        <f>A!AC295</f>
        <v>www.sikb.nl</v>
      </c>
      <c r="AE295" t="str">
        <f>A!AD295</f>
        <v>_15afd74b-4781-47cb-a571-89f6752386d4</v>
      </c>
      <c r="AF295">
        <f>A!AE295</f>
        <v>45895.679826388892</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21"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t="str">
        <f>A!CI295</f>
        <v>urn:imsikb0101:Applicaties:id:16</v>
      </c>
      <c r="CK295" t="str">
        <f>A!CJ295</f>
        <v>urn:imsikb0101:DatastroomType:id:1</v>
      </c>
      <c r="CL295">
        <f>A!CK295</f>
        <v>45897</v>
      </c>
      <c r="CM295" t="str">
        <f>A!CL295</f>
        <v>SGS, Rotterdam</v>
      </c>
      <c r="CN295" t="str">
        <f>A!CM295</f>
        <v>LABRESULTAAT SGS</v>
      </c>
      <c r="CO295">
        <f>A!CN295</f>
        <v>45897</v>
      </c>
      <c r="CP295">
        <f>A!CO295</f>
        <v>0</v>
      </c>
      <c r="CQ295" t="str">
        <f>A!CP295</f>
        <v>urn:imsikb0101:Leveranciers:id:21</v>
      </c>
      <c r="CR295" t="str">
        <f>A!CQ295</f>
        <v>14.7.0</v>
      </c>
    </row>
    <row r="296" spans="1:96" x14ac:dyDescent="0.2">
      <c r="A296" t="str">
        <f>A!A296</f>
        <v>LABRESULTAAT</v>
      </c>
      <c r="B296">
        <f>A!B296</f>
        <v>139</v>
      </c>
      <c r="C296" t="str">
        <f>A!C296</f>
        <v>_94ea6069-faf1-4e0e-a171-2cd136f35f2e</v>
      </c>
      <c r="D296" t="str">
        <f>A!D296</f>
        <v>94ea6069-faf1-4e0e-a171-2cd136f35f2e</v>
      </c>
      <c r="E296" t="str">
        <f>A!E296</f>
        <v>SIKB</v>
      </c>
      <c r="F296" t="str">
        <f>A!F296</f>
        <v>urn:immetingen:hoedanigheid:id:8</v>
      </c>
      <c r="G296" t="str">
        <f>A!G296</f>
        <v>www.sikb.nl</v>
      </c>
      <c r="H296" t="str">
        <f>A!H296</f>
        <v>urn:immetingen:parameter:id:4442</v>
      </c>
      <c r="I296" t="str">
        <f>A!I296</f>
        <v>www.sikb.nl</v>
      </c>
      <c r="J296" t="str">
        <f>A!J296</f>
        <v>urn:immetingen:parameter:id:2720</v>
      </c>
      <c r="K296" t="str">
        <f>A!K296</f>
        <v>www.sikb.nl</v>
      </c>
      <c r="L296">
        <f>A!L296</f>
        <v>45897</v>
      </c>
      <c r="M296" t="str">
        <f>A!M296</f>
        <v>urn:immetingen:LabopdrachtStatus:id:5</v>
      </c>
      <c r="N296">
        <f>A!N296</f>
        <v>1</v>
      </c>
      <c r="O296">
        <f>A!O296</f>
        <v>1</v>
      </c>
      <c r="P296" s="21" t="str">
        <f>IF(A!P296="","",INDEX(B!$A$1:$BT$2000,MATCH(A!P296,B!$AX$1:$AX$2000,0),D!$B$15))</f>
        <v>A04-1-1 A04 (400-500)</v>
      </c>
      <c r="Q296">
        <f>A!Q296</f>
        <v>0</v>
      </c>
      <c r="R296">
        <f>A!R296</f>
        <v>0</v>
      </c>
      <c r="S296">
        <f>A!S296</f>
        <v>0</v>
      </c>
      <c r="T296" t="str">
        <f>A!T296</f>
        <v>immetingen:AnalyticResultType</v>
      </c>
      <c r="U296" t="str">
        <f>A!U296</f>
        <v>&lt;1 ng/l</v>
      </c>
      <c r="V296" s="21">
        <f>IF(A!V296="&lt;",1,A!V296)</f>
        <v>1</v>
      </c>
      <c r="W296">
        <f>A!W296</f>
        <v>1</v>
      </c>
      <c r="X296">
        <f>A!X296</f>
        <v>1</v>
      </c>
      <c r="Y296" t="str">
        <f>A!Y296</f>
        <v>urn:immetingen:eenheid:id:79</v>
      </c>
      <c r="Z296" s="21">
        <f t="shared" si="4"/>
        <v>79</v>
      </c>
      <c r="AA296" t="str">
        <f>A!Z296</f>
        <v>urn:immetingen:kwaliteitsoordeel:id:0</v>
      </c>
      <c r="AB296" t="str">
        <f>A!AA296</f>
        <v>www.sikb.nl</v>
      </c>
      <c r="AC296" t="str">
        <f>A!AB296</f>
        <v>urn:immetingen:waardebewerkingsmethode:id:5</v>
      </c>
      <c r="AD296" t="str">
        <f>A!AC296</f>
        <v>www.sikb.nl</v>
      </c>
      <c r="AE296" t="str">
        <f>A!AD296</f>
        <v>_75f77b9b-a442-4550-a116-f342a5cc0d41</v>
      </c>
      <c r="AF296">
        <f>A!AE296</f>
        <v>45895.679837962962</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21"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t="str">
        <f>A!CI296</f>
        <v>urn:imsikb0101:Applicaties:id:16</v>
      </c>
      <c r="CK296" t="str">
        <f>A!CJ296</f>
        <v>urn:imsikb0101:DatastroomType:id:1</v>
      </c>
      <c r="CL296">
        <f>A!CK296</f>
        <v>45897</v>
      </c>
      <c r="CM296" t="str">
        <f>A!CL296</f>
        <v>SGS, Rotterdam</v>
      </c>
      <c r="CN296" t="str">
        <f>A!CM296</f>
        <v>LABRESULTAAT SGS</v>
      </c>
      <c r="CO296">
        <f>A!CN296</f>
        <v>45897</v>
      </c>
      <c r="CP296">
        <f>A!CO296</f>
        <v>0</v>
      </c>
      <c r="CQ296" t="str">
        <f>A!CP296</f>
        <v>urn:imsikb0101:Leveranciers:id:21</v>
      </c>
      <c r="CR296" t="str">
        <f>A!CQ296</f>
        <v>14.7.0</v>
      </c>
    </row>
    <row r="297" spans="1:96" x14ac:dyDescent="0.2">
      <c r="A297" t="str">
        <f>A!A297</f>
        <v>LABRESULTAAT</v>
      </c>
      <c r="B297">
        <f>A!B297</f>
        <v>140</v>
      </c>
      <c r="C297" t="str">
        <f>A!C297</f>
        <v>_7756b9ee-6528-4c38-be90-f9fd42bbdbba</v>
      </c>
      <c r="D297" t="str">
        <f>A!D297</f>
        <v>7756b9ee-6528-4c38-be90-f9fd42bbdbba</v>
      </c>
      <c r="E297" t="str">
        <f>A!E297</f>
        <v>SIKB</v>
      </c>
      <c r="F297" t="str">
        <f>A!F297</f>
        <v>urn:immetingen:hoedanigheid:id:8</v>
      </c>
      <c r="G297" t="str">
        <f>A!G297</f>
        <v>www.sikb.nl</v>
      </c>
      <c r="H297" t="str">
        <f>A!H297</f>
        <v>urn:immetingen:parameter:id:4446</v>
      </c>
      <c r="I297" t="str">
        <f>A!I297</f>
        <v>www.sikb.nl</v>
      </c>
      <c r="J297" t="str">
        <f>A!J297</f>
        <v>urn:immetingen:parameter:id:2720</v>
      </c>
      <c r="K297" t="str">
        <f>A!K297</f>
        <v>www.sikb.nl</v>
      </c>
      <c r="L297">
        <f>A!L297</f>
        <v>45897</v>
      </c>
      <c r="M297" t="str">
        <f>A!M297</f>
        <v>urn:immetingen:LabopdrachtStatus:id:5</v>
      </c>
      <c r="N297">
        <f>A!N297</f>
        <v>1</v>
      </c>
      <c r="O297">
        <f>A!O297</f>
        <v>1</v>
      </c>
      <c r="P297" s="21" t="str">
        <f>IF(A!P297="","",INDEX(B!$A$1:$BT$2000,MATCH(A!P297,B!$AX$1:$AX$2000,0),D!$B$15))</f>
        <v>A04-1-1 A04 (400-500)</v>
      </c>
      <c r="Q297">
        <f>A!Q297</f>
        <v>0</v>
      </c>
      <c r="R297">
        <f>A!R297</f>
        <v>0</v>
      </c>
      <c r="S297">
        <f>A!S297</f>
        <v>0</v>
      </c>
      <c r="T297" t="str">
        <f>A!T297</f>
        <v>immetingen:AnalyticResultType</v>
      </c>
      <c r="U297" t="str">
        <f>A!U297</f>
        <v>&lt;2 ng/l</v>
      </c>
      <c r="V297" s="21">
        <f>IF(A!V297="&lt;",1,A!V297)</f>
        <v>1</v>
      </c>
      <c r="W297">
        <f>A!W297</f>
        <v>2</v>
      </c>
      <c r="X297">
        <f>A!X297</f>
        <v>2</v>
      </c>
      <c r="Y297" t="str">
        <f>A!Y297</f>
        <v>urn:immetingen:eenheid:id:79</v>
      </c>
      <c r="Z297" s="21">
        <f t="shared" si="4"/>
        <v>79</v>
      </c>
      <c r="AA297" t="str">
        <f>A!Z297</f>
        <v>urn:immetingen:kwaliteitsoordeel:id:0</v>
      </c>
      <c r="AB297" t="str">
        <f>A!AA297</f>
        <v>www.sikb.nl</v>
      </c>
      <c r="AC297" t="str">
        <f>A!AB297</f>
        <v>urn:immetingen:waardebewerkingsmethode:id:5</v>
      </c>
      <c r="AD297" t="str">
        <f>A!AC297</f>
        <v>www.sikb.nl</v>
      </c>
      <c r="AE297" t="str">
        <f>A!AD297</f>
        <v>_9273a64f-8ecc-446e-9da1-b3a65713dc4a</v>
      </c>
      <c r="AF297">
        <f>A!AE297</f>
        <v>45895.679837962962</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21"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t="str">
        <f>A!CI297</f>
        <v>urn:imsikb0101:Applicaties:id:16</v>
      </c>
      <c r="CK297" t="str">
        <f>A!CJ297</f>
        <v>urn:imsikb0101:DatastroomType:id:1</v>
      </c>
      <c r="CL297">
        <f>A!CK297</f>
        <v>45897</v>
      </c>
      <c r="CM297" t="str">
        <f>A!CL297</f>
        <v>SGS, Rotterdam</v>
      </c>
      <c r="CN297" t="str">
        <f>A!CM297</f>
        <v>LABRESULTAAT SGS</v>
      </c>
      <c r="CO297">
        <f>A!CN297</f>
        <v>45897</v>
      </c>
      <c r="CP297">
        <f>A!CO297</f>
        <v>0</v>
      </c>
      <c r="CQ297" t="str">
        <f>A!CP297</f>
        <v>urn:imsikb0101:Leveranciers:id:21</v>
      </c>
      <c r="CR297" t="str">
        <f>A!CQ297</f>
        <v>14.7.0</v>
      </c>
    </row>
    <row r="298" spans="1:96" x14ac:dyDescent="0.2">
      <c r="A298" t="str">
        <f>A!A298</f>
        <v>LABRESULTAAT</v>
      </c>
      <c r="B298">
        <f>A!B298</f>
        <v>141</v>
      </c>
      <c r="C298" t="str">
        <f>A!C298</f>
        <v>_dc1dea52-645c-41ac-982b-72224be530ac</v>
      </c>
      <c r="D298" t="str">
        <f>A!D298</f>
        <v>dc1dea52-645c-41ac-982b-72224be530ac</v>
      </c>
      <c r="E298" t="str">
        <f>A!E298</f>
        <v>SIKB</v>
      </c>
      <c r="F298" t="str">
        <f>A!F298</f>
        <v>urn:immetingen:hoedanigheid:id:8</v>
      </c>
      <c r="G298" t="str">
        <f>A!G298</f>
        <v>www.sikb.nl</v>
      </c>
      <c r="H298" t="str">
        <f>A!H298</f>
        <v>urn:immetingen:parameter:id:5935</v>
      </c>
      <c r="I298" t="str">
        <f>A!I298</f>
        <v>www.sikb.nl</v>
      </c>
      <c r="J298" t="str">
        <f>A!J298</f>
        <v>urn:immetingen:parameter:id:2720</v>
      </c>
      <c r="K298" t="str">
        <f>A!K298</f>
        <v>www.sikb.nl</v>
      </c>
      <c r="L298">
        <f>A!L298</f>
        <v>45897</v>
      </c>
      <c r="M298" t="str">
        <f>A!M298</f>
        <v>urn:immetingen:LabopdrachtStatus:id:5</v>
      </c>
      <c r="N298">
        <f>A!N298</f>
        <v>1</v>
      </c>
      <c r="O298">
        <f>A!O298</f>
        <v>1</v>
      </c>
      <c r="P298" s="21" t="str">
        <f>IF(A!P298="","",INDEX(B!$A$1:$BT$2000,MATCH(A!P298,B!$AX$1:$AX$2000,0),D!$B$15))</f>
        <v>A04-1-1 A04 (400-500)</v>
      </c>
      <c r="Q298">
        <f>A!Q298</f>
        <v>0</v>
      </c>
      <c r="R298">
        <f>A!R298</f>
        <v>0</v>
      </c>
      <c r="S298">
        <f>A!S298</f>
        <v>0</v>
      </c>
      <c r="T298" t="str">
        <f>A!T298</f>
        <v>immetingen:AnalyticResultType</v>
      </c>
      <c r="U298" t="str">
        <f>A!U298</f>
        <v>&lt;1 ng/l</v>
      </c>
      <c r="V298" s="21">
        <f>IF(A!V298="&lt;",1,A!V298)</f>
        <v>1</v>
      </c>
      <c r="W298">
        <f>A!W298</f>
        <v>1</v>
      </c>
      <c r="X298">
        <f>A!X298</f>
        <v>1</v>
      </c>
      <c r="Y298" t="str">
        <f>A!Y298</f>
        <v>urn:immetingen:eenheid:id:79</v>
      </c>
      <c r="Z298" s="21">
        <f t="shared" si="4"/>
        <v>79</v>
      </c>
      <c r="AA298" t="str">
        <f>A!Z298</f>
        <v>urn:immetingen:kwaliteitsoordeel:id:0</v>
      </c>
      <c r="AB298" t="str">
        <f>A!AA298</f>
        <v>www.sikb.nl</v>
      </c>
      <c r="AC298" t="str">
        <f>A!AB298</f>
        <v>urn:immetingen:waardebewerkingsmethode:id:5</v>
      </c>
      <c r="AD298" t="str">
        <f>A!AC298</f>
        <v>www.sikb.nl</v>
      </c>
      <c r="AE298" t="str">
        <f>A!AD298</f>
        <v>_d8f37fc8-c035-49ea-9afd-cbd96a9c74ba</v>
      </c>
      <c r="AF298">
        <f>A!AE298</f>
        <v>45895.679837962962</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21"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t="str">
        <f>A!CI298</f>
        <v>urn:imsikb0101:Applicaties:id:16</v>
      </c>
      <c r="CK298" t="str">
        <f>A!CJ298</f>
        <v>urn:imsikb0101:DatastroomType:id:1</v>
      </c>
      <c r="CL298">
        <f>A!CK298</f>
        <v>45897</v>
      </c>
      <c r="CM298" t="str">
        <f>A!CL298</f>
        <v>SGS, Rotterdam</v>
      </c>
      <c r="CN298" t="str">
        <f>A!CM298</f>
        <v>LABRESULTAAT SGS</v>
      </c>
      <c r="CO298">
        <f>A!CN298</f>
        <v>45897</v>
      </c>
      <c r="CP298">
        <f>A!CO298</f>
        <v>0</v>
      </c>
      <c r="CQ298" t="str">
        <f>A!CP298</f>
        <v>urn:imsikb0101:Leveranciers:id:21</v>
      </c>
      <c r="CR298" t="str">
        <f>A!CQ298</f>
        <v>14.7.0</v>
      </c>
    </row>
    <row r="299" spans="1:96" x14ac:dyDescent="0.2">
      <c r="A299" t="str">
        <f>A!A299</f>
        <v>LABRESULTAAT</v>
      </c>
      <c r="B299">
        <f>A!B299</f>
        <v>142</v>
      </c>
      <c r="C299" t="str">
        <f>A!C299</f>
        <v>_c7253c82-76d4-4b4e-9f1c-8ce947a4deae</v>
      </c>
      <c r="D299" t="str">
        <f>A!D299</f>
        <v>c7253c82-76d4-4b4e-9f1c-8ce947a4deae</v>
      </c>
      <c r="E299" t="str">
        <f>A!E299</f>
        <v>SIKB</v>
      </c>
      <c r="F299" t="str">
        <f>A!F299</f>
        <v>urn:immetingen:hoedanigheid:id:8</v>
      </c>
      <c r="G299" t="str">
        <f>A!G299</f>
        <v>www.sikb.nl</v>
      </c>
      <c r="H299" t="str">
        <f>A!H299</f>
        <v>urn:immetingen:parameter:id:4448</v>
      </c>
      <c r="I299" t="str">
        <f>A!I299</f>
        <v>www.sikb.nl</v>
      </c>
      <c r="J299" t="str">
        <f>A!J299</f>
        <v>urn:immetingen:parameter:id:2720</v>
      </c>
      <c r="K299" t="str">
        <f>A!K299</f>
        <v>www.sikb.nl</v>
      </c>
      <c r="L299">
        <f>A!L299</f>
        <v>45897</v>
      </c>
      <c r="M299" t="str">
        <f>A!M299</f>
        <v>urn:immetingen:LabopdrachtStatus:id:5</v>
      </c>
      <c r="N299">
        <f>A!N299</f>
        <v>1</v>
      </c>
      <c r="O299">
        <f>A!O299</f>
        <v>1</v>
      </c>
      <c r="P299" s="21" t="str">
        <f>IF(A!P299="","",INDEX(B!$A$1:$BT$2000,MATCH(A!P299,B!$AX$1:$AX$2000,0),D!$B$15))</f>
        <v>A04-1-1 A04 (400-500)</v>
      </c>
      <c r="Q299">
        <f>A!Q299</f>
        <v>0</v>
      </c>
      <c r="R299">
        <f>A!R299</f>
        <v>0</v>
      </c>
      <c r="S299">
        <f>A!S299</f>
        <v>0</v>
      </c>
      <c r="T299" t="str">
        <f>A!T299</f>
        <v>immetingen:AnalyticResultType</v>
      </c>
      <c r="U299" t="str">
        <f>A!U299</f>
        <v>36 ng/l</v>
      </c>
      <c r="V299" s="21">
        <f>IF(A!V299="&lt;",1,A!V299)</f>
        <v>0</v>
      </c>
      <c r="W299">
        <f>A!W299</f>
        <v>36</v>
      </c>
      <c r="X299">
        <f>A!X299</f>
        <v>36</v>
      </c>
      <c r="Y299" t="str">
        <f>A!Y299</f>
        <v>urn:immetingen:eenheid:id:79</v>
      </c>
      <c r="Z299" s="21">
        <f t="shared" si="4"/>
        <v>79</v>
      </c>
      <c r="AA299" t="str">
        <f>A!Z299</f>
        <v>urn:immetingen:kwaliteitsoordeel:id:0</v>
      </c>
      <c r="AB299" t="str">
        <f>A!AA299</f>
        <v>www.sikb.nl</v>
      </c>
      <c r="AC299" t="str">
        <f>A!AB299</f>
        <v>urn:immetingen:waardebewerkingsmethode:id:5</v>
      </c>
      <c r="AD299" t="str">
        <f>A!AC299</f>
        <v>www.sikb.nl</v>
      </c>
      <c r="AE299" t="str">
        <f>A!AD299</f>
        <v>_27d9bd9a-c02a-42f2-be0c-9eccacea5f6d</v>
      </c>
      <c r="AF299">
        <f>A!AE299</f>
        <v>45897.579212962963</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21"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t="str">
        <f>A!CI299</f>
        <v>urn:imsikb0101:Applicaties:id:16</v>
      </c>
      <c r="CK299" t="str">
        <f>A!CJ299</f>
        <v>urn:imsikb0101:DatastroomType:id:1</v>
      </c>
      <c r="CL299">
        <f>A!CK299</f>
        <v>45897</v>
      </c>
      <c r="CM299" t="str">
        <f>A!CL299</f>
        <v>SGS, Rotterdam</v>
      </c>
      <c r="CN299" t="str">
        <f>A!CM299</f>
        <v>LABRESULTAAT SGS</v>
      </c>
      <c r="CO299">
        <f>A!CN299</f>
        <v>45897</v>
      </c>
      <c r="CP299">
        <f>A!CO299</f>
        <v>0</v>
      </c>
      <c r="CQ299" t="str">
        <f>A!CP299</f>
        <v>urn:imsikb0101:Leveranciers:id:21</v>
      </c>
      <c r="CR299" t="str">
        <f>A!CQ299</f>
        <v>14.7.0</v>
      </c>
    </row>
    <row r="300" spans="1:96" x14ac:dyDescent="0.2">
      <c r="A300" t="str">
        <f>A!A300</f>
        <v>LABRESULTAAT</v>
      </c>
      <c r="B300">
        <f>A!B300</f>
        <v>143</v>
      </c>
      <c r="C300" t="str">
        <f>A!C300</f>
        <v>_0eaced02-7bff-470d-93c8-178b7a3fc4df</v>
      </c>
      <c r="D300" t="str">
        <f>A!D300</f>
        <v>0eaced02-7bff-470d-93c8-178b7a3fc4df</v>
      </c>
      <c r="E300" t="str">
        <f>A!E300</f>
        <v>SIKB</v>
      </c>
      <c r="F300" t="str">
        <f>A!F300</f>
        <v>urn:immetingen:hoedanigheid:id:8</v>
      </c>
      <c r="G300" t="str">
        <f>A!G300</f>
        <v>www.sikb.nl</v>
      </c>
      <c r="H300" t="str">
        <f>A!H300</f>
        <v>urn:immetingen:parameter:id:4451</v>
      </c>
      <c r="I300" t="str">
        <f>A!I300</f>
        <v>www.sikb.nl</v>
      </c>
      <c r="J300" t="str">
        <f>A!J300</f>
        <v>urn:immetingen:parameter:id:2720</v>
      </c>
      <c r="K300" t="str">
        <f>A!K300</f>
        <v>www.sikb.nl</v>
      </c>
      <c r="L300">
        <f>A!L300</f>
        <v>45897</v>
      </c>
      <c r="M300" t="str">
        <f>A!M300</f>
        <v>urn:immetingen:LabopdrachtStatus:id:5</v>
      </c>
      <c r="N300">
        <f>A!N300</f>
        <v>1</v>
      </c>
      <c r="O300">
        <f>A!O300</f>
        <v>1</v>
      </c>
      <c r="P300" s="21" t="str">
        <f>IF(A!P300="","",INDEX(B!$A$1:$BT$2000,MATCH(A!P300,B!$AX$1:$AX$2000,0),D!$B$15))</f>
        <v>A04-1-1 A04 (400-500)</v>
      </c>
      <c r="Q300">
        <f>A!Q300</f>
        <v>0</v>
      </c>
      <c r="R300">
        <f>A!R300</f>
        <v>0</v>
      </c>
      <c r="S300">
        <f>A!S300</f>
        <v>0</v>
      </c>
      <c r="T300" t="str">
        <f>A!T300</f>
        <v>immetingen:AnalyticResultType</v>
      </c>
      <c r="U300" t="str">
        <f>A!U300</f>
        <v>&lt;1 ng/l</v>
      </c>
      <c r="V300" s="21">
        <f>IF(A!V300="&lt;",1,A!V300)</f>
        <v>1</v>
      </c>
      <c r="W300">
        <f>A!W300</f>
        <v>1</v>
      </c>
      <c r="X300">
        <f>A!X300</f>
        <v>1</v>
      </c>
      <c r="Y300" t="str">
        <f>A!Y300</f>
        <v>urn:immetingen:eenheid:id:79</v>
      </c>
      <c r="Z300" s="21">
        <f t="shared" si="4"/>
        <v>79</v>
      </c>
      <c r="AA300" t="str">
        <f>A!Z300</f>
        <v>urn:immetingen:kwaliteitsoordeel:id:0</v>
      </c>
      <c r="AB300" t="str">
        <f>A!AA300</f>
        <v>www.sikb.nl</v>
      </c>
      <c r="AC300" t="str">
        <f>A!AB300</f>
        <v>urn:immetingen:waardebewerkingsmethode:id:5</v>
      </c>
      <c r="AD300" t="str">
        <f>A!AC300</f>
        <v>www.sikb.nl</v>
      </c>
      <c r="AE300" t="str">
        <f>A!AD300</f>
        <v>_d4b303c9-8a3d-4059-a972-da8a44fa4b4e</v>
      </c>
      <c r="AF300">
        <f>A!AE300</f>
        <v>45895.679837962962</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21"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t="str">
        <f>A!CI300</f>
        <v>urn:imsikb0101:Applicaties:id:16</v>
      </c>
      <c r="CK300" t="str">
        <f>A!CJ300</f>
        <v>urn:imsikb0101:DatastroomType:id:1</v>
      </c>
      <c r="CL300">
        <f>A!CK300</f>
        <v>45897</v>
      </c>
      <c r="CM300" t="str">
        <f>A!CL300</f>
        <v>SGS, Rotterdam</v>
      </c>
      <c r="CN300" t="str">
        <f>A!CM300</f>
        <v>LABRESULTAAT SGS</v>
      </c>
      <c r="CO300">
        <f>A!CN300</f>
        <v>45897</v>
      </c>
      <c r="CP300">
        <f>A!CO300</f>
        <v>0</v>
      </c>
      <c r="CQ300" t="str">
        <f>A!CP300</f>
        <v>urn:imsikb0101:Leveranciers:id:21</v>
      </c>
      <c r="CR300" t="str">
        <f>A!CQ300</f>
        <v>14.7.0</v>
      </c>
    </row>
    <row r="301" spans="1:96" x14ac:dyDescent="0.2">
      <c r="A301" t="str">
        <f>A!A301</f>
        <v>LABRESULTAAT</v>
      </c>
      <c r="B301">
        <f>A!B301</f>
        <v>144</v>
      </c>
      <c r="C301" t="str">
        <f>A!C301</f>
        <v>_1012fcae-f9d3-4b9b-92d3-f22ddfa7c7c9</v>
      </c>
      <c r="D301" t="str">
        <f>A!D301</f>
        <v>1012fcae-f9d3-4b9b-92d3-f22ddfa7c7c9</v>
      </c>
      <c r="E301" t="str">
        <f>A!E301</f>
        <v>SIKB</v>
      </c>
      <c r="F301" t="str">
        <f>A!F301</f>
        <v>urn:immetingen:hoedanigheid:id:8</v>
      </c>
      <c r="G301" t="str">
        <f>A!G301</f>
        <v>www.sikb.nl</v>
      </c>
      <c r="H301" t="str">
        <f>A!H301</f>
        <v>urn:immetingen:parameter:id:6040</v>
      </c>
      <c r="I301" t="str">
        <f>A!I301</f>
        <v>www.sikb.nl</v>
      </c>
      <c r="J301" t="str">
        <f>A!J301</f>
        <v>urn:immetingen:parameter:id:2720</v>
      </c>
      <c r="K301" t="str">
        <f>A!K301</f>
        <v>www.sikb.nl</v>
      </c>
      <c r="L301">
        <f>A!L301</f>
        <v>45897</v>
      </c>
      <c r="M301" t="str">
        <f>A!M301</f>
        <v>urn:immetingen:LabopdrachtStatus:id:5</v>
      </c>
      <c r="N301">
        <f>A!N301</f>
        <v>1</v>
      </c>
      <c r="O301">
        <f>A!O301</f>
        <v>1</v>
      </c>
      <c r="P301" s="21" t="str">
        <f>IF(A!P301="","",INDEX(B!$A$1:$BT$2000,MATCH(A!P301,B!$AX$1:$AX$2000,0),D!$B$15))</f>
        <v>A04-1-1 A04 (400-500)</v>
      </c>
      <c r="Q301">
        <f>A!Q301</f>
        <v>0</v>
      </c>
      <c r="R301">
        <f>A!R301</f>
        <v>0</v>
      </c>
      <c r="S301">
        <f>A!S301</f>
        <v>0</v>
      </c>
      <c r="T301" t="str">
        <f>A!T301</f>
        <v>immetingen:AnalyticResultType</v>
      </c>
      <c r="U301" t="str">
        <f>A!U301</f>
        <v>1.4 ng/l</v>
      </c>
      <c r="V301" s="21">
        <f>IF(A!V301="&lt;",1,A!V301)</f>
        <v>0</v>
      </c>
      <c r="W301">
        <f>A!W301</f>
        <v>1.4</v>
      </c>
      <c r="X301">
        <f>A!X301</f>
        <v>1.4</v>
      </c>
      <c r="Y301" t="str">
        <f>A!Y301</f>
        <v>urn:immetingen:eenheid:id:79</v>
      </c>
      <c r="Z301" s="21">
        <f t="shared" si="4"/>
        <v>79</v>
      </c>
      <c r="AA301" t="str">
        <f>A!Z301</f>
        <v>urn:immetingen:kwaliteitsoordeel:id:0</v>
      </c>
      <c r="AB301" t="str">
        <f>A!AA301</f>
        <v>www.sikb.nl</v>
      </c>
      <c r="AC301" t="str">
        <f>A!AB301</f>
        <v>urn:immetingen:waardebewerkingsmethode:id:5</v>
      </c>
      <c r="AD301" t="str">
        <f>A!AC301</f>
        <v>www.sikb.nl</v>
      </c>
      <c r="AE301" t="str">
        <f>A!AD301</f>
        <v>_ff88bf01-23a3-49f6-a3bb-071ccac53b1b</v>
      </c>
      <c r="AF301">
        <f>A!AE301</f>
        <v>45895.679837962962</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21"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t="str">
        <f>A!CI301</f>
        <v>urn:imsikb0101:Applicaties:id:16</v>
      </c>
      <c r="CK301" t="str">
        <f>A!CJ301</f>
        <v>urn:imsikb0101:DatastroomType:id:1</v>
      </c>
      <c r="CL301">
        <f>A!CK301</f>
        <v>45897</v>
      </c>
      <c r="CM301" t="str">
        <f>A!CL301</f>
        <v>SGS, Rotterdam</v>
      </c>
      <c r="CN301" t="str">
        <f>A!CM301</f>
        <v>LABRESULTAAT SGS</v>
      </c>
      <c r="CO301">
        <f>A!CN301</f>
        <v>45897</v>
      </c>
      <c r="CP301">
        <f>A!CO301</f>
        <v>0</v>
      </c>
      <c r="CQ301" t="str">
        <f>A!CP301</f>
        <v>urn:imsikb0101:Leveranciers:id:21</v>
      </c>
      <c r="CR301" t="str">
        <f>A!CQ301</f>
        <v>14.7.0</v>
      </c>
    </row>
    <row r="302" spans="1:96" x14ac:dyDescent="0.2">
      <c r="A302" t="str">
        <f>A!A302</f>
        <v>LABRESULTAAT</v>
      </c>
      <c r="B302">
        <f>A!B302</f>
        <v>145</v>
      </c>
      <c r="C302" t="str">
        <f>A!C302</f>
        <v>_fd4268f0-6dd4-4127-9740-5de6382b726a</v>
      </c>
      <c r="D302" t="str">
        <f>A!D302</f>
        <v>fd4268f0-6dd4-4127-9740-5de6382b726a</v>
      </c>
      <c r="E302" t="str">
        <f>A!E302</f>
        <v>SIKB</v>
      </c>
      <c r="F302" t="str">
        <f>A!F302</f>
        <v>urn:immetingen:hoedanigheid:id:8</v>
      </c>
      <c r="G302" t="str">
        <f>A!G302</f>
        <v>www.sikb.nl</v>
      </c>
      <c r="H302" t="str">
        <f>A!H302</f>
        <v>urn:immetingen:parameter:id:4445</v>
      </c>
      <c r="I302" t="str">
        <f>A!I302</f>
        <v>www.sikb.nl</v>
      </c>
      <c r="J302" t="str">
        <f>A!J302</f>
        <v>urn:immetingen:parameter:id:2720</v>
      </c>
      <c r="K302" t="str">
        <f>A!K302</f>
        <v>www.sikb.nl</v>
      </c>
      <c r="L302">
        <f>A!L302</f>
        <v>45897</v>
      </c>
      <c r="M302" t="str">
        <f>A!M302</f>
        <v>urn:immetingen:LabopdrachtStatus:id:5</v>
      </c>
      <c r="N302">
        <f>A!N302</f>
        <v>1</v>
      </c>
      <c r="O302">
        <f>A!O302</f>
        <v>1</v>
      </c>
      <c r="P302" s="21" t="str">
        <f>IF(A!P302="","",INDEX(B!$A$1:$BT$2000,MATCH(A!P302,B!$AX$1:$AX$2000,0),D!$B$15))</f>
        <v>A04-1-1 A04 (400-500)</v>
      </c>
      <c r="Q302">
        <f>A!Q302</f>
        <v>0</v>
      </c>
      <c r="R302">
        <f>A!R302</f>
        <v>0</v>
      </c>
      <c r="S302">
        <f>A!S302</f>
        <v>0</v>
      </c>
      <c r="T302" t="str">
        <f>A!T302</f>
        <v>immetingen:AnalyticResultType</v>
      </c>
      <c r="U302" t="str">
        <f>A!U302</f>
        <v>&lt;1 ng/l</v>
      </c>
      <c r="V302" s="21">
        <f>IF(A!V302="&lt;",1,A!V302)</f>
        <v>1</v>
      </c>
      <c r="W302">
        <f>A!W302</f>
        <v>1</v>
      </c>
      <c r="X302">
        <f>A!X302</f>
        <v>1</v>
      </c>
      <c r="Y302" t="str">
        <f>A!Y302</f>
        <v>urn:immetingen:eenheid:id:79</v>
      </c>
      <c r="Z302" s="21">
        <f t="shared" si="4"/>
        <v>79</v>
      </c>
      <c r="AA302" t="str">
        <f>A!Z302</f>
        <v>urn:immetingen:kwaliteitsoordeel:id:0</v>
      </c>
      <c r="AB302" t="str">
        <f>A!AA302</f>
        <v>www.sikb.nl</v>
      </c>
      <c r="AC302" t="str">
        <f>A!AB302</f>
        <v>urn:immetingen:waardebewerkingsmethode:id:5</v>
      </c>
      <c r="AD302" t="str">
        <f>A!AC302</f>
        <v>www.sikb.nl</v>
      </c>
      <c r="AE302" t="str">
        <f>A!AD302</f>
        <v>_b5e0c1e2-8dc8-4cd5-b7ef-32442cab89b3</v>
      </c>
      <c r="AF302">
        <f>A!AE302</f>
        <v>45895.679837962962</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21"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t="str">
        <f>A!CI302</f>
        <v>urn:imsikb0101:Applicaties:id:16</v>
      </c>
      <c r="CK302" t="str">
        <f>A!CJ302</f>
        <v>urn:imsikb0101:DatastroomType:id:1</v>
      </c>
      <c r="CL302">
        <f>A!CK302</f>
        <v>45897</v>
      </c>
      <c r="CM302" t="str">
        <f>A!CL302</f>
        <v>SGS, Rotterdam</v>
      </c>
      <c r="CN302" t="str">
        <f>A!CM302</f>
        <v>LABRESULTAAT SGS</v>
      </c>
      <c r="CO302">
        <f>A!CN302</f>
        <v>45897</v>
      </c>
      <c r="CP302">
        <f>A!CO302</f>
        <v>0</v>
      </c>
      <c r="CQ302" t="str">
        <f>A!CP302</f>
        <v>urn:imsikb0101:Leveranciers:id:21</v>
      </c>
      <c r="CR302" t="str">
        <f>A!CQ302</f>
        <v>14.7.0</v>
      </c>
    </row>
    <row r="303" spans="1:96" x14ac:dyDescent="0.2">
      <c r="A303" t="str">
        <f>A!A303</f>
        <v>LABRESULTAAT</v>
      </c>
      <c r="B303">
        <f>A!B303</f>
        <v>146</v>
      </c>
      <c r="C303" t="str">
        <f>A!C303</f>
        <v>_b88d3917-8b03-408b-94c2-64a81d9ca6fe</v>
      </c>
      <c r="D303" t="str">
        <f>A!D303</f>
        <v>b88d3917-8b03-408b-94c2-64a81d9ca6fe</v>
      </c>
      <c r="E303" t="str">
        <f>A!E303</f>
        <v>SIKB</v>
      </c>
      <c r="F303" t="str">
        <f>A!F303</f>
        <v>urn:immetingen:hoedanigheid:id:8</v>
      </c>
      <c r="G303" t="str">
        <f>A!G303</f>
        <v>www.sikb.nl</v>
      </c>
      <c r="H303" t="str">
        <f>A!H303</f>
        <v>urn:immetingen:parameter:id:5518</v>
      </c>
      <c r="I303" t="str">
        <f>A!I303</f>
        <v>www.sikb.nl</v>
      </c>
      <c r="J303" t="str">
        <f>A!J303</f>
        <v>urn:immetingen:parameter:id:2720</v>
      </c>
      <c r="K303" t="str">
        <f>A!K303</f>
        <v>www.sikb.nl</v>
      </c>
      <c r="L303">
        <f>A!L303</f>
        <v>45897</v>
      </c>
      <c r="M303" t="str">
        <f>A!M303</f>
        <v>urn:immetingen:LabopdrachtStatus:id:5</v>
      </c>
      <c r="N303">
        <f>A!N303</f>
        <v>1</v>
      </c>
      <c r="O303">
        <f>A!O303</f>
        <v>1</v>
      </c>
      <c r="P303" s="21" t="str">
        <f>IF(A!P303="","",INDEX(B!$A$1:$BT$2000,MATCH(A!P303,B!$AX$1:$AX$2000,0),D!$B$15))</f>
        <v>A04-1-1 A04 (400-500)</v>
      </c>
      <c r="Q303">
        <f>A!Q303</f>
        <v>0</v>
      </c>
      <c r="R303">
        <f>A!R303</f>
        <v>0</v>
      </c>
      <c r="S303">
        <f>A!S303</f>
        <v>0</v>
      </c>
      <c r="T303" t="str">
        <f>A!T303</f>
        <v>immetingen:AnalyticResultType</v>
      </c>
      <c r="U303" t="str">
        <f>A!U303</f>
        <v>&lt;1 ng/l</v>
      </c>
      <c r="V303" s="21">
        <f>IF(A!V303="&lt;",1,A!V303)</f>
        <v>1</v>
      </c>
      <c r="W303">
        <f>A!W303</f>
        <v>1</v>
      </c>
      <c r="X303">
        <f>A!X303</f>
        <v>1</v>
      </c>
      <c r="Y303" t="str">
        <f>A!Y303</f>
        <v>urn:immetingen:eenheid:id:79</v>
      </c>
      <c r="Z303" s="21">
        <f t="shared" si="4"/>
        <v>79</v>
      </c>
      <c r="AA303" t="str">
        <f>A!Z303</f>
        <v>urn:immetingen:kwaliteitsoordeel:id:0</v>
      </c>
      <c r="AB303" t="str">
        <f>A!AA303</f>
        <v>www.sikb.nl</v>
      </c>
      <c r="AC303" t="str">
        <f>A!AB303</f>
        <v>urn:immetingen:waardebewerkingsmethode:id:5</v>
      </c>
      <c r="AD303" t="str">
        <f>A!AC303</f>
        <v>www.sikb.nl</v>
      </c>
      <c r="AE303" t="str">
        <f>A!AD303</f>
        <v>_eb4c5c93-8d90-4a38-bbd5-f45fa679697f</v>
      </c>
      <c r="AF303">
        <f>A!AE303</f>
        <v>45895.679837962962</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21"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t="str">
        <f>A!CI303</f>
        <v>urn:imsikb0101:Applicaties:id:16</v>
      </c>
      <c r="CK303" t="str">
        <f>A!CJ303</f>
        <v>urn:imsikb0101:DatastroomType:id:1</v>
      </c>
      <c r="CL303">
        <f>A!CK303</f>
        <v>45897</v>
      </c>
      <c r="CM303" t="str">
        <f>A!CL303</f>
        <v>SGS, Rotterdam</v>
      </c>
      <c r="CN303" t="str">
        <f>A!CM303</f>
        <v>LABRESULTAAT SGS</v>
      </c>
      <c r="CO303">
        <f>A!CN303</f>
        <v>45897</v>
      </c>
      <c r="CP303">
        <f>A!CO303</f>
        <v>0</v>
      </c>
      <c r="CQ303" t="str">
        <f>A!CP303</f>
        <v>urn:imsikb0101:Leveranciers:id:21</v>
      </c>
      <c r="CR303" t="str">
        <f>A!CQ303</f>
        <v>14.7.0</v>
      </c>
    </row>
    <row r="304" spans="1:96" x14ac:dyDescent="0.2">
      <c r="A304" t="str">
        <f>A!A304</f>
        <v>LABRESULTAAT</v>
      </c>
      <c r="B304">
        <f>A!B304</f>
        <v>147</v>
      </c>
      <c r="C304" t="str">
        <f>A!C304</f>
        <v>_426e046b-3dce-4d37-bf12-b4ecbfc39e4d</v>
      </c>
      <c r="D304" t="str">
        <f>A!D304</f>
        <v>426e046b-3dce-4d37-bf12-b4ecbfc39e4d</v>
      </c>
      <c r="E304" t="str">
        <f>A!E304</f>
        <v>SIKB</v>
      </c>
      <c r="F304" t="str">
        <f>A!F304</f>
        <v>urn:immetingen:hoedanigheid:id:8</v>
      </c>
      <c r="G304" t="str">
        <f>A!G304</f>
        <v>www.sikb.nl</v>
      </c>
      <c r="H304" t="str">
        <f>A!H304</f>
        <v>urn:immetingen:parameter:id:4443</v>
      </c>
      <c r="I304" t="str">
        <f>A!I304</f>
        <v>www.sikb.nl</v>
      </c>
      <c r="J304" t="str">
        <f>A!J304</f>
        <v>urn:immetingen:parameter:id:2720</v>
      </c>
      <c r="K304" t="str">
        <f>A!K304</f>
        <v>www.sikb.nl</v>
      </c>
      <c r="L304">
        <f>A!L304</f>
        <v>45897</v>
      </c>
      <c r="M304" t="str">
        <f>A!M304</f>
        <v>urn:immetingen:LabopdrachtStatus:id:5</v>
      </c>
      <c r="N304">
        <f>A!N304</f>
        <v>1</v>
      </c>
      <c r="O304">
        <f>A!O304</f>
        <v>1</v>
      </c>
      <c r="P304" s="21" t="str">
        <f>IF(A!P304="","",INDEX(B!$A$1:$BT$2000,MATCH(A!P304,B!$AX$1:$AX$2000,0),D!$B$15))</f>
        <v>A04-1-1 A04 (400-500)</v>
      </c>
      <c r="Q304">
        <f>A!Q304</f>
        <v>0</v>
      </c>
      <c r="R304">
        <f>A!R304</f>
        <v>0</v>
      </c>
      <c r="S304">
        <f>A!S304</f>
        <v>0</v>
      </c>
      <c r="T304" t="str">
        <f>A!T304</f>
        <v>immetingen:AnalyticResultType</v>
      </c>
      <c r="U304" t="str">
        <f>A!U304</f>
        <v>5.0 ng/l</v>
      </c>
      <c r="V304" s="21">
        <f>IF(A!V304="&lt;",1,A!V304)</f>
        <v>0</v>
      </c>
      <c r="W304">
        <f>A!W304</f>
        <v>5</v>
      </c>
      <c r="X304">
        <f>A!X304</f>
        <v>5</v>
      </c>
      <c r="Y304" t="str">
        <f>A!Y304</f>
        <v>urn:immetingen:eenheid:id:79</v>
      </c>
      <c r="Z304" s="21">
        <f t="shared" si="4"/>
        <v>79</v>
      </c>
      <c r="AA304" t="str">
        <f>A!Z304</f>
        <v>urn:immetingen:kwaliteitsoordeel:id:0</v>
      </c>
      <c r="AB304" t="str">
        <f>A!AA304</f>
        <v>www.sikb.nl</v>
      </c>
      <c r="AC304" t="str">
        <f>A!AB304</f>
        <v>urn:immetingen:waardebewerkingsmethode:id:5</v>
      </c>
      <c r="AD304" t="str">
        <f>A!AC304</f>
        <v>www.sikb.nl</v>
      </c>
      <c r="AE304" t="str">
        <f>A!AD304</f>
        <v>_1782b8e0-f3b0-40d7-b49e-546fc2002fe5</v>
      </c>
      <c r="AF304">
        <f>A!AE304</f>
        <v>45895.679837962962</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21"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t="str">
        <f>A!CI304</f>
        <v>urn:imsikb0101:Applicaties:id:16</v>
      </c>
      <c r="CK304" t="str">
        <f>A!CJ304</f>
        <v>urn:imsikb0101:DatastroomType:id:1</v>
      </c>
      <c r="CL304">
        <f>A!CK304</f>
        <v>45897</v>
      </c>
      <c r="CM304" t="str">
        <f>A!CL304</f>
        <v>SGS, Rotterdam</v>
      </c>
      <c r="CN304" t="str">
        <f>A!CM304</f>
        <v>LABRESULTAAT SGS</v>
      </c>
      <c r="CO304">
        <f>A!CN304</f>
        <v>45897</v>
      </c>
      <c r="CP304">
        <f>A!CO304</f>
        <v>0</v>
      </c>
      <c r="CQ304" t="str">
        <f>A!CP304</f>
        <v>urn:imsikb0101:Leveranciers:id:21</v>
      </c>
      <c r="CR304" t="str">
        <f>A!CQ304</f>
        <v>14.7.0</v>
      </c>
    </row>
    <row r="305" spans="1:96" x14ac:dyDescent="0.2">
      <c r="A305" t="str">
        <f>A!A305</f>
        <v>LABRESULTAAT</v>
      </c>
      <c r="B305">
        <f>A!B305</f>
        <v>148</v>
      </c>
      <c r="C305" t="str">
        <f>A!C305</f>
        <v>_4c3cc0fa-ff3b-4a9b-9d0b-0b84edefe826</v>
      </c>
      <c r="D305" t="str">
        <f>A!D305</f>
        <v>4c3cc0fa-ff3b-4a9b-9d0b-0b84edefe826</v>
      </c>
      <c r="E305" t="str">
        <f>A!E305</f>
        <v>SIKB</v>
      </c>
      <c r="F305" t="str">
        <f>A!F305</f>
        <v>urn:immetingen:hoedanigheid:id:8</v>
      </c>
      <c r="G305" t="str">
        <f>A!G305</f>
        <v>www.sikb.nl</v>
      </c>
      <c r="H305" t="str">
        <f>A!H305</f>
        <v>urn:immetingen:parameter:id:5577</v>
      </c>
      <c r="I305" t="str">
        <f>A!I305</f>
        <v>www.sikb.nl</v>
      </c>
      <c r="J305" t="str">
        <f>A!J305</f>
        <v>urn:immetingen:parameter:id:2720</v>
      </c>
      <c r="K305" t="str">
        <f>A!K305</f>
        <v>www.sikb.nl</v>
      </c>
      <c r="L305">
        <f>A!L305</f>
        <v>45897</v>
      </c>
      <c r="M305" t="str">
        <f>A!M305</f>
        <v>urn:immetingen:LabopdrachtStatus:id:5</v>
      </c>
      <c r="N305">
        <f>A!N305</f>
        <v>1</v>
      </c>
      <c r="O305">
        <f>A!O305</f>
        <v>1</v>
      </c>
      <c r="P305" s="21" t="str">
        <f>IF(A!P305="","",INDEX(B!$A$1:$BT$2000,MATCH(A!P305,B!$AX$1:$AX$2000,0),D!$B$15))</f>
        <v>A04-1-1 A04 (400-500)</v>
      </c>
      <c r="Q305">
        <f>A!Q305</f>
        <v>0</v>
      </c>
      <c r="R305">
        <f>A!R305</f>
        <v>0</v>
      </c>
      <c r="S305">
        <f>A!S305</f>
        <v>0</v>
      </c>
      <c r="T305" t="str">
        <f>A!T305</f>
        <v>immetingen:AnalyticResultType</v>
      </c>
      <c r="U305" t="str">
        <f>A!U305</f>
        <v>1.5 ng/l</v>
      </c>
      <c r="V305" s="21">
        <f>IF(A!V305="&lt;",1,A!V305)</f>
        <v>0</v>
      </c>
      <c r="W305">
        <f>A!W305</f>
        <v>1.5</v>
      </c>
      <c r="X305">
        <f>A!X305</f>
        <v>1.5</v>
      </c>
      <c r="Y305" t="str">
        <f>A!Y305</f>
        <v>urn:immetingen:eenheid:id:79</v>
      </c>
      <c r="Z305" s="21">
        <f t="shared" si="4"/>
        <v>79</v>
      </c>
      <c r="AA305" t="str">
        <f>A!Z305</f>
        <v>urn:immetingen:kwaliteitsoordeel:id:0</v>
      </c>
      <c r="AB305" t="str">
        <f>A!AA305</f>
        <v>www.sikb.nl</v>
      </c>
      <c r="AC305" t="str">
        <f>A!AB305</f>
        <v>urn:immetingen:waardebewerkingsmethode:id:5</v>
      </c>
      <c r="AD305" t="str">
        <f>A!AC305</f>
        <v>www.sikb.nl</v>
      </c>
      <c r="AE305" t="str">
        <f>A!AD305</f>
        <v>_96707a0c-52e0-4ca4-bdc1-47877077a05b</v>
      </c>
      <c r="AF305">
        <f>A!AE305</f>
        <v>45895.679837962962</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21"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t="str">
        <f>A!CI305</f>
        <v>urn:imsikb0101:Applicaties:id:16</v>
      </c>
      <c r="CK305" t="str">
        <f>A!CJ305</f>
        <v>urn:imsikb0101:DatastroomType:id:1</v>
      </c>
      <c r="CL305">
        <f>A!CK305</f>
        <v>45897</v>
      </c>
      <c r="CM305" t="str">
        <f>A!CL305</f>
        <v>SGS, Rotterdam</v>
      </c>
      <c r="CN305" t="str">
        <f>A!CM305</f>
        <v>LABRESULTAAT SGS</v>
      </c>
      <c r="CO305">
        <f>A!CN305</f>
        <v>45897</v>
      </c>
      <c r="CP305">
        <f>A!CO305</f>
        <v>0</v>
      </c>
      <c r="CQ305" t="str">
        <f>A!CP305</f>
        <v>urn:imsikb0101:Leveranciers:id:21</v>
      </c>
      <c r="CR305" t="str">
        <f>A!CQ305</f>
        <v>14.7.0</v>
      </c>
    </row>
    <row r="306" spans="1:96" x14ac:dyDescent="0.2">
      <c r="A306" t="str">
        <f>A!A306</f>
        <v>LABRESULTAAT</v>
      </c>
      <c r="B306">
        <f>A!B306</f>
        <v>149</v>
      </c>
      <c r="C306" t="str">
        <f>A!C306</f>
        <v>_01418a26-60c7-42ff-977e-e88d33b69cfa</v>
      </c>
      <c r="D306" t="str">
        <f>A!D306</f>
        <v>01418a26-60c7-42ff-977e-e88d33b69cfa</v>
      </c>
      <c r="E306" t="str">
        <f>A!E306</f>
        <v>SIKB</v>
      </c>
      <c r="F306" t="str">
        <f>A!F306</f>
        <v>urn:immetingen:hoedanigheid:id:8</v>
      </c>
      <c r="G306" t="str">
        <f>A!G306</f>
        <v>www.sikb.nl</v>
      </c>
      <c r="H306" t="str">
        <f>A!H306</f>
        <v>urn:immetingen:parameter:id:1578</v>
      </c>
      <c r="I306" t="str">
        <f>A!I306</f>
        <v>www.sikb.nl</v>
      </c>
      <c r="J306" t="str">
        <f>A!J306</f>
        <v>urn:immetingen:parameter:id:2720</v>
      </c>
      <c r="K306" t="str">
        <f>A!K306</f>
        <v>www.sikb.nl</v>
      </c>
      <c r="L306">
        <f>A!L306</f>
        <v>45897</v>
      </c>
      <c r="M306" t="str">
        <f>A!M306</f>
        <v>urn:immetingen:LabopdrachtStatus:id:5</v>
      </c>
      <c r="N306">
        <f>A!N306</f>
        <v>1</v>
      </c>
      <c r="O306">
        <f>A!O306</f>
        <v>1</v>
      </c>
      <c r="P306" s="21" t="str">
        <f>IF(A!P306="","",INDEX(B!$A$1:$BT$2000,MATCH(A!P306,B!$AX$1:$AX$2000,0),D!$B$15))</f>
        <v>A04-1-1 A04 (400-500)</v>
      </c>
      <c r="Q306">
        <f>A!Q306</f>
        <v>0</v>
      </c>
      <c r="R306">
        <f>A!R306</f>
        <v>0</v>
      </c>
      <c r="S306">
        <f>A!S306</f>
        <v>0</v>
      </c>
      <c r="T306" t="str">
        <f>A!T306</f>
        <v>immetingen:AnalyticResultType</v>
      </c>
      <c r="U306" t="str">
        <f>A!U306</f>
        <v>&lt;0.1 µg/l</v>
      </c>
      <c r="V306" s="21">
        <f>IF(A!V306="&lt;",1,A!V306)</f>
        <v>1</v>
      </c>
      <c r="W306">
        <f>A!W306</f>
        <v>0.1</v>
      </c>
      <c r="X306">
        <f>A!X306</f>
        <v>0.1</v>
      </c>
      <c r="Y306" t="str">
        <f>A!Y306</f>
        <v>urn:immetingen:eenheid:id:14</v>
      </c>
      <c r="Z306" s="21">
        <f t="shared" si="4"/>
        <v>14</v>
      </c>
      <c r="AA306" t="str">
        <f>A!Z306</f>
        <v>urn:immetingen:kwaliteitsoordeel:id:0</v>
      </c>
      <c r="AB306" t="str">
        <f>A!AA306</f>
        <v>www.sikb.nl</v>
      </c>
      <c r="AC306" t="str">
        <f>A!AB306</f>
        <v>urn:immetingen:waardebewerkingsmethode:id:5</v>
      </c>
      <c r="AD306" t="str">
        <f>A!AC306</f>
        <v>www.sikb.nl</v>
      </c>
      <c r="AE306" t="str">
        <f>A!AD306</f>
        <v>_8a8c2550-2044-4b10-a66e-29b7299ba04a</v>
      </c>
      <c r="AF306">
        <f>A!AE306</f>
        <v>45895.113807870373</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21"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t="str">
        <f>A!CI306</f>
        <v>urn:imsikb0101:Applicaties:id:16</v>
      </c>
      <c r="CK306" t="str">
        <f>A!CJ306</f>
        <v>urn:imsikb0101:DatastroomType:id:1</v>
      </c>
      <c r="CL306">
        <f>A!CK306</f>
        <v>45897</v>
      </c>
      <c r="CM306" t="str">
        <f>A!CL306</f>
        <v>SGS, Rotterdam</v>
      </c>
      <c r="CN306" t="str">
        <f>A!CM306</f>
        <v>LABRESULTAAT SGS</v>
      </c>
      <c r="CO306">
        <f>A!CN306</f>
        <v>45897</v>
      </c>
      <c r="CP306">
        <f>A!CO306</f>
        <v>0</v>
      </c>
      <c r="CQ306" t="str">
        <f>A!CP306</f>
        <v>urn:imsikb0101:Leveranciers:id:21</v>
      </c>
      <c r="CR306" t="str">
        <f>A!CQ306</f>
        <v>14.7.0</v>
      </c>
    </row>
    <row r="307" spans="1:96" x14ac:dyDescent="0.2">
      <c r="A307" t="str">
        <f>A!A307</f>
        <v>LABRESULTAAT</v>
      </c>
      <c r="B307">
        <f>A!B307</f>
        <v>150</v>
      </c>
      <c r="C307" t="str">
        <f>A!C307</f>
        <v>_e720b622-85d6-4d34-8073-cb13bae454ad</v>
      </c>
      <c r="D307" t="str">
        <f>A!D307</f>
        <v>e720b622-85d6-4d34-8073-cb13bae454ad</v>
      </c>
      <c r="E307" t="str">
        <f>A!E307</f>
        <v>SIKB</v>
      </c>
      <c r="F307" t="str">
        <f>A!F307</f>
        <v>urn:immetingen:hoedanigheid:id:8</v>
      </c>
      <c r="G307" t="str">
        <f>A!G307</f>
        <v>www.sikb.nl</v>
      </c>
      <c r="H307" t="str">
        <f>A!H307</f>
        <v>urn:immetingen:parameter:id:1536</v>
      </c>
      <c r="I307" t="str">
        <f>A!I307</f>
        <v>www.sikb.nl</v>
      </c>
      <c r="J307" t="str">
        <f>A!J307</f>
        <v>urn:immetingen:parameter:id:2720</v>
      </c>
      <c r="K307" t="str">
        <f>A!K307</f>
        <v>www.sikb.nl</v>
      </c>
      <c r="L307">
        <f>A!L307</f>
        <v>45897</v>
      </c>
      <c r="M307" t="str">
        <f>A!M307</f>
        <v>urn:immetingen:LabopdrachtStatus:id:5</v>
      </c>
      <c r="N307">
        <f>A!N307</f>
        <v>1</v>
      </c>
      <c r="O307">
        <f>A!O307</f>
        <v>1</v>
      </c>
      <c r="P307" s="21" t="str">
        <f>IF(A!P307="","",INDEX(B!$A$1:$BT$2000,MATCH(A!P307,B!$AX$1:$AX$2000,0),D!$B$15))</f>
        <v>A04-1-1 A04 (400-500)</v>
      </c>
      <c r="Q307">
        <f>A!Q307</f>
        <v>0</v>
      </c>
      <c r="R307">
        <f>A!R307</f>
        <v>0</v>
      </c>
      <c r="S307">
        <f>A!S307</f>
        <v>0</v>
      </c>
      <c r="T307" t="str">
        <f>A!T307</f>
        <v>immetingen:AnalyticResultType</v>
      </c>
      <c r="U307" t="str">
        <f>A!U307</f>
        <v>&lt;0.1 µg/l</v>
      </c>
      <c r="V307" s="21">
        <f>IF(A!V307="&lt;",1,A!V307)</f>
        <v>1</v>
      </c>
      <c r="W307">
        <f>A!W307</f>
        <v>0.1</v>
      </c>
      <c r="X307">
        <f>A!X307</f>
        <v>0.1</v>
      </c>
      <c r="Y307" t="str">
        <f>A!Y307</f>
        <v>urn:immetingen:eenheid:id:14</v>
      </c>
      <c r="Z307" s="21">
        <f t="shared" si="4"/>
        <v>14</v>
      </c>
      <c r="AA307" t="str">
        <f>A!Z307</f>
        <v>urn:immetingen:kwaliteitsoordeel:id:0</v>
      </c>
      <c r="AB307" t="str">
        <f>A!AA307</f>
        <v>www.sikb.nl</v>
      </c>
      <c r="AC307" t="str">
        <f>A!AB307</f>
        <v>urn:immetingen:waardebewerkingsmethode:id:5</v>
      </c>
      <c r="AD307" t="str">
        <f>A!AC307</f>
        <v>www.sikb.nl</v>
      </c>
      <c r="AE307" t="str">
        <f>A!AD307</f>
        <v>_d0f12d57-b0f3-420f-891d-c20139eb2a7d</v>
      </c>
      <c r="AF307">
        <f>A!AE307</f>
        <v>45895.113807870373</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21"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t="str">
        <f>A!CI307</f>
        <v>urn:imsikb0101:Applicaties:id:16</v>
      </c>
      <c r="CK307" t="str">
        <f>A!CJ307</f>
        <v>urn:imsikb0101:DatastroomType:id:1</v>
      </c>
      <c r="CL307">
        <f>A!CK307</f>
        <v>45897</v>
      </c>
      <c r="CM307" t="str">
        <f>A!CL307</f>
        <v>SGS, Rotterdam</v>
      </c>
      <c r="CN307" t="str">
        <f>A!CM307</f>
        <v>LABRESULTAAT SGS</v>
      </c>
      <c r="CO307">
        <f>A!CN307</f>
        <v>45897</v>
      </c>
      <c r="CP307">
        <f>A!CO307</f>
        <v>0</v>
      </c>
      <c r="CQ307" t="str">
        <f>A!CP307</f>
        <v>urn:imsikb0101:Leveranciers:id:21</v>
      </c>
      <c r="CR307" t="str">
        <f>A!CQ307</f>
        <v>14.7.0</v>
      </c>
    </row>
    <row r="308" spans="1:96" x14ac:dyDescent="0.2">
      <c r="A308" t="str">
        <f>A!A308</f>
        <v>LABRESULTAAT</v>
      </c>
      <c r="B308">
        <f>A!B308</f>
        <v>151</v>
      </c>
      <c r="C308" t="str">
        <f>A!C308</f>
        <v>_728bb945-310d-439a-b05d-6b92bc434291</v>
      </c>
      <c r="D308" t="str">
        <f>A!D308</f>
        <v>728bb945-310d-439a-b05d-6b92bc434291</v>
      </c>
      <c r="E308" t="str">
        <f>A!E308</f>
        <v>SIKB</v>
      </c>
      <c r="F308" t="str">
        <f>A!F308</f>
        <v>urn:immetingen:hoedanigheid:id:8</v>
      </c>
      <c r="G308" t="str">
        <f>A!G308</f>
        <v>www.sikb.nl</v>
      </c>
      <c r="H308" t="str">
        <f>A!H308</f>
        <v>urn:immetingen:parameter:id:1538</v>
      </c>
      <c r="I308" t="str">
        <f>A!I308</f>
        <v>www.sikb.nl</v>
      </c>
      <c r="J308" t="str">
        <f>A!J308</f>
        <v>urn:immetingen:parameter:id:2720</v>
      </c>
      <c r="K308" t="str">
        <f>A!K308</f>
        <v>www.sikb.nl</v>
      </c>
      <c r="L308">
        <f>A!L308</f>
        <v>45897</v>
      </c>
      <c r="M308" t="str">
        <f>A!M308</f>
        <v>urn:immetingen:LabopdrachtStatus:id:5</v>
      </c>
      <c r="N308">
        <f>A!N308</f>
        <v>1</v>
      </c>
      <c r="O308">
        <f>A!O308</f>
        <v>1</v>
      </c>
      <c r="P308" s="21" t="str">
        <f>IF(A!P308="","",INDEX(B!$A$1:$BT$2000,MATCH(A!P308,B!$AX$1:$AX$2000,0),D!$B$15))</f>
        <v>A04-1-1 A04 (400-500)</v>
      </c>
      <c r="Q308">
        <f>A!Q308</f>
        <v>0</v>
      </c>
      <c r="R308">
        <f>A!R308</f>
        <v>0</v>
      </c>
      <c r="S308">
        <f>A!S308</f>
        <v>0</v>
      </c>
      <c r="T308" t="str">
        <f>A!T308</f>
        <v>immetingen:AnalyticResultType</v>
      </c>
      <c r="U308" t="str">
        <f>A!U308</f>
        <v>&lt;0.1 µg/l</v>
      </c>
      <c r="V308" s="21">
        <f>IF(A!V308="&lt;",1,A!V308)</f>
        <v>1</v>
      </c>
      <c r="W308">
        <f>A!W308</f>
        <v>0.1</v>
      </c>
      <c r="X308">
        <f>A!X308</f>
        <v>0.1</v>
      </c>
      <c r="Y308" t="str">
        <f>A!Y308</f>
        <v>urn:immetingen:eenheid:id:14</v>
      </c>
      <c r="Z308" s="21">
        <f t="shared" si="4"/>
        <v>14</v>
      </c>
      <c r="AA308" t="str">
        <f>A!Z308</f>
        <v>urn:immetingen:kwaliteitsoordeel:id:0</v>
      </c>
      <c r="AB308" t="str">
        <f>A!AA308</f>
        <v>www.sikb.nl</v>
      </c>
      <c r="AC308" t="str">
        <f>A!AB308</f>
        <v>urn:immetingen:waardebewerkingsmethode:id:5</v>
      </c>
      <c r="AD308" t="str">
        <f>A!AC308</f>
        <v>www.sikb.nl</v>
      </c>
      <c r="AE308" t="str">
        <f>A!AD308</f>
        <v>_bb28e601-540c-4864-996c-31aaf9ee115c</v>
      </c>
      <c r="AF308">
        <f>A!AE308</f>
        <v>45895.113807870373</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21"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t="str">
        <f>A!CI308</f>
        <v>urn:imsikb0101:Applicaties:id:16</v>
      </c>
      <c r="CK308" t="str">
        <f>A!CJ308</f>
        <v>urn:imsikb0101:DatastroomType:id:1</v>
      </c>
      <c r="CL308">
        <f>A!CK308</f>
        <v>45897</v>
      </c>
      <c r="CM308" t="str">
        <f>A!CL308</f>
        <v>SGS, Rotterdam</v>
      </c>
      <c r="CN308" t="str">
        <f>A!CM308</f>
        <v>LABRESULTAAT SGS</v>
      </c>
      <c r="CO308">
        <f>A!CN308</f>
        <v>45897</v>
      </c>
      <c r="CP308">
        <f>A!CO308</f>
        <v>0</v>
      </c>
      <c r="CQ308" t="str">
        <f>A!CP308</f>
        <v>urn:imsikb0101:Leveranciers:id:21</v>
      </c>
      <c r="CR308" t="str">
        <f>A!CQ308</f>
        <v>14.7.0</v>
      </c>
    </row>
    <row r="309" spans="1:96" x14ac:dyDescent="0.2">
      <c r="A309" t="str">
        <f>A!A309</f>
        <v>LABRESULTAAT</v>
      </c>
      <c r="B309">
        <f>A!B309</f>
        <v>152</v>
      </c>
      <c r="C309" t="str">
        <f>A!C309</f>
        <v>_3fd85049-4689-4a4d-839b-f56b7d5f6094</v>
      </c>
      <c r="D309" t="str">
        <f>A!D309</f>
        <v>3fd85049-4689-4a4d-839b-f56b7d5f6094</v>
      </c>
      <c r="E309" t="str">
        <f>A!E309</f>
        <v>SIKB</v>
      </c>
      <c r="F309" t="str">
        <f>A!F309</f>
        <v>urn:immetingen:hoedanigheid:id:8</v>
      </c>
      <c r="G309" t="str">
        <f>A!G309</f>
        <v>www.sikb.nl</v>
      </c>
      <c r="H309" t="str">
        <f>A!H309</f>
        <v>urn:immetingen:parameter:id:619</v>
      </c>
      <c r="I309" t="str">
        <f>A!I309</f>
        <v>www.sikb.nl</v>
      </c>
      <c r="J309" t="str">
        <f>A!J309</f>
        <v>urn:immetingen:parameter:id:2720</v>
      </c>
      <c r="K309" t="str">
        <f>A!K309</f>
        <v>www.sikb.nl</v>
      </c>
      <c r="L309">
        <f>A!L309</f>
        <v>45897</v>
      </c>
      <c r="M309" t="str">
        <f>A!M309</f>
        <v>urn:immetingen:LabopdrachtStatus:id:5</v>
      </c>
      <c r="N309">
        <f>A!N309</f>
        <v>1</v>
      </c>
      <c r="O309">
        <f>A!O309</f>
        <v>1</v>
      </c>
      <c r="P309" s="21" t="str">
        <f>IF(A!P309="","",INDEX(B!$A$1:$BT$2000,MATCH(A!P309,B!$AX$1:$AX$2000,0),D!$B$15))</f>
        <v>A04-1-1 A04 (400-500)</v>
      </c>
      <c r="Q309">
        <f>A!Q309</f>
        <v>0</v>
      </c>
      <c r="R309">
        <f>A!R309</f>
        <v>0</v>
      </c>
      <c r="S309">
        <f>A!S309</f>
        <v>0</v>
      </c>
      <c r="T309" t="str">
        <f>A!T309</f>
        <v>immetingen:AnalyticResultType</v>
      </c>
      <c r="U309" t="str">
        <f>A!U309</f>
        <v>&lt;0.2 µg/l</v>
      </c>
      <c r="V309" s="21">
        <f>IF(A!V309="&lt;",1,A!V309)</f>
        <v>1</v>
      </c>
      <c r="W309">
        <f>A!W309</f>
        <v>0.2</v>
      </c>
      <c r="X309">
        <f>A!X309</f>
        <v>0.2</v>
      </c>
      <c r="Y309" t="str">
        <f>A!Y309</f>
        <v>urn:immetingen:eenheid:id:14</v>
      </c>
      <c r="Z309" s="21">
        <f t="shared" si="4"/>
        <v>14</v>
      </c>
      <c r="AA309" t="str">
        <f>A!Z309</f>
        <v>urn:immetingen:kwaliteitsoordeel:id:0</v>
      </c>
      <c r="AB309" t="str">
        <f>A!AA309</f>
        <v>www.sikb.nl</v>
      </c>
      <c r="AC309" t="str">
        <f>A!AB309</f>
        <v>urn:immetingen:waardebewerkingsmethode:id:5</v>
      </c>
      <c r="AD309" t="str">
        <f>A!AC309</f>
        <v>www.sikb.nl</v>
      </c>
      <c r="AE309" t="str">
        <f>A!AD309</f>
        <v>_69ed08fe-640e-472e-9513-53b2e706f88e</v>
      </c>
      <c r="AF309">
        <f>A!AE309</f>
        <v>45895.113807870373</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21"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t="str">
        <f>A!CI309</f>
        <v>urn:imsikb0101:Applicaties:id:16</v>
      </c>
      <c r="CK309" t="str">
        <f>A!CJ309</f>
        <v>urn:imsikb0101:DatastroomType:id:1</v>
      </c>
      <c r="CL309">
        <f>A!CK309</f>
        <v>45897</v>
      </c>
      <c r="CM309" t="str">
        <f>A!CL309</f>
        <v>SGS, Rotterdam</v>
      </c>
      <c r="CN309" t="str">
        <f>A!CM309</f>
        <v>LABRESULTAAT SGS</v>
      </c>
      <c r="CO309">
        <f>A!CN309</f>
        <v>45897</v>
      </c>
      <c r="CP309">
        <f>A!CO309</f>
        <v>0</v>
      </c>
      <c r="CQ309" t="str">
        <f>A!CP309</f>
        <v>urn:imsikb0101:Leveranciers:id:21</v>
      </c>
      <c r="CR309" t="str">
        <f>A!CQ309</f>
        <v>14.7.0</v>
      </c>
    </row>
    <row r="310" spans="1:96" x14ac:dyDescent="0.2">
      <c r="A310" t="str">
        <f>A!A310</f>
        <v>LABRESULTAAT</v>
      </c>
      <c r="B310">
        <f>A!B310</f>
        <v>153</v>
      </c>
      <c r="C310" t="str">
        <f>A!C310</f>
        <v>_7290f5df-ee29-4c35-8a35-102f84f04a9b</v>
      </c>
      <c r="D310" t="str">
        <f>A!D310</f>
        <v>7290f5df-ee29-4c35-8a35-102f84f04a9b</v>
      </c>
      <c r="E310" t="str">
        <f>A!E310</f>
        <v>SIKB</v>
      </c>
      <c r="F310" t="str">
        <f>A!F310</f>
        <v>urn:immetingen:hoedanigheid:id:8</v>
      </c>
      <c r="G310" t="str">
        <f>A!G310</f>
        <v>www.sikb.nl</v>
      </c>
      <c r="H310" t="str">
        <f>A!H310</f>
        <v>urn:immetingen:parameter:id:520</v>
      </c>
      <c r="I310" t="str">
        <f>A!I310</f>
        <v>www.sikb.nl</v>
      </c>
      <c r="J310" t="str">
        <f>A!J310</f>
        <v>urn:immetingen:parameter:id:2720</v>
      </c>
      <c r="K310" t="str">
        <f>A!K310</f>
        <v>www.sikb.nl</v>
      </c>
      <c r="L310">
        <f>A!L310</f>
        <v>45897</v>
      </c>
      <c r="M310" t="str">
        <f>A!M310</f>
        <v>urn:immetingen:LabopdrachtStatus:id:5</v>
      </c>
      <c r="N310">
        <f>A!N310</f>
        <v>1</v>
      </c>
      <c r="O310">
        <f>A!O310</f>
        <v>1</v>
      </c>
      <c r="P310" s="21" t="str">
        <f>IF(A!P310="","",INDEX(B!$A$1:$BT$2000,MATCH(A!P310,B!$AX$1:$AX$2000,0),D!$B$15))</f>
        <v>A04-1-1 A04 (400-500)</v>
      </c>
      <c r="Q310">
        <f>A!Q310</f>
        <v>0</v>
      </c>
      <c r="R310">
        <f>A!R310</f>
        <v>0</v>
      </c>
      <c r="S310">
        <f>A!S310</f>
        <v>0</v>
      </c>
      <c r="T310" t="str">
        <f>A!T310</f>
        <v>immetingen:AnalyticResultType</v>
      </c>
      <c r="U310" t="str">
        <f>A!U310</f>
        <v>&lt;0.1 µg/l</v>
      </c>
      <c r="V310" s="21">
        <f>IF(A!V310="&lt;",1,A!V310)</f>
        <v>1</v>
      </c>
      <c r="W310">
        <f>A!W310</f>
        <v>0.1</v>
      </c>
      <c r="X310">
        <f>A!X310</f>
        <v>0.1</v>
      </c>
      <c r="Y310" t="str">
        <f>A!Y310</f>
        <v>urn:immetingen:eenheid:id:14</v>
      </c>
      <c r="Z310" s="21">
        <f t="shared" si="4"/>
        <v>14</v>
      </c>
      <c r="AA310" t="str">
        <f>A!Z310</f>
        <v>urn:immetingen:kwaliteitsoordeel:id:0</v>
      </c>
      <c r="AB310" t="str">
        <f>A!AA310</f>
        <v>www.sikb.nl</v>
      </c>
      <c r="AC310" t="str">
        <f>A!AB310</f>
        <v>urn:immetingen:waardebewerkingsmethode:id:5</v>
      </c>
      <c r="AD310" t="str">
        <f>A!AC310</f>
        <v>www.sikb.nl</v>
      </c>
      <c r="AE310" t="str">
        <f>A!AD310</f>
        <v>_40c703a6-5ab7-45e4-b910-82f8bb543cd5</v>
      </c>
      <c r="AF310">
        <f>A!AE310</f>
        <v>45895.113807870373</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21"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t="str">
        <f>A!CI310</f>
        <v>urn:imsikb0101:Applicaties:id:16</v>
      </c>
      <c r="CK310" t="str">
        <f>A!CJ310</f>
        <v>urn:imsikb0101:DatastroomType:id:1</v>
      </c>
      <c r="CL310">
        <f>A!CK310</f>
        <v>45897</v>
      </c>
      <c r="CM310" t="str">
        <f>A!CL310</f>
        <v>SGS, Rotterdam</v>
      </c>
      <c r="CN310" t="str">
        <f>A!CM310</f>
        <v>LABRESULTAAT SGS</v>
      </c>
      <c r="CO310">
        <f>A!CN310</f>
        <v>45897</v>
      </c>
      <c r="CP310">
        <f>A!CO310</f>
        <v>0</v>
      </c>
      <c r="CQ310" t="str">
        <f>A!CP310</f>
        <v>urn:imsikb0101:Leveranciers:id:21</v>
      </c>
      <c r="CR310" t="str">
        <f>A!CQ310</f>
        <v>14.7.0</v>
      </c>
    </row>
    <row r="311" spans="1:96" x14ac:dyDescent="0.2">
      <c r="A311" t="str">
        <f>A!A311</f>
        <v>LABRESULTAAT</v>
      </c>
      <c r="B311">
        <f>A!B311</f>
        <v>154</v>
      </c>
      <c r="C311" t="str">
        <f>A!C311</f>
        <v>_7659a0d8-a9a5-4ef6-ba8d-1acf598737ae</v>
      </c>
      <c r="D311" t="str">
        <f>A!D311</f>
        <v>7659a0d8-a9a5-4ef6-ba8d-1acf598737ae</v>
      </c>
      <c r="E311" t="str">
        <f>A!E311</f>
        <v>SIKB</v>
      </c>
      <c r="F311" t="str">
        <f>A!F311</f>
        <v>urn:immetingen:hoedanigheid:id:8</v>
      </c>
      <c r="G311" t="str">
        <f>A!G311</f>
        <v>www.sikb.nl</v>
      </c>
      <c r="H311" t="str">
        <f>A!H311</f>
        <v>urn:immetingen:parameter:id:6</v>
      </c>
      <c r="I311" t="str">
        <f>A!I311</f>
        <v>www.sikb.nl</v>
      </c>
      <c r="J311" t="str">
        <f>A!J311</f>
        <v>urn:immetingen:parameter:id:2720</v>
      </c>
      <c r="K311" t="str">
        <f>A!K311</f>
        <v>www.sikb.nl</v>
      </c>
      <c r="L311">
        <f>A!L311</f>
        <v>45897</v>
      </c>
      <c r="M311" t="str">
        <f>A!M311</f>
        <v>urn:immetingen:LabopdrachtStatus:id:5</v>
      </c>
      <c r="N311">
        <f>A!N311</f>
        <v>1</v>
      </c>
      <c r="O311">
        <f>A!O311</f>
        <v>1</v>
      </c>
      <c r="P311" s="21" t="str">
        <f>IF(A!P311="","",INDEX(B!$A$1:$BT$2000,MATCH(A!P311,B!$AX$1:$AX$2000,0),D!$B$15))</f>
        <v>A04-1-1 A04 (400-500)</v>
      </c>
      <c r="Q311">
        <f>A!Q311</f>
        <v>0</v>
      </c>
      <c r="R311">
        <f>A!R311</f>
        <v>0</v>
      </c>
      <c r="S311">
        <f>A!S311</f>
        <v>0</v>
      </c>
      <c r="T311" t="str">
        <f>A!T311</f>
        <v>immetingen:AnalyticResultType</v>
      </c>
      <c r="U311" t="str">
        <f>A!U311</f>
        <v>&lt;0.1 µg/l</v>
      </c>
      <c r="V311" s="21">
        <f>IF(A!V311="&lt;",1,A!V311)</f>
        <v>1</v>
      </c>
      <c r="W311">
        <f>A!W311</f>
        <v>0.1</v>
      </c>
      <c r="X311">
        <f>A!X311</f>
        <v>0.1</v>
      </c>
      <c r="Y311" t="str">
        <f>A!Y311</f>
        <v>urn:immetingen:eenheid:id:14</v>
      </c>
      <c r="Z311" s="21">
        <f t="shared" si="4"/>
        <v>14</v>
      </c>
      <c r="AA311" t="str">
        <f>A!Z311</f>
        <v>urn:immetingen:kwaliteitsoordeel:id:0</v>
      </c>
      <c r="AB311" t="str">
        <f>A!AA311</f>
        <v>www.sikb.nl</v>
      </c>
      <c r="AC311" t="str">
        <f>A!AB311</f>
        <v>urn:immetingen:waardebewerkingsmethode:id:5</v>
      </c>
      <c r="AD311" t="str">
        <f>A!AC311</f>
        <v>www.sikb.nl</v>
      </c>
      <c r="AE311" t="str">
        <f>A!AD311</f>
        <v>_d3d61450-a903-4b27-8e7c-ba5b202af97a</v>
      </c>
      <c r="AF311">
        <f>A!AE311</f>
        <v>45895.113807870373</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21"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t="str">
        <f>A!CI311</f>
        <v>urn:imsikb0101:Applicaties:id:16</v>
      </c>
      <c r="CK311" t="str">
        <f>A!CJ311</f>
        <v>urn:imsikb0101:DatastroomType:id:1</v>
      </c>
      <c r="CL311">
        <f>A!CK311</f>
        <v>45897</v>
      </c>
      <c r="CM311" t="str">
        <f>A!CL311</f>
        <v>SGS, Rotterdam</v>
      </c>
      <c r="CN311" t="str">
        <f>A!CM311</f>
        <v>LABRESULTAAT SGS</v>
      </c>
      <c r="CO311">
        <f>A!CN311</f>
        <v>45897</v>
      </c>
      <c r="CP311">
        <f>A!CO311</f>
        <v>0</v>
      </c>
      <c r="CQ311" t="str">
        <f>A!CP311</f>
        <v>urn:imsikb0101:Leveranciers:id:21</v>
      </c>
      <c r="CR311" t="str">
        <f>A!CQ311</f>
        <v>14.7.0</v>
      </c>
    </row>
    <row r="312" spans="1:96" x14ac:dyDescent="0.2">
      <c r="A312" t="str">
        <f>A!A312</f>
        <v>LABRESULTAAT</v>
      </c>
      <c r="B312">
        <f>A!B312</f>
        <v>155</v>
      </c>
      <c r="C312" t="str">
        <f>A!C312</f>
        <v>_1dd1c8bb-61f4-477b-a4a2-916587991a1a</v>
      </c>
      <c r="D312" t="str">
        <f>A!D312</f>
        <v>1dd1c8bb-61f4-477b-a4a2-916587991a1a</v>
      </c>
      <c r="E312" t="str">
        <f>A!E312</f>
        <v>SIKB</v>
      </c>
      <c r="F312" t="str">
        <f>A!F312</f>
        <v>urn:immetingen:hoedanigheid:id:8</v>
      </c>
      <c r="G312" t="str">
        <f>A!G312</f>
        <v>www.sikb.nl</v>
      </c>
      <c r="H312" t="str">
        <f>A!H312</f>
        <v>urn:immetingen:parameter:id:9</v>
      </c>
      <c r="I312" t="str">
        <f>A!I312</f>
        <v>www.sikb.nl</v>
      </c>
      <c r="J312" t="str">
        <f>A!J312</f>
        <v>urn:immetingen:parameter:id:2720</v>
      </c>
      <c r="K312" t="str">
        <f>A!K312</f>
        <v>www.sikb.nl</v>
      </c>
      <c r="L312">
        <f>A!L312</f>
        <v>45897</v>
      </c>
      <c r="M312" t="str">
        <f>A!M312</f>
        <v>urn:immetingen:LabopdrachtStatus:id:5</v>
      </c>
      <c r="N312">
        <f>A!N312</f>
        <v>1</v>
      </c>
      <c r="O312">
        <f>A!O312</f>
        <v>1</v>
      </c>
      <c r="P312" s="21" t="str">
        <f>IF(A!P312="","",INDEX(B!$A$1:$BT$2000,MATCH(A!P312,B!$AX$1:$AX$2000,0),D!$B$15))</f>
        <v>A04-1-1 A04 (400-500)</v>
      </c>
      <c r="Q312">
        <f>A!Q312</f>
        <v>0</v>
      </c>
      <c r="R312">
        <f>A!R312</f>
        <v>0</v>
      </c>
      <c r="S312">
        <f>A!S312</f>
        <v>0</v>
      </c>
      <c r="T312" t="str">
        <f>A!T312</f>
        <v>immetingen:AnalyticResultType</v>
      </c>
      <c r="U312" t="str">
        <f>A!U312</f>
        <v>&lt;0.1 µg/l</v>
      </c>
      <c r="V312" s="21">
        <f>IF(A!V312="&lt;",1,A!V312)</f>
        <v>1</v>
      </c>
      <c r="W312">
        <f>A!W312</f>
        <v>0.1</v>
      </c>
      <c r="X312">
        <f>A!X312</f>
        <v>0.1</v>
      </c>
      <c r="Y312" t="str">
        <f>A!Y312</f>
        <v>urn:immetingen:eenheid:id:14</v>
      </c>
      <c r="Z312" s="21">
        <f t="shared" si="4"/>
        <v>14</v>
      </c>
      <c r="AA312" t="str">
        <f>A!Z312</f>
        <v>urn:immetingen:kwaliteitsoordeel:id:0</v>
      </c>
      <c r="AB312" t="str">
        <f>A!AA312</f>
        <v>www.sikb.nl</v>
      </c>
      <c r="AC312" t="str">
        <f>A!AB312</f>
        <v>urn:immetingen:waardebewerkingsmethode:id:5</v>
      </c>
      <c r="AD312" t="str">
        <f>A!AC312</f>
        <v>www.sikb.nl</v>
      </c>
      <c r="AE312" t="str">
        <f>A!AD312</f>
        <v>_6f451eaa-54e5-4c52-820e-0a28763fcc00</v>
      </c>
      <c r="AF312">
        <f>A!AE312</f>
        <v>45895.113807870373</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21"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t="str">
        <f>A!CI312</f>
        <v>urn:imsikb0101:Applicaties:id:16</v>
      </c>
      <c r="CK312" t="str">
        <f>A!CJ312</f>
        <v>urn:imsikb0101:DatastroomType:id:1</v>
      </c>
      <c r="CL312">
        <f>A!CK312</f>
        <v>45897</v>
      </c>
      <c r="CM312" t="str">
        <f>A!CL312</f>
        <v>SGS, Rotterdam</v>
      </c>
      <c r="CN312" t="str">
        <f>A!CM312</f>
        <v>LABRESULTAAT SGS</v>
      </c>
      <c r="CO312">
        <f>A!CN312</f>
        <v>45897</v>
      </c>
      <c r="CP312">
        <f>A!CO312</f>
        <v>0</v>
      </c>
      <c r="CQ312" t="str">
        <f>A!CP312</f>
        <v>urn:imsikb0101:Leveranciers:id:21</v>
      </c>
      <c r="CR312" t="str">
        <f>A!CQ312</f>
        <v>14.7.0</v>
      </c>
    </row>
    <row r="313" spans="1:96" x14ac:dyDescent="0.2">
      <c r="A313" t="str">
        <f>A!A313</f>
        <v>LABRESULTAAT</v>
      </c>
      <c r="B313">
        <f>A!B313</f>
        <v>156</v>
      </c>
      <c r="C313" t="str">
        <f>A!C313</f>
        <v>_6f62e570-306c-41a2-82f7-085bb0d975ef</v>
      </c>
      <c r="D313" t="str">
        <f>A!D313</f>
        <v>6f62e570-306c-41a2-82f7-085bb0d975ef</v>
      </c>
      <c r="E313" t="str">
        <f>A!E313</f>
        <v>SIKB</v>
      </c>
      <c r="F313" t="str">
        <f>A!F313</f>
        <v>urn:immetingen:hoedanigheid:id:8</v>
      </c>
      <c r="G313" t="str">
        <f>A!G313</f>
        <v>www.sikb.nl</v>
      </c>
      <c r="H313" t="str">
        <f>A!H313</f>
        <v>urn:immetingen:parameter:id:4</v>
      </c>
      <c r="I313" t="str">
        <f>A!I313</f>
        <v>www.sikb.nl</v>
      </c>
      <c r="J313" t="str">
        <f>A!J313</f>
        <v>urn:immetingen:parameter:id:2720</v>
      </c>
      <c r="K313" t="str">
        <f>A!K313</f>
        <v>www.sikb.nl</v>
      </c>
      <c r="L313">
        <f>A!L313</f>
        <v>45897</v>
      </c>
      <c r="M313" t="str">
        <f>A!M313</f>
        <v>urn:immetingen:LabopdrachtStatus:id:5</v>
      </c>
      <c r="N313">
        <f>A!N313</f>
        <v>1</v>
      </c>
      <c r="O313">
        <f>A!O313</f>
        <v>1</v>
      </c>
      <c r="P313" s="21" t="str">
        <f>IF(A!P313="","",INDEX(B!$A$1:$BT$2000,MATCH(A!P313,B!$AX$1:$AX$2000,0),D!$B$15))</f>
        <v>A04-1-1 A04 (400-500)</v>
      </c>
      <c r="Q313">
        <f>A!Q313</f>
        <v>0</v>
      </c>
      <c r="R313">
        <f>A!R313</f>
        <v>0</v>
      </c>
      <c r="S313">
        <f>A!S313</f>
        <v>0</v>
      </c>
      <c r="T313" t="str">
        <f>A!T313</f>
        <v>immetingen:AnalyticResultType</v>
      </c>
      <c r="U313" t="str">
        <f>A!U313</f>
        <v>&lt;0.1 µg/l</v>
      </c>
      <c r="V313" s="21">
        <f>IF(A!V313="&lt;",1,A!V313)</f>
        <v>1</v>
      </c>
      <c r="W313">
        <f>A!W313</f>
        <v>0.1</v>
      </c>
      <c r="X313">
        <f>A!X313</f>
        <v>0.1</v>
      </c>
      <c r="Y313" t="str">
        <f>A!Y313</f>
        <v>urn:immetingen:eenheid:id:14</v>
      </c>
      <c r="Z313" s="21">
        <f t="shared" si="4"/>
        <v>14</v>
      </c>
      <c r="AA313" t="str">
        <f>A!Z313</f>
        <v>urn:immetingen:kwaliteitsoordeel:id:0</v>
      </c>
      <c r="AB313" t="str">
        <f>A!AA313</f>
        <v>www.sikb.nl</v>
      </c>
      <c r="AC313" t="str">
        <f>A!AB313</f>
        <v>urn:immetingen:waardebewerkingsmethode:id:5</v>
      </c>
      <c r="AD313" t="str">
        <f>A!AC313</f>
        <v>www.sikb.nl</v>
      </c>
      <c r="AE313" t="str">
        <f>A!AD313</f>
        <v>_52f0c7b6-d5b0-43a6-9c47-780d54b33d8b</v>
      </c>
      <c r="AF313">
        <f>A!AE313</f>
        <v>45895.113807870373</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21"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t="str">
        <f>A!CI313</f>
        <v>urn:imsikb0101:Applicaties:id:16</v>
      </c>
      <c r="CK313" t="str">
        <f>A!CJ313</f>
        <v>urn:imsikb0101:DatastroomType:id:1</v>
      </c>
      <c r="CL313">
        <f>A!CK313</f>
        <v>45897</v>
      </c>
      <c r="CM313" t="str">
        <f>A!CL313</f>
        <v>SGS, Rotterdam</v>
      </c>
      <c r="CN313" t="str">
        <f>A!CM313</f>
        <v>LABRESULTAAT SGS</v>
      </c>
      <c r="CO313">
        <f>A!CN313</f>
        <v>45897</v>
      </c>
      <c r="CP313">
        <f>A!CO313</f>
        <v>0</v>
      </c>
      <c r="CQ313" t="str">
        <f>A!CP313</f>
        <v>urn:imsikb0101:Leveranciers:id:21</v>
      </c>
      <c r="CR313" t="str">
        <f>A!CQ313</f>
        <v>14.7.0</v>
      </c>
    </row>
    <row r="314" spans="1:96" x14ac:dyDescent="0.2">
      <c r="A314" t="str">
        <f>A!A314</f>
        <v>LABRESULTAAT</v>
      </c>
      <c r="B314">
        <f>A!B314</f>
        <v>157</v>
      </c>
      <c r="C314" t="str">
        <f>A!C314</f>
        <v>_8dccb8e2-24fc-41c0-88d3-d4349ba9aa00</v>
      </c>
      <c r="D314" t="str">
        <f>A!D314</f>
        <v>8dccb8e2-24fc-41c0-88d3-d4349ba9aa00</v>
      </c>
      <c r="E314" t="str">
        <f>A!E314</f>
        <v>SIKB</v>
      </c>
      <c r="F314" t="str">
        <f>A!F314</f>
        <v>urn:immetingen:hoedanigheid:id:8</v>
      </c>
      <c r="G314" t="str">
        <f>A!G314</f>
        <v>www.sikb.nl</v>
      </c>
      <c r="H314" t="str">
        <f>A!H314</f>
        <v>urn:immetingen:parameter:id:342</v>
      </c>
      <c r="I314" t="str">
        <f>A!I314</f>
        <v>www.sikb.nl</v>
      </c>
      <c r="J314" t="str">
        <f>A!J314</f>
        <v>urn:immetingen:parameter:id:2720</v>
      </c>
      <c r="K314" t="str">
        <f>A!K314</f>
        <v>www.sikb.nl</v>
      </c>
      <c r="L314">
        <f>A!L314</f>
        <v>45897</v>
      </c>
      <c r="M314" t="str">
        <f>A!M314</f>
        <v>urn:immetingen:LabopdrachtStatus:id:5</v>
      </c>
      <c r="N314">
        <f>A!N314</f>
        <v>1</v>
      </c>
      <c r="O314">
        <f>A!O314</f>
        <v>1</v>
      </c>
      <c r="P314" s="21" t="str">
        <f>IF(A!P314="","",INDEX(B!$A$1:$BT$2000,MATCH(A!P314,B!$AX$1:$AX$2000,0),D!$B$15))</f>
        <v>A04-1-1 A04 (400-500)</v>
      </c>
      <c r="Q314">
        <f>A!Q314</f>
        <v>0</v>
      </c>
      <c r="R314">
        <f>A!R314</f>
        <v>0</v>
      </c>
      <c r="S314">
        <f>A!S314</f>
        <v>0</v>
      </c>
      <c r="T314" t="str">
        <f>A!T314</f>
        <v>immetingen:AnalyticResultType</v>
      </c>
      <c r="U314" t="str">
        <f>A!U314</f>
        <v>&lt;0.2 µg/l</v>
      </c>
      <c r="V314" s="21">
        <f>IF(A!V314="&lt;",1,A!V314)</f>
        <v>1</v>
      </c>
      <c r="W314">
        <f>A!W314</f>
        <v>0.2</v>
      </c>
      <c r="X314">
        <f>A!X314</f>
        <v>0.2</v>
      </c>
      <c r="Y314" t="str">
        <f>A!Y314</f>
        <v>urn:immetingen:eenheid:id:14</v>
      </c>
      <c r="Z314" s="21">
        <f t="shared" si="4"/>
        <v>14</v>
      </c>
      <c r="AA314" t="str">
        <f>A!Z314</f>
        <v>urn:immetingen:kwaliteitsoordeel:id:0</v>
      </c>
      <c r="AB314" t="str">
        <f>A!AA314</f>
        <v>www.sikb.nl</v>
      </c>
      <c r="AC314" t="str">
        <f>A!AB314</f>
        <v>urn:immetingen:waardebewerkingsmethode:id:5</v>
      </c>
      <c r="AD314" t="str">
        <f>A!AC314</f>
        <v>www.sikb.nl</v>
      </c>
      <c r="AE314" t="str">
        <f>A!AD314</f>
        <v>_d66bb4da-f989-4a7e-8b08-4c722751bd01</v>
      </c>
      <c r="AF314">
        <f>A!AE314</f>
        <v>45895.113807870373</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21"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t="str">
        <f>A!CI314</f>
        <v>urn:imsikb0101:Applicaties:id:16</v>
      </c>
      <c r="CK314" t="str">
        <f>A!CJ314</f>
        <v>urn:imsikb0101:DatastroomType:id:1</v>
      </c>
      <c r="CL314">
        <f>A!CK314</f>
        <v>45897</v>
      </c>
      <c r="CM314" t="str">
        <f>A!CL314</f>
        <v>SGS, Rotterdam</v>
      </c>
      <c r="CN314" t="str">
        <f>A!CM314</f>
        <v>LABRESULTAAT SGS</v>
      </c>
      <c r="CO314">
        <f>A!CN314</f>
        <v>45897</v>
      </c>
      <c r="CP314">
        <f>A!CO314</f>
        <v>0</v>
      </c>
      <c r="CQ314" t="str">
        <f>A!CP314</f>
        <v>urn:imsikb0101:Leveranciers:id:21</v>
      </c>
      <c r="CR314" t="str">
        <f>A!CQ314</f>
        <v>14.7.0</v>
      </c>
    </row>
    <row r="315" spans="1:96" x14ac:dyDescent="0.2">
      <c r="A315" t="str">
        <f>A!A315</f>
        <v>LABRESULTAAT</v>
      </c>
      <c r="B315">
        <f>A!B315</f>
        <v>158</v>
      </c>
      <c r="C315" t="str">
        <f>A!C315</f>
        <v>_35a3d7ce-cdb4-45ee-836d-65a4f6c244c0</v>
      </c>
      <c r="D315" t="str">
        <f>A!D315</f>
        <v>35a3d7ce-cdb4-45ee-836d-65a4f6c244c0</v>
      </c>
      <c r="E315" t="str">
        <f>A!E315</f>
        <v>SIKB</v>
      </c>
      <c r="F315" t="str">
        <f>A!F315</f>
        <v>urn:immetingen:hoedanigheid:id:8</v>
      </c>
      <c r="G315" t="str">
        <f>A!G315</f>
        <v>www.sikb.nl</v>
      </c>
      <c r="H315" t="str">
        <f>A!H315</f>
        <v>urn:immetingen:parameter:id:1341</v>
      </c>
      <c r="I315" t="str">
        <f>A!I315</f>
        <v>www.sikb.nl</v>
      </c>
      <c r="J315" t="str">
        <f>A!J315</f>
        <v>urn:immetingen:parameter:id:2720</v>
      </c>
      <c r="K315" t="str">
        <f>A!K315</f>
        <v>www.sikb.nl</v>
      </c>
      <c r="L315">
        <f>A!L315</f>
        <v>45897</v>
      </c>
      <c r="M315" t="str">
        <f>A!M315</f>
        <v>urn:immetingen:LabopdrachtStatus:id:5</v>
      </c>
      <c r="N315">
        <f>A!N315</f>
        <v>1</v>
      </c>
      <c r="O315">
        <f>A!O315</f>
        <v>1</v>
      </c>
      <c r="P315" s="21" t="str">
        <f>IF(A!P315="","",INDEX(B!$A$1:$BT$2000,MATCH(A!P315,B!$AX$1:$AX$2000,0),D!$B$15))</f>
        <v>A04-1-1 A04 (400-500)</v>
      </c>
      <c r="Q315">
        <f>A!Q315</f>
        <v>0</v>
      </c>
      <c r="R315">
        <f>A!R315</f>
        <v>0</v>
      </c>
      <c r="S315">
        <f>A!S315</f>
        <v>0</v>
      </c>
      <c r="T315" t="str">
        <f>A!T315</f>
        <v>immetingen:AnalyticResultType</v>
      </c>
      <c r="U315" t="str">
        <f>A!U315</f>
        <v>&lt;0.1 µg/l</v>
      </c>
      <c r="V315" s="21">
        <f>IF(A!V315="&lt;",1,A!V315)</f>
        <v>1</v>
      </c>
      <c r="W315">
        <f>A!W315</f>
        <v>0.1</v>
      </c>
      <c r="X315">
        <f>A!X315</f>
        <v>0.1</v>
      </c>
      <c r="Y315" t="str">
        <f>A!Y315</f>
        <v>urn:immetingen:eenheid:id:14</v>
      </c>
      <c r="Z315" s="21">
        <f t="shared" si="4"/>
        <v>14</v>
      </c>
      <c r="AA315" t="str">
        <f>A!Z315</f>
        <v>urn:immetingen:kwaliteitsoordeel:id:0</v>
      </c>
      <c r="AB315" t="str">
        <f>A!AA315</f>
        <v>www.sikb.nl</v>
      </c>
      <c r="AC315" t="str">
        <f>A!AB315</f>
        <v>urn:immetingen:waardebewerkingsmethode:id:5</v>
      </c>
      <c r="AD315" t="str">
        <f>A!AC315</f>
        <v>www.sikb.nl</v>
      </c>
      <c r="AE315" t="str">
        <f>A!AD315</f>
        <v>_ef4c225e-e491-4b2c-85a0-34f69272fa70</v>
      </c>
      <c r="AF315">
        <f>A!AE315</f>
        <v>45895.113900462966</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21"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t="str">
        <f>A!CI315</f>
        <v>urn:imsikb0101:Applicaties:id:16</v>
      </c>
      <c r="CK315" t="str">
        <f>A!CJ315</f>
        <v>urn:imsikb0101:DatastroomType:id:1</v>
      </c>
      <c r="CL315">
        <f>A!CK315</f>
        <v>45897</v>
      </c>
      <c r="CM315" t="str">
        <f>A!CL315</f>
        <v>SGS, Rotterdam</v>
      </c>
      <c r="CN315" t="str">
        <f>A!CM315</f>
        <v>LABRESULTAAT SGS</v>
      </c>
      <c r="CO315">
        <f>A!CN315</f>
        <v>45897</v>
      </c>
      <c r="CP315">
        <f>A!CO315</f>
        <v>0</v>
      </c>
      <c r="CQ315" t="str">
        <f>A!CP315</f>
        <v>urn:imsikb0101:Leveranciers:id:21</v>
      </c>
      <c r="CR315" t="str">
        <f>A!CQ315</f>
        <v>14.7.0</v>
      </c>
    </row>
    <row r="316" spans="1:96" x14ac:dyDescent="0.2">
      <c r="A316" t="str">
        <f>A!A316</f>
        <v>LABRESULTAAT</v>
      </c>
      <c r="B316">
        <f>A!B316</f>
        <v>159</v>
      </c>
      <c r="C316" t="str">
        <f>A!C316</f>
        <v>_2fee246c-0a37-41ca-9e0f-94749193c92d</v>
      </c>
      <c r="D316" t="str">
        <f>A!D316</f>
        <v>2fee246c-0a37-41ca-9e0f-94749193c92d</v>
      </c>
      <c r="E316" t="str">
        <f>A!E316</f>
        <v>SIKB</v>
      </c>
      <c r="F316" t="str">
        <f>A!F316</f>
        <v>urn:immetingen:hoedanigheid:id:8</v>
      </c>
      <c r="G316" t="str">
        <f>A!G316</f>
        <v>www.sikb.nl</v>
      </c>
      <c r="H316" t="str">
        <f>A!H316</f>
        <v>urn:immetingen:parameter:id:1143</v>
      </c>
      <c r="I316" t="str">
        <f>A!I316</f>
        <v>www.sikb.nl</v>
      </c>
      <c r="J316" t="str">
        <f>A!J316</f>
        <v>urn:immetingen:parameter:id:2720</v>
      </c>
      <c r="K316" t="str">
        <f>A!K316</f>
        <v>www.sikb.nl</v>
      </c>
      <c r="L316">
        <f>A!L316</f>
        <v>45897</v>
      </c>
      <c r="M316" t="str">
        <f>A!M316</f>
        <v>urn:immetingen:LabopdrachtStatus:id:5</v>
      </c>
      <c r="N316">
        <f>A!N316</f>
        <v>1</v>
      </c>
      <c r="O316">
        <f>A!O316</f>
        <v>1</v>
      </c>
      <c r="P316" s="21" t="str">
        <f>IF(A!P316="","",INDEX(B!$A$1:$BT$2000,MATCH(A!P316,B!$AX$1:$AX$2000,0),D!$B$15))</f>
        <v>A04-1-1 A04 (400-500)</v>
      </c>
      <c r="Q316">
        <f>A!Q316</f>
        <v>0</v>
      </c>
      <c r="R316">
        <f>A!R316</f>
        <v>0</v>
      </c>
      <c r="S316">
        <f>A!S316</f>
        <v>0</v>
      </c>
      <c r="T316" t="str">
        <f>A!T316</f>
        <v>immetingen:AnalyticResultType</v>
      </c>
      <c r="U316" t="str">
        <f>A!U316</f>
        <v>&lt;0.2 µg/l</v>
      </c>
      <c r="V316" s="21">
        <f>IF(A!V316="&lt;",1,A!V316)</f>
        <v>1</v>
      </c>
      <c r="W316">
        <f>A!W316</f>
        <v>0.2</v>
      </c>
      <c r="X316">
        <f>A!X316</f>
        <v>0.2</v>
      </c>
      <c r="Y316" t="str">
        <f>A!Y316</f>
        <v>urn:immetingen:eenheid:id:14</v>
      </c>
      <c r="Z316" s="21">
        <f t="shared" si="4"/>
        <v>14</v>
      </c>
      <c r="AA316" t="str">
        <f>A!Z316</f>
        <v>urn:immetingen:kwaliteitsoordeel:id:0</v>
      </c>
      <c r="AB316" t="str">
        <f>A!AA316</f>
        <v>www.sikb.nl</v>
      </c>
      <c r="AC316" t="str">
        <f>A!AB316</f>
        <v>urn:immetingen:waardebewerkingsmethode:id:5</v>
      </c>
      <c r="AD316" t="str">
        <f>A!AC316</f>
        <v>www.sikb.nl</v>
      </c>
      <c r="AE316" t="str">
        <f>A!AD316</f>
        <v>_36418f02-6b86-47f7-a331-e55d1f57055f</v>
      </c>
      <c r="AF316">
        <f>A!AE316</f>
        <v>45895.113900462966</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21"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t="str">
        <f>A!CI316</f>
        <v>urn:imsikb0101:Applicaties:id:16</v>
      </c>
      <c r="CK316" t="str">
        <f>A!CJ316</f>
        <v>urn:imsikb0101:DatastroomType:id:1</v>
      </c>
      <c r="CL316">
        <f>A!CK316</f>
        <v>45897</v>
      </c>
      <c r="CM316" t="str">
        <f>A!CL316</f>
        <v>SGS, Rotterdam</v>
      </c>
      <c r="CN316" t="str">
        <f>A!CM316</f>
        <v>LABRESULTAAT SGS</v>
      </c>
      <c r="CO316">
        <f>A!CN316</f>
        <v>45897</v>
      </c>
      <c r="CP316">
        <f>A!CO316</f>
        <v>0</v>
      </c>
      <c r="CQ316" t="str">
        <f>A!CP316</f>
        <v>urn:imsikb0101:Leveranciers:id:21</v>
      </c>
      <c r="CR316" t="str">
        <f>A!CQ316</f>
        <v>14.7.0</v>
      </c>
    </row>
    <row r="317" spans="1:96" x14ac:dyDescent="0.2">
      <c r="A317" t="str">
        <f>A!A317</f>
        <v>LABRESULTAAT</v>
      </c>
      <c r="B317">
        <f>A!B317</f>
        <v>160</v>
      </c>
      <c r="C317" t="str">
        <f>A!C317</f>
        <v>_e50a8155-72a3-495f-b1a8-9b6d99b38c03</v>
      </c>
      <c r="D317" t="str">
        <f>A!D317</f>
        <v>e50a8155-72a3-495f-b1a8-9b6d99b38c03</v>
      </c>
      <c r="E317" t="str">
        <f>A!E317</f>
        <v>SIKB</v>
      </c>
      <c r="F317" t="str">
        <f>A!F317</f>
        <v>urn:immetingen:hoedanigheid:id:85</v>
      </c>
      <c r="G317" t="str">
        <f>A!G317</f>
        <v>www.sikb.nl</v>
      </c>
      <c r="H317" t="str">
        <f>A!H317</f>
        <v>urn:immetingen:parameter:id:1200</v>
      </c>
      <c r="I317" t="str">
        <f>A!I317</f>
        <v>www.sikb.nl</v>
      </c>
      <c r="J317" t="str">
        <f>A!J317</f>
        <v>urn:immetingen:parameter:id:2720</v>
      </c>
      <c r="K317" t="str">
        <f>A!K317</f>
        <v>www.sikb.nl</v>
      </c>
      <c r="L317">
        <f>A!L317</f>
        <v>45897</v>
      </c>
      <c r="M317" t="str">
        <f>A!M317</f>
        <v>urn:immetingen:LabopdrachtStatus:id:5</v>
      </c>
      <c r="N317">
        <f>A!N317</f>
        <v>1</v>
      </c>
      <c r="O317">
        <f>A!O317</f>
        <v>1</v>
      </c>
      <c r="P317" s="21" t="str">
        <f>IF(A!P317="","",INDEX(B!$A$1:$BT$2000,MATCH(A!P317,B!$AX$1:$AX$2000,0),D!$B$15))</f>
        <v>A04-1-1 A04 (400-500)</v>
      </c>
      <c r="Q317">
        <f>A!Q317</f>
        <v>0</v>
      </c>
      <c r="R317">
        <f>A!R317</f>
        <v>0</v>
      </c>
      <c r="S317">
        <f>A!S317</f>
        <v>0</v>
      </c>
      <c r="T317" t="str">
        <f>A!T317</f>
        <v>immetingen:AnalyticResultType</v>
      </c>
      <c r="U317" t="str">
        <f>A!U317</f>
        <v>&lt;25 µg/l</v>
      </c>
      <c r="V317" s="21">
        <f>IF(A!V317="&lt;",1,A!V317)</f>
        <v>1</v>
      </c>
      <c r="W317">
        <f>A!W317</f>
        <v>25</v>
      </c>
      <c r="X317">
        <f>A!X317</f>
        <v>25</v>
      </c>
      <c r="Y317" t="str">
        <f>A!Y317</f>
        <v>urn:immetingen:eenheid:id:14</v>
      </c>
      <c r="Z317" s="21">
        <f t="shared" si="4"/>
        <v>14</v>
      </c>
      <c r="AA317" t="str">
        <f>A!Z317</f>
        <v>urn:immetingen:kwaliteitsoordeel:id:0</v>
      </c>
      <c r="AB317" t="str">
        <f>A!AA317</f>
        <v>www.sikb.nl</v>
      </c>
      <c r="AC317" t="str">
        <f>A!AB317</f>
        <v>urn:immetingen:waardebewerkingsmethode:id:5</v>
      </c>
      <c r="AD317" t="str">
        <f>A!AC317</f>
        <v>www.sikb.nl</v>
      </c>
      <c r="AE317" t="str">
        <f>A!AD317</f>
        <v>_03a33f7a-1533-497a-acf9-773172fd54e1</v>
      </c>
      <c r="AF317">
        <f>A!AE317</f>
        <v>45895.555567129632</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21"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t="str">
        <f>A!CI317</f>
        <v>urn:imsikb0101:Applicaties:id:16</v>
      </c>
      <c r="CK317" t="str">
        <f>A!CJ317</f>
        <v>urn:imsikb0101:DatastroomType:id:1</v>
      </c>
      <c r="CL317">
        <f>A!CK317</f>
        <v>45897</v>
      </c>
      <c r="CM317" t="str">
        <f>A!CL317</f>
        <v>SGS, Rotterdam</v>
      </c>
      <c r="CN317" t="str">
        <f>A!CM317</f>
        <v>LABRESULTAAT SGS</v>
      </c>
      <c r="CO317">
        <f>A!CN317</f>
        <v>45897</v>
      </c>
      <c r="CP317">
        <f>A!CO317</f>
        <v>0</v>
      </c>
      <c r="CQ317" t="str">
        <f>A!CP317</f>
        <v>urn:imsikb0101:Leveranciers:id:21</v>
      </c>
      <c r="CR317" t="str">
        <f>A!CQ317</f>
        <v>14.7.0</v>
      </c>
    </row>
    <row r="318" spans="1:96" x14ac:dyDescent="0.2">
      <c r="A318" t="str">
        <f>A!A318</f>
        <v>LABRESULTAAT</v>
      </c>
      <c r="B318">
        <f>A!B318</f>
        <v>161</v>
      </c>
      <c r="C318" t="str">
        <f>A!C318</f>
        <v>_9015adbb-2cc4-46b6-be81-1d4f6e051ba2</v>
      </c>
      <c r="D318" t="str">
        <f>A!D318</f>
        <v>9015adbb-2cc4-46b6-be81-1d4f6e051ba2</v>
      </c>
      <c r="E318" t="str">
        <f>A!E318</f>
        <v>SIKB</v>
      </c>
      <c r="F318" t="str">
        <f>A!F318</f>
        <v>urn:immetingen:hoedanigheid:id:98</v>
      </c>
      <c r="G318" t="str">
        <f>A!G318</f>
        <v>www.sikb.nl</v>
      </c>
      <c r="H318" t="str">
        <f>A!H318</f>
        <v>urn:immetingen:parameter:id:1200</v>
      </c>
      <c r="I318" t="str">
        <f>A!I318</f>
        <v>www.sikb.nl</v>
      </c>
      <c r="J318" t="str">
        <f>A!J318</f>
        <v>urn:immetingen:parameter:id:2720</v>
      </c>
      <c r="K318" t="str">
        <f>A!K318</f>
        <v>www.sikb.nl</v>
      </c>
      <c r="L318">
        <f>A!L318</f>
        <v>45897</v>
      </c>
      <c r="M318" t="str">
        <f>A!M318</f>
        <v>urn:immetingen:LabopdrachtStatus:id:5</v>
      </c>
      <c r="N318">
        <f>A!N318</f>
        <v>1</v>
      </c>
      <c r="O318">
        <f>A!O318</f>
        <v>1</v>
      </c>
      <c r="P318" s="21" t="str">
        <f>IF(A!P318="","",INDEX(B!$A$1:$BT$2000,MATCH(A!P318,B!$AX$1:$AX$2000,0),D!$B$15))</f>
        <v>A04-1-1 A04 (400-500)</v>
      </c>
      <c r="Q318">
        <f>A!Q318</f>
        <v>0</v>
      </c>
      <c r="R318">
        <f>A!R318</f>
        <v>0</v>
      </c>
      <c r="S318">
        <f>A!S318</f>
        <v>0</v>
      </c>
      <c r="T318" t="str">
        <f>A!T318</f>
        <v>immetingen:AnalyticResultType</v>
      </c>
      <c r="U318" t="str">
        <f>A!U318</f>
        <v>&lt;25 µg/l</v>
      </c>
      <c r="V318" s="21">
        <f>IF(A!V318="&lt;",1,A!V318)</f>
        <v>1</v>
      </c>
      <c r="W318">
        <f>A!W318</f>
        <v>25</v>
      </c>
      <c r="X318">
        <f>A!X318</f>
        <v>25</v>
      </c>
      <c r="Y318" t="str">
        <f>A!Y318</f>
        <v>urn:immetingen:eenheid:id:14</v>
      </c>
      <c r="Z318" s="21">
        <f t="shared" si="4"/>
        <v>14</v>
      </c>
      <c r="AA318" t="str">
        <f>A!Z318</f>
        <v>urn:immetingen:kwaliteitsoordeel:id:0</v>
      </c>
      <c r="AB318" t="str">
        <f>A!AA318</f>
        <v>www.sikb.nl</v>
      </c>
      <c r="AC318" t="str">
        <f>A!AB318</f>
        <v>urn:immetingen:waardebewerkingsmethode:id:5</v>
      </c>
      <c r="AD318" t="str">
        <f>A!AC318</f>
        <v>www.sikb.nl</v>
      </c>
      <c r="AE318" t="str">
        <f>A!AD318</f>
        <v>_297a1732-5b3f-4990-a298-f2a68410b692</v>
      </c>
      <c r="AF318">
        <f>A!AE318</f>
        <v>45895.555567129632</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21"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t="str">
        <f>A!CI318</f>
        <v>urn:imsikb0101:Applicaties:id:16</v>
      </c>
      <c r="CK318" t="str">
        <f>A!CJ318</f>
        <v>urn:imsikb0101:DatastroomType:id:1</v>
      </c>
      <c r="CL318">
        <f>A!CK318</f>
        <v>45897</v>
      </c>
      <c r="CM318" t="str">
        <f>A!CL318</f>
        <v>SGS, Rotterdam</v>
      </c>
      <c r="CN318" t="str">
        <f>A!CM318</f>
        <v>LABRESULTAAT SGS</v>
      </c>
      <c r="CO318">
        <f>A!CN318</f>
        <v>45897</v>
      </c>
      <c r="CP318">
        <f>A!CO318</f>
        <v>0</v>
      </c>
      <c r="CQ318" t="str">
        <f>A!CP318</f>
        <v>urn:imsikb0101:Leveranciers:id:21</v>
      </c>
      <c r="CR318" t="str">
        <f>A!CQ318</f>
        <v>14.7.0</v>
      </c>
    </row>
    <row r="319" spans="1:96" x14ac:dyDescent="0.2">
      <c r="A319" t="str">
        <f>A!A319</f>
        <v>LABRESULTAAT</v>
      </c>
      <c r="B319">
        <f>A!B319</f>
        <v>162</v>
      </c>
      <c r="C319" t="str">
        <f>A!C319</f>
        <v>_0b1e4737-8735-4ed9-b99a-3190c4aee073</v>
      </c>
      <c r="D319" t="str">
        <f>A!D319</f>
        <v>0b1e4737-8735-4ed9-b99a-3190c4aee073</v>
      </c>
      <c r="E319" t="str">
        <f>A!E319</f>
        <v>SIKB</v>
      </c>
      <c r="F319" t="str">
        <f>A!F319</f>
        <v>urn:immetingen:hoedanigheid:id:113</v>
      </c>
      <c r="G319" t="str">
        <f>A!G319</f>
        <v>www.sikb.nl</v>
      </c>
      <c r="H319" t="str">
        <f>A!H319</f>
        <v>urn:immetingen:parameter:id:1200</v>
      </c>
      <c r="I319" t="str">
        <f>A!I319</f>
        <v>www.sikb.nl</v>
      </c>
      <c r="J319" t="str">
        <f>A!J319</f>
        <v>urn:immetingen:parameter:id:2720</v>
      </c>
      <c r="K319" t="str">
        <f>A!K319</f>
        <v>www.sikb.nl</v>
      </c>
      <c r="L319">
        <f>A!L319</f>
        <v>45897</v>
      </c>
      <c r="M319" t="str">
        <f>A!M319</f>
        <v>urn:immetingen:LabopdrachtStatus:id:5</v>
      </c>
      <c r="N319">
        <f>A!N319</f>
        <v>1</v>
      </c>
      <c r="O319">
        <f>A!O319</f>
        <v>1</v>
      </c>
      <c r="P319" s="21" t="str">
        <f>IF(A!P319="","",INDEX(B!$A$1:$BT$2000,MATCH(A!P319,B!$AX$1:$AX$2000,0),D!$B$15))</f>
        <v>A04-1-1 A04 (400-500)</v>
      </c>
      <c r="Q319">
        <f>A!Q319</f>
        <v>0</v>
      </c>
      <c r="R319">
        <f>A!R319</f>
        <v>0</v>
      </c>
      <c r="S319">
        <f>A!S319</f>
        <v>0</v>
      </c>
      <c r="T319" t="str">
        <f>A!T319</f>
        <v>immetingen:AnalyticResultType</v>
      </c>
      <c r="U319" t="str">
        <f>A!U319</f>
        <v>&lt;25 µg/l</v>
      </c>
      <c r="V319" s="21">
        <f>IF(A!V319="&lt;",1,A!V319)</f>
        <v>1</v>
      </c>
      <c r="W319">
        <f>A!W319</f>
        <v>25</v>
      </c>
      <c r="X319">
        <f>A!X319</f>
        <v>25</v>
      </c>
      <c r="Y319" t="str">
        <f>A!Y319</f>
        <v>urn:immetingen:eenheid:id:14</v>
      </c>
      <c r="Z319" s="21">
        <f t="shared" si="4"/>
        <v>14</v>
      </c>
      <c r="AA319" t="str">
        <f>A!Z319</f>
        <v>urn:immetingen:kwaliteitsoordeel:id:0</v>
      </c>
      <c r="AB319" t="str">
        <f>A!AA319</f>
        <v>www.sikb.nl</v>
      </c>
      <c r="AC319" t="str">
        <f>A!AB319</f>
        <v>urn:immetingen:waardebewerkingsmethode:id:5</v>
      </c>
      <c r="AD319" t="str">
        <f>A!AC319</f>
        <v>www.sikb.nl</v>
      </c>
      <c r="AE319" t="str">
        <f>A!AD319</f>
        <v>_f8542ecf-9e6c-4e54-9aca-b64df7cd596a</v>
      </c>
      <c r="AF319">
        <f>A!AE319</f>
        <v>45895.555567129632</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21"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t="str">
        <f>A!CI319</f>
        <v>urn:imsikb0101:Applicaties:id:16</v>
      </c>
      <c r="CK319" t="str">
        <f>A!CJ319</f>
        <v>urn:imsikb0101:DatastroomType:id:1</v>
      </c>
      <c r="CL319">
        <f>A!CK319</f>
        <v>45897</v>
      </c>
      <c r="CM319" t="str">
        <f>A!CL319</f>
        <v>SGS, Rotterdam</v>
      </c>
      <c r="CN319" t="str">
        <f>A!CM319</f>
        <v>LABRESULTAAT SGS</v>
      </c>
      <c r="CO319">
        <f>A!CN319</f>
        <v>45897</v>
      </c>
      <c r="CP319">
        <f>A!CO319</f>
        <v>0</v>
      </c>
      <c r="CQ319" t="str">
        <f>A!CP319</f>
        <v>urn:imsikb0101:Leveranciers:id:21</v>
      </c>
      <c r="CR319" t="str">
        <f>A!CQ319</f>
        <v>14.7.0</v>
      </c>
    </row>
    <row r="320" spans="1:96" x14ac:dyDescent="0.2">
      <c r="A320" t="str">
        <f>A!A320</f>
        <v>LABRESULTAAT</v>
      </c>
      <c r="B320">
        <f>A!B320</f>
        <v>163</v>
      </c>
      <c r="C320" t="str">
        <f>A!C320</f>
        <v>_23801c97-628c-46d0-9cd3-622c9384db05</v>
      </c>
      <c r="D320" t="str">
        <f>A!D320</f>
        <v>23801c97-628c-46d0-9cd3-622c9384db05</v>
      </c>
      <c r="E320" t="str">
        <f>A!E320</f>
        <v>SIKB</v>
      </c>
      <c r="F320" t="str">
        <f>A!F320</f>
        <v>urn:immetingen:hoedanigheid:id:121</v>
      </c>
      <c r="G320" t="str">
        <f>A!G320</f>
        <v>www.sikb.nl</v>
      </c>
      <c r="H320" t="str">
        <f>A!H320</f>
        <v>urn:immetingen:parameter:id:1200</v>
      </c>
      <c r="I320" t="str">
        <f>A!I320</f>
        <v>www.sikb.nl</v>
      </c>
      <c r="J320" t="str">
        <f>A!J320</f>
        <v>urn:immetingen:parameter:id:2720</v>
      </c>
      <c r="K320" t="str">
        <f>A!K320</f>
        <v>www.sikb.nl</v>
      </c>
      <c r="L320">
        <f>A!L320</f>
        <v>45897</v>
      </c>
      <c r="M320" t="str">
        <f>A!M320</f>
        <v>urn:immetingen:LabopdrachtStatus:id:5</v>
      </c>
      <c r="N320">
        <f>A!N320</f>
        <v>1</v>
      </c>
      <c r="O320">
        <f>A!O320</f>
        <v>1</v>
      </c>
      <c r="P320" s="21" t="str">
        <f>IF(A!P320="","",INDEX(B!$A$1:$BT$2000,MATCH(A!P320,B!$AX$1:$AX$2000,0),D!$B$15))</f>
        <v>A04-1-1 A04 (400-500)</v>
      </c>
      <c r="Q320">
        <f>A!Q320</f>
        <v>0</v>
      </c>
      <c r="R320">
        <f>A!R320</f>
        <v>0</v>
      </c>
      <c r="S320">
        <f>A!S320</f>
        <v>0</v>
      </c>
      <c r="T320" t="str">
        <f>A!T320</f>
        <v>immetingen:AnalyticResultType</v>
      </c>
      <c r="U320" t="str">
        <f>A!U320</f>
        <v>&lt;25 µg/l</v>
      </c>
      <c r="V320" s="21">
        <f>IF(A!V320="&lt;",1,A!V320)</f>
        <v>1</v>
      </c>
      <c r="W320">
        <f>A!W320</f>
        <v>25</v>
      </c>
      <c r="X320">
        <f>A!X320</f>
        <v>25</v>
      </c>
      <c r="Y320" t="str">
        <f>A!Y320</f>
        <v>urn:immetingen:eenheid:id:14</v>
      </c>
      <c r="Z320" s="21">
        <f t="shared" si="4"/>
        <v>14</v>
      </c>
      <c r="AA320" t="str">
        <f>A!Z320</f>
        <v>urn:immetingen:kwaliteitsoordeel:id:0</v>
      </c>
      <c r="AB320" t="str">
        <f>A!AA320</f>
        <v>www.sikb.nl</v>
      </c>
      <c r="AC320" t="str">
        <f>A!AB320</f>
        <v>urn:immetingen:waardebewerkingsmethode:id:5</v>
      </c>
      <c r="AD320" t="str">
        <f>A!AC320</f>
        <v>www.sikb.nl</v>
      </c>
      <c r="AE320" t="str">
        <f>A!AD320</f>
        <v>_2d2df4ad-f220-4d48-86cb-3aa13d71d731</v>
      </c>
      <c r="AF320">
        <f>A!AE320</f>
        <v>45895.555567129632</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21"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t="str">
        <f>A!CI320</f>
        <v>urn:imsikb0101:Applicaties:id:16</v>
      </c>
      <c r="CK320" t="str">
        <f>A!CJ320</f>
        <v>urn:imsikb0101:DatastroomType:id:1</v>
      </c>
      <c r="CL320">
        <f>A!CK320</f>
        <v>45897</v>
      </c>
      <c r="CM320" t="str">
        <f>A!CL320</f>
        <v>SGS, Rotterdam</v>
      </c>
      <c r="CN320" t="str">
        <f>A!CM320</f>
        <v>LABRESULTAAT SGS</v>
      </c>
      <c r="CO320">
        <f>A!CN320</f>
        <v>45897</v>
      </c>
      <c r="CP320">
        <f>A!CO320</f>
        <v>0</v>
      </c>
      <c r="CQ320" t="str">
        <f>A!CP320</f>
        <v>urn:imsikb0101:Leveranciers:id:21</v>
      </c>
      <c r="CR320" t="str">
        <f>A!CQ320</f>
        <v>14.7.0</v>
      </c>
    </row>
    <row r="321" spans="1:96" x14ac:dyDescent="0.2">
      <c r="A321" t="str">
        <f>A!A321</f>
        <v>LABRESULTAAT</v>
      </c>
      <c r="B321">
        <f>A!B321</f>
        <v>164</v>
      </c>
      <c r="C321" t="str">
        <f>A!C321</f>
        <v>_47f6b5e2-5e1a-4f87-b045-0f2a5382a452</v>
      </c>
      <c r="D321" t="str">
        <f>A!D321</f>
        <v>47f6b5e2-5e1a-4f87-b045-0f2a5382a452</v>
      </c>
      <c r="E321" t="str">
        <f>A!E321</f>
        <v>SIKB</v>
      </c>
      <c r="F321" t="str">
        <f>A!F321</f>
        <v>urn:immetingen:hoedanigheid:id:8</v>
      </c>
      <c r="G321" t="str">
        <f>A!G321</f>
        <v>www.sikb.nl</v>
      </c>
      <c r="H321" t="str">
        <f>A!H321</f>
        <v>urn:immetingen:parameter:id:1590</v>
      </c>
      <c r="I321" t="str">
        <f>A!I321</f>
        <v>www.sikb.nl</v>
      </c>
      <c r="J321" t="str">
        <f>A!J321</f>
        <v>urn:immetingen:parameter:id:2720</v>
      </c>
      <c r="K321" t="str">
        <f>A!K321</f>
        <v>www.sikb.nl</v>
      </c>
      <c r="L321">
        <f>A!L321</f>
        <v>45897</v>
      </c>
      <c r="M321" t="str">
        <f>A!M321</f>
        <v>urn:immetingen:LabopdrachtStatus:id:5</v>
      </c>
      <c r="N321">
        <f>A!N321</f>
        <v>1</v>
      </c>
      <c r="O321">
        <f>A!O321</f>
        <v>1</v>
      </c>
      <c r="P321" s="21" t="str">
        <f>IF(A!P321="","",INDEX(B!$A$1:$BT$2000,MATCH(A!P321,B!$AX$1:$AX$2000,0),D!$B$15))</f>
        <v>A04-1-1 A04 (400-500)</v>
      </c>
      <c r="Q321">
        <f>A!Q321</f>
        <v>0</v>
      </c>
      <c r="R321">
        <f>A!R321</f>
        <v>0</v>
      </c>
      <c r="S321">
        <f>A!S321</f>
        <v>0</v>
      </c>
      <c r="T321" t="str">
        <f>A!T321</f>
        <v>immetingen:AnalyticResultType</v>
      </c>
      <c r="U321" t="str">
        <f>A!U321</f>
        <v>&lt;0.2 µg/l</v>
      </c>
      <c r="V321" s="21">
        <f>IF(A!V321="&lt;",1,A!V321)</f>
        <v>1</v>
      </c>
      <c r="W321">
        <f>A!W321</f>
        <v>0.2</v>
      </c>
      <c r="X321">
        <f>A!X321</f>
        <v>0.2</v>
      </c>
      <c r="Y321" t="str">
        <f>A!Y321</f>
        <v>urn:immetingen:eenheid:id:14</v>
      </c>
      <c r="Z321" s="21">
        <f t="shared" si="4"/>
        <v>14</v>
      </c>
      <c r="AA321" t="str">
        <f>A!Z321</f>
        <v>urn:immetingen:kwaliteitsoordeel:id:0</v>
      </c>
      <c r="AB321" t="str">
        <f>A!AA321</f>
        <v>www.sikb.nl</v>
      </c>
      <c r="AC321" t="str">
        <f>A!AB321</f>
        <v>urn:immetingen:waardebewerkingsmethode:id:5</v>
      </c>
      <c r="AD321" t="str">
        <f>A!AC321</f>
        <v>www.sikb.nl</v>
      </c>
      <c r="AE321" t="str">
        <f>A!AD321</f>
        <v>_71820b01-c048-4e03-bca4-5282ecc2c210</v>
      </c>
      <c r="AF321">
        <f>A!AE321</f>
        <v>45895.113807870373</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21"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t="str">
        <f>A!CI321</f>
        <v>urn:imsikb0101:Applicaties:id:16</v>
      </c>
      <c r="CK321" t="str">
        <f>A!CJ321</f>
        <v>urn:imsikb0101:DatastroomType:id:1</v>
      </c>
      <c r="CL321">
        <f>A!CK321</f>
        <v>45897</v>
      </c>
      <c r="CM321" t="str">
        <f>A!CL321</f>
        <v>SGS, Rotterdam</v>
      </c>
      <c r="CN321" t="str">
        <f>A!CM321</f>
        <v>LABRESULTAAT SGS</v>
      </c>
      <c r="CO321">
        <f>A!CN321</f>
        <v>45897</v>
      </c>
      <c r="CP321">
        <f>A!CO321</f>
        <v>0</v>
      </c>
      <c r="CQ321" t="e">
        <f>A!#REF!</f>
        <v>#REF!</v>
      </c>
      <c r="CR321" t="e">
        <f>A!#REF!</f>
        <v>#REF!</v>
      </c>
    </row>
    <row r="322" spans="1:96" x14ac:dyDescent="0.2">
      <c r="A322">
        <f>A!A322</f>
        <v>0</v>
      </c>
      <c r="B322">
        <f>A!B322</f>
        <v>0</v>
      </c>
      <c r="C322">
        <f>A!C322</f>
        <v>0</v>
      </c>
      <c r="D322">
        <f>A!D322</f>
        <v>0</v>
      </c>
      <c r="E322">
        <f>A!E322</f>
        <v>0</v>
      </c>
      <c r="F322">
        <f>A!F322</f>
        <v>0</v>
      </c>
      <c r="G322">
        <f>A!G322</f>
        <v>0</v>
      </c>
      <c r="H322">
        <f>A!H322</f>
        <v>0</v>
      </c>
      <c r="I322">
        <f>A!I322</f>
        <v>0</v>
      </c>
      <c r="J322">
        <f>A!J322</f>
        <v>0</v>
      </c>
      <c r="K322">
        <f>A!K322</f>
        <v>0</v>
      </c>
      <c r="L322">
        <f>A!L322</f>
        <v>0</v>
      </c>
      <c r="M322">
        <f>A!M322</f>
        <v>0</v>
      </c>
      <c r="N322">
        <f>A!N322</f>
        <v>0</v>
      </c>
      <c r="O322">
        <f>A!O322</f>
        <v>0</v>
      </c>
      <c r="P322" s="21" t="str">
        <f>IF(A!P322="","",INDEX(B!$A$1:$BT$2000,MATCH(A!P322,B!$AX$1:$AX$2000,0),D!$B$15))</f>
        <v/>
      </c>
      <c r="Q322">
        <f>A!Q322</f>
        <v>0</v>
      </c>
      <c r="R322">
        <f>A!R322</f>
        <v>0</v>
      </c>
      <c r="S322">
        <f>A!S322</f>
        <v>0</v>
      </c>
      <c r="T322">
        <f>A!T322</f>
        <v>0</v>
      </c>
      <c r="U322">
        <f>A!U322</f>
        <v>0</v>
      </c>
      <c r="V322" s="21">
        <f>IF(A!V322="&lt;",1,A!V322)</f>
        <v>0</v>
      </c>
      <c r="W322">
        <f>A!W322</f>
        <v>0</v>
      </c>
      <c r="X322">
        <f>A!X322</f>
        <v>0</v>
      </c>
      <c r="Y322">
        <f>A!Y322</f>
        <v>0</v>
      </c>
      <c r="Z322" s="21">
        <f t="shared" si="4"/>
        <v>0</v>
      </c>
      <c r="AA322">
        <f>A!Z322</f>
        <v>0</v>
      </c>
      <c r="AB322">
        <f>A!AA322</f>
        <v>0</v>
      </c>
      <c r="AC322">
        <f>A!AB322</f>
        <v>0</v>
      </c>
      <c r="AD322">
        <f>A!AC322</f>
        <v>0</v>
      </c>
      <c r="AE322">
        <f>A!AD322</f>
        <v>0</v>
      </c>
      <c r="AF322">
        <f>A!AE322</f>
        <v>0</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21"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f>A!CI322</f>
        <v>0</v>
      </c>
      <c r="CK322">
        <f>A!CJ322</f>
        <v>0</v>
      </c>
      <c r="CL322">
        <f>A!CK322</f>
        <v>0</v>
      </c>
      <c r="CM322">
        <f>A!CL322</f>
        <v>0</v>
      </c>
      <c r="CN322">
        <f>A!CM322</f>
        <v>0</v>
      </c>
      <c r="CO322">
        <f>A!CN322</f>
        <v>0</v>
      </c>
      <c r="CP322">
        <f>A!CO322</f>
        <v>0</v>
      </c>
      <c r="CQ322" t="e">
        <f>A!#REF!</f>
        <v>#REF!</v>
      </c>
      <c r="CR322" t="e">
        <f>A!#REF!</f>
        <v>#REF!</v>
      </c>
    </row>
    <row r="323" spans="1:96" x14ac:dyDescent="0.2">
      <c r="A323">
        <f>A!A323</f>
        <v>0</v>
      </c>
      <c r="B323">
        <f>A!B323</f>
        <v>0</v>
      </c>
      <c r="C323">
        <f>A!C323</f>
        <v>0</v>
      </c>
      <c r="D323">
        <f>A!D323</f>
        <v>0</v>
      </c>
      <c r="E323">
        <f>A!E323</f>
        <v>0</v>
      </c>
      <c r="F323">
        <f>A!F323</f>
        <v>0</v>
      </c>
      <c r="G323">
        <f>A!G323</f>
        <v>0</v>
      </c>
      <c r="H323">
        <f>A!H323</f>
        <v>0</v>
      </c>
      <c r="I323">
        <f>A!I323</f>
        <v>0</v>
      </c>
      <c r="J323">
        <f>A!J323</f>
        <v>0</v>
      </c>
      <c r="K323">
        <f>A!K323</f>
        <v>0</v>
      </c>
      <c r="L323">
        <f>A!L323</f>
        <v>0</v>
      </c>
      <c r="M323">
        <f>A!M323</f>
        <v>0</v>
      </c>
      <c r="N323">
        <f>A!N323</f>
        <v>0</v>
      </c>
      <c r="O323">
        <f>A!O323</f>
        <v>0</v>
      </c>
      <c r="P323" s="21" t="str">
        <f>IF(A!P323="","",INDEX(B!$A$1:$BT$2000,MATCH(A!P323,B!$AX$1:$AX$2000,0),D!$B$15))</f>
        <v/>
      </c>
      <c r="Q323">
        <f>A!Q323</f>
        <v>0</v>
      </c>
      <c r="R323">
        <f>A!R323</f>
        <v>0</v>
      </c>
      <c r="S323">
        <f>A!S323</f>
        <v>0</v>
      </c>
      <c r="T323">
        <f>A!T323</f>
        <v>0</v>
      </c>
      <c r="U323">
        <f>A!U323</f>
        <v>0</v>
      </c>
      <c r="V323" s="21">
        <f>IF(A!V323="&lt;",1,A!V323)</f>
        <v>0</v>
      </c>
      <c r="W323">
        <f>A!W323</f>
        <v>0</v>
      </c>
      <c r="X323">
        <f>A!X323</f>
        <v>0</v>
      </c>
      <c r="Y323">
        <f>A!Y323</f>
        <v>0</v>
      </c>
      <c r="Z323" s="21">
        <f t="shared" si="4"/>
        <v>0</v>
      </c>
      <c r="AA323">
        <f>A!Z323</f>
        <v>0</v>
      </c>
      <c r="AB323">
        <f>A!AA323</f>
        <v>0</v>
      </c>
      <c r="AC323">
        <f>A!AB323</f>
        <v>0</v>
      </c>
      <c r="AD323">
        <f>A!AC323</f>
        <v>0</v>
      </c>
      <c r="AE323">
        <f>A!AD323</f>
        <v>0</v>
      </c>
      <c r="AF323">
        <f>A!AE323</f>
        <v>0</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21"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f>A!CI323</f>
        <v>0</v>
      </c>
      <c r="CK323">
        <f>A!CJ323</f>
        <v>0</v>
      </c>
      <c r="CL323">
        <f>A!CK323</f>
        <v>0</v>
      </c>
      <c r="CM323">
        <f>A!CL323</f>
        <v>0</v>
      </c>
      <c r="CN323">
        <f>A!CM323</f>
        <v>0</v>
      </c>
      <c r="CO323">
        <f>A!CN323</f>
        <v>0</v>
      </c>
      <c r="CP323">
        <f>A!CO323</f>
        <v>0</v>
      </c>
      <c r="CQ323" t="e">
        <f>A!#REF!</f>
        <v>#REF!</v>
      </c>
      <c r="CR323" t="e">
        <f>A!#REF!</f>
        <v>#REF!</v>
      </c>
    </row>
    <row r="324" spans="1:96" x14ac:dyDescent="0.2">
      <c r="A324">
        <f>A!A324</f>
        <v>0</v>
      </c>
      <c r="B324">
        <f>A!B324</f>
        <v>0</v>
      </c>
      <c r="C324">
        <f>A!C324</f>
        <v>0</v>
      </c>
      <c r="D324">
        <f>A!D324</f>
        <v>0</v>
      </c>
      <c r="E324">
        <f>A!E324</f>
        <v>0</v>
      </c>
      <c r="F324">
        <f>A!F324</f>
        <v>0</v>
      </c>
      <c r="G324">
        <f>A!G324</f>
        <v>0</v>
      </c>
      <c r="H324">
        <f>A!H324</f>
        <v>0</v>
      </c>
      <c r="I324">
        <f>A!I324</f>
        <v>0</v>
      </c>
      <c r="J324">
        <f>A!J324</f>
        <v>0</v>
      </c>
      <c r="K324">
        <f>A!K324</f>
        <v>0</v>
      </c>
      <c r="L324">
        <f>A!L324</f>
        <v>0</v>
      </c>
      <c r="M324">
        <f>A!M324</f>
        <v>0</v>
      </c>
      <c r="N324">
        <f>A!N324</f>
        <v>0</v>
      </c>
      <c r="O324">
        <f>A!O324</f>
        <v>0</v>
      </c>
      <c r="P324" s="21" t="str">
        <f>IF(A!P324="","",INDEX(B!$A$1:$BT$2000,MATCH(A!P324,B!$AX$1:$AX$2000,0),D!$B$15))</f>
        <v/>
      </c>
      <c r="Q324">
        <f>A!Q324</f>
        <v>0</v>
      </c>
      <c r="R324">
        <f>A!R324</f>
        <v>0</v>
      </c>
      <c r="S324">
        <f>A!S324</f>
        <v>0</v>
      </c>
      <c r="T324">
        <f>A!T324</f>
        <v>0</v>
      </c>
      <c r="U324">
        <f>A!U324</f>
        <v>0</v>
      </c>
      <c r="V324" s="21">
        <f>IF(A!V324="&lt;",1,A!V324)</f>
        <v>0</v>
      </c>
      <c r="W324">
        <f>A!W324</f>
        <v>0</v>
      </c>
      <c r="X324">
        <f>A!X324</f>
        <v>0</v>
      </c>
      <c r="Y324">
        <f>A!Y324</f>
        <v>0</v>
      </c>
      <c r="Z324" s="21">
        <f t="shared" ref="Z324:Z387" si="5">_xlfn.NUMBERVALUE(MID(Y324,27,3))</f>
        <v>0</v>
      </c>
      <c r="AA324">
        <f>A!Z324</f>
        <v>0</v>
      </c>
      <c r="AB324">
        <f>A!AA324</f>
        <v>0</v>
      </c>
      <c r="AC324">
        <f>A!AB324</f>
        <v>0</v>
      </c>
      <c r="AD324">
        <f>A!AC324</f>
        <v>0</v>
      </c>
      <c r="AE324">
        <f>A!AD324</f>
        <v>0</v>
      </c>
      <c r="AF324">
        <f>A!AE324</f>
        <v>0</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21"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f>A!CI324</f>
        <v>0</v>
      </c>
      <c r="CK324">
        <f>A!CJ324</f>
        <v>0</v>
      </c>
      <c r="CL324">
        <f>A!CK324</f>
        <v>0</v>
      </c>
      <c r="CM324">
        <f>A!CL324</f>
        <v>0</v>
      </c>
      <c r="CN324">
        <f>A!CM324</f>
        <v>0</v>
      </c>
      <c r="CO324">
        <f>A!CN324</f>
        <v>0</v>
      </c>
      <c r="CP324">
        <f>A!CO324</f>
        <v>0</v>
      </c>
      <c r="CQ324" t="e">
        <f>A!#REF!</f>
        <v>#REF!</v>
      </c>
      <c r="CR324" t="e">
        <f>A!#REF!</f>
        <v>#REF!</v>
      </c>
    </row>
    <row r="325" spans="1:96" x14ac:dyDescent="0.2">
      <c r="A325">
        <f>A!A325</f>
        <v>0</v>
      </c>
      <c r="B325">
        <f>A!B325</f>
        <v>0</v>
      </c>
      <c r="C325">
        <f>A!C325</f>
        <v>0</v>
      </c>
      <c r="D325">
        <f>A!D325</f>
        <v>0</v>
      </c>
      <c r="E325">
        <f>A!E325</f>
        <v>0</v>
      </c>
      <c r="F325">
        <f>A!F325</f>
        <v>0</v>
      </c>
      <c r="G325">
        <f>A!G325</f>
        <v>0</v>
      </c>
      <c r="H325">
        <f>A!H325</f>
        <v>0</v>
      </c>
      <c r="I325">
        <f>A!I325</f>
        <v>0</v>
      </c>
      <c r="J325">
        <f>A!J325</f>
        <v>0</v>
      </c>
      <c r="K325">
        <f>A!K325</f>
        <v>0</v>
      </c>
      <c r="L325">
        <f>A!L325</f>
        <v>0</v>
      </c>
      <c r="M325">
        <f>A!M325</f>
        <v>0</v>
      </c>
      <c r="N325">
        <f>A!N325</f>
        <v>0</v>
      </c>
      <c r="O325">
        <f>A!O325</f>
        <v>0</v>
      </c>
      <c r="P325" s="21" t="str">
        <f>IF(A!P325="","",INDEX(B!$A$1:$BT$2000,MATCH(A!P325,B!$AX$1:$AX$2000,0),D!$B$15))</f>
        <v/>
      </c>
      <c r="Q325">
        <f>A!Q325</f>
        <v>0</v>
      </c>
      <c r="R325">
        <f>A!R325</f>
        <v>0</v>
      </c>
      <c r="S325">
        <f>A!S325</f>
        <v>0</v>
      </c>
      <c r="T325">
        <f>A!T325</f>
        <v>0</v>
      </c>
      <c r="U325">
        <f>A!U325</f>
        <v>0</v>
      </c>
      <c r="V325" s="21">
        <f>IF(A!V325="&lt;",1,A!V325)</f>
        <v>0</v>
      </c>
      <c r="W325">
        <f>A!W325</f>
        <v>0</v>
      </c>
      <c r="X325">
        <f>A!X325</f>
        <v>0</v>
      </c>
      <c r="Y325">
        <f>A!Y325</f>
        <v>0</v>
      </c>
      <c r="Z325" s="21">
        <f t="shared" si="5"/>
        <v>0</v>
      </c>
      <c r="AA325">
        <f>A!Z325</f>
        <v>0</v>
      </c>
      <c r="AB325">
        <f>A!AA325</f>
        <v>0</v>
      </c>
      <c r="AC325">
        <f>A!AB325</f>
        <v>0</v>
      </c>
      <c r="AD325">
        <f>A!AC325</f>
        <v>0</v>
      </c>
      <c r="AE325">
        <f>A!AD325</f>
        <v>0</v>
      </c>
      <c r="AF325">
        <f>A!AE325</f>
        <v>0</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21"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f>A!CI325</f>
        <v>0</v>
      </c>
      <c r="CK325">
        <f>A!CJ325</f>
        <v>0</v>
      </c>
      <c r="CL325">
        <f>A!CK325</f>
        <v>0</v>
      </c>
      <c r="CM325">
        <f>A!CL325</f>
        <v>0</v>
      </c>
      <c r="CN325">
        <f>A!CM325</f>
        <v>0</v>
      </c>
      <c r="CO325">
        <f>A!CN325</f>
        <v>0</v>
      </c>
      <c r="CP325">
        <f>A!CO325</f>
        <v>0</v>
      </c>
      <c r="CQ325" t="e">
        <f>A!#REF!</f>
        <v>#REF!</v>
      </c>
      <c r="CR325" t="e">
        <f>A!#REF!</f>
        <v>#REF!</v>
      </c>
    </row>
    <row r="326" spans="1:96" x14ac:dyDescent="0.2">
      <c r="A326">
        <f>A!A326</f>
        <v>0</v>
      </c>
      <c r="B326">
        <f>A!B326</f>
        <v>0</v>
      </c>
      <c r="C326">
        <f>A!C326</f>
        <v>0</v>
      </c>
      <c r="D326">
        <f>A!D326</f>
        <v>0</v>
      </c>
      <c r="E326">
        <f>A!E326</f>
        <v>0</v>
      </c>
      <c r="F326">
        <f>A!F326</f>
        <v>0</v>
      </c>
      <c r="G326">
        <f>A!G326</f>
        <v>0</v>
      </c>
      <c r="H326">
        <f>A!H326</f>
        <v>0</v>
      </c>
      <c r="I326">
        <f>A!I326</f>
        <v>0</v>
      </c>
      <c r="J326">
        <f>A!J326</f>
        <v>0</v>
      </c>
      <c r="K326">
        <f>A!K326</f>
        <v>0</v>
      </c>
      <c r="L326">
        <f>A!L326</f>
        <v>0</v>
      </c>
      <c r="M326">
        <f>A!M326</f>
        <v>0</v>
      </c>
      <c r="N326">
        <f>A!N326</f>
        <v>0</v>
      </c>
      <c r="O326">
        <f>A!O326</f>
        <v>0</v>
      </c>
      <c r="P326" s="21" t="str">
        <f>IF(A!P326="","",INDEX(B!$A$1:$BT$2000,MATCH(A!P326,B!$AX$1:$AX$2000,0),D!$B$15))</f>
        <v/>
      </c>
      <c r="Q326">
        <f>A!Q326</f>
        <v>0</v>
      </c>
      <c r="R326">
        <f>A!R326</f>
        <v>0</v>
      </c>
      <c r="S326">
        <f>A!S326</f>
        <v>0</v>
      </c>
      <c r="T326">
        <f>A!T326</f>
        <v>0</v>
      </c>
      <c r="U326">
        <f>A!U326</f>
        <v>0</v>
      </c>
      <c r="V326" s="21">
        <f>IF(A!V326="&lt;",1,A!V326)</f>
        <v>0</v>
      </c>
      <c r="W326">
        <f>A!W326</f>
        <v>0</v>
      </c>
      <c r="X326">
        <f>A!X326</f>
        <v>0</v>
      </c>
      <c r="Y326">
        <f>A!Y326</f>
        <v>0</v>
      </c>
      <c r="Z326" s="21">
        <f t="shared" si="5"/>
        <v>0</v>
      </c>
      <c r="AA326">
        <f>A!Z326</f>
        <v>0</v>
      </c>
      <c r="AB326">
        <f>A!AA326</f>
        <v>0</v>
      </c>
      <c r="AC326">
        <f>A!AB326</f>
        <v>0</v>
      </c>
      <c r="AD326">
        <f>A!AC326</f>
        <v>0</v>
      </c>
      <c r="AE326">
        <f>A!AD326</f>
        <v>0</v>
      </c>
      <c r="AF326">
        <f>A!AE326</f>
        <v>0</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21"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f>A!CI326</f>
        <v>0</v>
      </c>
      <c r="CK326">
        <f>A!CJ326</f>
        <v>0</v>
      </c>
      <c r="CL326">
        <f>A!CK326</f>
        <v>0</v>
      </c>
      <c r="CM326">
        <f>A!CL326</f>
        <v>0</v>
      </c>
      <c r="CN326">
        <f>A!CM326</f>
        <v>0</v>
      </c>
      <c r="CO326">
        <f>A!CN326</f>
        <v>0</v>
      </c>
      <c r="CP326">
        <f>A!CO326</f>
        <v>0</v>
      </c>
      <c r="CQ326" t="e">
        <f>A!#REF!</f>
        <v>#REF!</v>
      </c>
      <c r="CR326" t="e">
        <f>A!#REF!</f>
        <v>#REF!</v>
      </c>
    </row>
    <row r="327" spans="1:96" x14ac:dyDescent="0.2">
      <c r="A327">
        <f>A!A327</f>
        <v>0</v>
      </c>
      <c r="B327">
        <f>A!B327</f>
        <v>0</v>
      </c>
      <c r="C327">
        <f>A!C327</f>
        <v>0</v>
      </c>
      <c r="D327">
        <f>A!D327</f>
        <v>0</v>
      </c>
      <c r="E327">
        <f>A!E327</f>
        <v>0</v>
      </c>
      <c r="F327">
        <f>A!F327</f>
        <v>0</v>
      </c>
      <c r="G327">
        <f>A!G327</f>
        <v>0</v>
      </c>
      <c r="H327">
        <f>A!H327</f>
        <v>0</v>
      </c>
      <c r="I327">
        <f>A!I327</f>
        <v>0</v>
      </c>
      <c r="J327">
        <f>A!J327</f>
        <v>0</v>
      </c>
      <c r="K327">
        <f>A!K327</f>
        <v>0</v>
      </c>
      <c r="L327">
        <f>A!L327</f>
        <v>0</v>
      </c>
      <c r="M327">
        <f>A!M327</f>
        <v>0</v>
      </c>
      <c r="N327">
        <f>A!N327</f>
        <v>0</v>
      </c>
      <c r="O327">
        <f>A!O327</f>
        <v>0</v>
      </c>
      <c r="P327" s="21" t="str">
        <f>IF(A!P327="","",INDEX(B!$A$1:$BT$2000,MATCH(A!P327,B!$AX$1:$AX$2000,0),D!$B$15))</f>
        <v/>
      </c>
      <c r="Q327">
        <f>A!Q327</f>
        <v>0</v>
      </c>
      <c r="R327">
        <f>A!R327</f>
        <v>0</v>
      </c>
      <c r="S327">
        <f>A!S327</f>
        <v>0</v>
      </c>
      <c r="T327">
        <f>A!T327</f>
        <v>0</v>
      </c>
      <c r="U327">
        <f>A!U327</f>
        <v>0</v>
      </c>
      <c r="V327" s="21">
        <f>IF(A!V327="&lt;",1,A!V327)</f>
        <v>0</v>
      </c>
      <c r="W327">
        <f>A!W327</f>
        <v>0</v>
      </c>
      <c r="X327">
        <f>A!X327</f>
        <v>0</v>
      </c>
      <c r="Y327">
        <f>A!Y327</f>
        <v>0</v>
      </c>
      <c r="Z327" s="21">
        <f t="shared" si="5"/>
        <v>0</v>
      </c>
      <c r="AA327">
        <f>A!Z327</f>
        <v>0</v>
      </c>
      <c r="AB327">
        <f>A!AA327</f>
        <v>0</v>
      </c>
      <c r="AC327">
        <f>A!AB327</f>
        <v>0</v>
      </c>
      <c r="AD327">
        <f>A!AC327</f>
        <v>0</v>
      </c>
      <c r="AE327">
        <f>A!AD327</f>
        <v>0</v>
      </c>
      <c r="AF327">
        <f>A!AE327</f>
        <v>0</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21"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f>A!CI327</f>
        <v>0</v>
      </c>
      <c r="CK327">
        <f>A!CJ327</f>
        <v>0</v>
      </c>
      <c r="CL327">
        <f>A!CK327</f>
        <v>0</v>
      </c>
      <c r="CM327">
        <f>A!CL327</f>
        <v>0</v>
      </c>
      <c r="CN327">
        <f>A!CM327</f>
        <v>0</v>
      </c>
      <c r="CO327">
        <f>A!CN327</f>
        <v>0</v>
      </c>
      <c r="CP327">
        <f>A!CO327</f>
        <v>0</v>
      </c>
      <c r="CQ327" t="e">
        <f>A!#REF!</f>
        <v>#REF!</v>
      </c>
      <c r="CR327" t="e">
        <f>A!#REF!</f>
        <v>#REF!</v>
      </c>
    </row>
    <row r="328" spans="1:96" x14ac:dyDescent="0.2">
      <c r="A328">
        <f>A!A328</f>
        <v>0</v>
      </c>
      <c r="B328">
        <f>A!B328</f>
        <v>0</v>
      </c>
      <c r="C328">
        <f>A!C328</f>
        <v>0</v>
      </c>
      <c r="D328">
        <f>A!D328</f>
        <v>0</v>
      </c>
      <c r="E328">
        <f>A!E328</f>
        <v>0</v>
      </c>
      <c r="F328">
        <f>A!F328</f>
        <v>0</v>
      </c>
      <c r="G328">
        <f>A!G328</f>
        <v>0</v>
      </c>
      <c r="H328">
        <f>A!H328</f>
        <v>0</v>
      </c>
      <c r="I328">
        <f>A!I328</f>
        <v>0</v>
      </c>
      <c r="J328">
        <f>A!J328</f>
        <v>0</v>
      </c>
      <c r="K328">
        <f>A!K328</f>
        <v>0</v>
      </c>
      <c r="L328">
        <f>A!L328</f>
        <v>0</v>
      </c>
      <c r="M328">
        <f>A!M328</f>
        <v>0</v>
      </c>
      <c r="N328">
        <f>A!N328</f>
        <v>0</v>
      </c>
      <c r="O328">
        <f>A!O328</f>
        <v>0</v>
      </c>
      <c r="P328" s="21" t="str">
        <f>IF(A!P328="","",INDEX(B!$A$1:$BT$2000,MATCH(A!P328,B!$AX$1:$AX$2000,0),D!$B$15))</f>
        <v/>
      </c>
      <c r="Q328">
        <f>A!Q328</f>
        <v>0</v>
      </c>
      <c r="R328">
        <f>A!R328</f>
        <v>0</v>
      </c>
      <c r="S328">
        <f>A!S328</f>
        <v>0</v>
      </c>
      <c r="T328">
        <f>A!T328</f>
        <v>0</v>
      </c>
      <c r="U328">
        <f>A!U328</f>
        <v>0</v>
      </c>
      <c r="V328" s="21">
        <f>IF(A!V328="&lt;",1,A!V328)</f>
        <v>0</v>
      </c>
      <c r="W328">
        <f>A!W328</f>
        <v>0</v>
      </c>
      <c r="X328">
        <f>A!X328</f>
        <v>0</v>
      </c>
      <c r="Y328">
        <f>A!Y328</f>
        <v>0</v>
      </c>
      <c r="Z328" s="21">
        <f t="shared" si="5"/>
        <v>0</v>
      </c>
      <c r="AA328">
        <f>A!Z328</f>
        <v>0</v>
      </c>
      <c r="AB328">
        <f>A!AA328</f>
        <v>0</v>
      </c>
      <c r="AC328">
        <f>A!AB328</f>
        <v>0</v>
      </c>
      <c r="AD328">
        <f>A!AC328</f>
        <v>0</v>
      </c>
      <c r="AE328">
        <f>A!AD328</f>
        <v>0</v>
      </c>
      <c r="AF328">
        <f>A!AE328</f>
        <v>0</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21"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f>A!CI328</f>
        <v>0</v>
      </c>
      <c r="CK328">
        <f>A!CJ328</f>
        <v>0</v>
      </c>
      <c r="CL328">
        <f>A!CK328</f>
        <v>0</v>
      </c>
      <c r="CM328">
        <f>A!CL328</f>
        <v>0</v>
      </c>
      <c r="CN328">
        <f>A!CM328</f>
        <v>0</v>
      </c>
      <c r="CO328">
        <f>A!CN328</f>
        <v>0</v>
      </c>
      <c r="CP328">
        <f>A!CO328</f>
        <v>0</v>
      </c>
      <c r="CQ328" t="e">
        <f>A!#REF!</f>
        <v>#REF!</v>
      </c>
      <c r="CR328" t="e">
        <f>A!#REF!</f>
        <v>#REF!</v>
      </c>
    </row>
    <row r="329" spans="1:96" x14ac:dyDescent="0.2">
      <c r="A329">
        <f>A!A329</f>
        <v>0</v>
      </c>
      <c r="B329">
        <f>A!B329</f>
        <v>0</v>
      </c>
      <c r="C329">
        <f>A!C329</f>
        <v>0</v>
      </c>
      <c r="D329">
        <f>A!D329</f>
        <v>0</v>
      </c>
      <c r="E329">
        <f>A!E329</f>
        <v>0</v>
      </c>
      <c r="F329">
        <f>A!F329</f>
        <v>0</v>
      </c>
      <c r="G329">
        <f>A!G329</f>
        <v>0</v>
      </c>
      <c r="H329">
        <f>A!H329</f>
        <v>0</v>
      </c>
      <c r="I329">
        <f>A!I329</f>
        <v>0</v>
      </c>
      <c r="J329">
        <f>A!J329</f>
        <v>0</v>
      </c>
      <c r="K329">
        <f>A!K329</f>
        <v>0</v>
      </c>
      <c r="L329">
        <f>A!L329</f>
        <v>0</v>
      </c>
      <c r="M329">
        <f>A!M329</f>
        <v>0</v>
      </c>
      <c r="N329">
        <f>A!N329</f>
        <v>0</v>
      </c>
      <c r="O329">
        <f>A!O329</f>
        <v>0</v>
      </c>
      <c r="P329" s="21" t="str">
        <f>IF(A!P329="","",INDEX(B!$A$1:$BT$2000,MATCH(A!P329,B!$AX$1:$AX$2000,0),D!$B$15))</f>
        <v/>
      </c>
      <c r="Q329">
        <f>A!Q329</f>
        <v>0</v>
      </c>
      <c r="R329">
        <f>A!R329</f>
        <v>0</v>
      </c>
      <c r="S329">
        <f>A!S329</f>
        <v>0</v>
      </c>
      <c r="T329">
        <f>A!T329</f>
        <v>0</v>
      </c>
      <c r="U329">
        <f>A!U329</f>
        <v>0</v>
      </c>
      <c r="V329" s="21">
        <f>IF(A!V329="&lt;",1,A!V329)</f>
        <v>0</v>
      </c>
      <c r="W329">
        <f>A!W329</f>
        <v>0</v>
      </c>
      <c r="X329">
        <f>A!X329</f>
        <v>0</v>
      </c>
      <c r="Y329">
        <f>A!Y329</f>
        <v>0</v>
      </c>
      <c r="Z329" s="21">
        <f t="shared" si="5"/>
        <v>0</v>
      </c>
      <c r="AA329">
        <f>A!Z329</f>
        <v>0</v>
      </c>
      <c r="AB329">
        <f>A!AA329</f>
        <v>0</v>
      </c>
      <c r="AC329">
        <f>A!AB329</f>
        <v>0</v>
      </c>
      <c r="AD329">
        <f>A!AC329</f>
        <v>0</v>
      </c>
      <c r="AE329">
        <f>A!AD329</f>
        <v>0</v>
      </c>
      <c r="AF329">
        <f>A!AE329</f>
        <v>0</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21"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f>A!CI329</f>
        <v>0</v>
      </c>
      <c r="CK329">
        <f>A!CJ329</f>
        <v>0</v>
      </c>
      <c r="CL329">
        <f>A!CK329</f>
        <v>0</v>
      </c>
      <c r="CM329">
        <f>A!CL329</f>
        <v>0</v>
      </c>
      <c r="CN329">
        <f>A!CM329</f>
        <v>0</v>
      </c>
      <c r="CO329">
        <f>A!CN329</f>
        <v>0</v>
      </c>
      <c r="CP329">
        <f>A!CO329</f>
        <v>0</v>
      </c>
      <c r="CQ329" t="e">
        <f>A!#REF!</f>
        <v>#REF!</v>
      </c>
      <c r="CR329" t="e">
        <f>A!#REF!</f>
        <v>#REF!</v>
      </c>
    </row>
    <row r="330" spans="1:96" x14ac:dyDescent="0.2">
      <c r="A330">
        <f>A!A330</f>
        <v>0</v>
      </c>
      <c r="B330">
        <f>A!B330</f>
        <v>0</v>
      </c>
      <c r="C330">
        <f>A!C330</f>
        <v>0</v>
      </c>
      <c r="D330">
        <f>A!D330</f>
        <v>0</v>
      </c>
      <c r="E330">
        <f>A!E330</f>
        <v>0</v>
      </c>
      <c r="F330">
        <f>A!F330</f>
        <v>0</v>
      </c>
      <c r="G330">
        <f>A!G330</f>
        <v>0</v>
      </c>
      <c r="H330">
        <f>A!H330</f>
        <v>0</v>
      </c>
      <c r="I330">
        <f>A!I330</f>
        <v>0</v>
      </c>
      <c r="J330">
        <f>A!J330</f>
        <v>0</v>
      </c>
      <c r="K330">
        <f>A!K330</f>
        <v>0</v>
      </c>
      <c r="L330">
        <f>A!L330</f>
        <v>0</v>
      </c>
      <c r="M330">
        <f>A!M330</f>
        <v>0</v>
      </c>
      <c r="N330">
        <f>A!N330</f>
        <v>0</v>
      </c>
      <c r="O330">
        <f>A!O330</f>
        <v>0</v>
      </c>
      <c r="P330" s="21" t="str">
        <f>IF(A!P330="","",INDEX(B!$A$1:$BT$2000,MATCH(A!P330,B!$AX$1:$AX$2000,0),D!$B$15))</f>
        <v/>
      </c>
      <c r="Q330">
        <f>A!Q330</f>
        <v>0</v>
      </c>
      <c r="R330">
        <f>A!R330</f>
        <v>0</v>
      </c>
      <c r="S330">
        <f>A!S330</f>
        <v>0</v>
      </c>
      <c r="T330">
        <f>A!T330</f>
        <v>0</v>
      </c>
      <c r="U330">
        <f>A!U330</f>
        <v>0</v>
      </c>
      <c r="V330" s="21">
        <f>IF(A!V330="&lt;",1,A!V330)</f>
        <v>0</v>
      </c>
      <c r="W330">
        <f>A!W330</f>
        <v>0</v>
      </c>
      <c r="X330">
        <f>A!X330</f>
        <v>0</v>
      </c>
      <c r="Y330">
        <f>A!Y330</f>
        <v>0</v>
      </c>
      <c r="Z330" s="21">
        <f t="shared" si="5"/>
        <v>0</v>
      </c>
      <c r="AA330">
        <f>A!Z330</f>
        <v>0</v>
      </c>
      <c r="AB330">
        <f>A!AA330</f>
        <v>0</v>
      </c>
      <c r="AC330">
        <f>A!AB330</f>
        <v>0</v>
      </c>
      <c r="AD330">
        <f>A!AC330</f>
        <v>0</v>
      </c>
      <c r="AE330">
        <f>A!AD330</f>
        <v>0</v>
      </c>
      <c r="AF330">
        <f>A!AE330</f>
        <v>0</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21"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f>A!CI330</f>
        <v>0</v>
      </c>
      <c r="CK330">
        <f>A!CJ330</f>
        <v>0</v>
      </c>
      <c r="CL330">
        <f>A!CK330</f>
        <v>0</v>
      </c>
      <c r="CM330">
        <f>A!CL330</f>
        <v>0</v>
      </c>
      <c r="CN330">
        <f>A!CM330</f>
        <v>0</v>
      </c>
      <c r="CO330">
        <f>A!CN330</f>
        <v>0</v>
      </c>
      <c r="CP330">
        <f>A!CO330</f>
        <v>0</v>
      </c>
      <c r="CQ330" t="e">
        <f>A!#REF!</f>
        <v>#REF!</v>
      </c>
      <c r="CR330" t="e">
        <f>A!#REF!</f>
        <v>#REF!</v>
      </c>
    </row>
    <row r="331" spans="1:96" x14ac:dyDescent="0.2">
      <c r="A331">
        <f>A!A331</f>
        <v>0</v>
      </c>
      <c r="B331">
        <f>A!B331</f>
        <v>0</v>
      </c>
      <c r="C331">
        <f>A!C331</f>
        <v>0</v>
      </c>
      <c r="D331">
        <f>A!D331</f>
        <v>0</v>
      </c>
      <c r="E331">
        <f>A!E331</f>
        <v>0</v>
      </c>
      <c r="F331">
        <f>A!F331</f>
        <v>0</v>
      </c>
      <c r="G331">
        <f>A!G331</f>
        <v>0</v>
      </c>
      <c r="H331">
        <f>A!H331</f>
        <v>0</v>
      </c>
      <c r="I331">
        <f>A!I331</f>
        <v>0</v>
      </c>
      <c r="J331">
        <f>A!J331</f>
        <v>0</v>
      </c>
      <c r="K331">
        <f>A!K331</f>
        <v>0</v>
      </c>
      <c r="L331">
        <f>A!L331</f>
        <v>0</v>
      </c>
      <c r="M331">
        <f>A!M331</f>
        <v>0</v>
      </c>
      <c r="N331">
        <f>A!N331</f>
        <v>0</v>
      </c>
      <c r="O331">
        <f>A!O331</f>
        <v>0</v>
      </c>
      <c r="P331" s="21" t="str">
        <f>IF(A!P331="","",INDEX(B!$A$1:$BT$2000,MATCH(A!P331,B!$AX$1:$AX$2000,0),D!$B$15))</f>
        <v/>
      </c>
      <c r="Q331">
        <f>A!Q331</f>
        <v>0</v>
      </c>
      <c r="R331">
        <f>A!R331</f>
        <v>0</v>
      </c>
      <c r="S331">
        <f>A!S331</f>
        <v>0</v>
      </c>
      <c r="T331">
        <f>A!T331</f>
        <v>0</v>
      </c>
      <c r="U331">
        <f>A!U331</f>
        <v>0</v>
      </c>
      <c r="V331" s="21">
        <f>IF(A!V331="&lt;",1,A!V331)</f>
        <v>0</v>
      </c>
      <c r="W331">
        <f>A!W331</f>
        <v>0</v>
      </c>
      <c r="X331">
        <f>A!X331</f>
        <v>0</v>
      </c>
      <c r="Y331">
        <f>A!Y331</f>
        <v>0</v>
      </c>
      <c r="Z331" s="21">
        <f t="shared" si="5"/>
        <v>0</v>
      </c>
      <c r="AA331">
        <f>A!Z331</f>
        <v>0</v>
      </c>
      <c r="AB331">
        <f>A!AA331</f>
        <v>0</v>
      </c>
      <c r="AC331">
        <f>A!AB331</f>
        <v>0</v>
      </c>
      <c r="AD331">
        <f>A!AC331</f>
        <v>0</v>
      </c>
      <c r="AE331">
        <f>A!AD331</f>
        <v>0</v>
      </c>
      <c r="AF331">
        <f>A!AE331</f>
        <v>0</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21"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f>A!CI331</f>
        <v>0</v>
      </c>
      <c r="CK331">
        <f>A!CJ331</f>
        <v>0</v>
      </c>
      <c r="CL331">
        <f>A!CK331</f>
        <v>0</v>
      </c>
      <c r="CM331">
        <f>A!CL331</f>
        <v>0</v>
      </c>
      <c r="CN331">
        <f>A!CM331</f>
        <v>0</v>
      </c>
      <c r="CO331">
        <f>A!CN331</f>
        <v>0</v>
      </c>
      <c r="CP331">
        <f>A!CO331</f>
        <v>0</v>
      </c>
      <c r="CQ331" t="e">
        <f>A!#REF!</f>
        <v>#REF!</v>
      </c>
      <c r="CR331" t="e">
        <f>A!#REF!</f>
        <v>#REF!</v>
      </c>
    </row>
    <row r="332" spans="1:96" x14ac:dyDescent="0.2">
      <c r="A332">
        <f>A!A332</f>
        <v>0</v>
      </c>
      <c r="B332">
        <f>A!B332</f>
        <v>0</v>
      </c>
      <c r="C332">
        <f>A!C332</f>
        <v>0</v>
      </c>
      <c r="D332">
        <f>A!D332</f>
        <v>0</v>
      </c>
      <c r="E332">
        <f>A!E332</f>
        <v>0</v>
      </c>
      <c r="F332">
        <f>A!F332</f>
        <v>0</v>
      </c>
      <c r="G332">
        <f>A!G332</f>
        <v>0</v>
      </c>
      <c r="H332">
        <f>A!H332</f>
        <v>0</v>
      </c>
      <c r="I332">
        <f>A!I332</f>
        <v>0</v>
      </c>
      <c r="J332">
        <f>A!J332</f>
        <v>0</v>
      </c>
      <c r="K332">
        <f>A!K332</f>
        <v>0</v>
      </c>
      <c r="L332">
        <f>A!L332</f>
        <v>0</v>
      </c>
      <c r="M332">
        <f>A!M332</f>
        <v>0</v>
      </c>
      <c r="N332">
        <f>A!N332</f>
        <v>0</v>
      </c>
      <c r="O332">
        <f>A!O332</f>
        <v>0</v>
      </c>
      <c r="P332" s="21" t="str">
        <f>IF(A!P332="","",INDEX(B!$A$1:$BT$2000,MATCH(A!P332,B!$AX$1:$AX$2000,0),D!$B$15))</f>
        <v/>
      </c>
      <c r="Q332">
        <f>A!Q332</f>
        <v>0</v>
      </c>
      <c r="R332">
        <f>A!R332</f>
        <v>0</v>
      </c>
      <c r="S332">
        <f>A!S332</f>
        <v>0</v>
      </c>
      <c r="T332">
        <f>A!T332</f>
        <v>0</v>
      </c>
      <c r="U332">
        <f>A!U332</f>
        <v>0</v>
      </c>
      <c r="V332" s="21">
        <f>IF(A!V332="&lt;",1,A!V332)</f>
        <v>0</v>
      </c>
      <c r="W332">
        <f>A!W332</f>
        <v>0</v>
      </c>
      <c r="X332">
        <f>A!X332</f>
        <v>0</v>
      </c>
      <c r="Y332">
        <f>A!Y332</f>
        <v>0</v>
      </c>
      <c r="Z332" s="21">
        <f t="shared" si="5"/>
        <v>0</v>
      </c>
      <c r="AA332">
        <f>A!Z332</f>
        <v>0</v>
      </c>
      <c r="AB332">
        <f>A!AA332</f>
        <v>0</v>
      </c>
      <c r="AC332">
        <f>A!AB332</f>
        <v>0</v>
      </c>
      <c r="AD332">
        <f>A!AC332</f>
        <v>0</v>
      </c>
      <c r="AE332">
        <f>A!AD332</f>
        <v>0</v>
      </c>
      <c r="AF332">
        <f>A!AE332</f>
        <v>0</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21"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f>A!CI332</f>
        <v>0</v>
      </c>
      <c r="CK332">
        <f>A!CJ332</f>
        <v>0</v>
      </c>
      <c r="CL332">
        <f>A!CK332</f>
        <v>0</v>
      </c>
      <c r="CM332">
        <f>A!CL332</f>
        <v>0</v>
      </c>
      <c r="CN332">
        <f>A!CM332</f>
        <v>0</v>
      </c>
      <c r="CO332">
        <f>A!CN332</f>
        <v>0</v>
      </c>
      <c r="CP332">
        <f>A!CO332</f>
        <v>0</v>
      </c>
      <c r="CQ332" t="e">
        <f>A!#REF!</f>
        <v>#REF!</v>
      </c>
      <c r="CR332" t="e">
        <f>A!#REF!</f>
        <v>#REF!</v>
      </c>
    </row>
    <row r="333" spans="1:96" x14ac:dyDescent="0.2">
      <c r="A333">
        <f>A!A333</f>
        <v>0</v>
      </c>
      <c r="B333">
        <f>A!B333</f>
        <v>0</v>
      </c>
      <c r="C333">
        <f>A!C333</f>
        <v>0</v>
      </c>
      <c r="D333">
        <f>A!D333</f>
        <v>0</v>
      </c>
      <c r="E333">
        <f>A!E333</f>
        <v>0</v>
      </c>
      <c r="F333">
        <f>A!F333</f>
        <v>0</v>
      </c>
      <c r="G333">
        <f>A!G333</f>
        <v>0</v>
      </c>
      <c r="H333">
        <f>A!H333</f>
        <v>0</v>
      </c>
      <c r="I333">
        <f>A!I333</f>
        <v>0</v>
      </c>
      <c r="J333">
        <f>A!J333</f>
        <v>0</v>
      </c>
      <c r="K333">
        <f>A!K333</f>
        <v>0</v>
      </c>
      <c r="L333">
        <f>A!L333</f>
        <v>0</v>
      </c>
      <c r="M333">
        <f>A!M333</f>
        <v>0</v>
      </c>
      <c r="N333">
        <f>A!N333</f>
        <v>0</v>
      </c>
      <c r="O333">
        <f>A!O333</f>
        <v>0</v>
      </c>
      <c r="P333" s="21" t="str">
        <f>IF(A!P333="","",INDEX(B!$A$1:$BT$2000,MATCH(A!P333,B!$AX$1:$AX$2000,0),D!$B$15))</f>
        <v/>
      </c>
      <c r="Q333">
        <f>A!Q333</f>
        <v>0</v>
      </c>
      <c r="R333">
        <f>A!R333</f>
        <v>0</v>
      </c>
      <c r="S333">
        <f>A!S333</f>
        <v>0</v>
      </c>
      <c r="T333">
        <f>A!T333</f>
        <v>0</v>
      </c>
      <c r="U333">
        <f>A!U333</f>
        <v>0</v>
      </c>
      <c r="V333" s="21">
        <f>IF(A!V333="&lt;",1,A!V333)</f>
        <v>0</v>
      </c>
      <c r="W333">
        <f>A!W333</f>
        <v>0</v>
      </c>
      <c r="X333">
        <f>A!X333</f>
        <v>0</v>
      </c>
      <c r="Y333">
        <f>A!Y333</f>
        <v>0</v>
      </c>
      <c r="Z333" s="21">
        <f t="shared" si="5"/>
        <v>0</v>
      </c>
      <c r="AA333">
        <f>A!Z333</f>
        <v>0</v>
      </c>
      <c r="AB333">
        <f>A!AA333</f>
        <v>0</v>
      </c>
      <c r="AC333">
        <f>A!AB333</f>
        <v>0</v>
      </c>
      <c r="AD333">
        <f>A!AC333</f>
        <v>0</v>
      </c>
      <c r="AE333">
        <f>A!AD333</f>
        <v>0</v>
      </c>
      <c r="AF333">
        <f>A!AE333</f>
        <v>0</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21"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f>A!CI333</f>
        <v>0</v>
      </c>
      <c r="CK333">
        <f>A!CJ333</f>
        <v>0</v>
      </c>
      <c r="CL333">
        <f>A!CK333</f>
        <v>0</v>
      </c>
      <c r="CM333">
        <f>A!CL333</f>
        <v>0</v>
      </c>
      <c r="CN333">
        <f>A!CM333</f>
        <v>0</v>
      </c>
      <c r="CO333">
        <f>A!CN333</f>
        <v>0</v>
      </c>
      <c r="CP333">
        <f>A!CO333</f>
        <v>0</v>
      </c>
      <c r="CQ333" t="e">
        <f>A!#REF!</f>
        <v>#REF!</v>
      </c>
      <c r="CR333" t="e">
        <f>A!#REF!</f>
        <v>#REF!</v>
      </c>
    </row>
    <row r="334" spans="1:96" x14ac:dyDescent="0.2">
      <c r="A334">
        <f>A!A334</f>
        <v>0</v>
      </c>
      <c r="B334">
        <f>A!B334</f>
        <v>0</v>
      </c>
      <c r="C334">
        <f>A!C334</f>
        <v>0</v>
      </c>
      <c r="D334">
        <f>A!D334</f>
        <v>0</v>
      </c>
      <c r="E334">
        <f>A!E334</f>
        <v>0</v>
      </c>
      <c r="F334">
        <f>A!F334</f>
        <v>0</v>
      </c>
      <c r="G334">
        <f>A!G334</f>
        <v>0</v>
      </c>
      <c r="H334">
        <f>A!H334</f>
        <v>0</v>
      </c>
      <c r="I334">
        <f>A!I334</f>
        <v>0</v>
      </c>
      <c r="J334">
        <f>A!J334</f>
        <v>0</v>
      </c>
      <c r="K334">
        <f>A!K334</f>
        <v>0</v>
      </c>
      <c r="L334">
        <f>A!L334</f>
        <v>0</v>
      </c>
      <c r="M334">
        <f>A!M334</f>
        <v>0</v>
      </c>
      <c r="N334">
        <f>A!N334</f>
        <v>0</v>
      </c>
      <c r="O334">
        <f>A!O334</f>
        <v>0</v>
      </c>
      <c r="P334" s="21" t="str">
        <f>IF(A!P334="","",INDEX(B!$A$1:$BT$2000,MATCH(A!P334,B!$AX$1:$AX$2000,0),D!$B$15))</f>
        <v/>
      </c>
      <c r="Q334">
        <f>A!Q334</f>
        <v>0</v>
      </c>
      <c r="R334">
        <f>A!R334</f>
        <v>0</v>
      </c>
      <c r="S334">
        <f>A!S334</f>
        <v>0</v>
      </c>
      <c r="T334">
        <f>A!T334</f>
        <v>0</v>
      </c>
      <c r="U334">
        <f>A!U334</f>
        <v>0</v>
      </c>
      <c r="V334" s="21">
        <f>IF(A!V334="&lt;",1,A!V334)</f>
        <v>0</v>
      </c>
      <c r="W334">
        <f>A!W334</f>
        <v>0</v>
      </c>
      <c r="X334">
        <f>A!X334</f>
        <v>0</v>
      </c>
      <c r="Y334">
        <f>A!Y334</f>
        <v>0</v>
      </c>
      <c r="Z334" s="21">
        <f t="shared" si="5"/>
        <v>0</v>
      </c>
      <c r="AA334">
        <f>A!Z334</f>
        <v>0</v>
      </c>
      <c r="AB334">
        <f>A!AA334</f>
        <v>0</v>
      </c>
      <c r="AC334">
        <f>A!AB334</f>
        <v>0</v>
      </c>
      <c r="AD334">
        <f>A!AC334</f>
        <v>0</v>
      </c>
      <c r="AE334">
        <f>A!AD334</f>
        <v>0</v>
      </c>
      <c r="AF334">
        <f>A!AE334</f>
        <v>0</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21"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f>A!CI334</f>
        <v>0</v>
      </c>
      <c r="CK334">
        <f>A!CJ334</f>
        <v>0</v>
      </c>
      <c r="CL334">
        <f>A!CK334</f>
        <v>0</v>
      </c>
      <c r="CM334">
        <f>A!CL334</f>
        <v>0</v>
      </c>
      <c r="CN334">
        <f>A!CM334</f>
        <v>0</v>
      </c>
      <c r="CO334">
        <f>A!CN334</f>
        <v>0</v>
      </c>
      <c r="CP334">
        <f>A!CO334</f>
        <v>0</v>
      </c>
      <c r="CQ334" t="e">
        <f>A!#REF!</f>
        <v>#REF!</v>
      </c>
      <c r="CR334" t="e">
        <f>A!#REF!</f>
        <v>#REF!</v>
      </c>
    </row>
    <row r="335" spans="1:96" x14ac:dyDescent="0.2">
      <c r="A335">
        <f>A!A335</f>
        <v>0</v>
      </c>
      <c r="B335">
        <f>A!B335</f>
        <v>0</v>
      </c>
      <c r="C335">
        <f>A!C335</f>
        <v>0</v>
      </c>
      <c r="D335">
        <f>A!D335</f>
        <v>0</v>
      </c>
      <c r="E335">
        <f>A!E335</f>
        <v>0</v>
      </c>
      <c r="F335">
        <f>A!F335</f>
        <v>0</v>
      </c>
      <c r="G335">
        <f>A!G335</f>
        <v>0</v>
      </c>
      <c r="H335">
        <f>A!H335</f>
        <v>0</v>
      </c>
      <c r="I335">
        <f>A!I335</f>
        <v>0</v>
      </c>
      <c r="J335">
        <f>A!J335</f>
        <v>0</v>
      </c>
      <c r="K335">
        <f>A!K335</f>
        <v>0</v>
      </c>
      <c r="L335">
        <f>A!L335</f>
        <v>0</v>
      </c>
      <c r="M335">
        <f>A!M335</f>
        <v>0</v>
      </c>
      <c r="N335">
        <f>A!N335</f>
        <v>0</v>
      </c>
      <c r="O335">
        <f>A!O335</f>
        <v>0</v>
      </c>
      <c r="P335" s="21" t="str">
        <f>IF(A!P335="","",INDEX(B!$A$1:$BT$2000,MATCH(A!P335,B!$AX$1:$AX$2000,0),D!$B$15))</f>
        <v/>
      </c>
      <c r="Q335">
        <f>A!Q335</f>
        <v>0</v>
      </c>
      <c r="R335">
        <f>A!R335</f>
        <v>0</v>
      </c>
      <c r="S335">
        <f>A!S335</f>
        <v>0</v>
      </c>
      <c r="T335">
        <f>A!T335</f>
        <v>0</v>
      </c>
      <c r="U335">
        <f>A!U335</f>
        <v>0</v>
      </c>
      <c r="V335" s="21">
        <f>IF(A!V335="&lt;",1,A!V335)</f>
        <v>0</v>
      </c>
      <c r="W335">
        <f>A!W335</f>
        <v>0</v>
      </c>
      <c r="X335">
        <f>A!X335</f>
        <v>0</v>
      </c>
      <c r="Y335">
        <f>A!Y335</f>
        <v>0</v>
      </c>
      <c r="Z335" s="21">
        <f t="shared" si="5"/>
        <v>0</v>
      </c>
      <c r="AA335">
        <f>A!Z335</f>
        <v>0</v>
      </c>
      <c r="AB335">
        <f>A!AA335</f>
        <v>0</v>
      </c>
      <c r="AC335">
        <f>A!AB335</f>
        <v>0</v>
      </c>
      <c r="AD335">
        <f>A!AC335</f>
        <v>0</v>
      </c>
      <c r="AE335">
        <f>A!AD335</f>
        <v>0</v>
      </c>
      <c r="AF335">
        <f>A!AE335</f>
        <v>0</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21"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f>A!CI335</f>
        <v>0</v>
      </c>
      <c r="CK335">
        <f>A!CJ335</f>
        <v>0</v>
      </c>
      <c r="CL335">
        <f>A!CK335</f>
        <v>0</v>
      </c>
      <c r="CM335">
        <f>A!CL335</f>
        <v>0</v>
      </c>
      <c r="CN335">
        <f>A!CM335</f>
        <v>0</v>
      </c>
      <c r="CO335">
        <f>A!CN335</f>
        <v>0</v>
      </c>
      <c r="CP335">
        <f>A!CO335</f>
        <v>0</v>
      </c>
      <c r="CQ335" t="e">
        <f>A!#REF!</f>
        <v>#REF!</v>
      </c>
      <c r="CR335" t="e">
        <f>A!#REF!</f>
        <v>#REF!</v>
      </c>
    </row>
    <row r="336" spans="1:96" x14ac:dyDescent="0.2">
      <c r="A336">
        <f>A!A336</f>
        <v>0</v>
      </c>
      <c r="B336">
        <f>A!B336</f>
        <v>0</v>
      </c>
      <c r="C336">
        <f>A!C336</f>
        <v>0</v>
      </c>
      <c r="D336">
        <f>A!D336</f>
        <v>0</v>
      </c>
      <c r="E336">
        <f>A!E336</f>
        <v>0</v>
      </c>
      <c r="F336">
        <f>A!F336</f>
        <v>0</v>
      </c>
      <c r="G336">
        <f>A!G336</f>
        <v>0</v>
      </c>
      <c r="H336">
        <f>A!H336</f>
        <v>0</v>
      </c>
      <c r="I336">
        <f>A!I336</f>
        <v>0</v>
      </c>
      <c r="J336">
        <f>A!J336</f>
        <v>0</v>
      </c>
      <c r="K336">
        <f>A!K336</f>
        <v>0</v>
      </c>
      <c r="L336">
        <f>A!L336</f>
        <v>0</v>
      </c>
      <c r="M336">
        <f>A!M336</f>
        <v>0</v>
      </c>
      <c r="N336">
        <f>A!N336</f>
        <v>0</v>
      </c>
      <c r="O336">
        <f>A!O336</f>
        <v>0</v>
      </c>
      <c r="P336" s="21" t="str">
        <f>IF(A!P336="","",INDEX(B!$A$1:$BT$2000,MATCH(A!P336,B!$AX$1:$AX$2000,0),D!$B$15))</f>
        <v/>
      </c>
      <c r="Q336">
        <f>A!Q336</f>
        <v>0</v>
      </c>
      <c r="R336">
        <f>A!R336</f>
        <v>0</v>
      </c>
      <c r="S336">
        <f>A!S336</f>
        <v>0</v>
      </c>
      <c r="T336">
        <f>A!T336</f>
        <v>0</v>
      </c>
      <c r="U336">
        <f>A!U336</f>
        <v>0</v>
      </c>
      <c r="V336" s="21">
        <f>IF(A!V336="&lt;",1,A!V336)</f>
        <v>0</v>
      </c>
      <c r="W336">
        <f>A!W336</f>
        <v>0</v>
      </c>
      <c r="X336">
        <f>A!X336</f>
        <v>0</v>
      </c>
      <c r="Y336">
        <f>A!Y336</f>
        <v>0</v>
      </c>
      <c r="Z336" s="21">
        <f t="shared" si="5"/>
        <v>0</v>
      </c>
      <c r="AA336">
        <f>A!Z336</f>
        <v>0</v>
      </c>
      <c r="AB336">
        <f>A!AA336</f>
        <v>0</v>
      </c>
      <c r="AC336">
        <f>A!AB336</f>
        <v>0</v>
      </c>
      <c r="AD336">
        <f>A!AC336</f>
        <v>0</v>
      </c>
      <c r="AE336">
        <f>A!AD336</f>
        <v>0</v>
      </c>
      <c r="AF336">
        <f>A!AE336</f>
        <v>0</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21"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f>A!CI336</f>
        <v>0</v>
      </c>
      <c r="CK336">
        <f>A!CJ336</f>
        <v>0</v>
      </c>
      <c r="CL336">
        <f>A!CK336</f>
        <v>0</v>
      </c>
      <c r="CM336">
        <f>A!CL336</f>
        <v>0</v>
      </c>
      <c r="CN336">
        <f>A!CM336</f>
        <v>0</v>
      </c>
      <c r="CO336">
        <f>A!CN336</f>
        <v>0</v>
      </c>
      <c r="CP336">
        <f>A!CO336</f>
        <v>0</v>
      </c>
      <c r="CQ336" t="e">
        <f>A!#REF!</f>
        <v>#REF!</v>
      </c>
      <c r="CR336" t="e">
        <f>A!#REF!</f>
        <v>#REF!</v>
      </c>
    </row>
    <row r="337" spans="1:96" x14ac:dyDescent="0.2">
      <c r="A337">
        <f>A!A337</f>
        <v>0</v>
      </c>
      <c r="B337">
        <f>A!B337</f>
        <v>0</v>
      </c>
      <c r="C337">
        <f>A!C337</f>
        <v>0</v>
      </c>
      <c r="D337">
        <f>A!D337</f>
        <v>0</v>
      </c>
      <c r="E337">
        <f>A!E337</f>
        <v>0</v>
      </c>
      <c r="F337">
        <f>A!F337</f>
        <v>0</v>
      </c>
      <c r="G337">
        <f>A!G337</f>
        <v>0</v>
      </c>
      <c r="H337">
        <f>A!H337</f>
        <v>0</v>
      </c>
      <c r="I337">
        <f>A!I337</f>
        <v>0</v>
      </c>
      <c r="J337">
        <f>A!J337</f>
        <v>0</v>
      </c>
      <c r="K337">
        <f>A!K337</f>
        <v>0</v>
      </c>
      <c r="L337">
        <f>A!L337</f>
        <v>0</v>
      </c>
      <c r="M337">
        <f>A!M337</f>
        <v>0</v>
      </c>
      <c r="N337">
        <f>A!N337</f>
        <v>0</v>
      </c>
      <c r="O337">
        <f>A!O337</f>
        <v>0</v>
      </c>
      <c r="P337" s="21" t="str">
        <f>IF(A!P337="","",INDEX(B!$A$1:$BT$2000,MATCH(A!P337,B!$AX$1:$AX$2000,0),D!$B$15))</f>
        <v/>
      </c>
      <c r="Q337">
        <f>A!Q337</f>
        <v>0</v>
      </c>
      <c r="R337">
        <f>A!R337</f>
        <v>0</v>
      </c>
      <c r="S337">
        <f>A!S337</f>
        <v>0</v>
      </c>
      <c r="T337">
        <f>A!T337</f>
        <v>0</v>
      </c>
      <c r="U337">
        <f>A!U337</f>
        <v>0</v>
      </c>
      <c r="V337" s="21">
        <f>IF(A!V337="&lt;",1,A!V337)</f>
        <v>0</v>
      </c>
      <c r="W337">
        <f>A!W337</f>
        <v>0</v>
      </c>
      <c r="X337">
        <f>A!X337</f>
        <v>0</v>
      </c>
      <c r="Y337">
        <f>A!Y337</f>
        <v>0</v>
      </c>
      <c r="Z337" s="21">
        <f t="shared" si="5"/>
        <v>0</v>
      </c>
      <c r="AA337">
        <f>A!Z337</f>
        <v>0</v>
      </c>
      <c r="AB337">
        <f>A!AA337</f>
        <v>0</v>
      </c>
      <c r="AC337">
        <f>A!AB337</f>
        <v>0</v>
      </c>
      <c r="AD337">
        <f>A!AC337</f>
        <v>0</v>
      </c>
      <c r="AE337">
        <f>A!AD337</f>
        <v>0</v>
      </c>
      <c r="AF337">
        <f>A!AE337</f>
        <v>0</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21"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f>A!CI337</f>
        <v>0</v>
      </c>
      <c r="CK337">
        <f>A!CJ337</f>
        <v>0</v>
      </c>
      <c r="CL337">
        <f>A!CK337</f>
        <v>0</v>
      </c>
      <c r="CM337">
        <f>A!CL337</f>
        <v>0</v>
      </c>
      <c r="CN337">
        <f>A!CM337</f>
        <v>0</v>
      </c>
      <c r="CO337">
        <f>A!CN337</f>
        <v>0</v>
      </c>
      <c r="CP337">
        <f>A!CO337</f>
        <v>0</v>
      </c>
      <c r="CQ337" t="e">
        <f>A!#REF!</f>
        <v>#REF!</v>
      </c>
      <c r="CR337" t="e">
        <f>A!#REF!</f>
        <v>#REF!</v>
      </c>
    </row>
    <row r="338" spans="1:96" x14ac:dyDescent="0.2">
      <c r="A338">
        <f>A!A338</f>
        <v>0</v>
      </c>
      <c r="B338">
        <f>A!B338</f>
        <v>0</v>
      </c>
      <c r="C338">
        <f>A!C338</f>
        <v>0</v>
      </c>
      <c r="D338">
        <f>A!D338</f>
        <v>0</v>
      </c>
      <c r="E338">
        <f>A!E338</f>
        <v>0</v>
      </c>
      <c r="F338">
        <f>A!F338</f>
        <v>0</v>
      </c>
      <c r="G338">
        <f>A!G338</f>
        <v>0</v>
      </c>
      <c r="H338">
        <f>A!H338</f>
        <v>0</v>
      </c>
      <c r="I338">
        <f>A!I338</f>
        <v>0</v>
      </c>
      <c r="J338">
        <f>A!J338</f>
        <v>0</v>
      </c>
      <c r="K338">
        <f>A!K338</f>
        <v>0</v>
      </c>
      <c r="L338">
        <f>A!L338</f>
        <v>0</v>
      </c>
      <c r="M338">
        <f>A!M338</f>
        <v>0</v>
      </c>
      <c r="N338">
        <f>A!N338</f>
        <v>0</v>
      </c>
      <c r="O338">
        <f>A!O338</f>
        <v>0</v>
      </c>
      <c r="P338" s="21" t="str">
        <f>IF(A!P338="","",INDEX(B!$A$1:$BT$2000,MATCH(A!P338,B!$AX$1:$AX$2000,0),D!$B$15))</f>
        <v/>
      </c>
      <c r="Q338">
        <f>A!Q338</f>
        <v>0</v>
      </c>
      <c r="R338">
        <f>A!R338</f>
        <v>0</v>
      </c>
      <c r="S338">
        <f>A!S338</f>
        <v>0</v>
      </c>
      <c r="T338">
        <f>A!T338</f>
        <v>0</v>
      </c>
      <c r="U338">
        <f>A!U338</f>
        <v>0</v>
      </c>
      <c r="V338" s="21">
        <f>IF(A!V338="&lt;",1,A!V338)</f>
        <v>0</v>
      </c>
      <c r="W338">
        <f>A!W338</f>
        <v>0</v>
      </c>
      <c r="X338">
        <f>A!X338</f>
        <v>0</v>
      </c>
      <c r="Y338">
        <f>A!Y338</f>
        <v>0</v>
      </c>
      <c r="Z338" s="21">
        <f t="shared" si="5"/>
        <v>0</v>
      </c>
      <c r="AA338">
        <f>A!Z338</f>
        <v>0</v>
      </c>
      <c r="AB338">
        <f>A!AA338</f>
        <v>0</v>
      </c>
      <c r="AC338">
        <f>A!AB338</f>
        <v>0</v>
      </c>
      <c r="AD338">
        <f>A!AC338</f>
        <v>0</v>
      </c>
      <c r="AE338">
        <f>A!AD338</f>
        <v>0</v>
      </c>
      <c r="AF338">
        <f>A!AE338</f>
        <v>0</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21"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f>A!CI338</f>
        <v>0</v>
      </c>
      <c r="CK338">
        <f>A!CJ338</f>
        <v>0</v>
      </c>
      <c r="CL338">
        <f>A!CK338</f>
        <v>0</v>
      </c>
      <c r="CM338">
        <f>A!CL338</f>
        <v>0</v>
      </c>
      <c r="CN338">
        <f>A!CM338</f>
        <v>0</v>
      </c>
      <c r="CO338">
        <f>A!CN338</f>
        <v>0</v>
      </c>
      <c r="CP338">
        <f>A!CO338</f>
        <v>0</v>
      </c>
      <c r="CQ338" t="e">
        <f>A!#REF!</f>
        <v>#REF!</v>
      </c>
      <c r="CR338" t="e">
        <f>A!#REF!</f>
        <v>#REF!</v>
      </c>
    </row>
    <row r="339" spans="1:96" x14ac:dyDescent="0.2">
      <c r="A339">
        <f>A!A339</f>
        <v>0</v>
      </c>
      <c r="B339">
        <f>A!B339</f>
        <v>0</v>
      </c>
      <c r="C339">
        <f>A!C339</f>
        <v>0</v>
      </c>
      <c r="D339">
        <f>A!D339</f>
        <v>0</v>
      </c>
      <c r="E339">
        <f>A!E339</f>
        <v>0</v>
      </c>
      <c r="F339">
        <f>A!F339</f>
        <v>0</v>
      </c>
      <c r="G339">
        <f>A!G339</f>
        <v>0</v>
      </c>
      <c r="H339">
        <f>A!H339</f>
        <v>0</v>
      </c>
      <c r="I339">
        <f>A!I339</f>
        <v>0</v>
      </c>
      <c r="J339">
        <f>A!J339</f>
        <v>0</v>
      </c>
      <c r="K339">
        <f>A!K339</f>
        <v>0</v>
      </c>
      <c r="L339">
        <f>A!L339</f>
        <v>0</v>
      </c>
      <c r="M339">
        <f>A!M339</f>
        <v>0</v>
      </c>
      <c r="N339">
        <f>A!N339</f>
        <v>0</v>
      </c>
      <c r="O339">
        <f>A!O339</f>
        <v>0</v>
      </c>
      <c r="P339" s="21" t="str">
        <f>IF(A!P339="","",INDEX(B!$A$1:$BT$2000,MATCH(A!P339,B!$AX$1:$AX$2000,0),D!$B$15))</f>
        <v/>
      </c>
      <c r="Q339">
        <f>A!Q339</f>
        <v>0</v>
      </c>
      <c r="R339">
        <f>A!R339</f>
        <v>0</v>
      </c>
      <c r="S339">
        <f>A!S339</f>
        <v>0</v>
      </c>
      <c r="T339">
        <f>A!T339</f>
        <v>0</v>
      </c>
      <c r="U339">
        <f>A!U339</f>
        <v>0</v>
      </c>
      <c r="V339" s="21">
        <f>IF(A!V339="&lt;",1,A!V339)</f>
        <v>0</v>
      </c>
      <c r="W339">
        <f>A!W339</f>
        <v>0</v>
      </c>
      <c r="X339">
        <f>A!X339</f>
        <v>0</v>
      </c>
      <c r="Y339">
        <f>A!Y339</f>
        <v>0</v>
      </c>
      <c r="Z339" s="21">
        <f t="shared" si="5"/>
        <v>0</v>
      </c>
      <c r="AA339">
        <f>A!Z339</f>
        <v>0</v>
      </c>
      <c r="AB339">
        <f>A!AA339</f>
        <v>0</v>
      </c>
      <c r="AC339">
        <f>A!AB339</f>
        <v>0</v>
      </c>
      <c r="AD339">
        <f>A!AC339</f>
        <v>0</v>
      </c>
      <c r="AE339">
        <f>A!AD339</f>
        <v>0</v>
      </c>
      <c r="AF339">
        <f>A!AE339</f>
        <v>0</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21"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f>A!CI339</f>
        <v>0</v>
      </c>
      <c r="CK339">
        <f>A!CJ339</f>
        <v>0</v>
      </c>
      <c r="CL339">
        <f>A!CK339</f>
        <v>0</v>
      </c>
      <c r="CM339">
        <f>A!CL339</f>
        <v>0</v>
      </c>
      <c r="CN339">
        <f>A!CM339</f>
        <v>0</v>
      </c>
      <c r="CO339">
        <f>A!CN339</f>
        <v>0</v>
      </c>
      <c r="CP339">
        <f>A!CO339</f>
        <v>0</v>
      </c>
      <c r="CQ339" t="e">
        <f>A!#REF!</f>
        <v>#REF!</v>
      </c>
      <c r="CR339" t="e">
        <f>A!#REF!</f>
        <v>#REF!</v>
      </c>
    </row>
    <row r="340" spans="1:96" x14ac:dyDescent="0.2">
      <c r="A340">
        <f>A!A340</f>
        <v>0</v>
      </c>
      <c r="B340">
        <f>A!B340</f>
        <v>0</v>
      </c>
      <c r="C340">
        <f>A!C340</f>
        <v>0</v>
      </c>
      <c r="D340">
        <f>A!D340</f>
        <v>0</v>
      </c>
      <c r="E340">
        <f>A!E340</f>
        <v>0</v>
      </c>
      <c r="F340">
        <f>A!F340</f>
        <v>0</v>
      </c>
      <c r="G340">
        <f>A!G340</f>
        <v>0</v>
      </c>
      <c r="H340">
        <f>A!H340</f>
        <v>0</v>
      </c>
      <c r="I340">
        <f>A!I340</f>
        <v>0</v>
      </c>
      <c r="J340">
        <f>A!J340</f>
        <v>0</v>
      </c>
      <c r="K340">
        <f>A!K340</f>
        <v>0</v>
      </c>
      <c r="L340">
        <f>A!L340</f>
        <v>0</v>
      </c>
      <c r="M340">
        <f>A!M340</f>
        <v>0</v>
      </c>
      <c r="N340">
        <f>A!N340</f>
        <v>0</v>
      </c>
      <c r="O340">
        <f>A!O340</f>
        <v>0</v>
      </c>
      <c r="P340" s="21" t="str">
        <f>IF(A!P340="","",INDEX(B!$A$1:$BT$2000,MATCH(A!P340,B!$AX$1:$AX$2000,0),D!$B$15))</f>
        <v/>
      </c>
      <c r="Q340">
        <f>A!Q340</f>
        <v>0</v>
      </c>
      <c r="R340">
        <f>A!R340</f>
        <v>0</v>
      </c>
      <c r="S340">
        <f>A!S340</f>
        <v>0</v>
      </c>
      <c r="T340">
        <f>A!T340</f>
        <v>0</v>
      </c>
      <c r="U340">
        <f>A!U340</f>
        <v>0</v>
      </c>
      <c r="V340" s="21">
        <f>IF(A!V340="&lt;",1,A!V340)</f>
        <v>0</v>
      </c>
      <c r="W340">
        <f>A!W340</f>
        <v>0</v>
      </c>
      <c r="X340">
        <f>A!X340</f>
        <v>0</v>
      </c>
      <c r="Y340">
        <f>A!Y340</f>
        <v>0</v>
      </c>
      <c r="Z340" s="21">
        <f t="shared" si="5"/>
        <v>0</v>
      </c>
      <c r="AA340">
        <f>A!Z340</f>
        <v>0</v>
      </c>
      <c r="AB340">
        <f>A!AA340</f>
        <v>0</v>
      </c>
      <c r="AC340">
        <f>A!AB340</f>
        <v>0</v>
      </c>
      <c r="AD340">
        <f>A!AC340</f>
        <v>0</v>
      </c>
      <c r="AE340">
        <f>A!AD340</f>
        <v>0</v>
      </c>
      <c r="AF340">
        <f>A!AE340</f>
        <v>0</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21"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f>A!CI340</f>
        <v>0</v>
      </c>
      <c r="CK340">
        <f>A!CJ340</f>
        <v>0</v>
      </c>
      <c r="CL340">
        <f>A!CK340</f>
        <v>0</v>
      </c>
      <c r="CM340">
        <f>A!CL340</f>
        <v>0</v>
      </c>
      <c r="CN340">
        <f>A!CM340</f>
        <v>0</v>
      </c>
      <c r="CO340">
        <f>A!CN340</f>
        <v>0</v>
      </c>
      <c r="CP340">
        <f>A!CO340</f>
        <v>0</v>
      </c>
      <c r="CQ340" t="e">
        <f>A!#REF!</f>
        <v>#REF!</v>
      </c>
      <c r="CR340" t="e">
        <f>A!#REF!</f>
        <v>#REF!</v>
      </c>
    </row>
    <row r="341" spans="1:96" x14ac:dyDescent="0.2">
      <c r="A341">
        <f>A!A341</f>
        <v>0</v>
      </c>
      <c r="B341">
        <f>A!B341</f>
        <v>0</v>
      </c>
      <c r="C341">
        <f>A!C341</f>
        <v>0</v>
      </c>
      <c r="D341">
        <f>A!D341</f>
        <v>0</v>
      </c>
      <c r="E341">
        <f>A!E341</f>
        <v>0</v>
      </c>
      <c r="F341">
        <f>A!F341</f>
        <v>0</v>
      </c>
      <c r="G341">
        <f>A!G341</f>
        <v>0</v>
      </c>
      <c r="H341">
        <f>A!H341</f>
        <v>0</v>
      </c>
      <c r="I341">
        <f>A!I341</f>
        <v>0</v>
      </c>
      <c r="J341">
        <f>A!J341</f>
        <v>0</v>
      </c>
      <c r="K341">
        <f>A!K341</f>
        <v>0</v>
      </c>
      <c r="L341">
        <f>A!L341</f>
        <v>0</v>
      </c>
      <c r="M341">
        <f>A!M341</f>
        <v>0</v>
      </c>
      <c r="N341">
        <f>A!N341</f>
        <v>0</v>
      </c>
      <c r="O341">
        <f>A!O341</f>
        <v>0</v>
      </c>
      <c r="P341" s="21" t="str">
        <f>IF(A!P341="","",INDEX(B!$A$1:$BT$2000,MATCH(A!P341,B!$AX$1:$AX$2000,0),D!$B$15))</f>
        <v/>
      </c>
      <c r="Q341">
        <f>A!Q341</f>
        <v>0</v>
      </c>
      <c r="R341">
        <f>A!R341</f>
        <v>0</v>
      </c>
      <c r="S341">
        <f>A!S341</f>
        <v>0</v>
      </c>
      <c r="T341">
        <f>A!T341</f>
        <v>0</v>
      </c>
      <c r="U341">
        <f>A!U341</f>
        <v>0</v>
      </c>
      <c r="V341" s="21">
        <f>IF(A!V341="&lt;",1,A!V341)</f>
        <v>0</v>
      </c>
      <c r="W341">
        <f>A!W341</f>
        <v>0</v>
      </c>
      <c r="X341">
        <f>A!X341</f>
        <v>0</v>
      </c>
      <c r="Y341">
        <f>A!Y341</f>
        <v>0</v>
      </c>
      <c r="Z341" s="21">
        <f t="shared" si="5"/>
        <v>0</v>
      </c>
      <c r="AA341">
        <f>A!Z341</f>
        <v>0</v>
      </c>
      <c r="AB341">
        <f>A!AA341</f>
        <v>0</v>
      </c>
      <c r="AC341">
        <f>A!AB341</f>
        <v>0</v>
      </c>
      <c r="AD341">
        <f>A!AC341</f>
        <v>0</v>
      </c>
      <c r="AE341">
        <f>A!AD341</f>
        <v>0</v>
      </c>
      <c r="AF341">
        <f>A!AE341</f>
        <v>0</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21"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f>A!CI341</f>
        <v>0</v>
      </c>
      <c r="CK341">
        <f>A!CJ341</f>
        <v>0</v>
      </c>
      <c r="CL341">
        <f>A!CK341</f>
        <v>0</v>
      </c>
      <c r="CM341">
        <f>A!CL341</f>
        <v>0</v>
      </c>
      <c r="CN341">
        <f>A!CM341</f>
        <v>0</v>
      </c>
      <c r="CO341">
        <f>A!CN341</f>
        <v>0</v>
      </c>
      <c r="CP341">
        <f>A!CO341</f>
        <v>0</v>
      </c>
      <c r="CQ341" t="e">
        <f>A!#REF!</f>
        <v>#REF!</v>
      </c>
      <c r="CR341" t="e">
        <f>A!#REF!</f>
        <v>#REF!</v>
      </c>
    </row>
    <row r="342" spans="1:96" x14ac:dyDescent="0.2">
      <c r="A342">
        <f>A!A342</f>
        <v>0</v>
      </c>
      <c r="B342">
        <f>A!B342</f>
        <v>0</v>
      </c>
      <c r="C342">
        <f>A!C342</f>
        <v>0</v>
      </c>
      <c r="D342">
        <f>A!D342</f>
        <v>0</v>
      </c>
      <c r="E342">
        <f>A!E342</f>
        <v>0</v>
      </c>
      <c r="F342">
        <f>A!F342</f>
        <v>0</v>
      </c>
      <c r="G342">
        <f>A!G342</f>
        <v>0</v>
      </c>
      <c r="H342">
        <f>A!H342</f>
        <v>0</v>
      </c>
      <c r="I342">
        <f>A!I342</f>
        <v>0</v>
      </c>
      <c r="J342">
        <f>A!J342</f>
        <v>0</v>
      </c>
      <c r="K342">
        <f>A!K342</f>
        <v>0</v>
      </c>
      <c r="L342">
        <f>A!L342</f>
        <v>0</v>
      </c>
      <c r="M342">
        <f>A!M342</f>
        <v>0</v>
      </c>
      <c r="N342">
        <f>A!N342</f>
        <v>0</v>
      </c>
      <c r="O342">
        <f>A!O342</f>
        <v>0</v>
      </c>
      <c r="P342" s="21" t="str">
        <f>IF(A!P342="","",INDEX(B!$A$1:$BT$2000,MATCH(A!P342,B!$AX$1:$AX$2000,0),D!$B$15))</f>
        <v/>
      </c>
      <c r="Q342">
        <f>A!Q342</f>
        <v>0</v>
      </c>
      <c r="R342">
        <f>A!R342</f>
        <v>0</v>
      </c>
      <c r="S342">
        <f>A!S342</f>
        <v>0</v>
      </c>
      <c r="T342">
        <f>A!T342</f>
        <v>0</v>
      </c>
      <c r="U342">
        <f>A!U342</f>
        <v>0</v>
      </c>
      <c r="V342" s="21">
        <f>IF(A!V342="&lt;",1,A!V342)</f>
        <v>0</v>
      </c>
      <c r="W342">
        <f>A!W342</f>
        <v>0</v>
      </c>
      <c r="X342">
        <f>A!X342</f>
        <v>0</v>
      </c>
      <c r="Y342">
        <f>A!Y342</f>
        <v>0</v>
      </c>
      <c r="Z342" s="21">
        <f t="shared" si="5"/>
        <v>0</v>
      </c>
      <c r="AA342">
        <f>A!Z342</f>
        <v>0</v>
      </c>
      <c r="AB342">
        <f>A!AA342</f>
        <v>0</v>
      </c>
      <c r="AC342">
        <f>A!AB342</f>
        <v>0</v>
      </c>
      <c r="AD342">
        <f>A!AC342</f>
        <v>0</v>
      </c>
      <c r="AE342">
        <f>A!AD342</f>
        <v>0</v>
      </c>
      <c r="AF342">
        <f>A!AE342</f>
        <v>0</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21"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f>A!CI342</f>
        <v>0</v>
      </c>
      <c r="CK342">
        <f>A!CJ342</f>
        <v>0</v>
      </c>
      <c r="CL342">
        <f>A!CK342</f>
        <v>0</v>
      </c>
      <c r="CM342">
        <f>A!CL342</f>
        <v>0</v>
      </c>
      <c r="CN342">
        <f>A!CM342</f>
        <v>0</v>
      </c>
      <c r="CO342">
        <f>A!CN342</f>
        <v>0</v>
      </c>
      <c r="CP342">
        <f>A!CO342</f>
        <v>0</v>
      </c>
      <c r="CQ342" t="e">
        <f>A!#REF!</f>
        <v>#REF!</v>
      </c>
      <c r="CR342" t="e">
        <f>A!#REF!</f>
        <v>#REF!</v>
      </c>
    </row>
    <row r="343" spans="1:96" x14ac:dyDescent="0.2">
      <c r="A343">
        <f>A!A343</f>
        <v>0</v>
      </c>
      <c r="B343">
        <f>A!B343</f>
        <v>0</v>
      </c>
      <c r="C343">
        <f>A!C343</f>
        <v>0</v>
      </c>
      <c r="D343">
        <f>A!D343</f>
        <v>0</v>
      </c>
      <c r="E343">
        <f>A!E343</f>
        <v>0</v>
      </c>
      <c r="F343">
        <f>A!F343</f>
        <v>0</v>
      </c>
      <c r="G343">
        <f>A!G343</f>
        <v>0</v>
      </c>
      <c r="H343">
        <f>A!H343</f>
        <v>0</v>
      </c>
      <c r="I343">
        <f>A!I343</f>
        <v>0</v>
      </c>
      <c r="J343">
        <f>A!J343</f>
        <v>0</v>
      </c>
      <c r="K343">
        <f>A!K343</f>
        <v>0</v>
      </c>
      <c r="L343">
        <f>A!L343</f>
        <v>0</v>
      </c>
      <c r="M343">
        <f>A!M343</f>
        <v>0</v>
      </c>
      <c r="N343">
        <f>A!N343</f>
        <v>0</v>
      </c>
      <c r="O343">
        <f>A!O343</f>
        <v>0</v>
      </c>
      <c r="P343" s="21" t="str">
        <f>IF(A!P343="","",INDEX(B!$A$1:$BT$2000,MATCH(A!P343,B!$AX$1:$AX$2000,0),D!$B$15))</f>
        <v/>
      </c>
      <c r="Q343">
        <f>A!Q343</f>
        <v>0</v>
      </c>
      <c r="R343">
        <f>A!R343</f>
        <v>0</v>
      </c>
      <c r="S343">
        <f>A!S343</f>
        <v>0</v>
      </c>
      <c r="T343">
        <f>A!T343</f>
        <v>0</v>
      </c>
      <c r="U343">
        <f>A!U343</f>
        <v>0</v>
      </c>
      <c r="V343" s="21">
        <f>IF(A!V343="&lt;",1,A!V343)</f>
        <v>0</v>
      </c>
      <c r="W343">
        <f>A!W343</f>
        <v>0</v>
      </c>
      <c r="X343">
        <f>A!X343</f>
        <v>0</v>
      </c>
      <c r="Y343">
        <f>A!Y343</f>
        <v>0</v>
      </c>
      <c r="Z343" s="21">
        <f t="shared" si="5"/>
        <v>0</v>
      </c>
      <c r="AA343">
        <f>A!Z343</f>
        <v>0</v>
      </c>
      <c r="AB343">
        <f>A!AA343</f>
        <v>0</v>
      </c>
      <c r="AC343">
        <f>A!AB343</f>
        <v>0</v>
      </c>
      <c r="AD343">
        <f>A!AC343</f>
        <v>0</v>
      </c>
      <c r="AE343">
        <f>A!AD343</f>
        <v>0</v>
      </c>
      <c r="AF343">
        <f>A!AE343</f>
        <v>0</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21"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f>A!CI343</f>
        <v>0</v>
      </c>
      <c r="CK343">
        <f>A!CJ343</f>
        <v>0</v>
      </c>
      <c r="CL343">
        <f>A!CK343</f>
        <v>0</v>
      </c>
      <c r="CM343">
        <f>A!CL343</f>
        <v>0</v>
      </c>
      <c r="CN343">
        <f>A!CM343</f>
        <v>0</v>
      </c>
      <c r="CO343">
        <f>A!CN343</f>
        <v>0</v>
      </c>
      <c r="CP343">
        <f>A!CO343</f>
        <v>0</v>
      </c>
      <c r="CQ343" t="e">
        <f>A!#REF!</f>
        <v>#REF!</v>
      </c>
      <c r="CR343" t="e">
        <f>A!#REF!</f>
        <v>#REF!</v>
      </c>
    </row>
    <row r="344" spans="1:96" x14ac:dyDescent="0.2">
      <c r="A344">
        <f>A!A344</f>
        <v>0</v>
      </c>
      <c r="B344">
        <f>A!B344</f>
        <v>0</v>
      </c>
      <c r="C344">
        <f>A!C344</f>
        <v>0</v>
      </c>
      <c r="D344">
        <f>A!D344</f>
        <v>0</v>
      </c>
      <c r="E344">
        <f>A!E344</f>
        <v>0</v>
      </c>
      <c r="F344">
        <f>A!F344</f>
        <v>0</v>
      </c>
      <c r="G344">
        <f>A!G344</f>
        <v>0</v>
      </c>
      <c r="H344">
        <f>A!H344</f>
        <v>0</v>
      </c>
      <c r="I344">
        <f>A!I344</f>
        <v>0</v>
      </c>
      <c r="J344">
        <f>A!J344</f>
        <v>0</v>
      </c>
      <c r="K344">
        <f>A!K344</f>
        <v>0</v>
      </c>
      <c r="L344">
        <f>A!L344</f>
        <v>0</v>
      </c>
      <c r="M344">
        <f>A!M344</f>
        <v>0</v>
      </c>
      <c r="N344">
        <f>A!N344</f>
        <v>0</v>
      </c>
      <c r="O344">
        <f>A!O344</f>
        <v>0</v>
      </c>
      <c r="P344" s="21" t="str">
        <f>IF(A!P344="","",INDEX(B!$A$1:$BT$2000,MATCH(A!P344,B!$AX$1:$AX$2000,0),D!$B$15))</f>
        <v/>
      </c>
      <c r="Q344">
        <f>A!Q344</f>
        <v>0</v>
      </c>
      <c r="R344">
        <f>A!R344</f>
        <v>0</v>
      </c>
      <c r="S344">
        <f>A!S344</f>
        <v>0</v>
      </c>
      <c r="T344">
        <f>A!T344</f>
        <v>0</v>
      </c>
      <c r="U344">
        <f>A!U344</f>
        <v>0</v>
      </c>
      <c r="V344" s="21">
        <f>IF(A!V344="&lt;",1,A!V344)</f>
        <v>0</v>
      </c>
      <c r="W344">
        <f>A!W344</f>
        <v>0</v>
      </c>
      <c r="X344">
        <f>A!X344</f>
        <v>0</v>
      </c>
      <c r="Y344">
        <f>A!Y344</f>
        <v>0</v>
      </c>
      <c r="Z344" s="21">
        <f t="shared" si="5"/>
        <v>0</v>
      </c>
      <c r="AA344">
        <f>A!Z344</f>
        <v>0</v>
      </c>
      <c r="AB344">
        <f>A!AA344</f>
        <v>0</v>
      </c>
      <c r="AC344">
        <f>A!AB344</f>
        <v>0</v>
      </c>
      <c r="AD344">
        <f>A!AC344</f>
        <v>0</v>
      </c>
      <c r="AE344">
        <f>A!AD344</f>
        <v>0</v>
      </c>
      <c r="AF344">
        <f>A!AE344</f>
        <v>0</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21"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f>A!CI344</f>
        <v>0</v>
      </c>
      <c r="CK344">
        <f>A!CJ344</f>
        <v>0</v>
      </c>
      <c r="CL344">
        <f>A!CK344</f>
        <v>0</v>
      </c>
      <c r="CM344">
        <f>A!CL344</f>
        <v>0</v>
      </c>
      <c r="CN344">
        <f>A!CM344</f>
        <v>0</v>
      </c>
      <c r="CO344">
        <f>A!CN344</f>
        <v>0</v>
      </c>
      <c r="CP344">
        <f>A!CO344</f>
        <v>0</v>
      </c>
      <c r="CQ344" t="e">
        <f>A!#REF!</f>
        <v>#REF!</v>
      </c>
      <c r="CR344" t="e">
        <f>A!#REF!</f>
        <v>#REF!</v>
      </c>
    </row>
    <row r="345" spans="1:96" x14ac:dyDescent="0.2">
      <c r="A345">
        <f>A!A345</f>
        <v>0</v>
      </c>
      <c r="B345">
        <f>A!B345</f>
        <v>0</v>
      </c>
      <c r="C345">
        <f>A!C345</f>
        <v>0</v>
      </c>
      <c r="D345">
        <f>A!D345</f>
        <v>0</v>
      </c>
      <c r="E345">
        <f>A!E345</f>
        <v>0</v>
      </c>
      <c r="F345">
        <f>A!F345</f>
        <v>0</v>
      </c>
      <c r="G345">
        <f>A!G345</f>
        <v>0</v>
      </c>
      <c r="H345">
        <f>A!H345</f>
        <v>0</v>
      </c>
      <c r="I345">
        <f>A!I345</f>
        <v>0</v>
      </c>
      <c r="J345">
        <f>A!J345</f>
        <v>0</v>
      </c>
      <c r="K345">
        <f>A!K345</f>
        <v>0</v>
      </c>
      <c r="L345">
        <f>A!L345</f>
        <v>0</v>
      </c>
      <c r="M345">
        <f>A!M345</f>
        <v>0</v>
      </c>
      <c r="N345">
        <f>A!N345</f>
        <v>0</v>
      </c>
      <c r="O345">
        <f>A!O345</f>
        <v>0</v>
      </c>
      <c r="P345" s="21" t="str">
        <f>IF(A!P345="","",INDEX(B!$A$1:$BT$2000,MATCH(A!P345,B!$AX$1:$AX$2000,0),D!$B$15))</f>
        <v/>
      </c>
      <c r="Q345">
        <f>A!Q345</f>
        <v>0</v>
      </c>
      <c r="R345">
        <f>A!R345</f>
        <v>0</v>
      </c>
      <c r="S345">
        <f>A!S345</f>
        <v>0</v>
      </c>
      <c r="T345">
        <f>A!T345</f>
        <v>0</v>
      </c>
      <c r="U345">
        <f>A!U345</f>
        <v>0</v>
      </c>
      <c r="V345" s="21">
        <f>IF(A!V345="&lt;",1,A!V345)</f>
        <v>0</v>
      </c>
      <c r="W345">
        <f>A!W345</f>
        <v>0</v>
      </c>
      <c r="X345">
        <f>A!X345</f>
        <v>0</v>
      </c>
      <c r="Y345">
        <f>A!Y345</f>
        <v>0</v>
      </c>
      <c r="Z345" s="21">
        <f t="shared" si="5"/>
        <v>0</v>
      </c>
      <c r="AA345">
        <f>A!Z345</f>
        <v>0</v>
      </c>
      <c r="AB345">
        <f>A!AA345</f>
        <v>0</v>
      </c>
      <c r="AC345">
        <f>A!AB345</f>
        <v>0</v>
      </c>
      <c r="AD345">
        <f>A!AC345</f>
        <v>0</v>
      </c>
      <c r="AE345">
        <f>A!AD345</f>
        <v>0</v>
      </c>
      <c r="AF345">
        <f>A!AE345</f>
        <v>0</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21"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f>A!CI345</f>
        <v>0</v>
      </c>
      <c r="CK345">
        <f>A!CJ345</f>
        <v>0</v>
      </c>
      <c r="CL345">
        <f>A!CK345</f>
        <v>0</v>
      </c>
      <c r="CM345">
        <f>A!CL345</f>
        <v>0</v>
      </c>
      <c r="CN345">
        <f>A!CM345</f>
        <v>0</v>
      </c>
      <c r="CO345">
        <f>A!CN345</f>
        <v>0</v>
      </c>
      <c r="CP345">
        <f>A!CO345</f>
        <v>0</v>
      </c>
      <c r="CQ345" t="e">
        <f>A!#REF!</f>
        <v>#REF!</v>
      </c>
      <c r="CR345" t="e">
        <f>A!#REF!</f>
        <v>#REF!</v>
      </c>
    </row>
    <row r="346" spans="1:96" x14ac:dyDescent="0.2">
      <c r="A346">
        <f>A!A346</f>
        <v>0</v>
      </c>
      <c r="B346">
        <f>A!B346</f>
        <v>0</v>
      </c>
      <c r="C346">
        <f>A!C346</f>
        <v>0</v>
      </c>
      <c r="D346">
        <f>A!D346</f>
        <v>0</v>
      </c>
      <c r="E346">
        <f>A!E346</f>
        <v>0</v>
      </c>
      <c r="F346">
        <f>A!F346</f>
        <v>0</v>
      </c>
      <c r="G346">
        <f>A!G346</f>
        <v>0</v>
      </c>
      <c r="H346">
        <f>A!H346</f>
        <v>0</v>
      </c>
      <c r="I346">
        <f>A!I346</f>
        <v>0</v>
      </c>
      <c r="J346">
        <f>A!J346</f>
        <v>0</v>
      </c>
      <c r="K346">
        <f>A!K346</f>
        <v>0</v>
      </c>
      <c r="L346">
        <f>A!L346</f>
        <v>0</v>
      </c>
      <c r="M346">
        <f>A!M346</f>
        <v>0</v>
      </c>
      <c r="N346">
        <f>A!N346</f>
        <v>0</v>
      </c>
      <c r="O346">
        <f>A!O346</f>
        <v>0</v>
      </c>
      <c r="P346" s="21" t="str">
        <f>IF(A!P346="","",INDEX(B!$A$1:$BT$2000,MATCH(A!P346,B!$AX$1:$AX$2000,0),D!$B$15))</f>
        <v/>
      </c>
      <c r="Q346">
        <f>A!Q346</f>
        <v>0</v>
      </c>
      <c r="R346">
        <f>A!R346</f>
        <v>0</v>
      </c>
      <c r="S346">
        <f>A!S346</f>
        <v>0</v>
      </c>
      <c r="T346">
        <f>A!T346</f>
        <v>0</v>
      </c>
      <c r="U346">
        <f>A!U346</f>
        <v>0</v>
      </c>
      <c r="V346" s="21">
        <f>IF(A!V346="&lt;",1,A!V346)</f>
        <v>0</v>
      </c>
      <c r="W346">
        <f>A!W346</f>
        <v>0</v>
      </c>
      <c r="X346">
        <f>A!X346</f>
        <v>0</v>
      </c>
      <c r="Y346">
        <f>A!Y346</f>
        <v>0</v>
      </c>
      <c r="Z346" s="21">
        <f t="shared" si="5"/>
        <v>0</v>
      </c>
      <c r="AA346">
        <f>A!Z346</f>
        <v>0</v>
      </c>
      <c r="AB346">
        <f>A!AA346</f>
        <v>0</v>
      </c>
      <c r="AC346">
        <f>A!AB346</f>
        <v>0</v>
      </c>
      <c r="AD346">
        <f>A!AC346</f>
        <v>0</v>
      </c>
      <c r="AE346">
        <f>A!AD346</f>
        <v>0</v>
      </c>
      <c r="AF346">
        <f>A!AE346</f>
        <v>0</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21"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f>A!CI346</f>
        <v>0</v>
      </c>
      <c r="CK346">
        <f>A!CJ346</f>
        <v>0</v>
      </c>
      <c r="CL346">
        <f>A!CK346</f>
        <v>0</v>
      </c>
      <c r="CM346">
        <f>A!CL346</f>
        <v>0</v>
      </c>
      <c r="CN346">
        <f>A!CM346</f>
        <v>0</v>
      </c>
      <c r="CO346">
        <f>A!CN346</f>
        <v>0</v>
      </c>
      <c r="CP346">
        <f>A!CO346</f>
        <v>0</v>
      </c>
      <c r="CQ346" t="e">
        <f>A!#REF!</f>
        <v>#REF!</v>
      </c>
      <c r="CR346" t="e">
        <f>A!#REF!</f>
        <v>#REF!</v>
      </c>
    </row>
    <row r="347" spans="1:96" x14ac:dyDescent="0.2">
      <c r="A347">
        <f>A!A347</f>
        <v>0</v>
      </c>
      <c r="B347">
        <f>A!B347</f>
        <v>0</v>
      </c>
      <c r="C347">
        <f>A!C347</f>
        <v>0</v>
      </c>
      <c r="D347">
        <f>A!D347</f>
        <v>0</v>
      </c>
      <c r="E347">
        <f>A!E347</f>
        <v>0</v>
      </c>
      <c r="F347">
        <f>A!F347</f>
        <v>0</v>
      </c>
      <c r="G347">
        <f>A!G347</f>
        <v>0</v>
      </c>
      <c r="H347">
        <f>A!H347</f>
        <v>0</v>
      </c>
      <c r="I347">
        <f>A!I347</f>
        <v>0</v>
      </c>
      <c r="J347">
        <f>A!J347</f>
        <v>0</v>
      </c>
      <c r="K347">
        <f>A!K347</f>
        <v>0</v>
      </c>
      <c r="L347">
        <f>A!L347</f>
        <v>0</v>
      </c>
      <c r="M347">
        <f>A!M347</f>
        <v>0</v>
      </c>
      <c r="N347">
        <f>A!N347</f>
        <v>0</v>
      </c>
      <c r="O347">
        <f>A!O347</f>
        <v>0</v>
      </c>
      <c r="P347" s="21" t="str">
        <f>IF(A!P347="","",INDEX(B!$A$1:$BT$2000,MATCH(A!P347,B!$AX$1:$AX$2000,0),D!$B$15))</f>
        <v/>
      </c>
      <c r="Q347">
        <f>A!Q347</f>
        <v>0</v>
      </c>
      <c r="R347">
        <f>A!R347</f>
        <v>0</v>
      </c>
      <c r="S347">
        <f>A!S347</f>
        <v>0</v>
      </c>
      <c r="T347">
        <f>A!T347</f>
        <v>0</v>
      </c>
      <c r="U347">
        <f>A!U347</f>
        <v>0</v>
      </c>
      <c r="V347" s="21">
        <f>IF(A!V347="&lt;",1,A!V347)</f>
        <v>0</v>
      </c>
      <c r="W347">
        <f>A!W347</f>
        <v>0</v>
      </c>
      <c r="X347">
        <f>A!X347</f>
        <v>0</v>
      </c>
      <c r="Y347">
        <f>A!Y347</f>
        <v>0</v>
      </c>
      <c r="Z347" s="21">
        <f t="shared" si="5"/>
        <v>0</v>
      </c>
      <c r="AA347">
        <f>A!Z347</f>
        <v>0</v>
      </c>
      <c r="AB347">
        <f>A!AA347</f>
        <v>0</v>
      </c>
      <c r="AC347">
        <f>A!AB347</f>
        <v>0</v>
      </c>
      <c r="AD347">
        <f>A!AC347</f>
        <v>0</v>
      </c>
      <c r="AE347">
        <f>A!AD347</f>
        <v>0</v>
      </c>
      <c r="AF347">
        <f>A!AE347</f>
        <v>0</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21"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f>A!CI347</f>
        <v>0</v>
      </c>
      <c r="CK347">
        <f>A!CJ347</f>
        <v>0</v>
      </c>
      <c r="CL347">
        <f>A!CK347</f>
        <v>0</v>
      </c>
      <c r="CM347">
        <f>A!CL347</f>
        <v>0</v>
      </c>
      <c r="CN347">
        <f>A!CM347</f>
        <v>0</v>
      </c>
      <c r="CO347">
        <f>A!CN347</f>
        <v>0</v>
      </c>
      <c r="CP347">
        <f>A!CO347</f>
        <v>0</v>
      </c>
      <c r="CQ347" t="e">
        <f>A!#REF!</f>
        <v>#REF!</v>
      </c>
      <c r="CR347" t="e">
        <f>A!#REF!</f>
        <v>#REF!</v>
      </c>
    </row>
    <row r="348" spans="1:96" x14ac:dyDescent="0.2">
      <c r="A348">
        <f>A!A348</f>
        <v>0</v>
      </c>
      <c r="B348">
        <f>A!B348</f>
        <v>0</v>
      </c>
      <c r="C348">
        <f>A!C348</f>
        <v>0</v>
      </c>
      <c r="D348">
        <f>A!D348</f>
        <v>0</v>
      </c>
      <c r="E348">
        <f>A!E348</f>
        <v>0</v>
      </c>
      <c r="F348">
        <f>A!F348</f>
        <v>0</v>
      </c>
      <c r="G348">
        <f>A!G348</f>
        <v>0</v>
      </c>
      <c r="H348">
        <f>A!H348</f>
        <v>0</v>
      </c>
      <c r="I348">
        <f>A!I348</f>
        <v>0</v>
      </c>
      <c r="J348">
        <f>A!J348</f>
        <v>0</v>
      </c>
      <c r="K348">
        <f>A!K348</f>
        <v>0</v>
      </c>
      <c r="L348">
        <f>A!L348</f>
        <v>0</v>
      </c>
      <c r="M348">
        <f>A!M348</f>
        <v>0</v>
      </c>
      <c r="N348">
        <f>A!N348</f>
        <v>0</v>
      </c>
      <c r="O348">
        <f>A!O348</f>
        <v>0</v>
      </c>
      <c r="P348" s="21" t="str">
        <f>IF(A!P348="","",INDEX(B!$A$1:$BT$2000,MATCH(A!P348,B!$AX$1:$AX$2000,0),D!$B$15))</f>
        <v/>
      </c>
      <c r="Q348">
        <f>A!Q348</f>
        <v>0</v>
      </c>
      <c r="R348">
        <f>A!R348</f>
        <v>0</v>
      </c>
      <c r="S348">
        <f>A!S348</f>
        <v>0</v>
      </c>
      <c r="T348">
        <f>A!T348</f>
        <v>0</v>
      </c>
      <c r="U348">
        <f>A!U348</f>
        <v>0</v>
      </c>
      <c r="V348" s="21">
        <f>IF(A!V348="&lt;",1,A!V348)</f>
        <v>0</v>
      </c>
      <c r="W348">
        <f>A!W348</f>
        <v>0</v>
      </c>
      <c r="X348">
        <f>A!X348</f>
        <v>0</v>
      </c>
      <c r="Y348">
        <f>A!Y348</f>
        <v>0</v>
      </c>
      <c r="Z348" s="21">
        <f t="shared" si="5"/>
        <v>0</v>
      </c>
      <c r="AA348">
        <f>A!Z348</f>
        <v>0</v>
      </c>
      <c r="AB348">
        <f>A!AA348</f>
        <v>0</v>
      </c>
      <c r="AC348">
        <f>A!AB348</f>
        <v>0</v>
      </c>
      <c r="AD348">
        <f>A!AC348</f>
        <v>0</v>
      </c>
      <c r="AE348">
        <f>A!AD348</f>
        <v>0</v>
      </c>
      <c r="AF348">
        <f>A!AE348</f>
        <v>0</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21"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f>A!CI348</f>
        <v>0</v>
      </c>
      <c r="CK348">
        <f>A!CJ348</f>
        <v>0</v>
      </c>
      <c r="CL348">
        <f>A!CK348</f>
        <v>0</v>
      </c>
      <c r="CM348">
        <f>A!CL348</f>
        <v>0</v>
      </c>
      <c r="CN348">
        <f>A!CM348</f>
        <v>0</v>
      </c>
      <c r="CO348">
        <f>A!CN348</f>
        <v>0</v>
      </c>
      <c r="CP348">
        <f>A!CO348</f>
        <v>0</v>
      </c>
      <c r="CQ348" t="e">
        <f>A!#REF!</f>
        <v>#REF!</v>
      </c>
      <c r="CR348" t="e">
        <f>A!#REF!</f>
        <v>#REF!</v>
      </c>
    </row>
    <row r="349" spans="1:96" x14ac:dyDescent="0.2">
      <c r="A349">
        <f>A!A349</f>
        <v>0</v>
      </c>
      <c r="B349">
        <f>A!B349</f>
        <v>0</v>
      </c>
      <c r="C349">
        <f>A!C349</f>
        <v>0</v>
      </c>
      <c r="D349">
        <f>A!D349</f>
        <v>0</v>
      </c>
      <c r="E349">
        <f>A!E349</f>
        <v>0</v>
      </c>
      <c r="F349">
        <f>A!F349</f>
        <v>0</v>
      </c>
      <c r="G349">
        <f>A!G349</f>
        <v>0</v>
      </c>
      <c r="H349">
        <f>A!H349</f>
        <v>0</v>
      </c>
      <c r="I349">
        <f>A!I349</f>
        <v>0</v>
      </c>
      <c r="J349">
        <f>A!J349</f>
        <v>0</v>
      </c>
      <c r="K349">
        <f>A!K349</f>
        <v>0</v>
      </c>
      <c r="L349">
        <f>A!L349</f>
        <v>0</v>
      </c>
      <c r="M349">
        <f>A!M349</f>
        <v>0</v>
      </c>
      <c r="N349">
        <f>A!N349</f>
        <v>0</v>
      </c>
      <c r="O349">
        <f>A!O349</f>
        <v>0</v>
      </c>
      <c r="P349" s="21" t="str">
        <f>IF(A!P349="","",INDEX(B!$A$1:$BT$2000,MATCH(A!P349,B!$AX$1:$AX$2000,0),D!$B$15))</f>
        <v/>
      </c>
      <c r="Q349">
        <f>A!Q349</f>
        <v>0</v>
      </c>
      <c r="R349">
        <f>A!R349</f>
        <v>0</v>
      </c>
      <c r="S349">
        <f>A!S349</f>
        <v>0</v>
      </c>
      <c r="T349">
        <f>A!T349</f>
        <v>0</v>
      </c>
      <c r="U349">
        <f>A!U349</f>
        <v>0</v>
      </c>
      <c r="V349" s="21">
        <f>IF(A!V349="&lt;",1,A!V349)</f>
        <v>0</v>
      </c>
      <c r="W349">
        <f>A!W349</f>
        <v>0</v>
      </c>
      <c r="X349">
        <f>A!X349</f>
        <v>0</v>
      </c>
      <c r="Y349">
        <f>A!Y349</f>
        <v>0</v>
      </c>
      <c r="Z349" s="21">
        <f t="shared" si="5"/>
        <v>0</v>
      </c>
      <c r="AA349">
        <f>A!Z349</f>
        <v>0</v>
      </c>
      <c r="AB349">
        <f>A!AA349</f>
        <v>0</v>
      </c>
      <c r="AC349">
        <f>A!AB349</f>
        <v>0</v>
      </c>
      <c r="AD349">
        <f>A!AC349</f>
        <v>0</v>
      </c>
      <c r="AE349">
        <f>A!AD349</f>
        <v>0</v>
      </c>
      <c r="AF349">
        <f>A!AE349</f>
        <v>0</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21"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f>A!CI349</f>
        <v>0</v>
      </c>
      <c r="CK349">
        <f>A!CJ349</f>
        <v>0</v>
      </c>
      <c r="CL349">
        <f>A!CK349</f>
        <v>0</v>
      </c>
      <c r="CM349">
        <f>A!CL349</f>
        <v>0</v>
      </c>
      <c r="CN349">
        <f>A!CM349</f>
        <v>0</v>
      </c>
      <c r="CO349">
        <f>A!CN349</f>
        <v>0</v>
      </c>
      <c r="CP349">
        <f>A!CO349</f>
        <v>0</v>
      </c>
      <c r="CQ349" t="e">
        <f>A!#REF!</f>
        <v>#REF!</v>
      </c>
      <c r="CR349" t="e">
        <f>A!#REF!</f>
        <v>#REF!</v>
      </c>
    </row>
    <row r="350" spans="1:96" x14ac:dyDescent="0.2">
      <c r="A350">
        <f>A!A350</f>
        <v>0</v>
      </c>
      <c r="B350">
        <f>A!B350</f>
        <v>0</v>
      </c>
      <c r="C350">
        <f>A!C350</f>
        <v>0</v>
      </c>
      <c r="D350">
        <f>A!D350</f>
        <v>0</v>
      </c>
      <c r="E350">
        <f>A!E350</f>
        <v>0</v>
      </c>
      <c r="F350">
        <f>A!F350</f>
        <v>0</v>
      </c>
      <c r="G350">
        <f>A!G350</f>
        <v>0</v>
      </c>
      <c r="H350">
        <f>A!H350</f>
        <v>0</v>
      </c>
      <c r="I350">
        <f>A!I350</f>
        <v>0</v>
      </c>
      <c r="J350">
        <f>A!J350</f>
        <v>0</v>
      </c>
      <c r="K350">
        <f>A!K350</f>
        <v>0</v>
      </c>
      <c r="L350">
        <f>A!L350</f>
        <v>0</v>
      </c>
      <c r="M350">
        <f>A!M350</f>
        <v>0</v>
      </c>
      <c r="N350">
        <f>A!N350</f>
        <v>0</v>
      </c>
      <c r="O350">
        <f>A!O350</f>
        <v>0</v>
      </c>
      <c r="P350" s="21" t="str">
        <f>IF(A!P350="","",INDEX(B!$A$1:$BT$2000,MATCH(A!P350,B!$AX$1:$AX$2000,0),D!$B$15))</f>
        <v/>
      </c>
      <c r="Q350">
        <f>A!Q350</f>
        <v>0</v>
      </c>
      <c r="R350">
        <f>A!R350</f>
        <v>0</v>
      </c>
      <c r="S350">
        <f>A!S350</f>
        <v>0</v>
      </c>
      <c r="T350">
        <f>A!T350</f>
        <v>0</v>
      </c>
      <c r="U350">
        <f>A!U350</f>
        <v>0</v>
      </c>
      <c r="V350" s="21">
        <f>IF(A!V350="&lt;",1,A!V350)</f>
        <v>0</v>
      </c>
      <c r="W350">
        <f>A!W350</f>
        <v>0</v>
      </c>
      <c r="X350">
        <f>A!X350</f>
        <v>0</v>
      </c>
      <c r="Y350">
        <f>A!Y350</f>
        <v>0</v>
      </c>
      <c r="Z350" s="21">
        <f t="shared" si="5"/>
        <v>0</v>
      </c>
      <c r="AA350">
        <f>A!Z350</f>
        <v>0</v>
      </c>
      <c r="AB350">
        <f>A!AA350</f>
        <v>0</v>
      </c>
      <c r="AC350">
        <f>A!AB350</f>
        <v>0</v>
      </c>
      <c r="AD350">
        <f>A!AC350</f>
        <v>0</v>
      </c>
      <c r="AE350">
        <f>A!AD350</f>
        <v>0</v>
      </c>
      <c r="AF350">
        <f>A!AE350</f>
        <v>0</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21"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f>A!CI350</f>
        <v>0</v>
      </c>
      <c r="CK350">
        <f>A!CJ350</f>
        <v>0</v>
      </c>
      <c r="CL350">
        <f>A!CK350</f>
        <v>0</v>
      </c>
      <c r="CM350">
        <f>A!CL350</f>
        <v>0</v>
      </c>
      <c r="CN350">
        <f>A!CM350</f>
        <v>0</v>
      </c>
      <c r="CO350">
        <f>A!CN350</f>
        <v>0</v>
      </c>
      <c r="CP350">
        <f>A!CO350</f>
        <v>0</v>
      </c>
      <c r="CQ350" t="e">
        <f>A!#REF!</f>
        <v>#REF!</v>
      </c>
      <c r="CR350" t="e">
        <f>A!#REF!</f>
        <v>#REF!</v>
      </c>
    </row>
    <row r="351" spans="1:96" x14ac:dyDescent="0.2">
      <c r="A351">
        <f>A!A351</f>
        <v>0</v>
      </c>
      <c r="B351">
        <f>A!B351</f>
        <v>0</v>
      </c>
      <c r="C351">
        <f>A!C351</f>
        <v>0</v>
      </c>
      <c r="D351">
        <f>A!D351</f>
        <v>0</v>
      </c>
      <c r="E351">
        <f>A!E351</f>
        <v>0</v>
      </c>
      <c r="F351">
        <f>A!F351</f>
        <v>0</v>
      </c>
      <c r="G351">
        <f>A!G351</f>
        <v>0</v>
      </c>
      <c r="H351">
        <f>A!H351</f>
        <v>0</v>
      </c>
      <c r="I351">
        <f>A!I351</f>
        <v>0</v>
      </c>
      <c r="J351">
        <f>A!J351</f>
        <v>0</v>
      </c>
      <c r="K351">
        <f>A!K351</f>
        <v>0</v>
      </c>
      <c r="L351">
        <f>A!L351</f>
        <v>0</v>
      </c>
      <c r="M351">
        <f>A!M351</f>
        <v>0</v>
      </c>
      <c r="N351">
        <f>A!N351</f>
        <v>0</v>
      </c>
      <c r="O351">
        <f>A!O351</f>
        <v>0</v>
      </c>
      <c r="P351" s="21" t="str">
        <f>IF(A!P351="","",INDEX(B!$A$1:$BT$2000,MATCH(A!P351,B!$AX$1:$AX$2000,0),D!$B$15))</f>
        <v/>
      </c>
      <c r="Q351">
        <f>A!Q351</f>
        <v>0</v>
      </c>
      <c r="R351">
        <f>A!R351</f>
        <v>0</v>
      </c>
      <c r="S351">
        <f>A!S351</f>
        <v>0</v>
      </c>
      <c r="T351">
        <f>A!T351</f>
        <v>0</v>
      </c>
      <c r="U351">
        <f>A!U351</f>
        <v>0</v>
      </c>
      <c r="V351" s="21">
        <f>IF(A!V351="&lt;",1,A!V351)</f>
        <v>0</v>
      </c>
      <c r="W351">
        <f>A!W351</f>
        <v>0</v>
      </c>
      <c r="X351">
        <f>A!X351</f>
        <v>0</v>
      </c>
      <c r="Y351">
        <f>A!Y351</f>
        <v>0</v>
      </c>
      <c r="Z351" s="21">
        <f t="shared" si="5"/>
        <v>0</v>
      </c>
      <c r="AA351">
        <f>A!Z351</f>
        <v>0</v>
      </c>
      <c r="AB351">
        <f>A!AA351</f>
        <v>0</v>
      </c>
      <c r="AC351">
        <f>A!AB351</f>
        <v>0</v>
      </c>
      <c r="AD351">
        <f>A!AC351</f>
        <v>0</v>
      </c>
      <c r="AE351">
        <f>A!AD351</f>
        <v>0</v>
      </c>
      <c r="AF351">
        <f>A!AE351</f>
        <v>0</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21"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f>A!CI351</f>
        <v>0</v>
      </c>
      <c r="CK351">
        <f>A!CJ351</f>
        <v>0</v>
      </c>
      <c r="CL351">
        <f>A!CK351</f>
        <v>0</v>
      </c>
      <c r="CM351">
        <f>A!CL351</f>
        <v>0</v>
      </c>
      <c r="CN351">
        <f>A!CM351</f>
        <v>0</v>
      </c>
      <c r="CO351">
        <f>A!CN351</f>
        <v>0</v>
      </c>
      <c r="CP351">
        <f>A!CO351</f>
        <v>0</v>
      </c>
      <c r="CQ351" t="e">
        <f>A!#REF!</f>
        <v>#REF!</v>
      </c>
      <c r="CR351" t="e">
        <f>A!#REF!</f>
        <v>#REF!</v>
      </c>
    </row>
    <row r="352" spans="1:96" x14ac:dyDescent="0.2">
      <c r="A352">
        <f>A!A352</f>
        <v>0</v>
      </c>
      <c r="B352">
        <f>A!B352</f>
        <v>0</v>
      </c>
      <c r="C352">
        <f>A!C352</f>
        <v>0</v>
      </c>
      <c r="D352">
        <f>A!D352</f>
        <v>0</v>
      </c>
      <c r="E352">
        <f>A!E352</f>
        <v>0</v>
      </c>
      <c r="F352">
        <f>A!F352</f>
        <v>0</v>
      </c>
      <c r="G352">
        <f>A!G352</f>
        <v>0</v>
      </c>
      <c r="H352">
        <f>A!H352</f>
        <v>0</v>
      </c>
      <c r="I352">
        <f>A!I352</f>
        <v>0</v>
      </c>
      <c r="J352">
        <f>A!J352</f>
        <v>0</v>
      </c>
      <c r="K352">
        <f>A!K352</f>
        <v>0</v>
      </c>
      <c r="L352">
        <f>A!L352</f>
        <v>0</v>
      </c>
      <c r="M352">
        <f>A!M352</f>
        <v>0</v>
      </c>
      <c r="N352">
        <f>A!N352</f>
        <v>0</v>
      </c>
      <c r="O352">
        <f>A!O352</f>
        <v>0</v>
      </c>
      <c r="P352" s="21" t="str">
        <f>IF(A!P352="","",INDEX(B!$A$1:$BT$2000,MATCH(A!P352,B!$AX$1:$AX$2000,0),D!$B$15))</f>
        <v/>
      </c>
      <c r="Q352">
        <f>A!Q352</f>
        <v>0</v>
      </c>
      <c r="R352">
        <f>A!R352</f>
        <v>0</v>
      </c>
      <c r="S352">
        <f>A!S352</f>
        <v>0</v>
      </c>
      <c r="T352">
        <f>A!T352</f>
        <v>0</v>
      </c>
      <c r="U352">
        <f>A!U352</f>
        <v>0</v>
      </c>
      <c r="V352" s="21">
        <f>IF(A!V352="&lt;",1,A!V352)</f>
        <v>0</v>
      </c>
      <c r="W352">
        <f>A!W352</f>
        <v>0</v>
      </c>
      <c r="X352">
        <f>A!X352</f>
        <v>0</v>
      </c>
      <c r="Y352">
        <f>A!Y352</f>
        <v>0</v>
      </c>
      <c r="Z352" s="21">
        <f t="shared" si="5"/>
        <v>0</v>
      </c>
      <c r="AA352">
        <f>A!Z352</f>
        <v>0</v>
      </c>
      <c r="AB352">
        <f>A!AA352</f>
        <v>0</v>
      </c>
      <c r="AC352">
        <f>A!AB352</f>
        <v>0</v>
      </c>
      <c r="AD352">
        <f>A!AC352</f>
        <v>0</v>
      </c>
      <c r="AE352">
        <f>A!AD352</f>
        <v>0</v>
      </c>
      <c r="AF352">
        <f>A!AE352</f>
        <v>0</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21"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f>A!CI352</f>
        <v>0</v>
      </c>
      <c r="CK352">
        <f>A!CJ352</f>
        <v>0</v>
      </c>
      <c r="CL352">
        <f>A!CK352</f>
        <v>0</v>
      </c>
      <c r="CM352">
        <f>A!CL352</f>
        <v>0</v>
      </c>
      <c r="CN352">
        <f>A!CM352</f>
        <v>0</v>
      </c>
      <c r="CO352">
        <f>A!CN352</f>
        <v>0</v>
      </c>
      <c r="CP352">
        <f>A!CO352</f>
        <v>0</v>
      </c>
      <c r="CQ352" t="e">
        <f>A!#REF!</f>
        <v>#REF!</v>
      </c>
      <c r="CR352" t="e">
        <f>A!#REF!</f>
        <v>#REF!</v>
      </c>
    </row>
    <row r="353" spans="1:96" x14ac:dyDescent="0.2">
      <c r="A353">
        <f>A!A353</f>
        <v>0</v>
      </c>
      <c r="B353">
        <f>A!B353</f>
        <v>0</v>
      </c>
      <c r="C353">
        <f>A!C353</f>
        <v>0</v>
      </c>
      <c r="D353">
        <f>A!D353</f>
        <v>0</v>
      </c>
      <c r="E353">
        <f>A!E353</f>
        <v>0</v>
      </c>
      <c r="F353">
        <f>A!F353</f>
        <v>0</v>
      </c>
      <c r="G353">
        <f>A!G353</f>
        <v>0</v>
      </c>
      <c r="H353">
        <f>A!H353</f>
        <v>0</v>
      </c>
      <c r="I353">
        <f>A!I353</f>
        <v>0</v>
      </c>
      <c r="J353">
        <f>A!J353</f>
        <v>0</v>
      </c>
      <c r="K353">
        <f>A!K353</f>
        <v>0</v>
      </c>
      <c r="L353">
        <f>A!L353</f>
        <v>0</v>
      </c>
      <c r="M353">
        <f>A!M353</f>
        <v>0</v>
      </c>
      <c r="N353">
        <f>A!N353</f>
        <v>0</v>
      </c>
      <c r="O353">
        <f>A!O353</f>
        <v>0</v>
      </c>
      <c r="P353" s="21" t="str">
        <f>IF(A!P353="","",INDEX(B!$A$1:$BT$2000,MATCH(A!P353,B!$AX$1:$AX$2000,0),D!$B$15))</f>
        <v/>
      </c>
      <c r="Q353">
        <f>A!Q353</f>
        <v>0</v>
      </c>
      <c r="R353">
        <f>A!R353</f>
        <v>0</v>
      </c>
      <c r="S353">
        <f>A!S353</f>
        <v>0</v>
      </c>
      <c r="T353">
        <f>A!T353</f>
        <v>0</v>
      </c>
      <c r="U353">
        <f>A!U353</f>
        <v>0</v>
      </c>
      <c r="V353" s="21">
        <f>IF(A!V353="&lt;",1,A!V353)</f>
        <v>0</v>
      </c>
      <c r="W353">
        <f>A!W353</f>
        <v>0</v>
      </c>
      <c r="X353">
        <f>A!X353</f>
        <v>0</v>
      </c>
      <c r="Y353">
        <f>A!Y353</f>
        <v>0</v>
      </c>
      <c r="Z353" s="21">
        <f t="shared" si="5"/>
        <v>0</v>
      </c>
      <c r="AA353">
        <f>A!Z353</f>
        <v>0</v>
      </c>
      <c r="AB353">
        <f>A!AA353</f>
        <v>0</v>
      </c>
      <c r="AC353">
        <f>A!AB353</f>
        <v>0</v>
      </c>
      <c r="AD353">
        <f>A!AC353</f>
        <v>0</v>
      </c>
      <c r="AE353">
        <f>A!AD353</f>
        <v>0</v>
      </c>
      <c r="AF353">
        <f>A!AE353</f>
        <v>0</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21"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f>A!CI353</f>
        <v>0</v>
      </c>
      <c r="CK353">
        <f>A!CJ353</f>
        <v>0</v>
      </c>
      <c r="CL353">
        <f>A!CK353</f>
        <v>0</v>
      </c>
      <c r="CM353">
        <f>A!CL353</f>
        <v>0</v>
      </c>
      <c r="CN353">
        <f>A!CM353</f>
        <v>0</v>
      </c>
      <c r="CO353">
        <f>A!CN353</f>
        <v>0</v>
      </c>
      <c r="CP353">
        <f>A!CO353</f>
        <v>0</v>
      </c>
      <c r="CQ353" t="e">
        <f>A!#REF!</f>
        <v>#REF!</v>
      </c>
      <c r="CR353" t="e">
        <f>A!#REF!</f>
        <v>#REF!</v>
      </c>
    </row>
    <row r="354" spans="1:96" x14ac:dyDescent="0.2">
      <c r="A354">
        <f>A!A354</f>
        <v>0</v>
      </c>
      <c r="B354">
        <f>A!B354</f>
        <v>0</v>
      </c>
      <c r="C354">
        <f>A!C354</f>
        <v>0</v>
      </c>
      <c r="D354">
        <f>A!D354</f>
        <v>0</v>
      </c>
      <c r="E354">
        <f>A!E354</f>
        <v>0</v>
      </c>
      <c r="F354">
        <f>A!F354</f>
        <v>0</v>
      </c>
      <c r="G354">
        <f>A!G354</f>
        <v>0</v>
      </c>
      <c r="H354">
        <f>A!H354</f>
        <v>0</v>
      </c>
      <c r="I354">
        <f>A!I354</f>
        <v>0</v>
      </c>
      <c r="J354">
        <f>A!J354</f>
        <v>0</v>
      </c>
      <c r="K354">
        <f>A!K354</f>
        <v>0</v>
      </c>
      <c r="L354">
        <f>A!L354</f>
        <v>0</v>
      </c>
      <c r="M354">
        <f>A!M354</f>
        <v>0</v>
      </c>
      <c r="N354">
        <f>A!N354</f>
        <v>0</v>
      </c>
      <c r="O354">
        <f>A!O354</f>
        <v>0</v>
      </c>
      <c r="P354" s="21" t="str">
        <f>IF(A!P354="","",INDEX(B!$A$1:$BT$2000,MATCH(A!P354,B!$AX$1:$AX$2000,0),D!$B$15))</f>
        <v/>
      </c>
      <c r="Q354">
        <f>A!Q354</f>
        <v>0</v>
      </c>
      <c r="R354">
        <f>A!R354</f>
        <v>0</v>
      </c>
      <c r="S354">
        <f>A!S354</f>
        <v>0</v>
      </c>
      <c r="T354">
        <f>A!T354</f>
        <v>0</v>
      </c>
      <c r="U354">
        <f>A!U354</f>
        <v>0</v>
      </c>
      <c r="V354" s="21">
        <f>IF(A!V354="&lt;",1,A!V354)</f>
        <v>0</v>
      </c>
      <c r="W354">
        <f>A!W354</f>
        <v>0</v>
      </c>
      <c r="X354">
        <f>A!X354</f>
        <v>0</v>
      </c>
      <c r="Y354">
        <f>A!Y354</f>
        <v>0</v>
      </c>
      <c r="Z354" s="21">
        <f t="shared" si="5"/>
        <v>0</v>
      </c>
      <c r="AA354">
        <f>A!Z354</f>
        <v>0</v>
      </c>
      <c r="AB354">
        <f>A!AA354</f>
        <v>0</v>
      </c>
      <c r="AC354">
        <f>A!AB354</f>
        <v>0</v>
      </c>
      <c r="AD354">
        <f>A!AC354</f>
        <v>0</v>
      </c>
      <c r="AE354">
        <f>A!AD354</f>
        <v>0</v>
      </c>
      <c r="AF354">
        <f>A!AE354</f>
        <v>0</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21"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f>A!CI354</f>
        <v>0</v>
      </c>
      <c r="CK354">
        <f>A!CJ354</f>
        <v>0</v>
      </c>
      <c r="CL354">
        <f>A!CK354</f>
        <v>0</v>
      </c>
      <c r="CM354">
        <f>A!CL354</f>
        <v>0</v>
      </c>
      <c r="CN354">
        <f>A!CM354</f>
        <v>0</v>
      </c>
      <c r="CO354">
        <f>A!CN354</f>
        <v>0</v>
      </c>
      <c r="CP354">
        <f>A!CO354</f>
        <v>0</v>
      </c>
      <c r="CQ354" t="e">
        <f>A!#REF!</f>
        <v>#REF!</v>
      </c>
      <c r="CR354" t="e">
        <f>A!#REF!</f>
        <v>#REF!</v>
      </c>
    </row>
    <row r="355" spans="1:96" x14ac:dyDescent="0.2">
      <c r="A355">
        <f>A!A355</f>
        <v>0</v>
      </c>
      <c r="B355">
        <f>A!B355</f>
        <v>0</v>
      </c>
      <c r="C355">
        <f>A!C355</f>
        <v>0</v>
      </c>
      <c r="D355">
        <f>A!D355</f>
        <v>0</v>
      </c>
      <c r="E355">
        <f>A!E355</f>
        <v>0</v>
      </c>
      <c r="F355">
        <f>A!F355</f>
        <v>0</v>
      </c>
      <c r="G355">
        <f>A!G355</f>
        <v>0</v>
      </c>
      <c r="H355">
        <f>A!H355</f>
        <v>0</v>
      </c>
      <c r="I355">
        <f>A!I355</f>
        <v>0</v>
      </c>
      <c r="J355">
        <f>A!J355</f>
        <v>0</v>
      </c>
      <c r="K355">
        <f>A!K355</f>
        <v>0</v>
      </c>
      <c r="L355">
        <f>A!L355</f>
        <v>0</v>
      </c>
      <c r="M355">
        <f>A!M355</f>
        <v>0</v>
      </c>
      <c r="N355">
        <f>A!N355</f>
        <v>0</v>
      </c>
      <c r="O355">
        <f>A!O355</f>
        <v>0</v>
      </c>
      <c r="P355" s="21" t="str">
        <f>IF(A!P355="","",INDEX(B!$A$1:$BT$2000,MATCH(A!P355,B!$AX$1:$AX$2000,0),D!$B$15))</f>
        <v/>
      </c>
      <c r="Q355">
        <f>A!Q355</f>
        <v>0</v>
      </c>
      <c r="R355">
        <f>A!R355</f>
        <v>0</v>
      </c>
      <c r="S355">
        <f>A!S355</f>
        <v>0</v>
      </c>
      <c r="T355">
        <f>A!T355</f>
        <v>0</v>
      </c>
      <c r="U355">
        <f>A!U355</f>
        <v>0</v>
      </c>
      <c r="V355" s="21">
        <f>IF(A!V355="&lt;",1,A!V355)</f>
        <v>0</v>
      </c>
      <c r="W355">
        <f>A!W355</f>
        <v>0</v>
      </c>
      <c r="X355">
        <f>A!X355</f>
        <v>0</v>
      </c>
      <c r="Y355">
        <f>A!Y355</f>
        <v>0</v>
      </c>
      <c r="Z355" s="21">
        <f t="shared" si="5"/>
        <v>0</v>
      </c>
      <c r="AA355">
        <f>A!Z355</f>
        <v>0</v>
      </c>
      <c r="AB355">
        <f>A!AA355</f>
        <v>0</v>
      </c>
      <c r="AC355">
        <f>A!AB355</f>
        <v>0</v>
      </c>
      <c r="AD355">
        <f>A!AC355</f>
        <v>0</v>
      </c>
      <c r="AE355">
        <f>A!AD355</f>
        <v>0</v>
      </c>
      <c r="AF355">
        <f>A!AE355</f>
        <v>0</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21"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f>A!CI355</f>
        <v>0</v>
      </c>
      <c r="CK355">
        <f>A!CJ355</f>
        <v>0</v>
      </c>
      <c r="CL355">
        <f>A!CK355</f>
        <v>0</v>
      </c>
      <c r="CM355">
        <f>A!CL355</f>
        <v>0</v>
      </c>
      <c r="CN355">
        <f>A!CM355</f>
        <v>0</v>
      </c>
      <c r="CO355">
        <f>A!CN355</f>
        <v>0</v>
      </c>
      <c r="CP355">
        <f>A!CO355</f>
        <v>0</v>
      </c>
      <c r="CQ355" t="e">
        <f>A!#REF!</f>
        <v>#REF!</v>
      </c>
      <c r="CR355" t="e">
        <f>A!#REF!</f>
        <v>#REF!</v>
      </c>
    </row>
    <row r="356" spans="1:96" x14ac:dyDescent="0.2">
      <c r="A356">
        <f>A!A356</f>
        <v>0</v>
      </c>
      <c r="B356">
        <f>A!B356</f>
        <v>0</v>
      </c>
      <c r="C356">
        <f>A!C356</f>
        <v>0</v>
      </c>
      <c r="D356">
        <f>A!D356</f>
        <v>0</v>
      </c>
      <c r="E356">
        <f>A!E356</f>
        <v>0</v>
      </c>
      <c r="F356">
        <f>A!F356</f>
        <v>0</v>
      </c>
      <c r="G356">
        <f>A!G356</f>
        <v>0</v>
      </c>
      <c r="H356">
        <f>A!H356</f>
        <v>0</v>
      </c>
      <c r="I356">
        <f>A!I356</f>
        <v>0</v>
      </c>
      <c r="J356">
        <f>A!J356</f>
        <v>0</v>
      </c>
      <c r="K356">
        <f>A!K356</f>
        <v>0</v>
      </c>
      <c r="L356">
        <f>A!L356</f>
        <v>0</v>
      </c>
      <c r="M356">
        <f>A!M356</f>
        <v>0</v>
      </c>
      <c r="N356">
        <f>A!N356</f>
        <v>0</v>
      </c>
      <c r="O356">
        <f>A!O356</f>
        <v>0</v>
      </c>
      <c r="P356" s="21" t="str">
        <f>IF(A!P356="","",INDEX(B!$A$1:$BT$2000,MATCH(A!P356,B!$AX$1:$AX$2000,0),D!$B$15))</f>
        <v/>
      </c>
      <c r="Q356">
        <f>A!Q356</f>
        <v>0</v>
      </c>
      <c r="R356">
        <f>A!R356</f>
        <v>0</v>
      </c>
      <c r="S356">
        <f>A!S356</f>
        <v>0</v>
      </c>
      <c r="T356">
        <f>A!T356</f>
        <v>0</v>
      </c>
      <c r="U356">
        <f>A!U356</f>
        <v>0</v>
      </c>
      <c r="V356" s="21">
        <f>IF(A!V356="&lt;",1,A!V356)</f>
        <v>0</v>
      </c>
      <c r="W356">
        <f>A!W356</f>
        <v>0</v>
      </c>
      <c r="X356">
        <f>A!X356</f>
        <v>0</v>
      </c>
      <c r="Y356">
        <f>A!Y356</f>
        <v>0</v>
      </c>
      <c r="Z356" s="21">
        <f t="shared" si="5"/>
        <v>0</v>
      </c>
      <c r="AA356">
        <f>A!Z356</f>
        <v>0</v>
      </c>
      <c r="AB356">
        <f>A!AA356</f>
        <v>0</v>
      </c>
      <c r="AC356">
        <f>A!AB356</f>
        <v>0</v>
      </c>
      <c r="AD356">
        <f>A!AC356</f>
        <v>0</v>
      </c>
      <c r="AE356">
        <f>A!AD356</f>
        <v>0</v>
      </c>
      <c r="AF356">
        <f>A!AE356</f>
        <v>0</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21"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f>A!CI356</f>
        <v>0</v>
      </c>
      <c r="CK356">
        <f>A!CJ356</f>
        <v>0</v>
      </c>
      <c r="CL356">
        <f>A!CK356</f>
        <v>0</v>
      </c>
      <c r="CM356">
        <f>A!CL356</f>
        <v>0</v>
      </c>
      <c r="CN356">
        <f>A!CM356</f>
        <v>0</v>
      </c>
      <c r="CO356">
        <f>A!CN356</f>
        <v>0</v>
      </c>
      <c r="CP356">
        <f>A!CO356</f>
        <v>0</v>
      </c>
      <c r="CQ356" t="e">
        <f>A!#REF!</f>
        <v>#REF!</v>
      </c>
      <c r="CR356" t="e">
        <f>A!#REF!</f>
        <v>#REF!</v>
      </c>
    </row>
    <row r="357" spans="1:96" x14ac:dyDescent="0.2">
      <c r="A357">
        <f>A!A357</f>
        <v>0</v>
      </c>
      <c r="B357">
        <f>A!B357</f>
        <v>0</v>
      </c>
      <c r="C357">
        <f>A!C357</f>
        <v>0</v>
      </c>
      <c r="D357">
        <f>A!D357</f>
        <v>0</v>
      </c>
      <c r="E357">
        <f>A!E357</f>
        <v>0</v>
      </c>
      <c r="F357">
        <f>A!F357</f>
        <v>0</v>
      </c>
      <c r="G357">
        <f>A!G357</f>
        <v>0</v>
      </c>
      <c r="H357">
        <f>A!H357</f>
        <v>0</v>
      </c>
      <c r="I357">
        <f>A!I357</f>
        <v>0</v>
      </c>
      <c r="J357">
        <f>A!J357</f>
        <v>0</v>
      </c>
      <c r="K357">
        <f>A!K357</f>
        <v>0</v>
      </c>
      <c r="L357">
        <f>A!L357</f>
        <v>0</v>
      </c>
      <c r="M357">
        <f>A!M357</f>
        <v>0</v>
      </c>
      <c r="N357">
        <f>A!N357</f>
        <v>0</v>
      </c>
      <c r="O357">
        <f>A!O357</f>
        <v>0</v>
      </c>
      <c r="P357" s="21" t="str">
        <f>IF(A!P357="","",INDEX(B!$A$1:$BT$2000,MATCH(A!P357,B!$AX$1:$AX$2000,0),D!$B$15))</f>
        <v/>
      </c>
      <c r="Q357">
        <f>A!Q357</f>
        <v>0</v>
      </c>
      <c r="R357">
        <f>A!R357</f>
        <v>0</v>
      </c>
      <c r="S357">
        <f>A!S357</f>
        <v>0</v>
      </c>
      <c r="T357">
        <f>A!T357</f>
        <v>0</v>
      </c>
      <c r="U357">
        <f>A!U357</f>
        <v>0</v>
      </c>
      <c r="V357" s="21">
        <f>IF(A!V357="&lt;",1,A!V357)</f>
        <v>0</v>
      </c>
      <c r="W357">
        <f>A!W357</f>
        <v>0</v>
      </c>
      <c r="X357">
        <f>A!X357</f>
        <v>0</v>
      </c>
      <c r="Y357">
        <f>A!Y357</f>
        <v>0</v>
      </c>
      <c r="Z357" s="21">
        <f t="shared" si="5"/>
        <v>0</v>
      </c>
      <c r="AA357">
        <f>A!Z357</f>
        <v>0</v>
      </c>
      <c r="AB357">
        <f>A!AA357</f>
        <v>0</v>
      </c>
      <c r="AC357">
        <f>A!AB357</f>
        <v>0</v>
      </c>
      <c r="AD357">
        <f>A!AC357</f>
        <v>0</v>
      </c>
      <c r="AE357">
        <f>A!AD357</f>
        <v>0</v>
      </c>
      <c r="AF357">
        <f>A!AE357</f>
        <v>0</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21"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f>A!CI357</f>
        <v>0</v>
      </c>
      <c r="CK357">
        <f>A!CJ357</f>
        <v>0</v>
      </c>
      <c r="CL357">
        <f>A!CK357</f>
        <v>0</v>
      </c>
      <c r="CM357">
        <f>A!CL357</f>
        <v>0</v>
      </c>
      <c r="CN357">
        <f>A!CM357</f>
        <v>0</v>
      </c>
      <c r="CO357">
        <f>A!CN357</f>
        <v>0</v>
      </c>
      <c r="CP357">
        <f>A!CO357</f>
        <v>0</v>
      </c>
      <c r="CQ357" t="e">
        <f>A!#REF!</f>
        <v>#REF!</v>
      </c>
      <c r="CR357" t="e">
        <f>A!#REF!</f>
        <v>#REF!</v>
      </c>
    </row>
    <row r="358" spans="1:96" x14ac:dyDescent="0.2">
      <c r="A358">
        <f>A!A358</f>
        <v>0</v>
      </c>
      <c r="B358">
        <f>A!B358</f>
        <v>0</v>
      </c>
      <c r="C358">
        <f>A!C358</f>
        <v>0</v>
      </c>
      <c r="D358">
        <f>A!D358</f>
        <v>0</v>
      </c>
      <c r="E358">
        <f>A!E358</f>
        <v>0</v>
      </c>
      <c r="F358">
        <f>A!F358</f>
        <v>0</v>
      </c>
      <c r="G358">
        <f>A!G358</f>
        <v>0</v>
      </c>
      <c r="H358">
        <f>A!H358</f>
        <v>0</v>
      </c>
      <c r="I358">
        <f>A!I358</f>
        <v>0</v>
      </c>
      <c r="J358">
        <f>A!J358</f>
        <v>0</v>
      </c>
      <c r="K358">
        <f>A!K358</f>
        <v>0</v>
      </c>
      <c r="L358">
        <f>A!L358</f>
        <v>0</v>
      </c>
      <c r="M358">
        <f>A!M358</f>
        <v>0</v>
      </c>
      <c r="N358">
        <f>A!N358</f>
        <v>0</v>
      </c>
      <c r="O358">
        <f>A!O358</f>
        <v>0</v>
      </c>
      <c r="P358" s="21" t="str">
        <f>IF(A!P358="","",INDEX(B!$A$1:$BT$2000,MATCH(A!P358,B!$AX$1:$AX$2000,0),D!$B$15))</f>
        <v/>
      </c>
      <c r="Q358">
        <f>A!Q358</f>
        <v>0</v>
      </c>
      <c r="R358">
        <f>A!R358</f>
        <v>0</v>
      </c>
      <c r="S358">
        <f>A!S358</f>
        <v>0</v>
      </c>
      <c r="T358">
        <f>A!T358</f>
        <v>0</v>
      </c>
      <c r="U358">
        <f>A!U358</f>
        <v>0</v>
      </c>
      <c r="V358" s="21">
        <f>IF(A!V358="&lt;",1,A!V358)</f>
        <v>0</v>
      </c>
      <c r="W358">
        <f>A!W358</f>
        <v>0</v>
      </c>
      <c r="X358">
        <f>A!X358</f>
        <v>0</v>
      </c>
      <c r="Y358">
        <f>A!Y358</f>
        <v>0</v>
      </c>
      <c r="Z358" s="21">
        <f t="shared" si="5"/>
        <v>0</v>
      </c>
      <c r="AA358">
        <f>A!Z358</f>
        <v>0</v>
      </c>
      <c r="AB358">
        <f>A!AA358</f>
        <v>0</v>
      </c>
      <c r="AC358">
        <f>A!AB358</f>
        <v>0</v>
      </c>
      <c r="AD358">
        <f>A!AC358</f>
        <v>0</v>
      </c>
      <c r="AE358">
        <f>A!AD358</f>
        <v>0</v>
      </c>
      <c r="AF358">
        <f>A!AE358</f>
        <v>0</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21"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f>A!CI358</f>
        <v>0</v>
      </c>
      <c r="CK358">
        <f>A!CJ358</f>
        <v>0</v>
      </c>
      <c r="CL358">
        <f>A!CK358</f>
        <v>0</v>
      </c>
      <c r="CM358">
        <f>A!CL358</f>
        <v>0</v>
      </c>
      <c r="CN358">
        <f>A!CM358</f>
        <v>0</v>
      </c>
      <c r="CO358">
        <f>A!CN358</f>
        <v>0</v>
      </c>
      <c r="CP358">
        <f>A!CO358</f>
        <v>0</v>
      </c>
      <c r="CQ358" t="e">
        <f>A!#REF!</f>
        <v>#REF!</v>
      </c>
      <c r="CR358" t="e">
        <f>A!#REF!</f>
        <v>#REF!</v>
      </c>
    </row>
    <row r="359" spans="1:96" x14ac:dyDescent="0.2">
      <c r="A359">
        <f>A!A359</f>
        <v>0</v>
      </c>
      <c r="B359">
        <f>A!B359</f>
        <v>0</v>
      </c>
      <c r="C359">
        <f>A!C359</f>
        <v>0</v>
      </c>
      <c r="D359">
        <f>A!D359</f>
        <v>0</v>
      </c>
      <c r="E359">
        <f>A!E359</f>
        <v>0</v>
      </c>
      <c r="F359">
        <f>A!F359</f>
        <v>0</v>
      </c>
      <c r="G359">
        <f>A!G359</f>
        <v>0</v>
      </c>
      <c r="H359">
        <f>A!H359</f>
        <v>0</v>
      </c>
      <c r="I359">
        <f>A!I359</f>
        <v>0</v>
      </c>
      <c r="J359">
        <f>A!J359</f>
        <v>0</v>
      </c>
      <c r="K359">
        <f>A!K359</f>
        <v>0</v>
      </c>
      <c r="L359">
        <f>A!L359</f>
        <v>0</v>
      </c>
      <c r="M359">
        <f>A!M359</f>
        <v>0</v>
      </c>
      <c r="N359">
        <f>A!N359</f>
        <v>0</v>
      </c>
      <c r="O359">
        <f>A!O359</f>
        <v>0</v>
      </c>
      <c r="P359" s="21" t="str">
        <f>IF(A!P359="","",INDEX(B!$A$1:$BT$2000,MATCH(A!P359,B!$AX$1:$AX$2000,0),D!$B$15))</f>
        <v/>
      </c>
      <c r="Q359">
        <f>A!Q359</f>
        <v>0</v>
      </c>
      <c r="R359">
        <f>A!R359</f>
        <v>0</v>
      </c>
      <c r="S359">
        <f>A!S359</f>
        <v>0</v>
      </c>
      <c r="T359">
        <f>A!T359</f>
        <v>0</v>
      </c>
      <c r="U359">
        <f>A!U359</f>
        <v>0</v>
      </c>
      <c r="V359" s="21">
        <f>IF(A!V359="&lt;",1,A!V359)</f>
        <v>0</v>
      </c>
      <c r="W359">
        <f>A!W359</f>
        <v>0</v>
      </c>
      <c r="X359">
        <f>A!X359</f>
        <v>0</v>
      </c>
      <c r="Y359">
        <f>A!Y359</f>
        <v>0</v>
      </c>
      <c r="Z359" s="21">
        <f t="shared" si="5"/>
        <v>0</v>
      </c>
      <c r="AA359">
        <f>A!Z359</f>
        <v>0</v>
      </c>
      <c r="AB359">
        <f>A!AA359</f>
        <v>0</v>
      </c>
      <c r="AC359">
        <f>A!AB359</f>
        <v>0</v>
      </c>
      <c r="AD359">
        <f>A!AC359</f>
        <v>0</v>
      </c>
      <c r="AE359">
        <f>A!AD359</f>
        <v>0</v>
      </c>
      <c r="AF359">
        <f>A!AE359</f>
        <v>0</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21"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f>A!CI359</f>
        <v>0</v>
      </c>
      <c r="CK359">
        <f>A!CJ359</f>
        <v>0</v>
      </c>
      <c r="CL359">
        <f>A!CK359</f>
        <v>0</v>
      </c>
      <c r="CM359">
        <f>A!CL359</f>
        <v>0</v>
      </c>
      <c r="CN359">
        <f>A!CM359</f>
        <v>0</v>
      </c>
      <c r="CO359">
        <f>A!CN359</f>
        <v>0</v>
      </c>
      <c r="CP359">
        <f>A!CO359</f>
        <v>0</v>
      </c>
      <c r="CQ359" t="e">
        <f>A!#REF!</f>
        <v>#REF!</v>
      </c>
      <c r="CR359" t="e">
        <f>A!#REF!</f>
        <v>#REF!</v>
      </c>
    </row>
    <row r="360" spans="1:96" x14ac:dyDescent="0.2">
      <c r="A360">
        <f>A!A360</f>
        <v>0</v>
      </c>
      <c r="B360">
        <f>A!B360</f>
        <v>0</v>
      </c>
      <c r="C360">
        <f>A!C360</f>
        <v>0</v>
      </c>
      <c r="D360">
        <f>A!D360</f>
        <v>0</v>
      </c>
      <c r="E360">
        <f>A!E360</f>
        <v>0</v>
      </c>
      <c r="F360">
        <f>A!F360</f>
        <v>0</v>
      </c>
      <c r="G360">
        <f>A!G360</f>
        <v>0</v>
      </c>
      <c r="H360">
        <f>A!H360</f>
        <v>0</v>
      </c>
      <c r="I360">
        <f>A!I360</f>
        <v>0</v>
      </c>
      <c r="J360">
        <f>A!J360</f>
        <v>0</v>
      </c>
      <c r="K360">
        <f>A!K360</f>
        <v>0</v>
      </c>
      <c r="L360">
        <f>A!L360</f>
        <v>0</v>
      </c>
      <c r="M360">
        <f>A!M360</f>
        <v>0</v>
      </c>
      <c r="N360">
        <f>A!N360</f>
        <v>0</v>
      </c>
      <c r="O360">
        <f>A!O360</f>
        <v>0</v>
      </c>
      <c r="P360" s="21" t="str">
        <f>IF(A!P360="","",INDEX(B!$A$1:$BT$2000,MATCH(A!P360,B!$AX$1:$AX$2000,0),D!$B$15))</f>
        <v/>
      </c>
      <c r="Q360">
        <f>A!Q360</f>
        <v>0</v>
      </c>
      <c r="R360">
        <f>A!R360</f>
        <v>0</v>
      </c>
      <c r="S360">
        <f>A!S360</f>
        <v>0</v>
      </c>
      <c r="T360">
        <f>A!T360</f>
        <v>0</v>
      </c>
      <c r="U360">
        <f>A!U360</f>
        <v>0</v>
      </c>
      <c r="V360" s="21">
        <f>IF(A!V360="&lt;",1,A!V360)</f>
        <v>0</v>
      </c>
      <c r="W360">
        <f>A!W360</f>
        <v>0</v>
      </c>
      <c r="X360">
        <f>A!X360</f>
        <v>0</v>
      </c>
      <c r="Y360">
        <f>A!Y360</f>
        <v>0</v>
      </c>
      <c r="Z360" s="21">
        <f t="shared" si="5"/>
        <v>0</v>
      </c>
      <c r="AA360">
        <f>A!Z360</f>
        <v>0</v>
      </c>
      <c r="AB360">
        <f>A!AA360</f>
        <v>0</v>
      </c>
      <c r="AC360">
        <f>A!AB360</f>
        <v>0</v>
      </c>
      <c r="AD360">
        <f>A!AC360</f>
        <v>0</v>
      </c>
      <c r="AE360">
        <f>A!AD360</f>
        <v>0</v>
      </c>
      <c r="AF360">
        <f>A!AE360</f>
        <v>0</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21"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f>A!CI360</f>
        <v>0</v>
      </c>
      <c r="CK360">
        <f>A!CJ360</f>
        <v>0</v>
      </c>
      <c r="CL360">
        <f>A!CK360</f>
        <v>0</v>
      </c>
      <c r="CM360">
        <f>A!CL360</f>
        <v>0</v>
      </c>
      <c r="CN360">
        <f>A!CM360</f>
        <v>0</v>
      </c>
      <c r="CO360">
        <f>A!CN360</f>
        <v>0</v>
      </c>
      <c r="CP360">
        <f>A!CO360</f>
        <v>0</v>
      </c>
      <c r="CQ360" t="e">
        <f>A!#REF!</f>
        <v>#REF!</v>
      </c>
      <c r="CR360" t="e">
        <f>A!#REF!</f>
        <v>#REF!</v>
      </c>
    </row>
    <row r="361" spans="1:96" x14ac:dyDescent="0.2">
      <c r="A361">
        <f>A!A361</f>
        <v>0</v>
      </c>
      <c r="B361">
        <f>A!B361</f>
        <v>0</v>
      </c>
      <c r="C361">
        <f>A!C361</f>
        <v>0</v>
      </c>
      <c r="D361">
        <f>A!D361</f>
        <v>0</v>
      </c>
      <c r="E361">
        <f>A!E361</f>
        <v>0</v>
      </c>
      <c r="F361">
        <f>A!F361</f>
        <v>0</v>
      </c>
      <c r="G361">
        <f>A!G361</f>
        <v>0</v>
      </c>
      <c r="H361">
        <f>A!H361</f>
        <v>0</v>
      </c>
      <c r="I361">
        <f>A!I361</f>
        <v>0</v>
      </c>
      <c r="J361">
        <f>A!J361</f>
        <v>0</v>
      </c>
      <c r="K361">
        <f>A!K361</f>
        <v>0</v>
      </c>
      <c r="L361">
        <f>A!L361</f>
        <v>0</v>
      </c>
      <c r="M361">
        <f>A!M361</f>
        <v>0</v>
      </c>
      <c r="N361">
        <f>A!N361</f>
        <v>0</v>
      </c>
      <c r="O361">
        <f>A!O361</f>
        <v>0</v>
      </c>
      <c r="P361" s="21" t="str">
        <f>IF(A!P361="","",INDEX(B!$A$1:$BT$2000,MATCH(A!P361,B!$AX$1:$AX$2000,0),D!$B$15))</f>
        <v/>
      </c>
      <c r="Q361">
        <f>A!Q361</f>
        <v>0</v>
      </c>
      <c r="R361">
        <f>A!R361</f>
        <v>0</v>
      </c>
      <c r="S361">
        <f>A!S361</f>
        <v>0</v>
      </c>
      <c r="T361">
        <f>A!T361</f>
        <v>0</v>
      </c>
      <c r="U361">
        <f>A!U361</f>
        <v>0</v>
      </c>
      <c r="V361" s="21">
        <f>IF(A!V361="&lt;",1,A!V361)</f>
        <v>0</v>
      </c>
      <c r="W361">
        <f>A!W361</f>
        <v>0</v>
      </c>
      <c r="X361">
        <f>A!X361</f>
        <v>0</v>
      </c>
      <c r="Y361">
        <f>A!Y361</f>
        <v>0</v>
      </c>
      <c r="Z361" s="21">
        <f t="shared" si="5"/>
        <v>0</v>
      </c>
      <c r="AA361">
        <f>A!Z361</f>
        <v>0</v>
      </c>
      <c r="AB361">
        <f>A!AA361</f>
        <v>0</v>
      </c>
      <c r="AC361">
        <f>A!AB361</f>
        <v>0</v>
      </c>
      <c r="AD361">
        <f>A!AC361</f>
        <v>0</v>
      </c>
      <c r="AE361">
        <f>A!AD361</f>
        <v>0</v>
      </c>
      <c r="AF361">
        <f>A!AE361</f>
        <v>0</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21"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f>A!CI361</f>
        <v>0</v>
      </c>
      <c r="CK361">
        <f>A!CJ361</f>
        <v>0</v>
      </c>
      <c r="CL361">
        <f>A!CK361</f>
        <v>0</v>
      </c>
      <c r="CM361">
        <f>A!CL361</f>
        <v>0</v>
      </c>
      <c r="CN361">
        <f>A!CM361</f>
        <v>0</v>
      </c>
      <c r="CO361">
        <f>A!CN361</f>
        <v>0</v>
      </c>
      <c r="CP361">
        <f>A!CO361</f>
        <v>0</v>
      </c>
      <c r="CQ361" t="e">
        <f>A!#REF!</f>
        <v>#REF!</v>
      </c>
      <c r="CR361" t="e">
        <f>A!#REF!</f>
        <v>#REF!</v>
      </c>
    </row>
    <row r="362" spans="1:96" x14ac:dyDescent="0.2">
      <c r="A362">
        <f>A!A362</f>
        <v>0</v>
      </c>
      <c r="B362">
        <f>A!B362</f>
        <v>0</v>
      </c>
      <c r="C362">
        <f>A!C362</f>
        <v>0</v>
      </c>
      <c r="D362">
        <f>A!D362</f>
        <v>0</v>
      </c>
      <c r="E362">
        <f>A!E362</f>
        <v>0</v>
      </c>
      <c r="F362">
        <f>A!F362</f>
        <v>0</v>
      </c>
      <c r="G362">
        <f>A!G362</f>
        <v>0</v>
      </c>
      <c r="H362">
        <f>A!H362</f>
        <v>0</v>
      </c>
      <c r="I362">
        <f>A!I362</f>
        <v>0</v>
      </c>
      <c r="J362">
        <f>A!J362</f>
        <v>0</v>
      </c>
      <c r="K362">
        <f>A!K362</f>
        <v>0</v>
      </c>
      <c r="L362">
        <f>A!L362</f>
        <v>0</v>
      </c>
      <c r="M362">
        <f>A!M362</f>
        <v>0</v>
      </c>
      <c r="N362">
        <f>A!N362</f>
        <v>0</v>
      </c>
      <c r="O362">
        <f>A!O362</f>
        <v>0</v>
      </c>
      <c r="P362" s="21" t="str">
        <f>IF(A!P362="","",INDEX(B!$A$1:$BT$2000,MATCH(A!P362,B!$AX$1:$AX$2000,0),D!$B$15))</f>
        <v/>
      </c>
      <c r="Q362">
        <f>A!Q362</f>
        <v>0</v>
      </c>
      <c r="R362">
        <f>A!R362</f>
        <v>0</v>
      </c>
      <c r="S362">
        <f>A!S362</f>
        <v>0</v>
      </c>
      <c r="T362">
        <f>A!T362</f>
        <v>0</v>
      </c>
      <c r="U362">
        <f>A!U362</f>
        <v>0</v>
      </c>
      <c r="V362" s="21">
        <f>IF(A!V362="&lt;",1,A!V362)</f>
        <v>0</v>
      </c>
      <c r="W362">
        <f>A!W362</f>
        <v>0</v>
      </c>
      <c r="X362">
        <f>A!X362</f>
        <v>0</v>
      </c>
      <c r="Y362">
        <f>A!Y362</f>
        <v>0</v>
      </c>
      <c r="Z362" s="21">
        <f t="shared" si="5"/>
        <v>0</v>
      </c>
      <c r="AA362">
        <f>A!Z362</f>
        <v>0</v>
      </c>
      <c r="AB362">
        <f>A!AA362</f>
        <v>0</v>
      </c>
      <c r="AC362">
        <f>A!AB362</f>
        <v>0</v>
      </c>
      <c r="AD362">
        <f>A!AC362</f>
        <v>0</v>
      </c>
      <c r="AE362">
        <f>A!AD362</f>
        <v>0</v>
      </c>
      <c r="AF362">
        <f>A!AE362</f>
        <v>0</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21"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f>A!CI362</f>
        <v>0</v>
      </c>
      <c r="CK362">
        <f>A!CJ362</f>
        <v>0</v>
      </c>
      <c r="CL362">
        <f>A!CK362</f>
        <v>0</v>
      </c>
      <c r="CM362">
        <f>A!CL362</f>
        <v>0</v>
      </c>
      <c r="CN362">
        <f>A!CM362</f>
        <v>0</v>
      </c>
      <c r="CO362">
        <f>A!CN362</f>
        <v>0</v>
      </c>
      <c r="CP362">
        <f>A!CO362</f>
        <v>0</v>
      </c>
      <c r="CQ362" t="e">
        <f>A!#REF!</f>
        <v>#REF!</v>
      </c>
      <c r="CR362" t="e">
        <f>A!#REF!</f>
        <v>#REF!</v>
      </c>
    </row>
    <row r="363" spans="1:96" x14ac:dyDescent="0.2">
      <c r="A363">
        <f>A!A363</f>
        <v>0</v>
      </c>
      <c r="B363">
        <f>A!B363</f>
        <v>0</v>
      </c>
      <c r="C363">
        <f>A!C363</f>
        <v>0</v>
      </c>
      <c r="D363">
        <f>A!D363</f>
        <v>0</v>
      </c>
      <c r="E363">
        <f>A!E363</f>
        <v>0</v>
      </c>
      <c r="F363">
        <f>A!F363</f>
        <v>0</v>
      </c>
      <c r="G363">
        <f>A!G363</f>
        <v>0</v>
      </c>
      <c r="H363">
        <f>A!H363</f>
        <v>0</v>
      </c>
      <c r="I363">
        <f>A!I363</f>
        <v>0</v>
      </c>
      <c r="J363">
        <f>A!J363</f>
        <v>0</v>
      </c>
      <c r="K363">
        <f>A!K363</f>
        <v>0</v>
      </c>
      <c r="L363">
        <f>A!L363</f>
        <v>0</v>
      </c>
      <c r="M363">
        <f>A!M363</f>
        <v>0</v>
      </c>
      <c r="N363">
        <f>A!N363</f>
        <v>0</v>
      </c>
      <c r="O363">
        <f>A!O363</f>
        <v>0</v>
      </c>
      <c r="P363" s="21" t="str">
        <f>IF(A!P363="","",INDEX(B!$A$1:$BT$2000,MATCH(A!P363,B!$AX$1:$AX$2000,0),D!$B$15))</f>
        <v/>
      </c>
      <c r="Q363">
        <f>A!Q363</f>
        <v>0</v>
      </c>
      <c r="R363">
        <f>A!R363</f>
        <v>0</v>
      </c>
      <c r="S363">
        <f>A!S363</f>
        <v>0</v>
      </c>
      <c r="T363">
        <f>A!T363</f>
        <v>0</v>
      </c>
      <c r="U363">
        <f>A!U363</f>
        <v>0</v>
      </c>
      <c r="V363" s="21">
        <f>IF(A!V363="&lt;",1,A!V363)</f>
        <v>0</v>
      </c>
      <c r="W363">
        <f>A!W363</f>
        <v>0</v>
      </c>
      <c r="X363">
        <f>A!X363</f>
        <v>0</v>
      </c>
      <c r="Y363">
        <f>A!Y363</f>
        <v>0</v>
      </c>
      <c r="Z363" s="21">
        <f t="shared" si="5"/>
        <v>0</v>
      </c>
      <c r="AA363">
        <f>A!Z363</f>
        <v>0</v>
      </c>
      <c r="AB363">
        <f>A!AA363</f>
        <v>0</v>
      </c>
      <c r="AC363">
        <f>A!AB363</f>
        <v>0</v>
      </c>
      <c r="AD363">
        <f>A!AC363</f>
        <v>0</v>
      </c>
      <c r="AE363">
        <f>A!AD363</f>
        <v>0</v>
      </c>
      <c r="AF363">
        <f>A!AE363</f>
        <v>0</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21"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f>A!CI363</f>
        <v>0</v>
      </c>
      <c r="CK363">
        <f>A!CJ363</f>
        <v>0</v>
      </c>
      <c r="CL363">
        <f>A!CK363</f>
        <v>0</v>
      </c>
      <c r="CM363">
        <f>A!CL363</f>
        <v>0</v>
      </c>
      <c r="CN363">
        <f>A!CM363</f>
        <v>0</v>
      </c>
      <c r="CO363">
        <f>A!CN363</f>
        <v>0</v>
      </c>
      <c r="CP363">
        <f>A!CO363</f>
        <v>0</v>
      </c>
      <c r="CQ363" t="e">
        <f>A!#REF!</f>
        <v>#REF!</v>
      </c>
      <c r="CR363" t="e">
        <f>A!#REF!</f>
        <v>#REF!</v>
      </c>
    </row>
    <row r="364" spans="1:96" x14ac:dyDescent="0.2">
      <c r="A364">
        <f>A!A364</f>
        <v>0</v>
      </c>
      <c r="B364">
        <f>A!B364</f>
        <v>0</v>
      </c>
      <c r="C364">
        <f>A!C364</f>
        <v>0</v>
      </c>
      <c r="D364">
        <f>A!D364</f>
        <v>0</v>
      </c>
      <c r="E364">
        <f>A!E364</f>
        <v>0</v>
      </c>
      <c r="F364">
        <f>A!F364</f>
        <v>0</v>
      </c>
      <c r="G364">
        <f>A!G364</f>
        <v>0</v>
      </c>
      <c r="H364">
        <f>A!H364</f>
        <v>0</v>
      </c>
      <c r="I364">
        <f>A!I364</f>
        <v>0</v>
      </c>
      <c r="J364">
        <f>A!J364</f>
        <v>0</v>
      </c>
      <c r="K364">
        <f>A!K364</f>
        <v>0</v>
      </c>
      <c r="L364">
        <f>A!L364</f>
        <v>0</v>
      </c>
      <c r="M364">
        <f>A!M364</f>
        <v>0</v>
      </c>
      <c r="N364">
        <f>A!N364</f>
        <v>0</v>
      </c>
      <c r="O364">
        <f>A!O364</f>
        <v>0</v>
      </c>
      <c r="P364" s="21" t="str">
        <f>IF(A!P364="","",INDEX(B!$A$1:$BT$2000,MATCH(A!P364,B!$AX$1:$AX$2000,0),D!$B$15))</f>
        <v/>
      </c>
      <c r="Q364">
        <f>A!Q364</f>
        <v>0</v>
      </c>
      <c r="R364">
        <f>A!R364</f>
        <v>0</v>
      </c>
      <c r="S364">
        <f>A!S364</f>
        <v>0</v>
      </c>
      <c r="T364">
        <f>A!T364</f>
        <v>0</v>
      </c>
      <c r="U364">
        <f>A!U364</f>
        <v>0</v>
      </c>
      <c r="V364" s="21">
        <f>IF(A!V364="&lt;",1,A!V364)</f>
        <v>0</v>
      </c>
      <c r="W364">
        <f>A!W364</f>
        <v>0</v>
      </c>
      <c r="X364">
        <f>A!X364</f>
        <v>0</v>
      </c>
      <c r="Y364">
        <f>A!Y364</f>
        <v>0</v>
      </c>
      <c r="Z364" s="21">
        <f t="shared" si="5"/>
        <v>0</v>
      </c>
      <c r="AA364">
        <f>A!Z364</f>
        <v>0</v>
      </c>
      <c r="AB364">
        <f>A!AA364</f>
        <v>0</v>
      </c>
      <c r="AC364">
        <f>A!AB364</f>
        <v>0</v>
      </c>
      <c r="AD364">
        <f>A!AC364</f>
        <v>0</v>
      </c>
      <c r="AE364">
        <f>A!AD364</f>
        <v>0</v>
      </c>
      <c r="AF364">
        <f>A!AE364</f>
        <v>0</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21"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f>A!CI364</f>
        <v>0</v>
      </c>
      <c r="CK364">
        <f>A!CJ364</f>
        <v>0</v>
      </c>
      <c r="CL364">
        <f>A!CK364</f>
        <v>0</v>
      </c>
      <c r="CM364">
        <f>A!CL364</f>
        <v>0</v>
      </c>
      <c r="CN364">
        <f>A!CM364</f>
        <v>0</v>
      </c>
      <c r="CO364">
        <f>A!CN364</f>
        <v>0</v>
      </c>
      <c r="CP364">
        <f>A!CO364</f>
        <v>0</v>
      </c>
      <c r="CQ364" t="e">
        <f>A!#REF!</f>
        <v>#REF!</v>
      </c>
      <c r="CR364" t="e">
        <f>A!#REF!</f>
        <v>#REF!</v>
      </c>
    </row>
    <row r="365" spans="1:96" x14ac:dyDescent="0.2">
      <c r="A365">
        <f>A!A365</f>
        <v>0</v>
      </c>
      <c r="B365">
        <f>A!B365</f>
        <v>0</v>
      </c>
      <c r="C365">
        <f>A!C365</f>
        <v>0</v>
      </c>
      <c r="D365">
        <f>A!D365</f>
        <v>0</v>
      </c>
      <c r="E365">
        <f>A!E365</f>
        <v>0</v>
      </c>
      <c r="F365">
        <f>A!F365</f>
        <v>0</v>
      </c>
      <c r="G365">
        <f>A!G365</f>
        <v>0</v>
      </c>
      <c r="H365">
        <f>A!H365</f>
        <v>0</v>
      </c>
      <c r="I365">
        <f>A!I365</f>
        <v>0</v>
      </c>
      <c r="J365">
        <f>A!J365</f>
        <v>0</v>
      </c>
      <c r="K365">
        <f>A!K365</f>
        <v>0</v>
      </c>
      <c r="L365">
        <f>A!L365</f>
        <v>0</v>
      </c>
      <c r="M365">
        <f>A!M365</f>
        <v>0</v>
      </c>
      <c r="N365">
        <f>A!N365</f>
        <v>0</v>
      </c>
      <c r="O365">
        <f>A!O365</f>
        <v>0</v>
      </c>
      <c r="P365" s="21" t="str">
        <f>IF(A!P365="","",INDEX(B!$A$1:$BT$2000,MATCH(A!P365,B!$AX$1:$AX$2000,0),D!$B$15))</f>
        <v/>
      </c>
      <c r="Q365">
        <f>A!Q365</f>
        <v>0</v>
      </c>
      <c r="R365">
        <f>A!R365</f>
        <v>0</v>
      </c>
      <c r="S365">
        <f>A!S365</f>
        <v>0</v>
      </c>
      <c r="T365">
        <f>A!T365</f>
        <v>0</v>
      </c>
      <c r="U365">
        <f>A!U365</f>
        <v>0</v>
      </c>
      <c r="V365" s="21">
        <f>IF(A!V365="&lt;",1,A!V365)</f>
        <v>0</v>
      </c>
      <c r="W365">
        <f>A!W365</f>
        <v>0</v>
      </c>
      <c r="X365">
        <f>A!X365</f>
        <v>0</v>
      </c>
      <c r="Y365">
        <f>A!Y365</f>
        <v>0</v>
      </c>
      <c r="Z365" s="21">
        <f t="shared" si="5"/>
        <v>0</v>
      </c>
      <c r="AA365">
        <f>A!Z365</f>
        <v>0</v>
      </c>
      <c r="AB365">
        <f>A!AA365</f>
        <v>0</v>
      </c>
      <c r="AC365">
        <f>A!AB365</f>
        <v>0</v>
      </c>
      <c r="AD365">
        <f>A!AC365</f>
        <v>0</v>
      </c>
      <c r="AE365">
        <f>A!AD365</f>
        <v>0</v>
      </c>
      <c r="AF365">
        <f>A!AE365</f>
        <v>0</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21"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f>A!CI365</f>
        <v>0</v>
      </c>
      <c r="CK365">
        <f>A!CJ365</f>
        <v>0</v>
      </c>
      <c r="CL365">
        <f>A!CK365</f>
        <v>0</v>
      </c>
      <c r="CM365">
        <f>A!CL365</f>
        <v>0</v>
      </c>
      <c r="CN365">
        <f>A!CM365</f>
        <v>0</v>
      </c>
      <c r="CO365">
        <f>A!CN365</f>
        <v>0</v>
      </c>
      <c r="CP365">
        <f>A!CO365</f>
        <v>0</v>
      </c>
      <c r="CQ365" t="e">
        <f>A!#REF!</f>
        <v>#REF!</v>
      </c>
      <c r="CR365" t="e">
        <f>A!#REF!</f>
        <v>#REF!</v>
      </c>
    </row>
    <row r="366" spans="1:96" x14ac:dyDescent="0.2">
      <c r="A366">
        <f>A!A366</f>
        <v>0</v>
      </c>
      <c r="B366">
        <f>A!B366</f>
        <v>0</v>
      </c>
      <c r="C366">
        <f>A!C366</f>
        <v>0</v>
      </c>
      <c r="D366">
        <f>A!D366</f>
        <v>0</v>
      </c>
      <c r="E366">
        <f>A!E366</f>
        <v>0</v>
      </c>
      <c r="F366">
        <f>A!F366</f>
        <v>0</v>
      </c>
      <c r="G366">
        <f>A!G366</f>
        <v>0</v>
      </c>
      <c r="H366">
        <f>A!H366</f>
        <v>0</v>
      </c>
      <c r="I366">
        <f>A!I366</f>
        <v>0</v>
      </c>
      <c r="J366">
        <f>A!J366</f>
        <v>0</v>
      </c>
      <c r="K366">
        <f>A!K366</f>
        <v>0</v>
      </c>
      <c r="L366">
        <f>A!L366</f>
        <v>0</v>
      </c>
      <c r="M366">
        <f>A!M366</f>
        <v>0</v>
      </c>
      <c r="N366">
        <f>A!N366</f>
        <v>0</v>
      </c>
      <c r="O366">
        <f>A!O366</f>
        <v>0</v>
      </c>
      <c r="P366" s="21" t="str">
        <f>IF(A!P366="","",INDEX(B!$A$1:$BT$2000,MATCH(A!P366,B!$AX$1:$AX$2000,0),D!$B$15))</f>
        <v/>
      </c>
      <c r="Q366">
        <f>A!Q366</f>
        <v>0</v>
      </c>
      <c r="R366">
        <f>A!R366</f>
        <v>0</v>
      </c>
      <c r="S366">
        <f>A!S366</f>
        <v>0</v>
      </c>
      <c r="T366">
        <f>A!T366</f>
        <v>0</v>
      </c>
      <c r="U366">
        <f>A!U366</f>
        <v>0</v>
      </c>
      <c r="V366" s="21">
        <f>IF(A!V366="&lt;",1,A!V366)</f>
        <v>0</v>
      </c>
      <c r="W366">
        <f>A!W366</f>
        <v>0</v>
      </c>
      <c r="X366">
        <f>A!X366</f>
        <v>0</v>
      </c>
      <c r="Y366">
        <f>A!Y366</f>
        <v>0</v>
      </c>
      <c r="Z366" s="21">
        <f t="shared" si="5"/>
        <v>0</v>
      </c>
      <c r="AA366">
        <f>A!Z366</f>
        <v>0</v>
      </c>
      <c r="AB366">
        <f>A!AA366</f>
        <v>0</v>
      </c>
      <c r="AC366">
        <f>A!AB366</f>
        <v>0</v>
      </c>
      <c r="AD366">
        <f>A!AC366</f>
        <v>0</v>
      </c>
      <c r="AE366">
        <f>A!AD366</f>
        <v>0</v>
      </c>
      <c r="AF366">
        <f>A!AE366</f>
        <v>0</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21"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f>A!CI366</f>
        <v>0</v>
      </c>
      <c r="CK366">
        <f>A!CJ366</f>
        <v>0</v>
      </c>
      <c r="CL366">
        <f>A!CK366</f>
        <v>0</v>
      </c>
      <c r="CM366">
        <f>A!CL366</f>
        <v>0</v>
      </c>
      <c r="CN366">
        <f>A!CM366</f>
        <v>0</v>
      </c>
      <c r="CO366">
        <f>A!CN366</f>
        <v>0</v>
      </c>
      <c r="CP366">
        <f>A!CO366</f>
        <v>0</v>
      </c>
      <c r="CQ366" t="e">
        <f>A!#REF!</f>
        <v>#REF!</v>
      </c>
      <c r="CR366" t="e">
        <f>A!#REF!</f>
        <v>#REF!</v>
      </c>
    </row>
    <row r="367" spans="1:96" x14ac:dyDescent="0.2">
      <c r="A367">
        <f>A!A367</f>
        <v>0</v>
      </c>
      <c r="B367">
        <f>A!B367</f>
        <v>0</v>
      </c>
      <c r="C367">
        <f>A!C367</f>
        <v>0</v>
      </c>
      <c r="D367">
        <f>A!D367</f>
        <v>0</v>
      </c>
      <c r="E367">
        <f>A!E367</f>
        <v>0</v>
      </c>
      <c r="F367">
        <f>A!F367</f>
        <v>0</v>
      </c>
      <c r="G367">
        <f>A!G367</f>
        <v>0</v>
      </c>
      <c r="H367">
        <f>A!H367</f>
        <v>0</v>
      </c>
      <c r="I367">
        <f>A!I367</f>
        <v>0</v>
      </c>
      <c r="J367">
        <f>A!J367</f>
        <v>0</v>
      </c>
      <c r="K367">
        <f>A!K367</f>
        <v>0</v>
      </c>
      <c r="L367">
        <f>A!L367</f>
        <v>0</v>
      </c>
      <c r="M367">
        <f>A!M367</f>
        <v>0</v>
      </c>
      <c r="N367">
        <f>A!N367</f>
        <v>0</v>
      </c>
      <c r="O367">
        <f>A!O367</f>
        <v>0</v>
      </c>
      <c r="P367" s="21" t="str">
        <f>IF(A!P367="","",INDEX(B!$A$1:$BT$2000,MATCH(A!P367,B!$AX$1:$AX$2000,0),D!$B$15))</f>
        <v/>
      </c>
      <c r="Q367">
        <f>A!Q367</f>
        <v>0</v>
      </c>
      <c r="R367">
        <f>A!R367</f>
        <v>0</v>
      </c>
      <c r="S367">
        <f>A!S367</f>
        <v>0</v>
      </c>
      <c r="T367">
        <f>A!T367</f>
        <v>0</v>
      </c>
      <c r="U367">
        <f>A!U367</f>
        <v>0</v>
      </c>
      <c r="V367" s="21">
        <f>IF(A!V367="&lt;",1,A!V367)</f>
        <v>0</v>
      </c>
      <c r="W367">
        <f>A!W367</f>
        <v>0</v>
      </c>
      <c r="X367">
        <f>A!X367</f>
        <v>0</v>
      </c>
      <c r="Y367">
        <f>A!Y367</f>
        <v>0</v>
      </c>
      <c r="Z367" s="21">
        <f t="shared" si="5"/>
        <v>0</v>
      </c>
      <c r="AA367">
        <f>A!Z367</f>
        <v>0</v>
      </c>
      <c r="AB367">
        <f>A!AA367</f>
        <v>0</v>
      </c>
      <c r="AC367">
        <f>A!AB367</f>
        <v>0</v>
      </c>
      <c r="AD367">
        <f>A!AC367</f>
        <v>0</v>
      </c>
      <c r="AE367">
        <f>A!AD367</f>
        <v>0</v>
      </c>
      <c r="AF367">
        <f>A!AE367</f>
        <v>0</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21"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f>A!CI367</f>
        <v>0</v>
      </c>
      <c r="CK367">
        <f>A!CJ367</f>
        <v>0</v>
      </c>
      <c r="CL367">
        <f>A!CK367</f>
        <v>0</v>
      </c>
      <c r="CM367">
        <f>A!CL367</f>
        <v>0</v>
      </c>
      <c r="CN367">
        <f>A!CM367</f>
        <v>0</v>
      </c>
      <c r="CO367">
        <f>A!CN367</f>
        <v>0</v>
      </c>
      <c r="CP367">
        <f>A!CO367</f>
        <v>0</v>
      </c>
      <c r="CQ367" t="e">
        <f>A!#REF!</f>
        <v>#REF!</v>
      </c>
      <c r="CR367" t="e">
        <f>A!#REF!</f>
        <v>#REF!</v>
      </c>
    </row>
    <row r="368" spans="1:96" x14ac:dyDescent="0.2">
      <c r="A368">
        <f>A!A368</f>
        <v>0</v>
      </c>
      <c r="B368">
        <f>A!B368</f>
        <v>0</v>
      </c>
      <c r="C368">
        <f>A!C368</f>
        <v>0</v>
      </c>
      <c r="D368">
        <f>A!D368</f>
        <v>0</v>
      </c>
      <c r="E368">
        <f>A!E368</f>
        <v>0</v>
      </c>
      <c r="F368">
        <f>A!F368</f>
        <v>0</v>
      </c>
      <c r="G368">
        <f>A!G368</f>
        <v>0</v>
      </c>
      <c r="H368">
        <f>A!H368</f>
        <v>0</v>
      </c>
      <c r="I368">
        <f>A!I368</f>
        <v>0</v>
      </c>
      <c r="J368">
        <f>A!J368</f>
        <v>0</v>
      </c>
      <c r="K368">
        <f>A!K368</f>
        <v>0</v>
      </c>
      <c r="L368">
        <f>A!L368</f>
        <v>0</v>
      </c>
      <c r="M368">
        <f>A!M368</f>
        <v>0</v>
      </c>
      <c r="N368">
        <f>A!N368</f>
        <v>0</v>
      </c>
      <c r="O368">
        <f>A!O368</f>
        <v>0</v>
      </c>
      <c r="P368" s="21" t="str">
        <f>IF(A!P368="","",INDEX(B!$A$1:$BT$2000,MATCH(A!P368,B!$AX$1:$AX$2000,0),D!$B$15))</f>
        <v/>
      </c>
      <c r="Q368">
        <f>A!Q368</f>
        <v>0</v>
      </c>
      <c r="R368">
        <f>A!R368</f>
        <v>0</v>
      </c>
      <c r="S368">
        <f>A!S368</f>
        <v>0</v>
      </c>
      <c r="T368">
        <f>A!T368</f>
        <v>0</v>
      </c>
      <c r="U368">
        <f>A!U368</f>
        <v>0</v>
      </c>
      <c r="V368" s="21">
        <f>IF(A!V368="&lt;",1,A!V368)</f>
        <v>0</v>
      </c>
      <c r="W368">
        <f>A!W368</f>
        <v>0</v>
      </c>
      <c r="X368">
        <f>A!X368</f>
        <v>0</v>
      </c>
      <c r="Y368">
        <f>A!Y368</f>
        <v>0</v>
      </c>
      <c r="Z368" s="21">
        <f t="shared" si="5"/>
        <v>0</v>
      </c>
      <c r="AA368">
        <f>A!Z368</f>
        <v>0</v>
      </c>
      <c r="AB368">
        <f>A!AA368</f>
        <v>0</v>
      </c>
      <c r="AC368">
        <f>A!AB368</f>
        <v>0</v>
      </c>
      <c r="AD368">
        <f>A!AC368</f>
        <v>0</v>
      </c>
      <c r="AE368">
        <f>A!AD368</f>
        <v>0</v>
      </c>
      <c r="AF368">
        <f>A!AE368</f>
        <v>0</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21"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f>A!CI368</f>
        <v>0</v>
      </c>
      <c r="CK368">
        <f>A!CJ368</f>
        <v>0</v>
      </c>
      <c r="CL368">
        <f>A!CK368</f>
        <v>0</v>
      </c>
      <c r="CM368">
        <f>A!CL368</f>
        <v>0</v>
      </c>
      <c r="CN368">
        <f>A!CM368</f>
        <v>0</v>
      </c>
      <c r="CO368">
        <f>A!CN368</f>
        <v>0</v>
      </c>
      <c r="CP368">
        <f>A!CO368</f>
        <v>0</v>
      </c>
      <c r="CQ368" t="e">
        <f>A!#REF!</f>
        <v>#REF!</v>
      </c>
      <c r="CR368" t="e">
        <f>A!#REF!</f>
        <v>#REF!</v>
      </c>
    </row>
    <row r="369" spans="1:96"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21" t="str">
        <f>IF(A!P369="","",INDEX(B!$A$1:$BT$2000,MATCH(A!P369,B!$AX$1:$AX$2000,0),D!$B$15))</f>
        <v/>
      </c>
      <c r="Q369">
        <f>A!Q369</f>
        <v>0</v>
      </c>
      <c r="R369">
        <f>A!R369</f>
        <v>0</v>
      </c>
      <c r="S369">
        <f>A!S369</f>
        <v>0</v>
      </c>
      <c r="T369">
        <f>A!T369</f>
        <v>0</v>
      </c>
      <c r="U369">
        <f>A!U369</f>
        <v>0</v>
      </c>
      <c r="V369" s="21">
        <f>IF(A!V369="&lt;",1,A!V369)</f>
        <v>0</v>
      </c>
      <c r="W369">
        <f>A!W369</f>
        <v>0</v>
      </c>
      <c r="X369">
        <f>A!X369</f>
        <v>0</v>
      </c>
      <c r="Y369">
        <f>A!Y369</f>
        <v>0</v>
      </c>
      <c r="Z369" s="21">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21"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t="e">
        <f>A!#REF!</f>
        <v>#REF!</v>
      </c>
      <c r="CR369" t="e">
        <f>A!#REF!</f>
        <v>#REF!</v>
      </c>
    </row>
    <row r="370" spans="1:96"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21" t="str">
        <f>IF(A!P370="","",INDEX(B!$A$1:$BT$2000,MATCH(A!P370,B!$AX$1:$AX$2000,0),D!$B$15))</f>
        <v/>
      </c>
      <c r="Q370">
        <f>A!Q370</f>
        <v>0</v>
      </c>
      <c r="R370">
        <f>A!R370</f>
        <v>0</v>
      </c>
      <c r="S370">
        <f>A!S370</f>
        <v>0</v>
      </c>
      <c r="T370">
        <f>A!T370</f>
        <v>0</v>
      </c>
      <c r="U370">
        <f>A!U370</f>
        <v>0</v>
      </c>
      <c r="V370" s="21">
        <f>IF(A!V370="&lt;",1,A!V370)</f>
        <v>0</v>
      </c>
      <c r="W370">
        <f>A!W370</f>
        <v>0</v>
      </c>
      <c r="X370">
        <f>A!X370</f>
        <v>0</v>
      </c>
      <c r="Y370">
        <f>A!Y370</f>
        <v>0</v>
      </c>
      <c r="Z370" s="21">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21"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t="e">
        <f>A!#REF!</f>
        <v>#REF!</v>
      </c>
      <c r="CR370" t="e">
        <f>A!#REF!</f>
        <v>#REF!</v>
      </c>
    </row>
    <row r="371" spans="1:96"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21" t="str">
        <f>IF(A!P371="","",INDEX(B!$A$1:$BT$2000,MATCH(A!P371,B!$AX$1:$AX$2000,0),D!$B$15))</f>
        <v/>
      </c>
      <c r="Q371">
        <f>A!Q371</f>
        <v>0</v>
      </c>
      <c r="R371">
        <f>A!R371</f>
        <v>0</v>
      </c>
      <c r="S371">
        <f>A!S371</f>
        <v>0</v>
      </c>
      <c r="T371">
        <f>A!T371</f>
        <v>0</v>
      </c>
      <c r="U371">
        <f>A!U371</f>
        <v>0</v>
      </c>
      <c r="V371" s="21">
        <f>IF(A!V371="&lt;",1,A!V371)</f>
        <v>0</v>
      </c>
      <c r="W371">
        <f>A!W371</f>
        <v>0</v>
      </c>
      <c r="X371">
        <f>A!X371</f>
        <v>0</v>
      </c>
      <c r="Y371">
        <f>A!Y371</f>
        <v>0</v>
      </c>
      <c r="Z371" s="21">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21"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t="e">
        <f>A!#REF!</f>
        <v>#REF!</v>
      </c>
      <c r="CR371" t="e">
        <f>A!#REF!</f>
        <v>#REF!</v>
      </c>
    </row>
    <row r="372" spans="1:96"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21" t="str">
        <f>IF(A!P372="","",INDEX(B!$A$1:$BT$2000,MATCH(A!P372,B!$AX$1:$AX$2000,0),D!$B$15))</f>
        <v/>
      </c>
      <c r="Q372">
        <f>A!Q372</f>
        <v>0</v>
      </c>
      <c r="R372">
        <f>A!R372</f>
        <v>0</v>
      </c>
      <c r="S372">
        <f>A!S372</f>
        <v>0</v>
      </c>
      <c r="T372">
        <f>A!T372</f>
        <v>0</v>
      </c>
      <c r="U372">
        <f>A!U372</f>
        <v>0</v>
      </c>
      <c r="V372" s="21">
        <f>IF(A!V372="&lt;",1,A!V372)</f>
        <v>0</v>
      </c>
      <c r="W372">
        <f>A!W372</f>
        <v>0</v>
      </c>
      <c r="X372">
        <f>A!X372</f>
        <v>0</v>
      </c>
      <c r="Y372">
        <f>A!Y372</f>
        <v>0</v>
      </c>
      <c r="Z372" s="21">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21"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t="e">
        <f>A!#REF!</f>
        <v>#REF!</v>
      </c>
      <c r="CR372" t="e">
        <f>A!#REF!</f>
        <v>#REF!</v>
      </c>
    </row>
    <row r="373" spans="1:96"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21" t="str">
        <f>IF(A!P373="","",INDEX(B!$A$1:$BT$2000,MATCH(A!P373,B!$AX$1:$AX$2000,0),D!$B$15))</f>
        <v/>
      </c>
      <c r="Q373">
        <f>A!Q373</f>
        <v>0</v>
      </c>
      <c r="R373">
        <f>A!R373</f>
        <v>0</v>
      </c>
      <c r="S373">
        <f>A!S373</f>
        <v>0</v>
      </c>
      <c r="T373">
        <f>A!T373</f>
        <v>0</v>
      </c>
      <c r="U373">
        <f>A!U373</f>
        <v>0</v>
      </c>
      <c r="V373" s="21">
        <f>IF(A!V373="&lt;",1,A!V373)</f>
        <v>0</v>
      </c>
      <c r="W373">
        <f>A!W373</f>
        <v>0</v>
      </c>
      <c r="X373">
        <f>A!X373</f>
        <v>0</v>
      </c>
      <c r="Y373">
        <f>A!Y373</f>
        <v>0</v>
      </c>
      <c r="Z373" s="21">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21"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t="e">
        <f>A!#REF!</f>
        <v>#REF!</v>
      </c>
      <c r="CR373" t="e">
        <f>A!#REF!</f>
        <v>#REF!</v>
      </c>
    </row>
    <row r="374" spans="1:96"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21" t="str">
        <f>IF(A!P374="","",INDEX(B!$A$1:$BT$2000,MATCH(A!P374,B!$AX$1:$AX$2000,0),D!$B$15))</f>
        <v/>
      </c>
      <c r="Q374">
        <f>A!Q374</f>
        <v>0</v>
      </c>
      <c r="R374">
        <f>A!R374</f>
        <v>0</v>
      </c>
      <c r="S374">
        <f>A!S374</f>
        <v>0</v>
      </c>
      <c r="T374">
        <f>A!T374</f>
        <v>0</v>
      </c>
      <c r="U374">
        <f>A!U374</f>
        <v>0</v>
      </c>
      <c r="V374" s="21">
        <f>IF(A!V374="&lt;",1,A!V374)</f>
        <v>0</v>
      </c>
      <c r="W374">
        <f>A!W374</f>
        <v>0</v>
      </c>
      <c r="X374">
        <f>A!X374</f>
        <v>0</v>
      </c>
      <c r="Y374">
        <f>A!Y374</f>
        <v>0</v>
      </c>
      <c r="Z374" s="21">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21"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t="e">
        <f>A!#REF!</f>
        <v>#REF!</v>
      </c>
      <c r="CR374" t="e">
        <f>A!#REF!</f>
        <v>#REF!</v>
      </c>
    </row>
    <row r="375" spans="1:96"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21" t="str">
        <f>IF(A!P375="","",INDEX(B!$A$1:$BT$2000,MATCH(A!P375,B!$AX$1:$AX$2000,0),D!$B$15))</f>
        <v/>
      </c>
      <c r="Q375">
        <f>A!Q375</f>
        <v>0</v>
      </c>
      <c r="R375">
        <f>A!R375</f>
        <v>0</v>
      </c>
      <c r="S375">
        <f>A!S375</f>
        <v>0</v>
      </c>
      <c r="T375">
        <f>A!T375</f>
        <v>0</v>
      </c>
      <c r="U375">
        <f>A!U375</f>
        <v>0</v>
      </c>
      <c r="V375" s="21">
        <f>IF(A!V375="&lt;",1,A!V375)</f>
        <v>0</v>
      </c>
      <c r="W375">
        <f>A!W375</f>
        <v>0</v>
      </c>
      <c r="X375">
        <f>A!X375</f>
        <v>0</v>
      </c>
      <c r="Y375">
        <f>A!Y375</f>
        <v>0</v>
      </c>
      <c r="Z375" s="21">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21"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t="e">
        <f>A!#REF!</f>
        <v>#REF!</v>
      </c>
      <c r="CR375" t="e">
        <f>A!#REF!</f>
        <v>#REF!</v>
      </c>
    </row>
    <row r="376" spans="1:96"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21" t="str">
        <f>IF(A!P376="","",INDEX(B!$A$1:$BT$2000,MATCH(A!P376,B!$AX$1:$AX$2000,0),D!$B$15))</f>
        <v/>
      </c>
      <c r="Q376">
        <f>A!Q376</f>
        <v>0</v>
      </c>
      <c r="R376">
        <f>A!R376</f>
        <v>0</v>
      </c>
      <c r="S376">
        <f>A!S376</f>
        <v>0</v>
      </c>
      <c r="T376">
        <f>A!T376</f>
        <v>0</v>
      </c>
      <c r="U376">
        <f>A!U376</f>
        <v>0</v>
      </c>
      <c r="V376" s="21">
        <f>IF(A!V376="&lt;",1,A!V376)</f>
        <v>0</v>
      </c>
      <c r="W376">
        <f>A!W376</f>
        <v>0</v>
      </c>
      <c r="X376">
        <f>A!X376</f>
        <v>0</v>
      </c>
      <c r="Y376">
        <f>A!Y376</f>
        <v>0</v>
      </c>
      <c r="Z376" s="21">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21"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t="e">
        <f>A!#REF!</f>
        <v>#REF!</v>
      </c>
      <c r="CR376" t="e">
        <f>A!#REF!</f>
        <v>#REF!</v>
      </c>
    </row>
    <row r="377" spans="1:96"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21" t="str">
        <f>IF(A!P377="","",INDEX(B!$A$1:$BT$2000,MATCH(A!P377,B!$AX$1:$AX$2000,0),D!$B$15))</f>
        <v/>
      </c>
      <c r="Q377">
        <f>A!Q377</f>
        <v>0</v>
      </c>
      <c r="R377">
        <f>A!R377</f>
        <v>0</v>
      </c>
      <c r="S377">
        <f>A!S377</f>
        <v>0</v>
      </c>
      <c r="T377">
        <f>A!T377</f>
        <v>0</v>
      </c>
      <c r="U377">
        <f>A!U377</f>
        <v>0</v>
      </c>
      <c r="V377" s="21">
        <f>IF(A!V377="&lt;",1,A!V377)</f>
        <v>0</v>
      </c>
      <c r="W377">
        <f>A!W377</f>
        <v>0</v>
      </c>
      <c r="X377">
        <f>A!X377</f>
        <v>0</v>
      </c>
      <c r="Y377">
        <f>A!Y377</f>
        <v>0</v>
      </c>
      <c r="Z377" s="21">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21"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t="e">
        <f>A!#REF!</f>
        <v>#REF!</v>
      </c>
      <c r="CR377" t="e">
        <f>A!#REF!</f>
        <v>#REF!</v>
      </c>
    </row>
    <row r="378" spans="1:96"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21" t="str">
        <f>IF(A!P378="","",INDEX(B!$A$1:$BT$2000,MATCH(A!P378,B!$AX$1:$AX$2000,0),D!$B$15))</f>
        <v/>
      </c>
      <c r="Q378">
        <f>A!Q378</f>
        <v>0</v>
      </c>
      <c r="R378">
        <f>A!R378</f>
        <v>0</v>
      </c>
      <c r="S378">
        <f>A!S378</f>
        <v>0</v>
      </c>
      <c r="T378">
        <f>A!T378</f>
        <v>0</v>
      </c>
      <c r="U378">
        <f>A!U378</f>
        <v>0</v>
      </c>
      <c r="V378" s="21">
        <f>IF(A!V378="&lt;",1,A!V378)</f>
        <v>0</v>
      </c>
      <c r="W378">
        <f>A!W378</f>
        <v>0</v>
      </c>
      <c r="X378">
        <f>A!X378</f>
        <v>0</v>
      </c>
      <c r="Y378">
        <f>A!Y378</f>
        <v>0</v>
      </c>
      <c r="Z378" s="21">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21"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t="e">
        <f>A!#REF!</f>
        <v>#REF!</v>
      </c>
      <c r="CR378" t="e">
        <f>A!#REF!</f>
        <v>#REF!</v>
      </c>
    </row>
    <row r="379" spans="1:96"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21" t="str">
        <f>IF(A!P379="","",INDEX(B!$A$1:$BT$2000,MATCH(A!P379,B!$AX$1:$AX$2000,0),D!$B$15))</f>
        <v/>
      </c>
      <c r="Q379">
        <f>A!Q379</f>
        <v>0</v>
      </c>
      <c r="R379">
        <f>A!R379</f>
        <v>0</v>
      </c>
      <c r="S379">
        <f>A!S379</f>
        <v>0</v>
      </c>
      <c r="T379">
        <f>A!T379</f>
        <v>0</v>
      </c>
      <c r="U379">
        <f>A!U379</f>
        <v>0</v>
      </c>
      <c r="V379" s="21">
        <f>IF(A!V379="&lt;",1,A!V379)</f>
        <v>0</v>
      </c>
      <c r="W379">
        <f>A!W379</f>
        <v>0</v>
      </c>
      <c r="X379">
        <f>A!X379</f>
        <v>0</v>
      </c>
      <c r="Y379">
        <f>A!Y379</f>
        <v>0</v>
      </c>
      <c r="Z379" s="21">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21"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t="e">
        <f>A!#REF!</f>
        <v>#REF!</v>
      </c>
      <c r="CR379" t="e">
        <f>A!#REF!</f>
        <v>#REF!</v>
      </c>
    </row>
    <row r="380" spans="1:96"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21" t="str">
        <f>IF(A!P380="","",INDEX(B!$A$1:$BT$2000,MATCH(A!P380,B!$AX$1:$AX$2000,0),D!$B$15))</f>
        <v/>
      </c>
      <c r="Q380">
        <f>A!Q380</f>
        <v>0</v>
      </c>
      <c r="R380">
        <f>A!R380</f>
        <v>0</v>
      </c>
      <c r="S380">
        <f>A!S380</f>
        <v>0</v>
      </c>
      <c r="T380">
        <f>A!T380</f>
        <v>0</v>
      </c>
      <c r="U380">
        <f>A!U380</f>
        <v>0</v>
      </c>
      <c r="V380" s="21">
        <f>IF(A!V380="&lt;",1,A!V380)</f>
        <v>0</v>
      </c>
      <c r="W380">
        <f>A!W380</f>
        <v>0</v>
      </c>
      <c r="X380">
        <f>A!X380</f>
        <v>0</v>
      </c>
      <c r="Y380">
        <f>A!Y380</f>
        <v>0</v>
      </c>
      <c r="Z380" s="21">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21"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t="e">
        <f>A!#REF!</f>
        <v>#REF!</v>
      </c>
      <c r="CR380" t="e">
        <f>A!#REF!</f>
        <v>#REF!</v>
      </c>
    </row>
    <row r="381" spans="1:96"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21" t="str">
        <f>IF(A!P381="","",INDEX(B!$A$1:$BT$2000,MATCH(A!P381,B!$AX$1:$AX$2000,0),D!$B$15))</f>
        <v/>
      </c>
      <c r="Q381">
        <f>A!Q381</f>
        <v>0</v>
      </c>
      <c r="R381">
        <f>A!R381</f>
        <v>0</v>
      </c>
      <c r="S381">
        <f>A!S381</f>
        <v>0</v>
      </c>
      <c r="T381">
        <f>A!T381</f>
        <v>0</v>
      </c>
      <c r="U381">
        <f>A!U381</f>
        <v>0</v>
      </c>
      <c r="V381" s="21">
        <f>IF(A!V381="&lt;",1,A!V381)</f>
        <v>0</v>
      </c>
      <c r="W381">
        <f>A!W381</f>
        <v>0</v>
      </c>
      <c r="X381">
        <f>A!X381</f>
        <v>0</v>
      </c>
      <c r="Y381">
        <f>A!Y381</f>
        <v>0</v>
      </c>
      <c r="Z381" s="21">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21"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t="e">
        <f>A!#REF!</f>
        <v>#REF!</v>
      </c>
      <c r="CR381" t="e">
        <f>A!#REF!</f>
        <v>#REF!</v>
      </c>
    </row>
    <row r="382" spans="1:96"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21" t="str">
        <f>IF(A!P382="","",INDEX(B!$A$1:$BT$2000,MATCH(A!P382,B!$AX$1:$AX$2000,0),D!$B$15))</f>
        <v/>
      </c>
      <c r="Q382">
        <f>A!Q382</f>
        <v>0</v>
      </c>
      <c r="R382">
        <f>A!R382</f>
        <v>0</v>
      </c>
      <c r="S382">
        <f>A!S382</f>
        <v>0</v>
      </c>
      <c r="T382">
        <f>A!T382</f>
        <v>0</v>
      </c>
      <c r="U382">
        <f>A!U382</f>
        <v>0</v>
      </c>
      <c r="V382" s="21">
        <f>IF(A!V382="&lt;",1,A!V382)</f>
        <v>0</v>
      </c>
      <c r="W382">
        <f>A!W382</f>
        <v>0</v>
      </c>
      <c r="X382">
        <f>A!X382</f>
        <v>0</v>
      </c>
      <c r="Y382">
        <f>A!Y382</f>
        <v>0</v>
      </c>
      <c r="Z382" s="21">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21"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t="e">
        <f>A!#REF!</f>
        <v>#REF!</v>
      </c>
      <c r="CR382" t="e">
        <f>A!#REF!</f>
        <v>#REF!</v>
      </c>
    </row>
    <row r="383" spans="1:96"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21" t="str">
        <f>IF(A!P383="","",INDEX(B!$A$1:$BT$2000,MATCH(A!P383,B!$AX$1:$AX$2000,0),D!$B$15))</f>
        <v/>
      </c>
      <c r="Q383">
        <f>A!Q383</f>
        <v>0</v>
      </c>
      <c r="R383">
        <f>A!R383</f>
        <v>0</v>
      </c>
      <c r="S383">
        <f>A!S383</f>
        <v>0</v>
      </c>
      <c r="T383">
        <f>A!T383</f>
        <v>0</v>
      </c>
      <c r="U383">
        <f>A!U383</f>
        <v>0</v>
      </c>
      <c r="V383" s="21">
        <f>IF(A!V383="&lt;",1,A!V383)</f>
        <v>0</v>
      </c>
      <c r="W383">
        <f>A!W383</f>
        <v>0</v>
      </c>
      <c r="X383">
        <f>A!X383</f>
        <v>0</v>
      </c>
      <c r="Y383">
        <f>A!Y383</f>
        <v>0</v>
      </c>
      <c r="Z383" s="21">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21"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t="e">
        <f>A!#REF!</f>
        <v>#REF!</v>
      </c>
      <c r="CR383" t="e">
        <f>A!#REF!</f>
        <v>#REF!</v>
      </c>
    </row>
    <row r="384" spans="1:96"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21" t="str">
        <f>IF(A!P384="","",INDEX(B!$A$1:$BT$2000,MATCH(A!P384,B!$AX$1:$AX$2000,0),D!$B$15))</f>
        <v/>
      </c>
      <c r="Q384">
        <f>A!Q384</f>
        <v>0</v>
      </c>
      <c r="R384">
        <f>A!R384</f>
        <v>0</v>
      </c>
      <c r="S384">
        <f>A!S384</f>
        <v>0</v>
      </c>
      <c r="T384">
        <f>A!T384</f>
        <v>0</v>
      </c>
      <c r="U384">
        <f>A!U384</f>
        <v>0</v>
      </c>
      <c r="V384" s="21">
        <f>IF(A!V384="&lt;",1,A!V384)</f>
        <v>0</v>
      </c>
      <c r="W384">
        <f>A!W384</f>
        <v>0</v>
      </c>
      <c r="X384">
        <f>A!X384</f>
        <v>0</v>
      </c>
      <c r="Y384">
        <f>A!Y384</f>
        <v>0</v>
      </c>
      <c r="Z384" s="21">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21"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t="e">
        <f>A!#REF!</f>
        <v>#REF!</v>
      </c>
      <c r="CR384" t="e">
        <f>A!#REF!</f>
        <v>#REF!</v>
      </c>
    </row>
    <row r="385" spans="1:96"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21" t="str">
        <f>IF(A!P385="","",INDEX(B!$A$1:$BT$2000,MATCH(A!P385,B!$AX$1:$AX$2000,0),D!$B$15))</f>
        <v/>
      </c>
      <c r="Q385">
        <f>A!Q385</f>
        <v>0</v>
      </c>
      <c r="R385">
        <f>A!R385</f>
        <v>0</v>
      </c>
      <c r="S385">
        <f>A!S385</f>
        <v>0</v>
      </c>
      <c r="T385">
        <f>A!T385</f>
        <v>0</v>
      </c>
      <c r="U385">
        <f>A!U385</f>
        <v>0</v>
      </c>
      <c r="V385" s="21">
        <f>IF(A!V385="&lt;",1,A!V385)</f>
        <v>0</v>
      </c>
      <c r="W385">
        <f>A!W385</f>
        <v>0</v>
      </c>
      <c r="X385">
        <f>A!X385</f>
        <v>0</v>
      </c>
      <c r="Y385">
        <f>A!Y385</f>
        <v>0</v>
      </c>
      <c r="Z385" s="21">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21"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t="e">
        <f>A!#REF!</f>
        <v>#REF!</v>
      </c>
      <c r="CR385" t="e">
        <f>A!#REF!</f>
        <v>#REF!</v>
      </c>
    </row>
    <row r="386" spans="1:96"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21" t="str">
        <f>IF(A!P386="","",INDEX(B!$A$1:$BT$2000,MATCH(A!P386,B!$AX$1:$AX$2000,0),D!$B$15))</f>
        <v/>
      </c>
      <c r="Q386">
        <f>A!Q386</f>
        <v>0</v>
      </c>
      <c r="R386">
        <f>A!R386</f>
        <v>0</v>
      </c>
      <c r="S386">
        <f>A!S386</f>
        <v>0</v>
      </c>
      <c r="T386">
        <f>A!T386</f>
        <v>0</v>
      </c>
      <c r="U386">
        <f>A!U386</f>
        <v>0</v>
      </c>
      <c r="V386" s="21">
        <f>IF(A!V386="&lt;",1,A!V386)</f>
        <v>0</v>
      </c>
      <c r="W386">
        <f>A!W386</f>
        <v>0</v>
      </c>
      <c r="X386">
        <f>A!X386</f>
        <v>0</v>
      </c>
      <c r="Y386">
        <f>A!Y386</f>
        <v>0</v>
      </c>
      <c r="Z386" s="21">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21"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t="e">
        <f>A!#REF!</f>
        <v>#REF!</v>
      </c>
      <c r="CR386" t="e">
        <f>A!#REF!</f>
        <v>#REF!</v>
      </c>
    </row>
    <row r="387" spans="1:96"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21" t="str">
        <f>IF(A!P387="","",INDEX(B!$A$1:$BT$2000,MATCH(A!P387,B!$AX$1:$AX$2000,0),D!$B$15))</f>
        <v/>
      </c>
      <c r="Q387">
        <f>A!Q387</f>
        <v>0</v>
      </c>
      <c r="R387">
        <f>A!R387</f>
        <v>0</v>
      </c>
      <c r="S387">
        <f>A!S387</f>
        <v>0</v>
      </c>
      <c r="T387">
        <f>A!T387</f>
        <v>0</v>
      </c>
      <c r="U387">
        <f>A!U387</f>
        <v>0</v>
      </c>
      <c r="V387" s="21">
        <f>IF(A!V387="&lt;",1,A!V387)</f>
        <v>0</v>
      </c>
      <c r="W387">
        <f>A!W387</f>
        <v>0</v>
      </c>
      <c r="X387">
        <f>A!X387</f>
        <v>0</v>
      </c>
      <c r="Y387">
        <f>A!Y387</f>
        <v>0</v>
      </c>
      <c r="Z387" s="21">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21"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t="e">
        <f>A!#REF!</f>
        <v>#REF!</v>
      </c>
      <c r="CR387" t="e">
        <f>A!#REF!</f>
        <v>#REF!</v>
      </c>
    </row>
    <row r="388" spans="1:96"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21" t="str">
        <f>IF(A!P388="","",INDEX(B!$A$1:$BT$2000,MATCH(A!P388,B!$AX$1:$AX$2000,0),D!$B$15))</f>
        <v/>
      </c>
      <c r="Q388">
        <f>A!Q388</f>
        <v>0</v>
      </c>
      <c r="R388">
        <f>A!R388</f>
        <v>0</v>
      </c>
      <c r="S388">
        <f>A!S388</f>
        <v>0</v>
      </c>
      <c r="T388">
        <f>A!T388</f>
        <v>0</v>
      </c>
      <c r="U388">
        <f>A!U388</f>
        <v>0</v>
      </c>
      <c r="V388" s="21">
        <f>IF(A!V388="&lt;",1,A!V388)</f>
        <v>0</v>
      </c>
      <c r="W388">
        <f>A!W388</f>
        <v>0</v>
      </c>
      <c r="X388">
        <f>A!X388</f>
        <v>0</v>
      </c>
      <c r="Y388">
        <f>A!Y388</f>
        <v>0</v>
      </c>
      <c r="Z388" s="21">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21"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t="e">
        <f>A!#REF!</f>
        <v>#REF!</v>
      </c>
      <c r="CR388" t="e">
        <f>A!#REF!</f>
        <v>#REF!</v>
      </c>
    </row>
    <row r="389" spans="1:96"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21" t="str">
        <f>IF(A!P389="","",INDEX(B!$A$1:$BT$2000,MATCH(A!P389,B!$AX$1:$AX$2000,0),D!$B$15))</f>
        <v/>
      </c>
      <c r="Q389">
        <f>A!Q389</f>
        <v>0</v>
      </c>
      <c r="R389">
        <f>A!R389</f>
        <v>0</v>
      </c>
      <c r="S389">
        <f>A!S389</f>
        <v>0</v>
      </c>
      <c r="T389">
        <f>A!T389</f>
        <v>0</v>
      </c>
      <c r="U389">
        <f>A!U389</f>
        <v>0</v>
      </c>
      <c r="V389" s="21">
        <f>IF(A!V389="&lt;",1,A!V389)</f>
        <v>0</v>
      </c>
      <c r="W389">
        <f>A!W389</f>
        <v>0</v>
      </c>
      <c r="X389">
        <f>A!X389</f>
        <v>0</v>
      </c>
      <c r="Y389">
        <f>A!Y389</f>
        <v>0</v>
      </c>
      <c r="Z389" s="21">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21"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t="e">
        <f>A!#REF!</f>
        <v>#REF!</v>
      </c>
      <c r="CR389" t="e">
        <f>A!#REF!</f>
        <v>#REF!</v>
      </c>
    </row>
    <row r="390" spans="1:96"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21" t="str">
        <f>IF(A!P390="","",INDEX(B!$A$1:$BT$2000,MATCH(A!P390,B!$AX$1:$AX$2000,0),D!$B$15))</f>
        <v/>
      </c>
      <c r="Q390">
        <f>A!Q390</f>
        <v>0</v>
      </c>
      <c r="R390">
        <f>A!R390</f>
        <v>0</v>
      </c>
      <c r="S390">
        <f>A!S390</f>
        <v>0</v>
      </c>
      <c r="T390">
        <f>A!T390</f>
        <v>0</v>
      </c>
      <c r="U390">
        <f>A!U390</f>
        <v>0</v>
      </c>
      <c r="V390" s="21">
        <f>IF(A!V390="&lt;",1,A!V390)</f>
        <v>0</v>
      </c>
      <c r="W390">
        <f>A!W390</f>
        <v>0</v>
      </c>
      <c r="X390">
        <f>A!X390</f>
        <v>0</v>
      </c>
      <c r="Y390">
        <f>A!Y390</f>
        <v>0</v>
      </c>
      <c r="Z390" s="21">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21"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t="e">
        <f>A!#REF!</f>
        <v>#REF!</v>
      </c>
      <c r="CR390" t="e">
        <f>A!#REF!</f>
        <v>#REF!</v>
      </c>
    </row>
    <row r="391" spans="1:96"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21" t="str">
        <f>IF(A!P391="","",INDEX(B!$A$1:$BT$2000,MATCH(A!P391,B!$AX$1:$AX$2000,0),D!$B$15))</f>
        <v/>
      </c>
      <c r="Q391">
        <f>A!Q391</f>
        <v>0</v>
      </c>
      <c r="R391">
        <f>A!R391</f>
        <v>0</v>
      </c>
      <c r="S391">
        <f>A!S391</f>
        <v>0</v>
      </c>
      <c r="T391">
        <f>A!T391</f>
        <v>0</v>
      </c>
      <c r="U391">
        <f>A!U391</f>
        <v>0</v>
      </c>
      <c r="V391" s="21">
        <f>IF(A!V391="&lt;",1,A!V391)</f>
        <v>0</v>
      </c>
      <c r="W391">
        <f>A!W391</f>
        <v>0</v>
      </c>
      <c r="X391">
        <f>A!X391</f>
        <v>0</v>
      </c>
      <c r="Y391">
        <f>A!Y391</f>
        <v>0</v>
      </c>
      <c r="Z391" s="21">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21"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t="e">
        <f>A!#REF!</f>
        <v>#REF!</v>
      </c>
      <c r="CR391" t="e">
        <f>A!#REF!</f>
        <v>#REF!</v>
      </c>
    </row>
    <row r="392" spans="1:96"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21" t="str">
        <f>IF(A!P392="","",INDEX(B!$A$1:$BT$2000,MATCH(A!P392,B!$AX$1:$AX$2000,0),D!$B$15))</f>
        <v/>
      </c>
      <c r="Q392">
        <f>A!Q392</f>
        <v>0</v>
      </c>
      <c r="R392">
        <f>A!R392</f>
        <v>0</v>
      </c>
      <c r="S392">
        <f>A!S392</f>
        <v>0</v>
      </c>
      <c r="T392">
        <f>A!T392</f>
        <v>0</v>
      </c>
      <c r="U392">
        <f>A!U392</f>
        <v>0</v>
      </c>
      <c r="V392" s="21">
        <f>IF(A!V392="&lt;",1,A!V392)</f>
        <v>0</v>
      </c>
      <c r="W392">
        <f>A!W392</f>
        <v>0</v>
      </c>
      <c r="X392">
        <f>A!X392</f>
        <v>0</v>
      </c>
      <c r="Y392">
        <f>A!Y392</f>
        <v>0</v>
      </c>
      <c r="Z392" s="21">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21"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t="e">
        <f>A!#REF!</f>
        <v>#REF!</v>
      </c>
      <c r="CR392" t="e">
        <f>A!#REF!</f>
        <v>#REF!</v>
      </c>
    </row>
    <row r="393" spans="1:96"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21" t="str">
        <f>IF(A!P393="","",INDEX(B!$A$1:$BT$2000,MATCH(A!P393,B!$AX$1:$AX$2000,0),D!$B$15))</f>
        <v/>
      </c>
      <c r="Q393">
        <f>A!Q393</f>
        <v>0</v>
      </c>
      <c r="R393">
        <f>A!R393</f>
        <v>0</v>
      </c>
      <c r="S393">
        <f>A!S393</f>
        <v>0</v>
      </c>
      <c r="T393">
        <f>A!T393</f>
        <v>0</v>
      </c>
      <c r="U393">
        <f>A!U393</f>
        <v>0</v>
      </c>
      <c r="V393" s="21">
        <f>IF(A!V393="&lt;",1,A!V393)</f>
        <v>0</v>
      </c>
      <c r="W393">
        <f>A!W393</f>
        <v>0</v>
      </c>
      <c r="X393">
        <f>A!X393</f>
        <v>0</v>
      </c>
      <c r="Y393">
        <f>A!Y393</f>
        <v>0</v>
      </c>
      <c r="Z393" s="21">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21"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t="e">
        <f>A!#REF!</f>
        <v>#REF!</v>
      </c>
      <c r="CR393" t="e">
        <f>A!#REF!</f>
        <v>#REF!</v>
      </c>
    </row>
    <row r="394" spans="1:96"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21" t="str">
        <f>IF(A!P394="","",INDEX(B!$A$1:$BT$2000,MATCH(A!P394,B!$AX$1:$AX$2000,0),D!$B$15))</f>
        <v/>
      </c>
      <c r="Q394">
        <f>A!Q394</f>
        <v>0</v>
      </c>
      <c r="R394">
        <f>A!R394</f>
        <v>0</v>
      </c>
      <c r="S394">
        <f>A!S394</f>
        <v>0</v>
      </c>
      <c r="T394">
        <f>A!T394</f>
        <v>0</v>
      </c>
      <c r="U394">
        <f>A!U394</f>
        <v>0</v>
      </c>
      <c r="V394" s="21">
        <f>IF(A!V394="&lt;",1,A!V394)</f>
        <v>0</v>
      </c>
      <c r="W394">
        <f>A!W394</f>
        <v>0</v>
      </c>
      <c r="X394">
        <f>A!X394</f>
        <v>0</v>
      </c>
      <c r="Y394">
        <f>A!Y394</f>
        <v>0</v>
      </c>
      <c r="Z394" s="21">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21"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t="e">
        <f>A!#REF!</f>
        <v>#REF!</v>
      </c>
      <c r="CR394" t="e">
        <f>A!#REF!</f>
        <v>#REF!</v>
      </c>
    </row>
    <row r="395" spans="1:96"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21" t="str">
        <f>IF(A!P395="","",INDEX(B!$A$1:$BT$2000,MATCH(A!P395,B!$AX$1:$AX$2000,0),D!$B$15))</f>
        <v/>
      </c>
      <c r="Q395">
        <f>A!Q395</f>
        <v>0</v>
      </c>
      <c r="R395">
        <f>A!R395</f>
        <v>0</v>
      </c>
      <c r="S395">
        <f>A!S395</f>
        <v>0</v>
      </c>
      <c r="T395">
        <f>A!T395</f>
        <v>0</v>
      </c>
      <c r="U395">
        <f>A!U395</f>
        <v>0</v>
      </c>
      <c r="V395" s="21">
        <f>IF(A!V395="&lt;",1,A!V395)</f>
        <v>0</v>
      </c>
      <c r="W395">
        <f>A!W395</f>
        <v>0</v>
      </c>
      <c r="X395">
        <f>A!X395</f>
        <v>0</v>
      </c>
      <c r="Y395">
        <f>A!Y395</f>
        <v>0</v>
      </c>
      <c r="Z395" s="21">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21"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t="e">
        <f>A!#REF!</f>
        <v>#REF!</v>
      </c>
      <c r="CR395" t="e">
        <f>A!#REF!</f>
        <v>#REF!</v>
      </c>
    </row>
    <row r="396" spans="1:96"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21" t="str">
        <f>IF(A!P396="","",INDEX(B!$A$1:$BT$2000,MATCH(A!P396,B!$AX$1:$AX$2000,0),D!$B$15))</f>
        <v/>
      </c>
      <c r="Q396">
        <f>A!Q396</f>
        <v>0</v>
      </c>
      <c r="R396">
        <f>A!R396</f>
        <v>0</v>
      </c>
      <c r="S396">
        <f>A!S396</f>
        <v>0</v>
      </c>
      <c r="T396">
        <f>A!T396</f>
        <v>0</v>
      </c>
      <c r="U396">
        <f>A!U396</f>
        <v>0</v>
      </c>
      <c r="V396" s="21">
        <f>IF(A!V396="&lt;",1,A!V396)</f>
        <v>0</v>
      </c>
      <c r="W396">
        <f>A!W396</f>
        <v>0</v>
      </c>
      <c r="X396">
        <f>A!X396</f>
        <v>0</v>
      </c>
      <c r="Y396">
        <f>A!Y396</f>
        <v>0</v>
      </c>
      <c r="Z396" s="21">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21"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t="e">
        <f>A!#REF!</f>
        <v>#REF!</v>
      </c>
      <c r="CR396" t="e">
        <f>A!#REF!</f>
        <v>#REF!</v>
      </c>
    </row>
    <row r="397" spans="1:96"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21" t="str">
        <f>IF(A!P397="","",INDEX(B!$A$1:$BT$2000,MATCH(A!P397,B!$AX$1:$AX$2000,0),D!$B$15))</f>
        <v/>
      </c>
      <c r="Q397">
        <f>A!Q397</f>
        <v>0</v>
      </c>
      <c r="R397">
        <f>A!R397</f>
        <v>0</v>
      </c>
      <c r="S397">
        <f>A!S397</f>
        <v>0</v>
      </c>
      <c r="T397">
        <f>A!T397</f>
        <v>0</v>
      </c>
      <c r="U397">
        <f>A!U397</f>
        <v>0</v>
      </c>
      <c r="V397" s="21">
        <f>IF(A!V397="&lt;",1,A!V397)</f>
        <v>0</v>
      </c>
      <c r="W397">
        <f>A!W397</f>
        <v>0</v>
      </c>
      <c r="X397">
        <f>A!X397</f>
        <v>0</v>
      </c>
      <c r="Y397">
        <f>A!Y397</f>
        <v>0</v>
      </c>
      <c r="Z397" s="21">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21"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t="e">
        <f>A!#REF!</f>
        <v>#REF!</v>
      </c>
      <c r="CR397" t="e">
        <f>A!#REF!</f>
        <v>#REF!</v>
      </c>
    </row>
    <row r="398" spans="1:96"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21" t="str">
        <f>IF(A!P398="","",INDEX(B!$A$1:$BT$2000,MATCH(A!P398,B!$AX$1:$AX$2000,0),D!$B$15))</f>
        <v/>
      </c>
      <c r="Q398">
        <f>A!Q398</f>
        <v>0</v>
      </c>
      <c r="R398">
        <f>A!R398</f>
        <v>0</v>
      </c>
      <c r="S398">
        <f>A!S398</f>
        <v>0</v>
      </c>
      <c r="T398">
        <f>A!T398</f>
        <v>0</v>
      </c>
      <c r="U398">
        <f>A!U398</f>
        <v>0</v>
      </c>
      <c r="V398" s="21">
        <f>IF(A!V398="&lt;",1,A!V398)</f>
        <v>0</v>
      </c>
      <c r="W398">
        <f>A!W398</f>
        <v>0</v>
      </c>
      <c r="X398">
        <f>A!X398</f>
        <v>0</v>
      </c>
      <c r="Y398">
        <f>A!Y398</f>
        <v>0</v>
      </c>
      <c r="Z398" s="21">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21"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t="e">
        <f>A!#REF!</f>
        <v>#REF!</v>
      </c>
      <c r="CR398" t="e">
        <f>A!#REF!</f>
        <v>#REF!</v>
      </c>
    </row>
    <row r="399" spans="1:96"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21" t="str">
        <f>IF(A!P399="","",INDEX(B!$A$1:$BT$2000,MATCH(A!P399,B!$AX$1:$AX$2000,0),D!$B$15))</f>
        <v/>
      </c>
      <c r="Q399">
        <f>A!Q399</f>
        <v>0</v>
      </c>
      <c r="R399">
        <f>A!R399</f>
        <v>0</v>
      </c>
      <c r="S399">
        <f>A!S399</f>
        <v>0</v>
      </c>
      <c r="T399">
        <f>A!T399</f>
        <v>0</v>
      </c>
      <c r="U399">
        <f>A!U399</f>
        <v>0</v>
      </c>
      <c r="V399" s="21">
        <f>IF(A!V399="&lt;",1,A!V399)</f>
        <v>0</v>
      </c>
      <c r="W399">
        <f>A!W399</f>
        <v>0</v>
      </c>
      <c r="X399">
        <f>A!X399</f>
        <v>0</v>
      </c>
      <c r="Y399">
        <f>A!Y399</f>
        <v>0</v>
      </c>
      <c r="Z399" s="21">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21"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t="e">
        <f>A!#REF!</f>
        <v>#REF!</v>
      </c>
      <c r="CR399" t="e">
        <f>A!#REF!</f>
        <v>#REF!</v>
      </c>
    </row>
    <row r="400" spans="1:96"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21" t="str">
        <f>IF(A!P400="","",INDEX(B!$A$1:$BT$2000,MATCH(A!P400,B!$AX$1:$AX$2000,0),D!$B$15))</f>
        <v/>
      </c>
      <c r="Q400">
        <f>A!Q400</f>
        <v>0</v>
      </c>
      <c r="R400">
        <f>A!R400</f>
        <v>0</v>
      </c>
      <c r="S400">
        <f>A!S400</f>
        <v>0</v>
      </c>
      <c r="T400">
        <f>A!T400</f>
        <v>0</v>
      </c>
      <c r="U400">
        <f>A!U400</f>
        <v>0</v>
      </c>
      <c r="V400" s="21">
        <f>IF(A!V400="&lt;",1,A!V400)</f>
        <v>0</v>
      </c>
      <c r="W400">
        <f>A!W400</f>
        <v>0</v>
      </c>
      <c r="X400">
        <f>A!X400</f>
        <v>0</v>
      </c>
      <c r="Y400">
        <f>A!Y400</f>
        <v>0</v>
      </c>
      <c r="Z400" s="21">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21"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t="e">
        <f>A!#REF!</f>
        <v>#REF!</v>
      </c>
      <c r="CR400" t="e">
        <f>A!#REF!</f>
        <v>#REF!</v>
      </c>
    </row>
    <row r="401" spans="1:96"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21" t="str">
        <f>IF(A!P401="","",INDEX(B!$A$1:$BT$2000,MATCH(A!P401,B!$AX$1:$AX$2000,0),D!$B$15))</f>
        <v/>
      </c>
      <c r="Q401">
        <f>A!Q401</f>
        <v>0</v>
      </c>
      <c r="R401">
        <f>A!R401</f>
        <v>0</v>
      </c>
      <c r="S401">
        <f>A!S401</f>
        <v>0</v>
      </c>
      <c r="T401">
        <f>A!T401</f>
        <v>0</v>
      </c>
      <c r="U401">
        <f>A!U401</f>
        <v>0</v>
      </c>
      <c r="V401" s="21">
        <f>IF(A!V401="&lt;",1,A!V401)</f>
        <v>0</v>
      </c>
      <c r="W401">
        <f>A!W401</f>
        <v>0</v>
      </c>
      <c r="X401">
        <f>A!X401</f>
        <v>0</v>
      </c>
      <c r="Y401">
        <f>A!Y401</f>
        <v>0</v>
      </c>
      <c r="Z401" s="21">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21"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t="e">
        <f>A!#REF!</f>
        <v>#REF!</v>
      </c>
      <c r="CR401" t="e">
        <f>A!#REF!</f>
        <v>#REF!</v>
      </c>
    </row>
    <row r="402" spans="1:96"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21" t="str">
        <f>IF(A!P402="","",INDEX(B!$A$1:$BT$2000,MATCH(A!P402,B!$AX$1:$AX$2000,0),D!$B$15))</f>
        <v/>
      </c>
      <c r="Q402">
        <f>A!Q402</f>
        <v>0</v>
      </c>
      <c r="R402">
        <f>A!R402</f>
        <v>0</v>
      </c>
      <c r="S402">
        <f>A!S402</f>
        <v>0</v>
      </c>
      <c r="T402">
        <f>A!T402</f>
        <v>0</v>
      </c>
      <c r="U402">
        <f>A!U402</f>
        <v>0</v>
      </c>
      <c r="V402" s="21">
        <f>IF(A!V402="&lt;",1,A!V402)</f>
        <v>0</v>
      </c>
      <c r="W402">
        <f>A!W402</f>
        <v>0</v>
      </c>
      <c r="X402">
        <f>A!X402</f>
        <v>0</v>
      </c>
      <c r="Y402">
        <f>A!Y402</f>
        <v>0</v>
      </c>
      <c r="Z402" s="21">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21"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t="e">
        <f>A!#REF!</f>
        <v>#REF!</v>
      </c>
      <c r="CR402" t="e">
        <f>A!#REF!</f>
        <v>#REF!</v>
      </c>
    </row>
    <row r="403" spans="1:96"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21" t="str">
        <f>IF(A!P403="","",INDEX(B!$A$1:$BT$2000,MATCH(A!P403,B!$AX$1:$AX$2000,0),D!$B$15))</f>
        <v/>
      </c>
      <c r="Q403">
        <f>A!Q403</f>
        <v>0</v>
      </c>
      <c r="R403">
        <f>A!R403</f>
        <v>0</v>
      </c>
      <c r="S403">
        <f>A!S403</f>
        <v>0</v>
      </c>
      <c r="T403">
        <f>A!T403</f>
        <v>0</v>
      </c>
      <c r="U403">
        <f>A!U403</f>
        <v>0</v>
      </c>
      <c r="V403" s="21">
        <f>IF(A!V403="&lt;",1,A!V403)</f>
        <v>0</v>
      </c>
      <c r="W403">
        <f>A!W403</f>
        <v>0</v>
      </c>
      <c r="X403">
        <f>A!X403</f>
        <v>0</v>
      </c>
      <c r="Y403">
        <f>A!Y403</f>
        <v>0</v>
      </c>
      <c r="Z403" s="21">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21"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t="e">
        <f>A!#REF!</f>
        <v>#REF!</v>
      </c>
      <c r="CR403" t="e">
        <f>A!#REF!</f>
        <v>#REF!</v>
      </c>
    </row>
    <row r="404" spans="1:96"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21" t="str">
        <f>IF(A!P404="","",INDEX(B!$A$1:$BT$2000,MATCH(A!P404,B!$AX$1:$AX$2000,0),D!$B$15))</f>
        <v/>
      </c>
      <c r="Q404">
        <f>A!Q404</f>
        <v>0</v>
      </c>
      <c r="R404">
        <f>A!R404</f>
        <v>0</v>
      </c>
      <c r="S404">
        <f>A!S404</f>
        <v>0</v>
      </c>
      <c r="T404">
        <f>A!T404</f>
        <v>0</v>
      </c>
      <c r="U404">
        <f>A!U404</f>
        <v>0</v>
      </c>
      <c r="V404" s="21">
        <f>IF(A!V404="&lt;",1,A!V404)</f>
        <v>0</v>
      </c>
      <c r="W404">
        <f>A!W404</f>
        <v>0</v>
      </c>
      <c r="X404">
        <f>A!X404</f>
        <v>0</v>
      </c>
      <c r="Y404">
        <f>A!Y404</f>
        <v>0</v>
      </c>
      <c r="Z404" s="21">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21"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t="e">
        <f>A!#REF!</f>
        <v>#REF!</v>
      </c>
      <c r="CR404" t="e">
        <f>A!#REF!</f>
        <v>#REF!</v>
      </c>
    </row>
    <row r="405" spans="1:96"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21" t="str">
        <f>IF(A!P405="","",INDEX(B!$A$1:$BT$2000,MATCH(A!P405,B!$AX$1:$AX$2000,0),D!$B$15))</f>
        <v/>
      </c>
      <c r="Q405">
        <f>A!Q405</f>
        <v>0</v>
      </c>
      <c r="R405">
        <f>A!R405</f>
        <v>0</v>
      </c>
      <c r="S405">
        <f>A!S405</f>
        <v>0</v>
      </c>
      <c r="T405">
        <f>A!T405</f>
        <v>0</v>
      </c>
      <c r="U405">
        <f>A!U405</f>
        <v>0</v>
      </c>
      <c r="V405" s="21">
        <f>IF(A!V405="&lt;",1,A!V405)</f>
        <v>0</v>
      </c>
      <c r="W405">
        <f>A!W405</f>
        <v>0</v>
      </c>
      <c r="X405">
        <f>A!X405</f>
        <v>0</v>
      </c>
      <c r="Y405">
        <f>A!Y405</f>
        <v>0</v>
      </c>
      <c r="Z405" s="21">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21"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t="e">
        <f>A!#REF!</f>
        <v>#REF!</v>
      </c>
      <c r="CR405" t="e">
        <f>A!#REF!</f>
        <v>#REF!</v>
      </c>
    </row>
    <row r="406" spans="1:96"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21" t="str">
        <f>IF(A!P406="","",INDEX(B!$A$1:$BT$2000,MATCH(A!P406,B!$AX$1:$AX$2000,0),D!$B$15))</f>
        <v/>
      </c>
      <c r="Q406">
        <f>A!Q406</f>
        <v>0</v>
      </c>
      <c r="R406">
        <f>A!R406</f>
        <v>0</v>
      </c>
      <c r="S406">
        <f>A!S406</f>
        <v>0</v>
      </c>
      <c r="T406">
        <f>A!T406</f>
        <v>0</v>
      </c>
      <c r="U406">
        <f>A!U406</f>
        <v>0</v>
      </c>
      <c r="V406" s="21">
        <f>IF(A!V406="&lt;",1,A!V406)</f>
        <v>0</v>
      </c>
      <c r="W406">
        <f>A!W406</f>
        <v>0</v>
      </c>
      <c r="X406">
        <f>A!X406</f>
        <v>0</v>
      </c>
      <c r="Y406">
        <f>A!Y406</f>
        <v>0</v>
      </c>
      <c r="Z406" s="21">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21"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t="e">
        <f>A!#REF!</f>
        <v>#REF!</v>
      </c>
      <c r="CR406" t="e">
        <f>A!#REF!</f>
        <v>#REF!</v>
      </c>
    </row>
    <row r="407" spans="1:96"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21" t="str">
        <f>IF(A!P407="","",INDEX(B!$A$1:$BT$2000,MATCH(A!P407,B!$AX$1:$AX$2000,0),D!$B$15))</f>
        <v/>
      </c>
      <c r="Q407">
        <f>A!Q407</f>
        <v>0</v>
      </c>
      <c r="R407">
        <f>A!R407</f>
        <v>0</v>
      </c>
      <c r="S407">
        <f>A!S407</f>
        <v>0</v>
      </c>
      <c r="T407">
        <f>A!T407</f>
        <v>0</v>
      </c>
      <c r="U407">
        <f>A!U407</f>
        <v>0</v>
      </c>
      <c r="V407" s="21">
        <f>IF(A!V407="&lt;",1,A!V407)</f>
        <v>0</v>
      </c>
      <c r="W407">
        <f>A!W407</f>
        <v>0</v>
      </c>
      <c r="X407">
        <f>A!X407</f>
        <v>0</v>
      </c>
      <c r="Y407">
        <f>A!Y407</f>
        <v>0</v>
      </c>
      <c r="Z407" s="21">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21"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t="e">
        <f>A!#REF!</f>
        <v>#REF!</v>
      </c>
      <c r="CR407" t="e">
        <f>A!#REF!</f>
        <v>#REF!</v>
      </c>
    </row>
    <row r="408" spans="1:96"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21" t="str">
        <f>IF(A!P408="","",INDEX(B!$A$1:$BT$2000,MATCH(A!P408,B!$AX$1:$AX$2000,0),D!$B$15))</f>
        <v/>
      </c>
      <c r="Q408">
        <f>A!Q408</f>
        <v>0</v>
      </c>
      <c r="R408">
        <f>A!R408</f>
        <v>0</v>
      </c>
      <c r="S408">
        <f>A!S408</f>
        <v>0</v>
      </c>
      <c r="T408">
        <f>A!T408</f>
        <v>0</v>
      </c>
      <c r="U408">
        <f>A!U408</f>
        <v>0</v>
      </c>
      <c r="V408" s="21">
        <f>IF(A!V408="&lt;",1,A!V408)</f>
        <v>0</v>
      </c>
      <c r="W408">
        <f>A!W408</f>
        <v>0</v>
      </c>
      <c r="X408">
        <f>A!X408</f>
        <v>0</v>
      </c>
      <c r="Y408">
        <f>A!Y408</f>
        <v>0</v>
      </c>
      <c r="Z408" s="21">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21"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t="e">
        <f>A!#REF!</f>
        <v>#REF!</v>
      </c>
      <c r="CR408" t="e">
        <f>A!#REF!</f>
        <v>#REF!</v>
      </c>
    </row>
    <row r="409" spans="1:96"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21" t="str">
        <f>IF(A!P409="","",INDEX(B!$A$1:$BT$2000,MATCH(A!P409,B!$AX$1:$AX$2000,0),D!$B$15))</f>
        <v/>
      </c>
      <c r="Q409">
        <f>A!Q409</f>
        <v>0</v>
      </c>
      <c r="R409">
        <f>A!R409</f>
        <v>0</v>
      </c>
      <c r="S409">
        <f>A!S409</f>
        <v>0</v>
      </c>
      <c r="T409">
        <f>A!T409</f>
        <v>0</v>
      </c>
      <c r="U409">
        <f>A!U409</f>
        <v>0</v>
      </c>
      <c r="V409" s="21">
        <f>IF(A!V409="&lt;",1,A!V409)</f>
        <v>0</v>
      </c>
      <c r="W409">
        <f>A!W409</f>
        <v>0</v>
      </c>
      <c r="X409">
        <f>A!X409</f>
        <v>0</v>
      </c>
      <c r="Y409">
        <f>A!Y409</f>
        <v>0</v>
      </c>
      <c r="Z409" s="21">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21"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t="e">
        <f>A!#REF!</f>
        <v>#REF!</v>
      </c>
      <c r="CR409" t="e">
        <f>A!#REF!</f>
        <v>#REF!</v>
      </c>
    </row>
    <row r="410" spans="1:96"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21" t="str">
        <f>IF(A!P410="","",INDEX(B!$A$1:$BT$2000,MATCH(A!P410,B!$AX$1:$AX$2000,0),D!$B$15))</f>
        <v/>
      </c>
      <c r="Q410">
        <f>A!Q410</f>
        <v>0</v>
      </c>
      <c r="R410">
        <f>A!R410</f>
        <v>0</v>
      </c>
      <c r="S410">
        <f>A!S410</f>
        <v>0</v>
      </c>
      <c r="T410">
        <f>A!T410</f>
        <v>0</v>
      </c>
      <c r="U410">
        <f>A!U410</f>
        <v>0</v>
      </c>
      <c r="V410" s="21">
        <f>IF(A!V410="&lt;",1,A!V410)</f>
        <v>0</v>
      </c>
      <c r="W410">
        <f>A!W410</f>
        <v>0</v>
      </c>
      <c r="X410">
        <f>A!X410</f>
        <v>0</v>
      </c>
      <c r="Y410">
        <f>A!Y410</f>
        <v>0</v>
      </c>
      <c r="Z410" s="21">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21"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t="e">
        <f>A!#REF!</f>
        <v>#REF!</v>
      </c>
      <c r="CR410" t="e">
        <f>A!#REF!</f>
        <v>#REF!</v>
      </c>
    </row>
    <row r="411" spans="1:96"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21" t="str">
        <f>IF(A!P411="","",INDEX(B!$A$1:$BT$2000,MATCH(A!P411,B!$AX$1:$AX$2000,0),D!$B$15))</f>
        <v/>
      </c>
      <c r="Q411">
        <f>A!Q411</f>
        <v>0</v>
      </c>
      <c r="R411">
        <f>A!R411</f>
        <v>0</v>
      </c>
      <c r="S411">
        <f>A!S411</f>
        <v>0</v>
      </c>
      <c r="T411">
        <f>A!T411</f>
        <v>0</v>
      </c>
      <c r="U411">
        <f>A!U411</f>
        <v>0</v>
      </c>
      <c r="V411" s="21">
        <f>IF(A!V411="&lt;",1,A!V411)</f>
        <v>0</v>
      </c>
      <c r="W411">
        <f>A!W411</f>
        <v>0</v>
      </c>
      <c r="X411">
        <f>A!X411</f>
        <v>0</v>
      </c>
      <c r="Y411">
        <f>A!Y411</f>
        <v>0</v>
      </c>
      <c r="Z411" s="21">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21"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t="e">
        <f>A!#REF!</f>
        <v>#REF!</v>
      </c>
      <c r="CR411" t="e">
        <f>A!#REF!</f>
        <v>#REF!</v>
      </c>
    </row>
    <row r="412" spans="1:96"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21" t="str">
        <f>IF(A!P412="","",INDEX(B!$A$1:$BT$2000,MATCH(A!P412,B!$AX$1:$AX$2000,0),D!$B$15))</f>
        <v/>
      </c>
      <c r="Q412">
        <f>A!Q412</f>
        <v>0</v>
      </c>
      <c r="R412">
        <f>A!R412</f>
        <v>0</v>
      </c>
      <c r="S412">
        <f>A!S412</f>
        <v>0</v>
      </c>
      <c r="T412">
        <f>A!T412</f>
        <v>0</v>
      </c>
      <c r="U412">
        <f>A!U412</f>
        <v>0</v>
      </c>
      <c r="V412" s="21">
        <f>IF(A!V412="&lt;",1,A!V412)</f>
        <v>0</v>
      </c>
      <c r="W412">
        <f>A!W412</f>
        <v>0</v>
      </c>
      <c r="X412">
        <f>A!X412</f>
        <v>0</v>
      </c>
      <c r="Y412">
        <f>A!Y412</f>
        <v>0</v>
      </c>
      <c r="Z412" s="21">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21"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t="e">
        <f>A!#REF!</f>
        <v>#REF!</v>
      </c>
      <c r="CR412" t="e">
        <f>A!#REF!</f>
        <v>#REF!</v>
      </c>
    </row>
    <row r="413" spans="1:96"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21" t="str">
        <f>IF(A!P413="","",INDEX(B!$A$1:$BT$2000,MATCH(A!P413,B!$AX$1:$AX$2000,0),D!$B$15))</f>
        <v/>
      </c>
      <c r="Q413">
        <f>A!Q413</f>
        <v>0</v>
      </c>
      <c r="R413">
        <f>A!R413</f>
        <v>0</v>
      </c>
      <c r="S413">
        <f>A!S413</f>
        <v>0</v>
      </c>
      <c r="T413">
        <f>A!T413</f>
        <v>0</v>
      </c>
      <c r="U413">
        <f>A!U413</f>
        <v>0</v>
      </c>
      <c r="V413" s="21">
        <f>IF(A!V413="&lt;",1,A!V413)</f>
        <v>0</v>
      </c>
      <c r="W413">
        <f>A!W413</f>
        <v>0</v>
      </c>
      <c r="X413">
        <f>A!X413</f>
        <v>0</v>
      </c>
      <c r="Y413">
        <f>A!Y413</f>
        <v>0</v>
      </c>
      <c r="Z413" s="21">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21"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t="e">
        <f>A!#REF!</f>
        <v>#REF!</v>
      </c>
      <c r="CR413" t="e">
        <f>A!#REF!</f>
        <v>#REF!</v>
      </c>
    </row>
    <row r="414" spans="1:96"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21" t="str">
        <f>IF(A!P414="","",INDEX(B!$A$1:$BT$2000,MATCH(A!P414,B!$AX$1:$AX$2000,0),D!$B$15))</f>
        <v/>
      </c>
      <c r="Q414">
        <f>A!Q414</f>
        <v>0</v>
      </c>
      <c r="R414">
        <f>A!R414</f>
        <v>0</v>
      </c>
      <c r="S414">
        <f>A!S414</f>
        <v>0</v>
      </c>
      <c r="T414">
        <f>A!T414</f>
        <v>0</v>
      </c>
      <c r="U414">
        <f>A!U414</f>
        <v>0</v>
      </c>
      <c r="V414" s="21">
        <f>IF(A!V414="&lt;",1,A!V414)</f>
        <v>0</v>
      </c>
      <c r="W414">
        <f>A!W414</f>
        <v>0</v>
      </c>
      <c r="X414">
        <f>A!X414</f>
        <v>0</v>
      </c>
      <c r="Y414">
        <f>A!Y414</f>
        <v>0</v>
      </c>
      <c r="Z414" s="21">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21"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t="e">
        <f>A!#REF!</f>
        <v>#REF!</v>
      </c>
      <c r="CR414" t="e">
        <f>A!#REF!</f>
        <v>#REF!</v>
      </c>
    </row>
    <row r="415" spans="1:96"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21" t="str">
        <f>IF(A!P415="","",INDEX(B!$A$1:$BT$2000,MATCH(A!P415,B!$AX$1:$AX$2000,0),D!$B$15))</f>
        <v/>
      </c>
      <c r="Q415">
        <f>A!Q415</f>
        <v>0</v>
      </c>
      <c r="R415">
        <f>A!R415</f>
        <v>0</v>
      </c>
      <c r="S415">
        <f>A!S415</f>
        <v>0</v>
      </c>
      <c r="T415">
        <f>A!T415</f>
        <v>0</v>
      </c>
      <c r="U415">
        <f>A!U415</f>
        <v>0</v>
      </c>
      <c r="V415" s="21">
        <f>IF(A!V415="&lt;",1,A!V415)</f>
        <v>0</v>
      </c>
      <c r="W415">
        <f>A!W415</f>
        <v>0</v>
      </c>
      <c r="X415">
        <f>A!X415</f>
        <v>0</v>
      </c>
      <c r="Y415">
        <f>A!Y415</f>
        <v>0</v>
      </c>
      <c r="Z415" s="21">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21"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t="e">
        <f>A!#REF!</f>
        <v>#REF!</v>
      </c>
      <c r="CR415" t="e">
        <f>A!#REF!</f>
        <v>#REF!</v>
      </c>
    </row>
    <row r="416" spans="1:96"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21" t="str">
        <f>IF(A!P416="","",INDEX(B!$A$1:$BT$2000,MATCH(A!P416,B!$AX$1:$AX$2000,0),D!$B$15))</f>
        <v/>
      </c>
      <c r="Q416">
        <f>A!Q416</f>
        <v>0</v>
      </c>
      <c r="R416">
        <f>A!R416</f>
        <v>0</v>
      </c>
      <c r="S416">
        <f>A!S416</f>
        <v>0</v>
      </c>
      <c r="T416">
        <f>A!T416</f>
        <v>0</v>
      </c>
      <c r="U416">
        <f>A!U416</f>
        <v>0</v>
      </c>
      <c r="V416" s="21">
        <f>IF(A!V416="&lt;",1,A!V416)</f>
        <v>0</v>
      </c>
      <c r="W416">
        <f>A!W416</f>
        <v>0</v>
      </c>
      <c r="X416">
        <f>A!X416</f>
        <v>0</v>
      </c>
      <c r="Y416">
        <f>A!Y416</f>
        <v>0</v>
      </c>
      <c r="Z416" s="21">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21"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t="e">
        <f>A!#REF!</f>
        <v>#REF!</v>
      </c>
      <c r="CR416" t="e">
        <f>A!#REF!</f>
        <v>#REF!</v>
      </c>
    </row>
    <row r="417" spans="1:96"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21" t="str">
        <f>IF(A!P417="","",INDEX(B!$A$1:$BT$2000,MATCH(A!P417,B!$AX$1:$AX$2000,0),D!$B$15))</f>
        <v/>
      </c>
      <c r="Q417">
        <f>A!Q417</f>
        <v>0</v>
      </c>
      <c r="R417">
        <f>A!R417</f>
        <v>0</v>
      </c>
      <c r="S417">
        <f>A!S417</f>
        <v>0</v>
      </c>
      <c r="T417">
        <f>A!T417</f>
        <v>0</v>
      </c>
      <c r="U417">
        <f>A!U417</f>
        <v>0</v>
      </c>
      <c r="V417" s="21">
        <f>IF(A!V417="&lt;",1,A!V417)</f>
        <v>0</v>
      </c>
      <c r="W417">
        <f>A!W417</f>
        <v>0</v>
      </c>
      <c r="X417">
        <f>A!X417</f>
        <v>0</v>
      </c>
      <c r="Y417">
        <f>A!Y417</f>
        <v>0</v>
      </c>
      <c r="Z417" s="21">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21"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t="e">
        <f>A!#REF!</f>
        <v>#REF!</v>
      </c>
      <c r="CR417" t="e">
        <f>A!#REF!</f>
        <v>#REF!</v>
      </c>
    </row>
    <row r="418" spans="1:96"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21" t="str">
        <f>IF(A!P418="","",INDEX(B!$A$1:$BT$2000,MATCH(A!P418,B!$AX$1:$AX$2000,0),D!$B$15))</f>
        <v/>
      </c>
      <c r="Q418">
        <f>A!Q418</f>
        <v>0</v>
      </c>
      <c r="R418">
        <f>A!R418</f>
        <v>0</v>
      </c>
      <c r="S418">
        <f>A!S418</f>
        <v>0</v>
      </c>
      <c r="T418">
        <f>A!T418</f>
        <v>0</v>
      </c>
      <c r="U418">
        <f>A!U418</f>
        <v>0</v>
      </c>
      <c r="V418" s="21">
        <f>IF(A!V418="&lt;",1,A!V418)</f>
        <v>0</v>
      </c>
      <c r="W418">
        <f>A!W418</f>
        <v>0</v>
      </c>
      <c r="X418">
        <f>A!X418</f>
        <v>0</v>
      </c>
      <c r="Y418">
        <f>A!Y418</f>
        <v>0</v>
      </c>
      <c r="Z418" s="21">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21"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t="e">
        <f>A!#REF!</f>
        <v>#REF!</v>
      </c>
      <c r="CR418" t="e">
        <f>A!#REF!</f>
        <v>#REF!</v>
      </c>
    </row>
    <row r="419" spans="1:96"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21" t="str">
        <f>IF(A!P419="","",INDEX(B!$A$1:$BT$2000,MATCH(A!P419,B!$AX$1:$AX$2000,0),D!$B$15))</f>
        <v/>
      </c>
      <c r="Q419">
        <f>A!Q419</f>
        <v>0</v>
      </c>
      <c r="R419">
        <f>A!R419</f>
        <v>0</v>
      </c>
      <c r="S419">
        <f>A!S419</f>
        <v>0</v>
      </c>
      <c r="T419">
        <f>A!T419</f>
        <v>0</v>
      </c>
      <c r="U419">
        <f>A!U419</f>
        <v>0</v>
      </c>
      <c r="V419" s="21">
        <f>IF(A!V419="&lt;",1,A!V419)</f>
        <v>0</v>
      </c>
      <c r="W419">
        <f>A!W419</f>
        <v>0</v>
      </c>
      <c r="X419">
        <f>A!X419</f>
        <v>0</v>
      </c>
      <c r="Y419">
        <f>A!Y419</f>
        <v>0</v>
      </c>
      <c r="Z419" s="21">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21"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t="e">
        <f>A!#REF!</f>
        <v>#REF!</v>
      </c>
      <c r="CR419" t="e">
        <f>A!#REF!</f>
        <v>#REF!</v>
      </c>
    </row>
    <row r="420" spans="1:96"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21" t="str">
        <f>IF(A!P420="","",INDEX(B!$A$1:$BT$2000,MATCH(A!P420,B!$AX$1:$AX$2000,0),D!$B$15))</f>
        <v/>
      </c>
      <c r="Q420">
        <f>A!Q420</f>
        <v>0</v>
      </c>
      <c r="R420">
        <f>A!R420</f>
        <v>0</v>
      </c>
      <c r="S420">
        <f>A!S420</f>
        <v>0</v>
      </c>
      <c r="T420">
        <f>A!T420</f>
        <v>0</v>
      </c>
      <c r="U420">
        <f>A!U420</f>
        <v>0</v>
      </c>
      <c r="V420" s="21">
        <f>IF(A!V420="&lt;",1,A!V420)</f>
        <v>0</v>
      </c>
      <c r="W420">
        <f>A!W420</f>
        <v>0</v>
      </c>
      <c r="X420">
        <f>A!X420</f>
        <v>0</v>
      </c>
      <c r="Y420">
        <f>A!Y420</f>
        <v>0</v>
      </c>
      <c r="Z420" s="21">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21"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t="e">
        <f>A!#REF!</f>
        <v>#REF!</v>
      </c>
      <c r="CR420" t="e">
        <f>A!#REF!</f>
        <v>#REF!</v>
      </c>
    </row>
    <row r="421" spans="1:96"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21" t="str">
        <f>IF(A!P421="","",INDEX(B!$A$1:$BT$2000,MATCH(A!P421,B!$AX$1:$AX$2000,0),D!$B$15))</f>
        <v/>
      </c>
      <c r="Q421">
        <f>A!Q421</f>
        <v>0</v>
      </c>
      <c r="R421">
        <f>A!R421</f>
        <v>0</v>
      </c>
      <c r="S421">
        <f>A!S421</f>
        <v>0</v>
      </c>
      <c r="T421">
        <f>A!T421</f>
        <v>0</v>
      </c>
      <c r="U421">
        <f>A!U421</f>
        <v>0</v>
      </c>
      <c r="V421" s="21">
        <f>IF(A!V421="&lt;",1,A!V421)</f>
        <v>0</v>
      </c>
      <c r="W421">
        <f>A!W421</f>
        <v>0</v>
      </c>
      <c r="X421">
        <f>A!X421</f>
        <v>0</v>
      </c>
      <c r="Y421">
        <f>A!Y421</f>
        <v>0</v>
      </c>
      <c r="Z421" s="21">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21"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t="e">
        <f>A!#REF!</f>
        <v>#REF!</v>
      </c>
      <c r="CR421" t="e">
        <f>A!#REF!</f>
        <v>#REF!</v>
      </c>
    </row>
    <row r="422" spans="1:96"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21" t="str">
        <f>IF(A!P422="","",INDEX(B!$A$1:$BT$2000,MATCH(A!P422,B!$AX$1:$AX$2000,0),D!$B$15))</f>
        <v/>
      </c>
      <c r="Q422">
        <f>A!Q422</f>
        <v>0</v>
      </c>
      <c r="R422">
        <f>A!R422</f>
        <v>0</v>
      </c>
      <c r="S422">
        <f>A!S422</f>
        <v>0</v>
      </c>
      <c r="T422">
        <f>A!T422</f>
        <v>0</v>
      </c>
      <c r="U422">
        <f>A!U422</f>
        <v>0</v>
      </c>
      <c r="V422" s="21">
        <f>IF(A!V422="&lt;",1,A!V422)</f>
        <v>0</v>
      </c>
      <c r="W422">
        <f>A!W422</f>
        <v>0</v>
      </c>
      <c r="X422">
        <f>A!X422</f>
        <v>0</v>
      </c>
      <c r="Y422">
        <f>A!Y422</f>
        <v>0</v>
      </c>
      <c r="Z422" s="21">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21"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t="e">
        <f>A!#REF!</f>
        <v>#REF!</v>
      </c>
      <c r="CR422" t="e">
        <f>A!#REF!</f>
        <v>#REF!</v>
      </c>
    </row>
    <row r="423" spans="1:96"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21" t="str">
        <f>IF(A!P423="","",INDEX(B!$A$1:$BT$2000,MATCH(A!P423,B!$AX$1:$AX$2000,0),D!$B$15))</f>
        <v/>
      </c>
      <c r="Q423">
        <f>A!Q423</f>
        <v>0</v>
      </c>
      <c r="R423">
        <f>A!R423</f>
        <v>0</v>
      </c>
      <c r="S423">
        <f>A!S423</f>
        <v>0</v>
      </c>
      <c r="T423">
        <f>A!T423</f>
        <v>0</v>
      </c>
      <c r="U423">
        <f>A!U423</f>
        <v>0</v>
      </c>
      <c r="V423" s="21">
        <f>IF(A!V423="&lt;",1,A!V423)</f>
        <v>0</v>
      </c>
      <c r="W423">
        <f>A!W423</f>
        <v>0</v>
      </c>
      <c r="X423">
        <f>A!X423</f>
        <v>0</v>
      </c>
      <c r="Y423">
        <f>A!Y423</f>
        <v>0</v>
      </c>
      <c r="Z423" s="21">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21"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t="e">
        <f>A!#REF!</f>
        <v>#REF!</v>
      </c>
      <c r="CR423" t="e">
        <f>A!#REF!</f>
        <v>#REF!</v>
      </c>
    </row>
    <row r="424" spans="1:96"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21" t="str">
        <f>IF(A!P424="","",INDEX(B!$A$1:$BT$2000,MATCH(A!P424,B!$AX$1:$AX$2000,0),D!$B$15))</f>
        <v/>
      </c>
      <c r="Q424">
        <f>A!Q424</f>
        <v>0</v>
      </c>
      <c r="R424">
        <f>A!R424</f>
        <v>0</v>
      </c>
      <c r="S424">
        <f>A!S424</f>
        <v>0</v>
      </c>
      <c r="T424">
        <f>A!T424</f>
        <v>0</v>
      </c>
      <c r="U424">
        <f>A!U424</f>
        <v>0</v>
      </c>
      <c r="V424" s="21">
        <f>IF(A!V424="&lt;",1,A!V424)</f>
        <v>0</v>
      </c>
      <c r="W424">
        <f>A!W424</f>
        <v>0</v>
      </c>
      <c r="X424">
        <f>A!X424</f>
        <v>0</v>
      </c>
      <c r="Y424">
        <f>A!Y424</f>
        <v>0</v>
      </c>
      <c r="Z424" s="21">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21"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t="e">
        <f>A!#REF!</f>
        <v>#REF!</v>
      </c>
      <c r="CR424" t="e">
        <f>A!#REF!</f>
        <v>#REF!</v>
      </c>
    </row>
    <row r="425" spans="1:96"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21" t="str">
        <f>IF(A!P425="","",INDEX(B!$A$1:$BT$2000,MATCH(A!P425,B!$AX$1:$AX$2000,0),D!$B$15))</f>
        <v/>
      </c>
      <c r="Q425">
        <f>A!Q425</f>
        <v>0</v>
      </c>
      <c r="R425">
        <f>A!R425</f>
        <v>0</v>
      </c>
      <c r="S425">
        <f>A!S425</f>
        <v>0</v>
      </c>
      <c r="T425">
        <f>A!T425</f>
        <v>0</v>
      </c>
      <c r="U425">
        <f>A!U425</f>
        <v>0</v>
      </c>
      <c r="V425" s="21">
        <f>IF(A!V425="&lt;",1,A!V425)</f>
        <v>0</v>
      </c>
      <c r="W425">
        <f>A!W425</f>
        <v>0</v>
      </c>
      <c r="X425">
        <f>A!X425</f>
        <v>0</v>
      </c>
      <c r="Y425">
        <f>A!Y425</f>
        <v>0</v>
      </c>
      <c r="Z425" s="21">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21"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t="e">
        <f>A!#REF!</f>
        <v>#REF!</v>
      </c>
      <c r="CR425" t="e">
        <f>A!#REF!</f>
        <v>#REF!</v>
      </c>
    </row>
    <row r="426" spans="1:96"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21" t="str">
        <f>IF(A!P426="","",INDEX(B!$A$1:$BT$2000,MATCH(A!P426,B!$AX$1:$AX$2000,0),D!$B$15))</f>
        <v/>
      </c>
      <c r="Q426">
        <f>A!Q426</f>
        <v>0</v>
      </c>
      <c r="R426">
        <f>A!R426</f>
        <v>0</v>
      </c>
      <c r="S426">
        <f>A!S426</f>
        <v>0</v>
      </c>
      <c r="T426">
        <f>A!T426</f>
        <v>0</v>
      </c>
      <c r="U426">
        <f>A!U426</f>
        <v>0</v>
      </c>
      <c r="V426" s="21">
        <f>IF(A!V426="&lt;",1,A!V426)</f>
        <v>0</v>
      </c>
      <c r="W426">
        <f>A!W426</f>
        <v>0</v>
      </c>
      <c r="X426">
        <f>A!X426</f>
        <v>0</v>
      </c>
      <c r="Y426">
        <f>A!Y426</f>
        <v>0</v>
      </c>
      <c r="Z426" s="21">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21"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t="e">
        <f>A!#REF!</f>
        <v>#REF!</v>
      </c>
      <c r="CR426" t="e">
        <f>A!#REF!</f>
        <v>#REF!</v>
      </c>
    </row>
    <row r="427" spans="1:96"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21" t="str">
        <f>IF(A!P427="","",INDEX(B!$A$1:$BT$2000,MATCH(A!P427,B!$AX$1:$AX$2000,0),D!$B$15))</f>
        <v/>
      </c>
      <c r="Q427">
        <f>A!Q427</f>
        <v>0</v>
      </c>
      <c r="R427">
        <f>A!R427</f>
        <v>0</v>
      </c>
      <c r="S427">
        <f>A!S427</f>
        <v>0</v>
      </c>
      <c r="T427">
        <f>A!T427</f>
        <v>0</v>
      </c>
      <c r="U427">
        <f>A!U427</f>
        <v>0</v>
      </c>
      <c r="V427" s="21">
        <f>IF(A!V427="&lt;",1,A!V427)</f>
        <v>0</v>
      </c>
      <c r="W427">
        <f>A!W427</f>
        <v>0</v>
      </c>
      <c r="X427">
        <f>A!X427</f>
        <v>0</v>
      </c>
      <c r="Y427">
        <f>A!Y427</f>
        <v>0</v>
      </c>
      <c r="Z427" s="21">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21"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t="e">
        <f>A!#REF!</f>
        <v>#REF!</v>
      </c>
      <c r="CR427" t="e">
        <f>A!#REF!</f>
        <v>#REF!</v>
      </c>
    </row>
    <row r="428" spans="1:96"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21" t="str">
        <f>IF(A!P428="","",INDEX(B!$A$1:$BT$2000,MATCH(A!P428,B!$AX$1:$AX$2000,0),D!$B$15))</f>
        <v/>
      </c>
      <c r="Q428">
        <f>A!Q428</f>
        <v>0</v>
      </c>
      <c r="R428">
        <f>A!R428</f>
        <v>0</v>
      </c>
      <c r="S428">
        <f>A!S428</f>
        <v>0</v>
      </c>
      <c r="T428">
        <f>A!T428</f>
        <v>0</v>
      </c>
      <c r="U428">
        <f>A!U428</f>
        <v>0</v>
      </c>
      <c r="V428" s="21">
        <f>IF(A!V428="&lt;",1,A!V428)</f>
        <v>0</v>
      </c>
      <c r="W428">
        <f>A!W428</f>
        <v>0</v>
      </c>
      <c r="X428">
        <f>A!X428</f>
        <v>0</v>
      </c>
      <c r="Y428">
        <f>A!Y428</f>
        <v>0</v>
      </c>
      <c r="Z428" s="21">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21"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t="e">
        <f>A!#REF!</f>
        <v>#REF!</v>
      </c>
      <c r="CR428" t="e">
        <f>A!#REF!</f>
        <v>#REF!</v>
      </c>
    </row>
    <row r="429" spans="1:96"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21" t="str">
        <f>IF(A!P429="","",INDEX(B!$A$1:$BT$2000,MATCH(A!P429,B!$AX$1:$AX$2000,0),D!$B$15))</f>
        <v/>
      </c>
      <c r="Q429">
        <f>A!Q429</f>
        <v>0</v>
      </c>
      <c r="R429">
        <f>A!R429</f>
        <v>0</v>
      </c>
      <c r="S429">
        <f>A!S429</f>
        <v>0</v>
      </c>
      <c r="T429">
        <f>A!T429</f>
        <v>0</v>
      </c>
      <c r="U429">
        <f>A!U429</f>
        <v>0</v>
      </c>
      <c r="V429" s="21">
        <f>IF(A!V429="&lt;",1,A!V429)</f>
        <v>0</v>
      </c>
      <c r="W429">
        <f>A!W429</f>
        <v>0</v>
      </c>
      <c r="X429">
        <f>A!X429</f>
        <v>0</v>
      </c>
      <c r="Y429">
        <f>A!Y429</f>
        <v>0</v>
      </c>
      <c r="Z429" s="21">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21"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t="e">
        <f>A!#REF!</f>
        <v>#REF!</v>
      </c>
      <c r="CR429" t="e">
        <f>A!#REF!</f>
        <v>#REF!</v>
      </c>
    </row>
    <row r="430" spans="1:96"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21" t="str">
        <f>IF(A!P430="","",INDEX(B!$A$1:$BT$2000,MATCH(A!P430,B!$AX$1:$AX$2000,0),D!$B$15))</f>
        <v/>
      </c>
      <c r="Q430">
        <f>A!Q430</f>
        <v>0</v>
      </c>
      <c r="R430">
        <f>A!R430</f>
        <v>0</v>
      </c>
      <c r="S430">
        <f>A!S430</f>
        <v>0</v>
      </c>
      <c r="T430">
        <f>A!T430</f>
        <v>0</v>
      </c>
      <c r="U430">
        <f>A!U430</f>
        <v>0</v>
      </c>
      <c r="V430" s="21">
        <f>IF(A!V430="&lt;",1,A!V430)</f>
        <v>0</v>
      </c>
      <c r="W430">
        <f>A!W430</f>
        <v>0</v>
      </c>
      <c r="X430">
        <f>A!X430</f>
        <v>0</v>
      </c>
      <c r="Y430">
        <f>A!Y430</f>
        <v>0</v>
      </c>
      <c r="Z430" s="21">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21"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t="e">
        <f>A!#REF!</f>
        <v>#REF!</v>
      </c>
      <c r="CR430" t="e">
        <f>A!#REF!</f>
        <v>#REF!</v>
      </c>
    </row>
    <row r="431" spans="1:96"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21" t="str">
        <f>IF(A!P431="","",INDEX(B!$A$1:$BT$2000,MATCH(A!P431,B!$AX$1:$AX$2000,0),D!$B$15))</f>
        <v/>
      </c>
      <c r="Q431">
        <f>A!Q431</f>
        <v>0</v>
      </c>
      <c r="R431">
        <f>A!R431</f>
        <v>0</v>
      </c>
      <c r="S431">
        <f>A!S431</f>
        <v>0</v>
      </c>
      <c r="T431">
        <f>A!T431</f>
        <v>0</v>
      </c>
      <c r="U431">
        <f>A!U431</f>
        <v>0</v>
      </c>
      <c r="V431" s="21">
        <f>IF(A!V431="&lt;",1,A!V431)</f>
        <v>0</v>
      </c>
      <c r="W431">
        <f>A!W431</f>
        <v>0</v>
      </c>
      <c r="X431">
        <f>A!X431</f>
        <v>0</v>
      </c>
      <c r="Y431">
        <f>A!Y431</f>
        <v>0</v>
      </c>
      <c r="Z431" s="21">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21"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t="e">
        <f>A!#REF!</f>
        <v>#REF!</v>
      </c>
      <c r="CR431" t="e">
        <f>A!#REF!</f>
        <v>#REF!</v>
      </c>
    </row>
    <row r="432" spans="1:96"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21" t="str">
        <f>IF(A!P432="","",INDEX(B!$A$1:$BT$2000,MATCH(A!P432,B!$AX$1:$AX$2000,0),D!$B$15))</f>
        <v/>
      </c>
      <c r="Q432">
        <f>A!Q432</f>
        <v>0</v>
      </c>
      <c r="R432">
        <f>A!R432</f>
        <v>0</v>
      </c>
      <c r="S432">
        <f>A!S432</f>
        <v>0</v>
      </c>
      <c r="T432">
        <f>A!T432</f>
        <v>0</v>
      </c>
      <c r="U432">
        <f>A!U432</f>
        <v>0</v>
      </c>
      <c r="V432" s="21">
        <f>IF(A!V432="&lt;",1,A!V432)</f>
        <v>0</v>
      </c>
      <c r="W432">
        <f>A!W432</f>
        <v>0</v>
      </c>
      <c r="X432">
        <f>A!X432</f>
        <v>0</v>
      </c>
      <c r="Y432">
        <f>A!Y432</f>
        <v>0</v>
      </c>
      <c r="Z432" s="21">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21"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t="e">
        <f>A!#REF!</f>
        <v>#REF!</v>
      </c>
      <c r="CR432" t="e">
        <f>A!#REF!</f>
        <v>#REF!</v>
      </c>
    </row>
    <row r="433" spans="1:96"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21" t="str">
        <f>IF(A!P433="","",INDEX(B!$A$1:$BT$2000,MATCH(A!P433,B!$AX$1:$AX$2000,0),D!$B$15))</f>
        <v/>
      </c>
      <c r="Q433">
        <f>A!Q433</f>
        <v>0</v>
      </c>
      <c r="R433">
        <f>A!R433</f>
        <v>0</v>
      </c>
      <c r="S433">
        <f>A!S433</f>
        <v>0</v>
      </c>
      <c r="T433">
        <f>A!T433</f>
        <v>0</v>
      </c>
      <c r="U433">
        <f>A!U433</f>
        <v>0</v>
      </c>
      <c r="V433" s="21">
        <f>IF(A!V433="&lt;",1,A!V433)</f>
        <v>0</v>
      </c>
      <c r="W433">
        <f>A!W433</f>
        <v>0</v>
      </c>
      <c r="X433">
        <f>A!X433</f>
        <v>0</v>
      </c>
      <c r="Y433">
        <f>A!Y433</f>
        <v>0</v>
      </c>
      <c r="Z433" s="21">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21"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t="e">
        <f>A!#REF!</f>
        <v>#REF!</v>
      </c>
      <c r="CR433" t="e">
        <f>A!#REF!</f>
        <v>#REF!</v>
      </c>
    </row>
    <row r="434" spans="1:96"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21" t="str">
        <f>IF(A!P434="","",INDEX(B!$A$1:$BT$2000,MATCH(A!P434,B!$AX$1:$AX$2000,0),D!$B$15))</f>
        <v/>
      </c>
      <c r="Q434">
        <f>A!Q434</f>
        <v>0</v>
      </c>
      <c r="R434">
        <f>A!R434</f>
        <v>0</v>
      </c>
      <c r="S434">
        <f>A!S434</f>
        <v>0</v>
      </c>
      <c r="T434">
        <f>A!T434</f>
        <v>0</v>
      </c>
      <c r="U434">
        <f>A!U434</f>
        <v>0</v>
      </c>
      <c r="V434" s="21">
        <f>IF(A!V434="&lt;",1,A!V434)</f>
        <v>0</v>
      </c>
      <c r="W434">
        <f>A!W434</f>
        <v>0</v>
      </c>
      <c r="X434">
        <f>A!X434</f>
        <v>0</v>
      </c>
      <c r="Y434">
        <f>A!Y434</f>
        <v>0</v>
      </c>
      <c r="Z434" s="21">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21"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t="e">
        <f>A!#REF!</f>
        <v>#REF!</v>
      </c>
      <c r="CR434" t="e">
        <f>A!#REF!</f>
        <v>#REF!</v>
      </c>
    </row>
    <row r="435" spans="1:96"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21" t="str">
        <f>IF(A!P435="","",INDEX(B!$A$1:$BT$2000,MATCH(A!P435,B!$AX$1:$AX$2000,0),D!$B$15))</f>
        <v/>
      </c>
      <c r="Q435">
        <f>A!Q435</f>
        <v>0</v>
      </c>
      <c r="R435">
        <f>A!R435</f>
        <v>0</v>
      </c>
      <c r="S435">
        <f>A!S435</f>
        <v>0</v>
      </c>
      <c r="T435">
        <f>A!T435</f>
        <v>0</v>
      </c>
      <c r="U435">
        <f>A!U435</f>
        <v>0</v>
      </c>
      <c r="V435" s="21">
        <f>IF(A!V435="&lt;",1,A!V435)</f>
        <v>0</v>
      </c>
      <c r="W435">
        <f>A!W435</f>
        <v>0</v>
      </c>
      <c r="X435">
        <f>A!X435</f>
        <v>0</v>
      </c>
      <c r="Y435">
        <f>A!Y435</f>
        <v>0</v>
      </c>
      <c r="Z435" s="21">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21"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t="e">
        <f>A!#REF!</f>
        <v>#REF!</v>
      </c>
      <c r="CR435" t="e">
        <f>A!#REF!</f>
        <v>#REF!</v>
      </c>
    </row>
    <row r="436" spans="1:96"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21" t="str">
        <f>IF(A!P436="","",INDEX(B!$A$1:$BT$2000,MATCH(A!P436,B!$AX$1:$AX$2000,0),D!$B$15))</f>
        <v/>
      </c>
      <c r="Q436">
        <f>A!Q436</f>
        <v>0</v>
      </c>
      <c r="R436">
        <f>A!R436</f>
        <v>0</v>
      </c>
      <c r="S436">
        <f>A!S436</f>
        <v>0</v>
      </c>
      <c r="T436">
        <f>A!T436</f>
        <v>0</v>
      </c>
      <c r="U436">
        <f>A!U436</f>
        <v>0</v>
      </c>
      <c r="V436" s="21">
        <f>IF(A!V436="&lt;",1,A!V436)</f>
        <v>0</v>
      </c>
      <c r="W436">
        <f>A!W436</f>
        <v>0</v>
      </c>
      <c r="X436">
        <f>A!X436</f>
        <v>0</v>
      </c>
      <c r="Y436">
        <f>A!Y436</f>
        <v>0</v>
      </c>
      <c r="Z436" s="21">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21"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t="e">
        <f>A!#REF!</f>
        <v>#REF!</v>
      </c>
      <c r="CR436" t="e">
        <f>A!#REF!</f>
        <v>#REF!</v>
      </c>
    </row>
    <row r="437" spans="1:96"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21" t="str">
        <f>IF(A!P437="","",INDEX(B!$A$1:$BT$2000,MATCH(A!P437,B!$AX$1:$AX$2000,0),D!$B$15))</f>
        <v/>
      </c>
      <c r="Q437">
        <f>A!Q437</f>
        <v>0</v>
      </c>
      <c r="R437">
        <f>A!R437</f>
        <v>0</v>
      </c>
      <c r="S437">
        <f>A!S437</f>
        <v>0</v>
      </c>
      <c r="T437">
        <f>A!T437</f>
        <v>0</v>
      </c>
      <c r="U437">
        <f>A!U437</f>
        <v>0</v>
      </c>
      <c r="V437" s="21">
        <f>IF(A!V437="&lt;",1,A!V437)</f>
        <v>0</v>
      </c>
      <c r="W437">
        <f>A!W437</f>
        <v>0</v>
      </c>
      <c r="X437">
        <f>A!X437</f>
        <v>0</v>
      </c>
      <c r="Y437">
        <f>A!Y437</f>
        <v>0</v>
      </c>
      <c r="Z437" s="21">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21"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t="e">
        <f>A!#REF!</f>
        <v>#REF!</v>
      </c>
      <c r="CR437" t="e">
        <f>A!#REF!</f>
        <v>#REF!</v>
      </c>
    </row>
    <row r="438" spans="1:96"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21" t="str">
        <f>IF(A!P438="","",INDEX(B!$A$1:$BT$2000,MATCH(A!P438,B!$AX$1:$AX$2000,0),D!$B$15))</f>
        <v/>
      </c>
      <c r="Q438">
        <f>A!Q438</f>
        <v>0</v>
      </c>
      <c r="R438">
        <f>A!R438</f>
        <v>0</v>
      </c>
      <c r="S438">
        <f>A!S438</f>
        <v>0</v>
      </c>
      <c r="T438">
        <f>A!T438</f>
        <v>0</v>
      </c>
      <c r="U438">
        <f>A!U438</f>
        <v>0</v>
      </c>
      <c r="V438" s="21">
        <f>IF(A!V438="&lt;",1,A!V438)</f>
        <v>0</v>
      </c>
      <c r="W438">
        <f>A!W438</f>
        <v>0</v>
      </c>
      <c r="X438">
        <f>A!X438</f>
        <v>0</v>
      </c>
      <c r="Y438">
        <f>A!Y438</f>
        <v>0</v>
      </c>
      <c r="Z438" s="21">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21"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t="e">
        <f>A!#REF!</f>
        <v>#REF!</v>
      </c>
      <c r="CR438" t="e">
        <f>A!#REF!</f>
        <v>#REF!</v>
      </c>
    </row>
    <row r="439" spans="1:96"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21" t="str">
        <f>IF(A!P439="","",INDEX(B!$A$1:$BT$2000,MATCH(A!P439,B!$AX$1:$AX$2000,0),D!$B$15))</f>
        <v/>
      </c>
      <c r="Q439">
        <f>A!Q439</f>
        <v>0</v>
      </c>
      <c r="R439">
        <f>A!R439</f>
        <v>0</v>
      </c>
      <c r="S439">
        <f>A!S439</f>
        <v>0</v>
      </c>
      <c r="T439">
        <f>A!T439</f>
        <v>0</v>
      </c>
      <c r="U439">
        <f>A!U439</f>
        <v>0</v>
      </c>
      <c r="V439" s="21">
        <f>IF(A!V439="&lt;",1,A!V439)</f>
        <v>0</v>
      </c>
      <c r="W439">
        <f>A!W439</f>
        <v>0</v>
      </c>
      <c r="X439">
        <f>A!X439</f>
        <v>0</v>
      </c>
      <c r="Y439">
        <f>A!Y439</f>
        <v>0</v>
      </c>
      <c r="Z439" s="21">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21"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t="e">
        <f>A!#REF!</f>
        <v>#REF!</v>
      </c>
      <c r="CR439" t="e">
        <f>A!#REF!</f>
        <v>#REF!</v>
      </c>
    </row>
    <row r="440" spans="1:96"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21" t="str">
        <f>IF(A!P440="","",INDEX(B!$A$1:$BT$2000,MATCH(A!P440,B!$AX$1:$AX$2000,0),D!$B$15))</f>
        <v/>
      </c>
      <c r="Q440">
        <f>A!Q440</f>
        <v>0</v>
      </c>
      <c r="R440">
        <f>A!R440</f>
        <v>0</v>
      </c>
      <c r="S440">
        <f>A!S440</f>
        <v>0</v>
      </c>
      <c r="T440">
        <f>A!T440</f>
        <v>0</v>
      </c>
      <c r="U440">
        <f>A!U440</f>
        <v>0</v>
      </c>
      <c r="V440" s="21">
        <f>IF(A!V440="&lt;",1,A!V440)</f>
        <v>0</v>
      </c>
      <c r="W440">
        <f>A!W440</f>
        <v>0</v>
      </c>
      <c r="X440">
        <f>A!X440</f>
        <v>0</v>
      </c>
      <c r="Y440">
        <f>A!Y440</f>
        <v>0</v>
      </c>
      <c r="Z440" s="21">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21"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t="e">
        <f>A!#REF!</f>
        <v>#REF!</v>
      </c>
      <c r="CR440" t="e">
        <f>A!#REF!</f>
        <v>#REF!</v>
      </c>
    </row>
    <row r="441" spans="1:96"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21" t="str">
        <f>IF(A!P441="","",INDEX(B!$A$1:$BT$2000,MATCH(A!P441,B!$AX$1:$AX$2000,0),D!$B$15))</f>
        <v/>
      </c>
      <c r="Q441">
        <f>A!Q441</f>
        <v>0</v>
      </c>
      <c r="R441">
        <f>A!R441</f>
        <v>0</v>
      </c>
      <c r="S441">
        <f>A!S441</f>
        <v>0</v>
      </c>
      <c r="T441">
        <f>A!T441</f>
        <v>0</v>
      </c>
      <c r="U441">
        <f>A!U441</f>
        <v>0</v>
      </c>
      <c r="V441" s="21">
        <f>IF(A!V441="&lt;",1,A!V441)</f>
        <v>0</v>
      </c>
      <c r="W441">
        <f>A!W441</f>
        <v>0</v>
      </c>
      <c r="X441">
        <f>A!X441</f>
        <v>0</v>
      </c>
      <c r="Y441">
        <f>A!Y441</f>
        <v>0</v>
      </c>
      <c r="Z441" s="21">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21"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t="e">
        <f>A!#REF!</f>
        <v>#REF!</v>
      </c>
      <c r="CR441" t="e">
        <f>A!#REF!</f>
        <v>#REF!</v>
      </c>
    </row>
    <row r="442" spans="1:96"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21" t="str">
        <f>IF(A!P442="","",INDEX(B!$A$1:$BT$2000,MATCH(A!P442,B!$AX$1:$AX$2000,0),D!$B$15))</f>
        <v/>
      </c>
      <c r="Q442">
        <f>A!Q442</f>
        <v>0</v>
      </c>
      <c r="R442">
        <f>A!R442</f>
        <v>0</v>
      </c>
      <c r="S442">
        <f>A!S442</f>
        <v>0</v>
      </c>
      <c r="T442">
        <f>A!T442</f>
        <v>0</v>
      </c>
      <c r="U442">
        <f>A!U442</f>
        <v>0</v>
      </c>
      <c r="V442" s="21">
        <f>IF(A!V442="&lt;",1,A!V442)</f>
        <v>0</v>
      </c>
      <c r="W442">
        <f>A!W442</f>
        <v>0</v>
      </c>
      <c r="X442">
        <f>A!X442</f>
        <v>0</v>
      </c>
      <c r="Y442">
        <f>A!Y442</f>
        <v>0</v>
      </c>
      <c r="Z442" s="21">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21"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t="e">
        <f>A!#REF!</f>
        <v>#REF!</v>
      </c>
      <c r="CR442" t="e">
        <f>A!#REF!</f>
        <v>#REF!</v>
      </c>
    </row>
    <row r="443" spans="1:96"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21" t="str">
        <f>IF(A!P443="","",INDEX(B!$A$1:$BT$2000,MATCH(A!P443,B!$AX$1:$AX$2000,0),D!$B$15))</f>
        <v/>
      </c>
      <c r="Q443">
        <f>A!Q443</f>
        <v>0</v>
      </c>
      <c r="R443">
        <f>A!R443</f>
        <v>0</v>
      </c>
      <c r="S443">
        <f>A!S443</f>
        <v>0</v>
      </c>
      <c r="T443">
        <f>A!T443</f>
        <v>0</v>
      </c>
      <c r="U443">
        <f>A!U443</f>
        <v>0</v>
      </c>
      <c r="V443" s="21">
        <f>IF(A!V443="&lt;",1,A!V443)</f>
        <v>0</v>
      </c>
      <c r="W443">
        <f>A!W443</f>
        <v>0</v>
      </c>
      <c r="X443">
        <f>A!X443</f>
        <v>0</v>
      </c>
      <c r="Y443">
        <f>A!Y443</f>
        <v>0</v>
      </c>
      <c r="Z443" s="21">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21"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t="e">
        <f>A!#REF!</f>
        <v>#REF!</v>
      </c>
      <c r="CR443" t="e">
        <f>A!#REF!</f>
        <v>#REF!</v>
      </c>
    </row>
    <row r="444" spans="1:96"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21" t="str">
        <f>IF(A!P444="","",INDEX(B!$A$1:$BT$2000,MATCH(A!P444,B!$AX$1:$AX$2000,0),D!$B$15))</f>
        <v/>
      </c>
      <c r="Q444">
        <f>A!Q444</f>
        <v>0</v>
      </c>
      <c r="R444">
        <f>A!R444</f>
        <v>0</v>
      </c>
      <c r="S444">
        <f>A!S444</f>
        <v>0</v>
      </c>
      <c r="T444">
        <f>A!T444</f>
        <v>0</v>
      </c>
      <c r="U444">
        <f>A!U444</f>
        <v>0</v>
      </c>
      <c r="V444" s="21">
        <f>IF(A!V444="&lt;",1,A!V444)</f>
        <v>0</v>
      </c>
      <c r="W444">
        <f>A!W444</f>
        <v>0</v>
      </c>
      <c r="X444">
        <f>A!X444</f>
        <v>0</v>
      </c>
      <c r="Y444">
        <f>A!Y444</f>
        <v>0</v>
      </c>
      <c r="Z444" s="21">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21"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t="e">
        <f>A!#REF!</f>
        <v>#REF!</v>
      </c>
      <c r="CR444" t="e">
        <f>A!#REF!</f>
        <v>#REF!</v>
      </c>
    </row>
    <row r="445" spans="1:96"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21" t="str">
        <f>IF(A!P445="","",INDEX(B!$A$1:$BT$2000,MATCH(A!P445,B!$AX$1:$AX$2000,0),D!$B$15))</f>
        <v/>
      </c>
      <c r="Q445">
        <f>A!Q445</f>
        <v>0</v>
      </c>
      <c r="R445">
        <f>A!R445</f>
        <v>0</v>
      </c>
      <c r="S445">
        <f>A!S445</f>
        <v>0</v>
      </c>
      <c r="T445">
        <f>A!T445</f>
        <v>0</v>
      </c>
      <c r="U445">
        <f>A!U445</f>
        <v>0</v>
      </c>
      <c r="V445" s="21">
        <f>IF(A!V445="&lt;",1,A!V445)</f>
        <v>0</v>
      </c>
      <c r="W445">
        <f>A!W445</f>
        <v>0</v>
      </c>
      <c r="X445">
        <f>A!X445</f>
        <v>0</v>
      </c>
      <c r="Y445">
        <f>A!Y445</f>
        <v>0</v>
      </c>
      <c r="Z445" s="21">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21"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t="e">
        <f>A!#REF!</f>
        <v>#REF!</v>
      </c>
      <c r="CR445" t="e">
        <f>A!#REF!</f>
        <v>#REF!</v>
      </c>
    </row>
    <row r="446" spans="1:96"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21" t="str">
        <f>IF(A!P446="","",INDEX(B!$A$1:$BT$2000,MATCH(A!P446,B!$AX$1:$AX$2000,0),D!$B$15))</f>
        <v/>
      </c>
      <c r="Q446">
        <f>A!Q446</f>
        <v>0</v>
      </c>
      <c r="R446">
        <f>A!R446</f>
        <v>0</v>
      </c>
      <c r="S446">
        <f>A!S446</f>
        <v>0</v>
      </c>
      <c r="T446">
        <f>A!T446</f>
        <v>0</v>
      </c>
      <c r="U446">
        <f>A!U446</f>
        <v>0</v>
      </c>
      <c r="V446" s="21">
        <f>IF(A!V446="&lt;",1,A!V446)</f>
        <v>0</v>
      </c>
      <c r="W446">
        <f>A!W446</f>
        <v>0</v>
      </c>
      <c r="X446">
        <f>A!X446</f>
        <v>0</v>
      </c>
      <c r="Y446">
        <f>A!Y446</f>
        <v>0</v>
      </c>
      <c r="Z446" s="21">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21"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t="e">
        <f>A!#REF!</f>
        <v>#REF!</v>
      </c>
      <c r="CR446" t="e">
        <f>A!#REF!</f>
        <v>#REF!</v>
      </c>
    </row>
    <row r="447" spans="1:96"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21" t="str">
        <f>IF(A!P447="","",INDEX(B!$A$1:$BT$2000,MATCH(A!P447,B!$AX$1:$AX$2000,0),D!$B$15))</f>
        <v/>
      </c>
      <c r="Q447">
        <f>A!Q447</f>
        <v>0</v>
      </c>
      <c r="R447">
        <f>A!R447</f>
        <v>0</v>
      </c>
      <c r="S447">
        <f>A!S447</f>
        <v>0</v>
      </c>
      <c r="T447">
        <f>A!T447</f>
        <v>0</v>
      </c>
      <c r="U447">
        <f>A!U447</f>
        <v>0</v>
      </c>
      <c r="V447" s="21">
        <f>IF(A!V447="&lt;",1,A!V447)</f>
        <v>0</v>
      </c>
      <c r="W447">
        <f>A!W447</f>
        <v>0</v>
      </c>
      <c r="X447">
        <f>A!X447</f>
        <v>0</v>
      </c>
      <c r="Y447">
        <f>A!Y447</f>
        <v>0</v>
      </c>
      <c r="Z447" s="21">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21"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t="e">
        <f>A!#REF!</f>
        <v>#REF!</v>
      </c>
      <c r="CR447" t="e">
        <f>A!#REF!</f>
        <v>#REF!</v>
      </c>
    </row>
    <row r="448" spans="1:96"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21" t="str">
        <f>IF(A!P448="","",INDEX(B!$A$1:$BT$2000,MATCH(A!P448,B!$AX$1:$AX$2000,0),D!$B$15))</f>
        <v/>
      </c>
      <c r="Q448">
        <f>A!Q448</f>
        <v>0</v>
      </c>
      <c r="R448">
        <f>A!R448</f>
        <v>0</v>
      </c>
      <c r="S448">
        <f>A!S448</f>
        <v>0</v>
      </c>
      <c r="T448">
        <f>A!T448</f>
        <v>0</v>
      </c>
      <c r="U448">
        <f>A!U448</f>
        <v>0</v>
      </c>
      <c r="V448" s="21">
        <f>IF(A!V448="&lt;",1,A!V448)</f>
        <v>0</v>
      </c>
      <c r="W448">
        <f>A!W448</f>
        <v>0</v>
      </c>
      <c r="X448">
        <f>A!X448</f>
        <v>0</v>
      </c>
      <c r="Y448">
        <f>A!Y448</f>
        <v>0</v>
      </c>
      <c r="Z448" s="21">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21"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t="e">
        <f>A!#REF!</f>
        <v>#REF!</v>
      </c>
      <c r="CR448" t="e">
        <f>A!#REF!</f>
        <v>#REF!</v>
      </c>
    </row>
    <row r="449" spans="1:96"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21" t="str">
        <f>IF(A!P449="","",INDEX(B!$A$1:$BT$2000,MATCH(A!P449,B!$AX$1:$AX$2000,0),D!$B$15))</f>
        <v/>
      </c>
      <c r="Q449">
        <f>A!Q449</f>
        <v>0</v>
      </c>
      <c r="R449">
        <f>A!R449</f>
        <v>0</v>
      </c>
      <c r="S449">
        <f>A!S449</f>
        <v>0</v>
      </c>
      <c r="T449">
        <f>A!T449</f>
        <v>0</v>
      </c>
      <c r="U449">
        <f>A!U449</f>
        <v>0</v>
      </c>
      <c r="V449" s="21">
        <f>IF(A!V449="&lt;",1,A!V449)</f>
        <v>0</v>
      </c>
      <c r="W449">
        <f>A!W449</f>
        <v>0</v>
      </c>
      <c r="X449">
        <f>A!X449</f>
        <v>0</v>
      </c>
      <c r="Y449">
        <f>A!Y449</f>
        <v>0</v>
      </c>
      <c r="Z449" s="21">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21"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t="e">
        <f>A!#REF!</f>
        <v>#REF!</v>
      </c>
      <c r="CR449" t="e">
        <f>A!#REF!</f>
        <v>#REF!</v>
      </c>
    </row>
    <row r="450" spans="1:96"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21" t="str">
        <f>IF(A!P450="","",INDEX(B!$A$1:$BT$2000,MATCH(A!P450,B!$AX$1:$AX$2000,0),D!$B$15))</f>
        <v/>
      </c>
      <c r="Q450">
        <f>A!Q450</f>
        <v>0</v>
      </c>
      <c r="R450">
        <f>A!R450</f>
        <v>0</v>
      </c>
      <c r="S450">
        <f>A!S450</f>
        <v>0</v>
      </c>
      <c r="T450">
        <f>A!T450</f>
        <v>0</v>
      </c>
      <c r="U450">
        <f>A!U450</f>
        <v>0</v>
      </c>
      <c r="V450" s="21">
        <f>IF(A!V450="&lt;",1,A!V450)</f>
        <v>0</v>
      </c>
      <c r="W450">
        <f>A!W450</f>
        <v>0</v>
      </c>
      <c r="X450">
        <f>A!X450</f>
        <v>0</v>
      </c>
      <c r="Y450">
        <f>A!Y450</f>
        <v>0</v>
      </c>
      <c r="Z450" s="21">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21"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t="e">
        <f>A!#REF!</f>
        <v>#REF!</v>
      </c>
      <c r="CR450" t="e">
        <f>A!#REF!</f>
        <v>#REF!</v>
      </c>
    </row>
    <row r="451" spans="1:96"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21" t="str">
        <f>IF(A!P451="","",INDEX(B!$A$1:$BT$2000,MATCH(A!P451,B!$AX$1:$AX$2000,0),D!$B$15))</f>
        <v/>
      </c>
      <c r="Q451">
        <f>A!Q451</f>
        <v>0</v>
      </c>
      <c r="R451">
        <f>A!R451</f>
        <v>0</v>
      </c>
      <c r="S451">
        <f>A!S451</f>
        <v>0</v>
      </c>
      <c r="T451">
        <f>A!T451</f>
        <v>0</v>
      </c>
      <c r="U451">
        <f>A!U451</f>
        <v>0</v>
      </c>
      <c r="V451" s="21">
        <f>IF(A!V451="&lt;",1,A!V451)</f>
        <v>0</v>
      </c>
      <c r="W451">
        <f>A!W451</f>
        <v>0</v>
      </c>
      <c r="X451">
        <f>A!X451</f>
        <v>0</v>
      </c>
      <c r="Y451">
        <f>A!Y451</f>
        <v>0</v>
      </c>
      <c r="Z451" s="21">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21"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t="e">
        <f>A!#REF!</f>
        <v>#REF!</v>
      </c>
      <c r="CR451" t="e">
        <f>A!#REF!</f>
        <v>#REF!</v>
      </c>
    </row>
    <row r="452" spans="1:96"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21" t="str">
        <f>IF(A!P452="","",INDEX(B!$A$1:$BT$2000,MATCH(A!P452,B!$AX$1:$AX$2000,0),D!$B$15))</f>
        <v/>
      </c>
      <c r="Q452">
        <f>A!Q452</f>
        <v>0</v>
      </c>
      <c r="R452">
        <f>A!R452</f>
        <v>0</v>
      </c>
      <c r="S452">
        <f>A!S452</f>
        <v>0</v>
      </c>
      <c r="T452">
        <f>A!T452</f>
        <v>0</v>
      </c>
      <c r="U452">
        <f>A!U452</f>
        <v>0</v>
      </c>
      <c r="V452" s="21">
        <f>IF(A!V452="&lt;",1,A!V452)</f>
        <v>0</v>
      </c>
      <c r="W452">
        <f>A!W452</f>
        <v>0</v>
      </c>
      <c r="X452">
        <f>A!X452</f>
        <v>0</v>
      </c>
      <c r="Y452">
        <f>A!Y452</f>
        <v>0</v>
      </c>
      <c r="Z452" s="21">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21"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t="e">
        <f>A!#REF!</f>
        <v>#REF!</v>
      </c>
      <c r="CR452" t="e">
        <f>A!#REF!</f>
        <v>#REF!</v>
      </c>
    </row>
    <row r="453" spans="1:96"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21" t="str">
        <f>IF(A!P453="","",INDEX(B!$A$1:$BT$2000,MATCH(A!P453,B!$AX$1:$AX$2000,0),D!$B$15))</f>
        <v/>
      </c>
      <c r="Q453">
        <f>A!Q453</f>
        <v>0</v>
      </c>
      <c r="R453">
        <f>A!R453</f>
        <v>0</v>
      </c>
      <c r="S453">
        <f>A!S453</f>
        <v>0</v>
      </c>
      <c r="T453">
        <f>A!T453</f>
        <v>0</v>
      </c>
      <c r="U453">
        <f>A!U453</f>
        <v>0</v>
      </c>
      <c r="V453" s="21">
        <f>IF(A!V453="&lt;",1,A!V453)</f>
        <v>0</v>
      </c>
      <c r="W453">
        <f>A!W453</f>
        <v>0</v>
      </c>
      <c r="X453">
        <f>A!X453</f>
        <v>0</v>
      </c>
      <c r="Y453">
        <f>A!Y453</f>
        <v>0</v>
      </c>
      <c r="Z453" s="21">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21"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t="e">
        <f>A!#REF!</f>
        <v>#REF!</v>
      </c>
      <c r="CR453" t="e">
        <f>A!#REF!</f>
        <v>#REF!</v>
      </c>
    </row>
    <row r="454" spans="1:96"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21" t="str">
        <f>IF(A!P454="","",INDEX(B!$A$1:$BT$2000,MATCH(A!P454,B!$AX$1:$AX$2000,0),D!$B$15))</f>
        <v/>
      </c>
      <c r="Q454">
        <f>A!Q454</f>
        <v>0</v>
      </c>
      <c r="R454">
        <f>A!R454</f>
        <v>0</v>
      </c>
      <c r="S454">
        <f>A!S454</f>
        <v>0</v>
      </c>
      <c r="T454">
        <f>A!T454</f>
        <v>0</v>
      </c>
      <c r="U454">
        <f>A!U454</f>
        <v>0</v>
      </c>
      <c r="V454" s="21">
        <f>IF(A!V454="&lt;",1,A!V454)</f>
        <v>0</v>
      </c>
      <c r="W454">
        <f>A!W454</f>
        <v>0</v>
      </c>
      <c r="X454">
        <f>A!X454</f>
        <v>0</v>
      </c>
      <c r="Y454">
        <f>A!Y454</f>
        <v>0</v>
      </c>
      <c r="Z454" s="21">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21"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t="e">
        <f>A!#REF!</f>
        <v>#REF!</v>
      </c>
      <c r="CR454" t="e">
        <f>A!#REF!</f>
        <v>#REF!</v>
      </c>
    </row>
    <row r="455" spans="1:96"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21" t="str">
        <f>IF(A!P455="","",INDEX(B!$A$1:$BT$2000,MATCH(A!P455,B!$AX$1:$AX$2000,0),D!$B$15))</f>
        <v/>
      </c>
      <c r="Q455">
        <f>A!Q455</f>
        <v>0</v>
      </c>
      <c r="R455">
        <f>A!R455</f>
        <v>0</v>
      </c>
      <c r="S455">
        <f>A!S455</f>
        <v>0</v>
      </c>
      <c r="T455">
        <f>A!T455</f>
        <v>0</v>
      </c>
      <c r="U455">
        <f>A!U455</f>
        <v>0</v>
      </c>
      <c r="V455" s="21">
        <f>IF(A!V455="&lt;",1,A!V455)</f>
        <v>0</v>
      </c>
      <c r="W455">
        <f>A!W455</f>
        <v>0</v>
      </c>
      <c r="X455">
        <f>A!X455</f>
        <v>0</v>
      </c>
      <c r="Y455">
        <f>A!Y455</f>
        <v>0</v>
      </c>
      <c r="Z455" s="21">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21"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t="e">
        <f>A!#REF!</f>
        <v>#REF!</v>
      </c>
      <c r="CR455" t="e">
        <f>A!#REF!</f>
        <v>#REF!</v>
      </c>
    </row>
    <row r="456" spans="1:96"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21" t="str">
        <f>IF(A!P456="","",INDEX(B!$A$1:$BT$2000,MATCH(A!P456,B!$AX$1:$AX$2000,0),D!$B$15))</f>
        <v/>
      </c>
      <c r="Q456">
        <f>A!Q456</f>
        <v>0</v>
      </c>
      <c r="R456">
        <f>A!R456</f>
        <v>0</v>
      </c>
      <c r="S456">
        <f>A!S456</f>
        <v>0</v>
      </c>
      <c r="T456">
        <f>A!T456</f>
        <v>0</v>
      </c>
      <c r="U456">
        <f>A!U456</f>
        <v>0</v>
      </c>
      <c r="V456" s="21">
        <f>IF(A!V456="&lt;",1,A!V456)</f>
        <v>0</v>
      </c>
      <c r="W456">
        <f>A!W456</f>
        <v>0</v>
      </c>
      <c r="X456">
        <f>A!X456</f>
        <v>0</v>
      </c>
      <c r="Y456">
        <f>A!Y456</f>
        <v>0</v>
      </c>
      <c r="Z456" s="21">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21"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t="e">
        <f>A!#REF!</f>
        <v>#REF!</v>
      </c>
      <c r="CR456" t="e">
        <f>A!#REF!</f>
        <v>#REF!</v>
      </c>
    </row>
    <row r="457" spans="1:96"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21" t="str">
        <f>IF(A!P457="","",INDEX(B!$A$1:$BT$2000,MATCH(A!P457,B!$AX$1:$AX$2000,0),D!$B$15))</f>
        <v/>
      </c>
      <c r="Q457">
        <f>A!Q457</f>
        <v>0</v>
      </c>
      <c r="R457">
        <f>A!R457</f>
        <v>0</v>
      </c>
      <c r="S457">
        <f>A!S457</f>
        <v>0</v>
      </c>
      <c r="T457">
        <f>A!T457</f>
        <v>0</v>
      </c>
      <c r="U457">
        <f>A!U457</f>
        <v>0</v>
      </c>
      <c r="V457" s="21">
        <f>IF(A!V457="&lt;",1,A!V457)</f>
        <v>0</v>
      </c>
      <c r="W457">
        <f>A!W457</f>
        <v>0</v>
      </c>
      <c r="X457">
        <f>A!X457</f>
        <v>0</v>
      </c>
      <c r="Y457">
        <f>A!Y457</f>
        <v>0</v>
      </c>
      <c r="Z457" s="21">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21"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t="e">
        <f>A!#REF!</f>
        <v>#REF!</v>
      </c>
      <c r="CR457" t="e">
        <f>A!#REF!</f>
        <v>#REF!</v>
      </c>
    </row>
    <row r="458" spans="1:96"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21" t="str">
        <f>IF(A!P458="","",INDEX(B!$A$1:$BT$2000,MATCH(A!P458,B!$AX$1:$AX$2000,0),D!$B$15))</f>
        <v/>
      </c>
      <c r="Q458">
        <f>A!Q458</f>
        <v>0</v>
      </c>
      <c r="R458">
        <f>A!R458</f>
        <v>0</v>
      </c>
      <c r="S458">
        <f>A!S458</f>
        <v>0</v>
      </c>
      <c r="T458">
        <f>A!T458</f>
        <v>0</v>
      </c>
      <c r="U458">
        <f>A!U458</f>
        <v>0</v>
      </c>
      <c r="V458" s="21">
        <f>IF(A!V458="&lt;",1,A!V458)</f>
        <v>0</v>
      </c>
      <c r="W458">
        <f>A!W458</f>
        <v>0</v>
      </c>
      <c r="X458">
        <f>A!X458</f>
        <v>0</v>
      </c>
      <c r="Y458">
        <f>A!Y458</f>
        <v>0</v>
      </c>
      <c r="Z458" s="21">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21"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t="e">
        <f>A!#REF!</f>
        <v>#REF!</v>
      </c>
      <c r="CR458" t="e">
        <f>A!#REF!</f>
        <v>#REF!</v>
      </c>
    </row>
    <row r="459" spans="1:96"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21" t="str">
        <f>IF(A!P459="","",INDEX(B!$A$1:$BT$2000,MATCH(A!P459,B!$AX$1:$AX$2000,0),D!$B$15))</f>
        <v/>
      </c>
      <c r="Q459">
        <f>A!Q459</f>
        <v>0</v>
      </c>
      <c r="R459">
        <f>A!R459</f>
        <v>0</v>
      </c>
      <c r="S459">
        <f>A!S459</f>
        <v>0</v>
      </c>
      <c r="T459">
        <f>A!T459</f>
        <v>0</v>
      </c>
      <c r="U459">
        <f>A!U459</f>
        <v>0</v>
      </c>
      <c r="V459" s="21">
        <f>IF(A!V459="&lt;",1,A!V459)</f>
        <v>0</v>
      </c>
      <c r="W459">
        <f>A!W459</f>
        <v>0</v>
      </c>
      <c r="X459">
        <f>A!X459</f>
        <v>0</v>
      </c>
      <c r="Y459">
        <f>A!Y459</f>
        <v>0</v>
      </c>
      <c r="Z459" s="21">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21"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t="e">
        <f>A!#REF!</f>
        <v>#REF!</v>
      </c>
      <c r="CR459" t="e">
        <f>A!#REF!</f>
        <v>#REF!</v>
      </c>
    </row>
    <row r="460" spans="1:96"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21" t="str">
        <f>IF(A!P460="","",INDEX(B!$A$1:$BT$2000,MATCH(A!P460,B!$AX$1:$AX$2000,0),D!$B$15))</f>
        <v/>
      </c>
      <c r="Q460">
        <f>A!Q460</f>
        <v>0</v>
      </c>
      <c r="R460">
        <f>A!R460</f>
        <v>0</v>
      </c>
      <c r="S460">
        <f>A!S460</f>
        <v>0</v>
      </c>
      <c r="T460">
        <f>A!T460</f>
        <v>0</v>
      </c>
      <c r="U460">
        <f>A!U460</f>
        <v>0</v>
      </c>
      <c r="V460" s="21">
        <f>IF(A!V460="&lt;",1,A!V460)</f>
        <v>0</v>
      </c>
      <c r="W460">
        <f>A!W460</f>
        <v>0</v>
      </c>
      <c r="X460">
        <f>A!X460</f>
        <v>0</v>
      </c>
      <c r="Y460">
        <f>A!Y460</f>
        <v>0</v>
      </c>
      <c r="Z460" s="21">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21"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t="e">
        <f>A!#REF!</f>
        <v>#REF!</v>
      </c>
      <c r="CR460" t="e">
        <f>A!#REF!</f>
        <v>#REF!</v>
      </c>
    </row>
    <row r="461" spans="1:96"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21" t="str">
        <f>IF(A!P461="","",INDEX(B!$A$1:$BT$2000,MATCH(A!P461,B!$AX$1:$AX$2000,0),D!$B$15))</f>
        <v/>
      </c>
      <c r="Q461">
        <f>A!Q461</f>
        <v>0</v>
      </c>
      <c r="R461">
        <f>A!R461</f>
        <v>0</v>
      </c>
      <c r="S461">
        <f>A!S461</f>
        <v>0</v>
      </c>
      <c r="T461">
        <f>A!T461</f>
        <v>0</v>
      </c>
      <c r="U461">
        <f>A!U461</f>
        <v>0</v>
      </c>
      <c r="V461" s="21">
        <f>IF(A!V461="&lt;",1,A!V461)</f>
        <v>0</v>
      </c>
      <c r="W461">
        <f>A!W461</f>
        <v>0</v>
      </c>
      <c r="X461">
        <f>A!X461</f>
        <v>0</v>
      </c>
      <c r="Y461">
        <f>A!Y461</f>
        <v>0</v>
      </c>
      <c r="Z461" s="21">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21"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t="e">
        <f>A!#REF!</f>
        <v>#REF!</v>
      </c>
      <c r="CR461" t="e">
        <f>A!#REF!</f>
        <v>#REF!</v>
      </c>
    </row>
    <row r="462" spans="1:96"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21" t="str">
        <f>IF(A!P462="","",INDEX(B!$A$1:$BT$2000,MATCH(A!P462,B!$AX$1:$AX$2000,0),D!$B$15))</f>
        <v/>
      </c>
      <c r="Q462">
        <f>A!Q462</f>
        <v>0</v>
      </c>
      <c r="R462">
        <f>A!R462</f>
        <v>0</v>
      </c>
      <c r="S462">
        <f>A!S462</f>
        <v>0</v>
      </c>
      <c r="T462">
        <f>A!T462</f>
        <v>0</v>
      </c>
      <c r="U462">
        <f>A!U462</f>
        <v>0</v>
      </c>
      <c r="V462" s="21">
        <f>IF(A!V462="&lt;",1,A!V462)</f>
        <v>0</v>
      </c>
      <c r="W462">
        <f>A!W462</f>
        <v>0</v>
      </c>
      <c r="X462">
        <f>A!X462</f>
        <v>0</v>
      </c>
      <c r="Y462">
        <f>A!Y462</f>
        <v>0</v>
      </c>
      <c r="Z462" s="21">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21"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t="e">
        <f>A!#REF!</f>
        <v>#REF!</v>
      </c>
      <c r="CR462" t="e">
        <f>A!#REF!</f>
        <v>#REF!</v>
      </c>
    </row>
    <row r="463" spans="1:96"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21" t="str">
        <f>IF(A!P463="","",INDEX(B!$A$1:$BT$2000,MATCH(A!P463,B!$AX$1:$AX$2000,0),D!$B$15))</f>
        <v/>
      </c>
      <c r="Q463">
        <f>A!Q463</f>
        <v>0</v>
      </c>
      <c r="R463">
        <f>A!R463</f>
        <v>0</v>
      </c>
      <c r="S463">
        <f>A!S463</f>
        <v>0</v>
      </c>
      <c r="T463">
        <f>A!T463</f>
        <v>0</v>
      </c>
      <c r="U463">
        <f>A!U463</f>
        <v>0</v>
      </c>
      <c r="V463" s="21">
        <f>IF(A!V463="&lt;",1,A!V463)</f>
        <v>0</v>
      </c>
      <c r="W463">
        <f>A!W463</f>
        <v>0</v>
      </c>
      <c r="X463">
        <f>A!X463</f>
        <v>0</v>
      </c>
      <c r="Y463">
        <f>A!Y463</f>
        <v>0</v>
      </c>
      <c r="Z463" s="21">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21"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t="e">
        <f>A!#REF!</f>
        <v>#REF!</v>
      </c>
      <c r="CR463" t="e">
        <f>A!#REF!</f>
        <v>#REF!</v>
      </c>
    </row>
    <row r="464" spans="1:96"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21" t="str">
        <f>IF(A!P464="","",INDEX(B!$A$1:$BT$2000,MATCH(A!P464,B!$AX$1:$AX$2000,0),D!$B$15))</f>
        <v/>
      </c>
      <c r="Q464">
        <f>A!Q464</f>
        <v>0</v>
      </c>
      <c r="R464">
        <f>A!R464</f>
        <v>0</v>
      </c>
      <c r="S464">
        <f>A!S464</f>
        <v>0</v>
      </c>
      <c r="T464">
        <f>A!T464</f>
        <v>0</v>
      </c>
      <c r="U464">
        <f>A!U464</f>
        <v>0</v>
      </c>
      <c r="V464" s="21">
        <f>IF(A!V464="&lt;",1,A!V464)</f>
        <v>0</v>
      </c>
      <c r="W464">
        <f>A!W464</f>
        <v>0</v>
      </c>
      <c r="X464">
        <f>A!X464</f>
        <v>0</v>
      </c>
      <c r="Y464">
        <f>A!Y464</f>
        <v>0</v>
      </c>
      <c r="Z464" s="21">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21"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t="e">
        <f>A!#REF!</f>
        <v>#REF!</v>
      </c>
      <c r="CR464" t="e">
        <f>A!#REF!</f>
        <v>#REF!</v>
      </c>
    </row>
    <row r="465" spans="1:96"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21" t="str">
        <f>IF(A!P465="","",INDEX(B!$A$1:$BT$2000,MATCH(A!P465,B!$AX$1:$AX$2000,0),D!$B$15))</f>
        <v/>
      </c>
      <c r="Q465">
        <f>A!Q465</f>
        <v>0</v>
      </c>
      <c r="R465">
        <f>A!R465</f>
        <v>0</v>
      </c>
      <c r="S465">
        <f>A!S465</f>
        <v>0</v>
      </c>
      <c r="T465">
        <f>A!T465</f>
        <v>0</v>
      </c>
      <c r="U465">
        <f>A!U465</f>
        <v>0</v>
      </c>
      <c r="V465" s="21">
        <f>IF(A!V465="&lt;",1,A!V465)</f>
        <v>0</v>
      </c>
      <c r="W465">
        <f>A!W465</f>
        <v>0</v>
      </c>
      <c r="X465">
        <f>A!X465</f>
        <v>0</v>
      </c>
      <c r="Y465">
        <f>A!Y465</f>
        <v>0</v>
      </c>
      <c r="Z465" s="21">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21"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t="e">
        <f>A!#REF!</f>
        <v>#REF!</v>
      </c>
      <c r="CR465" t="e">
        <f>A!#REF!</f>
        <v>#REF!</v>
      </c>
    </row>
    <row r="466" spans="1:96"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21" t="str">
        <f>IF(A!P466="","",INDEX(B!$A$1:$BT$2000,MATCH(A!P466,B!$AX$1:$AX$2000,0),D!$B$15))</f>
        <v/>
      </c>
      <c r="Q466">
        <f>A!Q466</f>
        <v>0</v>
      </c>
      <c r="R466">
        <f>A!R466</f>
        <v>0</v>
      </c>
      <c r="S466">
        <f>A!S466</f>
        <v>0</v>
      </c>
      <c r="T466">
        <f>A!T466</f>
        <v>0</v>
      </c>
      <c r="U466">
        <f>A!U466</f>
        <v>0</v>
      </c>
      <c r="V466" s="21">
        <f>IF(A!V466="&lt;",1,A!V466)</f>
        <v>0</v>
      </c>
      <c r="W466">
        <f>A!W466</f>
        <v>0</v>
      </c>
      <c r="X466">
        <f>A!X466</f>
        <v>0</v>
      </c>
      <c r="Y466">
        <f>A!Y466</f>
        <v>0</v>
      </c>
      <c r="Z466" s="21">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21"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t="e">
        <f>A!#REF!</f>
        <v>#REF!</v>
      </c>
      <c r="CR466" t="e">
        <f>A!#REF!</f>
        <v>#REF!</v>
      </c>
    </row>
    <row r="467" spans="1:96"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21" t="str">
        <f>IF(A!P467="","",INDEX(B!$A$1:$BT$2000,MATCH(A!P467,B!$AX$1:$AX$2000,0),D!$B$15))</f>
        <v/>
      </c>
      <c r="Q467">
        <f>A!Q467</f>
        <v>0</v>
      </c>
      <c r="R467">
        <f>A!R467</f>
        <v>0</v>
      </c>
      <c r="S467">
        <f>A!S467</f>
        <v>0</v>
      </c>
      <c r="T467">
        <f>A!T467</f>
        <v>0</v>
      </c>
      <c r="U467">
        <f>A!U467</f>
        <v>0</v>
      </c>
      <c r="V467" s="21">
        <f>IF(A!V467="&lt;",1,A!V467)</f>
        <v>0</v>
      </c>
      <c r="W467">
        <f>A!W467</f>
        <v>0</v>
      </c>
      <c r="X467">
        <f>A!X467</f>
        <v>0</v>
      </c>
      <c r="Y467">
        <f>A!Y467</f>
        <v>0</v>
      </c>
      <c r="Z467" s="21">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21"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t="e">
        <f>A!#REF!</f>
        <v>#REF!</v>
      </c>
      <c r="CR467" t="e">
        <f>A!#REF!</f>
        <v>#REF!</v>
      </c>
    </row>
    <row r="468" spans="1:96"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21" t="str">
        <f>IF(A!P468="","",INDEX(B!$A$1:$BT$2000,MATCH(A!P468,B!$AX$1:$AX$2000,0),D!$B$15))</f>
        <v/>
      </c>
      <c r="Q468">
        <f>A!Q468</f>
        <v>0</v>
      </c>
      <c r="R468">
        <f>A!R468</f>
        <v>0</v>
      </c>
      <c r="S468">
        <f>A!S468</f>
        <v>0</v>
      </c>
      <c r="T468">
        <f>A!T468</f>
        <v>0</v>
      </c>
      <c r="U468">
        <f>A!U468</f>
        <v>0</v>
      </c>
      <c r="V468" s="21">
        <f>IF(A!V468="&lt;",1,A!V468)</f>
        <v>0</v>
      </c>
      <c r="W468">
        <f>A!W468</f>
        <v>0</v>
      </c>
      <c r="X468">
        <f>A!X468</f>
        <v>0</v>
      </c>
      <c r="Y468">
        <f>A!Y468</f>
        <v>0</v>
      </c>
      <c r="Z468" s="21">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21"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t="e">
        <f>A!#REF!</f>
        <v>#REF!</v>
      </c>
      <c r="CR468" t="e">
        <f>A!#REF!</f>
        <v>#REF!</v>
      </c>
    </row>
    <row r="469" spans="1:96"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21" t="str">
        <f>IF(A!P469="","",INDEX(B!$A$1:$BT$2000,MATCH(A!P469,B!$AX$1:$AX$2000,0),D!$B$15))</f>
        <v/>
      </c>
      <c r="Q469">
        <f>A!Q469</f>
        <v>0</v>
      </c>
      <c r="R469">
        <f>A!R469</f>
        <v>0</v>
      </c>
      <c r="S469">
        <f>A!S469</f>
        <v>0</v>
      </c>
      <c r="T469">
        <f>A!T469</f>
        <v>0</v>
      </c>
      <c r="U469">
        <f>A!U469</f>
        <v>0</v>
      </c>
      <c r="V469" s="21">
        <f>IF(A!V469="&lt;",1,A!V469)</f>
        <v>0</v>
      </c>
      <c r="W469">
        <f>A!W469</f>
        <v>0</v>
      </c>
      <c r="X469">
        <f>A!X469</f>
        <v>0</v>
      </c>
      <c r="Y469">
        <f>A!Y469</f>
        <v>0</v>
      </c>
      <c r="Z469" s="21">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21"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t="e">
        <f>A!#REF!</f>
        <v>#REF!</v>
      </c>
      <c r="CR469" t="e">
        <f>A!#REF!</f>
        <v>#REF!</v>
      </c>
    </row>
    <row r="470" spans="1:96"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21" t="str">
        <f>IF(A!P470="","",INDEX(B!$A$1:$BT$2000,MATCH(A!P470,B!$AX$1:$AX$2000,0),D!$B$15))</f>
        <v/>
      </c>
      <c r="Q470">
        <f>A!Q470</f>
        <v>0</v>
      </c>
      <c r="R470">
        <f>A!R470</f>
        <v>0</v>
      </c>
      <c r="S470">
        <f>A!S470</f>
        <v>0</v>
      </c>
      <c r="T470">
        <f>A!T470</f>
        <v>0</v>
      </c>
      <c r="U470">
        <f>A!U470</f>
        <v>0</v>
      </c>
      <c r="V470" s="21">
        <f>IF(A!V470="&lt;",1,A!V470)</f>
        <v>0</v>
      </c>
      <c r="W470">
        <f>A!W470</f>
        <v>0</v>
      </c>
      <c r="X470">
        <f>A!X470</f>
        <v>0</v>
      </c>
      <c r="Y470">
        <f>A!Y470</f>
        <v>0</v>
      </c>
      <c r="Z470" s="21">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21"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t="e">
        <f>A!#REF!</f>
        <v>#REF!</v>
      </c>
      <c r="CR470" t="e">
        <f>A!#REF!</f>
        <v>#REF!</v>
      </c>
    </row>
    <row r="471" spans="1:96"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21" t="str">
        <f>IF(A!P471="","",INDEX(B!$A$1:$BT$2000,MATCH(A!P471,B!$AX$1:$AX$2000,0),D!$B$15))</f>
        <v/>
      </c>
      <c r="Q471">
        <f>A!Q471</f>
        <v>0</v>
      </c>
      <c r="R471">
        <f>A!R471</f>
        <v>0</v>
      </c>
      <c r="S471">
        <f>A!S471</f>
        <v>0</v>
      </c>
      <c r="T471">
        <f>A!T471</f>
        <v>0</v>
      </c>
      <c r="U471">
        <f>A!U471</f>
        <v>0</v>
      </c>
      <c r="V471" s="21">
        <f>IF(A!V471="&lt;",1,A!V471)</f>
        <v>0</v>
      </c>
      <c r="W471">
        <f>A!W471</f>
        <v>0</v>
      </c>
      <c r="X471">
        <f>A!X471</f>
        <v>0</v>
      </c>
      <c r="Y471">
        <f>A!Y471</f>
        <v>0</v>
      </c>
      <c r="Z471" s="21">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21"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t="e">
        <f>A!#REF!</f>
        <v>#REF!</v>
      </c>
      <c r="CR471" t="e">
        <f>A!#REF!</f>
        <v>#REF!</v>
      </c>
    </row>
    <row r="472" spans="1:96"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21" t="str">
        <f>IF(A!P472="","",INDEX(B!$A$1:$BT$2000,MATCH(A!P472,B!$AX$1:$AX$2000,0),D!$B$15))</f>
        <v/>
      </c>
      <c r="Q472">
        <f>A!Q472</f>
        <v>0</v>
      </c>
      <c r="R472">
        <f>A!R472</f>
        <v>0</v>
      </c>
      <c r="S472">
        <f>A!S472</f>
        <v>0</v>
      </c>
      <c r="T472">
        <f>A!T472</f>
        <v>0</v>
      </c>
      <c r="U472">
        <f>A!U472</f>
        <v>0</v>
      </c>
      <c r="V472" s="21">
        <f>IF(A!V472="&lt;",1,A!V472)</f>
        <v>0</v>
      </c>
      <c r="W472">
        <f>A!W472</f>
        <v>0</v>
      </c>
      <c r="X472">
        <f>A!X472</f>
        <v>0</v>
      </c>
      <c r="Y472">
        <f>A!Y472</f>
        <v>0</v>
      </c>
      <c r="Z472" s="21">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21"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t="e">
        <f>A!#REF!</f>
        <v>#REF!</v>
      </c>
      <c r="CR472" t="e">
        <f>A!#REF!</f>
        <v>#REF!</v>
      </c>
    </row>
    <row r="473" spans="1:96"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21" t="str">
        <f>IF(A!P473="","",INDEX(B!$A$1:$BT$2000,MATCH(A!P473,B!$AX$1:$AX$2000,0),D!$B$15))</f>
        <v/>
      </c>
      <c r="Q473">
        <f>A!Q473</f>
        <v>0</v>
      </c>
      <c r="R473">
        <f>A!R473</f>
        <v>0</v>
      </c>
      <c r="S473">
        <f>A!S473</f>
        <v>0</v>
      </c>
      <c r="T473">
        <f>A!T473</f>
        <v>0</v>
      </c>
      <c r="U473">
        <f>A!U473</f>
        <v>0</v>
      </c>
      <c r="V473" s="21">
        <f>IF(A!V473="&lt;",1,A!V473)</f>
        <v>0</v>
      </c>
      <c r="W473">
        <f>A!W473</f>
        <v>0</v>
      </c>
      <c r="X473">
        <f>A!X473</f>
        <v>0</v>
      </c>
      <c r="Y473">
        <f>A!Y473</f>
        <v>0</v>
      </c>
      <c r="Z473" s="21">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21"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t="e">
        <f>A!#REF!</f>
        <v>#REF!</v>
      </c>
      <c r="CR473" t="e">
        <f>A!#REF!</f>
        <v>#REF!</v>
      </c>
    </row>
    <row r="474" spans="1:96"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21" t="str">
        <f>IF(A!P474="","",INDEX(B!$A$1:$BT$2000,MATCH(A!P474,B!$AX$1:$AX$2000,0),D!$B$15))</f>
        <v/>
      </c>
      <c r="Q474">
        <f>A!Q474</f>
        <v>0</v>
      </c>
      <c r="R474">
        <f>A!R474</f>
        <v>0</v>
      </c>
      <c r="S474">
        <f>A!S474</f>
        <v>0</v>
      </c>
      <c r="T474">
        <f>A!T474</f>
        <v>0</v>
      </c>
      <c r="U474">
        <f>A!U474</f>
        <v>0</v>
      </c>
      <c r="V474" s="21">
        <f>IF(A!V474="&lt;",1,A!V474)</f>
        <v>0</v>
      </c>
      <c r="W474">
        <f>A!W474</f>
        <v>0</v>
      </c>
      <c r="X474">
        <f>A!X474</f>
        <v>0</v>
      </c>
      <c r="Y474">
        <f>A!Y474</f>
        <v>0</v>
      </c>
      <c r="Z474" s="21">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21"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t="e">
        <f>A!#REF!</f>
        <v>#REF!</v>
      </c>
      <c r="CR474" t="e">
        <f>A!#REF!</f>
        <v>#REF!</v>
      </c>
    </row>
    <row r="475" spans="1:96"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21" t="str">
        <f>IF(A!P475="","",INDEX(B!$A$1:$BT$2000,MATCH(A!P475,B!$AX$1:$AX$2000,0),D!$B$15))</f>
        <v/>
      </c>
      <c r="Q475">
        <f>A!Q475</f>
        <v>0</v>
      </c>
      <c r="R475">
        <f>A!R475</f>
        <v>0</v>
      </c>
      <c r="S475">
        <f>A!S475</f>
        <v>0</v>
      </c>
      <c r="T475">
        <f>A!T475</f>
        <v>0</v>
      </c>
      <c r="U475">
        <f>A!U475</f>
        <v>0</v>
      </c>
      <c r="V475" s="21">
        <f>IF(A!V475="&lt;",1,A!V475)</f>
        <v>0</v>
      </c>
      <c r="W475">
        <f>A!W475</f>
        <v>0</v>
      </c>
      <c r="X475">
        <f>A!X475</f>
        <v>0</v>
      </c>
      <c r="Y475">
        <f>A!Y475</f>
        <v>0</v>
      </c>
      <c r="Z475" s="21">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21"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t="e">
        <f>A!#REF!</f>
        <v>#REF!</v>
      </c>
      <c r="CR475" t="e">
        <f>A!#REF!</f>
        <v>#REF!</v>
      </c>
    </row>
    <row r="476" spans="1:96"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21" t="str">
        <f>IF(A!P476="","",INDEX(B!$A$1:$BT$2000,MATCH(A!P476,B!$AX$1:$AX$2000,0),D!$B$15))</f>
        <v/>
      </c>
      <c r="Q476">
        <f>A!Q476</f>
        <v>0</v>
      </c>
      <c r="R476">
        <f>A!R476</f>
        <v>0</v>
      </c>
      <c r="S476">
        <f>A!S476</f>
        <v>0</v>
      </c>
      <c r="T476">
        <f>A!T476</f>
        <v>0</v>
      </c>
      <c r="U476">
        <f>A!U476</f>
        <v>0</v>
      </c>
      <c r="V476" s="21">
        <f>IF(A!V476="&lt;",1,A!V476)</f>
        <v>0</v>
      </c>
      <c r="W476">
        <f>A!W476</f>
        <v>0</v>
      </c>
      <c r="X476">
        <f>A!X476</f>
        <v>0</v>
      </c>
      <c r="Y476">
        <f>A!Y476</f>
        <v>0</v>
      </c>
      <c r="Z476" s="21">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21"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t="e">
        <f>A!#REF!</f>
        <v>#REF!</v>
      </c>
      <c r="CR476" t="e">
        <f>A!#REF!</f>
        <v>#REF!</v>
      </c>
    </row>
    <row r="477" spans="1:96"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21" t="str">
        <f>IF(A!P477="","",INDEX(B!$A$1:$BT$2000,MATCH(A!P477,B!$AX$1:$AX$2000,0),D!$B$15))</f>
        <v/>
      </c>
      <c r="Q477">
        <f>A!Q477</f>
        <v>0</v>
      </c>
      <c r="R477">
        <f>A!R477</f>
        <v>0</v>
      </c>
      <c r="S477">
        <f>A!S477</f>
        <v>0</v>
      </c>
      <c r="T477">
        <f>A!T477</f>
        <v>0</v>
      </c>
      <c r="U477">
        <f>A!U477</f>
        <v>0</v>
      </c>
      <c r="V477" s="21">
        <f>IF(A!V477="&lt;",1,A!V477)</f>
        <v>0</v>
      </c>
      <c r="W477">
        <f>A!W477</f>
        <v>0</v>
      </c>
      <c r="X477">
        <f>A!X477</f>
        <v>0</v>
      </c>
      <c r="Y477">
        <f>A!Y477</f>
        <v>0</v>
      </c>
      <c r="Z477" s="21">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21"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t="e">
        <f>A!#REF!</f>
        <v>#REF!</v>
      </c>
      <c r="CR477" t="e">
        <f>A!#REF!</f>
        <v>#REF!</v>
      </c>
    </row>
    <row r="478" spans="1:96"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21" t="str">
        <f>IF(A!P478="","",INDEX(B!$A$1:$BT$2000,MATCH(A!P478,B!$AX$1:$AX$2000,0),D!$B$15))</f>
        <v/>
      </c>
      <c r="Q478">
        <f>A!Q478</f>
        <v>0</v>
      </c>
      <c r="R478">
        <f>A!R478</f>
        <v>0</v>
      </c>
      <c r="S478">
        <f>A!S478</f>
        <v>0</v>
      </c>
      <c r="T478">
        <f>A!T478</f>
        <v>0</v>
      </c>
      <c r="U478">
        <f>A!U478</f>
        <v>0</v>
      </c>
      <c r="V478" s="21">
        <f>IF(A!V478="&lt;",1,A!V478)</f>
        <v>0</v>
      </c>
      <c r="W478">
        <f>A!W478</f>
        <v>0</v>
      </c>
      <c r="X478">
        <f>A!X478</f>
        <v>0</v>
      </c>
      <c r="Y478">
        <f>A!Y478</f>
        <v>0</v>
      </c>
      <c r="Z478" s="21">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21"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t="e">
        <f>A!#REF!</f>
        <v>#REF!</v>
      </c>
      <c r="CR478" t="e">
        <f>A!#REF!</f>
        <v>#REF!</v>
      </c>
    </row>
    <row r="479" spans="1:96"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21" t="str">
        <f>IF(A!P479="","",INDEX(B!$A$1:$BT$2000,MATCH(A!P479,B!$AX$1:$AX$2000,0),D!$B$15))</f>
        <v/>
      </c>
      <c r="Q479">
        <f>A!Q479</f>
        <v>0</v>
      </c>
      <c r="R479">
        <f>A!R479</f>
        <v>0</v>
      </c>
      <c r="S479">
        <f>A!S479</f>
        <v>0</v>
      </c>
      <c r="T479">
        <f>A!T479</f>
        <v>0</v>
      </c>
      <c r="U479">
        <f>A!U479</f>
        <v>0</v>
      </c>
      <c r="V479" s="21">
        <f>IF(A!V479="&lt;",1,A!V479)</f>
        <v>0</v>
      </c>
      <c r="W479">
        <f>A!W479</f>
        <v>0</v>
      </c>
      <c r="X479">
        <f>A!X479</f>
        <v>0</v>
      </c>
      <c r="Y479">
        <f>A!Y479</f>
        <v>0</v>
      </c>
      <c r="Z479" s="21">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21"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t="e">
        <f>A!#REF!</f>
        <v>#REF!</v>
      </c>
      <c r="CR479" t="e">
        <f>A!#REF!</f>
        <v>#REF!</v>
      </c>
    </row>
    <row r="480" spans="1:96"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21" t="str">
        <f>IF(A!P480="","",INDEX(B!$A$1:$BT$2000,MATCH(A!P480,B!$AX$1:$AX$2000,0),D!$B$15))</f>
        <v/>
      </c>
      <c r="Q480">
        <f>A!Q480</f>
        <v>0</v>
      </c>
      <c r="R480">
        <f>A!R480</f>
        <v>0</v>
      </c>
      <c r="S480">
        <f>A!S480</f>
        <v>0</v>
      </c>
      <c r="T480">
        <f>A!T480</f>
        <v>0</v>
      </c>
      <c r="U480">
        <f>A!U480</f>
        <v>0</v>
      </c>
      <c r="V480" s="21">
        <f>IF(A!V480="&lt;",1,A!V480)</f>
        <v>0</v>
      </c>
      <c r="W480">
        <f>A!W480</f>
        <v>0</v>
      </c>
      <c r="X480">
        <f>A!X480</f>
        <v>0</v>
      </c>
      <c r="Y480">
        <f>A!Y480</f>
        <v>0</v>
      </c>
      <c r="Z480" s="21">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21"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t="e">
        <f>A!#REF!</f>
        <v>#REF!</v>
      </c>
      <c r="CR480" t="e">
        <f>A!#REF!</f>
        <v>#REF!</v>
      </c>
    </row>
    <row r="481" spans="1:96"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21" t="str">
        <f>IF(A!P481="","",INDEX(B!$A$1:$BT$2000,MATCH(A!P481,B!$AX$1:$AX$2000,0),D!$B$15))</f>
        <v/>
      </c>
      <c r="Q481">
        <f>A!Q481</f>
        <v>0</v>
      </c>
      <c r="R481">
        <f>A!R481</f>
        <v>0</v>
      </c>
      <c r="S481">
        <f>A!S481</f>
        <v>0</v>
      </c>
      <c r="T481">
        <f>A!T481</f>
        <v>0</v>
      </c>
      <c r="U481">
        <f>A!U481</f>
        <v>0</v>
      </c>
      <c r="V481" s="21">
        <f>IF(A!V481="&lt;",1,A!V481)</f>
        <v>0</v>
      </c>
      <c r="W481">
        <f>A!W481</f>
        <v>0</v>
      </c>
      <c r="X481">
        <f>A!X481</f>
        <v>0</v>
      </c>
      <c r="Y481">
        <f>A!Y481</f>
        <v>0</v>
      </c>
      <c r="Z481" s="21">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21"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t="e">
        <f>A!#REF!</f>
        <v>#REF!</v>
      </c>
      <c r="CR481" t="e">
        <f>A!#REF!</f>
        <v>#REF!</v>
      </c>
    </row>
    <row r="482" spans="1:96"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21" t="str">
        <f>IF(A!P482="","",INDEX(B!$A$1:$BT$2000,MATCH(A!P482,B!$AX$1:$AX$2000,0),D!$B$15))</f>
        <v/>
      </c>
      <c r="Q482">
        <f>A!Q482</f>
        <v>0</v>
      </c>
      <c r="R482">
        <f>A!R482</f>
        <v>0</v>
      </c>
      <c r="S482">
        <f>A!S482</f>
        <v>0</v>
      </c>
      <c r="T482">
        <f>A!T482</f>
        <v>0</v>
      </c>
      <c r="U482">
        <f>A!U482</f>
        <v>0</v>
      </c>
      <c r="V482" s="21">
        <f>IF(A!V482="&lt;",1,A!V482)</f>
        <v>0</v>
      </c>
      <c r="W482">
        <f>A!W482</f>
        <v>0</v>
      </c>
      <c r="X482">
        <f>A!X482</f>
        <v>0</v>
      </c>
      <c r="Y482">
        <f>A!Y482</f>
        <v>0</v>
      </c>
      <c r="Z482" s="21">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21"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t="e">
        <f>A!#REF!</f>
        <v>#REF!</v>
      </c>
      <c r="CR482" t="e">
        <f>A!#REF!</f>
        <v>#REF!</v>
      </c>
    </row>
    <row r="483" spans="1:96"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21" t="str">
        <f>IF(A!P483="","",INDEX(B!$A$1:$BT$2000,MATCH(A!P483,B!$AX$1:$AX$2000,0),D!$B$15))</f>
        <v/>
      </c>
      <c r="Q483">
        <f>A!Q483</f>
        <v>0</v>
      </c>
      <c r="R483">
        <f>A!R483</f>
        <v>0</v>
      </c>
      <c r="S483">
        <f>A!S483</f>
        <v>0</v>
      </c>
      <c r="T483">
        <f>A!T483</f>
        <v>0</v>
      </c>
      <c r="U483">
        <f>A!U483</f>
        <v>0</v>
      </c>
      <c r="V483" s="21">
        <f>IF(A!V483="&lt;",1,A!V483)</f>
        <v>0</v>
      </c>
      <c r="W483">
        <f>A!W483</f>
        <v>0</v>
      </c>
      <c r="X483">
        <f>A!X483</f>
        <v>0</v>
      </c>
      <c r="Y483">
        <f>A!Y483</f>
        <v>0</v>
      </c>
      <c r="Z483" s="21">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21"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t="e">
        <f>A!#REF!</f>
        <v>#REF!</v>
      </c>
      <c r="CR483" t="e">
        <f>A!#REF!</f>
        <v>#REF!</v>
      </c>
    </row>
    <row r="484" spans="1:96"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21" t="str">
        <f>IF(A!P484="","",INDEX(B!$A$1:$BT$2000,MATCH(A!P484,B!$AX$1:$AX$2000,0),D!$B$15))</f>
        <v/>
      </c>
      <c r="Q484">
        <f>A!Q484</f>
        <v>0</v>
      </c>
      <c r="R484">
        <f>A!R484</f>
        <v>0</v>
      </c>
      <c r="S484">
        <f>A!S484</f>
        <v>0</v>
      </c>
      <c r="T484">
        <f>A!T484</f>
        <v>0</v>
      </c>
      <c r="U484">
        <f>A!U484</f>
        <v>0</v>
      </c>
      <c r="V484" s="21">
        <f>IF(A!V484="&lt;",1,A!V484)</f>
        <v>0</v>
      </c>
      <c r="W484">
        <f>A!W484</f>
        <v>0</v>
      </c>
      <c r="X484">
        <f>A!X484</f>
        <v>0</v>
      </c>
      <c r="Y484">
        <f>A!Y484</f>
        <v>0</v>
      </c>
      <c r="Z484" s="21">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21"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t="e">
        <f>A!#REF!</f>
        <v>#REF!</v>
      </c>
      <c r="CR484" t="e">
        <f>A!#REF!</f>
        <v>#REF!</v>
      </c>
    </row>
    <row r="485" spans="1:96"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21" t="str">
        <f>IF(A!P485="","",INDEX(B!$A$1:$BT$2000,MATCH(A!P485,B!$AX$1:$AX$2000,0),D!$B$15))</f>
        <v/>
      </c>
      <c r="Q485">
        <f>A!Q485</f>
        <v>0</v>
      </c>
      <c r="R485">
        <f>A!R485</f>
        <v>0</v>
      </c>
      <c r="S485">
        <f>A!S485</f>
        <v>0</v>
      </c>
      <c r="T485">
        <f>A!T485</f>
        <v>0</v>
      </c>
      <c r="U485">
        <f>A!U485</f>
        <v>0</v>
      </c>
      <c r="V485" s="21">
        <f>IF(A!V485="&lt;",1,A!V485)</f>
        <v>0</v>
      </c>
      <c r="W485">
        <f>A!W485</f>
        <v>0</v>
      </c>
      <c r="X485">
        <f>A!X485</f>
        <v>0</v>
      </c>
      <c r="Y485">
        <f>A!Y485</f>
        <v>0</v>
      </c>
      <c r="Z485" s="21">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21"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t="e">
        <f>A!#REF!</f>
        <v>#REF!</v>
      </c>
      <c r="CR485" t="e">
        <f>A!#REF!</f>
        <v>#REF!</v>
      </c>
    </row>
    <row r="486" spans="1:96"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21" t="str">
        <f>IF(A!P486="","",INDEX(B!$A$1:$BT$2000,MATCH(A!P486,B!$AX$1:$AX$2000,0),D!$B$15))</f>
        <v/>
      </c>
      <c r="Q486">
        <f>A!Q486</f>
        <v>0</v>
      </c>
      <c r="R486">
        <f>A!R486</f>
        <v>0</v>
      </c>
      <c r="S486">
        <f>A!S486</f>
        <v>0</v>
      </c>
      <c r="T486">
        <f>A!T486</f>
        <v>0</v>
      </c>
      <c r="U486">
        <f>A!U486</f>
        <v>0</v>
      </c>
      <c r="V486" s="21">
        <f>IF(A!V486="&lt;",1,A!V486)</f>
        <v>0</v>
      </c>
      <c r="W486">
        <f>A!W486</f>
        <v>0</v>
      </c>
      <c r="X486">
        <f>A!X486</f>
        <v>0</v>
      </c>
      <c r="Y486">
        <f>A!Y486</f>
        <v>0</v>
      </c>
      <c r="Z486" s="21">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21"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t="e">
        <f>A!#REF!</f>
        <v>#REF!</v>
      </c>
      <c r="CR486" t="e">
        <f>A!#REF!</f>
        <v>#REF!</v>
      </c>
    </row>
    <row r="487" spans="1:96"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21" t="str">
        <f>IF(A!P487="","",INDEX(B!$A$1:$BT$2000,MATCH(A!P487,B!$AX$1:$AX$2000,0),D!$B$15))</f>
        <v/>
      </c>
      <c r="Q487">
        <f>A!Q487</f>
        <v>0</v>
      </c>
      <c r="R487">
        <f>A!R487</f>
        <v>0</v>
      </c>
      <c r="S487">
        <f>A!S487</f>
        <v>0</v>
      </c>
      <c r="T487">
        <f>A!T487</f>
        <v>0</v>
      </c>
      <c r="U487">
        <f>A!U487</f>
        <v>0</v>
      </c>
      <c r="V487" s="21">
        <f>IF(A!V487="&lt;",1,A!V487)</f>
        <v>0</v>
      </c>
      <c r="W487">
        <f>A!W487</f>
        <v>0</v>
      </c>
      <c r="X487">
        <f>A!X487</f>
        <v>0</v>
      </c>
      <c r="Y487">
        <f>A!Y487</f>
        <v>0</v>
      </c>
      <c r="Z487" s="21">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21"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t="e">
        <f>A!#REF!</f>
        <v>#REF!</v>
      </c>
      <c r="CR487" t="e">
        <f>A!#REF!</f>
        <v>#REF!</v>
      </c>
    </row>
    <row r="488" spans="1:96"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21" t="str">
        <f>IF(A!P488="","",INDEX(B!$A$1:$BT$2000,MATCH(A!P488,B!$AX$1:$AX$2000,0),D!$B$15))</f>
        <v/>
      </c>
      <c r="Q488">
        <f>A!Q488</f>
        <v>0</v>
      </c>
      <c r="R488">
        <f>A!R488</f>
        <v>0</v>
      </c>
      <c r="S488">
        <f>A!S488</f>
        <v>0</v>
      </c>
      <c r="T488">
        <f>A!T488</f>
        <v>0</v>
      </c>
      <c r="U488">
        <f>A!U488</f>
        <v>0</v>
      </c>
      <c r="V488" s="21">
        <f>IF(A!V488="&lt;",1,A!V488)</f>
        <v>0</v>
      </c>
      <c r="W488">
        <f>A!W488</f>
        <v>0</v>
      </c>
      <c r="X488">
        <f>A!X488</f>
        <v>0</v>
      </c>
      <c r="Y488">
        <f>A!Y488</f>
        <v>0</v>
      </c>
      <c r="Z488" s="21">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21"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t="e">
        <f>A!#REF!</f>
        <v>#REF!</v>
      </c>
      <c r="CR488" t="e">
        <f>A!#REF!</f>
        <v>#REF!</v>
      </c>
    </row>
    <row r="489" spans="1:96"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21" t="str">
        <f>IF(A!P489="","",INDEX(B!$A$1:$BT$2000,MATCH(A!P489,B!$AX$1:$AX$2000,0),D!$B$15))</f>
        <v/>
      </c>
      <c r="Q489">
        <f>A!Q489</f>
        <v>0</v>
      </c>
      <c r="R489">
        <f>A!R489</f>
        <v>0</v>
      </c>
      <c r="S489">
        <f>A!S489</f>
        <v>0</v>
      </c>
      <c r="T489">
        <f>A!T489</f>
        <v>0</v>
      </c>
      <c r="U489">
        <f>A!U489</f>
        <v>0</v>
      </c>
      <c r="V489" s="21">
        <f>IF(A!V489="&lt;",1,A!V489)</f>
        <v>0</v>
      </c>
      <c r="W489">
        <f>A!W489</f>
        <v>0</v>
      </c>
      <c r="X489">
        <f>A!X489</f>
        <v>0</v>
      </c>
      <c r="Y489">
        <f>A!Y489</f>
        <v>0</v>
      </c>
      <c r="Z489" s="21">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21"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t="e">
        <f>A!#REF!</f>
        <v>#REF!</v>
      </c>
      <c r="CR489" t="e">
        <f>A!#REF!</f>
        <v>#REF!</v>
      </c>
    </row>
    <row r="490" spans="1:96"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21" t="str">
        <f>IF(A!P490="","",INDEX(B!$A$1:$BT$2000,MATCH(A!P490,B!$AX$1:$AX$2000,0),D!$B$15))</f>
        <v/>
      </c>
      <c r="Q490">
        <f>A!Q490</f>
        <v>0</v>
      </c>
      <c r="R490">
        <f>A!R490</f>
        <v>0</v>
      </c>
      <c r="S490">
        <f>A!S490</f>
        <v>0</v>
      </c>
      <c r="T490">
        <f>A!T490</f>
        <v>0</v>
      </c>
      <c r="U490">
        <f>A!U490</f>
        <v>0</v>
      </c>
      <c r="V490" s="21">
        <f>IF(A!V490="&lt;",1,A!V490)</f>
        <v>0</v>
      </c>
      <c r="W490">
        <f>A!W490</f>
        <v>0</v>
      </c>
      <c r="X490">
        <f>A!X490</f>
        <v>0</v>
      </c>
      <c r="Y490">
        <f>A!Y490</f>
        <v>0</v>
      </c>
      <c r="Z490" s="21">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21"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t="e">
        <f>A!#REF!</f>
        <v>#REF!</v>
      </c>
      <c r="CR490" t="e">
        <f>A!#REF!</f>
        <v>#REF!</v>
      </c>
    </row>
    <row r="491" spans="1:96"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21" t="str">
        <f>IF(A!P491="","",INDEX(B!$A$1:$BT$2000,MATCH(A!P491,B!$AX$1:$AX$2000,0),D!$B$15))</f>
        <v/>
      </c>
      <c r="Q491">
        <f>A!Q491</f>
        <v>0</v>
      </c>
      <c r="R491">
        <f>A!R491</f>
        <v>0</v>
      </c>
      <c r="S491">
        <f>A!S491</f>
        <v>0</v>
      </c>
      <c r="T491">
        <f>A!T491</f>
        <v>0</v>
      </c>
      <c r="U491">
        <f>A!U491</f>
        <v>0</v>
      </c>
      <c r="V491" s="21">
        <f>IF(A!V491="&lt;",1,A!V491)</f>
        <v>0</v>
      </c>
      <c r="W491">
        <f>A!W491</f>
        <v>0</v>
      </c>
      <c r="X491">
        <f>A!X491</f>
        <v>0</v>
      </c>
      <c r="Y491">
        <f>A!Y491</f>
        <v>0</v>
      </c>
      <c r="Z491" s="21">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21"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t="e">
        <f>A!#REF!</f>
        <v>#REF!</v>
      </c>
      <c r="CR491" t="e">
        <f>A!#REF!</f>
        <v>#REF!</v>
      </c>
    </row>
    <row r="492" spans="1:96"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21" t="str">
        <f>IF(A!P492="","",INDEX(B!$A$1:$BT$2000,MATCH(A!P492,B!$AX$1:$AX$2000,0),D!$B$15))</f>
        <v/>
      </c>
      <c r="Q492">
        <f>A!Q492</f>
        <v>0</v>
      </c>
      <c r="R492">
        <f>A!R492</f>
        <v>0</v>
      </c>
      <c r="S492">
        <f>A!S492</f>
        <v>0</v>
      </c>
      <c r="T492">
        <f>A!T492</f>
        <v>0</v>
      </c>
      <c r="U492">
        <f>A!U492</f>
        <v>0</v>
      </c>
      <c r="V492" s="21">
        <f>IF(A!V492="&lt;",1,A!V492)</f>
        <v>0</v>
      </c>
      <c r="W492">
        <f>A!W492</f>
        <v>0</v>
      </c>
      <c r="X492">
        <f>A!X492</f>
        <v>0</v>
      </c>
      <c r="Y492">
        <f>A!Y492</f>
        <v>0</v>
      </c>
      <c r="Z492" s="21">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21"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t="e">
        <f>A!#REF!</f>
        <v>#REF!</v>
      </c>
      <c r="CR492" t="e">
        <f>A!#REF!</f>
        <v>#REF!</v>
      </c>
    </row>
    <row r="493" spans="1:96"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21" t="str">
        <f>IF(A!P493="","",INDEX(B!$A$1:$BT$2000,MATCH(A!P493,B!$AX$1:$AX$2000,0),D!$B$15))</f>
        <v/>
      </c>
      <c r="Q493">
        <f>A!Q493</f>
        <v>0</v>
      </c>
      <c r="R493">
        <f>A!R493</f>
        <v>0</v>
      </c>
      <c r="S493">
        <f>A!S493</f>
        <v>0</v>
      </c>
      <c r="T493">
        <f>A!T493</f>
        <v>0</v>
      </c>
      <c r="U493">
        <f>A!U493</f>
        <v>0</v>
      </c>
      <c r="V493" s="21">
        <f>IF(A!V493="&lt;",1,A!V493)</f>
        <v>0</v>
      </c>
      <c r="W493">
        <f>A!W493</f>
        <v>0</v>
      </c>
      <c r="X493">
        <f>A!X493</f>
        <v>0</v>
      </c>
      <c r="Y493">
        <f>A!Y493</f>
        <v>0</v>
      </c>
      <c r="Z493" s="21">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21"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t="e">
        <f>A!#REF!</f>
        <v>#REF!</v>
      </c>
      <c r="CR493" t="e">
        <f>A!#REF!</f>
        <v>#REF!</v>
      </c>
    </row>
    <row r="494" spans="1:96"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21" t="str">
        <f>IF(A!P494="","",INDEX(B!$A$1:$BT$2000,MATCH(A!P494,B!$AX$1:$AX$2000,0),D!$B$15))</f>
        <v/>
      </c>
      <c r="Q494">
        <f>A!Q494</f>
        <v>0</v>
      </c>
      <c r="R494">
        <f>A!R494</f>
        <v>0</v>
      </c>
      <c r="S494">
        <f>A!S494</f>
        <v>0</v>
      </c>
      <c r="T494">
        <f>A!T494</f>
        <v>0</v>
      </c>
      <c r="U494">
        <f>A!U494</f>
        <v>0</v>
      </c>
      <c r="V494" s="21">
        <f>IF(A!V494="&lt;",1,A!V494)</f>
        <v>0</v>
      </c>
      <c r="W494">
        <f>A!W494</f>
        <v>0</v>
      </c>
      <c r="X494">
        <f>A!X494</f>
        <v>0</v>
      </c>
      <c r="Y494">
        <f>A!Y494</f>
        <v>0</v>
      </c>
      <c r="Z494" s="21">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21"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t="e">
        <f>A!#REF!</f>
        <v>#REF!</v>
      </c>
      <c r="CR494" t="e">
        <f>A!#REF!</f>
        <v>#REF!</v>
      </c>
    </row>
    <row r="495" spans="1:96"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21" t="str">
        <f>IF(A!P495="","",INDEX(B!$A$1:$BT$2000,MATCH(A!P495,B!$AX$1:$AX$2000,0),D!$B$15))</f>
        <v/>
      </c>
      <c r="Q495">
        <f>A!Q495</f>
        <v>0</v>
      </c>
      <c r="R495">
        <f>A!R495</f>
        <v>0</v>
      </c>
      <c r="S495">
        <f>A!S495</f>
        <v>0</v>
      </c>
      <c r="T495">
        <f>A!T495</f>
        <v>0</v>
      </c>
      <c r="U495">
        <f>A!U495</f>
        <v>0</v>
      </c>
      <c r="V495" s="21">
        <f>IF(A!V495="&lt;",1,A!V495)</f>
        <v>0</v>
      </c>
      <c r="W495">
        <f>A!W495</f>
        <v>0</v>
      </c>
      <c r="X495">
        <f>A!X495</f>
        <v>0</v>
      </c>
      <c r="Y495">
        <f>A!Y495</f>
        <v>0</v>
      </c>
      <c r="Z495" s="21">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21"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t="e">
        <f>A!#REF!</f>
        <v>#REF!</v>
      </c>
      <c r="CR495" t="e">
        <f>A!#REF!</f>
        <v>#REF!</v>
      </c>
    </row>
    <row r="496" spans="1:96"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21" t="str">
        <f>IF(A!P496="","",INDEX(B!$A$1:$BT$2000,MATCH(A!P496,B!$AX$1:$AX$2000,0),D!$B$15))</f>
        <v/>
      </c>
      <c r="Q496">
        <f>A!Q496</f>
        <v>0</v>
      </c>
      <c r="R496">
        <f>A!R496</f>
        <v>0</v>
      </c>
      <c r="S496">
        <f>A!S496</f>
        <v>0</v>
      </c>
      <c r="T496">
        <f>A!T496</f>
        <v>0</v>
      </c>
      <c r="U496">
        <f>A!U496</f>
        <v>0</v>
      </c>
      <c r="V496" s="21">
        <f>IF(A!V496="&lt;",1,A!V496)</f>
        <v>0</v>
      </c>
      <c r="W496">
        <f>A!W496</f>
        <v>0</v>
      </c>
      <c r="X496">
        <f>A!X496</f>
        <v>0</v>
      </c>
      <c r="Y496">
        <f>A!Y496</f>
        <v>0</v>
      </c>
      <c r="Z496" s="21">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21"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t="e">
        <f>A!#REF!</f>
        <v>#REF!</v>
      </c>
      <c r="CR496" t="e">
        <f>A!#REF!</f>
        <v>#REF!</v>
      </c>
    </row>
    <row r="497" spans="1:96"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21" t="str">
        <f>IF(A!P497="","",INDEX(B!$A$1:$BT$2000,MATCH(A!P497,B!$AX$1:$AX$2000,0),D!$B$15))</f>
        <v/>
      </c>
      <c r="Q497">
        <f>A!Q497</f>
        <v>0</v>
      </c>
      <c r="R497">
        <f>A!R497</f>
        <v>0</v>
      </c>
      <c r="S497">
        <f>A!S497</f>
        <v>0</v>
      </c>
      <c r="T497">
        <f>A!T497</f>
        <v>0</v>
      </c>
      <c r="U497">
        <f>A!U497</f>
        <v>0</v>
      </c>
      <c r="V497" s="21">
        <f>IF(A!V497="&lt;",1,A!V497)</f>
        <v>0</v>
      </c>
      <c r="W497">
        <f>A!W497</f>
        <v>0</v>
      </c>
      <c r="X497">
        <f>A!X497</f>
        <v>0</v>
      </c>
      <c r="Y497">
        <f>A!Y497</f>
        <v>0</v>
      </c>
      <c r="Z497" s="21">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21"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t="e">
        <f>A!#REF!</f>
        <v>#REF!</v>
      </c>
      <c r="CR497" t="e">
        <f>A!#REF!</f>
        <v>#REF!</v>
      </c>
    </row>
    <row r="498" spans="1:96"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21" t="str">
        <f>IF(A!P498="","",INDEX(B!$A$1:$BT$2000,MATCH(A!P498,B!$AX$1:$AX$2000,0),D!$B$15))</f>
        <v/>
      </c>
      <c r="Q498">
        <f>A!Q498</f>
        <v>0</v>
      </c>
      <c r="R498">
        <f>A!R498</f>
        <v>0</v>
      </c>
      <c r="S498">
        <f>A!S498</f>
        <v>0</v>
      </c>
      <c r="T498">
        <f>A!T498</f>
        <v>0</v>
      </c>
      <c r="U498">
        <f>A!U498</f>
        <v>0</v>
      </c>
      <c r="V498" s="21">
        <f>IF(A!V498="&lt;",1,A!V498)</f>
        <v>0</v>
      </c>
      <c r="W498">
        <f>A!W498</f>
        <v>0</v>
      </c>
      <c r="X498">
        <f>A!X498</f>
        <v>0</v>
      </c>
      <c r="Y498">
        <f>A!Y498</f>
        <v>0</v>
      </c>
      <c r="Z498" s="21">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21"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t="e">
        <f>A!#REF!</f>
        <v>#REF!</v>
      </c>
      <c r="CR498" t="e">
        <f>A!#REF!</f>
        <v>#REF!</v>
      </c>
    </row>
    <row r="499" spans="1:96"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21" t="str">
        <f>IF(A!P499="","",INDEX(B!$A$1:$BT$2000,MATCH(A!P499,B!$AX$1:$AX$2000,0),D!$B$15))</f>
        <v/>
      </c>
      <c r="Q499">
        <f>A!Q499</f>
        <v>0</v>
      </c>
      <c r="R499">
        <f>A!R499</f>
        <v>0</v>
      </c>
      <c r="S499">
        <f>A!S499</f>
        <v>0</v>
      </c>
      <c r="T499">
        <f>A!T499</f>
        <v>0</v>
      </c>
      <c r="U499">
        <f>A!U499</f>
        <v>0</v>
      </c>
      <c r="V499" s="21">
        <f>IF(A!V499="&lt;",1,A!V499)</f>
        <v>0</v>
      </c>
      <c r="W499">
        <f>A!W499</f>
        <v>0</v>
      </c>
      <c r="X499">
        <f>A!X499</f>
        <v>0</v>
      </c>
      <c r="Y499">
        <f>A!Y499</f>
        <v>0</v>
      </c>
      <c r="Z499" s="21">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21"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t="e">
        <f>A!#REF!</f>
        <v>#REF!</v>
      </c>
      <c r="CR499" t="e">
        <f>A!#REF!</f>
        <v>#REF!</v>
      </c>
    </row>
    <row r="500" spans="1:96"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21" t="str">
        <f>IF(A!P500="","",INDEX(B!$A$1:$BT$2000,MATCH(A!P500,B!$AX$1:$AX$2000,0),D!$B$15))</f>
        <v/>
      </c>
      <c r="Q500">
        <f>A!Q500</f>
        <v>0</v>
      </c>
      <c r="R500">
        <f>A!R500</f>
        <v>0</v>
      </c>
      <c r="S500">
        <f>A!S500</f>
        <v>0</v>
      </c>
      <c r="T500">
        <f>A!T500</f>
        <v>0</v>
      </c>
      <c r="U500">
        <f>A!U500</f>
        <v>0</v>
      </c>
      <c r="V500" s="21">
        <f>IF(A!V500="&lt;",1,A!V500)</f>
        <v>0</v>
      </c>
      <c r="W500">
        <f>A!W500</f>
        <v>0</v>
      </c>
      <c r="X500">
        <f>A!X500</f>
        <v>0</v>
      </c>
      <c r="Y500">
        <f>A!Y500</f>
        <v>0</v>
      </c>
      <c r="Z500" s="21">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21"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t="e">
        <f>A!#REF!</f>
        <v>#REF!</v>
      </c>
      <c r="CR500" t="e">
        <f>A!#REF!</f>
        <v>#REF!</v>
      </c>
    </row>
    <row r="501" spans="1:96"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21" t="str">
        <f>IF(A!P501="","",INDEX(B!$A$1:$BT$2000,MATCH(A!P501,B!$AX$1:$AX$2000,0),D!$B$15))</f>
        <v/>
      </c>
      <c r="Q501">
        <f>A!Q501</f>
        <v>0</v>
      </c>
      <c r="R501">
        <f>A!R501</f>
        <v>0</v>
      </c>
      <c r="S501">
        <f>A!S501</f>
        <v>0</v>
      </c>
      <c r="T501">
        <f>A!T501</f>
        <v>0</v>
      </c>
      <c r="U501">
        <f>A!U501</f>
        <v>0</v>
      </c>
      <c r="V501" s="21">
        <f>IF(A!V501="&lt;",1,A!V501)</f>
        <v>0</v>
      </c>
      <c r="W501">
        <f>A!W501</f>
        <v>0</v>
      </c>
      <c r="X501">
        <f>A!X501</f>
        <v>0</v>
      </c>
      <c r="Y501">
        <f>A!Y501</f>
        <v>0</v>
      </c>
      <c r="Z501" s="21">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21"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t="e">
        <f>A!#REF!</f>
        <v>#REF!</v>
      </c>
      <c r="CR501" t="e">
        <f>A!#REF!</f>
        <v>#REF!</v>
      </c>
    </row>
    <row r="502" spans="1:96"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21" t="str">
        <f>IF(A!P502="","",INDEX(B!$A$1:$BT$2000,MATCH(A!P502,B!$AX$1:$AX$2000,0),D!$B$15))</f>
        <v/>
      </c>
      <c r="Q502">
        <f>A!Q502</f>
        <v>0</v>
      </c>
      <c r="R502">
        <f>A!R502</f>
        <v>0</v>
      </c>
      <c r="S502">
        <f>A!S502</f>
        <v>0</v>
      </c>
      <c r="T502">
        <f>A!T502</f>
        <v>0</v>
      </c>
      <c r="U502">
        <f>A!U502</f>
        <v>0</v>
      </c>
      <c r="V502" s="21">
        <f>IF(A!V502="&lt;",1,A!V502)</f>
        <v>0</v>
      </c>
      <c r="W502">
        <f>A!W502</f>
        <v>0</v>
      </c>
      <c r="X502">
        <f>A!X502</f>
        <v>0</v>
      </c>
      <c r="Y502">
        <f>A!Y502</f>
        <v>0</v>
      </c>
      <c r="Z502" s="21">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21"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t="e">
        <f>A!#REF!</f>
        <v>#REF!</v>
      </c>
      <c r="CR502" t="e">
        <f>A!#REF!</f>
        <v>#REF!</v>
      </c>
    </row>
    <row r="503" spans="1:96"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21" t="str">
        <f>IF(A!P503="","",INDEX(B!$A$1:$BT$2000,MATCH(A!P503,B!$AX$1:$AX$2000,0),D!$B$15))</f>
        <v/>
      </c>
      <c r="Q503">
        <f>A!Q503</f>
        <v>0</v>
      </c>
      <c r="R503">
        <f>A!R503</f>
        <v>0</v>
      </c>
      <c r="S503">
        <f>A!S503</f>
        <v>0</v>
      </c>
      <c r="T503">
        <f>A!T503</f>
        <v>0</v>
      </c>
      <c r="U503">
        <f>A!U503</f>
        <v>0</v>
      </c>
      <c r="V503" s="21">
        <f>IF(A!V503="&lt;",1,A!V503)</f>
        <v>0</v>
      </c>
      <c r="W503">
        <f>A!W503</f>
        <v>0</v>
      </c>
      <c r="X503">
        <f>A!X503</f>
        <v>0</v>
      </c>
      <c r="Y503">
        <f>A!Y503</f>
        <v>0</v>
      </c>
      <c r="Z503" s="21">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21"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t="e">
        <f>A!#REF!</f>
        <v>#REF!</v>
      </c>
      <c r="CR503" t="e">
        <f>A!#REF!</f>
        <v>#REF!</v>
      </c>
    </row>
    <row r="504" spans="1:96"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21" t="str">
        <f>IF(A!P504="","",INDEX(B!$A$1:$BT$2000,MATCH(A!P504,B!$AX$1:$AX$2000,0),D!$B$15))</f>
        <v/>
      </c>
      <c r="Q504">
        <f>A!Q504</f>
        <v>0</v>
      </c>
      <c r="R504">
        <f>A!R504</f>
        <v>0</v>
      </c>
      <c r="S504">
        <f>A!S504</f>
        <v>0</v>
      </c>
      <c r="T504">
        <f>A!T504</f>
        <v>0</v>
      </c>
      <c r="U504">
        <f>A!U504</f>
        <v>0</v>
      </c>
      <c r="V504" s="21">
        <f>IF(A!V504="&lt;",1,A!V504)</f>
        <v>0</v>
      </c>
      <c r="W504">
        <f>A!W504</f>
        <v>0</v>
      </c>
      <c r="X504">
        <f>A!X504</f>
        <v>0</v>
      </c>
      <c r="Y504">
        <f>A!Y504</f>
        <v>0</v>
      </c>
      <c r="Z504" s="21">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21"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t="e">
        <f>A!#REF!</f>
        <v>#REF!</v>
      </c>
      <c r="CR504" t="e">
        <f>A!#REF!</f>
        <v>#REF!</v>
      </c>
    </row>
    <row r="505" spans="1:96"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21" t="str">
        <f>IF(A!P505="","",INDEX(B!$A$1:$BT$2000,MATCH(A!P505,B!$AX$1:$AX$2000,0),D!$B$15))</f>
        <v/>
      </c>
      <c r="Q505">
        <f>A!Q505</f>
        <v>0</v>
      </c>
      <c r="R505">
        <f>A!R505</f>
        <v>0</v>
      </c>
      <c r="S505">
        <f>A!S505</f>
        <v>0</v>
      </c>
      <c r="T505">
        <f>A!T505</f>
        <v>0</v>
      </c>
      <c r="U505">
        <f>A!U505</f>
        <v>0</v>
      </c>
      <c r="V505" s="21">
        <f>IF(A!V505="&lt;",1,A!V505)</f>
        <v>0</v>
      </c>
      <c r="W505">
        <f>A!W505</f>
        <v>0</v>
      </c>
      <c r="X505">
        <f>A!X505</f>
        <v>0</v>
      </c>
      <c r="Y505">
        <f>A!Y505</f>
        <v>0</v>
      </c>
      <c r="Z505" s="21">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21"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t="e">
        <f>A!#REF!</f>
        <v>#REF!</v>
      </c>
      <c r="CR505" t="e">
        <f>A!#REF!</f>
        <v>#REF!</v>
      </c>
    </row>
    <row r="506" spans="1:96"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21" t="str">
        <f>IF(A!P506="","",INDEX(B!$A$1:$BT$2000,MATCH(A!P506,B!$AX$1:$AX$2000,0),D!$B$15))</f>
        <v/>
      </c>
      <c r="Q506">
        <f>A!Q506</f>
        <v>0</v>
      </c>
      <c r="R506">
        <f>A!R506</f>
        <v>0</v>
      </c>
      <c r="S506">
        <f>A!S506</f>
        <v>0</v>
      </c>
      <c r="T506">
        <f>A!T506</f>
        <v>0</v>
      </c>
      <c r="U506">
        <f>A!U506</f>
        <v>0</v>
      </c>
      <c r="V506" s="21">
        <f>IF(A!V506="&lt;",1,A!V506)</f>
        <v>0</v>
      </c>
      <c r="W506">
        <f>A!W506</f>
        <v>0</v>
      </c>
      <c r="X506">
        <f>A!X506</f>
        <v>0</v>
      </c>
      <c r="Y506">
        <f>A!Y506</f>
        <v>0</v>
      </c>
      <c r="Z506" s="21">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21"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t="e">
        <f>A!#REF!</f>
        <v>#REF!</v>
      </c>
      <c r="CR506" t="e">
        <f>A!#REF!</f>
        <v>#REF!</v>
      </c>
    </row>
    <row r="507" spans="1:96"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21" t="str">
        <f>IF(A!P507="","",INDEX(B!$A$1:$BT$2000,MATCH(A!P507,B!$AX$1:$AX$2000,0),D!$B$15))</f>
        <v/>
      </c>
      <c r="Q507">
        <f>A!Q507</f>
        <v>0</v>
      </c>
      <c r="R507">
        <f>A!R507</f>
        <v>0</v>
      </c>
      <c r="S507">
        <f>A!S507</f>
        <v>0</v>
      </c>
      <c r="T507">
        <f>A!T507</f>
        <v>0</v>
      </c>
      <c r="U507">
        <f>A!U507</f>
        <v>0</v>
      </c>
      <c r="V507" s="21">
        <f>IF(A!V507="&lt;",1,A!V507)</f>
        <v>0</v>
      </c>
      <c r="W507">
        <f>A!W507</f>
        <v>0</v>
      </c>
      <c r="X507">
        <f>A!X507</f>
        <v>0</v>
      </c>
      <c r="Y507">
        <f>A!Y507</f>
        <v>0</v>
      </c>
      <c r="Z507" s="21">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21"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t="e">
        <f>A!#REF!</f>
        <v>#REF!</v>
      </c>
      <c r="CR507" t="e">
        <f>A!#REF!</f>
        <v>#REF!</v>
      </c>
    </row>
    <row r="508" spans="1:96"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21" t="str">
        <f>IF(A!P508="","",INDEX(B!$A$1:$BT$2000,MATCH(A!P508,B!$AX$1:$AX$2000,0),D!$B$15))</f>
        <v/>
      </c>
      <c r="Q508">
        <f>A!Q508</f>
        <v>0</v>
      </c>
      <c r="R508">
        <f>A!R508</f>
        <v>0</v>
      </c>
      <c r="S508">
        <f>A!S508</f>
        <v>0</v>
      </c>
      <c r="T508">
        <f>A!T508</f>
        <v>0</v>
      </c>
      <c r="U508">
        <f>A!U508</f>
        <v>0</v>
      </c>
      <c r="V508" s="21">
        <f>IF(A!V508="&lt;",1,A!V508)</f>
        <v>0</v>
      </c>
      <c r="W508">
        <f>A!W508</f>
        <v>0</v>
      </c>
      <c r="X508">
        <f>A!X508</f>
        <v>0</v>
      </c>
      <c r="Y508">
        <f>A!Y508</f>
        <v>0</v>
      </c>
      <c r="Z508" s="21">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21"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t="e">
        <f>A!#REF!</f>
        <v>#REF!</v>
      </c>
      <c r="CR508" t="e">
        <f>A!#REF!</f>
        <v>#REF!</v>
      </c>
    </row>
    <row r="509" spans="1:96"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21" t="str">
        <f>IF(A!P509="","",INDEX(B!$A$1:$BT$2000,MATCH(A!P509,B!$AX$1:$AX$2000,0),D!$B$15))</f>
        <v/>
      </c>
      <c r="Q509">
        <f>A!Q509</f>
        <v>0</v>
      </c>
      <c r="R509">
        <f>A!R509</f>
        <v>0</v>
      </c>
      <c r="S509">
        <f>A!S509</f>
        <v>0</v>
      </c>
      <c r="T509">
        <f>A!T509</f>
        <v>0</v>
      </c>
      <c r="U509">
        <f>A!U509</f>
        <v>0</v>
      </c>
      <c r="V509" s="21">
        <f>IF(A!V509="&lt;",1,A!V509)</f>
        <v>0</v>
      </c>
      <c r="W509">
        <f>A!W509</f>
        <v>0</v>
      </c>
      <c r="X509">
        <f>A!X509</f>
        <v>0</v>
      </c>
      <c r="Y509">
        <f>A!Y509</f>
        <v>0</v>
      </c>
      <c r="Z509" s="21">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21"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t="e">
        <f>A!#REF!</f>
        <v>#REF!</v>
      </c>
      <c r="CR509" t="e">
        <f>A!#REF!</f>
        <v>#REF!</v>
      </c>
    </row>
    <row r="510" spans="1:96"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21" t="str">
        <f>IF(A!P510="","",INDEX(B!$A$1:$BT$2000,MATCH(A!P510,B!$AX$1:$AX$2000,0),D!$B$15))</f>
        <v/>
      </c>
      <c r="Q510">
        <f>A!Q510</f>
        <v>0</v>
      </c>
      <c r="R510">
        <f>A!R510</f>
        <v>0</v>
      </c>
      <c r="S510">
        <f>A!S510</f>
        <v>0</v>
      </c>
      <c r="T510">
        <f>A!T510</f>
        <v>0</v>
      </c>
      <c r="U510">
        <f>A!U510</f>
        <v>0</v>
      </c>
      <c r="V510" s="21">
        <f>IF(A!V510="&lt;",1,A!V510)</f>
        <v>0</v>
      </c>
      <c r="W510">
        <f>A!W510</f>
        <v>0</v>
      </c>
      <c r="X510">
        <f>A!X510</f>
        <v>0</v>
      </c>
      <c r="Y510">
        <f>A!Y510</f>
        <v>0</v>
      </c>
      <c r="Z510" s="21">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21"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t="e">
        <f>A!#REF!</f>
        <v>#REF!</v>
      </c>
      <c r="CR510" t="e">
        <f>A!#REF!</f>
        <v>#REF!</v>
      </c>
    </row>
    <row r="511" spans="1:96"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21" t="str">
        <f>IF(A!P511="","",INDEX(B!$A$1:$BT$2000,MATCH(A!P511,B!$AX$1:$AX$2000,0),D!$B$15))</f>
        <v/>
      </c>
      <c r="Q511">
        <f>A!Q511</f>
        <v>0</v>
      </c>
      <c r="R511">
        <f>A!R511</f>
        <v>0</v>
      </c>
      <c r="S511">
        <f>A!S511</f>
        <v>0</v>
      </c>
      <c r="T511">
        <f>A!T511</f>
        <v>0</v>
      </c>
      <c r="U511">
        <f>A!U511</f>
        <v>0</v>
      </c>
      <c r="V511" s="21">
        <f>IF(A!V511="&lt;",1,A!V511)</f>
        <v>0</v>
      </c>
      <c r="W511">
        <f>A!W511</f>
        <v>0</v>
      </c>
      <c r="X511">
        <f>A!X511</f>
        <v>0</v>
      </c>
      <c r="Y511">
        <f>A!Y511</f>
        <v>0</v>
      </c>
      <c r="Z511" s="21">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21"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t="e">
        <f>A!#REF!</f>
        <v>#REF!</v>
      </c>
      <c r="CR511" t="e">
        <f>A!#REF!</f>
        <v>#REF!</v>
      </c>
    </row>
    <row r="512" spans="1:96"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21" t="str">
        <f>IF(A!P512="","",INDEX(B!$A$1:$BT$2000,MATCH(A!P512,B!$AX$1:$AX$2000,0),D!$B$15))</f>
        <v/>
      </c>
      <c r="Q512">
        <f>A!Q512</f>
        <v>0</v>
      </c>
      <c r="R512">
        <f>A!R512</f>
        <v>0</v>
      </c>
      <c r="S512">
        <f>A!S512</f>
        <v>0</v>
      </c>
      <c r="T512">
        <f>A!T512</f>
        <v>0</v>
      </c>
      <c r="U512">
        <f>A!U512</f>
        <v>0</v>
      </c>
      <c r="V512" s="21">
        <f>IF(A!V512="&lt;",1,A!V512)</f>
        <v>0</v>
      </c>
      <c r="W512">
        <f>A!W512</f>
        <v>0</v>
      </c>
      <c r="X512">
        <f>A!X512</f>
        <v>0</v>
      </c>
      <c r="Y512">
        <f>A!Y512</f>
        <v>0</v>
      </c>
      <c r="Z512" s="21">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21"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t="e">
        <f>A!#REF!</f>
        <v>#REF!</v>
      </c>
      <c r="CR512" t="e">
        <f>A!#REF!</f>
        <v>#REF!</v>
      </c>
    </row>
    <row r="513" spans="1:96"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21" t="str">
        <f>IF(A!P513="","",INDEX(B!$A$1:$BT$2000,MATCH(A!P513,B!$AX$1:$AX$2000,0),D!$B$15))</f>
        <v/>
      </c>
      <c r="Q513">
        <f>A!Q513</f>
        <v>0</v>
      </c>
      <c r="R513">
        <f>A!R513</f>
        <v>0</v>
      </c>
      <c r="S513">
        <f>A!S513</f>
        <v>0</v>
      </c>
      <c r="T513">
        <f>A!T513</f>
        <v>0</v>
      </c>
      <c r="U513">
        <f>A!U513</f>
        <v>0</v>
      </c>
      <c r="V513" s="21">
        <f>IF(A!V513="&lt;",1,A!V513)</f>
        <v>0</v>
      </c>
      <c r="W513">
        <f>A!W513</f>
        <v>0</v>
      </c>
      <c r="X513">
        <f>A!X513</f>
        <v>0</v>
      </c>
      <c r="Y513">
        <f>A!Y513</f>
        <v>0</v>
      </c>
      <c r="Z513" s="21">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21"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t="e">
        <f>A!#REF!</f>
        <v>#REF!</v>
      </c>
      <c r="CR513" t="e">
        <f>A!#REF!</f>
        <v>#REF!</v>
      </c>
    </row>
    <row r="514" spans="1:96"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21" t="str">
        <f>IF(A!P514="","",INDEX(B!$A$1:$BT$2000,MATCH(A!P514,B!$AX$1:$AX$2000,0),D!$B$15))</f>
        <v/>
      </c>
      <c r="Q514">
        <f>A!Q514</f>
        <v>0</v>
      </c>
      <c r="R514">
        <f>A!R514</f>
        <v>0</v>
      </c>
      <c r="S514">
        <f>A!S514</f>
        <v>0</v>
      </c>
      <c r="T514">
        <f>A!T514</f>
        <v>0</v>
      </c>
      <c r="U514">
        <f>A!U514</f>
        <v>0</v>
      </c>
      <c r="V514" s="21">
        <f>IF(A!V514="&lt;",1,A!V514)</f>
        <v>0</v>
      </c>
      <c r="W514">
        <f>A!W514</f>
        <v>0</v>
      </c>
      <c r="X514">
        <f>A!X514</f>
        <v>0</v>
      </c>
      <c r="Y514">
        <f>A!Y514</f>
        <v>0</v>
      </c>
      <c r="Z514" s="21">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21"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t="e">
        <f>A!#REF!</f>
        <v>#REF!</v>
      </c>
      <c r="CR514" t="e">
        <f>A!#REF!</f>
        <v>#REF!</v>
      </c>
    </row>
    <row r="515" spans="1:96"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21" t="str">
        <f>IF(A!P515="","",INDEX(B!$A$1:$BT$2000,MATCH(A!P515,B!$AX$1:$AX$2000,0),D!$B$15))</f>
        <v/>
      </c>
      <c r="Q515">
        <f>A!Q515</f>
        <v>0</v>
      </c>
      <c r="R515">
        <f>A!R515</f>
        <v>0</v>
      </c>
      <c r="S515">
        <f>A!S515</f>
        <v>0</v>
      </c>
      <c r="T515">
        <f>A!T515</f>
        <v>0</v>
      </c>
      <c r="U515">
        <f>A!U515</f>
        <v>0</v>
      </c>
      <c r="V515" s="21">
        <f>IF(A!V515="&lt;",1,A!V515)</f>
        <v>0</v>
      </c>
      <c r="W515">
        <f>A!W515</f>
        <v>0</v>
      </c>
      <c r="X515">
        <f>A!X515</f>
        <v>0</v>
      </c>
      <c r="Y515">
        <f>A!Y515</f>
        <v>0</v>
      </c>
      <c r="Z515" s="21">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21"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t="e">
        <f>A!#REF!</f>
        <v>#REF!</v>
      </c>
      <c r="CR515" t="e">
        <f>A!#REF!</f>
        <v>#REF!</v>
      </c>
    </row>
    <row r="516" spans="1:96"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21" t="str">
        <f>IF(A!P516="","",INDEX(B!$A$1:$BT$2000,MATCH(A!P516,B!$AX$1:$AX$2000,0),D!$B$15))</f>
        <v/>
      </c>
      <c r="Q516">
        <f>A!Q516</f>
        <v>0</v>
      </c>
      <c r="R516">
        <f>A!R516</f>
        <v>0</v>
      </c>
      <c r="S516">
        <f>A!S516</f>
        <v>0</v>
      </c>
      <c r="T516">
        <f>A!T516</f>
        <v>0</v>
      </c>
      <c r="U516">
        <f>A!U516</f>
        <v>0</v>
      </c>
      <c r="V516" s="21">
        <f>IF(A!V516="&lt;",1,A!V516)</f>
        <v>0</v>
      </c>
      <c r="W516">
        <f>A!W516</f>
        <v>0</v>
      </c>
      <c r="X516">
        <f>A!X516</f>
        <v>0</v>
      </c>
      <c r="Y516">
        <f>A!Y516</f>
        <v>0</v>
      </c>
      <c r="Z516" s="21">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21"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t="e">
        <f>A!#REF!</f>
        <v>#REF!</v>
      </c>
      <c r="CR516" t="e">
        <f>A!#REF!</f>
        <v>#REF!</v>
      </c>
    </row>
    <row r="517" spans="1:96"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21" t="str">
        <f>IF(A!P517="","",INDEX(B!$A$1:$BT$2000,MATCH(A!P517,B!$AX$1:$AX$2000,0),D!$B$15))</f>
        <v/>
      </c>
      <c r="Q517">
        <f>A!Q517</f>
        <v>0</v>
      </c>
      <c r="R517">
        <f>A!R517</f>
        <v>0</v>
      </c>
      <c r="S517">
        <f>A!S517</f>
        <v>0</v>
      </c>
      <c r="T517">
        <f>A!T517</f>
        <v>0</v>
      </c>
      <c r="U517">
        <f>A!U517</f>
        <v>0</v>
      </c>
      <c r="V517" s="21">
        <f>IF(A!V517="&lt;",1,A!V517)</f>
        <v>0</v>
      </c>
      <c r="W517">
        <f>A!W517</f>
        <v>0</v>
      </c>
      <c r="X517">
        <f>A!X517</f>
        <v>0</v>
      </c>
      <c r="Y517">
        <f>A!Y517</f>
        <v>0</v>
      </c>
      <c r="Z517" s="21">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21"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t="e">
        <f>A!#REF!</f>
        <v>#REF!</v>
      </c>
      <c r="CR517" t="e">
        <f>A!#REF!</f>
        <v>#REF!</v>
      </c>
    </row>
    <row r="518" spans="1:96"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21" t="str">
        <f>IF(A!P518="","",INDEX(B!$A$1:$BT$2000,MATCH(A!P518,B!$AX$1:$AX$2000,0),D!$B$15))</f>
        <v/>
      </c>
      <c r="Q518">
        <f>A!Q518</f>
        <v>0</v>
      </c>
      <c r="R518">
        <f>A!R518</f>
        <v>0</v>
      </c>
      <c r="S518">
        <f>A!S518</f>
        <v>0</v>
      </c>
      <c r="T518">
        <f>A!T518</f>
        <v>0</v>
      </c>
      <c r="U518">
        <f>A!U518</f>
        <v>0</v>
      </c>
      <c r="V518" s="21">
        <f>IF(A!V518="&lt;",1,A!V518)</f>
        <v>0</v>
      </c>
      <c r="W518">
        <f>A!W518</f>
        <v>0</v>
      </c>
      <c r="X518">
        <f>A!X518</f>
        <v>0</v>
      </c>
      <c r="Y518">
        <f>A!Y518</f>
        <v>0</v>
      </c>
      <c r="Z518" s="21">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21"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t="e">
        <f>A!#REF!</f>
        <v>#REF!</v>
      </c>
      <c r="CR518" t="e">
        <f>A!#REF!</f>
        <v>#REF!</v>
      </c>
    </row>
    <row r="519" spans="1:96"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21" t="str">
        <f>IF(A!P519="","",INDEX(B!$A$1:$BT$2000,MATCH(A!P519,B!$AX$1:$AX$2000,0),D!$B$15))</f>
        <v/>
      </c>
      <c r="Q519">
        <f>A!Q519</f>
        <v>0</v>
      </c>
      <c r="R519">
        <f>A!R519</f>
        <v>0</v>
      </c>
      <c r="S519">
        <f>A!S519</f>
        <v>0</v>
      </c>
      <c r="T519">
        <f>A!T519</f>
        <v>0</v>
      </c>
      <c r="U519">
        <f>A!U519</f>
        <v>0</v>
      </c>
      <c r="V519" s="21">
        <f>IF(A!V519="&lt;",1,A!V519)</f>
        <v>0</v>
      </c>
      <c r="W519">
        <f>A!W519</f>
        <v>0</v>
      </c>
      <c r="X519">
        <f>A!X519</f>
        <v>0</v>
      </c>
      <c r="Y519">
        <f>A!Y519</f>
        <v>0</v>
      </c>
      <c r="Z519" s="21">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21"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t="e">
        <f>A!#REF!</f>
        <v>#REF!</v>
      </c>
      <c r="CR519" t="e">
        <f>A!#REF!</f>
        <v>#REF!</v>
      </c>
    </row>
    <row r="520" spans="1:96"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21" t="str">
        <f>IF(A!P520="","",INDEX(B!$A$1:$BT$2000,MATCH(A!P520,B!$AX$1:$AX$2000,0),D!$B$15))</f>
        <v/>
      </c>
      <c r="Q520">
        <f>A!Q520</f>
        <v>0</v>
      </c>
      <c r="R520">
        <f>A!R520</f>
        <v>0</v>
      </c>
      <c r="S520">
        <f>A!S520</f>
        <v>0</v>
      </c>
      <c r="T520">
        <f>A!T520</f>
        <v>0</v>
      </c>
      <c r="U520">
        <f>A!U520</f>
        <v>0</v>
      </c>
      <c r="V520" s="21">
        <f>IF(A!V520="&lt;",1,A!V520)</f>
        <v>0</v>
      </c>
      <c r="W520">
        <f>A!W520</f>
        <v>0</v>
      </c>
      <c r="X520">
        <f>A!X520</f>
        <v>0</v>
      </c>
      <c r="Y520">
        <f>A!Y520</f>
        <v>0</v>
      </c>
      <c r="Z520" s="21">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21"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t="e">
        <f>A!#REF!</f>
        <v>#REF!</v>
      </c>
      <c r="CR520" t="e">
        <f>A!#REF!</f>
        <v>#REF!</v>
      </c>
    </row>
    <row r="521" spans="1:96"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21" t="str">
        <f>IF(A!P521="","",INDEX(B!$A$1:$BT$2000,MATCH(A!P521,B!$AX$1:$AX$2000,0),D!$B$15))</f>
        <v/>
      </c>
      <c r="Q521">
        <f>A!Q521</f>
        <v>0</v>
      </c>
      <c r="R521">
        <f>A!R521</f>
        <v>0</v>
      </c>
      <c r="S521">
        <f>A!S521</f>
        <v>0</v>
      </c>
      <c r="T521">
        <f>A!T521</f>
        <v>0</v>
      </c>
      <c r="U521">
        <f>A!U521</f>
        <v>0</v>
      </c>
      <c r="V521" s="21">
        <f>IF(A!V521="&lt;",1,A!V521)</f>
        <v>0</v>
      </c>
      <c r="W521">
        <f>A!W521</f>
        <v>0</v>
      </c>
      <c r="X521">
        <f>A!X521</f>
        <v>0</v>
      </c>
      <c r="Y521">
        <f>A!Y521</f>
        <v>0</v>
      </c>
      <c r="Z521" s="21">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21"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t="e">
        <f>A!#REF!</f>
        <v>#REF!</v>
      </c>
      <c r="CR521" t="e">
        <f>A!#REF!</f>
        <v>#REF!</v>
      </c>
    </row>
    <row r="522" spans="1:96"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21" t="str">
        <f>IF(A!P522="","",INDEX(B!$A$1:$BT$2000,MATCH(A!P522,B!$AX$1:$AX$2000,0),D!$B$15))</f>
        <v/>
      </c>
      <c r="Q522">
        <f>A!Q522</f>
        <v>0</v>
      </c>
      <c r="R522">
        <f>A!R522</f>
        <v>0</v>
      </c>
      <c r="S522">
        <f>A!S522</f>
        <v>0</v>
      </c>
      <c r="T522">
        <f>A!T522</f>
        <v>0</v>
      </c>
      <c r="U522">
        <f>A!U522</f>
        <v>0</v>
      </c>
      <c r="V522" s="21">
        <f>IF(A!V522="&lt;",1,A!V522)</f>
        <v>0</v>
      </c>
      <c r="W522">
        <f>A!W522</f>
        <v>0</v>
      </c>
      <c r="X522">
        <f>A!X522</f>
        <v>0</v>
      </c>
      <c r="Y522">
        <f>A!Y522</f>
        <v>0</v>
      </c>
      <c r="Z522" s="21">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21"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t="e">
        <f>A!#REF!</f>
        <v>#REF!</v>
      </c>
      <c r="CR522" t="e">
        <f>A!#REF!</f>
        <v>#REF!</v>
      </c>
    </row>
    <row r="523" spans="1:96"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21" t="str">
        <f>IF(A!P523="","",INDEX(B!$A$1:$BT$2000,MATCH(A!P523,B!$AX$1:$AX$2000,0),D!$B$15))</f>
        <v/>
      </c>
      <c r="Q523">
        <f>A!Q523</f>
        <v>0</v>
      </c>
      <c r="R523">
        <f>A!R523</f>
        <v>0</v>
      </c>
      <c r="S523">
        <f>A!S523</f>
        <v>0</v>
      </c>
      <c r="T523">
        <f>A!T523</f>
        <v>0</v>
      </c>
      <c r="U523">
        <f>A!U523</f>
        <v>0</v>
      </c>
      <c r="V523" s="21">
        <f>IF(A!V523="&lt;",1,A!V523)</f>
        <v>0</v>
      </c>
      <c r="W523">
        <f>A!W523</f>
        <v>0</v>
      </c>
      <c r="X523">
        <f>A!X523</f>
        <v>0</v>
      </c>
      <c r="Y523">
        <f>A!Y523</f>
        <v>0</v>
      </c>
      <c r="Z523" s="21">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21"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t="e">
        <f>A!#REF!</f>
        <v>#REF!</v>
      </c>
      <c r="CR523" t="e">
        <f>A!#REF!</f>
        <v>#REF!</v>
      </c>
    </row>
    <row r="524" spans="1:96"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21" t="str">
        <f>IF(A!P524="","",INDEX(B!$A$1:$BT$2000,MATCH(A!P524,B!$AX$1:$AX$2000,0),D!$B$15))</f>
        <v/>
      </c>
      <c r="Q524">
        <f>A!Q524</f>
        <v>0</v>
      </c>
      <c r="R524">
        <f>A!R524</f>
        <v>0</v>
      </c>
      <c r="S524">
        <f>A!S524</f>
        <v>0</v>
      </c>
      <c r="T524">
        <f>A!T524</f>
        <v>0</v>
      </c>
      <c r="U524">
        <f>A!U524</f>
        <v>0</v>
      </c>
      <c r="V524" s="21">
        <f>IF(A!V524="&lt;",1,A!V524)</f>
        <v>0</v>
      </c>
      <c r="W524">
        <f>A!W524</f>
        <v>0</v>
      </c>
      <c r="X524">
        <f>A!X524</f>
        <v>0</v>
      </c>
      <c r="Y524">
        <f>A!Y524</f>
        <v>0</v>
      </c>
      <c r="Z524" s="21">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21"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t="e">
        <f>A!#REF!</f>
        <v>#REF!</v>
      </c>
      <c r="CR524" t="e">
        <f>A!#REF!</f>
        <v>#REF!</v>
      </c>
    </row>
    <row r="525" spans="1:96"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21" t="str">
        <f>IF(A!P525="","",INDEX(B!$A$1:$BT$2000,MATCH(A!P525,B!$AX$1:$AX$2000,0),D!$B$15))</f>
        <v/>
      </c>
      <c r="Q525">
        <f>A!Q525</f>
        <v>0</v>
      </c>
      <c r="R525">
        <f>A!R525</f>
        <v>0</v>
      </c>
      <c r="S525">
        <f>A!S525</f>
        <v>0</v>
      </c>
      <c r="T525">
        <f>A!T525</f>
        <v>0</v>
      </c>
      <c r="U525">
        <f>A!U525</f>
        <v>0</v>
      </c>
      <c r="V525" s="21">
        <f>IF(A!V525="&lt;",1,A!V525)</f>
        <v>0</v>
      </c>
      <c r="W525">
        <f>A!W525</f>
        <v>0</v>
      </c>
      <c r="X525">
        <f>A!X525</f>
        <v>0</v>
      </c>
      <c r="Y525">
        <f>A!Y525</f>
        <v>0</v>
      </c>
      <c r="Z525" s="21">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21"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t="e">
        <f>A!#REF!</f>
        <v>#REF!</v>
      </c>
      <c r="CR525" t="e">
        <f>A!#REF!</f>
        <v>#REF!</v>
      </c>
    </row>
    <row r="526" spans="1:96"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21" t="str">
        <f>IF(A!P526="","",INDEX(B!$A$1:$BT$2000,MATCH(A!P526,B!$AX$1:$AX$2000,0),D!$B$15))</f>
        <v/>
      </c>
      <c r="Q526">
        <f>A!Q526</f>
        <v>0</v>
      </c>
      <c r="R526">
        <f>A!R526</f>
        <v>0</v>
      </c>
      <c r="S526">
        <f>A!S526</f>
        <v>0</v>
      </c>
      <c r="T526">
        <f>A!T526</f>
        <v>0</v>
      </c>
      <c r="U526">
        <f>A!U526</f>
        <v>0</v>
      </c>
      <c r="V526" s="21">
        <f>IF(A!V526="&lt;",1,A!V526)</f>
        <v>0</v>
      </c>
      <c r="W526">
        <f>A!W526</f>
        <v>0</v>
      </c>
      <c r="X526">
        <f>A!X526</f>
        <v>0</v>
      </c>
      <c r="Y526">
        <f>A!Y526</f>
        <v>0</v>
      </c>
      <c r="Z526" s="21">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21"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t="e">
        <f>A!#REF!</f>
        <v>#REF!</v>
      </c>
      <c r="CR526" t="e">
        <f>A!#REF!</f>
        <v>#REF!</v>
      </c>
    </row>
    <row r="527" spans="1:96"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21" t="str">
        <f>IF(A!P527="","",INDEX(B!$A$1:$BT$2000,MATCH(A!P527,B!$AX$1:$AX$2000,0),D!$B$15))</f>
        <v/>
      </c>
      <c r="Q527">
        <f>A!Q527</f>
        <v>0</v>
      </c>
      <c r="R527">
        <f>A!R527</f>
        <v>0</v>
      </c>
      <c r="S527">
        <f>A!S527</f>
        <v>0</v>
      </c>
      <c r="T527">
        <f>A!T527</f>
        <v>0</v>
      </c>
      <c r="U527">
        <f>A!U527</f>
        <v>0</v>
      </c>
      <c r="V527" s="21">
        <f>IF(A!V527="&lt;",1,A!V527)</f>
        <v>0</v>
      </c>
      <c r="W527">
        <f>A!W527</f>
        <v>0</v>
      </c>
      <c r="X527">
        <f>A!X527</f>
        <v>0</v>
      </c>
      <c r="Y527">
        <f>A!Y527</f>
        <v>0</v>
      </c>
      <c r="Z527" s="21">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21"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t="e">
        <f>A!#REF!</f>
        <v>#REF!</v>
      </c>
      <c r="CR527" t="e">
        <f>A!#REF!</f>
        <v>#REF!</v>
      </c>
    </row>
    <row r="528" spans="1:96"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21" t="str">
        <f>IF(A!P528="","",INDEX(B!$A$1:$BT$2000,MATCH(A!P528,B!$AX$1:$AX$2000,0),D!$B$15))</f>
        <v/>
      </c>
      <c r="Q528">
        <f>A!Q528</f>
        <v>0</v>
      </c>
      <c r="R528">
        <f>A!R528</f>
        <v>0</v>
      </c>
      <c r="S528">
        <f>A!S528</f>
        <v>0</v>
      </c>
      <c r="T528">
        <f>A!T528</f>
        <v>0</v>
      </c>
      <c r="U528">
        <f>A!U528</f>
        <v>0</v>
      </c>
      <c r="V528" s="21">
        <f>IF(A!V528="&lt;",1,A!V528)</f>
        <v>0</v>
      </c>
      <c r="W528">
        <f>A!W528</f>
        <v>0</v>
      </c>
      <c r="X528">
        <f>A!X528</f>
        <v>0</v>
      </c>
      <c r="Y528">
        <f>A!Y528</f>
        <v>0</v>
      </c>
      <c r="Z528" s="21">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21"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t="e">
        <f>A!#REF!</f>
        <v>#REF!</v>
      </c>
      <c r="CR528" t="e">
        <f>A!#REF!</f>
        <v>#REF!</v>
      </c>
    </row>
    <row r="529" spans="1:96"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21" t="str">
        <f>IF(A!P529="","",INDEX(B!$A$1:$BT$2000,MATCH(A!P529,B!$AX$1:$AX$2000,0),D!$B$15))</f>
        <v/>
      </c>
      <c r="Q529">
        <f>A!Q529</f>
        <v>0</v>
      </c>
      <c r="R529">
        <f>A!R529</f>
        <v>0</v>
      </c>
      <c r="S529">
        <f>A!S529</f>
        <v>0</v>
      </c>
      <c r="T529">
        <f>A!T529</f>
        <v>0</v>
      </c>
      <c r="U529">
        <f>A!U529</f>
        <v>0</v>
      </c>
      <c r="V529" s="21">
        <f>IF(A!V529="&lt;",1,A!V529)</f>
        <v>0</v>
      </c>
      <c r="W529">
        <f>A!W529</f>
        <v>0</v>
      </c>
      <c r="X529">
        <f>A!X529</f>
        <v>0</v>
      </c>
      <c r="Y529">
        <f>A!Y529</f>
        <v>0</v>
      </c>
      <c r="Z529" s="21">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21"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t="e">
        <f>A!#REF!</f>
        <v>#REF!</v>
      </c>
      <c r="CR529" t="e">
        <f>A!#REF!</f>
        <v>#REF!</v>
      </c>
    </row>
    <row r="530" spans="1:96"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21" t="str">
        <f>IF(A!P530="","",INDEX(B!$A$1:$BT$2000,MATCH(A!P530,B!$AX$1:$AX$2000,0),D!$B$15))</f>
        <v/>
      </c>
      <c r="Q530">
        <f>A!Q530</f>
        <v>0</v>
      </c>
      <c r="R530">
        <f>A!R530</f>
        <v>0</v>
      </c>
      <c r="S530">
        <f>A!S530</f>
        <v>0</v>
      </c>
      <c r="T530">
        <f>A!T530</f>
        <v>0</v>
      </c>
      <c r="U530">
        <f>A!U530</f>
        <v>0</v>
      </c>
      <c r="V530" s="21">
        <f>IF(A!V530="&lt;",1,A!V530)</f>
        <v>0</v>
      </c>
      <c r="W530">
        <f>A!W530</f>
        <v>0</v>
      </c>
      <c r="X530">
        <f>A!X530</f>
        <v>0</v>
      </c>
      <c r="Y530">
        <f>A!Y530</f>
        <v>0</v>
      </c>
      <c r="Z530" s="21">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21"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t="e">
        <f>A!#REF!</f>
        <v>#REF!</v>
      </c>
      <c r="CR530" t="e">
        <f>A!#REF!</f>
        <v>#REF!</v>
      </c>
    </row>
    <row r="531" spans="1:96"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21" t="str">
        <f>IF(A!P531="","",INDEX(B!$A$1:$BT$2000,MATCH(A!P531,B!$AX$1:$AX$2000,0),D!$B$15))</f>
        <v/>
      </c>
      <c r="Q531">
        <f>A!Q531</f>
        <v>0</v>
      </c>
      <c r="R531">
        <f>A!R531</f>
        <v>0</v>
      </c>
      <c r="S531">
        <f>A!S531</f>
        <v>0</v>
      </c>
      <c r="T531">
        <f>A!T531</f>
        <v>0</v>
      </c>
      <c r="U531">
        <f>A!U531</f>
        <v>0</v>
      </c>
      <c r="V531" s="21">
        <f>IF(A!V531="&lt;",1,A!V531)</f>
        <v>0</v>
      </c>
      <c r="W531">
        <f>A!W531</f>
        <v>0</v>
      </c>
      <c r="X531">
        <f>A!X531</f>
        <v>0</v>
      </c>
      <c r="Y531">
        <f>A!Y531</f>
        <v>0</v>
      </c>
      <c r="Z531" s="21">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21"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t="e">
        <f>A!#REF!</f>
        <v>#REF!</v>
      </c>
      <c r="CR531" t="e">
        <f>A!#REF!</f>
        <v>#REF!</v>
      </c>
    </row>
    <row r="532" spans="1:96"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21" t="str">
        <f>IF(A!P532="","",INDEX(B!$A$1:$BT$2000,MATCH(A!P532,B!$AX$1:$AX$2000,0),D!$B$15))</f>
        <v/>
      </c>
      <c r="Q532">
        <f>A!Q532</f>
        <v>0</v>
      </c>
      <c r="R532">
        <f>A!R532</f>
        <v>0</v>
      </c>
      <c r="S532">
        <f>A!S532</f>
        <v>0</v>
      </c>
      <c r="T532">
        <f>A!T532</f>
        <v>0</v>
      </c>
      <c r="U532">
        <f>A!U532</f>
        <v>0</v>
      </c>
      <c r="V532" s="21">
        <f>IF(A!V532="&lt;",1,A!V532)</f>
        <v>0</v>
      </c>
      <c r="W532">
        <f>A!W532</f>
        <v>0</v>
      </c>
      <c r="X532">
        <f>A!X532</f>
        <v>0</v>
      </c>
      <c r="Y532">
        <f>A!Y532</f>
        <v>0</v>
      </c>
      <c r="Z532" s="21">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21"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t="e">
        <f>A!#REF!</f>
        <v>#REF!</v>
      </c>
      <c r="CR532" t="e">
        <f>A!#REF!</f>
        <v>#REF!</v>
      </c>
    </row>
    <row r="533" spans="1:96"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21" t="str">
        <f>IF(A!P533="","",INDEX(B!$A$1:$BT$2000,MATCH(A!P533,B!$AX$1:$AX$2000,0),D!$B$15))</f>
        <v/>
      </c>
      <c r="Q533">
        <f>A!Q533</f>
        <v>0</v>
      </c>
      <c r="R533">
        <f>A!R533</f>
        <v>0</v>
      </c>
      <c r="S533">
        <f>A!S533</f>
        <v>0</v>
      </c>
      <c r="T533">
        <f>A!T533</f>
        <v>0</v>
      </c>
      <c r="U533">
        <f>A!U533</f>
        <v>0</v>
      </c>
      <c r="V533" s="21">
        <f>IF(A!V533="&lt;",1,A!V533)</f>
        <v>0</v>
      </c>
      <c r="W533">
        <f>A!W533</f>
        <v>0</v>
      </c>
      <c r="X533">
        <f>A!X533</f>
        <v>0</v>
      </c>
      <c r="Y533">
        <f>A!Y533</f>
        <v>0</v>
      </c>
      <c r="Z533" s="21">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21"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t="e">
        <f>A!#REF!</f>
        <v>#REF!</v>
      </c>
      <c r="CR533" t="e">
        <f>A!#REF!</f>
        <v>#REF!</v>
      </c>
    </row>
    <row r="534" spans="1:96"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21" t="str">
        <f>IF(A!P534="","",INDEX(B!$A$1:$BT$2000,MATCH(A!P534,B!$AX$1:$AX$2000,0),D!$B$15))</f>
        <v/>
      </c>
      <c r="Q534">
        <f>A!Q534</f>
        <v>0</v>
      </c>
      <c r="R534">
        <f>A!R534</f>
        <v>0</v>
      </c>
      <c r="S534">
        <f>A!S534</f>
        <v>0</v>
      </c>
      <c r="T534">
        <f>A!T534</f>
        <v>0</v>
      </c>
      <c r="U534">
        <f>A!U534</f>
        <v>0</v>
      </c>
      <c r="V534" s="21">
        <f>IF(A!V534="&lt;",1,A!V534)</f>
        <v>0</v>
      </c>
      <c r="W534">
        <f>A!W534</f>
        <v>0</v>
      </c>
      <c r="X534">
        <f>A!X534</f>
        <v>0</v>
      </c>
      <c r="Y534">
        <f>A!Y534</f>
        <v>0</v>
      </c>
      <c r="Z534" s="21">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21"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t="e">
        <f>A!#REF!</f>
        <v>#REF!</v>
      </c>
      <c r="CR534" t="e">
        <f>A!#REF!</f>
        <v>#REF!</v>
      </c>
    </row>
    <row r="535" spans="1:96"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21" t="str">
        <f>IF(A!P535="","",INDEX(B!$A$1:$BT$2000,MATCH(A!P535,B!$AX$1:$AX$2000,0),D!$B$15))</f>
        <v/>
      </c>
      <c r="Q535">
        <f>A!Q535</f>
        <v>0</v>
      </c>
      <c r="R535">
        <f>A!R535</f>
        <v>0</v>
      </c>
      <c r="S535">
        <f>A!S535</f>
        <v>0</v>
      </c>
      <c r="T535">
        <f>A!T535</f>
        <v>0</v>
      </c>
      <c r="U535">
        <f>A!U535</f>
        <v>0</v>
      </c>
      <c r="V535" s="21">
        <f>IF(A!V535="&lt;",1,A!V535)</f>
        <v>0</v>
      </c>
      <c r="W535">
        <f>A!W535</f>
        <v>0</v>
      </c>
      <c r="X535">
        <f>A!X535</f>
        <v>0</v>
      </c>
      <c r="Y535">
        <f>A!Y535</f>
        <v>0</v>
      </c>
      <c r="Z535" s="21">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21"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t="e">
        <f>A!#REF!</f>
        <v>#REF!</v>
      </c>
      <c r="CR535" t="e">
        <f>A!#REF!</f>
        <v>#REF!</v>
      </c>
    </row>
    <row r="536" spans="1:96"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21" t="str">
        <f>IF(A!P536="","",INDEX(B!$A$1:$BT$2000,MATCH(A!P536,B!$AX$1:$AX$2000,0),D!$B$15))</f>
        <v/>
      </c>
      <c r="Q536">
        <f>A!Q536</f>
        <v>0</v>
      </c>
      <c r="R536">
        <f>A!R536</f>
        <v>0</v>
      </c>
      <c r="S536">
        <f>A!S536</f>
        <v>0</v>
      </c>
      <c r="T536">
        <f>A!T536</f>
        <v>0</v>
      </c>
      <c r="U536">
        <f>A!U536</f>
        <v>0</v>
      </c>
      <c r="V536" s="21">
        <f>IF(A!V536="&lt;",1,A!V536)</f>
        <v>0</v>
      </c>
      <c r="W536">
        <f>A!W536</f>
        <v>0</v>
      </c>
      <c r="X536">
        <f>A!X536</f>
        <v>0</v>
      </c>
      <c r="Y536">
        <f>A!Y536</f>
        <v>0</v>
      </c>
      <c r="Z536" s="21">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21"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t="e">
        <f>A!#REF!</f>
        <v>#REF!</v>
      </c>
      <c r="CR536" t="e">
        <f>A!#REF!</f>
        <v>#REF!</v>
      </c>
    </row>
    <row r="537" spans="1:96"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21" t="str">
        <f>IF(A!P537="","",INDEX(B!$A$1:$BT$2000,MATCH(A!P537,B!$AX$1:$AX$2000,0),D!$B$15))</f>
        <v/>
      </c>
      <c r="Q537">
        <f>A!Q537</f>
        <v>0</v>
      </c>
      <c r="R537">
        <f>A!R537</f>
        <v>0</v>
      </c>
      <c r="S537">
        <f>A!S537</f>
        <v>0</v>
      </c>
      <c r="T537">
        <f>A!T537</f>
        <v>0</v>
      </c>
      <c r="U537">
        <f>A!U537</f>
        <v>0</v>
      </c>
      <c r="V537" s="21">
        <f>IF(A!V537="&lt;",1,A!V537)</f>
        <v>0</v>
      </c>
      <c r="W537">
        <f>A!W537</f>
        <v>0</v>
      </c>
      <c r="X537">
        <f>A!X537</f>
        <v>0</v>
      </c>
      <c r="Y537">
        <f>A!Y537</f>
        <v>0</v>
      </c>
      <c r="Z537" s="21">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21"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t="str">
        <f>A!CP321</f>
        <v>urn:imsikb0101:Leveranciers:id:21</v>
      </c>
      <c r="CR537" t="str">
        <f>A!CQ321</f>
        <v>14.7.0</v>
      </c>
    </row>
    <row r="538" spans="1:96"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21" t="str">
        <f>IF(A!P538="","",INDEX(B!$A$1:$BT$2000,MATCH(A!P538,B!$AX$1:$AX$2000,0),D!$B$15))</f>
        <v/>
      </c>
      <c r="Q538">
        <f>A!Q538</f>
        <v>0</v>
      </c>
      <c r="R538">
        <f>A!R538</f>
        <v>0</v>
      </c>
      <c r="S538">
        <f>A!S538</f>
        <v>0</v>
      </c>
      <c r="T538">
        <f>A!T538</f>
        <v>0</v>
      </c>
      <c r="U538">
        <f>A!U538</f>
        <v>0</v>
      </c>
      <c r="V538" s="21">
        <f>IF(A!V538="&lt;",1,A!V538)</f>
        <v>0</v>
      </c>
      <c r="W538">
        <f>A!W538</f>
        <v>0</v>
      </c>
      <c r="X538">
        <f>A!X538</f>
        <v>0</v>
      </c>
      <c r="Y538">
        <f>A!Y538</f>
        <v>0</v>
      </c>
      <c r="Z538" s="21">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21"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A!CP322</f>
        <v>0</v>
      </c>
      <c r="CR538">
        <f>A!CQ322</f>
        <v>0</v>
      </c>
    </row>
    <row r="539" spans="1:96"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21" t="str">
        <f>IF(A!P539="","",INDEX(B!$A$1:$BT$2000,MATCH(A!P539,B!$AX$1:$AX$2000,0),D!$B$15))</f>
        <v/>
      </c>
      <c r="Q539">
        <f>A!Q539</f>
        <v>0</v>
      </c>
      <c r="R539">
        <f>A!R539</f>
        <v>0</v>
      </c>
      <c r="S539">
        <f>A!S539</f>
        <v>0</v>
      </c>
      <c r="T539">
        <f>A!T539</f>
        <v>0</v>
      </c>
      <c r="U539">
        <f>A!U539</f>
        <v>0</v>
      </c>
      <c r="V539" s="21">
        <f>IF(A!V539="&lt;",1,A!V539)</f>
        <v>0</v>
      </c>
      <c r="W539">
        <f>A!W539</f>
        <v>0</v>
      </c>
      <c r="X539">
        <f>A!X539</f>
        <v>0</v>
      </c>
      <c r="Y539">
        <f>A!Y539</f>
        <v>0</v>
      </c>
      <c r="Z539" s="21">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21"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A!CP323</f>
        <v>0</v>
      </c>
      <c r="CR539">
        <f>A!CQ323</f>
        <v>0</v>
      </c>
    </row>
    <row r="540" spans="1:96"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21" t="str">
        <f>IF(A!P540="","",INDEX(B!$A$1:$BT$2000,MATCH(A!P540,B!$AX$1:$AX$2000,0),D!$B$15))</f>
        <v/>
      </c>
      <c r="Q540">
        <f>A!Q540</f>
        <v>0</v>
      </c>
      <c r="R540">
        <f>A!R540</f>
        <v>0</v>
      </c>
      <c r="S540">
        <f>A!S540</f>
        <v>0</v>
      </c>
      <c r="T540">
        <f>A!T540</f>
        <v>0</v>
      </c>
      <c r="U540">
        <f>A!U540</f>
        <v>0</v>
      </c>
      <c r="V540" s="21">
        <f>IF(A!V540="&lt;",1,A!V540)</f>
        <v>0</v>
      </c>
      <c r="W540">
        <f>A!W540</f>
        <v>0</v>
      </c>
      <c r="X540">
        <f>A!X540</f>
        <v>0</v>
      </c>
      <c r="Y540">
        <f>A!Y540</f>
        <v>0</v>
      </c>
      <c r="Z540" s="21">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21"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A!CP324</f>
        <v>0</v>
      </c>
      <c r="CR540">
        <f>A!CQ324</f>
        <v>0</v>
      </c>
    </row>
    <row r="541" spans="1:96"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21" t="str">
        <f>IF(A!P541="","",INDEX(B!$A$1:$BT$2000,MATCH(A!P541,B!$AX$1:$AX$2000,0),D!$B$15))</f>
        <v/>
      </c>
      <c r="Q541">
        <f>A!Q541</f>
        <v>0</v>
      </c>
      <c r="R541">
        <f>A!R541</f>
        <v>0</v>
      </c>
      <c r="S541">
        <f>A!S541</f>
        <v>0</v>
      </c>
      <c r="T541">
        <f>A!T541</f>
        <v>0</v>
      </c>
      <c r="U541">
        <f>A!U541</f>
        <v>0</v>
      </c>
      <c r="V541" s="21">
        <f>IF(A!V541="&lt;",1,A!V541)</f>
        <v>0</v>
      </c>
      <c r="W541">
        <f>A!W541</f>
        <v>0</v>
      </c>
      <c r="X541">
        <f>A!X541</f>
        <v>0</v>
      </c>
      <c r="Y541">
        <f>A!Y541</f>
        <v>0</v>
      </c>
      <c r="Z541" s="21">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21"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A!CP325</f>
        <v>0</v>
      </c>
      <c r="CR541">
        <f>A!CQ325</f>
        <v>0</v>
      </c>
    </row>
    <row r="542" spans="1:96"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21" t="str">
        <f>IF(A!P542="","",INDEX(B!$A$1:$BT$2000,MATCH(A!P542,B!$AX$1:$AX$2000,0),D!$B$15))</f>
        <v/>
      </c>
      <c r="Q542">
        <f>A!Q542</f>
        <v>0</v>
      </c>
      <c r="R542">
        <f>A!R542</f>
        <v>0</v>
      </c>
      <c r="S542">
        <f>A!S542</f>
        <v>0</v>
      </c>
      <c r="T542">
        <f>A!T542</f>
        <v>0</v>
      </c>
      <c r="U542">
        <f>A!U542</f>
        <v>0</v>
      </c>
      <c r="V542" s="21">
        <f>IF(A!V542="&lt;",1,A!V542)</f>
        <v>0</v>
      </c>
      <c r="W542">
        <f>A!W542</f>
        <v>0</v>
      </c>
      <c r="X542">
        <f>A!X542</f>
        <v>0</v>
      </c>
      <c r="Y542">
        <f>A!Y542</f>
        <v>0</v>
      </c>
      <c r="Z542" s="21">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21"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A!CP326</f>
        <v>0</v>
      </c>
      <c r="CR542">
        <f>A!CQ326</f>
        <v>0</v>
      </c>
    </row>
    <row r="543" spans="1:96"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21" t="str">
        <f>IF(A!P543="","",INDEX(B!$A$1:$BT$2000,MATCH(A!P543,B!$AX$1:$AX$2000,0),D!$B$15))</f>
        <v/>
      </c>
      <c r="Q543">
        <f>A!Q543</f>
        <v>0</v>
      </c>
      <c r="R543">
        <f>A!R543</f>
        <v>0</v>
      </c>
      <c r="S543">
        <f>A!S543</f>
        <v>0</v>
      </c>
      <c r="T543">
        <f>A!T543</f>
        <v>0</v>
      </c>
      <c r="U543">
        <f>A!U543</f>
        <v>0</v>
      </c>
      <c r="V543" s="21">
        <f>IF(A!V543="&lt;",1,A!V543)</f>
        <v>0</v>
      </c>
      <c r="W543">
        <f>A!W543</f>
        <v>0</v>
      </c>
      <c r="X543">
        <f>A!X543</f>
        <v>0</v>
      </c>
      <c r="Y543">
        <f>A!Y543</f>
        <v>0</v>
      </c>
      <c r="Z543" s="21">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21"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A!CP327</f>
        <v>0</v>
      </c>
      <c r="CR543">
        <f>A!CQ327</f>
        <v>0</v>
      </c>
    </row>
    <row r="544" spans="1:96"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21" t="str">
        <f>IF(A!P544="","",INDEX(B!$A$1:$BT$2000,MATCH(A!P544,B!$AX$1:$AX$2000,0),D!$B$15))</f>
        <v/>
      </c>
      <c r="Q544">
        <f>A!Q544</f>
        <v>0</v>
      </c>
      <c r="R544">
        <f>A!R544</f>
        <v>0</v>
      </c>
      <c r="S544">
        <f>A!S544</f>
        <v>0</v>
      </c>
      <c r="T544">
        <f>A!T544</f>
        <v>0</v>
      </c>
      <c r="U544">
        <f>A!U544</f>
        <v>0</v>
      </c>
      <c r="V544" s="21">
        <f>IF(A!V544="&lt;",1,A!V544)</f>
        <v>0</v>
      </c>
      <c r="W544">
        <f>A!W544</f>
        <v>0</v>
      </c>
      <c r="X544">
        <f>A!X544</f>
        <v>0</v>
      </c>
      <c r="Y544">
        <f>A!Y544</f>
        <v>0</v>
      </c>
      <c r="Z544" s="21">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21"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A!CP328</f>
        <v>0</v>
      </c>
      <c r="CR544">
        <f>A!CQ328</f>
        <v>0</v>
      </c>
    </row>
    <row r="545" spans="1:96"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21" t="str">
        <f>IF(A!P545="","",INDEX(B!$A$1:$BT$2000,MATCH(A!P545,B!$AX$1:$AX$2000,0),D!$B$15))</f>
        <v/>
      </c>
      <c r="Q545">
        <f>A!Q545</f>
        <v>0</v>
      </c>
      <c r="R545">
        <f>A!R545</f>
        <v>0</v>
      </c>
      <c r="S545">
        <f>A!S545</f>
        <v>0</v>
      </c>
      <c r="T545">
        <f>A!T545</f>
        <v>0</v>
      </c>
      <c r="U545">
        <f>A!U545</f>
        <v>0</v>
      </c>
      <c r="V545" s="21">
        <f>IF(A!V545="&lt;",1,A!V545)</f>
        <v>0</v>
      </c>
      <c r="W545">
        <f>A!W545</f>
        <v>0</v>
      </c>
      <c r="X545">
        <f>A!X545</f>
        <v>0</v>
      </c>
      <c r="Y545">
        <f>A!Y545</f>
        <v>0</v>
      </c>
      <c r="Z545" s="21">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21"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A!CP329</f>
        <v>0</v>
      </c>
      <c r="CR545">
        <f>A!CQ329</f>
        <v>0</v>
      </c>
    </row>
    <row r="546" spans="1:96"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21" t="str">
        <f>IF(A!P546="","",INDEX(B!$A$1:$BT$2000,MATCH(A!P546,B!$AX$1:$AX$2000,0),D!$B$15))</f>
        <v/>
      </c>
      <c r="Q546">
        <f>A!Q546</f>
        <v>0</v>
      </c>
      <c r="R546">
        <f>A!R546</f>
        <v>0</v>
      </c>
      <c r="S546">
        <f>A!S546</f>
        <v>0</v>
      </c>
      <c r="T546">
        <f>A!T546</f>
        <v>0</v>
      </c>
      <c r="U546">
        <f>A!U546</f>
        <v>0</v>
      </c>
      <c r="V546" s="21">
        <f>IF(A!V546="&lt;",1,A!V546)</f>
        <v>0</v>
      </c>
      <c r="W546">
        <f>A!W546</f>
        <v>0</v>
      </c>
      <c r="X546">
        <f>A!X546</f>
        <v>0</v>
      </c>
      <c r="Y546">
        <f>A!Y546</f>
        <v>0</v>
      </c>
      <c r="Z546" s="21">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21"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A!CP330</f>
        <v>0</v>
      </c>
      <c r="CR546">
        <f>A!CQ330</f>
        <v>0</v>
      </c>
    </row>
    <row r="547" spans="1:96"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21" t="str">
        <f>IF(A!P547="","",INDEX(B!$A$1:$BT$2000,MATCH(A!P547,B!$AX$1:$AX$2000,0),D!$B$15))</f>
        <v/>
      </c>
      <c r="Q547">
        <f>A!Q547</f>
        <v>0</v>
      </c>
      <c r="R547">
        <f>A!R547</f>
        <v>0</v>
      </c>
      <c r="S547">
        <f>A!S547</f>
        <v>0</v>
      </c>
      <c r="T547">
        <f>A!T547</f>
        <v>0</v>
      </c>
      <c r="U547">
        <f>A!U547</f>
        <v>0</v>
      </c>
      <c r="V547" s="21">
        <f>IF(A!V547="&lt;",1,A!V547)</f>
        <v>0</v>
      </c>
      <c r="W547">
        <f>A!W547</f>
        <v>0</v>
      </c>
      <c r="X547">
        <f>A!X547</f>
        <v>0</v>
      </c>
      <c r="Y547">
        <f>A!Y547</f>
        <v>0</v>
      </c>
      <c r="Z547" s="21">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21"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A!CP331</f>
        <v>0</v>
      </c>
      <c r="CR547">
        <f>A!CQ331</f>
        <v>0</v>
      </c>
    </row>
    <row r="548" spans="1:96"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21" t="str">
        <f>IF(A!P548="","",INDEX(B!$A$1:$BT$2000,MATCH(A!P548,B!$AX$1:$AX$2000,0),D!$B$15))</f>
        <v/>
      </c>
      <c r="Q548">
        <f>A!Q548</f>
        <v>0</v>
      </c>
      <c r="R548">
        <f>A!R548</f>
        <v>0</v>
      </c>
      <c r="S548">
        <f>A!S548</f>
        <v>0</v>
      </c>
      <c r="T548">
        <f>A!T548</f>
        <v>0</v>
      </c>
      <c r="U548">
        <f>A!U548</f>
        <v>0</v>
      </c>
      <c r="V548" s="21">
        <f>IF(A!V548="&lt;",1,A!V548)</f>
        <v>0</v>
      </c>
      <c r="W548">
        <f>A!W548</f>
        <v>0</v>
      </c>
      <c r="X548">
        <f>A!X548</f>
        <v>0</v>
      </c>
      <c r="Y548">
        <f>A!Y548</f>
        <v>0</v>
      </c>
      <c r="Z548" s="21">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21"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A!CP332</f>
        <v>0</v>
      </c>
      <c r="CR548">
        <f>A!CQ332</f>
        <v>0</v>
      </c>
    </row>
    <row r="549" spans="1:96"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21" t="str">
        <f>IF(A!P549="","",INDEX(B!$A$1:$BT$2000,MATCH(A!P549,B!$AX$1:$AX$2000,0),D!$B$15))</f>
        <v/>
      </c>
      <c r="Q549">
        <f>A!Q549</f>
        <v>0</v>
      </c>
      <c r="R549">
        <f>A!R549</f>
        <v>0</v>
      </c>
      <c r="S549">
        <f>A!S549</f>
        <v>0</v>
      </c>
      <c r="T549">
        <f>A!T549</f>
        <v>0</v>
      </c>
      <c r="U549">
        <f>A!U549</f>
        <v>0</v>
      </c>
      <c r="V549" s="21">
        <f>IF(A!V549="&lt;",1,A!V549)</f>
        <v>0</v>
      </c>
      <c r="W549">
        <f>A!W549</f>
        <v>0</v>
      </c>
      <c r="X549">
        <f>A!X549</f>
        <v>0</v>
      </c>
      <c r="Y549">
        <f>A!Y549</f>
        <v>0</v>
      </c>
      <c r="Z549" s="21">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21"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A!CP333</f>
        <v>0</v>
      </c>
      <c r="CR549">
        <f>A!CQ333</f>
        <v>0</v>
      </c>
    </row>
    <row r="550" spans="1:96"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21" t="str">
        <f>IF(A!P550="","",INDEX(B!$A$1:$BT$2000,MATCH(A!P550,B!$AX$1:$AX$2000,0),D!$B$15))</f>
        <v/>
      </c>
      <c r="Q550">
        <f>A!Q550</f>
        <v>0</v>
      </c>
      <c r="R550">
        <f>A!R550</f>
        <v>0</v>
      </c>
      <c r="S550">
        <f>A!S550</f>
        <v>0</v>
      </c>
      <c r="T550">
        <f>A!T550</f>
        <v>0</v>
      </c>
      <c r="U550">
        <f>A!U550</f>
        <v>0</v>
      </c>
      <c r="V550" s="21">
        <f>IF(A!V550="&lt;",1,A!V550)</f>
        <v>0</v>
      </c>
      <c r="W550">
        <f>A!W550</f>
        <v>0</v>
      </c>
      <c r="X550">
        <f>A!X550</f>
        <v>0</v>
      </c>
      <c r="Y550">
        <f>A!Y550</f>
        <v>0</v>
      </c>
      <c r="Z550" s="21">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21"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A!CP334</f>
        <v>0</v>
      </c>
      <c r="CR550">
        <f>A!CQ334</f>
        <v>0</v>
      </c>
    </row>
    <row r="551" spans="1:96"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21" t="str">
        <f>IF(A!P551="","",INDEX(B!$A$1:$BT$2000,MATCH(A!P551,B!$AX$1:$AX$2000,0),D!$B$15))</f>
        <v/>
      </c>
      <c r="Q551">
        <f>A!Q551</f>
        <v>0</v>
      </c>
      <c r="R551">
        <f>A!R551</f>
        <v>0</v>
      </c>
      <c r="S551">
        <f>A!S551</f>
        <v>0</v>
      </c>
      <c r="T551">
        <f>A!T551</f>
        <v>0</v>
      </c>
      <c r="U551">
        <f>A!U551</f>
        <v>0</v>
      </c>
      <c r="V551" s="21">
        <f>IF(A!V551="&lt;",1,A!V551)</f>
        <v>0</v>
      </c>
      <c r="W551">
        <f>A!W551</f>
        <v>0</v>
      </c>
      <c r="X551">
        <f>A!X551</f>
        <v>0</v>
      </c>
      <c r="Y551">
        <f>A!Y551</f>
        <v>0</v>
      </c>
      <c r="Z551" s="21">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21"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A!CP335</f>
        <v>0</v>
      </c>
      <c r="CR551">
        <f>A!CQ335</f>
        <v>0</v>
      </c>
    </row>
    <row r="552" spans="1:96"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21" t="str">
        <f>IF(A!P552="","",INDEX(B!$A$1:$BT$2000,MATCH(A!P552,B!$AX$1:$AX$2000,0),D!$B$15))</f>
        <v/>
      </c>
      <c r="Q552">
        <f>A!Q552</f>
        <v>0</v>
      </c>
      <c r="R552">
        <f>A!R552</f>
        <v>0</v>
      </c>
      <c r="S552">
        <f>A!S552</f>
        <v>0</v>
      </c>
      <c r="T552">
        <f>A!T552</f>
        <v>0</v>
      </c>
      <c r="U552">
        <f>A!U552</f>
        <v>0</v>
      </c>
      <c r="V552" s="21">
        <f>IF(A!V552="&lt;",1,A!V552)</f>
        <v>0</v>
      </c>
      <c r="W552">
        <f>A!W552</f>
        <v>0</v>
      </c>
      <c r="X552">
        <f>A!X552</f>
        <v>0</v>
      </c>
      <c r="Y552">
        <f>A!Y552</f>
        <v>0</v>
      </c>
      <c r="Z552" s="21">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21"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A!CP336</f>
        <v>0</v>
      </c>
      <c r="CR552">
        <f>A!CQ336</f>
        <v>0</v>
      </c>
    </row>
    <row r="553" spans="1:96"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21" t="str">
        <f>IF(A!P553="","",INDEX(B!$A$1:$BT$2000,MATCH(A!P553,B!$AX$1:$AX$2000,0),D!$B$15))</f>
        <v/>
      </c>
      <c r="Q553">
        <f>A!Q553</f>
        <v>0</v>
      </c>
      <c r="R553">
        <f>A!R553</f>
        <v>0</v>
      </c>
      <c r="S553">
        <f>A!S553</f>
        <v>0</v>
      </c>
      <c r="T553">
        <f>A!T553</f>
        <v>0</v>
      </c>
      <c r="U553">
        <f>A!U553</f>
        <v>0</v>
      </c>
      <c r="V553" s="21">
        <f>IF(A!V553="&lt;",1,A!V553)</f>
        <v>0</v>
      </c>
      <c r="W553">
        <f>A!W553</f>
        <v>0</v>
      </c>
      <c r="X553">
        <f>A!X553</f>
        <v>0</v>
      </c>
      <c r="Y553">
        <f>A!Y553</f>
        <v>0</v>
      </c>
      <c r="Z553" s="21">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21"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A!CP337</f>
        <v>0</v>
      </c>
      <c r="CR553">
        <f>A!CQ337</f>
        <v>0</v>
      </c>
    </row>
    <row r="554" spans="1:96"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21" t="str">
        <f>IF(A!P554="","",INDEX(B!$A$1:$BT$2000,MATCH(A!P554,B!$AX$1:$AX$2000,0),D!$B$15))</f>
        <v/>
      </c>
      <c r="Q554">
        <f>A!Q554</f>
        <v>0</v>
      </c>
      <c r="R554">
        <f>A!R554</f>
        <v>0</v>
      </c>
      <c r="S554">
        <f>A!S554</f>
        <v>0</v>
      </c>
      <c r="T554">
        <f>A!T554</f>
        <v>0</v>
      </c>
      <c r="U554">
        <f>A!U554</f>
        <v>0</v>
      </c>
      <c r="V554" s="21">
        <f>IF(A!V554="&lt;",1,A!V554)</f>
        <v>0</v>
      </c>
      <c r="W554">
        <f>A!W554</f>
        <v>0</v>
      </c>
      <c r="X554">
        <f>A!X554</f>
        <v>0</v>
      </c>
      <c r="Y554">
        <f>A!Y554</f>
        <v>0</v>
      </c>
      <c r="Z554" s="21">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21"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A!CP338</f>
        <v>0</v>
      </c>
      <c r="CR554">
        <f>A!CQ338</f>
        <v>0</v>
      </c>
    </row>
    <row r="555" spans="1:96"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21" t="str">
        <f>IF(A!P555="","",INDEX(B!$A$1:$BT$2000,MATCH(A!P555,B!$AX$1:$AX$2000,0),D!$B$15))</f>
        <v/>
      </c>
      <c r="Q555">
        <f>A!Q555</f>
        <v>0</v>
      </c>
      <c r="R555">
        <f>A!R555</f>
        <v>0</v>
      </c>
      <c r="S555">
        <f>A!S555</f>
        <v>0</v>
      </c>
      <c r="T555">
        <f>A!T555</f>
        <v>0</v>
      </c>
      <c r="U555">
        <f>A!U555</f>
        <v>0</v>
      </c>
      <c r="V555" s="21">
        <f>IF(A!V555="&lt;",1,A!V555)</f>
        <v>0</v>
      </c>
      <c r="W555">
        <f>A!W555</f>
        <v>0</v>
      </c>
      <c r="X555">
        <f>A!X555</f>
        <v>0</v>
      </c>
      <c r="Y555">
        <f>A!Y555</f>
        <v>0</v>
      </c>
      <c r="Z555" s="21">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21"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A!CP339</f>
        <v>0</v>
      </c>
      <c r="CR555">
        <f>A!CQ339</f>
        <v>0</v>
      </c>
    </row>
    <row r="556" spans="1:96"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21" t="str">
        <f>IF(A!P556="","",INDEX(B!$A$1:$BT$2000,MATCH(A!P556,B!$AX$1:$AX$2000,0),D!$B$15))</f>
        <v/>
      </c>
      <c r="Q556">
        <f>A!Q556</f>
        <v>0</v>
      </c>
      <c r="R556">
        <f>A!R556</f>
        <v>0</v>
      </c>
      <c r="S556">
        <f>A!S556</f>
        <v>0</v>
      </c>
      <c r="T556">
        <f>A!T556</f>
        <v>0</v>
      </c>
      <c r="U556">
        <f>A!U556</f>
        <v>0</v>
      </c>
      <c r="V556" s="21">
        <f>IF(A!V556="&lt;",1,A!V556)</f>
        <v>0</v>
      </c>
      <c r="W556">
        <f>A!W556</f>
        <v>0</v>
      </c>
      <c r="X556">
        <f>A!X556</f>
        <v>0</v>
      </c>
      <c r="Y556">
        <f>A!Y556</f>
        <v>0</v>
      </c>
      <c r="Z556" s="21">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21"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A!CP340</f>
        <v>0</v>
      </c>
      <c r="CR556">
        <f>A!CQ340</f>
        <v>0</v>
      </c>
    </row>
    <row r="557" spans="1:96"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21" t="str">
        <f>IF(A!P557="","",INDEX(B!$A$1:$BT$2000,MATCH(A!P557,B!$AX$1:$AX$2000,0),D!$B$15))</f>
        <v/>
      </c>
      <c r="Q557">
        <f>A!Q557</f>
        <v>0</v>
      </c>
      <c r="R557">
        <f>A!R557</f>
        <v>0</v>
      </c>
      <c r="S557">
        <f>A!S557</f>
        <v>0</v>
      </c>
      <c r="T557">
        <f>A!T557</f>
        <v>0</v>
      </c>
      <c r="U557">
        <f>A!U557</f>
        <v>0</v>
      </c>
      <c r="V557" s="21">
        <f>IF(A!V557="&lt;",1,A!V557)</f>
        <v>0</v>
      </c>
      <c r="W557">
        <f>A!W557</f>
        <v>0</v>
      </c>
      <c r="X557">
        <f>A!X557</f>
        <v>0</v>
      </c>
      <c r="Y557">
        <f>A!Y557</f>
        <v>0</v>
      </c>
      <c r="Z557" s="21">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21"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A!CP341</f>
        <v>0</v>
      </c>
      <c r="CR557">
        <f>A!CQ341</f>
        <v>0</v>
      </c>
    </row>
    <row r="558" spans="1:96"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21" t="str">
        <f>IF(A!P558="","",INDEX(B!$A$1:$BT$2000,MATCH(A!P558,B!$AX$1:$AX$2000,0),D!$B$15))</f>
        <v/>
      </c>
      <c r="Q558">
        <f>A!Q558</f>
        <v>0</v>
      </c>
      <c r="R558">
        <f>A!R558</f>
        <v>0</v>
      </c>
      <c r="S558">
        <f>A!S558</f>
        <v>0</v>
      </c>
      <c r="T558">
        <f>A!T558</f>
        <v>0</v>
      </c>
      <c r="U558">
        <f>A!U558</f>
        <v>0</v>
      </c>
      <c r="V558" s="21">
        <f>IF(A!V558="&lt;",1,A!V558)</f>
        <v>0</v>
      </c>
      <c r="W558">
        <f>A!W558</f>
        <v>0</v>
      </c>
      <c r="X558">
        <f>A!X558</f>
        <v>0</v>
      </c>
      <c r="Y558">
        <f>A!Y558</f>
        <v>0</v>
      </c>
      <c r="Z558" s="21">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21"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A!CP342</f>
        <v>0</v>
      </c>
      <c r="CR558">
        <f>A!CQ342</f>
        <v>0</v>
      </c>
    </row>
    <row r="559" spans="1:96"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21" t="str">
        <f>IF(A!P559="","",INDEX(B!$A$1:$BT$2000,MATCH(A!P559,B!$AX$1:$AX$2000,0),D!$B$15))</f>
        <v/>
      </c>
      <c r="Q559">
        <f>A!Q559</f>
        <v>0</v>
      </c>
      <c r="R559">
        <f>A!R559</f>
        <v>0</v>
      </c>
      <c r="S559">
        <f>A!S559</f>
        <v>0</v>
      </c>
      <c r="T559">
        <f>A!T559</f>
        <v>0</v>
      </c>
      <c r="U559">
        <f>A!U559</f>
        <v>0</v>
      </c>
      <c r="V559" s="21">
        <f>IF(A!V559="&lt;",1,A!V559)</f>
        <v>0</v>
      </c>
      <c r="W559">
        <f>A!W559</f>
        <v>0</v>
      </c>
      <c r="X559">
        <f>A!X559</f>
        <v>0</v>
      </c>
      <c r="Y559">
        <f>A!Y559</f>
        <v>0</v>
      </c>
      <c r="Z559" s="21">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21"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A!CP343</f>
        <v>0</v>
      </c>
      <c r="CR559">
        <f>A!CQ343</f>
        <v>0</v>
      </c>
    </row>
    <row r="560" spans="1:96"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21" t="str">
        <f>IF(A!P560="","",INDEX(B!$A$1:$BT$2000,MATCH(A!P560,B!$AX$1:$AX$2000,0),D!$B$15))</f>
        <v/>
      </c>
      <c r="Q560">
        <f>A!Q560</f>
        <v>0</v>
      </c>
      <c r="R560">
        <f>A!R560</f>
        <v>0</v>
      </c>
      <c r="S560">
        <f>A!S560</f>
        <v>0</v>
      </c>
      <c r="T560">
        <f>A!T560</f>
        <v>0</v>
      </c>
      <c r="U560">
        <f>A!U560</f>
        <v>0</v>
      </c>
      <c r="V560" s="21">
        <f>IF(A!V560="&lt;",1,A!V560)</f>
        <v>0</v>
      </c>
      <c r="W560">
        <f>A!W560</f>
        <v>0</v>
      </c>
      <c r="X560">
        <f>A!X560</f>
        <v>0</v>
      </c>
      <c r="Y560">
        <f>A!Y560</f>
        <v>0</v>
      </c>
      <c r="Z560" s="21">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21"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A!CP344</f>
        <v>0</v>
      </c>
      <c r="CR560">
        <f>A!CQ344</f>
        <v>0</v>
      </c>
    </row>
    <row r="561" spans="1:96"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21" t="str">
        <f>IF(A!P561="","",INDEX(B!$A$1:$BT$2000,MATCH(A!P561,B!$AX$1:$AX$2000,0),D!$B$15))</f>
        <v/>
      </c>
      <c r="Q561">
        <f>A!Q561</f>
        <v>0</v>
      </c>
      <c r="R561">
        <f>A!R561</f>
        <v>0</v>
      </c>
      <c r="S561">
        <f>A!S561</f>
        <v>0</v>
      </c>
      <c r="T561">
        <f>A!T561</f>
        <v>0</v>
      </c>
      <c r="U561">
        <f>A!U561</f>
        <v>0</v>
      </c>
      <c r="V561" s="21">
        <f>IF(A!V561="&lt;",1,A!V561)</f>
        <v>0</v>
      </c>
      <c r="W561">
        <f>A!W561</f>
        <v>0</v>
      </c>
      <c r="X561">
        <f>A!X561</f>
        <v>0</v>
      </c>
      <c r="Y561">
        <f>A!Y561</f>
        <v>0</v>
      </c>
      <c r="Z561" s="21">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21"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A!CP345</f>
        <v>0</v>
      </c>
      <c r="CR561">
        <f>A!CQ345</f>
        <v>0</v>
      </c>
    </row>
    <row r="562" spans="1:96"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21" t="str">
        <f>IF(A!P562="","",INDEX(B!$A$1:$BT$2000,MATCH(A!P562,B!$AX$1:$AX$2000,0),D!$B$15))</f>
        <v/>
      </c>
      <c r="Q562">
        <f>A!Q562</f>
        <v>0</v>
      </c>
      <c r="R562">
        <f>A!R562</f>
        <v>0</v>
      </c>
      <c r="S562">
        <f>A!S562</f>
        <v>0</v>
      </c>
      <c r="T562">
        <f>A!T562</f>
        <v>0</v>
      </c>
      <c r="U562">
        <f>A!U562</f>
        <v>0</v>
      </c>
      <c r="V562" s="21">
        <f>IF(A!V562="&lt;",1,A!V562)</f>
        <v>0</v>
      </c>
      <c r="W562">
        <f>A!W562</f>
        <v>0</v>
      </c>
      <c r="X562">
        <f>A!X562</f>
        <v>0</v>
      </c>
      <c r="Y562">
        <f>A!Y562</f>
        <v>0</v>
      </c>
      <c r="Z562" s="21">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21"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A!CP346</f>
        <v>0</v>
      </c>
      <c r="CR562">
        <f>A!CQ346</f>
        <v>0</v>
      </c>
    </row>
    <row r="563" spans="1:96"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21" t="str">
        <f>IF(A!P563="","",INDEX(B!$A$1:$BT$2000,MATCH(A!P563,B!$AX$1:$AX$2000,0),D!$B$15))</f>
        <v/>
      </c>
      <c r="Q563">
        <f>A!Q563</f>
        <v>0</v>
      </c>
      <c r="R563">
        <f>A!R563</f>
        <v>0</v>
      </c>
      <c r="S563">
        <f>A!S563</f>
        <v>0</v>
      </c>
      <c r="T563">
        <f>A!T563</f>
        <v>0</v>
      </c>
      <c r="U563">
        <f>A!U563</f>
        <v>0</v>
      </c>
      <c r="V563" s="21">
        <f>IF(A!V563="&lt;",1,A!V563)</f>
        <v>0</v>
      </c>
      <c r="W563">
        <f>A!W563</f>
        <v>0</v>
      </c>
      <c r="X563">
        <f>A!X563</f>
        <v>0</v>
      </c>
      <c r="Y563">
        <f>A!Y563</f>
        <v>0</v>
      </c>
      <c r="Z563" s="21">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21"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A!CP347</f>
        <v>0</v>
      </c>
      <c r="CR563">
        <f>A!CQ347</f>
        <v>0</v>
      </c>
    </row>
    <row r="564" spans="1:96"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21" t="str">
        <f>IF(A!P564="","",INDEX(B!$A$1:$BT$2000,MATCH(A!P564,B!$AX$1:$AX$2000,0),D!$B$15))</f>
        <v/>
      </c>
      <c r="Q564">
        <f>A!Q564</f>
        <v>0</v>
      </c>
      <c r="R564">
        <f>A!R564</f>
        <v>0</v>
      </c>
      <c r="S564">
        <f>A!S564</f>
        <v>0</v>
      </c>
      <c r="T564">
        <f>A!T564</f>
        <v>0</v>
      </c>
      <c r="U564">
        <f>A!U564</f>
        <v>0</v>
      </c>
      <c r="V564" s="21">
        <f>IF(A!V564="&lt;",1,A!V564)</f>
        <v>0</v>
      </c>
      <c r="W564">
        <f>A!W564</f>
        <v>0</v>
      </c>
      <c r="X564">
        <f>A!X564</f>
        <v>0</v>
      </c>
      <c r="Y564">
        <f>A!Y564</f>
        <v>0</v>
      </c>
      <c r="Z564" s="21">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21"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A!CP348</f>
        <v>0</v>
      </c>
      <c r="CR564">
        <f>A!CQ348</f>
        <v>0</v>
      </c>
    </row>
    <row r="565" spans="1:96"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21" t="str">
        <f>IF(A!P565="","",INDEX(B!$A$1:$BT$2000,MATCH(A!P565,B!$AX$1:$AX$2000,0),D!$B$15))</f>
        <v/>
      </c>
      <c r="Q565">
        <f>A!Q565</f>
        <v>0</v>
      </c>
      <c r="R565">
        <f>A!R565</f>
        <v>0</v>
      </c>
      <c r="S565">
        <f>A!S565</f>
        <v>0</v>
      </c>
      <c r="T565">
        <f>A!T565</f>
        <v>0</v>
      </c>
      <c r="U565">
        <f>A!U565</f>
        <v>0</v>
      </c>
      <c r="V565" s="21">
        <f>IF(A!V565="&lt;",1,A!V565)</f>
        <v>0</v>
      </c>
      <c r="W565">
        <f>A!W565</f>
        <v>0</v>
      </c>
      <c r="X565">
        <f>A!X565</f>
        <v>0</v>
      </c>
      <c r="Y565">
        <f>A!Y565</f>
        <v>0</v>
      </c>
      <c r="Z565" s="21">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21"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A!CP349</f>
        <v>0</v>
      </c>
      <c r="CR565">
        <f>A!CQ349</f>
        <v>0</v>
      </c>
    </row>
    <row r="566" spans="1:96"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21" t="str">
        <f>IF(A!P566="","",INDEX(B!$A$1:$BT$2000,MATCH(A!P566,B!$AX$1:$AX$2000,0),D!$B$15))</f>
        <v/>
      </c>
      <c r="Q566">
        <f>A!Q566</f>
        <v>0</v>
      </c>
      <c r="R566">
        <f>A!R566</f>
        <v>0</v>
      </c>
      <c r="S566">
        <f>A!S566</f>
        <v>0</v>
      </c>
      <c r="T566">
        <f>A!T566</f>
        <v>0</v>
      </c>
      <c r="U566">
        <f>A!U566</f>
        <v>0</v>
      </c>
      <c r="V566" s="21">
        <f>IF(A!V566="&lt;",1,A!V566)</f>
        <v>0</v>
      </c>
      <c r="W566">
        <f>A!W566</f>
        <v>0</v>
      </c>
      <c r="X566">
        <f>A!X566</f>
        <v>0</v>
      </c>
      <c r="Y566">
        <f>A!Y566</f>
        <v>0</v>
      </c>
      <c r="Z566" s="21">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21"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A!CP350</f>
        <v>0</v>
      </c>
      <c r="CR566">
        <f>A!CQ350</f>
        <v>0</v>
      </c>
    </row>
    <row r="567" spans="1:96"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21" t="str">
        <f>IF(A!P567="","",INDEX(B!$A$1:$BT$2000,MATCH(A!P567,B!$AX$1:$AX$2000,0),D!$B$15))</f>
        <v/>
      </c>
      <c r="Q567">
        <f>A!Q567</f>
        <v>0</v>
      </c>
      <c r="R567">
        <f>A!R567</f>
        <v>0</v>
      </c>
      <c r="S567">
        <f>A!S567</f>
        <v>0</v>
      </c>
      <c r="T567">
        <f>A!T567</f>
        <v>0</v>
      </c>
      <c r="U567">
        <f>A!U567</f>
        <v>0</v>
      </c>
      <c r="V567" s="21">
        <f>IF(A!V567="&lt;",1,A!V567)</f>
        <v>0</v>
      </c>
      <c r="W567">
        <f>A!W567</f>
        <v>0</v>
      </c>
      <c r="X567">
        <f>A!X567</f>
        <v>0</v>
      </c>
      <c r="Y567">
        <f>A!Y567</f>
        <v>0</v>
      </c>
      <c r="Z567" s="21">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21"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A!CP351</f>
        <v>0</v>
      </c>
      <c r="CR567">
        <f>A!CQ351</f>
        <v>0</v>
      </c>
    </row>
    <row r="568" spans="1:96"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21" t="str">
        <f>IF(A!P568="","",INDEX(B!$A$1:$BT$2000,MATCH(A!P568,B!$AX$1:$AX$2000,0),D!$B$15))</f>
        <v/>
      </c>
      <c r="Q568">
        <f>A!Q568</f>
        <v>0</v>
      </c>
      <c r="R568">
        <f>A!R568</f>
        <v>0</v>
      </c>
      <c r="S568">
        <f>A!S568</f>
        <v>0</v>
      </c>
      <c r="T568">
        <f>A!T568</f>
        <v>0</v>
      </c>
      <c r="U568">
        <f>A!U568</f>
        <v>0</v>
      </c>
      <c r="V568" s="21">
        <f>IF(A!V568="&lt;",1,A!V568)</f>
        <v>0</v>
      </c>
      <c r="W568">
        <f>A!W568</f>
        <v>0</v>
      </c>
      <c r="X568">
        <f>A!X568</f>
        <v>0</v>
      </c>
      <c r="Y568">
        <f>A!Y568</f>
        <v>0</v>
      </c>
      <c r="Z568" s="21">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21"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A!CP352</f>
        <v>0</v>
      </c>
      <c r="CR568">
        <f>A!CQ352</f>
        <v>0</v>
      </c>
    </row>
    <row r="569" spans="1:96"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21" t="str">
        <f>IF(A!P569="","",INDEX(B!$A$1:$BT$2000,MATCH(A!P569,B!$AX$1:$AX$2000,0),D!$B$15))</f>
        <v/>
      </c>
      <c r="Q569">
        <f>A!Q569</f>
        <v>0</v>
      </c>
      <c r="R569">
        <f>A!R569</f>
        <v>0</v>
      </c>
      <c r="S569">
        <f>A!S569</f>
        <v>0</v>
      </c>
      <c r="T569">
        <f>A!T569</f>
        <v>0</v>
      </c>
      <c r="U569">
        <f>A!U569</f>
        <v>0</v>
      </c>
      <c r="V569" s="21">
        <f>IF(A!V569="&lt;",1,A!V569)</f>
        <v>0</v>
      </c>
      <c r="W569">
        <f>A!W569</f>
        <v>0</v>
      </c>
      <c r="X569">
        <f>A!X569</f>
        <v>0</v>
      </c>
      <c r="Y569">
        <f>A!Y569</f>
        <v>0</v>
      </c>
      <c r="Z569" s="21">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21"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A!CP353</f>
        <v>0</v>
      </c>
      <c r="CR569">
        <f>A!CQ353</f>
        <v>0</v>
      </c>
    </row>
    <row r="570" spans="1:96"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21" t="str">
        <f>IF(A!P570="","",INDEX(B!$A$1:$BT$2000,MATCH(A!P570,B!$AX$1:$AX$2000,0),D!$B$15))</f>
        <v/>
      </c>
      <c r="Q570">
        <f>A!Q570</f>
        <v>0</v>
      </c>
      <c r="R570">
        <f>A!R570</f>
        <v>0</v>
      </c>
      <c r="S570">
        <f>A!S570</f>
        <v>0</v>
      </c>
      <c r="T570">
        <f>A!T570</f>
        <v>0</v>
      </c>
      <c r="U570">
        <f>A!U570</f>
        <v>0</v>
      </c>
      <c r="V570" s="21">
        <f>IF(A!V570="&lt;",1,A!V570)</f>
        <v>0</v>
      </c>
      <c r="W570">
        <f>A!W570</f>
        <v>0</v>
      </c>
      <c r="X570">
        <f>A!X570</f>
        <v>0</v>
      </c>
      <c r="Y570">
        <f>A!Y570</f>
        <v>0</v>
      </c>
      <c r="Z570" s="21">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21"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A!CP354</f>
        <v>0</v>
      </c>
      <c r="CR570">
        <f>A!CQ354</f>
        <v>0</v>
      </c>
    </row>
    <row r="571" spans="1:96"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21" t="str">
        <f>IF(A!P571="","",INDEX(B!$A$1:$BT$2000,MATCH(A!P571,B!$AX$1:$AX$2000,0),D!$B$15))</f>
        <v/>
      </c>
      <c r="Q571">
        <f>A!Q571</f>
        <v>0</v>
      </c>
      <c r="R571">
        <f>A!R571</f>
        <v>0</v>
      </c>
      <c r="S571">
        <f>A!S571</f>
        <v>0</v>
      </c>
      <c r="T571">
        <f>A!T571</f>
        <v>0</v>
      </c>
      <c r="U571">
        <f>A!U571</f>
        <v>0</v>
      </c>
      <c r="V571" s="21">
        <f>IF(A!V571="&lt;",1,A!V571)</f>
        <v>0</v>
      </c>
      <c r="W571">
        <f>A!W571</f>
        <v>0</v>
      </c>
      <c r="X571">
        <f>A!X571</f>
        <v>0</v>
      </c>
      <c r="Y571">
        <f>A!Y571</f>
        <v>0</v>
      </c>
      <c r="Z571" s="21">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21"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A!CP355</f>
        <v>0</v>
      </c>
      <c r="CR571">
        <f>A!CQ355</f>
        <v>0</v>
      </c>
    </row>
    <row r="572" spans="1:96"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21" t="str">
        <f>IF(A!P572="","",INDEX(B!$A$1:$BT$2000,MATCH(A!P572,B!$AX$1:$AX$2000,0),D!$B$15))</f>
        <v/>
      </c>
      <c r="Q572">
        <f>A!Q572</f>
        <v>0</v>
      </c>
      <c r="R572">
        <f>A!R572</f>
        <v>0</v>
      </c>
      <c r="S572">
        <f>A!S572</f>
        <v>0</v>
      </c>
      <c r="T572">
        <f>A!T572</f>
        <v>0</v>
      </c>
      <c r="U572">
        <f>A!U572</f>
        <v>0</v>
      </c>
      <c r="V572" s="21">
        <f>IF(A!V572="&lt;",1,A!V572)</f>
        <v>0</v>
      </c>
      <c r="W572">
        <f>A!W572</f>
        <v>0</v>
      </c>
      <c r="X572">
        <f>A!X572</f>
        <v>0</v>
      </c>
      <c r="Y572">
        <f>A!Y572</f>
        <v>0</v>
      </c>
      <c r="Z572" s="21">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21"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A!CP356</f>
        <v>0</v>
      </c>
      <c r="CR572">
        <f>A!CQ356</f>
        <v>0</v>
      </c>
    </row>
    <row r="573" spans="1:96"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21" t="str">
        <f>IF(A!P573="","",INDEX(B!$A$1:$BT$2000,MATCH(A!P573,B!$AX$1:$AX$2000,0),D!$B$15))</f>
        <v/>
      </c>
      <c r="Q573">
        <f>A!Q573</f>
        <v>0</v>
      </c>
      <c r="R573">
        <f>A!R573</f>
        <v>0</v>
      </c>
      <c r="S573">
        <f>A!S573</f>
        <v>0</v>
      </c>
      <c r="T573">
        <f>A!T573</f>
        <v>0</v>
      </c>
      <c r="U573">
        <f>A!U573</f>
        <v>0</v>
      </c>
      <c r="V573" s="21">
        <f>IF(A!V573="&lt;",1,A!V573)</f>
        <v>0</v>
      </c>
      <c r="W573">
        <f>A!W573</f>
        <v>0</v>
      </c>
      <c r="X573">
        <f>A!X573</f>
        <v>0</v>
      </c>
      <c r="Y573">
        <f>A!Y573</f>
        <v>0</v>
      </c>
      <c r="Z573" s="21">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21"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A!CP357</f>
        <v>0</v>
      </c>
      <c r="CR573">
        <f>A!CQ357</f>
        <v>0</v>
      </c>
    </row>
    <row r="574" spans="1:96"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21" t="str">
        <f>IF(A!P574="","",INDEX(B!$A$1:$BT$2000,MATCH(A!P574,B!$AX$1:$AX$2000,0),D!$B$15))</f>
        <v/>
      </c>
      <c r="Q574">
        <f>A!Q574</f>
        <v>0</v>
      </c>
      <c r="R574">
        <f>A!R574</f>
        <v>0</v>
      </c>
      <c r="S574">
        <f>A!S574</f>
        <v>0</v>
      </c>
      <c r="T574">
        <f>A!T574</f>
        <v>0</v>
      </c>
      <c r="U574">
        <f>A!U574</f>
        <v>0</v>
      </c>
      <c r="V574" s="21">
        <f>IF(A!V574="&lt;",1,A!V574)</f>
        <v>0</v>
      </c>
      <c r="W574">
        <f>A!W574</f>
        <v>0</v>
      </c>
      <c r="X574">
        <f>A!X574</f>
        <v>0</v>
      </c>
      <c r="Y574">
        <f>A!Y574</f>
        <v>0</v>
      </c>
      <c r="Z574" s="21">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21"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A!CP358</f>
        <v>0</v>
      </c>
      <c r="CR574">
        <f>A!CQ358</f>
        <v>0</v>
      </c>
    </row>
    <row r="575" spans="1:96"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21" t="str">
        <f>IF(A!P575="","",INDEX(B!$A$1:$BT$2000,MATCH(A!P575,B!$AX$1:$AX$2000,0),D!$B$15))</f>
        <v/>
      </c>
      <c r="Q575">
        <f>A!Q575</f>
        <v>0</v>
      </c>
      <c r="R575">
        <f>A!R575</f>
        <v>0</v>
      </c>
      <c r="S575">
        <f>A!S575</f>
        <v>0</v>
      </c>
      <c r="T575">
        <f>A!T575</f>
        <v>0</v>
      </c>
      <c r="U575">
        <f>A!U575</f>
        <v>0</v>
      </c>
      <c r="V575" s="21">
        <f>IF(A!V575="&lt;",1,A!V575)</f>
        <v>0</v>
      </c>
      <c r="W575">
        <f>A!W575</f>
        <v>0</v>
      </c>
      <c r="X575">
        <f>A!X575</f>
        <v>0</v>
      </c>
      <c r="Y575">
        <f>A!Y575</f>
        <v>0</v>
      </c>
      <c r="Z575" s="21">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21"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A!CP359</f>
        <v>0</v>
      </c>
      <c r="CR575">
        <f>A!CQ359</f>
        <v>0</v>
      </c>
    </row>
    <row r="576" spans="1:96"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21" t="str">
        <f>IF(A!P576="","",INDEX(B!$A$1:$BT$2000,MATCH(A!P576,B!$AX$1:$AX$2000,0),D!$B$15))</f>
        <v/>
      </c>
      <c r="Q576">
        <f>A!Q576</f>
        <v>0</v>
      </c>
      <c r="R576">
        <f>A!R576</f>
        <v>0</v>
      </c>
      <c r="S576">
        <f>A!S576</f>
        <v>0</v>
      </c>
      <c r="T576">
        <f>A!T576</f>
        <v>0</v>
      </c>
      <c r="U576">
        <f>A!U576</f>
        <v>0</v>
      </c>
      <c r="V576" s="21">
        <f>IF(A!V576="&lt;",1,A!V576)</f>
        <v>0</v>
      </c>
      <c r="W576">
        <f>A!W576</f>
        <v>0</v>
      </c>
      <c r="X576">
        <f>A!X576</f>
        <v>0</v>
      </c>
      <c r="Y576">
        <f>A!Y576</f>
        <v>0</v>
      </c>
      <c r="Z576" s="21">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21"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A!CP360</f>
        <v>0</v>
      </c>
      <c r="CR576">
        <f>A!CQ360</f>
        <v>0</v>
      </c>
    </row>
    <row r="577" spans="1:96"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21" t="str">
        <f>IF(A!P577="","",INDEX(B!$A$1:$BT$2000,MATCH(A!P577,B!$AX$1:$AX$2000,0),D!$B$15))</f>
        <v/>
      </c>
      <c r="Q577">
        <f>A!Q577</f>
        <v>0</v>
      </c>
      <c r="R577">
        <f>A!R577</f>
        <v>0</v>
      </c>
      <c r="S577">
        <f>A!S577</f>
        <v>0</v>
      </c>
      <c r="T577">
        <f>A!T577</f>
        <v>0</v>
      </c>
      <c r="U577">
        <f>A!U577</f>
        <v>0</v>
      </c>
      <c r="V577" s="21">
        <f>IF(A!V577="&lt;",1,A!V577)</f>
        <v>0</v>
      </c>
      <c r="W577">
        <f>A!W577</f>
        <v>0</v>
      </c>
      <c r="X577">
        <f>A!X577</f>
        <v>0</v>
      </c>
      <c r="Y577">
        <f>A!Y577</f>
        <v>0</v>
      </c>
      <c r="Z577" s="21">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21"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A!CP361</f>
        <v>0</v>
      </c>
      <c r="CR577">
        <f>A!CQ361</f>
        <v>0</v>
      </c>
    </row>
    <row r="578" spans="1:96"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21" t="str">
        <f>IF(A!P578="","",INDEX(B!$A$1:$BT$2000,MATCH(A!P578,B!$AX$1:$AX$2000,0),D!$B$15))</f>
        <v/>
      </c>
      <c r="Q578">
        <f>A!Q578</f>
        <v>0</v>
      </c>
      <c r="R578">
        <f>A!R578</f>
        <v>0</v>
      </c>
      <c r="S578">
        <f>A!S578</f>
        <v>0</v>
      </c>
      <c r="T578">
        <f>A!T578</f>
        <v>0</v>
      </c>
      <c r="U578">
        <f>A!U578</f>
        <v>0</v>
      </c>
      <c r="V578" s="21">
        <f>IF(A!V578="&lt;",1,A!V578)</f>
        <v>0</v>
      </c>
      <c r="W578">
        <f>A!W578</f>
        <v>0</v>
      </c>
      <c r="X578">
        <f>A!X578</f>
        <v>0</v>
      </c>
      <c r="Y578">
        <f>A!Y578</f>
        <v>0</v>
      </c>
      <c r="Z578" s="21">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21"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A!CP362</f>
        <v>0</v>
      </c>
      <c r="CR578">
        <f>A!CQ362</f>
        <v>0</v>
      </c>
    </row>
    <row r="579" spans="1:96"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21" t="str">
        <f>IF(A!P579="","",INDEX(B!$A$1:$BT$2000,MATCH(A!P579,B!$AX$1:$AX$2000,0),D!$B$15))</f>
        <v/>
      </c>
      <c r="Q579">
        <f>A!Q579</f>
        <v>0</v>
      </c>
      <c r="R579">
        <f>A!R579</f>
        <v>0</v>
      </c>
      <c r="S579">
        <f>A!S579</f>
        <v>0</v>
      </c>
      <c r="T579">
        <f>A!T579</f>
        <v>0</v>
      </c>
      <c r="U579">
        <f>A!U579</f>
        <v>0</v>
      </c>
      <c r="V579" s="21">
        <f>IF(A!V579="&lt;",1,A!V579)</f>
        <v>0</v>
      </c>
      <c r="W579">
        <f>A!W579</f>
        <v>0</v>
      </c>
      <c r="X579">
        <f>A!X579</f>
        <v>0</v>
      </c>
      <c r="Y579">
        <f>A!Y579</f>
        <v>0</v>
      </c>
      <c r="Z579" s="21">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21"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A!CP363</f>
        <v>0</v>
      </c>
      <c r="CR579">
        <f>A!CQ363</f>
        <v>0</v>
      </c>
    </row>
    <row r="580" spans="1:96"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21" t="str">
        <f>IF(A!P580="","",INDEX(B!$A$1:$BT$2000,MATCH(A!P580,B!$AX$1:$AX$2000,0),D!$B$15))</f>
        <v/>
      </c>
      <c r="Q580">
        <f>A!Q580</f>
        <v>0</v>
      </c>
      <c r="R580">
        <f>A!R580</f>
        <v>0</v>
      </c>
      <c r="S580">
        <f>A!S580</f>
        <v>0</v>
      </c>
      <c r="T580">
        <f>A!T580</f>
        <v>0</v>
      </c>
      <c r="U580">
        <f>A!U580</f>
        <v>0</v>
      </c>
      <c r="V580" s="21">
        <f>IF(A!V580="&lt;",1,A!V580)</f>
        <v>0</v>
      </c>
      <c r="W580">
        <f>A!W580</f>
        <v>0</v>
      </c>
      <c r="X580">
        <f>A!X580</f>
        <v>0</v>
      </c>
      <c r="Y580">
        <f>A!Y580</f>
        <v>0</v>
      </c>
      <c r="Z580" s="21">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21"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A!CP364</f>
        <v>0</v>
      </c>
      <c r="CR580">
        <f>A!CQ364</f>
        <v>0</v>
      </c>
    </row>
    <row r="581" spans="1:96"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21" t="str">
        <f>IF(A!P581="","",INDEX(B!$A$1:$BT$2000,MATCH(A!P581,B!$AX$1:$AX$2000,0),D!$B$15))</f>
        <v/>
      </c>
      <c r="Q581">
        <f>A!Q581</f>
        <v>0</v>
      </c>
      <c r="R581">
        <f>A!R581</f>
        <v>0</v>
      </c>
      <c r="S581">
        <f>A!S581</f>
        <v>0</v>
      </c>
      <c r="T581">
        <f>A!T581</f>
        <v>0</v>
      </c>
      <c r="U581">
        <f>A!U581</f>
        <v>0</v>
      </c>
      <c r="V581" s="21">
        <f>IF(A!V581="&lt;",1,A!V581)</f>
        <v>0</v>
      </c>
      <c r="W581">
        <f>A!W581</f>
        <v>0</v>
      </c>
      <c r="X581">
        <f>A!X581</f>
        <v>0</v>
      </c>
      <c r="Y581">
        <f>A!Y581</f>
        <v>0</v>
      </c>
      <c r="Z581" s="21">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21"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A!CP365</f>
        <v>0</v>
      </c>
      <c r="CR581">
        <f>A!CQ365</f>
        <v>0</v>
      </c>
    </row>
    <row r="582" spans="1:96"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21" t="str">
        <f>IF(A!P582="","",INDEX(B!$A$1:$BT$2000,MATCH(A!P582,B!$AX$1:$AX$2000,0),D!$B$15))</f>
        <v/>
      </c>
      <c r="Q582">
        <f>A!Q582</f>
        <v>0</v>
      </c>
      <c r="R582">
        <f>A!R582</f>
        <v>0</v>
      </c>
      <c r="S582">
        <f>A!S582</f>
        <v>0</v>
      </c>
      <c r="T582">
        <f>A!T582</f>
        <v>0</v>
      </c>
      <c r="U582">
        <f>A!U582</f>
        <v>0</v>
      </c>
      <c r="V582" s="21">
        <f>IF(A!V582="&lt;",1,A!V582)</f>
        <v>0</v>
      </c>
      <c r="W582">
        <f>A!W582</f>
        <v>0</v>
      </c>
      <c r="X582">
        <f>A!X582</f>
        <v>0</v>
      </c>
      <c r="Y582">
        <f>A!Y582</f>
        <v>0</v>
      </c>
      <c r="Z582" s="21">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21"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A!CP366</f>
        <v>0</v>
      </c>
      <c r="CR582">
        <f>A!CQ366</f>
        <v>0</v>
      </c>
    </row>
    <row r="583" spans="1:96"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21" t="str">
        <f>IF(A!P583="","",INDEX(B!$A$1:$BT$2000,MATCH(A!P583,B!$AX$1:$AX$2000,0),D!$B$15))</f>
        <v/>
      </c>
      <c r="Q583">
        <f>A!Q583</f>
        <v>0</v>
      </c>
      <c r="R583">
        <f>A!R583</f>
        <v>0</v>
      </c>
      <c r="S583">
        <f>A!S583</f>
        <v>0</v>
      </c>
      <c r="T583">
        <f>A!T583</f>
        <v>0</v>
      </c>
      <c r="U583">
        <f>A!U583</f>
        <v>0</v>
      </c>
      <c r="V583" s="21">
        <f>IF(A!V583="&lt;",1,A!V583)</f>
        <v>0</v>
      </c>
      <c r="W583">
        <f>A!W583</f>
        <v>0</v>
      </c>
      <c r="X583">
        <f>A!X583</f>
        <v>0</v>
      </c>
      <c r="Y583">
        <f>A!Y583</f>
        <v>0</v>
      </c>
      <c r="Z583" s="21">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21"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A!CP367</f>
        <v>0</v>
      </c>
      <c r="CR583">
        <f>A!CQ367</f>
        <v>0</v>
      </c>
    </row>
    <row r="584" spans="1:96"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21" t="str">
        <f>IF(A!P584="","",INDEX(B!$A$1:$BT$2000,MATCH(A!P584,B!$AX$1:$AX$2000,0),D!$B$15))</f>
        <v/>
      </c>
      <c r="Q584">
        <f>A!Q584</f>
        <v>0</v>
      </c>
      <c r="R584">
        <f>A!R584</f>
        <v>0</v>
      </c>
      <c r="S584">
        <f>A!S584</f>
        <v>0</v>
      </c>
      <c r="T584">
        <f>A!T584</f>
        <v>0</v>
      </c>
      <c r="U584">
        <f>A!U584</f>
        <v>0</v>
      </c>
      <c r="V584" s="21">
        <f>IF(A!V584="&lt;",1,A!V584)</f>
        <v>0</v>
      </c>
      <c r="W584">
        <f>A!W584</f>
        <v>0</v>
      </c>
      <c r="X584">
        <f>A!X584</f>
        <v>0</v>
      </c>
      <c r="Y584">
        <f>A!Y584</f>
        <v>0</v>
      </c>
      <c r="Z584" s="21">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21"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A!CP368</f>
        <v>0</v>
      </c>
      <c r="CR584">
        <f>A!CQ368</f>
        <v>0</v>
      </c>
    </row>
    <row r="585" spans="1:96"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21" t="str">
        <f>IF(A!P585="","",INDEX(B!$A$1:$BT$2000,MATCH(A!P585,B!$AX$1:$AX$2000,0),D!$B$15))</f>
        <v/>
      </c>
      <c r="Q585">
        <f>A!Q585</f>
        <v>0</v>
      </c>
      <c r="R585">
        <f>A!R585</f>
        <v>0</v>
      </c>
      <c r="S585">
        <f>A!S585</f>
        <v>0</v>
      </c>
      <c r="T585">
        <f>A!T585</f>
        <v>0</v>
      </c>
      <c r="U585">
        <f>A!U585</f>
        <v>0</v>
      </c>
      <c r="V585" s="21">
        <f>IF(A!V585="&lt;",1,A!V585)</f>
        <v>0</v>
      </c>
      <c r="W585">
        <f>A!W585</f>
        <v>0</v>
      </c>
      <c r="X585">
        <f>A!X585</f>
        <v>0</v>
      </c>
      <c r="Y585">
        <f>A!Y585</f>
        <v>0</v>
      </c>
      <c r="Z585" s="21">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21"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A!CP369</f>
        <v>0</v>
      </c>
      <c r="CR585">
        <f>A!CQ369</f>
        <v>0</v>
      </c>
    </row>
    <row r="586" spans="1:96"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21" t="str">
        <f>IF(A!P586="","",INDEX(B!$A$1:$BT$2000,MATCH(A!P586,B!$AX$1:$AX$2000,0),D!$B$15))</f>
        <v/>
      </c>
      <c r="Q586">
        <f>A!Q586</f>
        <v>0</v>
      </c>
      <c r="R586">
        <f>A!R586</f>
        <v>0</v>
      </c>
      <c r="S586">
        <f>A!S586</f>
        <v>0</v>
      </c>
      <c r="T586">
        <f>A!T586</f>
        <v>0</v>
      </c>
      <c r="U586">
        <f>A!U586</f>
        <v>0</v>
      </c>
      <c r="V586" s="21">
        <f>IF(A!V586="&lt;",1,A!V586)</f>
        <v>0</v>
      </c>
      <c r="W586">
        <f>A!W586</f>
        <v>0</v>
      </c>
      <c r="X586">
        <f>A!X586</f>
        <v>0</v>
      </c>
      <c r="Y586">
        <f>A!Y586</f>
        <v>0</v>
      </c>
      <c r="Z586" s="21">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21"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A!CP370</f>
        <v>0</v>
      </c>
      <c r="CR586">
        <f>A!CQ370</f>
        <v>0</v>
      </c>
    </row>
    <row r="587" spans="1:96"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21" t="str">
        <f>IF(A!P587="","",INDEX(B!$A$1:$BT$2000,MATCH(A!P587,B!$AX$1:$AX$2000,0),D!$B$15))</f>
        <v/>
      </c>
      <c r="Q587">
        <f>A!Q587</f>
        <v>0</v>
      </c>
      <c r="R587">
        <f>A!R587</f>
        <v>0</v>
      </c>
      <c r="S587">
        <f>A!S587</f>
        <v>0</v>
      </c>
      <c r="T587">
        <f>A!T587</f>
        <v>0</v>
      </c>
      <c r="U587">
        <f>A!U587</f>
        <v>0</v>
      </c>
      <c r="V587" s="21">
        <f>IF(A!V587="&lt;",1,A!V587)</f>
        <v>0</v>
      </c>
      <c r="W587">
        <f>A!W587</f>
        <v>0</v>
      </c>
      <c r="X587">
        <f>A!X587</f>
        <v>0</v>
      </c>
      <c r="Y587">
        <f>A!Y587</f>
        <v>0</v>
      </c>
      <c r="Z587" s="21">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21"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A!CP371</f>
        <v>0</v>
      </c>
      <c r="CR587">
        <f>A!CQ371</f>
        <v>0</v>
      </c>
    </row>
    <row r="588" spans="1:96"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21" t="str">
        <f>IF(A!P588="","",INDEX(B!$A$1:$BT$2000,MATCH(A!P588,B!$AX$1:$AX$2000,0),D!$B$15))</f>
        <v/>
      </c>
      <c r="Q588">
        <f>A!Q588</f>
        <v>0</v>
      </c>
      <c r="R588">
        <f>A!R588</f>
        <v>0</v>
      </c>
      <c r="S588">
        <f>A!S588</f>
        <v>0</v>
      </c>
      <c r="T588">
        <f>A!T588</f>
        <v>0</v>
      </c>
      <c r="U588">
        <f>A!U588</f>
        <v>0</v>
      </c>
      <c r="V588" s="21">
        <f>IF(A!V588="&lt;",1,A!V588)</f>
        <v>0</v>
      </c>
      <c r="W588">
        <f>A!W588</f>
        <v>0</v>
      </c>
      <c r="X588">
        <f>A!X588</f>
        <v>0</v>
      </c>
      <c r="Y588">
        <f>A!Y588</f>
        <v>0</v>
      </c>
      <c r="Z588" s="21">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21"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A!CP372</f>
        <v>0</v>
      </c>
      <c r="CR588">
        <f>A!CQ372</f>
        <v>0</v>
      </c>
    </row>
    <row r="589" spans="1:96"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21" t="str">
        <f>IF(A!P589="","",INDEX(B!$A$1:$BT$2000,MATCH(A!P589,B!$AX$1:$AX$2000,0),D!$B$15))</f>
        <v/>
      </c>
      <c r="Q589">
        <f>A!Q589</f>
        <v>0</v>
      </c>
      <c r="R589">
        <f>A!R589</f>
        <v>0</v>
      </c>
      <c r="S589">
        <f>A!S589</f>
        <v>0</v>
      </c>
      <c r="T589">
        <f>A!T589</f>
        <v>0</v>
      </c>
      <c r="U589">
        <f>A!U589</f>
        <v>0</v>
      </c>
      <c r="V589" s="21">
        <f>IF(A!V589="&lt;",1,A!V589)</f>
        <v>0</v>
      </c>
      <c r="W589">
        <f>A!W589</f>
        <v>0</v>
      </c>
      <c r="X589">
        <f>A!X589</f>
        <v>0</v>
      </c>
      <c r="Y589">
        <f>A!Y589</f>
        <v>0</v>
      </c>
      <c r="Z589" s="21">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21"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A!CP373</f>
        <v>0</v>
      </c>
      <c r="CR589">
        <f>A!CQ373</f>
        <v>0</v>
      </c>
    </row>
    <row r="590" spans="1:96"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21" t="str">
        <f>IF(A!P590="","",INDEX(B!$A$1:$BT$2000,MATCH(A!P590,B!$AX$1:$AX$2000,0),D!$B$15))</f>
        <v/>
      </c>
      <c r="Q590">
        <f>A!Q590</f>
        <v>0</v>
      </c>
      <c r="R590">
        <f>A!R590</f>
        <v>0</v>
      </c>
      <c r="S590">
        <f>A!S590</f>
        <v>0</v>
      </c>
      <c r="T590">
        <f>A!T590</f>
        <v>0</v>
      </c>
      <c r="U590">
        <f>A!U590</f>
        <v>0</v>
      </c>
      <c r="V590" s="21">
        <f>IF(A!V590="&lt;",1,A!V590)</f>
        <v>0</v>
      </c>
      <c r="W590">
        <f>A!W590</f>
        <v>0</v>
      </c>
      <c r="X590">
        <f>A!X590</f>
        <v>0</v>
      </c>
      <c r="Y590">
        <f>A!Y590</f>
        <v>0</v>
      </c>
      <c r="Z590" s="21">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21"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A!CP374</f>
        <v>0</v>
      </c>
      <c r="CR590">
        <f>A!CQ374</f>
        <v>0</v>
      </c>
    </row>
    <row r="591" spans="1:96"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21" t="str">
        <f>IF(A!P591="","",INDEX(B!$A$1:$BT$2000,MATCH(A!P591,B!$AX$1:$AX$2000,0),D!$B$15))</f>
        <v/>
      </c>
      <c r="Q591">
        <f>A!Q591</f>
        <v>0</v>
      </c>
      <c r="R591">
        <f>A!R591</f>
        <v>0</v>
      </c>
      <c r="S591">
        <f>A!S591</f>
        <v>0</v>
      </c>
      <c r="T591">
        <f>A!T591</f>
        <v>0</v>
      </c>
      <c r="U591">
        <f>A!U591</f>
        <v>0</v>
      </c>
      <c r="V591" s="21">
        <f>IF(A!V591="&lt;",1,A!V591)</f>
        <v>0</v>
      </c>
      <c r="W591">
        <f>A!W591</f>
        <v>0</v>
      </c>
      <c r="X591">
        <f>A!X591</f>
        <v>0</v>
      </c>
      <c r="Y591">
        <f>A!Y591</f>
        <v>0</v>
      </c>
      <c r="Z591" s="21">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21"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A!CP375</f>
        <v>0</v>
      </c>
      <c r="CR591">
        <f>A!CQ375</f>
        <v>0</v>
      </c>
    </row>
    <row r="592" spans="1:96"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21" t="str">
        <f>IF(A!P592="","",INDEX(B!$A$1:$BT$2000,MATCH(A!P592,B!$AX$1:$AX$2000,0),D!$B$15))</f>
        <v/>
      </c>
      <c r="Q592">
        <f>A!Q592</f>
        <v>0</v>
      </c>
      <c r="R592">
        <f>A!R592</f>
        <v>0</v>
      </c>
      <c r="S592">
        <f>A!S592</f>
        <v>0</v>
      </c>
      <c r="T592">
        <f>A!T592</f>
        <v>0</v>
      </c>
      <c r="U592">
        <f>A!U592</f>
        <v>0</v>
      </c>
      <c r="V592" s="21">
        <f>IF(A!V592="&lt;",1,A!V592)</f>
        <v>0</v>
      </c>
      <c r="W592">
        <f>A!W592</f>
        <v>0</v>
      </c>
      <c r="X592">
        <f>A!X592</f>
        <v>0</v>
      </c>
      <c r="Y592">
        <f>A!Y592</f>
        <v>0</v>
      </c>
      <c r="Z592" s="21">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21"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A!CP376</f>
        <v>0</v>
      </c>
      <c r="CR592">
        <f>A!CQ376</f>
        <v>0</v>
      </c>
    </row>
    <row r="593" spans="1:96"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21" t="str">
        <f>IF(A!P593="","",INDEX(B!$A$1:$BT$2000,MATCH(A!P593,B!$AX$1:$AX$2000,0),D!$B$15))</f>
        <v/>
      </c>
      <c r="Q593">
        <f>A!Q593</f>
        <v>0</v>
      </c>
      <c r="R593">
        <f>A!R593</f>
        <v>0</v>
      </c>
      <c r="S593">
        <f>A!S593</f>
        <v>0</v>
      </c>
      <c r="T593">
        <f>A!T593</f>
        <v>0</v>
      </c>
      <c r="U593">
        <f>A!U593</f>
        <v>0</v>
      </c>
      <c r="V593" s="21">
        <f>IF(A!V593="&lt;",1,A!V593)</f>
        <v>0</v>
      </c>
      <c r="W593">
        <f>A!W593</f>
        <v>0</v>
      </c>
      <c r="X593">
        <f>A!X593</f>
        <v>0</v>
      </c>
      <c r="Y593">
        <f>A!Y593</f>
        <v>0</v>
      </c>
      <c r="Z593" s="21">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21"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A!CP377</f>
        <v>0</v>
      </c>
      <c r="CR593">
        <f>A!CQ377</f>
        <v>0</v>
      </c>
    </row>
    <row r="594" spans="1:96"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21" t="str">
        <f>IF(A!P594="","",INDEX(B!$A$1:$BT$2000,MATCH(A!P594,B!$AX$1:$AX$2000,0),D!$B$15))</f>
        <v/>
      </c>
      <c r="Q594">
        <f>A!Q594</f>
        <v>0</v>
      </c>
      <c r="R594">
        <f>A!R594</f>
        <v>0</v>
      </c>
      <c r="S594">
        <f>A!S594</f>
        <v>0</v>
      </c>
      <c r="T594">
        <f>A!T594</f>
        <v>0</v>
      </c>
      <c r="U594">
        <f>A!U594</f>
        <v>0</v>
      </c>
      <c r="V594" s="21">
        <f>IF(A!V594="&lt;",1,A!V594)</f>
        <v>0</v>
      </c>
      <c r="W594">
        <f>A!W594</f>
        <v>0</v>
      </c>
      <c r="X594">
        <f>A!X594</f>
        <v>0</v>
      </c>
      <c r="Y594">
        <f>A!Y594</f>
        <v>0</v>
      </c>
      <c r="Z594" s="21">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21"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A!CP378</f>
        <v>0</v>
      </c>
      <c r="CR594">
        <f>A!CQ378</f>
        <v>0</v>
      </c>
    </row>
    <row r="595" spans="1:96"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21" t="str">
        <f>IF(A!P595="","",INDEX(B!$A$1:$BT$2000,MATCH(A!P595,B!$AX$1:$AX$2000,0),D!$B$15))</f>
        <v/>
      </c>
      <c r="Q595">
        <f>A!Q595</f>
        <v>0</v>
      </c>
      <c r="R595">
        <f>A!R595</f>
        <v>0</v>
      </c>
      <c r="S595">
        <f>A!S595</f>
        <v>0</v>
      </c>
      <c r="T595">
        <f>A!T595</f>
        <v>0</v>
      </c>
      <c r="U595">
        <f>A!U595</f>
        <v>0</v>
      </c>
      <c r="V595" s="21">
        <f>IF(A!V595="&lt;",1,A!V595)</f>
        <v>0</v>
      </c>
      <c r="W595">
        <f>A!W595</f>
        <v>0</v>
      </c>
      <c r="X595">
        <f>A!X595</f>
        <v>0</v>
      </c>
      <c r="Y595">
        <f>A!Y595</f>
        <v>0</v>
      </c>
      <c r="Z595" s="21">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21"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A!CP379</f>
        <v>0</v>
      </c>
      <c r="CR595">
        <f>A!CQ379</f>
        <v>0</v>
      </c>
    </row>
    <row r="596" spans="1:96"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21" t="str">
        <f>IF(A!P596="","",INDEX(B!$A$1:$BT$2000,MATCH(A!P596,B!$AX$1:$AX$2000,0),D!$B$15))</f>
        <v/>
      </c>
      <c r="Q596">
        <f>A!Q596</f>
        <v>0</v>
      </c>
      <c r="R596">
        <f>A!R596</f>
        <v>0</v>
      </c>
      <c r="S596">
        <f>A!S596</f>
        <v>0</v>
      </c>
      <c r="T596">
        <f>A!T596</f>
        <v>0</v>
      </c>
      <c r="U596">
        <f>A!U596</f>
        <v>0</v>
      </c>
      <c r="V596" s="21">
        <f>IF(A!V596="&lt;",1,A!V596)</f>
        <v>0</v>
      </c>
      <c r="W596">
        <f>A!W596</f>
        <v>0</v>
      </c>
      <c r="X596">
        <f>A!X596</f>
        <v>0</v>
      </c>
      <c r="Y596">
        <f>A!Y596</f>
        <v>0</v>
      </c>
      <c r="Z596" s="21">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21"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A!CP380</f>
        <v>0</v>
      </c>
      <c r="CR596">
        <f>A!CQ380</f>
        <v>0</v>
      </c>
    </row>
    <row r="597" spans="1:96"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21" t="str">
        <f>IF(A!P597="","",INDEX(B!$A$1:$BT$2000,MATCH(A!P597,B!$AX$1:$AX$2000,0),D!$B$15))</f>
        <v/>
      </c>
      <c r="Q597">
        <f>A!Q597</f>
        <v>0</v>
      </c>
      <c r="R597">
        <f>A!R597</f>
        <v>0</v>
      </c>
      <c r="S597">
        <f>A!S597</f>
        <v>0</v>
      </c>
      <c r="T597">
        <f>A!T597</f>
        <v>0</v>
      </c>
      <c r="U597">
        <f>A!U597</f>
        <v>0</v>
      </c>
      <c r="V597" s="21">
        <f>IF(A!V597="&lt;",1,A!V597)</f>
        <v>0</v>
      </c>
      <c r="W597">
        <f>A!W597</f>
        <v>0</v>
      </c>
      <c r="X597">
        <f>A!X597</f>
        <v>0</v>
      </c>
      <c r="Y597">
        <f>A!Y597</f>
        <v>0</v>
      </c>
      <c r="Z597" s="21">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21"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A!CP381</f>
        <v>0</v>
      </c>
      <c r="CR597">
        <f>A!CQ381</f>
        <v>0</v>
      </c>
    </row>
    <row r="598" spans="1:96"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21" t="str">
        <f>IF(A!P598="","",INDEX(B!$A$1:$BT$2000,MATCH(A!P598,B!$AX$1:$AX$2000,0),D!$B$15))</f>
        <v/>
      </c>
      <c r="Q598">
        <f>A!Q598</f>
        <v>0</v>
      </c>
      <c r="R598">
        <f>A!R598</f>
        <v>0</v>
      </c>
      <c r="S598">
        <f>A!S598</f>
        <v>0</v>
      </c>
      <c r="T598">
        <f>A!T598</f>
        <v>0</v>
      </c>
      <c r="U598">
        <f>A!U598</f>
        <v>0</v>
      </c>
      <c r="V598" s="21">
        <f>IF(A!V598="&lt;",1,A!V598)</f>
        <v>0</v>
      </c>
      <c r="W598">
        <f>A!W598</f>
        <v>0</v>
      </c>
      <c r="X598">
        <f>A!X598</f>
        <v>0</v>
      </c>
      <c r="Y598">
        <f>A!Y598</f>
        <v>0</v>
      </c>
      <c r="Z598" s="21">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21"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A!CP382</f>
        <v>0</v>
      </c>
      <c r="CR598">
        <f>A!CQ382</f>
        <v>0</v>
      </c>
    </row>
    <row r="599" spans="1:96"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21" t="str">
        <f>IF(A!P599="","",INDEX(B!$A$1:$BT$2000,MATCH(A!P599,B!$AX$1:$AX$2000,0),D!$B$15))</f>
        <v/>
      </c>
      <c r="Q599">
        <f>A!Q599</f>
        <v>0</v>
      </c>
      <c r="R599">
        <f>A!R599</f>
        <v>0</v>
      </c>
      <c r="S599">
        <f>A!S599</f>
        <v>0</v>
      </c>
      <c r="T599">
        <f>A!T599</f>
        <v>0</v>
      </c>
      <c r="U599">
        <f>A!U599</f>
        <v>0</v>
      </c>
      <c r="V599" s="21">
        <f>IF(A!V599="&lt;",1,A!V599)</f>
        <v>0</v>
      </c>
      <c r="W599">
        <f>A!W599</f>
        <v>0</v>
      </c>
      <c r="X599">
        <f>A!X599</f>
        <v>0</v>
      </c>
      <c r="Y599">
        <f>A!Y599</f>
        <v>0</v>
      </c>
      <c r="Z599" s="21">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21"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A!CP383</f>
        <v>0</v>
      </c>
      <c r="CR599">
        <f>A!CQ383</f>
        <v>0</v>
      </c>
    </row>
    <row r="600" spans="1:96"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21" t="str">
        <f>IF(A!P600="","",INDEX(B!$A$1:$BT$2000,MATCH(A!P600,B!$AX$1:$AX$2000,0),D!$B$15))</f>
        <v/>
      </c>
      <c r="Q600">
        <f>A!Q600</f>
        <v>0</v>
      </c>
      <c r="R600">
        <f>A!R600</f>
        <v>0</v>
      </c>
      <c r="S600">
        <f>A!S600</f>
        <v>0</v>
      </c>
      <c r="T600">
        <f>A!T600</f>
        <v>0</v>
      </c>
      <c r="U600">
        <f>A!U600</f>
        <v>0</v>
      </c>
      <c r="V600" s="21">
        <f>IF(A!V600="&lt;",1,A!V600)</f>
        <v>0</v>
      </c>
      <c r="W600">
        <f>A!W600</f>
        <v>0</v>
      </c>
      <c r="X600">
        <f>A!X600</f>
        <v>0</v>
      </c>
      <c r="Y600">
        <f>A!Y600</f>
        <v>0</v>
      </c>
      <c r="Z600" s="21">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21"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A!CP384</f>
        <v>0</v>
      </c>
      <c r="CR600">
        <f>A!CQ384</f>
        <v>0</v>
      </c>
    </row>
    <row r="601" spans="1:96"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21" t="str">
        <f>IF(A!P601="","",INDEX(B!$A$1:$BT$2000,MATCH(A!P601,B!$AX$1:$AX$2000,0),D!$B$15))</f>
        <v/>
      </c>
      <c r="Q601">
        <f>A!Q601</f>
        <v>0</v>
      </c>
      <c r="R601">
        <f>A!R601</f>
        <v>0</v>
      </c>
      <c r="S601">
        <f>A!S601</f>
        <v>0</v>
      </c>
      <c r="T601">
        <f>A!T601</f>
        <v>0</v>
      </c>
      <c r="U601">
        <f>A!U601</f>
        <v>0</v>
      </c>
      <c r="V601" s="21">
        <f>IF(A!V601="&lt;",1,A!V601)</f>
        <v>0</v>
      </c>
      <c r="W601">
        <f>A!W601</f>
        <v>0</v>
      </c>
      <c r="X601">
        <f>A!X601</f>
        <v>0</v>
      </c>
      <c r="Y601">
        <f>A!Y601</f>
        <v>0</v>
      </c>
      <c r="Z601" s="21">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21"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A!CP385</f>
        <v>0</v>
      </c>
      <c r="CR601">
        <f>A!CQ385</f>
        <v>0</v>
      </c>
    </row>
    <row r="602" spans="1:96"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21" t="str">
        <f>IF(A!P602="","",INDEX(B!$A$1:$BT$2000,MATCH(A!P602,B!$AX$1:$AX$2000,0),D!$B$15))</f>
        <v/>
      </c>
      <c r="Q602">
        <f>A!Q602</f>
        <v>0</v>
      </c>
      <c r="R602">
        <f>A!R602</f>
        <v>0</v>
      </c>
      <c r="S602">
        <f>A!S602</f>
        <v>0</v>
      </c>
      <c r="T602">
        <f>A!T602</f>
        <v>0</v>
      </c>
      <c r="U602">
        <f>A!U602</f>
        <v>0</v>
      </c>
      <c r="V602" s="21">
        <f>IF(A!V602="&lt;",1,A!V602)</f>
        <v>0</v>
      </c>
      <c r="W602">
        <f>A!W602</f>
        <v>0</v>
      </c>
      <c r="X602">
        <f>A!X602</f>
        <v>0</v>
      </c>
      <c r="Y602">
        <f>A!Y602</f>
        <v>0</v>
      </c>
      <c r="Z602" s="21">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21"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A!CP386</f>
        <v>0</v>
      </c>
      <c r="CR602">
        <f>A!CQ386</f>
        <v>0</v>
      </c>
    </row>
    <row r="603" spans="1:96"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21" t="str">
        <f>IF(A!P603="","",INDEX(B!$A$1:$BT$2000,MATCH(A!P603,B!$AX$1:$AX$2000,0),D!$B$15))</f>
        <v/>
      </c>
      <c r="Q603">
        <f>A!Q603</f>
        <v>0</v>
      </c>
      <c r="R603">
        <f>A!R603</f>
        <v>0</v>
      </c>
      <c r="S603">
        <f>A!S603</f>
        <v>0</v>
      </c>
      <c r="T603">
        <f>A!T603</f>
        <v>0</v>
      </c>
      <c r="U603">
        <f>A!U603</f>
        <v>0</v>
      </c>
      <c r="V603" s="21">
        <f>IF(A!V603="&lt;",1,A!V603)</f>
        <v>0</v>
      </c>
      <c r="W603">
        <f>A!W603</f>
        <v>0</v>
      </c>
      <c r="X603">
        <f>A!X603</f>
        <v>0</v>
      </c>
      <c r="Y603">
        <f>A!Y603</f>
        <v>0</v>
      </c>
      <c r="Z603" s="21">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21"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A!CP387</f>
        <v>0</v>
      </c>
      <c r="CR603">
        <f>A!CQ387</f>
        <v>0</v>
      </c>
    </row>
    <row r="604" spans="1:96"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21" t="str">
        <f>IF(A!P604="","",INDEX(B!$A$1:$BT$2000,MATCH(A!P604,B!$AX$1:$AX$2000,0),D!$B$15))</f>
        <v/>
      </c>
      <c r="Q604">
        <f>A!Q604</f>
        <v>0</v>
      </c>
      <c r="R604">
        <f>A!R604</f>
        <v>0</v>
      </c>
      <c r="S604">
        <f>A!S604</f>
        <v>0</v>
      </c>
      <c r="T604">
        <f>A!T604</f>
        <v>0</v>
      </c>
      <c r="U604">
        <f>A!U604</f>
        <v>0</v>
      </c>
      <c r="V604" s="21">
        <f>IF(A!V604="&lt;",1,A!V604)</f>
        <v>0</v>
      </c>
      <c r="W604">
        <f>A!W604</f>
        <v>0</v>
      </c>
      <c r="X604">
        <f>A!X604</f>
        <v>0</v>
      </c>
      <c r="Y604">
        <f>A!Y604</f>
        <v>0</v>
      </c>
      <c r="Z604" s="21">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21"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A!CP388</f>
        <v>0</v>
      </c>
      <c r="CR604">
        <f>A!CQ388</f>
        <v>0</v>
      </c>
    </row>
    <row r="605" spans="1:96"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21" t="str">
        <f>IF(A!P605="","",INDEX(B!$A$1:$BT$2000,MATCH(A!P605,B!$AX$1:$AX$2000,0),D!$B$15))</f>
        <v/>
      </c>
      <c r="Q605">
        <f>A!Q605</f>
        <v>0</v>
      </c>
      <c r="R605">
        <f>A!R605</f>
        <v>0</v>
      </c>
      <c r="S605">
        <f>A!S605</f>
        <v>0</v>
      </c>
      <c r="T605">
        <f>A!T605</f>
        <v>0</v>
      </c>
      <c r="U605">
        <f>A!U605</f>
        <v>0</v>
      </c>
      <c r="V605" s="21">
        <f>IF(A!V605="&lt;",1,A!V605)</f>
        <v>0</v>
      </c>
      <c r="W605">
        <f>A!W605</f>
        <v>0</v>
      </c>
      <c r="X605">
        <f>A!X605</f>
        <v>0</v>
      </c>
      <c r="Y605">
        <f>A!Y605</f>
        <v>0</v>
      </c>
      <c r="Z605" s="21">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21"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A!CP389</f>
        <v>0</v>
      </c>
      <c r="CR605">
        <f>A!CQ389</f>
        <v>0</v>
      </c>
    </row>
    <row r="606" spans="1:96"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21" t="str">
        <f>IF(A!P606="","",INDEX(B!$A$1:$BT$2000,MATCH(A!P606,B!$AX$1:$AX$2000,0),D!$B$15))</f>
        <v/>
      </c>
      <c r="Q606">
        <f>A!Q606</f>
        <v>0</v>
      </c>
      <c r="R606">
        <f>A!R606</f>
        <v>0</v>
      </c>
      <c r="S606">
        <f>A!S606</f>
        <v>0</v>
      </c>
      <c r="T606">
        <f>A!T606</f>
        <v>0</v>
      </c>
      <c r="U606">
        <f>A!U606</f>
        <v>0</v>
      </c>
      <c r="V606" s="21">
        <f>IF(A!V606="&lt;",1,A!V606)</f>
        <v>0</v>
      </c>
      <c r="W606">
        <f>A!W606</f>
        <v>0</v>
      </c>
      <c r="X606">
        <f>A!X606</f>
        <v>0</v>
      </c>
      <c r="Y606">
        <f>A!Y606</f>
        <v>0</v>
      </c>
      <c r="Z606" s="21">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21"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A!CP390</f>
        <v>0</v>
      </c>
      <c r="CR606">
        <f>A!CQ390</f>
        <v>0</v>
      </c>
    </row>
    <row r="607" spans="1:96"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21" t="str">
        <f>IF(A!P607="","",INDEX(B!$A$1:$BT$2000,MATCH(A!P607,B!$AX$1:$AX$2000,0),D!$B$15))</f>
        <v/>
      </c>
      <c r="Q607">
        <f>A!Q607</f>
        <v>0</v>
      </c>
      <c r="R607">
        <f>A!R607</f>
        <v>0</v>
      </c>
      <c r="S607">
        <f>A!S607</f>
        <v>0</v>
      </c>
      <c r="T607">
        <f>A!T607</f>
        <v>0</v>
      </c>
      <c r="U607">
        <f>A!U607</f>
        <v>0</v>
      </c>
      <c r="V607" s="21">
        <f>IF(A!V607="&lt;",1,A!V607)</f>
        <v>0</v>
      </c>
      <c r="W607">
        <f>A!W607</f>
        <v>0</v>
      </c>
      <c r="X607">
        <f>A!X607</f>
        <v>0</v>
      </c>
      <c r="Y607">
        <f>A!Y607</f>
        <v>0</v>
      </c>
      <c r="Z607" s="21">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21"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A!CP391</f>
        <v>0</v>
      </c>
      <c r="CR607">
        <f>A!CQ391</f>
        <v>0</v>
      </c>
    </row>
    <row r="608" spans="1:96"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21" t="str">
        <f>IF(A!P608="","",INDEX(B!$A$1:$BT$2000,MATCH(A!P608,B!$AX$1:$AX$2000,0),D!$B$15))</f>
        <v/>
      </c>
      <c r="Q608">
        <f>A!Q608</f>
        <v>0</v>
      </c>
      <c r="R608">
        <f>A!R608</f>
        <v>0</v>
      </c>
      <c r="S608">
        <f>A!S608</f>
        <v>0</v>
      </c>
      <c r="T608">
        <f>A!T608</f>
        <v>0</v>
      </c>
      <c r="U608">
        <f>A!U608</f>
        <v>0</v>
      </c>
      <c r="V608" s="21">
        <f>IF(A!V608="&lt;",1,A!V608)</f>
        <v>0</v>
      </c>
      <c r="W608">
        <f>A!W608</f>
        <v>0</v>
      </c>
      <c r="X608">
        <f>A!X608</f>
        <v>0</v>
      </c>
      <c r="Y608">
        <f>A!Y608</f>
        <v>0</v>
      </c>
      <c r="Z608" s="21">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21"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A!CP392</f>
        <v>0</v>
      </c>
      <c r="CR608">
        <f>A!CQ392</f>
        <v>0</v>
      </c>
    </row>
    <row r="609" spans="1:96"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21" t="str">
        <f>IF(A!P609="","",INDEX(B!$A$1:$BT$2000,MATCH(A!P609,B!$AX$1:$AX$2000,0),D!$B$15))</f>
        <v/>
      </c>
      <c r="Q609">
        <f>A!Q609</f>
        <v>0</v>
      </c>
      <c r="R609">
        <f>A!R609</f>
        <v>0</v>
      </c>
      <c r="S609">
        <f>A!S609</f>
        <v>0</v>
      </c>
      <c r="T609">
        <f>A!T609</f>
        <v>0</v>
      </c>
      <c r="U609">
        <f>A!U609</f>
        <v>0</v>
      </c>
      <c r="V609" s="21">
        <f>IF(A!V609="&lt;",1,A!V609)</f>
        <v>0</v>
      </c>
      <c r="W609">
        <f>A!W609</f>
        <v>0</v>
      </c>
      <c r="X609">
        <f>A!X609</f>
        <v>0</v>
      </c>
      <c r="Y609">
        <f>A!Y609</f>
        <v>0</v>
      </c>
      <c r="Z609" s="21">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21"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A!CP393</f>
        <v>0</v>
      </c>
      <c r="CR609">
        <f>A!CQ393</f>
        <v>0</v>
      </c>
    </row>
    <row r="610" spans="1:96"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21" t="str">
        <f>IF(A!P610="","",INDEX(B!$A$1:$BT$2000,MATCH(A!P610,B!$AX$1:$AX$2000,0),D!$B$15))</f>
        <v/>
      </c>
      <c r="Q610">
        <f>A!Q610</f>
        <v>0</v>
      </c>
      <c r="R610">
        <f>A!R610</f>
        <v>0</v>
      </c>
      <c r="S610">
        <f>A!S610</f>
        <v>0</v>
      </c>
      <c r="T610">
        <f>A!T610</f>
        <v>0</v>
      </c>
      <c r="U610">
        <f>A!U610</f>
        <v>0</v>
      </c>
      <c r="V610" s="21">
        <f>IF(A!V610="&lt;",1,A!V610)</f>
        <v>0</v>
      </c>
      <c r="W610">
        <f>A!W610</f>
        <v>0</v>
      </c>
      <c r="X610">
        <f>A!X610</f>
        <v>0</v>
      </c>
      <c r="Y610">
        <f>A!Y610</f>
        <v>0</v>
      </c>
      <c r="Z610" s="21">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21"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A!CP394</f>
        <v>0</v>
      </c>
      <c r="CR610">
        <f>A!CQ394</f>
        <v>0</v>
      </c>
    </row>
    <row r="611" spans="1:96"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21" t="str">
        <f>IF(A!P611="","",INDEX(B!$A$1:$BT$2000,MATCH(A!P611,B!$AX$1:$AX$2000,0),D!$B$15))</f>
        <v/>
      </c>
      <c r="Q611">
        <f>A!Q611</f>
        <v>0</v>
      </c>
      <c r="R611">
        <f>A!R611</f>
        <v>0</v>
      </c>
      <c r="S611">
        <f>A!S611</f>
        <v>0</v>
      </c>
      <c r="T611">
        <f>A!T611</f>
        <v>0</v>
      </c>
      <c r="U611">
        <f>A!U611</f>
        <v>0</v>
      </c>
      <c r="V611" s="21">
        <f>IF(A!V611="&lt;",1,A!V611)</f>
        <v>0</v>
      </c>
      <c r="W611">
        <f>A!W611</f>
        <v>0</v>
      </c>
      <c r="X611">
        <f>A!X611</f>
        <v>0</v>
      </c>
      <c r="Y611">
        <f>A!Y611</f>
        <v>0</v>
      </c>
      <c r="Z611" s="21">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21"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A!CP395</f>
        <v>0</v>
      </c>
      <c r="CR611">
        <f>A!CQ395</f>
        <v>0</v>
      </c>
    </row>
    <row r="612" spans="1:96"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21" t="str">
        <f>IF(A!P612="","",INDEX(B!$A$1:$BT$2000,MATCH(A!P612,B!$AX$1:$AX$2000,0),D!$B$15))</f>
        <v/>
      </c>
      <c r="Q612">
        <f>A!Q612</f>
        <v>0</v>
      </c>
      <c r="R612">
        <f>A!R612</f>
        <v>0</v>
      </c>
      <c r="S612">
        <f>A!S612</f>
        <v>0</v>
      </c>
      <c r="T612">
        <f>A!T612</f>
        <v>0</v>
      </c>
      <c r="U612">
        <f>A!U612</f>
        <v>0</v>
      </c>
      <c r="V612" s="21">
        <f>IF(A!V612="&lt;",1,A!V612)</f>
        <v>0</v>
      </c>
      <c r="W612">
        <f>A!W612</f>
        <v>0</v>
      </c>
      <c r="X612">
        <f>A!X612</f>
        <v>0</v>
      </c>
      <c r="Y612">
        <f>A!Y612</f>
        <v>0</v>
      </c>
      <c r="Z612" s="21">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21"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A!CP396</f>
        <v>0</v>
      </c>
      <c r="CR612">
        <f>A!CQ396</f>
        <v>0</v>
      </c>
    </row>
    <row r="613" spans="1:96"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21" t="str">
        <f>IF(A!P613="","",INDEX(B!$A$1:$BT$2000,MATCH(A!P613,B!$AX$1:$AX$2000,0),D!$B$15))</f>
        <v/>
      </c>
      <c r="Q613">
        <f>A!Q613</f>
        <v>0</v>
      </c>
      <c r="R613">
        <f>A!R613</f>
        <v>0</v>
      </c>
      <c r="S613">
        <f>A!S613</f>
        <v>0</v>
      </c>
      <c r="T613">
        <f>A!T613</f>
        <v>0</v>
      </c>
      <c r="U613">
        <f>A!U613</f>
        <v>0</v>
      </c>
      <c r="V613" s="21">
        <f>IF(A!V613="&lt;",1,A!V613)</f>
        <v>0</v>
      </c>
      <c r="W613">
        <f>A!W613</f>
        <v>0</v>
      </c>
      <c r="X613">
        <f>A!X613</f>
        <v>0</v>
      </c>
      <c r="Y613">
        <f>A!Y613</f>
        <v>0</v>
      </c>
      <c r="Z613" s="21">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21"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A!CP397</f>
        <v>0</v>
      </c>
      <c r="CR613">
        <f>A!CQ397</f>
        <v>0</v>
      </c>
    </row>
    <row r="614" spans="1:96"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21" t="str">
        <f>IF(A!P614="","",INDEX(B!$A$1:$BT$2000,MATCH(A!P614,B!$AX$1:$AX$2000,0),D!$B$15))</f>
        <v/>
      </c>
      <c r="Q614">
        <f>A!Q614</f>
        <v>0</v>
      </c>
      <c r="R614">
        <f>A!R614</f>
        <v>0</v>
      </c>
      <c r="S614">
        <f>A!S614</f>
        <v>0</v>
      </c>
      <c r="T614">
        <f>A!T614</f>
        <v>0</v>
      </c>
      <c r="U614">
        <f>A!U614</f>
        <v>0</v>
      </c>
      <c r="V614" s="21">
        <f>IF(A!V614="&lt;",1,A!V614)</f>
        <v>0</v>
      </c>
      <c r="W614">
        <f>A!W614</f>
        <v>0</v>
      </c>
      <c r="X614">
        <f>A!X614</f>
        <v>0</v>
      </c>
      <c r="Y614">
        <f>A!Y614</f>
        <v>0</v>
      </c>
      <c r="Z614" s="21">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21"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A!CP398</f>
        <v>0</v>
      </c>
      <c r="CR614">
        <f>A!CQ398</f>
        <v>0</v>
      </c>
    </row>
    <row r="615" spans="1:96"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21" t="str">
        <f>IF(A!P615="","",INDEX(B!$A$1:$BT$2000,MATCH(A!P615,B!$AX$1:$AX$2000,0),D!$B$15))</f>
        <v/>
      </c>
      <c r="Q615">
        <f>A!Q615</f>
        <v>0</v>
      </c>
      <c r="R615">
        <f>A!R615</f>
        <v>0</v>
      </c>
      <c r="S615">
        <f>A!S615</f>
        <v>0</v>
      </c>
      <c r="T615">
        <f>A!T615</f>
        <v>0</v>
      </c>
      <c r="U615">
        <f>A!U615</f>
        <v>0</v>
      </c>
      <c r="V615" s="21">
        <f>IF(A!V615="&lt;",1,A!V615)</f>
        <v>0</v>
      </c>
      <c r="W615">
        <f>A!W615</f>
        <v>0</v>
      </c>
      <c r="X615">
        <f>A!X615</f>
        <v>0</v>
      </c>
      <c r="Y615">
        <f>A!Y615</f>
        <v>0</v>
      </c>
      <c r="Z615" s="21">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21"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A!CP399</f>
        <v>0</v>
      </c>
      <c r="CR615">
        <f>A!CQ399</f>
        <v>0</v>
      </c>
    </row>
    <row r="616" spans="1:96"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21" t="str">
        <f>IF(A!P616="","",INDEX(B!$A$1:$BT$2000,MATCH(A!P616,B!$AX$1:$AX$2000,0),D!$B$15))</f>
        <v/>
      </c>
      <c r="Q616">
        <f>A!Q616</f>
        <v>0</v>
      </c>
      <c r="R616">
        <f>A!R616</f>
        <v>0</v>
      </c>
      <c r="S616">
        <f>A!S616</f>
        <v>0</v>
      </c>
      <c r="T616">
        <f>A!T616</f>
        <v>0</v>
      </c>
      <c r="U616">
        <f>A!U616</f>
        <v>0</v>
      </c>
      <c r="V616" s="21">
        <f>IF(A!V616="&lt;",1,A!V616)</f>
        <v>0</v>
      </c>
      <c r="W616">
        <f>A!W616</f>
        <v>0</v>
      </c>
      <c r="X616">
        <f>A!X616</f>
        <v>0</v>
      </c>
      <c r="Y616">
        <f>A!Y616</f>
        <v>0</v>
      </c>
      <c r="Z616" s="21">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21"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A!CP400</f>
        <v>0</v>
      </c>
      <c r="CR616">
        <f>A!CQ400</f>
        <v>0</v>
      </c>
    </row>
    <row r="617" spans="1:96"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21" t="str">
        <f>IF(A!P617="","",INDEX(B!$A$1:$BT$2000,MATCH(A!P617,B!$AX$1:$AX$2000,0),D!$B$15))</f>
        <v/>
      </c>
      <c r="Q617">
        <f>A!Q617</f>
        <v>0</v>
      </c>
      <c r="R617">
        <f>A!R617</f>
        <v>0</v>
      </c>
      <c r="S617">
        <f>A!S617</f>
        <v>0</v>
      </c>
      <c r="T617">
        <f>A!T617</f>
        <v>0</v>
      </c>
      <c r="U617">
        <f>A!U617</f>
        <v>0</v>
      </c>
      <c r="V617" s="21">
        <f>IF(A!V617="&lt;",1,A!V617)</f>
        <v>0</v>
      </c>
      <c r="W617">
        <f>A!W617</f>
        <v>0</v>
      </c>
      <c r="X617">
        <f>A!X617</f>
        <v>0</v>
      </c>
      <c r="Y617">
        <f>A!Y617</f>
        <v>0</v>
      </c>
      <c r="Z617" s="21">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21"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A!CP401</f>
        <v>0</v>
      </c>
      <c r="CR617">
        <f>A!CQ401</f>
        <v>0</v>
      </c>
    </row>
    <row r="618" spans="1:96"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21" t="str">
        <f>IF(A!P618="","",INDEX(B!$A$1:$BT$2000,MATCH(A!P618,B!$AX$1:$AX$2000,0),D!$B$15))</f>
        <v/>
      </c>
      <c r="Q618">
        <f>A!Q618</f>
        <v>0</v>
      </c>
      <c r="R618">
        <f>A!R618</f>
        <v>0</v>
      </c>
      <c r="S618">
        <f>A!S618</f>
        <v>0</v>
      </c>
      <c r="T618">
        <f>A!T618</f>
        <v>0</v>
      </c>
      <c r="U618">
        <f>A!U618</f>
        <v>0</v>
      </c>
      <c r="V618" s="21">
        <f>IF(A!V618="&lt;",1,A!V618)</f>
        <v>0</v>
      </c>
      <c r="W618">
        <f>A!W618</f>
        <v>0</v>
      </c>
      <c r="X618">
        <f>A!X618</f>
        <v>0</v>
      </c>
      <c r="Y618">
        <f>A!Y618</f>
        <v>0</v>
      </c>
      <c r="Z618" s="21">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21"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A!CP402</f>
        <v>0</v>
      </c>
      <c r="CR618">
        <f>A!CQ402</f>
        <v>0</v>
      </c>
    </row>
    <row r="619" spans="1:96"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21" t="str">
        <f>IF(A!P619="","",INDEX(B!$A$1:$BT$2000,MATCH(A!P619,B!$AX$1:$AX$2000,0),D!$B$15))</f>
        <v/>
      </c>
      <c r="Q619">
        <f>A!Q619</f>
        <v>0</v>
      </c>
      <c r="R619">
        <f>A!R619</f>
        <v>0</v>
      </c>
      <c r="S619">
        <f>A!S619</f>
        <v>0</v>
      </c>
      <c r="T619">
        <f>A!T619</f>
        <v>0</v>
      </c>
      <c r="U619">
        <f>A!U619</f>
        <v>0</v>
      </c>
      <c r="V619" s="21">
        <f>IF(A!V619="&lt;",1,A!V619)</f>
        <v>0</v>
      </c>
      <c r="W619">
        <f>A!W619</f>
        <v>0</v>
      </c>
      <c r="X619">
        <f>A!X619</f>
        <v>0</v>
      </c>
      <c r="Y619">
        <f>A!Y619</f>
        <v>0</v>
      </c>
      <c r="Z619" s="21">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21"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A!CP403</f>
        <v>0</v>
      </c>
      <c r="CR619">
        <f>A!CQ403</f>
        <v>0</v>
      </c>
    </row>
    <row r="620" spans="1:96"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21" t="str">
        <f>IF(A!P620="","",INDEX(B!$A$1:$BT$2000,MATCH(A!P620,B!$AX$1:$AX$2000,0),D!$B$15))</f>
        <v/>
      </c>
      <c r="Q620">
        <f>A!Q620</f>
        <v>0</v>
      </c>
      <c r="R620">
        <f>A!R620</f>
        <v>0</v>
      </c>
      <c r="S620">
        <f>A!S620</f>
        <v>0</v>
      </c>
      <c r="T620">
        <f>A!T620</f>
        <v>0</v>
      </c>
      <c r="U620">
        <f>A!U620</f>
        <v>0</v>
      </c>
      <c r="V620" s="21">
        <f>IF(A!V620="&lt;",1,A!V620)</f>
        <v>0</v>
      </c>
      <c r="W620">
        <f>A!W620</f>
        <v>0</v>
      </c>
      <c r="X620">
        <f>A!X620</f>
        <v>0</v>
      </c>
      <c r="Y620">
        <f>A!Y620</f>
        <v>0</v>
      </c>
      <c r="Z620" s="21">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21"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A!CP404</f>
        <v>0</v>
      </c>
      <c r="CR620">
        <f>A!CQ404</f>
        <v>0</v>
      </c>
    </row>
    <row r="621" spans="1:96"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21" t="str">
        <f>IF(A!P621="","",INDEX(B!$A$1:$BT$2000,MATCH(A!P621,B!$AX$1:$AX$2000,0),D!$B$15))</f>
        <v/>
      </c>
      <c r="Q621">
        <f>A!Q621</f>
        <v>0</v>
      </c>
      <c r="R621">
        <f>A!R621</f>
        <v>0</v>
      </c>
      <c r="S621">
        <f>A!S621</f>
        <v>0</v>
      </c>
      <c r="T621">
        <f>A!T621</f>
        <v>0</v>
      </c>
      <c r="U621">
        <f>A!U621</f>
        <v>0</v>
      </c>
      <c r="V621" s="21">
        <f>IF(A!V621="&lt;",1,A!V621)</f>
        <v>0</v>
      </c>
      <c r="W621">
        <f>A!W621</f>
        <v>0</v>
      </c>
      <c r="X621">
        <f>A!X621</f>
        <v>0</v>
      </c>
      <c r="Y621">
        <f>A!Y621</f>
        <v>0</v>
      </c>
      <c r="Z621" s="21">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21"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A!CP405</f>
        <v>0</v>
      </c>
      <c r="CR621">
        <f>A!CQ405</f>
        <v>0</v>
      </c>
    </row>
    <row r="622" spans="1:96"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21" t="str">
        <f>IF(A!P622="","",INDEX(B!$A$1:$BT$2000,MATCH(A!P622,B!$AX$1:$AX$2000,0),D!$B$15))</f>
        <v/>
      </c>
      <c r="Q622">
        <f>A!Q622</f>
        <v>0</v>
      </c>
      <c r="R622">
        <f>A!R622</f>
        <v>0</v>
      </c>
      <c r="S622">
        <f>A!S622</f>
        <v>0</v>
      </c>
      <c r="T622">
        <f>A!T622</f>
        <v>0</v>
      </c>
      <c r="U622">
        <f>A!U622</f>
        <v>0</v>
      </c>
      <c r="V622" s="21">
        <f>IF(A!V622="&lt;",1,A!V622)</f>
        <v>0</v>
      </c>
      <c r="W622">
        <f>A!W622</f>
        <v>0</v>
      </c>
      <c r="X622">
        <f>A!X622</f>
        <v>0</v>
      </c>
      <c r="Y622">
        <f>A!Y622</f>
        <v>0</v>
      </c>
      <c r="Z622" s="21">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21"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A!CP406</f>
        <v>0</v>
      </c>
      <c r="CR622">
        <f>A!CQ406</f>
        <v>0</v>
      </c>
    </row>
    <row r="623" spans="1:96"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21" t="str">
        <f>IF(A!P623="","",INDEX(B!$A$1:$BT$2000,MATCH(A!P623,B!$AX$1:$AX$2000,0),D!$B$15))</f>
        <v/>
      </c>
      <c r="Q623">
        <f>A!Q623</f>
        <v>0</v>
      </c>
      <c r="R623">
        <f>A!R623</f>
        <v>0</v>
      </c>
      <c r="S623">
        <f>A!S623</f>
        <v>0</v>
      </c>
      <c r="T623">
        <f>A!T623</f>
        <v>0</v>
      </c>
      <c r="U623">
        <f>A!U623</f>
        <v>0</v>
      </c>
      <c r="V623" s="21">
        <f>IF(A!V623="&lt;",1,A!V623)</f>
        <v>0</v>
      </c>
      <c r="W623">
        <f>A!W623</f>
        <v>0</v>
      </c>
      <c r="X623">
        <f>A!X623</f>
        <v>0</v>
      </c>
      <c r="Y623">
        <f>A!Y623</f>
        <v>0</v>
      </c>
      <c r="Z623" s="21">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21"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A!CP407</f>
        <v>0</v>
      </c>
      <c r="CR623">
        <f>A!CQ407</f>
        <v>0</v>
      </c>
    </row>
    <row r="624" spans="1:96"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21" t="str">
        <f>IF(A!P624="","",INDEX(B!$A$1:$BT$2000,MATCH(A!P624,B!$AX$1:$AX$2000,0),D!$B$15))</f>
        <v/>
      </c>
      <c r="Q624">
        <f>A!Q624</f>
        <v>0</v>
      </c>
      <c r="R624">
        <f>A!R624</f>
        <v>0</v>
      </c>
      <c r="S624">
        <f>A!S624</f>
        <v>0</v>
      </c>
      <c r="T624">
        <f>A!T624</f>
        <v>0</v>
      </c>
      <c r="U624">
        <f>A!U624</f>
        <v>0</v>
      </c>
      <c r="V624" s="21">
        <f>IF(A!V624="&lt;",1,A!V624)</f>
        <v>0</v>
      </c>
      <c r="W624">
        <f>A!W624</f>
        <v>0</v>
      </c>
      <c r="X624">
        <f>A!X624</f>
        <v>0</v>
      </c>
      <c r="Y624">
        <f>A!Y624</f>
        <v>0</v>
      </c>
      <c r="Z624" s="21">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21"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A!CP408</f>
        <v>0</v>
      </c>
      <c r="CR624">
        <f>A!CQ408</f>
        <v>0</v>
      </c>
    </row>
    <row r="625" spans="1:96"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21" t="str">
        <f>IF(A!P625="","",INDEX(B!$A$1:$BT$2000,MATCH(A!P625,B!$AX$1:$AX$2000,0),D!$B$15))</f>
        <v/>
      </c>
      <c r="Q625">
        <f>A!Q625</f>
        <v>0</v>
      </c>
      <c r="R625">
        <f>A!R625</f>
        <v>0</v>
      </c>
      <c r="S625">
        <f>A!S625</f>
        <v>0</v>
      </c>
      <c r="T625">
        <f>A!T625</f>
        <v>0</v>
      </c>
      <c r="U625">
        <f>A!U625</f>
        <v>0</v>
      </c>
      <c r="V625" s="21">
        <f>IF(A!V625="&lt;",1,A!V625)</f>
        <v>0</v>
      </c>
      <c r="W625">
        <f>A!W625</f>
        <v>0</v>
      </c>
      <c r="X625">
        <f>A!X625</f>
        <v>0</v>
      </c>
      <c r="Y625">
        <f>A!Y625</f>
        <v>0</v>
      </c>
      <c r="Z625" s="21">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21"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A!CP409</f>
        <v>0</v>
      </c>
      <c r="CR625">
        <f>A!CQ409</f>
        <v>0</v>
      </c>
    </row>
    <row r="626" spans="1:96"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21" t="str">
        <f>IF(A!P626="","",INDEX(B!$A$1:$BT$2000,MATCH(A!P626,B!$AX$1:$AX$2000,0),D!$B$15))</f>
        <v/>
      </c>
      <c r="Q626">
        <f>A!Q626</f>
        <v>0</v>
      </c>
      <c r="R626">
        <f>A!R626</f>
        <v>0</v>
      </c>
      <c r="S626">
        <f>A!S626</f>
        <v>0</v>
      </c>
      <c r="T626">
        <f>A!T626</f>
        <v>0</v>
      </c>
      <c r="U626">
        <f>A!U626</f>
        <v>0</v>
      </c>
      <c r="V626" s="21">
        <f>IF(A!V626="&lt;",1,A!V626)</f>
        <v>0</v>
      </c>
      <c r="W626">
        <f>A!W626</f>
        <v>0</v>
      </c>
      <c r="X626">
        <f>A!X626</f>
        <v>0</v>
      </c>
      <c r="Y626">
        <f>A!Y626</f>
        <v>0</v>
      </c>
      <c r="Z626" s="21">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21"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A!CP410</f>
        <v>0</v>
      </c>
      <c r="CR626">
        <f>A!CQ410</f>
        <v>0</v>
      </c>
    </row>
    <row r="627" spans="1:96"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21" t="str">
        <f>IF(A!P627="","",INDEX(B!$A$1:$BT$2000,MATCH(A!P627,B!$AX$1:$AX$2000,0),D!$B$15))</f>
        <v/>
      </c>
      <c r="Q627">
        <f>A!Q627</f>
        <v>0</v>
      </c>
      <c r="R627">
        <f>A!R627</f>
        <v>0</v>
      </c>
      <c r="S627">
        <f>A!S627</f>
        <v>0</v>
      </c>
      <c r="T627">
        <f>A!T627</f>
        <v>0</v>
      </c>
      <c r="U627">
        <f>A!U627</f>
        <v>0</v>
      </c>
      <c r="V627" s="21">
        <f>IF(A!V627="&lt;",1,A!V627)</f>
        <v>0</v>
      </c>
      <c r="W627">
        <f>A!W627</f>
        <v>0</v>
      </c>
      <c r="X627">
        <f>A!X627</f>
        <v>0</v>
      </c>
      <c r="Y627">
        <f>A!Y627</f>
        <v>0</v>
      </c>
      <c r="Z627" s="21">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21"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A!CP411</f>
        <v>0</v>
      </c>
      <c r="CR627">
        <f>A!CQ411</f>
        <v>0</v>
      </c>
    </row>
    <row r="628" spans="1:96"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21" t="str">
        <f>IF(A!P628="","",INDEX(B!$A$1:$BT$2000,MATCH(A!P628,B!$AX$1:$AX$2000,0),D!$B$15))</f>
        <v/>
      </c>
      <c r="Q628">
        <f>A!Q628</f>
        <v>0</v>
      </c>
      <c r="R628">
        <f>A!R628</f>
        <v>0</v>
      </c>
      <c r="S628">
        <f>A!S628</f>
        <v>0</v>
      </c>
      <c r="T628">
        <f>A!T628</f>
        <v>0</v>
      </c>
      <c r="U628">
        <f>A!U628</f>
        <v>0</v>
      </c>
      <c r="V628" s="21">
        <f>IF(A!V628="&lt;",1,A!V628)</f>
        <v>0</v>
      </c>
      <c r="W628">
        <f>A!W628</f>
        <v>0</v>
      </c>
      <c r="X628">
        <f>A!X628</f>
        <v>0</v>
      </c>
      <c r="Y628">
        <f>A!Y628</f>
        <v>0</v>
      </c>
      <c r="Z628" s="21">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21"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A!CP412</f>
        <v>0</v>
      </c>
      <c r="CR628">
        <f>A!CQ412</f>
        <v>0</v>
      </c>
    </row>
    <row r="629" spans="1:96"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21" t="str">
        <f>IF(A!P629="","",INDEX(B!$A$1:$BT$2000,MATCH(A!P629,B!$AX$1:$AX$2000,0),D!$B$15))</f>
        <v/>
      </c>
      <c r="Q629">
        <f>A!Q629</f>
        <v>0</v>
      </c>
      <c r="R629">
        <f>A!R629</f>
        <v>0</v>
      </c>
      <c r="S629">
        <f>A!S629</f>
        <v>0</v>
      </c>
      <c r="T629">
        <f>A!T629</f>
        <v>0</v>
      </c>
      <c r="U629">
        <f>A!U629</f>
        <v>0</v>
      </c>
      <c r="V629" s="21">
        <f>IF(A!V629="&lt;",1,A!V629)</f>
        <v>0</v>
      </c>
      <c r="W629">
        <f>A!W629</f>
        <v>0</v>
      </c>
      <c r="X629">
        <f>A!X629</f>
        <v>0</v>
      </c>
      <c r="Y629">
        <f>A!Y629</f>
        <v>0</v>
      </c>
      <c r="Z629" s="21">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21"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A!CP413</f>
        <v>0</v>
      </c>
      <c r="CR629">
        <f>A!CQ413</f>
        <v>0</v>
      </c>
    </row>
    <row r="630" spans="1:96"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21" t="str">
        <f>IF(A!P630="","",INDEX(B!$A$1:$BT$2000,MATCH(A!P630,B!$AX$1:$AX$2000,0),D!$B$15))</f>
        <v/>
      </c>
      <c r="Q630">
        <f>A!Q630</f>
        <v>0</v>
      </c>
      <c r="R630">
        <f>A!R630</f>
        <v>0</v>
      </c>
      <c r="S630">
        <f>A!S630</f>
        <v>0</v>
      </c>
      <c r="T630">
        <f>A!T630</f>
        <v>0</v>
      </c>
      <c r="U630">
        <f>A!U630</f>
        <v>0</v>
      </c>
      <c r="V630" s="21">
        <f>IF(A!V630="&lt;",1,A!V630)</f>
        <v>0</v>
      </c>
      <c r="W630">
        <f>A!W630</f>
        <v>0</v>
      </c>
      <c r="X630">
        <f>A!X630</f>
        <v>0</v>
      </c>
      <c r="Y630">
        <f>A!Y630</f>
        <v>0</v>
      </c>
      <c r="Z630" s="21">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21"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A!CP414</f>
        <v>0</v>
      </c>
      <c r="CR630">
        <f>A!CQ414</f>
        <v>0</v>
      </c>
    </row>
    <row r="631" spans="1:96"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21" t="str">
        <f>IF(A!P631="","",INDEX(B!$A$1:$BT$2000,MATCH(A!P631,B!$AX$1:$AX$2000,0),D!$B$15))</f>
        <v/>
      </c>
      <c r="Q631">
        <f>A!Q631</f>
        <v>0</v>
      </c>
      <c r="R631">
        <f>A!R631</f>
        <v>0</v>
      </c>
      <c r="S631">
        <f>A!S631</f>
        <v>0</v>
      </c>
      <c r="T631">
        <f>A!T631</f>
        <v>0</v>
      </c>
      <c r="U631">
        <f>A!U631</f>
        <v>0</v>
      </c>
      <c r="V631" s="21">
        <f>IF(A!V631="&lt;",1,A!V631)</f>
        <v>0</v>
      </c>
      <c r="W631">
        <f>A!W631</f>
        <v>0</v>
      </c>
      <c r="X631">
        <f>A!X631</f>
        <v>0</v>
      </c>
      <c r="Y631">
        <f>A!Y631</f>
        <v>0</v>
      </c>
      <c r="Z631" s="21">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21"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A!CP415</f>
        <v>0</v>
      </c>
      <c r="CR631">
        <f>A!CQ415</f>
        <v>0</v>
      </c>
    </row>
    <row r="632" spans="1:96"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21" t="str">
        <f>IF(A!P632="","",INDEX(B!$A$1:$BT$2000,MATCH(A!P632,B!$AX$1:$AX$2000,0),D!$B$15))</f>
        <v/>
      </c>
      <c r="Q632">
        <f>A!Q632</f>
        <v>0</v>
      </c>
      <c r="R632">
        <f>A!R632</f>
        <v>0</v>
      </c>
      <c r="S632">
        <f>A!S632</f>
        <v>0</v>
      </c>
      <c r="T632">
        <f>A!T632</f>
        <v>0</v>
      </c>
      <c r="U632">
        <f>A!U632</f>
        <v>0</v>
      </c>
      <c r="V632" s="21">
        <f>IF(A!V632="&lt;",1,A!V632)</f>
        <v>0</v>
      </c>
      <c r="W632">
        <f>A!W632</f>
        <v>0</v>
      </c>
      <c r="X632">
        <f>A!X632</f>
        <v>0</v>
      </c>
      <c r="Y632">
        <f>A!Y632</f>
        <v>0</v>
      </c>
      <c r="Z632" s="21">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21"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A!CP416</f>
        <v>0</v>
      </c>
      <c r="CR632">
        <f>A!CQ416</f>
        <v>0</v>
      </c>
    </row>
    <row r="633" spans="1:96"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21" t="str">
        <f>IF(A!P633="","",INDEX(B!$A$1:$BT$2000,MATCH(A!P633,B!$AX$1:$AX$2000,0),D!$B$15))</f>
        <v/>
      </c>
      <c r="Q633">
        <f>A!Q633</f>
        <v>0</v>
      </c>
      <c r="R633">
        <f>A!R633</f>
        <v>0</v>
      </c>
      <c r="S633">
        <f>A!S633</f>
        <v>0</v>
      </c>
      <c r="T633">
        <f>A!T633</f>
        <v>0</v>
      </c>
      <c r="U633">
        <f>A!U633</f>
        <v>0</v>
      </c>
      <c r="V633" s="21">
        <f>IF(A!V633="&lt;",1,A!V633)</f>
        <v>0</v>
      </c>
      <c r="W633">
        <f>A!W633</f>
        <v>0</v>
      </c>
      <c r="X633">
        <f>A!X633</f>
        <v>0</v>
      </c>
      <c r="Y633">
        <f>A!Y633</f>
        <v>0</v>
      </c>
      <c r="Z633" s="21">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21"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A!CP417</f>
        <v>0</v>
      </c>
      <c r="CR633">
        <f>A!CQ417</f>
        <v>0</v>
      </c>
    </row>
    <row r="634" spans="1:96"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21" t="str">
        <f>IF(A!P634="","",INDEX(B!$A$1:$BT$2000,MATCH(A!P634,B!$AX$1:$AX$2000,0),D!$B$15))</f>
        <v/>
      </c>
      <c r="Q634">
        <f>A!Q634</f>
        <v>0</v>
      </c>
      <c r="R634">
        <f>A!R634</f>
        <v>0</v>
      </c>
      <c r="S634">
        <f>A!S634</f>
        <v>0</v>
      </c>
      <c r="T634">
        <f>A!T634</f>
        <v>0</v>
      </c>
      <c r="U634">
        <f>A!U634</f>
        <v>0</v>
      </c>
      <c r="V634" s="21">
        <f>IF(A!V634="&lt;",1,A!V634)</f>
        <v>0</v>
      </c>
      <c r="W634">
        <f>A!W634</f>
        <v>0</v>
      </c>
      <c r="X634">
        <f>A!X634</f>
        <v>0</v>
      </c>
      <c r="Y634">
        <f>A!Y634</f>
        <v>0</v>
      </c>
      <c r="Z634" s="21">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21"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A!CP418</f>
        <v>0</v>
      </c>
      <c r="CR634">
        <f>A!CQ418</f>
        <v>0</v>
      </c>
    </row>
    <row r="635" spans="1:96"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21" t="str">
        <f>IF(A!P635="","",INDEX(B!$A$1:$BT$2000,MATCH(A!P635,B!$AX$1:$AX$2000,0),D!$B$15))</f>
        <v/>
      </c>
      <c r="Q635">
        <f>A!Q635</f>
        <v>0</v>
      </c>
      <c r="R635">
        <f>A!R635</f>
        <v>0</v>
      </c>
      <c r="S635">
        <f>A!S635</f>
        <v>0</v>
      </c>
      <c r="T635">
        <f>A!T635</f>
        <v>0</v>
      </c>
      <c r="U635">
        <f>A!U635</f>
        <v>0</v>
      </c>
      <c r="V635" s="21">
        <f>IF(A!V635="&lt;",1,A!V635)</f>
        <v>0</v>
      </c>
      <c r="W635">
        <f>A!W635</f>
        <v>0</v>
      </c>
      <c r="X635">
        <f>A!X635</f>
        <v>0</v>
      </c>
      <c r="Y635">
        <f>A!Y635</f>
        <v>0</v>
      </c>
      <c r="Z635" s="21">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21"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A!CP419</f>
        <v>0</v>
      </c>
      <c r="CR635">
        <f>A!CQ419</f>
        <v>0</v>
      </c>
    </row>
    <row r="636" spans="1:96"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21" t="str">
        <f>IF(A!P636="","",INDEX(B!$A$1:$BT$2000,MATCH(A!P636,B!$AX$1:$AX$2000,0),D!$B$15))</f>
        <v/>
      </c>
      <c r="Q636">
        <f>A!Q636</f>
        <v>0</v>
      </c>
      <c r="R636">
        <f>A!R636</f>
        <v>0</v>
      </c>
      <c r="S636">
        <f>A!S636</f>
        <v>0</v>
      </c>
      <c r="T636">
        <f>A!T636</f>
        <v>0</v>
      </c>
      <c r="U636">
        <f>A!U636</f>
        <v>0</v>
      </c>
      <c r="V636" s="21">
        <f>IF(A!V636="&lt;",1,A!V636)</f>
        <v>0</v>
      </c>
      <c r="W636">
        <f>A!W636</f>
        <v>0</v>
      </c>
      <c r="X636">
        <f>A!X636</f>
        <v>0</v>
      </c>
      <c r="Y636">
        <f>A!Y636</f>
        <v>0</v>
      </c>
      <c r="Z636" s="21">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21"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A!CP420</f>
        <v>0</v>
      </c>
      <c r="CR636">
        <f>A!CQ420</f>
        <v>0</v>
      </c>
    </row>
    <row r="637" spans="1:96"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21" t="str">
        <f>IF(A!P637="","",INDEX(B!$A$1:$BT$2000,MATCH(A!P637,B!$AX$1:$AX$2000,0),D!$B$15))</f>
        <v/>
      </c>
      <c r="Q637">
        <f>A!Q637</f>
        <v>0</v>
      </c>
      <c r="R637">
        <f>A!R637</f>
        <v>0</v>
      </c>
      <c r="S637">
        <f>A!S637</f>
        <v>0</v>
      </c>
      <c r="T637">
        <f>A!T637</f>
        <v>0</v>
      </c>
      <c r="U637">
        <f>A!U637</f>
        <v>0</v>
      </c>
      <c r="V637" s="21">
        <f>IF(A!V637="&lt;",1,A!V637)</f>
        <v>0</v>
      </c>
      <c r="W637">
        <f>A!W637</f>
        <v>0</v>
      </c>
      <c r="X637">
        <f>A!X637</f>
        <v>0</v>
      </c>
      <c r="Y637">
        <f>A!Y637</f>
        <v>0</v>
      </c>
      <c r="Z637" s="21">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21"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A!CP421</f>
        <v>0</v>
      </c>
      <c r="CR637">
        <f>A!CQ421</f>
        <v>0</v>
      </c>
    </row>
    <row r="638" spans="1:96"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21" t="str">
        <f>IF(A!P638="","",INDEX(B!$A$1:$BT$2000,MATCH(A!P638,B!$AX$1:$AX$2000,0),D!$B$15))</f>
        <v/>
      </c>
      <c r="Q638">
        <f>A!Q638</f>
        <v>0</v>
      </c>
      <c r="R638">
        <f>A!R638</f>
        <v>0</v>
      </c>
      <c r="S638">
        <f>A!S638</f>
        <v>0</v>
      </c>
      <c r="T638">
        <f>A!T638</f>
        <v>0</v>
      </c>
      <c r="U638">
        <f>A!U638</f>
        <v>0</v>
      </c>
      <c r="V638" s="21">
        <f>IF(A!V638="&lt;",1,A!V638)</f>
        <v>0</v>
      </c>
      <c r="W638">
        <f>A!W638</f>
        <v>0</v>
      </c>
      <c r="X638">
        <f>A!X638</f>
        <v>0</v>
      </c>
      <c r="Y638">
        <f>A!Y638</f>
        <v>0</v>
      </c>
      <c r="Z638" s="21">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21"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A!CP422</f>
        <v>0</v>
      </c>
      <c r="CR638">
        <f>A!CQ422</f>
        <v>0</v>
      </c>
    </row>
    <row r="639" spans="1:96"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21" t="str">
        <f>IF(A!P639="","",INDEX(B!$A$1:$BT$2000,MATCH(A!P639,B!$AX$1:$AX$2000,0),D!$B$15))</f>
        <v/>
      </c>
      <c r="Q639">
        <f>A!Q639</f>
        <v>0</v>
      </c>
      <c r="R639">
        <f>A!R639</f>
        <v>0</v>
      </c>
      <c r="S639">
        <f>A!S639</f>
        <v>0</v>
      </c>
      <c r="T639">
        <f>A!T639</f>
        <v>0</v>
      </c>
      <c r="U639">
        <f>A!U639</f>
        <v>0</v>
      </c>
      <c r="V639" s="21">
        <f>IF(A!V639="&lt;",1,A!V639)</f>
        <v>0</v>
      </c>
      <c r="W639">
        <f>A!W639</f>
        <v>0</v>
      </c>
      <c r="X639">
        <f>A!X639</f>
        <v>0</v>
      </c>
      <c r="Y639">
        <f>A!Y639</f>
        <v>0</v>
      </c>
      <c r="Z639" s="21">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21"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A!CP423</f>
        <v>0</v>
      </c>
      <c r="CR639">
        <f>A!CQ423</f>
        <v>0</v>
      </c>
    </row>
    <row r="640" spans="1:96"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21" t="str">
        <f>IF(A!P640="","",INDEX(B!$A$1:$BT$2000,MATCH(A!P640,B!$AX$1:$AX$2000,0),D!$B$15))</f>
        <v/>
      </c>
      <c r="Q640">
        <f>A!Q640</f>
        <v>0</v>
      </c>
      <c r="R640">
        <f>A!R640</f>
        <v>0</v>
      </c>
      <c r="S640">
        <f>A!S640</f>
        <v>0</v>
      </c>
      <c r="T640">
        <f>A!T640</f>
        <v>0</v>
      </c>
      <c r="U640">
        <f>A!U640</f>
        <v>0</v>
      </c>
      <c r="V640" s="21">
        <f>IF(A!V640="&lt;",1,A!V640)</f>
        <v>0</v>
      </c>
      <c r="W640">
        <f>A!W640</f>
        <v>0</v>
      </c>
      <c r="X640">
        <f>A!X640</f>
        <v>0</v>
      </c>
      <c r="Y640">
        <f>A!Y640</f>
        <v>0</v>
      </c>
      <c r="Z640" s="21">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21"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A!CP424</f>
        <v>0</v>
      </c>
      <c r="CR640">
        <f>A!CQ424</f>
        <v>0</v>
      </c>
    </row>
    <row r="641" spans="1:96"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21" t="str">
        <f>IF(A!P641="","",INDEX(B!$A$1:$BT$2000,MATCH(A!P641,B!$AX$1:$AX$2000,0),D!$B$15))</f>
        <v/>
      </c>
      <c r="Q641">
        <f>A!Q641</f>
        <v>0</v>
      </c>
      <c r="R641">
        <f>A!R641</f>
        <v>0</v>
      </c>
      <c r="S641">
        <f>A!S641</f>
        <v>0</v>
      </c>
      <c r="T641">
        <f>A!T641</f>
        <v>0</v>
      </c>
      <c r="U641">
        <f>A!U641</f>
        <v>0</v>
      </c>
      <c r="V641" s="21">
        <f>IF(A!V641="&lt;",1,A!V641)</f>
        <v>0</v>
      </c>
      <c r="W641">
        <f>A!W641</f>
        <v>0</v>
      </c>
      <c r="X641">
        <f>A!X641</f>
        <v>0</v>
      </c>
      <c r="Y641">
        <f>A!Y641</f>
        <v>0</v>
      </c>
      <c r="Z641" s="21">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21"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A!CP425</f>
        <v>0</v>
      </c>
      <c r="CR641">
        <f>A!CQ425</f>
        <v>0</v>
      </c>
    </row>
    <row r="642" spans="1:96"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21" t="str">
        <f>IF(A!P642="","",INDEX(B!$A$1:$BT$2000,MATCH(A!P642,B!$AX$1:$AX$2000,0),D!$B$15))</f>
        <v/>
      </c>
      <c r="Q642">
        <f>A!Q642</f>
        <v>0</v>
      </c>
      <c r="R642">
        <f>A!R642</f>
        <v>0</v>
      </c>
      <c r="S642">
        <f>A!S642</f>
        <v>0</v>
      </c>
      <c r="T642">
        <f>A!T642</f>
        <v>0</v>
      </c>
      <c r="U642">
        <f>A!U642</f>
        <v>0</v>
      </c>
      <c r="V642" s="21">
        <f>IF(A!V642="&lt;",1,A!V642)</f>
        <v>0</v>
      </c>
      <c r="W642">
        <f>A!W642</f>
        <v>0</v>
      </c>
      <c r="X642">
        <f>A!X642</f>
        <v>0</v>
      </c>
      <c r="Y642">
        <f>A!Y642</f>
        <v>0</v>
      </c>
      <c r="Z642" s="21">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21"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A!CP426</f>
        <v>0</v>
      </c>
      <c r="CR642">
        <f>A!CQ426</f>
        <v>0</v>
      </c>
    </row>
    <row r="643" spans="1:96"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21" t="str">
        <f>IF(A!P643="","",INDEX(B!$A$1:$BT$2000,MATCH(A!P643,B!$AX$1:$AX$2000,0),D!$B$15))</f>
        <v/>
      </c>
      <c r="Q643">
        <f>A!Q643</f>
        <v>0</v>
      </c>
      <c r="R643">
        <f>A!R643</f>
        <v>0</v>
      </c>
      <c r="S643">
        <f>A!S643</f>
        <v>0</v>
      </c>
      <c r="T643">
        <f>A!T643</f>
        <v>0</v>
      </c>
      <c r="U643">
        <f>A!U643</f>
        <v>0</v>
      </c>
      <c r="V643" s="21">
        <f>IF(A!V643="&lt;",1,A!V643)</f>
        <v>0</v>
      </c>
      <c r="W643">
        <f>A!W643</f>
        <v>0</v>
      </c>
      <c r="X643">
        <f>A!X643</f>
        <v>0</v>
      </c>
      <c r="Y643">
        <f>A!Y643</f>
        <v>0</v>
      </c>
      <c r="Z643" s="21">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21"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A!CP427</f>
        <v>0</v>
      </c>
      <c r="CR643">
        <f>A!CQ427</f>
        <v>0</v>
      </c>
    </row>
    <row r="644" spans="1:96"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21" t="str">
        <f>IF(A!P644="","",INDEX(B!$A$1:$BT$2000,MATCH(A!P644,B!$AX$1:$AX$2000,0),D!$B$15))</f>
        <v/>
      </c>
      <c r="Q644">
        <f>A!Q644</f>
        <v>0</v>
      </c>
      <c r="R644">
        <f>A!R644</f>
        <v>0</v>
      </c>
      <c r="S644">
        <f>A!S644</f>
        <v>0</v>
      </c>
      <c r="T644">
        <f>A!T644</f>
        <v>0</v>
      </c>
      <c r="U644">
        <f>A!U644</f>
        <v>0</v>
      </c>
      <c r="V644" s="21">
        <f>IF(A!V644="&lt;",1,A!V644)</f>
        <v>0</v>
      </c>
      <c r="W644">
        <f>A!W644</f>
        <v>0</v>
      </c>
      <c r="X644">
        <f>A!X644</f>
        <v>0</v>
      </c>
      <c r="Y644">
        <f>A!Y644</f>
        <v>0</v>
      </c>
      <c r="Z644" s="21">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21"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A!CP428</f>
        <v>0</v>
      </c>
      <c r="CR644">
        <f>A!CQ428</f>
        <v>0</v>
      </c>
    </row>
    <row r="645" spans="1:96"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21" t="str">
        <f>IF(A!P645="","",INDEX(B!$A$1:$BT$2000,MATCH(A!P645,B!$AX$1:$AX$2000,0),D!$B$15))</f>
        <v/>
      </c>
      <c r="Q645">
        <f>A!Q645</f>
        <v>0</v>
      </c>
      <c r="R645">
        <f>A!R645</f>
        <v>0</v>
      </c>
      <c r="S645">
        <f>A!S645</f>
        <v>0</v>
      </c>
      <c r="T645">
        <f>A!T645</f>
        <v>0</v>
      </c>
      <c r="U645">
        <f>A!U645</f>
        <v>0</v>
      </c>
      <c r="V645" s="21">
        <f>IF(A!V645="&lt;",1,A!V645)</f>
        <v>0</v>
      </c>
      <c r="W645">
        <f>A!W645</f>
        <v>0</v>
      </c>
      <c r="X645">
        <f>A!X645</f>
        <v>0</v>
      </c>
      <c r="Y645">
        <f>A!Y645</f>
        <v>0</v>
      </c>
      <c r="Z645" s="21">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21"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A!CP429</f>
        <v>0</v>
      </c>
      <c r="CR645">
        <f>A!CQ429</f>
        <v>0</v>
      </c>
    </row>
    <row r="646" spans="1:96"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21" t="str">
        <f>IF(A!P646="","",INDEX(B!$A$1:$BT$2000,MATCH(A!P646,B!$AX$1:$AX$2000,0),D!$B$15))</f>
        <v/>
      </c>
      <c r="Q646">
        <f>A!Q646</f>
        <v>0</v>
      </c>
      <c r="R646">
        <f>A!R646</f>
        <v>0</v>
      </c>
      <c r="S646">
        <f>A!S646</f>
        <v>0</v>
      </c>
      <c r="T646">
        <f>A!T646</f>
        <v>0</v>
      </c>
      <c r="U646">
        <f>A!U646</f>
        <v>0</v>
      </c>
      <c r="V646" s="21">
        <f>IF(A!V646="&lt;",1,A!V646)</f>
        <v>0</v>
      </c>
      <c r="W646">
        <f>A!W646</f>
        <v>0</v>
      </c>
      <c r="X646">
        <f>A!X646</f>
        <v>0</v>
      </c>
      <c r="Y646">
        <f>A!Y646</f>
        <v>0</v>
      </c>
      <c r="Z646" s="21">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21"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A!CP430</f>
        <v>0</v>
      </c>
      <c r="CR646">
        <f>A!CQ430</f>
        <v>0</v>
      </c>
    </row>
    <row r="647" spans="1:96"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21" t="str">
        <f>IF(A!P647="","",INDEX(B!$A$1:$BT$2000,MATCH(A!P647,B!$AX$1:$AX$2000,0),D!$B$15))</f>
        <v/>
      </c>
      <c r="Q647">
        <f>A!Q647</f>
        <v>0</v>
      </c>
      <c r="R647">
        <f>A!R647</f>
        <v>0</v>
      </c>
      <c r="S647">
        <f>A!S647</f>
        <v>0</v>
      </c>
      <c r="T647">
        <f>A!T647</f>
        <v>0</v>
      </c>
      <c r="U647">
        <f>A!U647</f>
        <v>0</v>
      </c>
      <c r="V647" s="21">
        <f>IF(A!V647="&lt;",1,A!V647)</f>
        <v>0</v>
      </c>
      <c r="W647">
        <f>A!W647</f>
        <v>0</v>
      </c>
      <c r="X647">
        <f>A!X647</f>
        <v>0</v>
      </c>
      <c r="Y647">
        <f>A!Y647</f>
        <v>0</v>
      </c>
      <c r="Z647" s="21">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21"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A!CP431</f>
        <v>0</v>
      </c>
      <c r="CR647">
        <f>A!CQ431</f>
        <v>0</v>
      </c>
    </row>
    <row r="648" spans="1:96"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21" t="str">
        <f>IF(A!P648="","",INDEX(B!$A$1:$BT$2000,MATCH(A!P648,B!$AX$1:$AX$2000,0),D!$B$15))</f>
        <v/>
      </c>
      <c r="Q648">
        <f>A!Q648</f>
        <v>0</v>
      </c>
      <c r="R648">
        <f>A!R648</f>
        <v>0</v>
      </c>
      <c r="S648">
        <f>A!S648</f>
        <v>0</v>
      </c>
      <c r="T648">
        <f>A!T648</f>
        <v>0</v>
      </c>
      <c r="U648">
        <f>A!U648</f>
        <v>0</v>
      </c>
      <c r="V648" s="21">
        <f>IF(A!V648="&lt;",1,A!V648)</f>
        <v>0</v>
      </c>
      <c r="W648">
        <f>A!W648</f>
        <v>0</v>
      </c>
      <c r="X648">
        <f>A!X648</f>
        <v>0</v>
      </c>
      <c r="Y648">
        <f>A!Y648</f>
        <v>0</v>
      </c>
      <c r="Z648" s="21">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21"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A!CP432</f>
        <v>0</v>
      </c>
      <c r="CR648">
        <f>A!CQ432</f>
        <v>0</v>
      </c>
    </row>
    <row r="649" spans="1:96"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21" t="str">
        <f>IF(A!P649="","",INDEX(B!$A$1:$BT$2000,MATCH(A!P649,B!$AX$1:$AX$2000,0),D!$B$15))</f>
        <v/>
      </c>
      <c r="Q649">
        <f>A!Q649</f>
        <v>0</v>
      </c>
      <c r="R649">
        <f>A!R649</f>
        <v>0</v>
      </c>
      <c r="S649">
        <f>A!S649</f>
        <v>0</v>
      </c>
      <c r="T649">
        <f>A!T649</f>
        <v>0</v>
      </c>
      <c r="U649">
        <f>A!U649</f>
        <v>0</v>
      </c>
      <c r="V649" s="21">
        <f>IF(A!V649="&lt;",1,A!V649)</f>
        <v>0</v>
      </c>
      <c r="W649">
        <f>A!W649</f>
        <v>0</v>
      </c>
      <c r="X649">
        <f>A!X649</f>
        <v>0</v>
      </c>
      <c r="Y649">
        <f>A!Y649</f>
        <v>0</v>
      </c>
      <c r="Z649" s="21">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21"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A!CP433</f>
        <v>0</v>
      </c>
      <c r="CR649">
        <f>A!CQ433</f>
        <v>0</v>
      </c>
    </row>
    <row r="650" spans="1:96"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21" t="str">
        <f>IF(A!P650="","",INDEX(B!$A$1:$BT$2000,MATCH(A!P650,B!$AX$1:$AX$2000,0),D!$B$15))</f>
        <v/>
      </c>
      <c r="Q650">
        <f>A!Q650</f>
        <v>0</v>
      </c>
      <c r="R650">
        <f>A!R650</f>
        <v>0</v>
      </c>
      <c r="S650">
        <f>A!S650</f>
        <v>0</v>
      </c>
      <c r="T650">
        <f>A!T650</f>
        <v>0</v>
      </c>
      <c r="U650">
        <f>A!U650</f>
        <v>0</v>
      </c>
      <c r="V650" s="21">
        <f>IF(A!V650="&lt;",1,A!V650)</f>
        <v>0</v>
      </c>
      <c r="W650">
        <f>A!W650</f>
        <v>0</v>
      </c>
      <c r="X650">
        <f>A!X650</f>
        <v>0</v>
      </c>
      <c r="Y650">
        <f>A!Y650</f>
        <v>0</v>
      </c>
      <c r="Z650" s="21">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21"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A!CP434</f>
        <v>0</v>
      </c>
      <c r="CR650">
        <f>A!CQ434</f>
        <v>0</v>
      </c>
    </row>
    <row r="651" spans="1:96"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21" t="str">
        <f>IF(A!P651="","",INDEX(B!$A$1:$BT$2000,MATCH(A!P651,B!$AX$1:$AX$2000,0),D!$B$15))</f>
        <v/>
      </c>
      <c r="Q651">
        <f>A!Q651</f>
        <v>0</v>
      </c>
      <c r="R651">
        <f>A!R651</f>
        <v>0</v>
      </c>
      <c r="S651">
        <f>A!S651</f>
        <v>0</v>
      </c>
      <c r="T651">
        <f>A!T651</f>
        <v>0</v>
      </c>
      <c r="U651">
        <f>A!U651</f>
        <v>0</v>
      </c>
      <c r="V651" s="21">
        <f>IF(A!V651="&lt;",1,A!V651)</f>
        <v>0</v>
      </c>
      <c r="W651">
        <f>A!W651</f>
        <v>0</v>
      </c>
      <c r="X651">
        <f>A!X651</f>
        <v>0</v>
      </c>
      <c r="Y651">
        <f>A!Y651</f>
        <v>0</v>
      </c>
      <c r="Z651" s="21">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21"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A!CP435</f>
        <v>0</v>
      </c>
      <c r="CR651">
        <f>A!CQ435</f>
        <v>0</v>
      </c>
    </row>
    <row r="652" spans="1:96"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21" t="str">
        <f>IF(A!P652="","",INDEX(B!$A$1:$BT$2000,MATCH(A!P652,B!$AX$1:$AX$2000,0),D!$B$15))</f>
        <v/>
      </c>
      <c r="Q652">
        <f>A!Q652</f>
        <v>0</v>
      </c>
      <c r="R652">
        <f>A!R652</f>
        <v>0</v>
      </c>
      <c r="S652">
        <f>A!S652</f>
        <v>0</v>
      </c>
      <c r="T652">
        <f>A!T652</f>
        <v>0</v>
      </c>
      <c r="U652">
        <f>A!U652</f>
        <v>0</v>
      </c>
      <c r="V652" s="21">
        <f>IF(A!V652="&lt;",1,A!V652)</f>
        <v>0</v>
      </c>
      <c r="W652">
        <f>A!W652</f>
        <v>0</v>
      </c>
      <c r="X652">
        <f>A!X652</f>
        <v>0</v>
      </c>
      <c r="Y652">
        <f>A!Y652</f>
        <v>0</v>
      </c>
      <c r="Z652" s="21">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21"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A!CP436</f>
        <v>0</v>
      </c>
      <c r="CR652">
        <f>A!CQ436</f>
        <v>0</v>
      </c>
    </row>
    <row r="653" spans="1:96"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21" t="str">
        <f>IF(A!P653="","",INDEX(B!$A$1:$BT$2000,MATCH(A!P653,B!$AX$1:$AX$2000,0),D!$B$15))</f>
        <v/>
      </c>
      <c r="Q653">
        <f>A!Q653</f>
        <v>0</v>
      </c>
      <c r="R653">
        <f>A!R653</f>
        <v>0</v>
      </c>
      <c r="S653">
        <f>A!S653</f>
        <v>0</v>
      </c>
      <c r="T653">
        <f>A!T653</f>
        <v>0</v>
      </c>
      <c r="U653">
        <f>A!U653</f>
        <v>0</v>
      </c>
      <c r="V653" s="21">
        <f>IF(A!V653="&lt;",1,A!V653)</f>
        <v>0</v>
      </c>
      <c r="W653">
        <f>A!W653</f>
        <v>0</v>
      </c>
      <c r="X653">
        <f>A!X653</f>
        <v>0</v>
      </c>
      <c r="Y653">
        <f>A!Y653</f>
        <v>0</v>
      </c>
      <c r="Z653" s="21">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21"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A!CP437</f>
        <v>0</v>
      </c>
      <c r="CR653">
        <f>A!CQ437</f>
        <v>0</v>
      </c>
    </row>
    <row r="654" spans="1:96"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21" t="str">
        <f>IF(A!P654="","",INDEX(B!$A$1:$BT$2000,MATCH(A!P654,B!$AX$1:$AX$2000,0),D!$B$15))</f>
        <v/>
      </c>
      <c r="Q654">
        <f>A!Q654</f>
        <v>0</v>
      </c>
      <c r="R654">
        <f>A!R654</f>
        <v>0</v>
      </c>
      <c r="S654">
        <f>A!S654</f>
        <v>0</v>
      </c>
      <c r="T654">
        <f>A!T654</f>
        <v>0</v>
      </c>
      <c r="U654">
        <f>A!U654</f>
        <v>0</v>
      </c>
      <c r="V654" s="21">
        <f>IF(A!V654="&lt;",1,A!V654)</f>
        <v>0</v>
      </c>
      <c r="W654">
        <f>A!W654</f>
        <v>0</v>
      </c>
      <c r="X654">
        <f>A!X654</f>
        <v>0</v>
      </c>
      <c r="Y654">
        <f>A!Y654</f>
        <v>0</v>
      </c>
      <c r="Z654" s="21">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21"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A!CP438</f>
        <v>0</v>
      </c>
      <c r="CR654">
        <f>A!CQ438</f>
        <v>0</v>
      </c>
    </row>
    <row r="655" spans="1:96"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21" t="str">
        <f>IF(A!P655="","",INDEX(B!$A$1:$BT$2000,MATCH(A!P655,B!$AX$1:$AX$2000,0),D!$B$15))</f>
        <v/>
      </c>
      <c r="Q655">
        <f>A!Q655</f>
        <v>0</v>
      </c>
      <c r="R655">
        <f>A!R655</f>
        <v>0</v>
      </c>
      <c r="S655">
        <f>A!S655</f>
        <v>0</v>
      </c>
      <c r="T655">
        <f>A!T655</f>
        <v>0</v>
      </c>
      <c r="U655">
        <f>A!U655</f>
        <v>0</v>
      </c>
      <c r="V655" s="21">
        <f>IF(A!V655="&lt;",1,A!V655)</f>
        <v>0</v>
      </c>
      <c r="W655">
        <f>A!W655</f>
        <v>0</v>
      </c>
      <c r="X655">
        <f>A!X655</f>
        <v>0</v>
      </c>
      <c r="Y655">
        <f>A!Y655</f>
        <v>0</v>
      </c>
      <c r="Z655" s="21">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21"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A!CP439</f>
        <v>0</v>
      </c>
      <c r="CR655">
        <f>A!CQ439</f>
        <v>0</v>
      </c>
    </row>
    <row r="656" spans="1:96"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21" t="str">
        <f>IF(A!P656="","",INDEX(B!$A$1:$BT$2000,MATCH(A!P656,B!$AX$1:$AX$2000,0),D!$B$15))</f>
        <v/>
      </c>
      <c r="Q656">
        <f>A!Q656</f>
        <v>0</v>
      </c>
      <c r="R656">
        <f>A!R656</f>
        <v>0</v>
      </c>
      <c r="S656">
        <f>A!S656</f>
        <v>0</v>
      </c>
      <c r="T656">
        <f>A!T656</f>
        <v>0</v>
      </c>
      <c r="U656">
        <f>A!U656</f>
        <v>0</v>
      </c>
      <c r="V656" s="21">
        <f>IF(A!V656="&lt;",1,A!V656)</f>
        <v>0</v>
      </c>
      <c r="W656">
        <f>A!W656</f>
        <v>0</v>
      </c>
      <c r="X656">
        <f>A!X656</f>
        <v>0</v>
      </c>
      <c r="Y656">
        <f>A!Y656</f>
        <v>0</v>
      </c>
      <c r="Z656" s="21">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21"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A!CP440</f>
        <v>0</v>
      </c>
      <c r="CR656">
        <f>A!CQ440</f>
        <v>0</v>
      </c>
    </row>
    <row r="657" spans="1:96"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21" t="str">
        <f>IF(A!P657="","",INDEX(B!$A$1:$BT$2000,MATCH(A!P657,B!$AX$1:$AX$2000,0),D!$B$15))</f>
        <v/>
      </c>
      <c r="Q657">
        <f>A!Q657</f>
        <v>0</v>
      </c>
      <c r="R657">
        <f>A!R657</f>
        <v>0</v>
      </c>
      <c r="S657">
        <f>A!S657</f>
        <v>0</v>
      </c>
      <c r="T657">
        <f>A!T657</f>
        <v>0</v>
      </c>
      <c r="U657">
        <f>A!U657</f>
        <v>0</v>
      </c>
      <c r="V657" s="21">
        <f>IF(A!V657="&lt;",1,A!V657)</f>
        <v>0</v>
      </c>
      <c r="W657">
        <f>A!W657</f>
        <v>0</v>
      </c>
      <c r="X657">
        <f>A!X657</f>
        <v>0</v>
      </c>
      <c r="Y657">
        <f>A!Y657</f>
        <v>0</v>
      </c>
      <c r="Z657" s="21">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21"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A!CP441</f>
        <v>0</v>
      </c>
      <c r="CR657">
        <f>A!CQ441</f>
        <v>0</v>
      </c>
    </row>
    <row r="658" spans="1:96"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21" t="str">
        <f>IF(A!P658="","",INDEX(B!$A$1:$BT$2000,MATCH(A!P658,B!$AX$1:$AX$2000,0),D!$B$15))</f>
        <v/>
      </c>
      <c r="Q658">
        <f>A!Q658</f>
        <v>0</v>
      </c>
      <c r="R658">
        <f>A!R658</f>
        <v>0</v>
      </c>
      <c r="S658">
        <f>A!S658</f>
        <v>0</v>
      </c>
      <c r="T658">
        <f>A!T658</f>
        <v>0</v>
      </c>
      <c r="U658">
        <f>A!U658</f>
        <v>0</v>
      </c>
      <c r="V658" s="21">
        <f>IF(A!V658="&lt;",1,A!V658)</f>
        <v>0</v>
      </c>
      <c r="W658">
        <f>A!W658</f>
        <v>0</v>
      </c>
      <c r="X658">
        <f>A!X658</f>
        <v>0</v>
      </c>
      <c r="Y658">
        <f>A!Y658</f>
        <v>0</v>
      </c>
      <c r="Z658" s="21">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21"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A!CP442</f>
        <v>0</v>
      </c>
      <c r="CR658">
        <f>A!CQ442</f>
        <v>0</v>
      </c>
    </row>
    <row r="659" spans="1:96"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21" t="str">
        <f>IF(A!P659="","",INDEX(B!$A$1:$BT$2000,MATCH(A!P659,B!$AX$1:$AX$2000,0),D!$B$15))</f>
        <v/>
      </c>
      <c r="Q659">
        <f>A!Q659</f>
        <v>0</v>
      </c>
      <c r="R659">
        <f>A!R659</f>
        <v>0</v>
      </c>
      <c r="S659">
        <f>A!S659</f>
        <v>0</v>
      </c>
      <c r="T659">
        <f>A!T659</f>
        <v>0</v>
      </c>
      <c r="U659">
        <f>A!U659</f>
        <v>0</v>
      </c>
      <c r="V659" s="21">
        <f>IF(A!V659="&lt;",1,A!V659)</f>
        <v>0</v>
      </c>
      <c r="W659">
        <f>A!W659</f>
        <v>0</v>
      </c>
      <c r="X659">
        <f>A!X659</f>
        <v>0</v>
      </c>
      <c r="Y659">
        <f>A!Y659</f>
        <v>0</v>
      </c>
      <c r="Z659" s="21">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21"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A!CP443</f>
        <v>0</v>
      </c>
      <c r="CR659">
        <f>A!CQ443</f>
        <v>0</v>
      </c>
    </row>
    <row r="660" spans="1:96"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21" t="str">
        <f>IF(A!P660="","",INDEX(B!$A$1:$BT$2000,MATCH(A!P660,B!$AX$1:$AX$2000,0),D!$B$15))</f>
        <v/>
      </c>
      <c r="Q660">
        <f>A!Q660</f>
        <v>0</v>
      </c>
      <c r="R660">
        <f>A!R660</f>
        <v>0</v>
      </c>
      <c r="S660">
        <f>A!S660</f>
        <v>0</v>
      </c>
      <c r="T660">
        <f>A!T660</f>
        <v>0</v>
      </c>
      <c r="U660">
        <f>A!U660</f>
        <v>0</v>
      </c>
      <c r="V660" s="21">
        <f>IF(A!V660="&lt;",1,A!V660)</f>
        <v>0</v>
      </c>
      <c r="W660">
        <f>A!W660</f>
        <v>0</v>
      </c>
      <c r="X660">
        <f>A!X660</f>
        <v>0</v>
      </c>
      <c r="Y660">
        <f>A!Y660</f>
        <v>0</v>
      </c>
      <c r="Z660" s="21">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21"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A!CP444</f>
        <v>0</v>
      </c>
      <c r="CR660">
        <f>A!CQ444</f>
        <v>0</v>
      </c>
    </row>
    <row r="661" spans="1:96"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21" t="str">
        <f>IF(A!P661="","",INDEX(B!$A$1:$BT$2000,MATCH(A!P661,B!$AX$1:$AX$2000,0),D!$B$15))</f>
        <v/>
      </c>
      <c r="Q661">
        <f>A!Q661</f>
        <v>0</v>
      </c>
      <c r="R661">
        <f>A!R661</f>
        <v>0</v>
      </c>
      <c r="S661">
        <f>A!S661</f>
        <v>0</v>
      </c>
      <c r="T661">
        <f>A!T661</f>
        <v>0</v>
      </c>
      <c r="U661">
        <f>A!U661</f>
        <v>0</v>
      </c>
      <c r="V661" s="21">
        <f>IF(A!V661="&lt;",1,A!V661)</f>
        <v>0</v>
      </c>
      <c r="W661">
        <f>A!W661</f>
        <v>0</v>
      </c>
      <c r="X661">
        <f>A!X661</f>
        <v>0</v>
      </c>
      <c r="Y661">
        <f>A!Y661</f>
        <v>0</v>
      </c>
      <c r="Z661" s="21">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21"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A!CP445</f>
        <v>0</v>
      </c>
      <c r="CR661">
        <f>A!CQ445</f>
        <v>0</v>
      </c>
    </row>
    <row r="662" spans="1:96"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21" t="str">
        <f>IF(A!P662="","",INDEX(B!$A$1:$BT$2000,MATCH(A!P662,B!$AX$1:$AX$2000,0),D!$B$15))</f>
        <v/>
      </c>
      <c r="Q662">
        <f>A!Q662</f>
        <v>0</v>
      </c>
      <c r="R662">
        <f>A!R662</f>
        <v>0</v>
      </c>
      <c r="S662">
        <f>A!S662</f>
        <v>0</v>
      </c>
      <c r="T662">
        <f>A!T662</f>
        <v>0</v>
      </c>
      <c r="U662">
        <f>A!U662</f>
        <v>0</v>
      </c>
      <c r="V662" s="21">
        <f>IF(A!V662="&lt;",1,A!V662)</f>
        <v>0</v>
      </c>
      <c r="W662">
        <f>A!W662</f>
        <v>0</v>
      </c>
      <c r="X662">
        <f>A!X662</f>
        <v>0</v>
      </c>
      <c r="Y662">
        <f>A!Y662</f>
        <v>0</v>
      </c>
      <c r="Z662" s="21">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21"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A!CP446</f>
        <v>0</v>
      </c>
      <c r="CR662">
        <f>A!CQ446</f>
        <v>0</v>
      </c>
    </row>
    <row r="663" spans="1:96"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21" t="str">
        <f>IF(A!P663="","",INDEX(B!$A$1:$BT$2000,MATCH(A!P663,B!$AX$1:$AX$2000,0),D!$B$15))</f>
        <v/>
      </c>
      <c r="Q663">
        <f>A!Q663</f>
        <v>0</v>
      </c>
      <c r="R663">
        <f>A!R663</f>
        <v>0</v>
      </c>
      <c r="S663">
        <f>A!S663</f>
        <v>0</v>
      </c>
      <c r="T663">
        <f>A!T663</f>
        <v>0</v>
      </c>
      <c r="U663">
        <f>A!U663</f>
        <v>0</v>
      </c>
      <c r="V663" s="21">
        <f>IF(A!V663="&lt;",1,A!V663)</f>
        <v>0</v>
      </c>
      <c r="W663">
        <f>A!W663</f>
        <v>0</v>
      </c>
      <c r="X663">
        <f>A!X663</f>
        <v>0</v>
      </c>
      <c r="Y663">
        <f>A!Y663</f>
        <v>0</v>
      </c>
      <c r="Z663" s="21">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21"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A!CP447</f>
        <v>0</v>
      </c>
      <c r="CR663">
        <f>A!CQ447</f>
        <v>0</v>
      </c>
    </row>
    <row r="664" spans="1:96"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21" t="str">
        <f>IF(A!P664="","",INDEX(B!$A$1:$BT$2000,MATCH(A!P664,B!$AX$1:$AX$2000,0),D!$B$15))</f>
        <v/>
      </c>
      <c r="Q664">
        <f>A!Q664</f>
        <v>0</v>
      </c>
      <c r="R664">
        <f>A!R664</f>
        <v>0</v>
      </c>
      <c r="S664">
        <f>A!S664</f>
        <v>0</v>
      </c>
      <c r="T664">
        <f>A!T664</f>
        <v>0</v>
      </c>
      <c r="U664">
        <f>A!U664</f>
        <v>0</v>
      </c>
      <c r="V664" s="21">
        <f>IF(A!V664="&lt;",1,A!V664)</f>
        <v>0</v>
      </c>
      <c r="W664">
        <f>A!W664</f>
        <v>0</v>
      </c>
      <c r="X664">
        <f>A!X664</f>
        <v>0</v>
      </c>
      <c r="Y664">
        <f>A!Y664</f>
        <v>0</v>
      </c>
      <c r="Z664" s="21">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21"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A!CP448</f>
        <v>0</v>
      </c>
      <c r="CR664">
        <f>A!CQ448</f>
        <v>0</v>
      </c>
    </row>
    <row r="665" spans="1:96"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21" t="str">
        <f>IF(A!P665="","",INDEX(B!$A$1:$BT$2000,MATCH(A!P665,B!$AX$1:$AX$2000,0),D!$B$15))</f>
        <v/>
      </c>
      <c r="Q665">
        <f>A!Q665</f>
        <v>0</v>
      </c>
      <c r="R665">
        <f>A!R665</f>
        <v>0</v>
      </c>
      <c r="S665">
        <f>A!S665</f>
        <v>0</v>
      </c>
      <c r="T665">
        <f>A!T665</f>
        <v>0</v>
      </c>
      <c r="U665">
        <f>A!U665</f>
        <v>0</v>
      </c>
      <c r="V665" s="21">
        <f>IF(A!V665="&lt;",1,A!V665)</f>
        <v>0</v>
      </c>
      <c r="W665">
        <f>A!W665</f>
        <v>0</v>
      </c>
      <c r="X665">
        <f>A!X665</f>
        <v>0</v>
      </c>
      <c r="Y665">
        <f>A!Y665</f>
        <v>0</v>
      </c>
      <c r="Z665" s="21">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21"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A!CP449</f>
        <v>0</v>
      </c>
      <c r="CR665">
        <f>A!CQ449</f>
        <v>0</v>
      </c>
    </row>
    <row r="666" spans="1:96"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21" t="str">
        <f>IF(A!P666="","",INDEX(B!$A$1:$BT$2000,MATCH(A!P666,B!$AX$1:$AX$2000,0),D!$B$15))</f>
        <v/>
      </c>
      <c r="Q666">
        <f>A!Q666</f>
        <v>0</v>
      </c>
      <c r="R666">
        <f>A!R666</f>
        <v>0</v>
      </c>
      <c r="S666">
        <f>A!S666</f>
        <v>0</v>
      </c>
      <c r="T666">
        <f>A!T666</f>
        <v>0</v>
      </c>
      <c r="U666">
        <f>A!U666</f>
        <v>0</v>
      </c>
      <c r="V666" s="21">
        <f>IF(A!V666="&lt;",1,A!V666)</f>
        <v>0</v>
      </c>
      <c r="W666">
        <f>A!W666</f>
        <v>0</v>
      </c>
      <c r="X666">
        <f>A!X666</f>
        <v>0</v>
      </c>
      <c r="Y666">
        <f>A!Y666</f>
        <v>0</v>
      </c>
      <c r="Z666" s="21">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21"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A!CP450</f>
        <v>0</v>
      </c>
      <c r="CR666">
        <f>A!CQ450</f>
        <v>0</v>
      </c>
    </row>
    <row r="667" spans="1:96"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21" t="str">
        <f>IF(A!P667="","",INDEX(B!$A$1:$BT$2000,MATCH(A!P667,B!$AX$1:$AX$2000,0),D!$B$15))</f>
        <v/>
      </c>
      <c r="Q667">
        <f>A!Q667</f>
        <v>0</v>
      </c>
      <c r="R667">
        <f>A!R667</f>
        <v>0</v>
      </c>
      <c r="S667">
        <f>A!S667</f>
        <v>0</v>
      </c>
      <c r="T667">
        <f>A!T667</f>
        <v>0</v>
      </c>
      <c r="U667">
        <f>A!U667</f>
        <v>0</v>
      </c>
      <c r="V667" s="21">
        <f>IF(A!V667="&lt;",1,A!V667)</f>
        <v>0</v>
      </c>
      <c r="W667">
        <f>A!W667</f>
        <v>0</v>
      </c>
      <c r="X667">
        <f>A!X667</f>
        <v>0</v>
      </c>
      <c r="Y667">
        <f>A!Y667</f>
        <v>0</v>
      </c>
      <c r="Z667" s="21">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21"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A!CP451</f>
        <v>0</v>
      </c>
      <c r="CR667">
        <f>A!CQ451</f>
        <v>0</v>
      </c>
    </row>
    <row r="668" spans="1:96"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21" t="str">
        <f>IF(A!P668="","",INDEX(B!$A$1:$BT$2000,MATCH(A!P668,B!$AX$1:$AX$2000,0),D!$B$15))</f>
        <v/>
      </c>
      <c r="Q668">
        <f>A!Q668</f>
        <v>0</v>
      </c>
      <c r="R668">
        <f>A!R668</f>
        <v>0</v>
      </c>
      <c r="S668">
        <f>A!S668</f>
        <v>0</v>
      </c>
      <c r="T668">
        <f>A!T668</f>
        <v>0</v>
      </c>
      <c r="U668">
        <f>A!U668</f>
        <v>0</v>
      </c>
      <c r="V668" s="21">
        <f>IF(A!V668="&lt;",1,A!V668)</f>
        <v>0</v>
      </c>
      <c r="W668">
        <f>A!W668</f>
        <v>0</v>
      </c>
      <c r="X668">
        <f>A!X668</f>
        <v>0</v>
      </c>
      <c r="Y668">
        <f>A!Y668</f>
        <v>0</v>
      </c>
      <c r="Z668" s="21">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21"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A!CP452</f>
        <v>0</v>
      </c>
      <c r="CR668">
        <f>A!CQ452</f>
        <v>0</v>
      </c>
    </row>
    <row r="669" spans="1:96"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21" t="str">
        <f>IF(A!P669="","",INDEX(B!$A$1:$BT$2000,MATCH(A!P669,B!$AX$1:$AX$2000,0),D!$B$15))</f>
        <v/>
      </c>
      <c r="Q669">
        <f>A!Q669</f>
        <v>0</v>
      </c>
      <c r="R669">
        <f>A!R669</f>
        <v>0</v>
      </c>
      <c r="S669">
        <f>A!S669</f>
        <v>0</v>
      </c>
      <c r="T669">
        <f>A!T669</f>
        <v>0</v>
      </c>
      <c r="U669">
        <f>A!U669</f>
        <v>0</v>
      </c>
      <c r="V669" s="21">
        <f>IF(A!V669="&lt;",1,A!V669)</f>
        <v>0</v>
      </c>
      <c r="W669">
        <f>A!W669</f>
        <v>0</v>
      </c>
      <c r="X669">
        <f>A!X669</f>
        <v>0</v>
      </c>
      <c r="Y669">
        <f>A!Y669</f>
        <v>0</v>
      </c>
      <c r="Z669" s="21">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21"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A!CP453</f>
        <v>0</v>
      </c>
      <c r="CR669">
        <f>A!CQ453</f>
        <v>0</v>
      </c>
    </row>
    <row r="670" spans="1:96"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21" t="str">
        <f>IF(A!P670="","",INDEX(B!$A$1:$BT$2000,MATCH(A!P670,B!$AX$1:$AX$2000,0),D!$B$15))</f>
        <v/>
      </c>
      <c r="Q670">
        <f>A!Q670</f>
        <v>0</v>
      </c>
      <c r="R670">
        <f>A!R670</f>
        <v>0</v>
      </c>
      <c r="S670">
        <f>A!S670</f>
        <v>0</v>
      </c>
      <c r="T670">
        <f>A!T670</f>
        <v>0</v>
      </c>
      <c r="U670">
        <f>A!U670</f>
        <v>0</v>
      </c>
      <c r="V670" s="21">
        <f>IF(A!V670="&lt;",1,A!V670)</f>
        <v>0</v>
      </c>
      <c r="W670">
        <f>A!W670</f>
        <v>0</v>
      </c>
      <c r="X670">
        <f>A!X670</f>
        <v>0</v>
      </c>
      <c r="Y670">
        <f>A!Y670</f>
        <v>0</v>
      </c>
      <c r="Z670" s="21">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21"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A!CP454</f>
        <v>0</v>
      </c>
      <c r="CR670">
        <f>A!CQ454</f>
        <v>0</v>
      </c>
    </row>
    <row r="671" spans="1:96"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21" t="str">
        <f>IF(A!P671="","",INDEX(B!$A$1:$BT$2000,MATCH(A!P671,B!$AX$1:$AX$2000,0),D!$B$15))</f>
        <v/>
      </c>
      <c r="Q671">
        <f>A!Q671</f>
        <v>0</v>
      </c>
      <c r="R671">
        <f>A!R671</f>
        <v>0</v>
      </c>
      <c r="S671">
        <f>A!S671</f>
        <v>0</v>
      </c>
      <c r="T671">
        <f>A!T671</f>
        <v>0</v>
      </c>
      <c r="U671">
        <f>A!U671</f>
        <v>0</v>
      </c>
      <c r="V671" s="21">
        <f>IF(A!V671="&lt;",1,A!V671)</f>
        <v>0</v>
      </c>
      <c r="W671">
        <f>A!W671</f>
        <v>0</v>
      </c>
      <c r="X671">
        <f>A!X671</f>
        <v>0</v>
      </c>
      <c r="Y671">
        <f>A!Y671</f>
        <v>0</v>
      </c>
      <c r="Z671" s="21">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21"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A!CP455</f>
        <v>0</v>
      </c>
      <c r="CR671">
        <f>A!CQ455</f>
        <v>0</v>
      </c>
    </row>
    <row r="672" spans="1:96"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21" t="str">
        <f>IF(A!P672="","",INDEX(B!$A$1:$BT$2000,MATCH(A!P672,B!$AX$1:$AX$2000,0),D!$B$15))</f>
        <v/>
      </c>
      <c r="Q672">
        <f>A!Q672</f>
        <v>0</v>
      </c>
      <c r="R672">
        <f>A!R672</f>
        <v>0</v>
      </c>
      <c r="S672">
        <f>A!S672</f>
        <v>0</v>
      </c>
      <c r="T672">
        <f>A!T672</f>
        <v>0</v>
      </c>
      <c r="U672">
        <f>A!U672</f>
        <v>0</v>
      </c>
      <c r="V672" s="21">
        <f>IF(A!V672="&lt;",1,A!V672)</f>
        <v>0</v>
      </c>
      <c r="W672">
        <f>A!W672</f>
        <v>0</v>
      </c>
      <c r="X672">
        <f>A!X672</f>
        <v>0</v>
      </c>
      <c r="Y672">
        <f>A!Y672</f>
        <v>0</v>
      </c>
      <c r="Z672" s="21">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21"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A!CP456</f>
        <v>0</v>
      </c>
      <c r="CR672">
        <f>A!CQ456</f>
        <v>0</v>
      </c>
    </row>
    <row r="673" spans="1:96"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21" t="str">
        <f>IF(A!P673="","",INDEX(B!$A$1:$BT$2000,MATCH(A!P673,B!$AX$1:$AX$2000,0),D!$B$15))</f>
        <v/>
      </c>
      <c r="Q673">
        <f>A!Q673</f>
        <v>0</v>
      </c>
      <c r="R673">
        <f>A!R673</f>
        <v>0</v>
      </c>
      <c r="S673">
        <f>A!S673</f>
        <v>0</v>
      </c>
      <c r="T673">
        <f>A!T673</f>
        <v>0</v>
      </c>
      <c r="U673">
        <f>A!U673</f>
        <v>0</v>
      </c>
      <c r="V673" s="21">
        <f>IF(A!V673="&lt;",1,A!V673)</f>
        <v>0</v>
      </c>
      <c r="W673">
        <f>A!W673</f>
        <v>0</v>
      </c>
      <c r="X673">
        <f>A!X673</f>
        <v>0</v>
      </c>
      <c r="Y673">
        <f>A!Y673</f>
        <v>0</v>
      </c>
      <c r="Z673" s="21">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21"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A!CP457</f>
        <v>0</v>
      </c>
      <c r="CR673">
        <f>A!CQ457</f>
        <v>0</v>
      </c>
    </row>
    <row r="674" spans="1:96"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21" t="str">
        <f>IF(A!P674="","",INDEX(B!$A$1:$BT$2000,MATCH(A!P674,B!$AX$1:$AX$2000,0),D!$B$15))</f>
        <v/>
      </c>
      <c r="Q674">
        <f>A!Q674</f>
        <v>0</v>
      </c>
      <c r="R674">
        <f>A!R674</f>
        <v>0</v>
      </c>
      <c r="S674">
        <f>A!S674</f>
        <v>0</v>
      </c>
      <c r="T674">
        <f>A!T674</f>
        <v>0</v>
      </c>
      <c r="U674">
        <f>A!U674</f>
        <v>0</v>
      </c>
      <c r="V674" s="21">
        <f>IF(A!V674="&lt;",1,A!V674)</f>
        <v>0</v>
      </c>
      <c r="W674">
        <f>A!W674</f>
        <v>0</v>
      </c>
      <c r="X674">
        <f>A!X674</f>
        <v>0</v>
      </c>
      <c r="Y674">
        <f>A!Y674</f>
        <v>0</v>
      </c>
      <c r="Z674" s="21">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21"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A!CP458</f>
        <v>0</v>
      </c>
      <c r="CR674">
        <f>A!CQ458</f>
        <v>0</v>
      </c>
    </row>
    <row r="675" spans="1:96"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21" t="str">
        <f>IF(A!P675="","",INDEX(B!$A$1:$BT$2000,MATCH(A!P675,B!$AX$1:$AX$2000,0),D!$B$15))</f>
        <v/>
      </c>
      <c r="Q675">
        <f>A!Q675</f>
        <v>0</v>
      </c>
      <c r="R675">
        <f>A!R675</f>
        <v>0</v>
      </c>
      <c r="S675">
        <f>A!S675</f>
        <v>0</v>
      </c>
      <c r="T675">
        <f>A!T675</f>
        <v>0</v>
      </c>
      <c r="U675">
        <f>A!U675</f>
        <v>0</v>
      </c>
      <c r="V675" s="21">
        <f>IF(A!V675="&lt;",1,A!V675)</f>
        <v>0</v>
      </c>
      <c r="W675">
        <f>A!W675</f>
        <v>0</v>
      </c>
      <c r="X675">
        <f>A!X675</f>
        <v>0</v>
      </c>
      <c r="Y675">
        <f>A!Y675</f>
        <v>0</v>
      </c>
      <c r="Z675" s="21">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21"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A!CP459</f>
        <v>0</v>
      </c>
      <c r="CR675">
        <f>A!CQ459</f>
        <v>0</v>
      </c>
    </row>
    <row r="676" spans="1:96"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21" t="str">
        <f>IF(A!P676="","",INDEX(B!$A$1:$BT$2000,MATCH(A!P676,B!$AX$1:$AX$2000,0),D!$B$15))</f>
        <v/>
      </c>
      <c r="Q676">
        <f>A!Q676</f>
        <v>0</v>
      </c>
      <c r="R676">
        <f>A!R676</f>
        <v>0</v>
      </c>
      <c r="S676">
        <f>A!S676</f>
        <v>0</v>
      </c>
      <c r="T676">
        <f>A!T676</f>
        <v>0</v>
      </c>
      <c r="U676">
        <f>A!U676</f>
        <v>0</v>
      </c>
      <c r="V676" s="21">
        <f>IF(A!V676="&lt;",1,A!V676)</f>
        <v>0</v>
      </c>
      <c r="W676">
        <f>A!W676</f>
        <v>0</v>
      </c>
      <c r="X676">
        <f>A!X676</f>
        <v>0</v>
      </c>
      <c r="Y676">
        <f>A!Y676</f>
        <v>0</v>
      </c>
      <c r="Z676" s="21">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21"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A!CP460</f>
        <v>0</v>
      </c>
      <c r="CR676">
        <f>A!CQ460</f>
        <v>0</v>
      </c>
    </row>
    <row r="677" spans="1:96"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21" t="str">
        <f>IF(A!P677="","",INDEX(B!$A$1:$BT$2000,MATCH(A!P677,B!$AX$1:$AX$2000,0),D!$B$15))</f>
        <v/>
      </c>
      <c r="Q677">
        <f>A!Q677</f>
        <v>0</v>
      </c>
      <c r="R677">
        <f>A!R677</f>
        <v>0</v>
      </c>
      <c r="S677">
        <f>A!S677</f>
        <v>0</v>
      </c>
      <c r="T677">
        <f>A!T677</f>
        <v>0</v>
      </c>
      <c r="U677">
        <f>A!U677</f>
        <v>0</v>
      </c>
      <c r="V677" s="21">
        <f>IF(A!V677="&lt;",1,A!V677)</f>
        <v>0</v>
      </c>
      <c r="W677">
        <f>A!W677</f>
        <v>0</v>
      </c>
      <c r="X677">
        <f>A!X677</f>
        <v>0</v>
      </c>
      <c r="Y677">
        <f>A!Y677</f>
        <v>0</v>
      </c>
      <c r="Z677" s="21">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21"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A!CP461</f>
        <v>0</v>
      </c>
      <c r="CR677">
        <f>A!CQ461</f>
        <v>0</v>
      </c>
    </row>
    <row r="678" spans="1:96"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21" t="str">
        <f>IF(A!P678="","",INDEX(B!$A$1:$BT$2000,MATCH(A!P678,B!$AX$1:$AX$2000,0),D!$B$15))</f>
        <v/>
      </c>
      <c r="Q678">
        <f>A!Q678</f>
        <v>0</v>
      </c>
      <c r="R678">
        <f>A!R678</f>
        <v>0</v>
      </c>
      <c r="S678">
        <f>A!S678</f>
        <v>0</v>
      </c>
      <c r="T678">
        <f>A!T678</f>
        <v>0</v>
      </c>
      <c r="U678">
        <f>A!U678</f>
        <v>0</v>
      </c>
      <c r="V678" s="21">
        <f>IF(A!V678="&lt;",1,A!V678)</f>
        <v>0</v>
      </c>
      <c r="W678">
        <f>A!W678</f>
        <v>0</v>
      </c>
      <c r="X678">
        <f>A!X678</f>
        <v>0</v>
      </c>
      <c r="Y678">
        <f>A!Y678</f>
        <v>0</v>
      </c>
      <c r="Z678" s="21">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21"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A!CP462</f>
        <v>0</v>
      </c>
      <c r="CR678">
        <f>A!CQ462</f>
        <v>0</v>
      </c>
    </row>
    <row r="679" spans="1:96"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21" t="str">
        <f>IF(A!P679="","",INDEX(B!$A$1:$BT$2000,MATCH(A!P679,B!$AX$1:$AX$2000,0),D!$B$15))</f>
        <v/>
      </c>
      <c r="Q679">
        <f>A!Q679</f>
        <v>0</v>
      </c>
      <c r="R679">
        <f>A!R679</f>
        <v>0</v>
      </c>
      <c r="S679">
        <f>A!S679</f>
        <v>0</v>
      </c>
      <c r="T679">
        <f>A!T679</f>
        <v>0</v>
      </c>
      <c r="U679">
        <f>A!U679</f>
        <v>0</v>
      </c>
      <c r="V679" s="21">
        <f>IF(A!V679="&lt;",1,A!V679)</f>
        <v>0</v>
      </c>
      <c r="W679">
        <f>A!W679</f>
        <v>0</v>
      </c>
      <c r="X679">
        <f>A!X679</f>
        <v>0</v>
      </c>
      <c r="Y679">
        <f>A!Y679</f>
        <v>0</v>
      </c>
      <c r="Z679" s="21">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21"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A!CP463</f>
        <v>0</v>
      </c>
      <c r="CR679">
        <f>A!CQ463</f>
        <v>0</v>
      </c>
    </row>
    <row r="680" spans="1:96"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21" t="str">
        <f>IF(A!P680="","",INDEX(B!$A$1:$BT$2000,MATCH(A!P680,B!$AX$1:$AX$2000,0),D!$B$15))</f>
        <v/>
      </c>
      <c r="Q680">
        <f>A!Q680</f>
        <v>0</v>
      </c>
      <c r="R680">
        <f>A!R680</f>
        <v>0</v>
      </c>
      <c r="S680">
        <f>A!S680</f>
        <v>0</v>
      </c>
      <c r="T680">
        <f>A!T680</f>
        <v>0</v>
      </c>
      <c r="U680">
        <f>A!U680</f>
        <v>0</v>
      </c>
      <c r="V680" s="21">
        <f>IF(A!V680="&lt;",1,A!V680)</f>
        <v>0</v>
      </c>
      <c r="W680">
        <f>A!W680</f>
        <v>0</v>
      </c>
      <c r="X680">
        <f>A!X680</f>
        <v>0</v>
      </c>
      <c r="Y680">
        <f>A!Y680</f>
        <v>0</v>
      </c>
      <c r="Z680" s="21">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21"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A!CP464</f>
        <v>0</v>
      </c>
      <c r="CR680">
        <f>A!CQ464</f>
        <v>0</v>
      </c>
    </row>
    <row r="681" spans="1:96"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21" t="str">
        <f>IF(A!P681="","",INDEX(B!$A$1:$BT$2000,MATCH(A!P681,B!$AX$1:$AX$2000,0),D!$B$15))</f>
        <v/>
      </c>
      <c r="Q681">
        <f>A!Q681</f>
        <v>0</v>
      </c>
      <c r="R681">
        <f>A!R681</f>
        <v>0</v>
      </c>
      <c r="S681">
        <f>A!S681</f>
        <v>0</v>
      </c>
      <c r="T681">
        <f>A!T681</f>
        <v>0</v>
      </c>
      <c r="U681">
        <f>A!U681</f>
        <v>0</v>
      </c>
      <c r="V681" s="21">
        <f>IF(A!V681="&lt;",1,A!V681)</f>
        <v>0</v>
      </c>
      <c r="W681">
        <f>A!W681</f>
        <v>0</v>
      </c>
      <c r="X681">
        <f>A!X681</f>
        <v>0</v>
      </c>
      <c r="Y681">
        <f>A!Y681</f>
        <v>0</v>
      </c>
      <c r="Z681" s="21">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21"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A!CP465</f>
        <v>0</v>
      </c>
      <c r="CR681">
        <f>A!CQ465</f>
        <v>0</v>
      </c>
    </row>
    <row r="682" spans="1:96"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21" t="str">
        <f>IF(A!P682="","",INDEX(B!$A$1:$BT$2000,MATCH(A!P682,B!$AX$1:$AX$2000,0),D!$B$15))</f>
        <v/>
      </c>
      <c r="Q682">
        <f>A!Q682</f>
        <v>0</v>
      </c>
      <c r="R682">
        <f>A!R682</f>
        <v>0</v>
      </c>
      <c r="S682">
        <f>A!S682</f>
        <v>0</v>
      </c>
      <c r="T682">
        <f>A!T682</f>
        <v>0</v>
      </c>
      <c r="U682">
        <f>A!U682</f>
        <v>0</v>
      </c>
      <c r="V682" s="21">
        <f>IF(A!V682="&lt;",1,A!V682)</f>
        <v>0</v>
      </c>
      <c r="W682">
        <f>A!W682</f>
        <v>0</v>
      </c>
      <c r="X682">
        <f>A!X682</f>
        <v>0</v>
      </c>
      <c r="Y682">
        <f>A!Y682</f>
        <v>0</v>
      </c>
      <c r="Z682" s="21">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21"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A!CP466</f>
        <v>0</v>
      </c>
      <c r="CR682">
        <f>A!CQ466</f>
        <v>0</v>
      </c>
    </row>
    <row r="683" spans="1:96"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21" t="str">
        <f>IF(A!P683="","",INDEX(B!$A$1:$BT$2000,MATCH(A!P683,B!$AX$1:$AX$2000,0),D!$B$15))</f>
        <v/>
      </c>
      <c r="Q683">
        <f>A!Q683</f>
        <v>0</v>
      </c>
      <c r="R683">
        <f>A!R683</f>
        <v>0</v>
      </c>
      <c r="S683">
        <f>A!S683</f>
        <v>0</v>
      </c>
      <c r="T683">
        <f>A!T683</f>
        <v>0</v>
      </c>
      <c r="U683">
        <f>A!U683</f>
        <v>0</v>
      </c>
      <c r="V683" s="21">
        <f>IF(A!V683="&lt;",1,A!V683)</f>
        <v>0</v>
      </c>
      <c r="W683">
        <f>A!W683</f>
        <v>0</v>
      </c>
      <c r="X683">
        <f>A!X683</f>
        <v>0</v>
      </c>
      <c r="Y683">
        <f>A!Y683</f>
        <v>0</v>
      </c>
      <c r="Z683" s="21">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21"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A!CP467</f>
        <v>0</v>
      </c>
      <c r="CR683">
        <f>A!CQ467</f>
        <v>0</v>
      </c>
    </row>
    <row r="684" spans="1:96"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21" t="str">
        <f>IF(A!P684="","",INDEX(B!$A$1:$BT$2000,MATCH(A!P684,B!$AX$1:$AX$2000,0),D!$B$15))</f>
        <v/>
      </c>
      <c r="Q684">
        <f>A!Q684</f>
        <v>0</v>
      </c>
      <c r="R684">
        <f>A!R684</f>
        <v>0</v>
      </c>
      <c r="S684">
        <f>A!S684</f>
        <v>0</v>
      </c>
      <c r="T684">
        <f>A!T684</f>
        <v>0</v>
      </c>
      <c r="U684">
        <f>A!U684</f>
        <v>0</v>
      </c>
      <c r="V684" s="21">
        <f>IF(A!V684="&lt;",1,A!V684)</f>
        <v>0</v>
      </c>
      <c r="W684">
        <f>A!W684</f>
        <v>0</v>
      </c>
      <c r="X684">
        <f>A!X684</f>
        <v>0</v>
      </c>
      <c r="Y684">
        <f>A!Y684</f>
        <v>0</v>
      </c>
      <c r="Z684" s="21">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21"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A!CP468</f>
        <v>0</v>
      </c>
      <c r="CR684">
        <f>A!CQ468</f>
        <v>0</v>
      </c>
    </row>
    <row r="685" spans="1:96"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21" t="str">
        <f>IF(A!P685="","",INDEX(B!$A$1:$BT$2000,MATCH(A!P685,B!$AX$1:$AX$2000,0),D!$B$15))</f>
        <v/>
      </c>
      <c r="Q685">
        <f>A!Q685</f>
        <v>0</v>
      </c>
      <c r="R685">
        <f>A!R685</f>
        <v>0</v>
      </c>
      <c r="S685">
        <f>A!S685</f>
        <v>0</v>
      </c>
      <c r="T685">
        <f>A!T685</f>
        <v>0</v>
      </c>
      <c r="U685">
        <f>A!U685</f>
        <v>0</v>
      </c>
      <c r="V685" s="21">
        <f>IF(A!V685="&lt;",1,A!V685)</f>
        <v>0</v>
      </c>
      <c r="W685">
        <f>A!W685</f>
        <v>0</v>
      </c>
      <c r="X685">
        <f>A!X685</f>
        <v>0</v>
      </c>
      <c r="Y685">
        <f>A!Y685</f>
        <v>0</v>
      </c>
      <c r="Z685" s="21">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21"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A!CP469</f>
        <v>0</v>
      </c>
      <c r="CR685">
        <f>A!CQ469</f>
        <v>0</v>
      </c>
    </row>
    <row r="686" spans="1:96"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21" t="str">
        <f>IF(A!P686="","",INDEX(B!$A$1:$BT$2000,MATCH(A!P686,B!$AX$1:$AX$2000,0),D!$B$15))</f>
        <v/>
      </c>
      <c r="Q686">
        <f>A!Q686</f>
        <v>0</v>
      </c>
      <c r="R686">
        <f>A!R686</f>
        <v>0</v>
      </c>
      <c r="S686">
        <f>A!S686</f>
        <v>0</v>
      </c>
      <c r="T686">
        <f>A!T686</f>
        <v>0</v>
      </c>
      <c r="U686">
        <f>A!U686</f>
        <v>0</v>
      </c>
      <c r="V686" s="21">
        <f>IF(A!V686="&lt;",1,A!V686)</f>
        <v>0</v>
      </c>
      <c r="W686">
        <f>A!W686</f>
        <v>0</v>
      </c>
      <c r="X686">
        <f>A!X686</f>
        <v>0</v>
      </c>
      <c r="Y686">
        <f>A!Y686</f>
        <v>0</v>
      </c>
      <c r="Z686" s="21">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21"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A!CP470</f>
        <v>0</v>
      </c>
      <c r="CR686">
        <f>A!CQ470</f>
        <v>0</v>
      </c>
    </row>
    <row r="687" spans="1:96"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21" t="str">
        <f>IF(A!P687="","",INDEX(B!$A$1:$BT$2000,MATCH(A!P687,B!$AX$1:$AX$2000,0),D!$B$15))</f>
        <v/>
      </c>
      <c r="Q687">
        <f>A!Q687</f>
        <v>0</v>
      </c>
      <c r="R687">
        <f>A!R687</f>
        <v>0</v>
      </c>
      <c r="S687">
        <f>A!S687</f>
        <v>0</v>
      </c>
      <c r="T687">
        <f>A!T687</f>
        <v>0</v>
      </c>
      <c r="U687">
        <f>A!U687</f>
        <v>0</v>
      </c>
      <c r="V687" s="21">
        <f>IF(A!V687="&lt;",1,A!V687)</f>
        <v>0</v>
      </c>
      <c r="W687">
        <f>A!W687</f>
        <v>0</v>
      </c>
      <c r="X687">
        <f>A!X687</f>
        <v>0</v>
      </c>
      <c r="Y687">
        <f>A!Y687</f>
        <v>0</v>
      </c>
      <c r="Z687" s="21">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21"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A!CP471</f>
        <v>0</v>
      </c>
      <c r="CR687">
        <f>A!CQ471</f>
        <v>0</v>
      </c>
    </row>
    <row r="688" spans="1:96"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21" t="str">
        <f>IF(A!P688="","",INDEX(B!$A$1:$BT$2000,MATCH(A!P688,B!$AX$1:$AX$2000,0),D!$B$15))</f>
        <v/>
      </c>
      <c r="Q688">
        <f>A!Q688</f>
        <v>0</v>
      </c>
      <c r="R688">
        <f>A!R688</f>
        <v>0</v>
      </c>
      <c r="S688">
        <f>A!S688</f>
        <v>0</v>
      </c>
      <c r="T688">
        <f>A!T688</f>
        <v>0</v>
      </c>
      <c r="U688">
        <f>A!U688</f>
        <v>0</v>
      </c>
      <c r="V688" s="21">
        <f>IF(A!V688="&lt;",1,A!V688)</f>
        <v>0</v>
      </c>
      <c r="W688">
        <f>A!W688</f>
        <v>0</v>
      </c>
      <c r="X688">
        <f>A!X688</f>
        <v>0</v>
      </c>
      <c r="Y688">
        <f>A!Y688</f>
        <v>0</v>
      </c>
      <c r="Z688" s="21">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21"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A!CP472</f>
        <v>0</v>
      </c>
      <c r="CR688">
        <f>A!CQ472</f>
        <v>0</v>
      </c>
    </row>
    <row r="689" spans="1:96"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21" t="str">
        <f>IF(A!P689="","",INDEX(B!$A$1:$BT$2000,MATCH(A!P689,B!$AX$1:$AX$2000,0),D!$B$15))</f>
        <v/>
      </c>
      <c r="Q689">
        <f>A!Q689</f>
        <v>0</v>
      </c>
      <c r="R689">
        <f>A!R689</f>
        <v>0</v>
      </c>
      <c r="S689">
        <f>A!S689</f>
        <v>0</v>
      </c>
      <c r="T689">
        <f>A!T689</f>
        <v>0</v>
      </c>
      <c r="U689">
        <f>A!U689</f>
        <v>0</v>
      </c>
      <c r="V689" s="21">
        <f>IF(A!V689="&lt;",1,A!V689)</f>
        <v>0</v>
      </c>
      <c r="W689">
        <f>A!W689</f>
        <v>0</v>
      </c>
      <c r="X689">
        <f>A!X689</f>
        <v>0</v>
      </c>
      <c r="Y689">
        <f>A!Y689</f>
        <v>0</v>
      </c>
      <c r="Z689" s="21">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21"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A!CP473</f>
        <v>0</v>
      </c>
      <c r="CR689">
        <f>A!CQ473</f>
        <v>0</v>
      </c>
    </row>
    <row r="690" spans="1:96"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21" t="str">
        <f>IF(A!P690="","",INDEX(B!$A$1:$BT$2000,MATCH(A!P690,B!$AX$1:$AX$2000,0),D!$B$15))</f>
        <v/>
      </c>
      <c r="Q690">
        <f>A!Q690</f>
        <v>0</v>
      </c>
      <c r="R690">
        <f>A!R690</f>
        <v>0</v>
      </c>
      <c r="S690">
        <f>A!S690</f>
        <v>0</v>
      </c>
      <c r="T690">
        <f>A!T690</f>
        <v>0</v>
      </c>
      <c r="U690">
        <f>A!U690</f>
        <v>0</v>
      </c>
      <c r="V690" s="21">
        <f>IF(A!V690="&lt;",1,A!V690)</f>
        <v>0</v>
      </c>
      <c r="W690">
        <f>A!W690</f>
        <v>0</v>
      </c>
      <c r="X690">
        <f>A!X690</f>
        <v>0</v>
      </c>
      <c r="Y690">
        <f>A!Y690</f>
        <v>0</v>
      </c>
      <c r="Z690" s="21">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21"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A!CP474</f>
        <v>0</v>
      </c>
      <c r="CR690">
        <f>A!CQ474</f>
        <v>0</v>
      </c>
    </row>
    <row r="691" spans="1:96"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21" t="str">
        <f>IF(A!P691="","",INDEX(B!$A$1:$BT$2000,MATCH(A!P691,B!$AX$1:$AX$2000,0),D!$B$15))</f>
        <v/>
      </c>
      <c r="Q691">
        <f>A!Q691</f>
        <v>0</v>
      </c>
      <c r="R691">
        <f>A!R691</f>
        <v>0</v>
      </c>
      <c r="S691">
        <f>A!S691</f>
        <v>0</v>
      </c>
      <c r="T691">
        <f>A!T691</f>
        <v>0</v>
      </c>
      <c r="U691">
        <f>A!U691</f>
        <v>0</v>
      </c>
      <c r="V691" s="21">
        <f>IF(A!V691="&lt;",1,A!V691)</f>
        <v>0</v>
      </c>
      <c r="W691">
        <f>A!W691</f>
        <v>0</v>
      </c>
      <c r="X691">
        <f>A!X691</f>
        <v>0</v>
      </c>
      <c r="Y691">
        <f>A!Y691</f>
        <v>0</v>
      </c>
      <c r="Z691" s="21">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21"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A!CP475</f>
        <v>0</v>
      </c>
      <c r="CR691">
        <f>A!CQ475</f>
        <v>0</v>
      </c>
    </row>
    <row r="692" spans="1:96"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21" t="str">
        <f>IF(A!P692="","",INDEX(B!$A$1:$BT$2000,MATCH(A!P692,B!$AX$1:$AX$2000,0),D!$B$15))</f>
        <v/>
      </c>
      <c r="Q692">
        <f>A!Q692</f>
        <v>0</v>
      </c>
      <c r="R692">
        <f>A!R692</f>
        <v>0</v>
      </c>
      <c r="S692">
        <f>A!S692</f>
        <v>0</v>
      </c>
      <c r="T692">
        <f>A!T692</f>
        <v>0</v>
      </c>
      <c r="U692">
        <f>A!U692</f>
        <v>0</v>
      </c>
      <c r="V692" s="21">
        <f>IF(A!V692="&lt;",1,A!V692)</f>
        <v>0</v>
      </c>
      <c r="W692">
        <f>A!W692</f>
        <v>0</v>
      </c>
      <c r="X692">
        <f>A!X692</f>
        <v>0</v>
      </c>
      <c r="Y692">
        <f>A!Y692</f>
        <v>0</v>
      </c>
      <c r="Z692" s="21">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21"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A!CP476</f>
        <v>0</v>
      </c>
      <c r="CR692">
        <f>A!CQ476</f>
        <v>0</v>
      </c>
    </row>
    <row r="693" spans="1:96"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21" t="str">
        <f>IF(A!P693="","",INDEX(B!$A$1:$BT$2000,MATCH(A!P693,B!$AX$1:$AX$2000,0),D!$B$15))</f>
        <v/>
      </c>
      <c r="Q693">
        <f>A!Q693</f>
        <v>0</v>
      </c>
      <c r="R693">
        <f>A!R693</f>
        <v>0</v>
      </c>
      <c r="S693">
        <f>A!S693</f>
        <v>0</v>
      </c>
      <c r="T693">
        <f>A!T693</f>
        <v>0</v>
      </c>
      <c r="U693">
        <f>A!U693</f>
        <v>0</v>
      </c>
      <c r="V693" s="21">
        <f>IF(A!V693="&lt;",1,A!V693)</f>
        <v>0</v>
      </c>
      <c r="W693">
        <f>A!W693</f>
        <v>0</v>
      </c>
      <c r="X693">
        <f>A!X693</f>
        <v>0</v>
      </c>
      <c r="Y693">
        <f>A!Y693</f>
        <v>0</v>
      </c>
      <c r="Z693" s="21">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21"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A!CP477</f>
        <v>0</v>
      </c>
      <c r="CR693">
        <f>A!CQ477</f>
        <v>0</v>
      </c>
    </row>
    <row r="694" spans="1:96"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21" t="str">
        <f>IF(A!P694="","",INDEX(B!$A$1:$BT$2000,MATCH(A!P694,B!$AX$1:$AX$2000,0),D!$B$15))</f>
        <v/>
      </c>
      <c r="Q694">
        <f>A!Q694</f>
        <v>0</v>
      </c>
      <c r="R694">
        <f>A!R694</f>
        <v>0</v>
      </c>
      <c r="S694">
        <f>A!S694</f>
        <v>0</v>
      </c>
      <c r="T694">
        <f>A!T694</f>
        <v>0</v>
      </c>
      <c r="U694">
        <f>A!U694</f>
        <v>0</v>
      </c>
      <c r="V694" s="21">
        <f>IF(A!V694="&lt;",1,A!V694)</f>
        <v>0</v>
      </c>
      <c r="W694">
        <f>A!W694</f>
        <v>0</v>
      </c>
      <c r="X694">
        <f>A!X694</f>
        <v>0</v>
      </c>
      <c r="Y694">
        <f>A!Y694</f>
        <v>0</v>
      </c>
      <c r="Z694" s="21">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21"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A!CP478</f>
        <v>0</v>
      </c>
      <c r="CR694">
        <f>A!CQ478</f>
        <v>0</v>
      </c>
    </row>
    <row r="695" spans="1:96"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21" t="str">
        <f>IF(A!P695="","",INDEX(B!$A$1:$BT$2000,MATCH(A!P695,B!$AX$1:$AX$2000,0),D!$B$15))</f>
        <v/>
      </c>
      <c r="Q695">
        <f>A!Q695</f>
        <v>0</v>
      </c>
      <c r="R695">
        <f>A!R695</f>
        <v>0</v>
      </c>
      <c r="S695">
        <f>A!S695</f>
        <v>0</v>
      </c>
      <c r="T695">
        <f>A!T695</f>
        <v>0</v>
      </c>
      <c r="U695">
        <f>A!U695</f>
        <v>0</v>
      </c>
      <c r="V695" s="21">
        <f>IF(A!V695="&lt;",1,A!V695)</f>
        <v>0</v>
      </c>
      <c r="W695">
        <f>A!W695</f>
        <v>0</v>
      </c>
      <c r="X695">
        <f>A!X695</f>
        <v>0</v>
      </c>
      <c r="Y695">
        <f>A!Y695</f>
        <v>0</v>
      </c>
      <c r="Z695" s="21">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21"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A!CP479</f>
        <v>0</v>
      </c>
      <c r="CR695">
        <f>A!CQ479</f>
        <v>0</v>
      </c>
    </row>
    <row r="696" spans="1:96"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21" t="str">
        <f>IF(A!P696="","",INDEX(B!$A$1:$BT$2000,MATCH(A!P696,B!$AX$1:$AX$2000,0),D!$B$15))</f>
        <v/>
      </c>
      <c r="Q696">
        <f>A!Q696</f>
        <v>0</v>
      </c>
      <c r="R696">
        <f>A!R696</f>
        <v>0</v>
      </c>
      <c r="S696">
        <f>A!S696</f>
        <v>0</v>
      </c>
      <c r="T696">
        <f>A!T696</f>
        <v>0</v>
      </c>
      <c r="U696">
        <f>A!U696</f>
        <v>0</v>
      </c>
      <c r="V696" s="21">
        <f>IF(A!V696="&lt;",1,A!V696)</f>
        <v>0</v>
      </c>
      <c r="W696">
        <f>A!W696</f>
        <v>0</v>
      </c>
      <c r="X696">
        <f>A!X696</f>
        <v>0</v>
      </c>
      <c r="Y696">
        <f>A!Y696</f>
        <v>0</v>
      </c>
      <c r="Z696" s="21">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21"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A!CP480</f>
        <v>0</v>
      </c>
      <c r="CR696">
        <f>A!CQ480</f>
        <v>0</v>
      </c>
    </row>
    <row r="697" spans="1:96"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21" t="str">
        <f>IF(A!P697="","",INDEX(B!$A$1:$BT$2000,MATCH(A!P697,B!$AX$1:$AX$2000,0),D!$B$15))</f>
        <v/>
      </c>
      <c r="Q697">
        <f>A!Q697</f>
        <v>0</v>
      </c>
      <c r="R697">
        <f>A!R697</f>
        <v>0</v>
      </c>
      <c r="S697">
        <f>A!S697</f>
        <v>0</v>
      </c>
      <c r="T697">
        <f>A!T697</f>
        <v>0</v>
      </c>
      <c r="U697">
        <f>A!U697</f>
        <v>0</v>
      </c>
      <c r="V697" s="21">
        <f>IF(A!V697="&lt;",1,A!V697)</f>
        <v>0</v>
      </c>
      <c r="W697">
        <f>A!W697</f>
        <v>0</v>
      </c>
      <c r="X697">
        <f>A!X697</f>
        <v>0</v>
      </c>
      <c r="Y697">
        <f>A!Y697</f>
        <v>0</v>
      </c>
      <c r="Z697" s="21">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21"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A!CP481</f>
        <v>0</v>
      </c>
      <c r="CR697">
        <f>A!CQ481</f>
        <v>0</v>
      </c>
    </row>
    <row r="698" spans="1:96"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21" t="str">
        <f>IF(A!P698="","",INDEX(B!$A$1:$BT$2000,MATCH(A!P698,B!$AX$1:$AX$2000,0),D!$B$15))</f>
        <v/>
      </c>
      <c r="Q698">
        <f>A!Q698</f>
        <v>0</v>
      </c>
      <c r="R698">
        <f>A!R698</f>
        <v>0</v>
      </c>
      <c r="S698">
        <f>A!S698</f>
        <v>0</v>
      </c>
      <c r="T698">
        <f>A!T698</f>
        <v>0</v>
      </c>
      <c r="U698">
        <f>A!U698</f>
        <v>0</v>
      </c>
      <c r="V698" s="21">
        <f>IF(A!V698="&lt;",1,A!V698)</f>
        <v>0</v>
      </c>
      <c r="W698">
        <f>A!W698</f>
        <v>0</v>
      </c>
      <c r="X698">
        <f>A!X698</f>
        <v>0</v>
      </c>
      <c r="Y698">
        <f>A!Y698</f>
        <v>0</v>
      </c>
      <c r="Z698" s="21">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21"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A!CP482</f>
        <v>0</v>
      </c>
      <c r="CR698">
        <f>A!CQ482</f>
        <v>0</v>
      </c>
    </row>
    <row r="699" spans="1:96"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21" t="str">
        <f>IF(A!P699="","",INDEX(B!$A$1:$BT$2000,MATCH(A!P699,B!$AX$1:$AX$2000,0),D!$B$15))</f>
        <v/>
      </c>
      <c r="Q699">
        <f>A!Q699</f>
        <v>0</v>
      </c>
      <c r="R699">
        <f>A!R699</f>
        <v>0</v>
      </c>
      <c r="S699">
        <f>A!S699</f>
        <v>0</v>
      </c>
      <c r="T699">
        <f>A!T699</f>
        <v>0</v>
      </c>
      <c r="U699">
        <f>A!U699</f>
        <v>0</v>
      </c>
      <c r="V699" s="21">
        <f>IF(A!V699="&lt;",1,A!V699)</f>
        <v>0</v>
      </c>
      <c r="W699">
        <f>A!W699</f>
        <v>0</v>
      </c>
      <c r="X699">
        <f>A!X699</f>
        <v>0</v>
      </c>
      <c r="Y699">
        <f>A!Y699</f>
        <v>0</v>
      </c>
      <c r="Z699" s="21">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21"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A!CP483</f>
        <v>0</v>
      </c>
      <c r="CR699">
        <f>A!CQ483</f>
        <v>0</v>
      </c>
    </row>
    <row r="700" spans="1:96"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21" t="str">
        <f>IF(A!P700="","",INDEX(B!$A$1:$BT$2000,MATCH(A!P700,B!$AX$1:$AX$2000,0),D!$B$15))</f>
        <v/>
      </c>
      <c r="Q700">
        <f>A!Q700</f>
        <v>0</v>
      </c>
      <c r="R700">
        <f>A!R700</f>
        <v>0</v>
      </c>
      <c r="S700">
        <f>A!S700</f>
        <v>0</v>
      </c>
      <c r="T700">
        <f>A!T700</f>
        <v>0</v>
      </c>
      <c r="U700">
        <f>A!U700</f>
        <v>0</v>
      </c>
      <c r="V700" s="21">
        <f>IF(A!V700="&lt;",1,A!V700)</f>
        <v>0</v>
      </c>
      <c r="W700">
        <f>A!W700</f>
        <v>0</v>
      </c>
      <c r="X700">
        <f>A!X700</f>
        <v>0</v>
      </c>
      <c r="Y700">
        <f>A!Y700</f>
        <v>0</v>
      </c>
      <c r="Z700" s="21">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21"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A!CP484</f>
        <v>0</v>
      </c>
      <c r="CR700">
        <f>A!CQ484</f>
        <v>0</v>
      </c>
    </row>
    <row r="701" spans="1:96"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21" t="str">
        <f>IF(A!P701="","",INDEX(B!$A$1:$BT$2000,MATCH(A!P701,B!$AX$1:$AX$2000,0),D!$B$15))</f>
        <v/>
      </c>
      <c r="Q701">
        <f>A!Q701</f>
        <v>0</v>
      </c>
      <c r="R701">
        <f>A!R701</f>
        <v>0</v>
      </c>
      <c r="S701">
        <f>A!S701</f>
        <v>0</v>
      </c>
      <c r="T701">
        <f>A!T701</f>
        <v>0</v>
      </c>
      <c r="U701">
        <f>A!U701</f>
        <v>0</v>
      </c>
      <c r="V701" s="21">
        <f>IF(A!V701="&lt;",1,A!V701)</f>
        <v>0</v>
      </c>
      <c r="W701">
        <f>A!W701</f>
        <v>0</v>
      </c>
      <c r="X701">
        <f>A!X701</f>
        <v>0</v>
      </c>
      <c r="Y701">
        <f>A!Y701</f>
        <v>0</v>
      </c>
      <c r="Z701" s="21">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21"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A!CP485</f>
        <v>0</v>
      </c>
      <c r="CR701">
        <f>A!CQ485</f>
        <v>0</v>
      </c>
    </row>
    <row r="702" spans="1:96"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21" t="str">
        <f>IF(A!P702="","",INDEX(B!$A$1:$BT$2000,MATCH(A!P702,B!$AX$1:$AX$2000,0),D!$B$15))</f>
        <v/>
      </c>
      <c r="Q702">
        <f>A!Q702</f>
        <v>0</v>
      </c>
      <c r="R702">
        <f>A!R702</f>
        <v>0</v>
      </c>
      <c r="S702">
        <f>A!S702</f>
        <v>0</v>
      </c>
      <c r="T702">
        <f>A!T702</f>
        <v>0</v>
      </c>
      <c r="U702">
        <f>A!U702</f>
        <v>0</v>
      </c>
      <c r="V702" s="21">
        <f>IF(A!V702="&lt;",1,A!V702)</f>
        <v>0</v>
      </c>
      <c r="W702">
        <f>A!W702</f>
        <v>0</v>
      </c>
      <c r="X702">
        <f>A!X702</f>
        <v>0</v>
      </c>
      <c r="Y702">
        <f>A!Y702</f>
        <v>0</v>
      </c>
      <c r="Z702" s="21">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21"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A!CP486</f>
        <v>0</v>
      </c>
      <c r="CR702">
        <f>A!CQ486</f>
        <v>0</v>
      </c>
    </row>
    <row r="703" spans="1:96"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21" t="str">
        <f>IF(A!P703="","",INDEX(B!$A$1:$BT$2000,MATCH(A!P703,B!$AX$1:$AX$2000,0),D!$B$15))</f>
        <v/>
      </c>
      <c r="Q703">
        <f>A!Q703</f>
        <v>0</v>
      </c>
      <c r="R703">
        <f>A!R703</f>
        <v>0</v>
      </c>
      <c r="S703">
        <f>A!S703</f>
        <v>0</v>
      </c>
      <c r="T703">
        <f>A!T703</f>
        <v>0</v>
      </c>
      <c r="U703">
        <f>A!U703</f>
        <v>0</v>
      </c>
      <c r="V703" s="21">
        <f>IF(A!V703="&lt;",1,A!V703)</f>
        <v>0</v>
      </c>
      <c r="W703">
        <f>A!W703</f>
        <v>0</v>
      </c>
      <c r="X703">
        <f>A!X703</f>
        <v>0</v>
      </c>
      <c r="Y703">
        <f>A!Y703</f>
        <v>0</v>
      </c>
      <c r="Z703" s="21">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21"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A!CP487</f>
        <v>0</v>
      </c>
      <c r="CR703">
        <f>A!CQ487</f>
        <v>0</v>
      </c>
    </row>
    <row r="704" spans="1:96"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21" t="str">
        <f>IF(A!P704="","",INDEX(B!$A$1:$BT$2000,MATCH(A!P704,B!$AX$1:$AX$2000,0),D!$B$15))</f>
        <v/>
      </c>
      <c r="Q704">
        <f>A!Q704</f>
        <v>0</v>
      </c>
      <c r="R704">
        <f>A!R704</f>
        <v>0</v>
      </c>
      <c r="S704">
        <f>A!S704</f>
        <v>0</v>
      </c>
      <c r="T704">
        <f>A!T704</f>
        <v>0</v>
      </c>
      <c r="U704">
        <f>A!U704</f>
        <v>0</v>
      </c>
      <c r="V704" s="21">
        <f>IF(A!V704="&lt;",1,A!V704)</f>
        <v>0</v>
      </c>
      <c r="W704">
        <f>A!W704</f>
        <v>0</v>
      </c>
      <c r="X704">
        <f>A!X704</f>
        <v>0</v>
      </c>
      <c r="Y704">
        <f>A!Y704</f>
        <v>0</v>
      </c>
      <c r="Z704" s="21">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21"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A!CP488</f>
        <v>0</v>
      </c>
      <c r="CR704">
        <f>A!CQ488</f>
        <v>0</v>
      </c>
    </row>
    <row r="705" spans="1:96"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21" t="str">
        <f>IF(A!P705="","",INDEX(B!$A$1:$BT$2000,MATCH(A!P705,B!$AX$1:$AX$2000,0),D!$B$15))</f>
        <v/>
      </c>
      <c r="Q705">
        <f>A!Q705</f>
        <v>0</v>
      </c>
      <c r="R705">
        <f>A!R705</f>
        <v>0</v>
      </c>
      <c r="S705">
        <f>A!S705</f>
        <v>0</v>
      </c>
      <c r="T705">
        <f>A!T705</f>
        <v>0</v>
      </c>
      <c r="U705">
        <f>A!U705</f>
        <v>0</v>
      </c>
      <c r="V705" s="21">
        <f>IF(A!V705="&lt;",1,A!V705)</f>
        <v>0</v>
      </c>
      <c r="W705">
        <f>A!W705</f>
        <v>0</v>
      </c>
      <c r="X705">
        <f>A!X705</f>
        <v>0</v>
      </c>
      <c r="Y705">
        <f>A!Y705</f>
        <v>0</v>
      </c>
      <c r="Z705" s="21">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21"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A!CP489</f>
        <v>0</v>
      </c>
      <c r="CR705">
        <f>A!CQ489</f>
        <v>0</v>
      </c>
    </row>
    <row r="706" spans="1:96"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21" t="str">
        <f>IF(A!P706="","",INDEX(B!$A$1:$BT$2000,MATCH(A!P706,B!$AX$1:$AX$2000,0),D!$B$15))</f>
        <v/>
      </c>
      <c r="Q706">
        <f>A!Q706</f>
        <v>0</v>
      </c>
      <c r="R706">
        <f>A!R706</f>
        <v>0</v>
      </c>
      <c r="S706">
        <f>A!S706</f>
        <v>0</v>
      </c>
      <c r="T706">
        <f>A!T706</f>
        <v>0</v>
      </c>
      <c r="U706">
        <f>A!U706</f>
        <v>0</v>
      </c>
      <c r="V706" s="21">
        <f>IF(A!V706="&lt;",1,A!V706)</f>
        <v>0</v>
      </c>
      <c r="W706">
        <f>A!W706</f>
        <v>0</v>
      </c>
      <c r="X706">
        <f>A!X706</f>
        <v>0</v>
      </c>
      <c r="Y706">
        <f>A!Y706</f>
        <v>0</v>
      </c>
      <c r="Z706" s="21">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21"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A!CP490</f>
        <v>0</v>
      </c>
      <c r="CR706">
        <f>A!CQ490</f>
        <v>0</v>
      </c>
    </row>
    <row r="707" spans="1:96"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21" t="str">
        <f>IF(A!P707="","",INDEX(B!$A$1:$BT$2000,MATCH(A!P707,B!$AX$1:$AX$2000,0),D!$B$15))</f>
        <v/>
      </c>
      <c r="Q707">
        <f>A!Q707</f>
        <v>0</v>
      </c>
      <c r="R707">
        <f>A!R707</f>
        <v>0</v>
      </c>
      <c r="S707">
        <f>A!S707</f>
        <v>0</v>
      </c>
      <c r="T707">
        <f>A!T707</f>
        <v>0</v>
      </c>
      <c r="U707">
        <f>A!U707</f>
        <v>0</v>
      </c>
      <c r="V707" s="21">
        <f>IF(A!V707="&lt;",1,A!V707)</f>
        <v>0</v>
      </c>
      <c r="W707">
        <f>A!W707</f>
        <v>0</v>
      </c>
      <c r="X707">
        <f>A!X707</f>
        <v>0</v>
      </c>
      <c r="Y707">
        <f>A!Y707</f>
        <v>0</v>
      </c>
      <c r="Z707" s="21">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21"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A!CP491</f>
        <v>0</v>
      </c>
      <c r="CR707">
        <f>A!CQ491</f>
        <v>0</v>
      </c>
    </row>
    <row r="708" spans="1:96"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21" t="str">
        <f>IF(A!P708="","",INDEX(B!$A$1:$BT$2000,MATCH(A!P708,B!$AX$1:$AX$2000,0),D!$B$15))</f>
        <v/>
      </c>
      <c r="Q708">
        <f>A!Q708</f>
        <v>0</v>
      </c>
      <c r="R708">
        <f>A!R708</f>
        <v>0</v>
      </c>
      <c r="S708">
        <f>A!S708</f>
        <v>0</v>
      </c>
      <c r="T708">
        <f>A!T708</f>
        <v>0</v>
      </c>
      <c r="U708">
        <f>A!U708</f>
        <v>0</v>
      </c>
      <c r="V708" s="21">
        <f>IF(A!V708="&lt;",1,A!V708)</f>
        <v>0</v>
      </c>
      <c r="W708">
        <f>A!W708</f>
        <v>0</v>
      </c>
      <c r="X708">
        <f>A!X708</f>
        <v>0</v>
      </c>
      <c r="Y708">
        <f>A!Y708</f>
        <v>0</v>
      </c>
      <c r="Z708" s="21">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21"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A!CP492</f>
        <v>0</v>
      </c>
      <c r="CR708">
        <f>A!CQ492</f>
        <v>0</v>
      </c>
    </row>
    <row r="709" spans="1:96"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21" t="str">
        <f>IF(A!P709="","",INDEX(B!$A$1:$BT$2000,MATCH(A!P709,B!$AX$1:$AX$2000,0),D!$B$15))</f>
        <v/>
      </c>
      <c r="Q709">
        <f>A!Q709</f>
        <v>0</v>
      </c>
      <c r="R709">
        <f>A!R709</f>
        <v>0</v>
      </c>
      <c r="S709">
        <f>A!S709</f>
        <v>0</v>
      </c>
      <c r="T709">
        <f>A!T709</f>
        <v>0</v>
      </c>
      <c r="U709">
        <f>A!U709</f>
        <v>0</v>
      </c>
      <c r="V709" s="21">
        <f>IF(A!V709="&lt;",1,A!V709)</f>
        <v>0</v>
      </c>
      <c r="W709">
        <f>A!W709</f>
        <v>0</v>
      </c>
      <c r="X709">
        <f>A!X709</f>
        <v>0</v>
      </c>
      <c r="Y709">
        <f>A!Y709</f>
        <v>0</v>
      </c>
      <c r="Z709" s="21">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21"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A!CP493</f>
        <v>0</v>
      </c>
      <c r="CR709">
        <f>A!CQ493</f>
        <v>0</v>
      </c>
    </row>
    <row r="710" spans="1:96"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21" t="str">
        <f>IF(A!P710="","",INDEX(B!$A$1:$BT$2000,MATCH(A!P710,B!$AX$1:$AX$2000,0),D!$B$15))</f>
        <v/>
      </c>
      <c r="Q710">
        <f>A!Q710</f>
        <v>0</v>
      </c>
      <c r="R710">
        <f>A!R710</f>
        <v>0</v>
      </c>
      <c r="S710">
        <f>A!S710</f>
        <v>0</v>
      </c>
      <c r="T710">
        <f>A!T710</f>
        <v>0</v>
      </c>
      <c r="U710">
        <f>A!U710</f>
        <v>0</v>
      </c>
      <c r="V710" s="21">
        <f>IF(A!V710="&lt;",1,A!V710)</f>
        <v>0</v>
      </c>
      <c r="W710">
        <f>A!W710</f>
        <v>0</v>
      </c>
      <c r="X710">
        <f>A!X710</f>
        <v>0</v>
      </c>
      <c r="Y710">
        <f>A!Y710</f>
        <v>0</v>
      </c>
      <c r="Z710" s="21">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21"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A!CP494</f>
        <v>0</v>
      </c>
      <c r="CR710">
        <f>A!CQ494</f>
        <v>0</v>
      </c>
    </row>
    <row r="711" spans="1:96"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21" t="str">
        <f>IF(A!P711="","",INDEX(B!$A$1:$BT$2000,MATCH(A!P711,B!$AX$1:$AX$2000,0),D!$B$15))</f>
        <v/>
      </c>
      <c r="Q711">
        <f>A!Q711</f>
        <v>0</v>
      </c>
      <c r="R711">
        <f>A!R711</f>
        <v>0</v>
      </c>
      <c r="S711">
        <f>A!S711</f>
        <v>0</v>
      </c>
      <c r="T711">
        <f>A!T711</f>
        <v>0</v>
      </c>
      <c r="U711">
        <f>A!U711</f>
        <v>0</v>
      </c>
      <c r="V711" s="21">
        <f>IF(A!V711="&lt;",1,A!V711)</f>
        <v>0</v>
      </c>
      <c r="W711">
        <f>A!W711</f>
        <v>0</v>
      </c>
      <c r="X711">
        <f>A!X711</f>
        <v>0</v>
      </c>
      <c r="Y711">
        <f>A!Y711</f>
        <v>0</v>
      </c>
      <c r="Z711" s="21">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21"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A!CP495</f>
        <v>0</v>
      </c>
      <c r="CR711">
        <f>A!CQ495</f>
        <v>0</v>
      </c>
    </row>
    <row r="712" spans="1:96"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21" t="str">
        <f>IF(A!P712="","",INDEX(B!$A$1:$BT$2000,MATCH(A!P712,B!$AX$1:$AX$2000,0),D!$B$15))</f>
        <v/>
      </c>
      <c r="Q712">
        <f>A!Q712</f>
        <v>0</v>
      </c>
      <c r="R712">
        <f>A!R712</f>
        <v>0</v>
      </c>
      <c r="S712">
        <f>A!S712</f>
        <v>0</v>
      </c>
      <c r="T712">
        <f>A!T712</f>
        <v>0</v>
      </c>
      <c r="U712">
        <f>A!U712</f>
        <v>0</v>
      </c>
      <c r="V712" s="21">
        <f>IF(A!V712="&lt;",1,A!V712)</f>
        <v>0</v>
      </c>
      <c r="W712">
        <f>A!W712</f>
        <v>0</v>
      </c>
      <c r="X712">
        <f>A!X712</f>
        <v>0</v>
      </c>
      <c r="Y712">
        <f>A!Y712</f>
        <v>0</v>
      </c>
      <c r="Z712" s="21">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21"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A!CP496</f>
        <v>0</v>
      </c>
      <c r="CR712">
        <f>A!CQ496</f>
        <v>0</v>
      </c>
    </row>
    <row r="713" spans="1:96"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21" t="str">
        <f>IF(A!P713="","",INDEX(B!$A$1:$BT$2000,MATCH(A!P713,B!$AX$1:$AX$2000,0),D!$B$15))</f>
        <v/>
      </c>
      <c r="Q713">
        <f>A!Q713</f>
        <v>0</v>
      </c>
      <c r="R713">
        <f>A!R713</f>
        <v>0</v>
      </c>
      <c r="S713">
        <f>A!S713</f>
        <v>0</v>
      </c>
      <c r="T713">
        <f>A!T713</f>
        <v>0</v>
      </c>
      <c r="U713">
        <f>A!U713</f>
        <v>0</v>
      </c>
      <c r="V713" s="21">
        <f>IF(A!V713="&lt;",1,A!V713)</f>
        <v>0</v>
      </c>
      <c r="W713">
        <f>A!W713</f>
        <v>0</v>
      </c>
      <c r="X713">
        <f>A!X713</f>
        <v>0</v>
      </c>
      <c r="Y713">
        <f>A!Y713</f>
        <v>0</v>
      </c>
      <c r="Z713" s="21">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21"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A!CP497</f>
        <v>0</v>
      </c>
      <c r="CR713">
        <f>A!CQ497</f>
        <v>0</v>
      </c>
    </row>
    <row r="714" spans="1:96"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21" t="str">
        <f>IF(A!P714="","",INDEX(B!$A$1:$BT$2000,MATCH(A!P714,B!$AX$1:$AX$2000,0),D!$B$15))</f>
        <v/>
      </c>
      <c r="Q714">
        <f>A!Q714</f>
        <v>0</v>
      </c>
      <c r="R714">
        <f>A!R714</f>
        <v>0</v>
      </c>
      <c r="S714">
        <f>A!S714</f>
        <v>0</v>
      </c>
      <c r="T714">
        <f>A!T714</f>
        <v>0</v>
      </c>
      <c r="U714">
        <f>A!U714</f>
        <v>0</v>
      </c>
      <c r="V714" s="21">
        <f>IF(A!V714="&lt;",1,A!V714)</f>
        <v>0</v>
      </c>
      <c r="W714">
        <f>A!W714</f>
        <v>0</v>
      </c>
      <c r="X714">
        <f>A!X714</f>
        <v>0</v>
      </c>
      <c r="Y714">
        <f>A!Y714</f>
        <v>0</v>
      </c>
      <c r="Z714" s="21">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21"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A!CP498</f>
        <v>0</v>
      </c>
      <c r="CR714">
        <f>A!CQ498</f>
        <v>0</v>
      </c>
    </row>
    <row r="715" spans="1:96"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21" t="str">
        <f>IF(A!P715="","",INDEX(B!$A$1:$BT$2000,MATCH(A!P715,B!$AX$1:$AX$2000,0),D!$B$15))</f>
        <v/>
      </c>
      <c r="Q715">
        <f>A!Q715</f>
        <v>0</v>
      </c>
      <c r="R715">
        <f>A!R715</f>
        <v>0</v>
      </c>
      <c r="S715">
        <f>A!S715</f>
        <v>0</v>
      </c>
      <c r="T715">
        <f>A!T715</f>
        <v>0</v>
      </c>
      <c r="U715">
        <f>A!U715</f>
        <v>0</v>
      </c>
      <c r="V715" s="21">
        <f>IF(A!V715="&lt;",1,A!V715)</f>
        <v>0</v>
      </c>
      <c r="W715">
        <f>A!W715</f>
        <v>0</v>
      </c>
      <c r="X715">
        <f>A!X715</f>
        <v>0</v>
      </c>
      <c r="Y715">
        <f>A!Y715</f>
        <v>0</v>
      </c>
      <c r="Z715" s="21">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21"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A!CP499</f>
        <v>0</v>
      </c>
      <c r="CR715">
        <f>A!CQ499</f>
        <v>0</v>
      </c>
    </row>
    <row r="716" spans="1:96"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21" t="str">
        <f>IF(A!P716="","",INDEX(B!$A$1:$BT$2000,MATCH(A!P716,B!$AX$1:$AX$2000,0),D!$B$15))</f>
        <v/>
      </c>
      <c r="Q716">
        <f>A!Q716</f>
        <v>0</v>
      </c>
      <c r="R716">
        <f>A!R716</f>
        <v>0</v>
      </c>
      <c r="S716">
        <f>A!S716</f>
        <v>0</v>
      </c>
      <c r="T716">
        <f>A!T716</f>
        <v>0</v>
      </c>
      <c r="U716">
        <f>A!U716</f>
        <v>0</v>
      </c>
      <c r="V716" s="21">
        <f>IF(A!V716="&lt;",1,A!V716)</f>
        <v>0</v>
      </c>
      <c r="W716">
        <f>A!W716</f>
        <v>0</v>
      </c>
      <c r="X716">
        <f>A!X716</f>
        <v>0</v>
      </c>
      <c r="Y716">
        <f>A!Y716</f>
        <v>0</v>
      </c>
      <c r="Z716" s="21">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21"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A!CP500</f>
        <v>0</v>
      </c>
      <c r="CR716">
        <f>A!CQ500</f>
        <v>0</v>
      </c>
    </row>
    <row r="717" spans="1:96"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21" t="str">
        <f>IF(A!P717="","",INDEX(B!$A$1:$BT$2000,MATCH(A!P717,B!$AX$1:$AX$2000,0),D!$B$15))</f>
        <v/>
      </c>
      <c r="Q717">
        <f>A!Q717</f>
        <v>0</v>
      </c>
      <c r="R717">
        <f>A!R717</f>
        <v>0</v>
      </c>
      <c r="S717">
        <f>A!S717</f>
        <v>0</v>
      </c>
      <c r="T717">
        <f>A!T717</f>
        <v>0</v>
      </c>
      <c r="U717">
        <f>A!U717</f>
        <v>0</v>
      </c>
      <c r="V717" s="21">
        <f>IF(A!V717="&lt;",1,A!V717)</f>
        <v>0</v>
      </c>
      <c r="W717">
        <f>A!W717</f>
        <v>0</v>
      </c>
      <c r="X717">
        <f>A!X717</f>
        <v>0</v>
      </c>
      <c r="Y717">
        <f>A!Y717</f>
        <v>0</v>
      </c>
      <c r="Z717" s="21">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21"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A!CP501</f>
        <v>0</v>
      </c>
      <c r="CR717">
        <f>A!CQ501</f>
        <v>0</v>
      </c>
    </row>
    <row r="718" spans="1:96"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21" t="str">
        <f>IF(A!P718="","",INDEX(B!$A$1:$BT$2000,MATCH(A!P718,B!$AX$1:$AX$2000,0),D!$B$15))</f>
        <v/>
      </c>
      <c r="Q718">
        <f>A!Q718</f>
        <v>0</v>
      </c>
      <c r="R718">
        <f>A!R718</f>
        <v>0</v>
      </c>
      <c r="S718">
        <f>A!S718</f>
        <v>0</v>
      </c>
      <c r="T718">
        <f>A!T718</f>
        <v>0</v>
      </c>
      <c r="U718">
        <f>A!U718</f>
        <v>0</v>
      </c>
      <c r="V718" s="21">
        <f>IF(A!V718="&lt;",1,A!V718)</f>
        <v>0</v>
      </c>
      <c r="W718">
        <f>A!W718</f>
        <v>0</v>
      </c>
      <c r="X718">
        <f>A!X718</f>
        <v>0</v>
      </c>
      <c r="Y718">
        <f>A!Y718</f>
        <v>0</v>
      </c>
      <c r="Z718" s="21">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21"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A!CP502</f>
        <v>0</v>
      </c>
      <c r="CR718">
        <f>A!CQ502</f>
        <v>0</v>
      </c>
    </row>
    <row r="719" spans="1:96"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21" t="str">
        <f>IF(A!P719="","",INDEX(B!$A$1:$BT$2000,MATCH(A!P719,B!$AX$1:$AX$2000,0),D!$B$15))</f>
        <v/>
      </c>
      <c r="Q719">
        <f>A!Q719</f>
        <v>0</v>
      </c>
      <c r="R719">
        <f>A!R719</f>
        <v>0</v>
      </c>
      <c r="S719">
        <f>A!S719</f>
        <v>0</v>
      </c>
      <c r="T719">
        <f>A!T719</f>
        <v>0</v>
      </c>
      <c r="U719">
        <f>A!U719</f>
        <v>0</v>
      </c>
      <c r="V719" s="21">
        <f>IF(A!V719="&lt;",1,A!V719)</f>
        <v>0</v>
      </c>
      <c r="W719">
        <f>A!W719</f>
        <v>0</v>
      </c>
      <c r="X719">
        <f>A!X719</f>
        <v>0</v>
      </c>
      <c r="Y719">
        <f>A!Y719</f>
        <v>0</v>
      </c>
      <c r="Z719" s="21">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21"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A!CP503</f>
        <v>0</v>
      </c>
      <c r="CR719">
        <f>A!CQ503</f>
        <v>0</v>
      </c>
    </row>
    <row r="720" spans="1:96"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21" t="str">
        <f>IF(A!P720="","",INDEX(B!$A$1:$BT$2000,MATCH(A!P720,B!$AX$1:$AX$2000,0),D!$B$15))</f>
        <v/>
      </c>
      <c r="Q720">
        <f>A!Q720</f>
        <v>0</v>
      </c>
      <c r="R720">
        <f>A!R720</f>
        <v>0</v>
      </c>
      <c r="S720">
        <f>A!S720</f>
        <v>0</v>
      </c>
      <c r="T720">
        <f>A!T720</f>
        <v>0</v>
      </c>
      <c r="U720">
        <f>A!U720</f>
        <v>0</v>
      </c>
      <c r="V720" s="21">
        <f>IF(A!V720="&lt;",1,A!V720)</f>
        <v>0</v>
      </c>
      <c r="W720">
        <f>A!W720</f>
        <v>0</v>
      </c>
      <c r="X720">
        <f>A!X720</f>
        <v>0</v>
      </c>
      <c r="Y720">
        <f>A!Y720</f>
        <v>0</v>
      </c>
      <c r="Z720" s="21">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21"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A!CP504</f>
        <v>0</v>
      </c>
      <c r="CR720">
        <f>A!CQ504</f>
        <v>0</v>
      </c>
    </row>
    <row r="721" spans="1:96"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21" t="str">
        <f>IF(A!P721="","",INDEX(B!$A$1:$BT$2000,MATCH(A!P721,B!$AX$1:$AX$2000,0),D!$B$15))</f>
        <v/>
      </c>
      <c r="Q721">
        <f>A!Q721</f>
        <v>0</v>
      </c>
      <c r="R721">
        <f>A!R721</f>
        <v>0</v>
      </c>
      <c r="S721">
        <f>A!S721</f>
        <v>0</v>
      </c>
      <c r="T721">
        <f>A!T721</f>
        <v>0</v>
      </c>
      <c r="U721">
        <f>A!U721</f>
        <v>0</v>
      </c>
      <c r="V721" s="21">
        <f>IF(A!V721="&lt;",1,A!V721)</f>
        <v>0</v>
      </c>
      <c r="W721">
        <f>A!W721</f>
        <v>0</v>
      </c>
      <c r="X721">
        <f>A!X721</f>
        <v>0</v>
      </c>
      <c r="Y721">
        <f>A!Y721</f>
        <v>0</v>
      </c>
      <c r="Z721" s="21">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21"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A!CP505</f>
        <v>0</v>
      </c>
      <c r="CR721">
        <f>A!CQ505</f>
        <v>0</v>
      </c>
    </row>
    <row r="722" spans="1:96"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21" t="str">
        <f>IF(A!P722="","",INDEX(B!$A$1:$BT$2000,MATCH(A!P722,B!$AX$1:$AX$2000,0),D!$B$15))</f>
        <v/>
      </c>
      <c r="Q722">
        <f>A!Q722</f>
        <v>0</v>
      </c>
      <c r="R722">
        <f>A!R722</f>
        <v>0</v>
      </c>
      <c r="S722">
        <f>A!S722</f>
        <v>0</v>
      </c>
      <c r="T722">
        <f>A!T722</f>
        <v>0</v>
      </c>
      <c r="U722">
        <f>A!U722</f>
        <v>0</v>
      </c>
      <c r="V722" s="21">
        <f>IF(A!V722="&lt;",1,A!V722)</f>
        <v>0</v>
      </c>
      <c r="W722">
        <f>A!W722</f>
        <v>0</v>
      </c>
      <c r="X722">
        <f>A!X722</f>
        <v>0</v>
      </c>
      <c r="Y722">
        <f>A!Y722</f>
        <v>0</v>
      </c>
      <c r="Z722" s="21">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21"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A!CP506</f>
        <v>0</v>
      </c>
      <c r="CR722">
        <f>A!CQ506</f>
        <v>0</v>
      </c>
    </row>
    <row r="723" spans="1:96"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21" t="str">
        <f>IF(A!P723="","",INDEX(B!$A$1:$BT$2000,MATCH(A!P723,B!$AX$1:$AX$2000,0),D!$B$15))</f>
        <v/>
      </c>
      <c r="Q723">
        <f>A!Q723</f>
        <v>0</v>
      </c>
      <c r="R723">
        <f>A!R723</f>
        <v>0</v>
      </c>
      <c r="S723">
        <f>A!S723</f>
        <v>0</v>
      </c>
      <c r="T723">
        <f>A!T723</f>
        <v>0</v>
      </c>
      <c r="U723">
        <f>A!U723</f>
        <v>0</v>
      </c>
      <c r="V723" s="21">
        <f>IF(A!V723="&lt;",1,A!V723)</f>
        <v>0</v>
      </c>
      <c r="W723">
        <f>A!W723</f>
        <v>0</v>
      </c>
      <c r="X723">
        <f>A!X723</f>
        <v>0</v>
      </c>
      <c r="Y723">
        <f>A!Y723</f>
        <v>0</v>
      </c>
      <c r="Z723" s="21">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21"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A!CP507</f>
        <v>0</v>
      </c>
      <c r="CR723">
        <f>A!CQ507</f>
        <v>0</v>
      </c>
    </row>
    <row r="724" spans="1:96"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21" t="str">
        <f>IF(A!P724="","",INDEX(B!$A$1:$BT$2000,MATCH(A!P724,B!$AX$1:$AX$2000,0),D!$B$15))</f>
        <v/>
      </c>
      <c r="Q724">
        <f>A!Q724</f>
        <v>0</v>
      </c>
      <c r="R724">
        <f>A!R724</f>
        <v>0</v>
      </c>
      <c r="S724">
        <f>A!S724</f>
        <v>0</v>
      </c>
      <c r="T724">
        <f>A!T724</f>
        <v>0</v>
      </c>
      <c r="U724">
        <f>A!U724</f>
        <v>0</v>
      </c>
      <c r="V724" s="21">
        <f>IF(A!V724="&lt;",1,A!V724)</f>
        <v>0</v>
      </c>
      <c r="W724">
        <f>A!W724</f>
        <v>0</v>
      </c>
      <c r="X724">
        <f>A!X724</f>
        <v>0</v>
      </c>
      <c r="Y724">
        <f>A!Y724</f>
        <v>0</v>
      </c>
      <c r="Z724" s="21">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21"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A!CP508</f>
        <v>0</v>
      </c>
      <c r="CR724">
        <f>A!CQ508</f>
        <v>0</v>
      </c>
    </row>
    <row r="725" spans="1:96"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21" t="str">
        <f>IF(A!P725="","",INDEX(B!$A$1:$BT$2000,MATCH(A!P725,B!$AX$1:$AX$2000,0),D!$B$15))</f>
        <v/>
      </c>
      <c r="Q725">
        <f>A!Q725</f>
        <v>0</v>
      </c>
      <c r="R725">
        <f>A!R725</f>
        <v>0</v>
      </c>
      <c r="S725">
        <f>A!S725</f>
        <v>0</v>
      </c>
      <c r="T725">
        <f>A!T725</f>
        <v>0</v>
      </c>
      <c r="U725">
        <f>A!U725</f>
        <v>0</v>
      </c>
      <c r="V725" s="21">
        <f>IF(A!V725="&lt;",1,A!V725)</f>
        <v>0</v>
      </c>
      <c r="W725">
        <f>A!W725</f>
        <v>0</v>
      </c>
      <c r="X725">
        <f>A!X725</f>
        <v>0</v>
      </c>
      <c r="Y725">
        <f>A!Y725</f>
        <v>0</v>
      </c>
      <c r="Z725" s="21">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21"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A!CP509</f>
        <v>0</v>
      </c>
      <c r="CR725">
        <f>A!CQ509</f>
        <v>0</v>
      </c>
    </row>
    <row r="726" spans="1:96"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21" t="str">
        <f>IF(A!P726="","",INDEX(B!$A$1:$BT$2000,MATCH(A!P726,B!$AX$1:$AX$2000,0),D!$B$15))</f>
        <v/>
      </c>
      <c r="Q726">
        <f>A!Q726</f>
        <v>0</v>
      </c>
      <c r="R726">
        <f>A!R726</f>
        <v>0</v>
      </c>
      <c r="S726">
        <f>A!S726</f>
        <v>0</v>
      </c>
      <c r="T726">
        <f>A!T726</f>
        <v>0</v>
      </c>
      <c r="U726">
        <f>A!U726</f>
        <v>0</v>
      </c>
      <c r="V726" s="21">
        <f>IF(A!V726="&lt;",1,A!V726)</f>
        <v>0</v>
      </c>
      <c r="W726">
        <f>A!W726</f>
        <v>0</v>
      </c>
      <c r="X726">
        <f>A!X726</f>
        <v>0</v>
      </c>
      <c r="Y726">
        <f>A!Y726</f>
        <v>0</v>
      </c>
      <c r="Z726" s="21">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21"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A!CP510</f>
        <v>0</v>
      </c>
      <c r="CR726">
        <f>A!CQ510</f>
        <v>0</v>
      </c>
    </row>
    <row r="727" spans="1:96"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21" t="str">
        <f>IF(A!P727="","",INDEX(B!$A$1:$BT$2000,MATCH(A!P727,B!$AX$1:$AX$2000,0),D!$B$15))</f>
        <v/>
      </c>
      <c r="Q727">
        <f>A!Q727</f>
        <v>0</v>
      </c>
      <c r="R727">
        <f>A!R727</f>
        <v>0</v>
      </c>
      <c r="S727">
        <f>A!S727</f>
        <v>0</v>
      </c>
      <c r="T727">
        <f>A!T727</f>
        <v>0</v>
      </c>
      <c r="U727">
        <f>A!U727</f>
        <v>0</v>
      </c>
      <c r="V727" s="21">
        <f>IF(A!V727="&lt;",1,A!V727)</f>
        <v>0</v>
      </c>
      <c r="W727">
        <f>A!W727</f>
        <v>0</v>
      </c>
      <c r="X727">
        <f>A!X727</f>
        <v>0</v>
      </c>
      <c r="Y727">
        <f>A!Y727</f>
        <v>0</v>
      </c>
      <c r="Z727" s="21">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21"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A!CP511</f>
        <v>0</v>
      </c>
      <c r="CR727">
        <f>A!CQ511</f>
        <v>0</v>
      </c>
    </row>
    <row r="728" spans="1:96"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21" t="str">
        <f>IF(A!P728="","",INDEX(B!$A$1:$BT$2000,MATCH(A!P728,B!$AX$1:$AX$2000,0),D!$B$15))</f>
        <v/>
      </c>
      <c r="Q728">
        <f>A!Q728</f>
        <v>0</v>
      </c>
      <c r="R728">
        <f>A!R728</f>
        <v>0</v>
      </c>
      <c r="S728">
        <f>A!S728</f>
        <v>0</v>
      </c>
      <c r="T728">
        <f>A!T728</f>
        <v>0</v>
      </c>
      <c r="U728">
        <f>A!U728</f>
        <v>0</v>
      </c>
      <c r="V728" s="21">
        <f>IF(A!V728="&lt;",1,A!V728)</f>
        <v>0</v>
      </c>
      <c r="W728">
        <f>A!W728</f>
        <v>0</v>
      </c>
      <c r="X728">
        <f>A!X728</f>
        <v>0</v>
      </c>
      <c r="Y728">
        <f>A!Y728</f>
        <v>0</v>
      </c>
      <c r="Z728" s="21">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21"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A!CP512</f>
        <v>0</v>
      </c>
      <c r="CR728">
        <f>A!CQ512</f>
        <v>0</v>
      </c>
    </row>
    <row r="729" spans="1:96"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21" t="str">
        <f>IF(A!P729="","",INDEX(B!$A$1:$BT$2000,MATCH(A!P729,B!$AX$1:$AX$2000,0),D!$B$15))</f>
        <v/>
      </c>
      <c r="Q729">
        <f>A!Q729</f>
        <v>0</v>
      </c>
      <c r="R729">
        <f>A!R729</f>
        <v>0</v>
      </c>
      <c r="S729">
        <f>A!S729</f>
        <v>0</v>
      </c>
      <c r="T729">
        <f>A!T729</f>
        <v>0</v>
      </c>
      <c r="U729">
        <f>A!U729</f>
        <v>0</v>
      </c>
      <c r="V729" s="21">
        <f>IF(A!V729="&lt;",1,A!V729)</f>
        <v>0</v>
      </c>
      <c r="W729">
        <f>A!W729</f>
        <v>0</v>
      </c>
      <c r="X729">
        <f>A!X729</f>
        <v>0</v>
      </c>
      <c r="Y729">
        <f>A!Y729</f>
        <v>0</v>
      </c>
      <c r="Z729" s="21">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21"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A!CP513</f>
        <v>0</v>
      </c>
      <c r="CR729">
        <f>A!CQ513</f>
        <v>0</v>
      </c>
    </row>
    <row r="730" spans="1:96"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21" t="str">
        <f>IF(A!P730="","",INDEX(B!$A$1:$BT$2000,MATCH(A!P730,B!$AX$1:$AX$2000,0),D!$B$15))</f>
        <v/>
      </c>
      <c r="Q730">
        <f>A!Q730</f>
        <v>0</v>
      </c>
      <c r="R730">
        <f>A!R730</f>
        <v>0</v>
      </c>
      <c r="S730">
        <f>A!S730</f>
        <v>0</v>
      </c>
      <c r="T730">
        <f>A!T730</f>
        <v>0</v>
      </c>
      <c r="U730">
        <f>A!U730</f>
        <v>0</v>
      </c>
      <c r="V730" s="21">
        <f>IF(A!V730="&lt;",1,A!V730)</f>
        <v>0</v>
      </c>
      <c r="W730">
        <f>A!W730</f>
        <v>0</v>
      </c>
      <c r="X730">
        <f>A!X730</f>
        <v>0</v>
      </c>
      <c r="Y730">
        <f>A!Y730</f>
        <v>0</v>
      </c>
      <c r="Z730" s="21">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21"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A!CP514</f>
        <v>0</v>
      </c>
      <c r="CR730">
        <f>A!CQ514</f>
        <v>0</v>
      </c>
    </row>
    <row r="731" spans="1:96"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21" t="str">
        <f>IF(A!P731="","",INDEX(B!$A$1:$BT$2000,MATCH(A!P731,B!$AX$1:$AX$2000,0),D!$B$15))</f>
        <v/>
      </c>
      <c r="Q731">
        <f>A!Q731</f>
        <v>0</v>
      </c>
      <c r="R731">
        <f>A!R731</f>
        <v>0</v>
      </c>
      <c r="S731">
        <f>A!S731</f>
        <v>0</v>
      </c>
      <c r="T731">
        <f>A!T731</f>
        <v>0</v>
      </c>
      <c r="U731">
        <f>A!U731</f>
        <v>0</v>
      </c>
      <c r="V731" s="21">
        <f>IF(A!V731="&lt;",1,A!V731)</f>
        <v>0</v>
      </c>
      <c r="W731">
        <f>A!W731</f>
        <v>0</v>
      </c>
      <c r="X731">
        <f>A!X731</f>
        <v>0</v>
      </c>
      <c r="Y731">
        <f>A!Y731</f>
        <v>0</v>
      </c>
      <c r="Z731" s="21">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21"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A!CP515</f>
        <v>0</v>
      </c>
      <c r="CR731">
        <f>A!CQ515</f>
        <v>0</v>
      </c>
    </row>
    <row r="732" spans="1:96"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21" t="str">
        <f>IF(A!P732="","",INDEX(B!$A$1:$BT$2000,MATCH(A!P732,B!$AX$1:$AX$2000,0),D!$B$15))</f>
        <v/>
      </c>
      <c r="Q732">
        <f>A!Q732</f>
        <v>0</v>
      </c>
      <c r="R732">
        <f>A!R732</f>
        <v>0</v>
      </c>
      <c r="S732">
        <f>A!S732</f>
        <v>0</v>
      </c>
      <c r="T732">
        <f>A!T732</f>
        <v>0</v>
      </c>
      <c r="U732">
        <f>A!U732</f>
        <v>0</v>
      </c>
      <c r="V732" s="21">
        <f>IF(A!V732="&lt;",1,A!V732)</f>
        <v>0</v>
      </c>
      <c r="W732">
        <f>A!W732</f>
        <v>0</v>
      </c>
      <c r="X732">
        <f>A!X732</f>
        <v>0</v>
      </c>
      <c r="Y732">
        <f>A!Y732</f>
        <v>0</v>
      </c>
      <c r="Z732" s="21">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21"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A!CP516</f>
        <v>0</v>
      </c>
      <c r="CR732">
        <f>A!CQ516</f>
        <v>0</v>
      </c>
    </row>
    <row r="733" spans="1:96"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21" t="str">
        <f>IF(A!P733="","",INDEX(B!$A$1:$BT$2000,MATCH(A!P733,B!$AX$1:$AX$2000,0),D!$B$15))</f>
        <v/>
      </c>
      <c r="Q733">
        <f>A!Q733</f>
        <v>0</v>
      </c>
      <c r="R733">
        <f>A!R733</f>
        <v>0</v>
      </c>
      <c r="S733">
        <f>A!S733</f>
        <v>0</v>
      </c>
      <c r="T733">
        <f>A!T733</f>
        <v>0</v>
      </c>
      <c r="U733">
        <f>A!U733</f>
        <v>0</v>
      </c>
      <c r="V733" s="21">
        <f>IF(A!V733="&lt;",1,A!V733)</f>
        <v>0</v>
      </c>
      <c r="W733">
        <f>A!W733</f>
        <v>0</v>
      </c>
      <c r="X733">
        <f>A!X733</f>
        <v>0</v>
      </c>
      <c r="Y733">
        <f>A!Y733</f>
        <v>0</v>
      </c>
      <c r="Z733" s="21">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21"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A!CP517</f>
        <v>0</v>
      </c>
      <c r="CR733">
        <f>A!CQ517</f>
        <v>0</v>
      </c>
    </row>
    <row r="734" spans="1:96"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21" t="str">
        <f>IF(A!P734="","",INDEX(B!$A$1:$BT$2000,MATCH(A!P734,B!$AX$1:$AX$2000,0),D!$B$15))</f>
        <v/>
      </c>
      <c r="Q734">
        <f>A!Q734</f>
        <v>0</v>
      </c>
      <c r="R734">
        <f>A!R734</f>
        <v>0</v>
      </c>
      <c r="S734">
        <f>A!S734</f>
        <v>0</v>
      </c>
      <c r="T734">
        <f>A!T734</f>
        <v>0</v>
      </c>
      <c r="U734">
        <f>A!U734</f>
        <v>0</v>
      </c>
      <c r="V734" s="21">
        <f>IF(A!V734="&lt;",1,A!V734)</f>
        <v>0</v>
      </c>
      <c r="W734">
        <f>A!W734</f>
        <v>0</v>
      </c>
      <c r="X734">
        <f>A!X734</f>
        <v>0</v>
      </c>
      <c r="Y734">
        <f>A!Y734</f>
        <v>0</v>
      </c>
      <c r="Z734" s="21">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21"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A!CP518</f>
        <v>0</v>
      </c>
      <c r="CR734">
        <f>A!CQ518</f>
        <v>0</v>
      </c>
    </row>
    <row r="735" spans="1:96"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21" t="str">
        <f>IF(A!P735="","",INDEX(B!$A$1:$BT$2000,MATCH(A!P735,B!$AX$1:$AX$2000,0),D!$B$15))</f>
        <v/>
      </c>
      <c r="Q735">
        <f>A!Q735</f>
        <v>0</v>
      </c>
      <c r="R735">
        <f>A!R735</f>
        <v>0</v>
      </c>
      <c r="S735">
        <f>A!S735</f>
        <v>0</v>
      </c>
      <c r="T735">
        <f>A!T735</f>
        <v>0</v>
      </c>
      <c r="U735">
        <f>A!U735</f>
        <v>0</v>
      </c>
      <c r="V735" s="21">
        <f>IF(A!V735="&lt;",1,A!V735)</f>
        <v>0</v>
      </c>
      <c r="W735">
        <f>A!W735</f>
        <v>0</v>
      </c>
      <c r="X735">
        <f>A!X735</f>
        <v>0</v>
      </c>
      <c r="Y735">
        <f>A!Y735</f>
        <v>0</v>
      </c>
      <c r="Z735" s="21">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21"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A!CP519</f>
        <v>0</v>
      </c>
      <c r="CR735">
        <f>A!CQ519</f>
        <v>0</v>
      </c>
    </row>
    <row r="736" spans="1:96"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21" t="str">
        <f>IF(A!P736="","",INDEX(B!$A$1:$BT$2000,MATCH(A!P736,B!$AX$1:$AX$2000,0),D!$B$15))</f>
        <v/>
      </c>
      <c r="Q736">
        <f>A!Q736</f>
        <v>0</v>
      </c>
      <c r="R736">
        <f>A!R736</f>
        <v>0</v>
      </c>
      <c r="S736">
        <f>A!S736</f>
        <v>0</v>
      </c>
      <c r="T736">
        <f>A!T736</f>
        <v>0</v>
      </c>
      <c r="U736">
        <f>A!U736</f>
        <v>0</v>
      </c>
      <c r="V736" s="21">
        <f>IF(A!V736="&lt;",1,A!V736)</f>
        <v>0</v>
      </c>
      <c r="W736">
        <f>A!W736</f>
        <v>0</v>
      </c>
      <c r="X736">
        <f>A!X736</f>
        <v>0</v>
      </c>
      <c r="Y736">
        <f>A!Y736</f>
        <v>0</v>
      </c>
      <c r="Z736" s="21">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21"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A!CP520</f>
        <v>0</v>
      </c>
      <c r="CR736">
        <f>A!CQ520</f>
        <v>0</v>
      </c>
    </row>
    <row r="737" spans="1:96"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21" t="str">
        <f>IF(A!P737="","",INDEX(B!$A$1:$BT$2000,MATCH(A!P737,B!$AX$1:$AX$2000,0),D!$B$15))</f>
        <v/>
      </c>
      <c r="Q737">
        <f>A!Q737</f>
        <v>0</v>
      </c>
      <c r="R737">
        <f>A!R737</f>
        <v>0</v>
      </c>
      <c r="S737">
        <f>A!S737</f>
        <v>0</v>
      </c>
      <c r="T737">
        <f>A!T737</f>
        <v>0</v>
      </c>
      <c r="U737">
        <f>A!U737</f>
        <v>0</v>
      </c>
      <c r="V737" s="21">
        <f>IF(A!V737="&lt;",1,A!V737)</f>
        <v>0</v>
      </c>
      <c r="W737">
        <f>A!W737</f>
        <v>0</v>
      </c>
      <c r="X737">
        <f>A!X737</f>
        <v>0</v>
      </c>
      <c r="Y737">
        <f>A!Y737</f>
        <v>0</v>
      </c>
      <c r="Z737" s="21">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21"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A!CP521</f>
        <v>0</v>
      </c>
      <c r="CR737">
        <f>A!CQ521</f>
        <v>0</v>
      </c>
    </row>
    <row r="738" spans="1:96"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21" t="str">
        <f>IF(A!P738="","",INDEX(B!$A$1:$BT$2000,MATCH(A!P738,B!$AX$1:$AX$2000,0),D!$B$15))</f>
        <v/>
      </c>
      <c r="Q738">
        <f>A!Q738</f>
        <v>0</v>
      </c>
      <c r="R738">
        <f>A!R738</f>
        <v>0</v>
      </c>
      <c r="S738">
        <f>A!S738</f>
        <v>0</v>
      </c>
      <c r="T738">
        <f>A!T738</f>
        <v>0</v>
      </c>
      <c r="U738">
        <f>A!U738</f>
        <v>0</v>
      </c>
      <c r="V738" s="21">
        <f>IF(A!V738="&lt;",1,A!V738)</f>
        <v>0</v>
      </c>
      <c r="W738">
        <f>A!W738</f>
        <v>0</v>
      </c>
      <c r="X738">
        <f>A!X738</f>
        <v>0</v>
      </c>
      <c r="Y738">
        <f>A!Y738</f>
        <v>0</v>
      </c>
      <c r="Z738" s="21">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21"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A!CP522</f>
        <v>0</v>
      </c>
      <c r="CR738">
        <f>A!CQ522</f>
        <v>0</v>
      </c>
    </row>
    <row r="739" spans="1:96"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21" t="str">
        <f>IF(A!P739="","",INDEX(B!$A$1:$BT$2000,MATCH(A!P739,B!$AX$1:$AX$2000,0),D!$B$15))</f>
        <v/>
      </c>
      <c r="Q739">
        <f>A!Q739</f>
        <v>0</v>
      </c>
      <c r="R739">
        <f>A!R739</f>
        <v>0</v>
      </c>
      <c r="S739">
        <f>A!S739</f>
        <v>0</v>
      </c>
      <c r="T739">
        <f>A!T739</f>
        <v>0</v>
      </c>
      <c r="U739">
        <f>A!U739</f>
        <v>0</v>
      </c>
      <c r="V739" s="21">
        <f>IF(A!V739="&lt;",1,A!V739)</f>
        <v>0</v>
      </c>
      <c r="W739">
        <f>A!W739</f>
        <v>0</v>
      </c>
      <c r="X739">
        <f>A!X739</f>
        <v>0</v>
      </c>
      <c r="Y739">
        <f>A!Y739</f>
        <v>0</v>
      </c>
      <c r="Z739" s="21">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21"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A!CP523</f>
        <v>0</v>
      </c>
      <c r="CR739">
        <f>A!CQ523</f>
        <v>0</v>
      </c>
    </row>
    <row r="740" spans="1:96"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21" t="str">
        <f>IF(A!P740="","",INDEX(B!$A$1:$BT$2000,MATCH(A!P740,B!$AX$1:$AX$2000,0),D!$B$15))</f>
        <v/>
      </c>
      <c r="Q740">
        <f>A!Q740</f>
        <v>0</v>
      </c>
      <c r="R740">
        <f>A!R740</f>
        <v>0</v>
      </c>
      <c r="S740">
        <f>A!S740</f>
        <v>0</v>
      </c>
      <c r="T740">
        <f>A!T740</f>
        <v>0</v>
      </c>
      <c r="U740">
        <f>A!U740</f>
        <v>0</v>
      </c>
      <c r="V740" s="21">
        <f>IF(A!V740="&lt;",1,A!V740)</f>
        <v>0</v>
      </c>
      <c r="W740">
        <f>A!W740</f>
        <v>0</v>
      </c>
      <c r="X740">
        <f>A!X740</f>
        <v>0</v>
      </c>
      <c r="Y740">
        <f>A!Y740</f>
        <v>0</v>
      </c>
      <c r="Z740" s="21">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21"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A!CP524</f>
        <v>0</v>
      </c>
      <c r="CR740">
        <f>A!CQ524</f>
        <v>0</v>
      </c>
    </row>
    <row r="741" spans="1:96"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21" t="str">
        <f>IF(A!P741="","",INDEX(B!$A$1:$BT$2000,MATCH(A!P741,B!$AX$1:$AX$2000,0),D!$B$15))</f>
        <v/>
      </c>
      <c r="Q741">
        <f>A!Q741</f>
        <v>0</v>
      </c>
      <c r="R741">
        <f>A!R741</f>
        <v>0</v>
      </c>
      <c r="S741">
        <f>A!S741</f>
        <v>0</v>
      </c>
      <c r="T741">
        <f>A!T741</f>
        <v>0</v>
      </c>
      <c r="U741">
        <f>A!U741</f>
        <v>0</v>
      </c>
      <c r="V741" s="21">
        <f>IF(A!V741="&lt;",1,A!V741)</f>
        <v>0</v>
      </c>
      <c r="W741">
        <f>A!W741</f>
        <v>0</v>
      </c>
      <c r="X741">
        <f>A!X741</f>
        <v>0</v>
      </c>
      <c r="Y741">
        <f>A!Y741</f>
        <v>0</v>
      </c>
      <c r="Z741" s="21">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21"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A!CP525</f>
        <v>0</v>
      </c>
      <c r="CR741">
        <f>A!CQ525</f>
        <v>0</v>
      </c>
    </row>
    <row r="742" spans="1:96"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21" t="str">
        <f>IF(A!P742="","",INDEX(B!$A$1:$BT$2000,MATCH(A!P742,B!$AX$1:$AX$2000,0),D!$B$15))</f>
        <v/>
      </c>
      <c r="Q742">
        <f>A!Q742</f>
        <v>0</v>
      </c>
      <c r="R742">
        <f>A!R742</f>
        <v>0</v>
      </c>
      <c r="S742">
        <f>A!S742</f>
        <v>0</v>
      </c>
      <c r="T742">
        <f>A!T742</f>
        <v>0</v>
      </c>
      <c r="U742">
        <f>A!U742</f>
        <v>0</v>
      </c>
      <c r="V742" s="21">
        <f>IF(A!V742="&lt;",1,A!V742)</f>
        <v>0</v>
      </c>
      <c r="W742">
        <f>A!W742</f>
        <v>0</v>
      </c>
      <c r="X742">
        <f>A!X742</f>
        <v>0</v>
      </c>
      <c r="Y742">
        <f>A!Y742</f>
        <v>0</v>
      </c>
      <c r="Z742" s="21">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21"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A!CP526</f>
        <v>0</v>
      </c>
      <c r="CR742">
        <f>A!CQ526</f>
        <v>0</v>
      </c>
    </row>
    <row r="743" spans="1:96"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21" t="str">
        <f>IF(A!P743="","",INDEX(B!$A$1:$BT$2000,MATCH(A!P743,B!$AX$1:$AX$2000,0),D!$B$15))</f>
        <v/>
      </c>
      <c r="Q743">
        <f>A!Q743</f>
        <v>0</v>
      </c>
      <c r="R743">
        <f>A!R743</f>
        <v>0</v>
      </c>
      <c r="S743">
        <f>A!S743</f>
        <v>0</v>
      </c>
      <c r="T743">
        <f>A!T743</f>
        <v>0</v>
      </c>
      <c r="U743">
        <f>A!U743</f>
        <v>0</v>
      </c>
      <c r="V743" s="21">
        <f>IF(A!V743="&lt;",1,A!V743)</f>
        <v>0</v>
      </c>
      <c r="W743">
        <f>A!W743</f>
        <v>0</v>
      </c>
      <c r="X743">
        <f>A!X743</f>
        <v>0</v>
      </c>
      <c r="Y743">
        <f>A!Y743</f>
        <v>0</v>
      </c>
      <c r="Z743" s="21">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21"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A!CP527</f>
        <v>0</v>
      </c>
      <c r="CR743">
        <f>A!CQ527</f>
        <v>0</v>
      </c>
    </row>
    <row r="744" spans="1:96"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21" t="str">
        <f>IF(A!P744="","",INDEX(B!$A$1:$BT$2000,MATCH(A!P744,B!$AX$1:$AX$2000,0),D!$B$15))</f>
        <v/>
      </c>
      <c r="Q744">
        <f>A!Q744</f>
        <v>0</v>
      </c>
      <c r="R744">
        <f>A!R744</f>
        <v>0</v>
      </c>
      <c r="S744">
        <f>A!S744</f>
        <v>0</v>
      </c>
      <c r="T744">
        <f>A!T744</f>
        <v>0</v>
      </c>
      <c r="U744">
        <f>A!U744</f>
        <v>0</v>
      </c>
      <c r="V744" s="21">
        <f>IF(A!V744="&lt;",1,A!V744)</f>
        <v>0</v>
      </c>
      <c r="W744">
        <f>A!W744</f>
        <v>0</v>
      </c>
      <c r="X744">
        <f>A!X744</f>
        <v>0</v>
      </c>
      <c r="Y744">
        <f>A!Y744</f>
        <v>0</v>
      </c>
      <c r="Z744" s="21">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21"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A!CP528</f>
        <v>0</v>
      </c>
      <c r="CR744">
        <f>A!CQ528</f>
        <v>0</v>
      </c>
    </row>
    <row r="745" spans="1:96"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21" t="str">
        <f>IF(A!P745="","",INDEX(B!$A$1:$BT$2000,MATCH(A!P745,B!$AX$1:$AX$2000,0),D!$B$15))</f>
        <v/>
      </c>
      <c r="Q745">
        <f>A!Q745</f>
        <v>0</v>
      </c>
      <c r="R745">
        <f>A!R745</f>
        <v>0</v>
      </c>
      <c r="S745">
        <f>A!S745</f>
        <v>0</v>
      </c>
      <c r="T745">
        <f>A!T745</f>
        <v>0</v>
      </c>
      <c r="U745">
        <f>A!U745</f>
        <v>0</v>
      </c>
      <c r="V745" s="21">
        <f>IF(A!V745="&lt;",1,A!V745)</f>
        <v>0</v>
      </c>
      <c r="W745">
        <f>A!W745</f>
        <v>0</v>
      </c>
      <c r="X745">
        <f>A!X745</f>
        <v>0</v>
      </c>
      <c r="Y745">
        <f>A!Y745</f>
        <v>0</v>
      </c>
      <c r="Z745" s="21">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21"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A!CP529</f>
        <v>0</v>
      </c>
      <c r="CR745">
        <f>A!CQ529</f>
        <v>0</v>
      </c>
    </row>
    <row r="746" spans="1:96"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21" t="str">
        <f>IF(A!P746="","",INDEX(B!$A$1:$BT$2000,MATCH(A!P746,B!$AX$1:$AX$2000,0),D!$B$15))</f>
        <v/>
      </c>
      <c r="Q746">
        <f>A!Q746</f>
        <v>0</v>
      </c>
      <c r="R746">
        <f>A!R746</f>
        <v>0</v>
      </c>
      <c r="S746">
        <f>A!S746</f>
        <v>0</v>
      </c>
      <c r="T746">
        <f>A!T746</f>
        <v>0</v>
      </c>
      <c r="U746">
        <f>A!U746</f>
        <v>0</v>
      </c>
      <c r="V746" s="21">
        <f>IF(A!V746="&lt;",1,A!V746)</f>
        <v>0</v>
      </c>
      <c r="W746">
        <f>A!W746</f>
        <v>0</v>
      </c>
      <c r="X746">
        <f>A!X746</f>
        <v>0</v>
      </c>
      <c r="Y746">
        <f>A!Y746</f>
        <v>0</v>
      </c>
      <c r="Z746" s="21">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21"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A!CP530</f>
        <v>0</v>
      </c>
      <c r="CR746">
        <f>A!CQ530</f>
        <v>0</v>
      </c>
    </row>
    <row r="747" spans="1:96"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21" t="str">
        <f>IF(A!P747="","",INDEX(B!$A$1:$BT$2000,MATCH(A!P747,B!$AX$1:$AX$2000,0),D!$B$15))</f>
        <v/>
      </c>
      <c r="Q747">
        <f>A!Q747</f>
        <v>0</v>
      </c>
      <c r="R747">
        <f>A!R747</f>
        <v>0</v>
      </c>
      <c r="S747">
        <f>A!S747</f>
        <v>0</v>
      </c>
      <c r="T747">
        <f>A!T747</f>
        <v>0</v>
      </c>
      <c r="U747">
        <f>A!U747</f>
        <v>0</v>
      </c>
      <c r="V747" s="21">
        <f>IF(A!V747="&lt;",1,A!V747)</f>
        <v>0</v>
      </c>
      <c r="W747">
        <f>A!W747</f>
        <v>0</v>
      </c>
      <c r="X747">
        <f>A!X747</f>
        <v>0</v>
      </c>
      <c r="Y747">
        <f>A!Y747</f>
        <v>0</v>
      </c>
      <c r="Z747" s="21">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21"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A!CP531</f>
        <v>0</v>
      </c>
      <c r="CR747">
        <f>A!CQ531</f>
        <v>0</v>
      </c>
    </row>
    <row r="748" spans="1:96"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21" t="str">
        <f>IF(A!P748="","",INDEX(B!$A$1:$BT$2000,MATCH(A!P748,B!$AX$1:$AX$2000,0),D!$B$15))</f>
        <v/>
      </c>
      <c r="Q748">
        <f>A!Q748</f>
        <v>0</v>
      </c>
      <c r="R748">
        <f>A!R748</f>
        <v>0</v>
      </c>
      <c r="S748">
        <f>A!S748</f>
        <v>0</v>
      </c>
      <c r="T748">
        <f>A!T748</f>
        <v>0</v>
      </c>
      <c r="U748">
        <f>A!U748</f>
        <v>0</v>
      </c>
      <c r="V748" s="21">
        <f>IF(A!V748="&lt;",1,A!V748)</f>
        <v>0</v>
      </c>
      <c r="W748">
        <f>A!W748</f>
        <v>0</v>
      </c>
      <c r="X748">
        <f>A!X748</f>
        <v>0</v>
      </c>
      <c r="Y748">
        <f>A!Y748</f>
        <v>0</v>
      </c>
      <c r="Z748" s="21">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21"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A!CP532</f>
        <v>0</v>
      </c>
      <c r="CR748">
        <f>A!CQ532</f>
        <v>0</v>
      </c>
    </row>
    <row r="749" spans="1:96"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21" t="str">
        <f>IF(A!P749="","",INDEX(B!$A$1:$BT$2000,MATCH(A!P749,B!$AX$1:$AX$2000,0),D!$B$15))</f>
        <v/>
      </c>
      <c r="Q749">
        <f>A!Q749</f>
        <v>0</v>
      </c>
      <c r="R749">
        <f>A!R749</f>
        <v>0</v>
      </c>
      <c r="S749">
        <f>A!S749</f>
        <v>0</v>
      </c>
      <c r="T749">
        <f>A!T749</f>
        <v>0</v>
      </c>
      <c r="U749">
        <f>A!U749</f>
        <v>0</v>
      </c>
      <c r="V749" s="21">
        <f>IF(A!V749="&lt;",1,A!V749)</f>
        <v>0</v>
      </c>
      <c r="W749">
        <f>A!W749</f>
        <v>0</v>
      </c>
      <c r="X749">
        <f>A!X749</f>
        <v>0</v>
      </c>
      <c r="Y749">
        <f>A!Y749</f>
        <v>0</v>
      </c>
      <c r="Z749" s="21">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21"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A!CP533</f>
        <v>0</v>
      </c>
      <c r="CR749">
        <f>A!CQ533</f>
        <v>0</v>
      </c>
    </row>
    <row r="750" spans="1:96"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21" t="str">
        <f>IF(A!P750="","",INDEX(B!$A$1:$BT$2000,MATCH(A!P750,B!$AX$1:$AX$2000,0),D!$B$15))</f>
        <v/>
      </c>
      <c r="Q750">
        <f>A!Q750</f>
        <v>0</v>
      </c>
      <c r="R750">
        <f>A!R750</f>
        <v>0</v>
      </c>
      <c r="S750">
        <f>A!S750</f>
        <v>0</v>
      </c>
      <c r="T750">
        <f>A!T750</f>
        <v>0</v>
      </c>
      <c r="U750">
        <f>A!U750</f>
        <v>0</v>
      </c>
      <c r="V750" s="21">
        <f>IF(A!V750="&lt;",1,A!V750)</f>
        <v>0</v>
      </c>
      <c r="W750">
        <f>A!W750</f>
        <v>0</v>
      </c>
      <c r="X750">
        <f>A!X750</f>
        <v>0</v>
      </c>
      <c r="Y750">
        <f>A!Y750</f>
        <v>0</v>
      </c>
      <c r="Z750" s="21">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21"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A!CP534</f>
        <v>0</v>
      </c>
      <c r="CR750">
        <f>A!CQ534</f>
        <v>0</v>
      </c>
    </row>
    <row r="751" spans="1:96"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21" t="str">
        <f>IF(A!P751="","",INDEX(B!$A$1:$BT$2000,MATCH(A!P751,B!$AX$1:$AX$2000,0),D!$B$15))</f>
        <v/>
      </c>
      <c r="Q751">
        <f>A!Q751</f>
        <v>0</v>
      </c>
      <c r="R751">
        <f>A!R751</f>
        <v>0</v>
      </c>
      <c r="S751">
        <f>A!S751</f>
        <v>0</v>
      </c>
      <c r="T751">
        <f>A!T751</f>
        <v>0</v>
      </c>
      <c r="U751">
        <f>A!U751</f>
        <v>0</v>
      </c>
      <c r="V751" s="21">
        <f>IF(A!V751="&lt;",1,A!V751)</f>
        <v>0</v>
      </c>
      <c r="W751">
        <f>A!W751</f>
        <v>0</v>
      </c>
      <c r="X751">
        <f>A!X751</f>
        <v>0</v>
      </c>
      <c r="Y751">
        <f>A!Y751</f>
        <v>0</v>
      </c>
      <c r="Z751" s="21">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21"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A!CP535</f>
        <v>0</v>
      </c>
      <c r="CR751">
        <f>A!CQ535</f>
        <v>0</v>
      </c>
    </row>
    <row r="752" spans="1:96"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21" t="str">
        <f>IF(A!P752="","",INDEX(B!$A$1:$BT$2000,MATCH(A!P752,B!$AX$1:$AX$2000,0),D!$B$15))</f>
        <v/>
      </c>
      <c r="Q752">
        <f>A!Q752</f>
        <v>0</v>
      </c>
      <c r="R752">
        <f>A!R752</f>
        <v>0</v>
      </c>
      <c r="S752">
        <f>A!S752</f>
        <v>0</v>
      </c>
      <c r="T752">
        <f>A!T752</f>
        <v>0</v>
      </c>
      <c r="U752">
        <f>A!U752</f>
        <v>0</v>
      </c>
      <c r="V752" s="21">
        <f>IF(A!V752="&lt;",1,A!V752)</f>
        <v>0</v>
      </c>
      <c r="W752">
        <f>A!W752</f>
        <v>0</v>
      </c>
      <c r="X752">
        <f>A!X752</f>
        <v>0</v>
      </c>
      <c r="Y752">
        <f>A!Y752</f>
        <v>0</v>
      </c>
      <c r="Z752" s="21">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21"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A!CP536</f>
        <v>0</v>
      </c>
      <c r="CR752">
        <f>A!CQ536</f>
        <v>0</v>
      </c>
    </row>
    <row r="753" spans="1:96"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21" t="str">
        <f>IF(A!P753="","",INDEX(B!$A$1:$BT$2000,MATCH(A!P753,B!$AX$1:$AX$2000,0),D!$B$15))</f>
        <v/>
      </c>
      <c r="Q753">
        <f>A!Q753</f>
        <v>0</v>
      </c>
      <c r="R753">
        <f>A!R753</f>
        <v>0</v>
      </c>
      <c r="S753">
        <f>A!S753</f>
        <v>0</v>
      </c>
      <c r="T753">
        <f>A!T753</f>
        <v>0</v>
      </c>
      <c r="U753">
        <f>A!U753</f>
        <v>0</v>
      </c>
      <c r="V753" s="21">
        <f>IF(A!V753="&lt;",1,A!V753)</f>
        <v>0</v>
      </c>
      <c r="W753">
        <f>A!W753</f>
        <v>0</v>
      </c>
      <c r="X753">
        <f>A!X753</f>
        <v>0</v>
      </c>
      <c r="Y753">
        <f>A!Y753</f>
        <v>0</v>
      </c>
      <c r="Z753" s="21">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21"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A!CP537</f>
        <v>0</v>
      </c>
      <c r="CR753">
        <f>A!CQ537</f>
        <v>0</v>
      </c>
    </row>
    <row r="754" spans="1:96"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21" t="str">
        <f>IF(A!P754="","",INDEX(B!$A$1:$BT$2000,MATCH(A!P754,B!$AX$1:$AX$2000,0),D!$B$15))</f>
        <v/>
      </c>
      <c r="Q754">
        <f>A!Q754</f>
        <v>0</v>
      </c>
      <c r="R754">
        <f>A!R754</f>
        <v>0</v>
      </c>
      <c r="S754">
        <f>A!S754</f>
        <v>0</v>
      </c>
      <c r="T754">
        <f>A!T754</f>
        <v>0</v>
      </c>
      <c r="U754">
        <f>A!U754</f>
        <v>0</v>
      </c>
      <c r="V754" s="21">
        <f>IF(A!V754="&lt;",1,A!V754)</f>
        <v>0</v>
      </c>
      <c r="W754">
        <f>A!W754</f>
        <v>0</v>
      </c>
      <c r="X754">
        <f>A!X754</f>
        <v>0</v>
      </c>
      <c r="Y754">
        <f>A!Y754</f>
        <v>0</v>
      </c>
      <c r="Z754" s="21">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21"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A!CP538</f>
        <v>0</v>
      </c>
      <c r="CR754">
        <f>A!CQ538</f>
        <v>0</v>
      </c>
    </row>
    <row r="755" spans="1:96"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21" t="str">
        <f>IF(A!P755="","",INDEX(B!$A$1:$BT$2000,MATCH(A!P755,B!$AX$1:$AX$2000,0),D!$B$15))</f>
        <v/>
      </c>
      <c r="Q755">
        <f>A!Q755</f>
        <v>0</v>
      </c>
      <c r="R755">
        <f>A!R755</f>
        <v>0</v>
      </c>
      <c r="S755">
        <f>A!S755</f>
        <v>0</v>
      </c>
      <c r="T755">
        <f>A!T755</f>
        <v>0</v>
      </c>
      <c r="U755">
        <f>A!U755</f>
        <v>0</v>
      </c>
      <c r="V755" s="21">
        <f>IF(A!V755="&lt;",1,A!V755)</f>
        <v>0</v>
      </c>
      <c r="W755">
        <f>A!W755</f>
        <v>0</v>
      </c>
      <c r="X755">
        <f>A!X755</f>
        <v>0</v>
      </c>
      <c r="Y755">
        <f>A!Y755</f>
        <v>0</v>
      </c>
      <c r="Z755" s="21">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21"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A!CP539</f>
        <v>0</v>
      </c>
      <c r="CR755">
        <f>A!CQ539</f>
        <v>0</v>
      </c>
    </row>
    <row r="756" spans="1:96"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21" t="str">
        <f>IF(A!P756="","",INDEX(B!$A$1:$BT$2000,MATCH(A!P756,B!$AX$1:$AX$2000,0),D!$B$15))</f>
        <v/>
      </c>
      <c r="Q756">
        <f>A!Q756</f>
        <v>0</v>
      </c>
      <c r="R756">
        <f>A!R756</f>
        <v>0</v>
      </c>
      <c r="S756">
        <f>A!S756</f>
        <v>0</v>
      </c>
      <c r="T756">
        <f>A!T756</f>
        <v>0</v>
      </c>
      <c r="U756">
        <f>A!U756</f>
        <v>0</v>
      </c>
      <c r="V756" s="21">
        <f>IF(A!V756="&lt;",1,A!V756)</f>
        <v>0</v>
      </c>
      <c r="W756">
        <f>A!W756</f>
        <v>0</v>
      </c>
      <c r="X756">
        <f>A!X756</f>
        <v>0</v>
      </c>
      <c r="Y756">
        <f>A!Y756</f>
        <v>0</v>
      </c>
      <c r="Z756" s="21">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21"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A!CP540</f>
        <v>0</v>
      </c>
      <c r="CR756">
        <f>A!CQ540</f>
        <v>0</v>
      </c>
    </row>
    <row r="757" spans="1:96"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21" t="str">
        <f>IF(A!P757="","",INDEX(B!$A$1:$BT$2000,MATCH(A!P757,B!$AX$1:$AX$2000,0),D!$B$15))</f>
        <v/>
      </c>
      <c r="Q757">
        <f>A!Q757</f>
        <v>0</v>
      </c>
      <c r="R757">
        <f>A!R757</f>
        <v>0</v>
      </c>
      <c r="S757">
        <f>A!S757</f>
        <v>0</v>
      </c>
      <c r="T757">
        <f>A!T757</f>
        <v>0</v>
      </c>
      <c r="U757">
        <f>A!U757</f>
        <v>0</v>
      </c>
      <c r="V757" s="21">
        <f>IF(A!V757="&lt;",1,A!V757)</f>
        <v>0</v>
      </c>
      <c r="W757">
        <f>A!W757</f>
        <v>0</v>
      </c>
      <c r="X757">
        <f>A!X757</f>
        <v>0</v>
      </c>
      <c r="Y757">
        <f>A!Y757</f>
        <v>0</v>
      </c>
      <c r="Z757" s="21">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21"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A!CP541</f>
        <v>0</v>
      </c>
      <c r="CR757">
        <f>A!CQ541</f>
        <v>0</v>
      </c>
    </row>
    <row r="758" spans="1:96"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21" t="str">
        <f>IF(A!P758="","",INDEX(B!$A$1:$BT$2000,MATCH(A!P758,B!$AX$1:$AX$2000,0),D!$B$15))</f>
        <v/>
      </c>
      <c r="Q758">
        <f>A!Q758</f>
        <v>0</v>
      </c>
      <c r="R758">
        <f>A!R758</f>
        <v>0</v>
      </c>
      <c r="S758">
        <f>A!S758</f>
        <v>0</v>
      </c>
      <c r="T758">
        <f>A!T758</f>
        <v>0</v>
      </c>
      <c r="U758">
        <f>A!U758</f>
        <v>0</v>
      </c>
      <c r="V758" s="21">
        <f>IF(A!V758="&lt;",1,A!V758)</f>
        <v>0</v>
      </c>
      <c r="W758">
        <f>A!W758</f>
        <v>0</v>
      </c>
      <c r="X758">
        <f>A!X758</f>
        <v>0</v>
      </c>
      <c r="Y758">
        <f>A!Y758</f>
        <v>0</v>
      </c>
      <c r="Z758" s="21">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21"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A!CP542</f>
        <v>0</v>
      </c>
      <c r="CR758">
        <f>A!CQ542</f>
        <v>0</v>
      </c>
    </row>
    <row r="759" spans="1:96"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21" t="str">
        <f>IF(A!P759="","",INDEX(B!$A$1:$BT$2000,MATCH(A!P759,B!$AX$1:$AX$2000,0),D!$B$15))</f>
        <v/>
      </c>
      <c r="Q759">
        <f>A!Q759</f>
        <v>0</v>
      </c>
      <c r="R759">
        <f>A!R759</f>
        <v>0</v>
      </c>
      <c r="S759">
        <f>A!S759</f>
        <v>0</v>
      </c>
      <c r="T759">
        <f>A!T759</f>
        <v>0</v>
      </c>
      <c r="U759">
        <f>A!U759</f>
        <v>0</v>
      </c>
      <c r="V759" s="21">
        <f>IF(A!V759="&lt;",1,A!V759)</f>
        <v>0</v>
      </c>
      <c r="W759">
        <f>A!W759</f>
        <v>0</v>
      </c>
      <c r="X759">
        <f>A!X759</f>
        <v>0</v>
      </c>
      <c r="Y759">
        <f>A!Y759</f>
        <v>0</v>
      </c>
      <c r="Z759" s="21">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21"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A!CP543</f>
        <v>0</v>
      </c>
      <c r="CR759">
        <f>A!CQ543</f>
        <v>0</v>
      </c>
    </row>
    <row r="760" spans="1:96"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21" t="str">
        <f>IF(A!P760="","",INDEX(B!$A$1:$BT$2000,MATCH(A!P760,B!$AX$1:$AX$2000,0),D!$B$15))</f>
        <v/>
      </c>
      <c r="Q760">
        <f>A!Q760</f>
        <v>0</v>
      </c>
      <c r="R760">
        <f>A!R760</f>
        <v>0</v>
      </c>
      <c r="S760">
        <f>A!S760</f>
        <v>0</v>
      </c>
      <c r="T760">
        <f>A!T760</f>
        <v>0</v>
      </c>
      <c r="U760">
        <f>A!U760</f>
        <v>0</v>
      </c>
      <c r="V760" s="21">
        <f>IF(A!V760="&lt;",1,A!V760)</f>
        <v>0</v>
      </c>
      <c r="W760">
        <f>A!W760</f>
        <v>0</v>
      </c>
      <c r="X760">
        <f>A!X760</f>
        <v>0</v>
      </c>
      <c r="Y760">
        <f>A!Y760</f>
        <v>0</v>
      </c>
      <c r="Z760" s="21">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21"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A!CP544</f>
        <v>0</v>
      </c>
      <c r="CR760">
        <f>A!CQ544</f>
        <v>0</v>
      </c>
    </row>
    <row r="761" spans="1:96"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21" t="str">
        <f>IF(A!P761="","",INDEX(B!$A$1:$BT$2000,MATCH(A!P761,B!$AX$1:$AX$2000,0),D!$B$15))</f>
        <v/>
      </c>
      <c r="Q761">
        <f>A!Q761</f>
        <v>0</v>
      </c>
      <c r="R761">
        <f>A!R761</f>
        <v>0</v>
      </c>
      <c r="S761">
        <f>A!S761</f>
        <v>0</v>
      </c>
      <c r="T761">
        <f>A!T761</f>
        <v>0</v>
      </c>
      <c r="U761">
        <f>A!U761</f>
        <v>0</v>
      </c>
      <c r="V761" s="21">
        <f>IF(A!V761="&lt;",1,A!V761)</f>
        <v>0</v>
      </c>
      <c r="W761">
        <f>A!W761</f>
        <v>0</v>
      </c>
      <c r="X761">
        <f>A!X761</f>
        <v>0</v>
      </c>
      <c r="Y761">
        <f>A!Y761</f>
        <v>0</v>
      </c>
      <c r="Z761" s="21">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21"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A!CP545</f>
        <v>0</v>
      </c>
      <c r="CR761">
        <f>A!CQ545</f>
        <v>0</v>
      </c>
    </row>
    <row r="762" spans="1:96"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21" t="str">
        <f>IF(A!P762="","",INDEX(B!$A$1:$BT$2000,MATCH(A!P762,B!$AX$1:$AX$2000,0),D!$B$15))</f>
        <v/>
      </c>
      <c r="Q762">
        <f>A!Q762</f>
        <v>0</v>
      </c>
      <c r="R762">
        <f>A!R762</f>
        <v>0</v>
      </c>
      <c r="S762">
        <f>A!S762</f>
        <v>0</v>
      </c>
      <c r="T762">
        <f>A!T762</f>
        <v>0</v>
      </c>
      <c r="U762">
        <f>A!U762</f>
        <v>0</v>
      </c>
      <c r="V762" s="21">
        <f>IF(A!V762="&lt;",1,A!V762)</f>
        <v>0</v>
      </c>
      <c r="W762">
        <f>A!W762</f>
        <v>0</v>
      </c>
      <c r="X762">
        <f>A!X762</f>
        <v>0</v>
      </c>
      <c r="Y762">
        <f>A!Y762</f>
        <v>0</v>
      </c>
      <c r="Z762" s="21">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21"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A!CP546</f>
        <v>0</v>
      </c>
      <c r="CR762">
        <f>A!CQ546</f>
        <v>0</v>
      </c>
    </row>
    <row r="763" spans="1:96"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21" t="str">
        <f>IF(A!P763="","",INDEX(B!$A$1:$BT$2000,MATCH(A!P763,B!$AX$1:$AX$2000,0),D!$B$15))</f>
        <v/>
      </c>
      <c r="Q763">
        <f>A!Q763</f>
        <v>0</v>
      </c>
      <c r="R763">
        <f>A!R763</f>
        <v>0</v>
      </c>
      <c r="S763">
        <f>A!S763</f>
        <v>0</v>
      </c>
      <c r="T763">
        <f>A!T763</f>
        <v>0</v>
      </c>
      <c r="U763">
        <f>A!U763</f>
        <v>0</v>
      </c>
      <c r="V763" s="21">
        <f>IF(A!V763="&lt;",1,A!V763)</f>
        <v>0</v>
      </c>
      <c r="W763">
        <f>A!W763</f>
        <v>0</v>
      </c>
      <c r="X763">
        <f>A!X763</f>
        <v>0</v>
      </c>
      <c r="Y763">
        <f>A!Y763</f>
        <v>0</v>
      </c>
      <c r="Z763" s="21">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21"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A!CP547</f>
        <v>0</v>
      </c>
      <c r="CR763">
        <f>A!CQ547</f>
        <v>0</v>
      </c>
    </row>
    <row r="764" spans="1:96"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21" t="str">
        <f>IF(A!P764="","",INDEX(B!$A$1:$BT$2000,MATCH(A!P764,B!$AX$1:$AX$2000,0),D!$B$15))</f>
        <v/>
      </c>
      <c r="Q764">
        <f>A!Q764</f>
        <v>0</v>
      </c>
      <c r="R764">
        <f>A!R764</f>
        <v>0</v>
      </c>
      <c r="S764">
        <f>A!S764</f>
        <v>0</v>
      </c>
      <c r="T764">
        <f>A!T764</f>
        <v>0</v>
      </c>
      <c r="U764">
        <f>A!U764</f>
        <v>0</v>
      </c>
      <c r="V764" s="21">
        <f>IF(A!V764="&lt;",1,A!V764)</f>
        <v>0</v>
      </c>
      <c r="W764">
        <f>A!W764</f>
        <v>0</v>
      </c>
      <c r="X764">
        <f>A!X764</f>
        <v>0</v>
      </c>
      <c r="Y764">
        <f>A!Y764</f>
        <v>0</v>
      </c>
      <c r="Z764" s="21">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21"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A!CP548</f>
        <v>0</v>
      </c>
      <c r="CR764">
        <f>A!CQ548</f>
        <v>0</v>
      </c>
    </row>
    <row r="765" spans="1:96"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21" t="str">
        <f>IF(A!P765="","",INDEX(B!$A$1:$BT$2000,MATCH(A!P765,B!$AX$1:$AX$2000,0),D!$B$15))</f>
        <v/>
      </c>
      <c r="Q765">
        <f>A!Q765</f>
        <v>0</v>
      </c>
      <c r="R765">
        <f>A!R765</f>
        <v>0</v>
      </c>
      <c r="S765">
        <f>A!S765</f>
        <v>0</v>
      </c>
      <c r="T765">
        <f>A!T765</f>
        <v>0</v>
      </c>
      <c r="U765">
        <f>A!U765</f>
        <v>0</v>
      </c>
      <c r="V765" s="21">
        <f>IF(A!V765="&lt;",1,A!V765)</f>
        <v>0</v>
      </c>
      <c r="W765">
        <f>A!W765</f>
        <v>0</v>
      </c>
      <c r="X765">
        <f>A!X765</f>
        <v>0</v>
      </c>
      <c r="Y765">
        <f>A!Y765</f>
        <v>0</v>
      </c>
      <c r="Z765" s="21">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21"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A!CP549</f>
        <v>0</v>
      </c>
      <c r="CR765">
        <f>A!CQ549</f>
        <v>0</v>
      </c>
    </row>
    <row r="766" spans="1:96"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21" t="str">
        <f>IF(A!P766="","",INDEX(B!$A$1:$BT$2000,MATCH(A!P766,B!$AX$1:$AX$2000,0),D!$B$15))</f>
        <v/>
      </c>
      <c r="Q766">
        <f>A!Q766</f>
        <v>0</v>
      </c>
      <c r="R766">
        <f>A!R766</f>
        <v>0</v>
      </c>
      <c r="S766">
        <f>A!S766</f>
        <v>0</v>
      </c>
      <c r="T766">
        <f>A!T766</f>
        <v>0</v>
      </c>
      <c r="U766">
        <f>A!U766</f>
        <v>0</v>
      </c>
      <c r="V766" s="21">
        <f>IF(A!V766="&lt;",1,A!V766)</f>
        <v>0</v>
      </c>
      <c r="W766">
        <f>A!W766</f>
        <v>0</v>
      </c>
      <c r="X766">
        <f>A!X766</f>
        <v>0</v>
      </c>
      <c r="Y766">
        <f>A!Y766</f>
        <v>0</v>
      </c>
      <c r="Z766" s="21">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21"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A!CP550</f>
        <v>0</v>
      </c>
      <c r="CR766">
        <f>A!CQ550</f>
        <v>0</v>
      </c>
    </row>
    <row r="767" spans="1:96"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21" t="str">
        <f>IF(A!P767="","",INDEX(B!$A$1:$BT$2000,MATCH(A!P767,B!$AX$1:$AX$2000,0),D!$B$15))</f>
        <v/>
      </c>
      <c r="Q767">
        <f>A!Q767</f>
        <v>0</v>
      </c>
      <c r="R767">
        <f>A!R767</f>
        <v>0</v>
      </c>
      <c r="S767">
        <f>A!S767</f>
        <v>0</v>
      </c>
      <c r="T767">
        <f>A!T767</f>
        <v>0</v>
      </c>
      <c r="U767">
        <f>A!U767</f>
        <v>0</v>
      </c>
      <c r="V767" s="21">
        <f>IF(A!V767="&lt;",1,A!V767)</f>
        <v>0</v>
      </c>
      <c r="W767">
        <f>A!W767</f>
        <v>0</v>
      </c>
      <c r="X767">
        <f>A!X767</f>
        <v>0</v>
      </c>
      <c r="Y767">
        <f>A!Y767</f>
        <v>0</v>
      </c>
      <c r="Z767" s="21">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21"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A!CP551</f>
        <v>0</v>
      </c>
      <c r="CR767">
        <f>A!CQ551</f>
        <v>0</v>
      </c>
    </row>
    <row r="768" spans="1:96"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21" t="str">
        <f>IF(A!P768="","",INDEX(B!$A$1:$BT$2000,MATCH(A!P768,B!$AX$1:$AX$2000,0),D!$B$15))</f>
        <v/>
      </c>
      <c r="Q768">
        <f>A!Q768</f>
        <v>0</v>
      </c>
      <c r="R768">
        <f>A!R768</f>
        <v>0</v>
      </c>
      <c r="S768">
        <f>A!S768</f>
        <v>0</v>
      </c>
      <c r="T768">
        <f>A!T768</f>
        <v>0</v>
      </c>
      <c r="U768">
        <f>A!U768</f>
        <v>0</v>
      </c>
      <c r="V768" s="21">
        <f>IF(A!V768="&lt;",1,A!V768)</f>
        <v>0</v>
      </c>
      <c r="W768">
        <f>A!W768</f>
        <v>0</v>
      </c>
      <c r="X768">
        <f>A!X768</f>
        <v>0</v>
      </c>
      <c r="Y768">
        <f>A!Y768</f>
        <v>0</v>
      </c>
      <c r="Z768" s="21">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21"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A!CP552</f>
        <v>0</v>
      </c>
      <c r="CR768">
        <f>A!CQ552</f>
        <v>0</v>
      </c>
    </row>
    <row r="769" spans="1:96"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21" t="str">
        <f>IF(A!P769="","",INDEX(B!$A$1:$BT$2000,MATCH(A!P769,B!$AX$1:$AX$2000,0),D!$B$15))</f>
        <v/>
      </c>
      <c r="Q769">
        <f>A!Q769</f>
        <v>0</v>
      </c>
      <c r="R769">
        <f>A!R769</f>
        <v>0</v>
      </c>
      <c r="S769">
        <f>A!S769</f>
        <v>0</v>
      </c>
      <c r="T769">
        <f>A!T769</f>
        <v>0</v>
      </c>
      <c r="U769">
        <f>A!U769</f>
        <v>0</v>
      </c>
      <c r="V769" s="21">
        <f>IF(A!V769="&lt;",1,A!V769)</f>
        <v>0</v>
      </c>
      <c r="W769">
        <f>A!W769</f>
        <v>0</v>
      </c>
      <c r="X769">
        <f>A!X769</f>
        <v>0</v>
      </c>
      <c r="Y769">
        <f>A!Y769</f>
        <v>0</v>
      </c>
      <c r="Z769" s="21">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21"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A!CP553</f>
        <v>0</v>
      </c>
      <c r="CR769">
        <f>A!CQ553</f>
        <v>0</v>
      </c>
    </row>
    <row r="770" spans="1:96"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21" t="str">
        <f>IF(A!P770="","",INDEX(B!$A$1:$BT$2000,MATCH(A!P770,B!$AX$1:$AX$2000,0),D!$B$15))</f>
        <v/>
      </c>
      <c r="Q770">
        <f>A!Q770</f>
        <v>0</v>
      </c>
      <c r="R770">
        <f>A!R770</f>
        <v>0</v>
      </c>
      <c r="S770">
        <f>A!S770</f>
        <v>0</v>
      </c>
      <c r="T770">
        <f>A!T770</f>
        <v>0</v>
      </c>
      <c r="U770">
        <f>A!U770</f>
        <v>0</v>
      </c>
      <c r="V770" s="21">
        <f>IF(A!V770="&lt;",1,A!V770)</f>
        <v>0</v>
      </c>
      <c r="W770">
        <f>A!W770</f>
        <v>0</v>
      </c>
      <c r="X770">
        <f>A!X770</f>
        <v>0</v>
      </c>
      <c r="Y770">
        <f>A!Y770</f>
        <v>0</v>
      </c>
      <c r="Z770" s="21">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21"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A!CP554</f>
        <v>0</v>
      </c>
      <c r="CR770">
        <f>A!CQ554</f>
        <v>0</v>
      </c>
    </row>
    <row r="771" spans="1:96"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21" t="str">
        <f>IF(A!P771="","",INDEX(B!$A$1:$BT$2000,MATCH(A!P771,B!$AX$1:$AX$2000,0),D!$B$15))</f>
        <v/>
      </c>
      <c r="Q771">
        <f>A!Q771</f>
        <v>0</v>
      </c>
      <c r="R771">
        <f>A!R771</f>
        <v>0</v>
      </c>
      <c r="S771">
        <f>A!S771</f>
        <v>0</v>
      </c>
      <c r="T771">
        <f>A!T771</f>
        <v>0</v>
      </c>
      <c r="U771">
        <f>A!U771</f>
        <v>0</v>
      </c>
      <c r="V771" s="21">
        <f>IF(A!V771="&lt;",1,A!V771)</f>
        <v>0</v>
      </c>
      <c r="W771">
        <f>A!W771</f>
        <v>0</v>
      </c>
      <c r="X771">
        <f>A!X771</f>
        <v>0</v>
      </c>
      <c r="Y771">
        <f>A!Y771</f>
        <v>0</v>
      </c>
      <c r="Z771" s="21">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21"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A!CP555</f>
        <v>0</v>
      </c>
      <c r="CR771">
        <f>A!CQ555</f>
        <v>0</v>
      </c>
    </row>
    <row r="772" spans="1:96"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21" t="str">
        <f>IF(A!P772="","",INDEX(B!$A$1:$BT$2000,MATCH(A!P772,B!$AX$1:$AX$2000,0),D!$B$15))</f>
        <v/>
      </c>
      <c r="Q772">
        <f>A!Q772</f>
        <v>0</v>
      </c>
      <c r="R772">
        <f>A!R772</f>
        <v>0</v>
      </c>
      <c r="S772">
        <f>A!S772</f>
        <v>0</v>
      </c>
      <c r="T772">
        <f>A!T772</f>
        <v>0</v>
      </c>
      <c r="U772">
        <f>A!U772</f>
        <v>0</v>
      </c>
      <c r="V772" s="21">
        <f>IF(A!V772="&lt;",1,A!V772)</f>
        <v>0</v>
      </c>
      <c r="W772">
        <f>A!W772</f>
        <v>0</v>
      </c>
      <c r="X772">
        <f>A!X772</f>
        <v>0</v>
      </c>
      <c r="Y772">
        <f>A!Y772</f>
        <v>0</v>
      </c>
      <c r="Z772" s="21">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21"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A!CP556</f>
        <v>0</v>
      </c>
      <c r="CR772">
        <f>A!CQ556</f>
        <v>0</v>
      </c>
    </row>
    <row r="773" spans="1:96"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21" t="str">
        <f>IF(A!P773="","",INDEX(B!$A$1:$BT$2000,MATCH(A!P773,B!$AX$1:$AX$2000,0),D!$B$15))</f>
        <v/>
      </c>
      <c r="Q773">
        <f>A!Q773</f>
        <v>0</v>
      </c>
      <c r="R773">
        <f>A!R773</f>
        <v>0</v>
      </c>
      <c r="S773">
        <f>A!S773</f>
        <v>0</v>
      </c>
      <c r="T773">
        <f>A!T773</f>
        <v>0</v>
      </c>
      <c r="U773">
        <f>A!U773</f>
        <v>0</v>
      </c>
      <c r="V773" s="21">
        <f>IF(A!V773="&lt;",1,A!V773)</f>
        <v>0</v>
      </c>
      <c r="W773">
        <f>A!W773</f>
        <v>0</v>
      </c>
      <c r="X773">
        <f>A!X773</f>
        <v>0</v>
      </c>
      <c r="Y773">
        <f>A!Y773</f>
        <v>0</v>
      </c>
      <c r="Z773" s="21">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21"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A!CP557</f>
        <v>0</v>
      </c>
      <c r="CR773">
        <f>A!CQ557</f>
        <v>0</v>
      </c>
    </row>
    <row r="774" spans="1:96"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21" t="str">
        <f>IF(A!P774="","",INDEX(B!$A$1:$BT$2000,MATCH(A!P774,B!$AX$1:$AX$2000,0),D!$B$15))</f>
        <v/>
      </c>
      <c r="Q774">
        <f>A!Q774</f>
        <v>0</v>
      </c>
      <c r="R774">
        <f>A!R774</f>
        <v>0</v>
      </c>
      <c r="S774">
        <f>A!S774</f>
        <v>0</v>
      </c>
      <c r="T774">
        <f>A!T774</f>
        <v>0</v>
      </c>
      <c r="U774">
        <f>A!U774</f>
        <v>0</v>
      </c>
      <c r="V774" s="21">
        <f>IF(A!V774="&lt;",1,A!V774)</f>
        <v>0</v>
      </c>
      <c r="W774">
        <f>A!W774</f>
        <v>0</v>
      </c>
      <c r="X774">
        <f>A!X774</f>
        <v>0</v>
      </c>
      <c r="Y774">
        <f>A!Y774</f>
        <v>0</v>
      </c>
      <c r="Z774" s="21">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21"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A!CP558</f>
        <v>0</v>
      </c>
      <c r="CR774">
        <f>A!CQ558</f>
        <v>0</v>
      </c>
    </row>
    <row r="775" spans="1:96"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21" t="str">
        <f>IF(A!P775="","",INDEX(B!$A$1:$BT$2000,MATCH(A!P775,B!$AX$1:$AX$2000,0),D!$B$15))</f>
        <v/>
      </c>
      <c r="Q775">
        <f>A!Q775</f>
        <v>0</v>
      </c>
      <c r="R775">
        <f>A!R775</f>
        <v>0</v>
      </c>
      <c r="S775">
        <f>A!S775</f>
        <v>0</v>
      </c>
      <c r="T775">
        <f>A!T775</f>
        <v>0</v>
      </c>
      <c r="U775">
        <f>A!U775</f>
        <v>0</v>
      </c>
      <c r="V775" s="21">
        <f>IF(A!V775="&lt;",1,A!V775)</f>
        <v>0</v>
      </c>
      <c r="W775">
        <f>A!W775</f>
        <v>0</v>
      </c>
      <c r="X775">
        <f>A!X775</f>
        <v>0</v>
      </c>
      <c r="Y775">
        <f>A!Y775</f>
        <v>0</v>
      </c>
      <c r="Z775" s="21">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21"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A!CP559</f>
        <v>0</v>
      </c>
      <c r="CR775">
        <f>A!CQ559</f>
        <v>0</v>
      </c>
    </row>
    <row r="776" spans="1:96"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21" t="str">
        <f>IF(A!P776="","",INDEX(B!$A$1:$BT$2000,MATCH(A!P776,B!$AX$1:$AX$2000,0),D!$B$15))</f>
        <v/>
      </c>
      <c r="Q776">
        <f>A!Q776</f>
        <v>0</v>
      </c>
      <c r="R776">
        <f>A!R776</f>
        <v>0</v>
      </c>
      <c r="S776">
        <f>A!S776</f>
        <v>0</v>
      </c>
      <c r="T776">
        <f>A!T776</f>
        <v>0</v>
      </c>
      <c r="U776">
        <f>A!U776</f>
        <v>0</v>
      </c>
      <c r="V776" s="21">
        <f>IF(A!V776="&lt;",1,A!V776)</f>
        <v>0</v>
      </c>
      <c r="W776">
        <f>A!W776</f>
        <v>0</v>
      </c>
      <c r="X776">
        <f>A!X776</f>
        <v>0</v>
      </c>
      <c r="Y776">
        <f>A!Y776</f>
        <v>0</v>
      </c>
      <c r="Z776" s="21">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21"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A!CP560</f>
        <v>0</v>
      </c>
      <c r="CR776">
        <f>A!CQ560</f>
        <v>0</v>
      </c>
    </row>
    <row r="777" spans="1:96"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21" t="str">
        <f>IF(A!P777="","",INDEX(B!$A$1:$BT$2000,MATCH(A!P777,B!$AX$1:$AX$2000,0),D!$B$15))</f>
        <v/>
      </c>
      <c r="Q777">
        <f>A!Q777</f>
        <v>0</v>
      </c>
      <c r="R777">
        <f>A!R777</f>
        <v>0</v>
      </c>
      <c r="S777">
        <f>A!S777</f>
        <v>0</v>
      </c>
      <c r="T777">
        <f>A!T777</f>
        <v>0</v>
      </c>
      <c r="U777">
        <f>A!U777</f>
        <v>0</v>
      </c>
      <c r="V777" s="21">
        <f>IF(A!V777="&lt;",1,A!V777)</f>
        <v>0</v>
      </c>
      <c r="W777">
        <f>A!W777</f>
        <v>0</v>
      </c>
      <c r="X777">
        <f>A!X777</f>
        <v>0</v>
      </c>
      <c r="Y777">
        <f>A!Y777</f>
        <v>0</v>
      </c>
      <c r="Z777" s="21">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21"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A!CP561</f>
        <v>0</v>
      </c>
      <c r="CR777">
        <f>A!CQ561</f>
        <v>0</v>
      </c>
    </row>
    <row r="778" spans="1:96"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21" t="str">
        <f>IF(A!P778="","",INDEX(B!$A$1:$BT$2000,MATCH(A!P778,B!$AX$1:$AX$2000,0),D!$B$15))</f>
        <v/>
      </c>
      <c r="Q778">
        <f>A!Q778</f>
        <v>0</v>
      </c>
      <c r="R778">
        <f>A!R778</f>
        <v>0</v>
      </c>
      <c r="S778">
        <f>A!S778</f>
        <v>0</v>
      </c>
      <c r="T778">
        <f>A!T778</f>
        <v>0</v>
      </c>
      <c r="U778">
        <f>A!U778</f>
        <v>0</v>
      </c>
      <c r="V778" s="21">
        <f>IF(A!V778="&lt;",1,A!V778)</f>
        <v>0</v>
      </c>
      <c r="W778">
        <f>A!W778</f>
        <v>0</v>
      </c>
      <c r="X778">
        <f>A!X778</f>
        <v>0</v>
      </c>
      <c r="Y778">
        <f>A!Y778</f>
        <v>0</v>
      </c>
      <c r="Z778" s="21">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21"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A!CP562</f>
        <v>0</v>
      </c>
      <c r="CR778">
        <f>A!CQ562</f>
        <v>0</v>
      </c>
    </row>
    <row r="779" spans="1:96"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21" t="str">
        <f>IF(A!P779="","",INDEX(B!$A$1:$BT$2000,MATCH(A!P779,B!$AX$1:$AX$2000,0),D!$B$15))</f>
        <v/>
      </c>
      <c r="Q779">
        <f>A!Q779</f>
        <v>0</v>
      </c>
      <c r="R779">
        <f>A!R779</f>
        <v>0</v>
      </c>
      <c r="S779">
        <f>A!S779</f>
        <v>0</v>
      </c>
      <c r="T779">
        <f>A!T779</f>
        <v>0</v>
      </c>
      <c r="U779">
        <f>A!U779</f>
        <v>0</v>
      </c>
      <c r="V779" s="21">
        <f>IF(A!V779="&lt;",1,A!V779)</f>
        <v>0</v>
      </c>
      <c r="W779">
        <f>A!W779</f>
        <v>0</v>
      </c>
      <c r="X779">
        <f>A!X779</f>
        <v>0</v>
      </c>
      <c r="Y779">
        <f>A!Y779</f>
        <v>0</v>
      </c>
      <c r="Z779" s="21">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21"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A!CP563</f>
        <v>0</v>
      </c>
      <c r="CR779">
        <f>A!CQ563</f>
        <v>0</v>
      </c>
    </row>
    <row r="780" spans="1:96"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21" t="str">
        <f>IF(A!P780="","",INDEX(B!$A$1:$BT$2000,MATCH(A!P780,B!$AX$1:$AX$2000,0),D!$B$15))</f>
        <v/>
      </c>
      <c r="Q780">
        <f>A!Q780</f>
        <v>0</v>
      </c>
      <c r="R780">
        <f>A!R780</f>
        <v>0</v>
      </c>
      <c r="S780">
        <f>A!S780</f>
        <v>0</v>
      </c>
      <c r="T780">
        <f>A!T780</f>
        <v>0</v>
      </c>
      <c r="U780">
        <f>A!U780</f>
        <v>0</v>
      </c>
      <c r="V780" s="21">
        <f>IF(A!V780="&lt;",1,A!V780)</f>
        <v>0</v>
      </c>
      <c r="W780">
        <f>A!W780</f>
        <v>0</v>
      </c>
      <c r="X780">
        <f>A!X780</f>
        <v>0</v>
      </c>
      <c r="Y780">
        <f>A!Y780</f>
        <v>0</v>
      </c>
      <c r="Z780" s="21">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21"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A!CP564</f>
        <v>0</v>
      </c>
      <c r="CR780">
        <f>A!CQ564</f>
        <v>0</v>
      </c>
    </row>
    <row r="781" spans="1:96"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21" t="str">
        <f>IF(A!P781="","",INDEX(B!$A$1:$BT$2000,MATCH(A!P781,B!$AX$1:$AX$2000,0),D!$B$15))</f>
        <v/>
      </c>
      <c r="Q781">
        <f>A!Q781</f>
        <v>0</v>
      </c>
      <c r="R781">
        <f>A!R781</f>
        <v>0</v>
      </c>
      <c r="S781">
        <f>A!S781</f>
        <v>0</v>
      </c>
      <c r="T781">
        <f>A!T781</f>
        <v>0</v>
      </c>
      <c r="U781">
        <f>A!U781</f>
        <v>0</v>
      </c>
      <c r="V781" s="21">
        <f>IF(A!V781="&lt;",1,A!V781)</f>
        <v>0</v>
      </c>
      <c r="W781">
        <f>A!W781</f>
        <v>0</v>
      </c>
      <c r="X781">
        <f>A!X781</f>
        <v>0</v>
      </c>
      <c r="Y781">
        <f>A!Y781</f>
        <v>0</v>
      </c>
      <c r="Z781" s="21">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21"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A!CP565</f>
        <v>0</v>
      </c>
      <c r="CR781">
        <f>A!CQ565</f>
        <v>0</v>
      </c>
    </row>
    <row r="782" spans="1:96"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21" t="str">
        <f>IF(A!P782="","",INDEX(B!$A$1:$BT$2000,MATCH(A!P782,B!$AX$1:$AX$2000,0),D!$B$15))</f>
        <v/>
      </c>
      <c r="Q782">
        <f>A!Q782</f>
        <v>0</v>
      </c>
      <c r="R782">
        <f>A!R782</f>
        <v>0</v>
      </c>
      <c r="S782">
        <f>A!S782</f>
        <v>0</v>
      </c>
      <c r="T782">
        <f>A!T782</f>
        <v>0</v>
      </c>
      <c r="U782">
        <f>A!U782</f>
        <v>0</v>
      </c>
      <c r="V782" s="21">
        <f>IF(A!V782="&lt;",1,A!V782)</f>
        <v>0</v>
      </c>
      <c r="W782">
        <f>A!W782</f>
        <v>0</v>
      </c>
      <c r="X782">
        <f>A!X782</f>
        <v>0</v>
      </c>
      <c r="Y782">
        <f>A!Y782</f>
        <v>0</v>
      </c>
      <c r="Z782" s="21">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21"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A!CP566</f>
        <v>0</v>
      </c>
      <c r="CR782">
        <f>A!CQ566</f>
        <v>0</v>
      </c>
    </row>
    <row r="783" spans="1:96"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21" t="str">
        <f>IF(A!P783="","",INDEX(B!$A$1:$BT$2000,MATCH(A!P783,B!$AX$1:$AX$2000,0),D!$B$15))</f>
        <v/>
      </c>
      <c r="Q783">
        <f>A!Q783</f>
        <v>0</v>
      </c>
      <c r="R783">
        <f>A!R783</f>
        <v>0</v>
      </c>
      <c r="S783">
        <f>A!S783</f>
        <v>0</v>
      </c>
      <c r="T783">
        <f>A!T783</f>
        <v>0</v>
      </c>
      <c r="U783">
        <f>A!U783</f>
        <v>0</v>
      </c>
      <c r="V783" s="21">
        <f>IF(A!V783="&lt;",1,A!V783)</f>
        <v>0</v>
      </c>
      <c r="W783">
        <f>A!W783</f>
        <v>0</v>
      </c>
      <c r="X783">
        <f>A!X783</f>
        <v>0</v>
      </c>
      <c r="Y783">
        <f>A!Y783</f>
        <v>0</v>
      </c>
      <c r="Z783" s="21">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21"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A!CP567</f>
        <v>0</v>
      </c>
      <c r="CR783">
        <f>A!CQ567</f>
        <v>0</v>
      </c>
    </row>
    <row r="784" spans="1:96"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21" t="str">
        <f>IF(A!P784="","",INDEX(B!$A$1:$BT$2000,MATCH(A!P784,B!$AX$1:$AX$2000,0),D!$B$15))</f>
        <v/>
      </c>
      <c r="Q784">
        <f>A!Q784</f>
        <v>0</v>
      </c>
      <c r="R784">
        <f>A!R784</f>
        <v>0</v>
      </c>
      <c r="S784">
        <f>A!S784</f>
        <v>0</v>
      </c>
      <c r="T784">
        <f>A!T784</f>
        <v>0</v>
      </c>
      <c r="U784">
        <f>A!U784</f>
        <v>0</v>
      </c>
      <c r="V784" s="21">
        <f>IF(A!V784="&lt;",1,A!V784)</f>
        <v>0</v>
      </c>
      <c r="W784">
        <f>A!W784</f>
        <v>0</v>
      </c>
      <c r="X784">
        <f>A!X784</f>
        <v>0</v>
      </c>
      <c r="Y784">
        <f>A!Y784</f>
        <v>0</v>
      </c>
      <c r="Z784" s="21">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21"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A!CP568</f>
        <v>0</v>
      </c>
      <c r="CR784">
        <f>A!CQ568</f>
        <v>0</v>
      </c>
    </row>
    <row r="785" spans="1:96"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21" t="str">
        <f>IF(A!P785="","",INDEX(B!$A$1:$BT$2000,MATCH(A!P785,B!$AX$1:$AX$2000,0),D!$B$15))</f>
        <v/>
      </c>
      <c r="Q785">
        <f>A!Q785</f>
        <v>0</v>
      </c>
      <c r="R785">
        <f>A!R785</f>
        <v>0</v>
      </c>
      <c r="S785">
        <f>A!S785</f>
        <v>0</v>
      </c>
      <c r="T785">
        <f>A!T785</f>
        <v>0</v>
      </c>
      <c r="U785">
        <f>A!U785</f>
        <v>0</v>
      </c>
      <c r="V785" s="21">
        <f>IF(A!V785="&lt;",1,A!V785)</f>
        <v>0</v>
      </c>
      <c r="W785">
        <f>A!W785</f>
        <v>0</v>
      </c>
      <c r="X785">
        <f>A!X785</f>
        <v>0</v>
      </c>
      <c r="Y785">
        <f>A!Y785</f>
        <v>0</v>
      </c>
      <c r="Z785" s="21">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21"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A!CP569</f>
        <v>0</v>
      </c>
      <c r="CR785">
        <f>A!CQ569</f>
        <v>0</v>
      </c>
    </row>
    <row r="786" spans="1:96"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21" t="str">
        <f>IF(A!P786="","",INDEX(B!$A$1:$BT$2000,MATCH(A!P786,B!$AX$1:$AX$2000,0),D!$B$15))</f>
        <v/>
      </c>
      <c r="Q786">
        <f>A!Q786</f>
        <v>0</v>
      </c>
      <c r="R786">
        <f>A!R786</f>
        <v>0</v>
      </c>
      <c r="S786">
        <f>A!S786</f>
        <v>0</v>
      </c>
      <c r="T786">
        <f>A!T786</f>
        <v>0</v>
      </c>
      <c r="U786">
        <f>A!U786</f>
        <v>0</v>
      </c>
      <c r="V786" s="21">
        <f>IF(A!V786="&lt;",1,A!V786)</f>
        <v>0</v>
      </c>
      <c r="W786">
        <f>A!W786</f>
        <v>0</v>
      </c>
      <c r="X786">
        <f>A!X786</f>
        <v>0</v>
      </c>
      <c r="Y786">
        <f>A!Y786</f>
        <v>0</v>
      </c>
      <c r="Z786" s="21">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21"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A!CP570</f>
        <v>0</v>
      </c>
      <c r="CR786">
        <f>A!CQ570</f>
        <v>0</v>
      </c>
    </row>
    <row r="787" spans="1:96"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21" t="str">
        <f>IF(A!P787="","",INDEX(B!$A$1:$BT$2000,MATCH(A!P787,B!$AX$1:$AX$2000,0),D!$B$15))</f>
        <v/>
      </c>
      <c r="Q787">
        <f>A!Q787</f>
        <v>0</v>
      </c>
      <c r="R787">
        <f>A!R787</f>
        <v>0</v>
      </c>
      <c r="S787">
        <f>A!S787</f>
        <v>0</v>
      </c>
      <c r="T787">
        <f>A!T787</f>
        <v>0</v>
      </c>
      <c r="U787">
        <f>A!U787</f>
        <v>0</v>
      </c>
      <c r="V787" s="21">
        <f>IF(A!V787="&lt;",1,A!V787)</f>
        <v>0</v>
      </c>
      <c r="W787">
        <f>A!W787</f>
        <v>0</v>
      </c>
      <c r="X787">
        <f>A!X787</f>
        <v>0</v>
      </c>
      <c r="Y787">
        <f>A!Y787</f>
        <v>0</v>
      </c>
      <c r="Z787" s="21">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21"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A!CP571</f>
        <v>0</v>
      </c>
      <c r="CR787">
        <f>A!CQ571</f>
        <v>0</v>
      </c>
    </row>
    <row r="788" spans="1:96"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21" t="str">
        <f>IF(A!P788="","",INDEX(B!$A$1:$BT$2000,MATCH(A!P788,B!$AX$1:$AX$2000,0),D!$B$15))</f>
        <v/>
      </c>
      <c r="Q788">
        <f>A!Q788</f>
        <v>0</v>
      </c>
      <c r="R788">
        <f>A!R788</f>
        <v>0</v>
      </c>
      <c r="S788">
        <f>A!S788</f>
        <v>0</v>
      </c>
      <c r="T788">
        <f>A!T788</f>
        <v>0</v>
      </c>
      <c r="U788">
        <f>A!U788</f>
        <v>0</v>
      </c>
      <c r="V788" s="21">
        <f>IF(A!V788="&lt;",1,A!V788)</f>
        <v>0</v>
      </c>
      <c r="W788">
        <f>A!W788</f>
        <v>0</v>
      </c>
      <c r="X788">
        <f>A!X788</f>
        <v>0</v>
      </c>
      <c r="Y788">
        <f>A!Y788</f>
        <v>0</v>
      </c>
      <c r="Z788" s="21">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21"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A!CP572</f>
        <v>0</v>
      </c>
      <c r="CR788">
        <f>A!CQ572</f>
        <v>0</v>
      </c>
    </row>
    <row r="789" spans="1:96"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21" t="str">
        <f>IF(A!P789="","",INDEX(B!$A$1:$BT$2000,MATCH(A!P789,B!$AX$1:$AX$2000,0),D!$B$15))</f>
        <v/>
      </c>
      <c r="Q789">
        <f>A!Q789</f>
        <v>0</v>
      </c>
      <c r="R789">
        <f>A!R789</f>
        <v>0</v>
      </c>
      <c r="S789">
        <f>A!S789</f>
        <v>0</v>
      </c>
      <c r="T789">
        <f>A!T789</f>
        <v>0</v>
      </c>
      <c r="U789">
        <f>A!U789</f>
        <v>0</v>
      </c>
      <c r="V789" s="21">
        <f>IF(A!V789="&lt;",1,A!V789)</f>
        <v>0</v>
      </c>
      <c r="W789">
        <f>A!W789</f>
        <v>0</v>
      </c>
      <c r="X789">
        <f>A!X789</f>
        <v>0</v>
      </c>
      <c r="Y789">
        <f>A!Y789</f>
        <v>0</v>
      </c>
      <c r="Z789" s="21">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21"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A!CP573</f>
        <v>0</v>
      </c>
      <c r="CR789">
        <f>A!CQ573</f>
        <v>0</v>
      </c>
    </row>
    <row r="790" spans="1:96"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21" t="str">
        <f>IF(A!P790="","",INDEX(B!$A$1:$BT$2000,MATCH(A!P790,B!$AX$1:$AX$2000,0),D!$B$15))</f>
        <v/>
      </c>
      <c r="Q790">
        <f>A!Q790</f>
        <v>0</v>
      </c>
      <c r="R790">
        <f>A!R790</f>
        <v>0</v>
      </c>
      <c r="S790">
        <f>A!S790</f>
        <v>0</v>
      </c>
      <c r="T790">
        <f>A!T790</f>
        <v>0</v>
      </c>
      <c r="U790">
        <f>A!U790</f>
        <v>0</v>
      </c>
      <c r="V790" s="21">
        <f>IF(A!V790="&lt;",1,A!V790)</f>
        <v>0</v>
      </c>
      <c r="W790">
        <f>A!W790</f>
        <v>0</v>
      </c>
      <c r="X790">
        <f>A!X790</f>
        <v>0</v>
      </c>
      <c r="Y790">
        <f>A!Y790</f>
        <v>0</v>
      </c>
      <c r="Z790" s="21">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21"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A!CP574</f>
        <v>0</v>
      </c>
      <c r="CR790">
        <f>A!CQ574</f>
        <v>0</v>
      </c>
    </row>
    <row r="791" spans="1:96"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21" t="str">
        <f>IF(A!P791="","",INDEX(B!$A$1:$BT$2000,MATCH(A!P791,B!$AX$1:$AX$2000,0),D!$B$15))</f>
        <v/>
      </c>
      <c r="Q791">
        <f>A!Q791</f>
        <v>0</v>
      </c>
      <c r="R791">
        <f>A!R791</f>
        <v>0</v>
      </c>
      <c r="S791">
        <f>A!S791</f>
        <v>0</v>
      </c>
      <c r="T791">
        <f>A!T791</f>
        <v>0</v>
      </c>
      <c r="U791">
        <f>A!U791</f>
        <v>0</v>
      </c>
      <c r="V791" s="21">
        <f>IF(A!V791="&lt;",1,A!V791)</f>
        <v>0</v>
      </c>
      <c r="W791">
        <f>A!W791</f>
        <v>0</v>
      </c>
      <c r="X791">
        <f>A!X791</f>
        <v>0</v>
      </c>
      <c r="Y791">
        <f>A!Y791</f>
        <v>0</v>
      </c>
      <c r="Z791" s="21">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21"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A!CP575</f>
        <v>0</v>
      </c>
      <c r="CR791">
        <f>A!CQ575</f>
        <v>0</v>
      </c>
    </row>
    <row r="792" spans="1:96"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21" t="str">
        <f>IF(A!P792="","",INDEX(B!$A$1:$BT$2000,MATCH(A!P792,B!$AX$1:$AX$2000,0),D!$B$15))</f>
        <v/>
      </c>
      <c r="Q792">
        <f>A!Q792</f>
        <v>0</v>
      </c>
      <c r="R792">
        <f>A!R792</f>
        <v>0</v>
      </c>
      <c r="S792">
        <f>A!S792</f>
        <v>0</v>
      </c>
      <c r="T792">
        <f>A!T792</f>
        <v>0</v>
      </c>
      <c r="U792">
        <f>A!U792</f>
        <v>0</v>
      </c>
      <c r="V792" s="21">
        <f>IF(A!V792="&lt;",1,A!V792)</f>
        <v>0</v>
      </c>
      <c r="W792">
        <f>A!W792</f>
        <v>0</v>
      </c>
      <c r="X792">
        <f>A!X792</f>
        <v>0</v>
      </c>
      <c r="Y792">
        <f>A!Y792</f>
        <v>0</v>
      </c>
      <c r="Z792" s="21">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21"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A!CP576</f>
        <v>0</v>
      </c>
      <c r="CR792">
        <f>A!CQ576</f>
        <v>0</v>
      </c>
    </row>
    <row r="793" spans="1:96"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21" t="str">
        <f>IF(A!P793="","",INDEX(B!$A$1:$BT$2000,MATCH(A!P793,B!$AX$1:$AX$2000,0),D!$B$15))</f>
        <v/>
      </c>
      <c r="Q793">
        <f>A!Q793</f>
        <v>0</v>
      </c>
      <c r="R793">
        <f>A!R793</f>
        <v>0</v>
      </c>
      <c r="S793">
        <f>A!S793</f>
        <v>0</v>
      </c>
      <c r="T793">
        <f>A!T793</f>
        <v>0</v>
      </c>
      <c r="U793">
        <f>A!U793</f>
        <v>0</v>
      </c>
      <c r="V793" s="21">
        <f>IF(A!V793="&lt;",1,A!V793)</f>
        <v>0</v>
      </c>
      <c r="W793">
        <f>A!W793</f>
        <v>0</v>
      </c>
      <c r="X793">
        <f>A!X793</f>
        <v>0</v>
      </c>
      <c r="Y793">
        <f>A!Y793</f>
        <v>0</v>
      </c>
      <c r="Z793" s="21">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21"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A!CP577</f>
        <v>0</v>
      </c>
      <c r="CR793">
        <f>A!CQ577</f>
        <v>0</v>
      </c>
    </row>
    <row r="794" spans="1:96"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21" t="str">
        <f>IF(A!P794="","",INDEX(B!$A$1:$BT$2000,MATCH(A!P794,B!$AX$1:$AX$2000,0),D!$B$15))</f>
        <v/>
      </c>
      <c r="Q794">
        <f>A!Q794</f>
        <v>0</v>
      </c>
      <c r="R794">
        <f>A!R794</f>
        <v>0</v>
      </c>
      <c r="S794">
        <f>A!S794</f>
        <v>0</v>
      </c>
      <c r="T794">
        <f>A!T794</f>
        <v>0</v>
      </c>
      <c r="U794">
        <f>A!U794</f>
        <v>0</v>
      </c>
      <c r="V794" s="21">
        <f>IF(A!V794="&lt;",1,A!V794)</f>
        <v>0</v>
      </c>
      <c r="W794">
        <f>A!W794</f>
        <v>0</v>
      </c>
      <c r="X794">
        <f>A!X794</f>
        <v>0</v>
      </c>
      <c r="Y794">
        <f>A!Y794</f>
        <v>0</v>
      </c>
      <c r="Z794" s="21">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21"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A!CP578</f>
        <v>0</v>
      </c>
      <c r="CR794">
        <f>A!CQ578</f>
        <v>0</v>
      </c>
    </row>
    <row r="795" spans="1:96"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21" t="str">
        <f>IF(A!P795="","",INDEX(B!$A$1:$BT$2000,MATCH(A!P795,B!$AX$1:$AX$2000,0),D!$B$15))</f>
        <v/>
      </c>
      <c r="Q795">
        <f>A!Q795</f>
        <v>0</v>
      </c>
      <c r="R795">
        <f>A!R795</f>
        <v>0</v>
      </c>
      <c r="S795">
        <f>A!S795</f>
        <v>0</v>
      </c>
      <c r="T795">
        <f>A!T795</f>
        <v>0</v>
      </c>
      <c r="U795">
        <f>A!U795</f>
        <v>0</v>
      </c>
      <c r="V795" s="21">
        <f>IF(A!V795="&lt;",1,A!V795)</f>
        <v>0</v>
      </c>
      <c r="W795">
        <f>A!W795</f>
        <v>0</v>
      </c>
      <c r="X795">
        <f>A!X795</f>
        <v>0</v>
      </c>
      <c r="Y795">
        <f>A!Y795</f>
        <v>0</v>
      </c>
      <c r="Z795" s="21">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21"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A!CP579</f>
        <v>0</v>
      </c>
      <c r="CR795">
        <f>A!CQ579</f>
        <v>0</v>
      </c>
    </row>
    <row r="796" spans="1:96"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21" t="str">
        <f>IF(A!P796="","",INDEX(B!$A$1:$BT$2000,MATCH(A!P796,B!$AX$1:$AX$2000,0),D!$B$15))</f>
        <v/>
      </c>
      <c r="Q796">
        <f>A!Q796</f>
        <v>0</v>
      </c>
      <c r="R796">
        <f>A!R796</f>
        <v>0</v>
      </c>
      <c r="S796">
        <f>A!S796</f>
        <v>0</v>
      </c>
      <c r="T796">
        <f>A!T796</f>
        <v>0</v>
      </c>
      <c r="U796">
        <f>A!U796</f>
        <v>0</v>
      </c>
      <c r="V796" s="21">
        <f>IF(A!V796="&lt;",1,A!V796)</f>
        <v>0</v>
      </c>
      <c r="W796">
        <f>A!W796</f>
        <v>0</v>
      </c>
      <c r="X796">
        <f>A!X796</f>
        <v>0</v>
      </c>
      <c r="Y796">
        <f>A!Y796</f>
        <v>0</v>
      </c>
      <c r="Z796" s="21">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21"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A!CP580</f>
        <v>0</v>
      </c>
      <c r="CR796">
        <f>A!CQ580</f>
        <v>0</v>
      </c>
    </row>
    <row r="797" spans="1:96"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21" t="str">
        <f>IF(A!P797="","",INDEX(B!$A$1:$BT$2000,MATCH(A!P797,B!$AX$1:$AX$2000,0),D!$B$15))</f>
        <v/>
      </c>
      <c r="Q797">
        <f>A!Q797</f>
        <v>0</v>
      </c>
      <c r="R797">
        <f>A!R797</f>
        <v>0</v>
      </c>
      <c r="S797">
        <f>A!S797</f>
        <v>0</v>
      </c>
      <c r="T797">
        <f>A!T797</f>
        <v>0</v>
      </c>
      <c r="U797">
        <f>A!U797</f>
        <v>0</v>
      </c>
      <c r="V797" s="21">
        <f>IF(A!V797="&lt;",1,A!V797)</f>
        <v>0</v>
      </c>
      <c r="W797">
        <f>A!W797</f>
        <v>0</v>
      </c>
      <c r="X797">
        <f>A!X797</f>
        <v>0</v>
      </c>
      <c r="Y797">
        <f>A!Y797</f>
        <v>0</v>
      </c>
      <c r="Z797" s="21">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21"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A!CP581</f>
        <v>0</v>
      </c>
      <c r="CR797">
        <f>A!CQ581</f>
        <v>0</v>
      </c>
    </row>
    <row r="798" spans="1:96"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21" t="str">
        <f>IF(A!P798="","",INDEX(B!$A$1:$BT$2000,MATCH(A!P798,B!$AX$1:$AX$2000,0),D!$B$15))</f>
        <v/>
      </c>
      <c r="Q798">
        <f>A!Q798</f>
        <v>0</v>
      </c>
      <c r="R798">
        <f>A!R798</f>
        <v>0</v>
      </c>
      <c r="S798">
        <f>A!S798</f>
        <v>0</v>
      </c>
      <c r="T798">
        <f>A!T798</f>
        <v>0</v>
      </c>
      <c r="U798">
        <f>A!U798</f>
        <v>0</v>
      </c>
      <c r="V798" s="21">
        <f>IF(A!V798="&lt;",1,A!V798)</f>
        <v>0</v>
      </c>
      <c r="W798">
        <f>A!W798</f>
        <v>0</v>
      </c>
      <c r="X798">
        <f>A!X798</f>
        <v>0</v>
      </c>
      <c r="Y798">
        <f>A!Y798</f>
        <v>0</v>
      </c>
      <c r="Z798" s="21">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21"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A!CP582</f>
        <v>0</v>
      </c>
      <c r="CR798">
        <f>A!CQ582</f>
        <v>0</v>
      </c>
    </row>
    <row r="799" spans="1:96"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21" t="str">
        <f>IF(A!P799="","",INDEX(B!$A$1:$BT$2000,MATCH(A!P799,B!$AX$1:$AX$2000,0),D!$B$15))</f>
        <v/>
      </c>
      <c r="Q799">
        <f>A!Q799</f>
        <v>0</v>
      </c>
      <c r="R799">
        <f>A!R799</f>
        <v>0</v>
      </c>
      <c r="S799">
        <f>A!S799</f>
        <v>0</v>
      </c>
      <c r="T799">
        <f>A!T799</f>
        <v>0</v>
      </c>
      <c r="U799">
        <f>A!U799</f>
        <v>0</v>
      </c>
      <c r="V799" s="21">
        <f>IF(A!V799="&lt;",1,A!V799)</f>
        <v>0</v>
      </c>
      <c r="W799">
        <f>A!W799</f>
        <v>0</v>
      </c>
      <c r="X799">
        <f>A!X799</f>
        <v>0</v>
      </c>
      <c r="Y799">
        <f>A!Y799</f>
        <v>0</v>
      </c>
      <c r="Z799" s="21">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21"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A!CP583</f>
        <v>0</v>
      </c>
      <c r="CR799">
        <f>A!CQ583</f>
        <v>0</v>
      </c>
    </row>
    <row r="800" spans="1:96"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21" t="str">
        <f>IF(A!P800="","",INDEX(B!$A$1:$BT$2000,MATCH(A!P800,B!$AX$1:$AX$2000,0),D!$B$15))</f>
        <v/>
      </c>
      <c r="Q800">
        <f>A!Q800</f>
        <v>0</v>
      </c>
      <c r="R800">
        <f>A!R800</f>
        <v>0</v>
      </c>
      <c r="S800">
        <f>A!S800</f>
        <v>0</v>
      </c>
      <c r="T800">
        <f>A!T800</f>
        <v>0</v>
      </c>
      <c r="U800">
        <f>A!U800</f>
        <v>0</v>
      </c>
      <c r="V800" s="21">
        <f>IF(A!V800="&lt;",1,A!V800)</f>
        <v>0</v>
      </c>
      <c r="W800">
        <f>A!W800</f>
        <v>0</v>
      </c>
      <c r="X800">
        <f>A!X800</f>
        <v>0</v>
      </c>
      <c r="Y800">
        <f>A!Y800</f>
        <v>0</v>
      </c>
      <c r="Z800" s="21">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21"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A!CP584</f>
        <v>0</v>
      </c>
      <c r="CR800">
        <f>A!CQ584</f>
        <v>0</v>
      </c>
    </row>
    <row r="801" spans="1:96"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21" t="str">
        <f>IF(A!P801="","",INDEX(B!$A$1:$BT$2000,MATCH(A!P801,B!$AX$1:$AX$2000,0),D!$B$15))</f>
        <v/>
      </c>
      <c r="Q801">
        <f>A!Q801</f>
        <v>0</v>
      </c>
      <c r="R801">
        <f>A!R801</f>
        <v>0</v>
      </c>
      <c r="S801">
        <f>A!S801</f>
        <v>0</v>
      </c>
      <c r="T801">
        <f>A!T801</f>
        <v>0</v>
      </c>
      <c r="U801">
        <f>A!U801</f>
        <v>0</v>
      </c>
      <c r="V801" s="21">
        <f>IF(A!V801="&lt;",1,A!V801)</f>
        <v>0</v>
      </c>
      <c r="W801">
        <f>A!W801</f>
        <v>0</v>
      </c>
      <c r="X801">
        <f>A!X801</f>
        <v>0</v>
      </c>
      <c r="Y801">
        <f>A!Y801</f>
        <v>0</v>
      </c>
      <c r="Z801" s="21">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21"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A!CP585</f>
        <v>0</v>
      </c>
      <c r="CR801">
        <f>A!CQ585</f>
        <v>0</v>
      </c>
    </row>
    <row r="802" spans="1:96"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21" t="str">
        <f>IF(A!P802="","",INDEX(B!$A$1:$BT$2000,MATCH(A!P802,B!$AX$1:$AX$2000,0),D!$B$15))</f>
        <v/>
      </c>
      <c r="Q802">
        <f>A!Q802</f>
        <v>0</v>
      </c>
      <c r="R802">
        <f>A!R802</f>
        <v>0</v>
      </c>
      <c r="S802">
        <f>A!S802</f>
        <v>0</v>
      </c>
      <c r="T802">
        <f>A!T802</f>
        <v>0</v>
      </c>
      <c r="U802">
        <f>A!U802</f>
        <v>0</v>
      </c>
      <c r="V802" s="21">
        <f>IF(A!V802="&lt;",1,A!V802)</f>
        <v>0</v>
      </c>
      <c r="W802">
        <f>A!W802</f>
        <v>0</v>
      </c>
      <c r="X802">
        <f>A!X802</f>
        <v>0</v>
      </c>
      <c r="Y802">
        <f>A!Y802</f>
        <v>0</v>
      </c>
      <c r="Z802" s="21">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21"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A!CP586</f>
        <v>0</v>
      </c>
      <c r="CR802">
        <f>A!CQ586</f>
        <v>0</v>
      </c>
    </row>
    <row r="803" spans="1:96"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21" t="str">
        <f>IF(A!P803="","",INDEX(B!$A$1:$BT$2000,MATCH(A!P803,B!$AX$1:$AX$2000,0),D!$B$15))</f>
        <v/>
      </c>
      <c r="Q803">
        <f>A!Q803</f>
        <v>0</v>
      </c>
      <c r="R803">
        <f>A!R803</f>
        <v>0</v>
      </c>
      <c r="S803">
        <f>A!S803</f>
        <v>0</v>
      </c>
      <c r="T803">
        <f>A!T803</f>
        <v>0</v>
      </c>
      <c r="U803">
        <f>A!U803</f>
        <v>0</v>
      </c>
      <c r="V803" s="21">
        <f>IF(A!V803="&lt;",1,A!V803)</f>
        <v>0</v>
      </c>
      <c r="W803">
        <f>A!W803</f>
        <v>0</v>
      </c>
      <c r="X803">
        <f>A!X803</f>
        <v>0</v>
      </c>
      <c r="Y803">
        <f>A!Y803</f>
        <v>0</v>
      </c>
      <c r="Z803" s="21">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21"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A!CP587</f>
        <v>0</v>
      </c>
      <c r="CR803">
        <f>A!CQ587</f>
        <v>0</v>
      </c>
    </row>
    <row r="804" spans="1:96"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21" t="str">
        <f>IF(A!P804="","",INDEX(B!$A$1:$BT$2000,MATCH(A!P804,B!$AX$1:$AX$2000,0),D!$B$15))</f>
        <v/>
      </c>
      <c r="Q804">
        <f>A!Q804</f>
        <v>0</v>
      </c>
      <c r="R804">
        <f>A!R804</f>
        <v>0</v>
      </c>
      <c r="S804">
        <f>A!S804</f>
        <v>0</v>
      </c>
      <c r="T804">
        <f>A!T804</f>
        <v>0</v>
      </c>
      <c r="U804">
        <f>A!U804</f>
        <v>0</v>
      </c>
      <c r="V804" s="21">
        <f>IF(A!V804="&lt;",1,A!V804)</f>
        <v>0</v>
      </c>
      <c r="W804">
        <f>A!W804</f>
        <v>0</v>
      </c>
      <c r="X804">
        <f>A!X804</f>
        <v>0</v>
      </c>
      <c r="Y804">
        <f>A!Y804</f>
        <v>0</v>
      </c>
      <c r="Z804" s="21">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21"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A!CP588</f>
        <v>0</v>
      </c>
      <c r="CR804">
        <f>A!CQ588</f>
        <v>0</v>
      </c>
    </row>
    <row r="805" spans="1:96"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21" t="str">
        <f>IF(A!P805="","",INDEX(B!$A$1:$BT$2000,MATCH(A!P805,B!$AX$1:$AX$2000,0),D!$B$15))</f>
        <v/>
      </c>
      <c r="Q805">
        <f>A!Q805</f>
        <v>0</v>
      </c>
      <c r="R805">
        <f>A!R805</f>
        <v>0</v>
      </c>
      <c r="S805">
        <f>A!S805</f>
        <v>0</v>
      </c>
      <c r="T805">
        <f>A!T805</f>
        <v>0</v>
      </c>
      <c r="U805">
        <f>A!U805</f>
        <v>0</v>
      </c>
      <c r="V805" s="21">
        <f>IF(A!V805="&lt;",1,A!V805)</f>
        <v>0</v>
      </c>
      <c r="W805">
        <f>A!W805</f>
        <v>0</v>
      </c>
      <c r="X805">
        <f>A!X805</f>
        <v>0</v>
      </c>
      <c r="Y805">
        <f>A!Y805</f>
        <v>0</v>
      </c>
      <c r="Z805" s="21">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21"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A!CP589</f>
        <v>0</v>
      </c>
      <c r="CR805">
        <f>A!CQ589</f>
        <v>0</v>
      </c>
    </row>
    <row r="806" spans="1:96"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21" t="str">
        <f>IF(A!P806="","",INDEX(B!$A$1:$BT$2000,MATCH(A!P806,B!$AX$1:$AX$2000,0),D!$B$15))</f>
        <v/>
      </c>
      <c r="Q806">
        <f>A!Q806</f>
        <v>0</v>
      </c>
      <c r="R806">
        <f>A!R806</f>
        <v>0</v>
      </c>
      <c r="S806">
        <f>A!S806</f>
        <v>0</v>
      </c>
      <c r="T806">
        <f>A!T806</f>
        <v>0</v>
      </c>
      <c r="U806">
        <f>A!U806</f>
        <v>0</v>
      </c>
      <c r="V806" s="21">
        <f>IF(A!V806="&lt;",1,A!V806)</f>
        <v>0</v>
      </c>
      <c r="W806">
        <f>A!W806</f>
        <v>0</v>
      </c>
      <c r="X806">
        <f>A!X806</f>
        <v>0</v>
      </c>
      <c r="Y806">
        <f>A!Y806</f>
        <v>0</v>
      </c>
      <c r="Z806" s="21">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21"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A!CP590</f>
        <v>0</v>
      </c>
      <c r="CR806">
        <f>A!CQ590</f>
        <v>0</v>
      </c>
    </row>
    <row r="807" spans="1:96"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21" t="str">
        <f>IF(A!P807="","",INDEX(B!$A$1:$BT$2000,MATCH(A!P807,B!$AX$1:$AX$2000,0),D!$B$15))</f>
        <v/>
      </c>
      <c r="Q807">
        <f>A!Q807</f>
        <v>0</v>
      </c>
      <c r="R807">
        <f>A!R807</f>
        <v>0</v>
      </c>
      <c r="S807">
        <f>A!S807</f>
        <v>0</v>
      </c>
      <c r="T807">
        <f>A!T807</f>
        <v>0</v>
      </c>
      <c r="U807">
        <f>A!U807</f>
        <v>0</v>
      </c>
      <c r="V807" s="21">
        <f>IF(A!V807="&lt;",1,A!V807)</f>
        <v>0</v>
      </c>
      <c r="W807">
        <f>A!W807</f>
        <v>0</v>
      </c>
      <c r="X807">
        <f>A!X807</f>
        <v>0</v>
      </c>
      <c r="Y807">
        <f>A!Y807</f>
        <v>0</v>
      </c>
      <c r="Z807" s="21">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21"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A!CP591</f>
        <v>0</v>
      </c>
      <c r="CR807">
        <f>A!CQ591</f>
        <v>0</v>
      </c>
    </row>
    <row r="808" spans="1:96"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21" t="str">
        <f>IF(A!P808="","",INDEX(B!$A$1:$BT$2000,MATCH(A!P808,B!$AX$1:$AX$2000,0),D!$B$15))</f>
        <v/>
      </c>
      <c r="Q808">
        <f>A!Q808</f>
        <v>0</v>
      </c>
      <c r="R808">
        <f>A!R808</f>
        <v>0</v>
      </c>
      <c r="S808">
        <f>A!S808</f>
        <v>0</v>
      </c>
      <c r="T808">
        <f>A!T808</f>
        <v>0</v>
      </c>
      <c r="U808">
        <f>A!U808</f>
        <v>0</v>
      </c>
      <c r="V808" s="21">
        <f>IF(A!V808="&lt;",1,A!V808)</f>
        <v>0</v>
      </c>
      <c r="W808">
        <f>A!W808</f>
        <v>0</v>
      </c>
      <c r="X808">
        <f>A!X808</f>
        <v>0</v>
      </c>
      <c r="Y808">
        <f>A!Y808</f>
        <v>0</v>
      </c>
      <c r="Z808" s="21">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21"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A!CP592</f>
        <v>0</v>
      </c>
      <c r="CR808">
        <f>A!CQ592</f>
        <v>0</v>
      </c>
    </row>
    <row r="809" spans="1:96"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21" t="str">
        <f>IF(A!P809="","",INDEX(B!$A$1:$BT$2000,MATCH(A!P809,B!$AX$1:$AX$2000,0),D!$B$15))</f>
        <v/>
      </c>
      <c r="Q809">
        <f>A!Q809</f>
        <v>0</v>
      </c>
      <c r="R809">
        <f>A!R809</f>
        <v>0</v>
      </c>
      <c r="S809">
        <f>A!S809</f>
        <v>0</v>
      </c>
      <c r="T809">
        <f>A!T809</f>
        <v>0</v>
      </c>
      <c r="U809">
        <f>A!U809</f>
        <v>0</v>
      </c>
      <c r="V809" s="21">
        <f>IF(A!V809="&lt;",1,A!V809)</f>
        <v>0</v>
      </c>
      <c r="W809">
        <f>A!W809</f>
        <v>0</v>
      </c>
      <c r="X809">
        <f>A!X809</f>
        <v>0</v>
      </c>
      <c r="Y809">
        <f>A!Y809</f>
        <v>0</v>
      </c>
      <c r="Z809" s="21">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21"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A!CP593</f>
        <v>0</v>
      </c>
      <c r="CR809">
        <f>A!CQ593</f>
        <v>0</v>
      </c>
    </row>
    <row r="810" spans="1:96"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21" t="str">
        <f>IF(A!P810="","",INDEX(B!$A$1:$BT$2000,MATCH(A!P810,B!$AX$1:$AX$2000,0),D!$B$15))</f>
        <v/>
      </c>
      <c r="Q810">
        <f>A!Q810</f>
        <v>0</v>
      </c>
      <c r="R810">
        <f>A!R810</f>
        <v>0</v>
      </c>
      <c r="S810">
        <f>A!S810</f>
        <v>0</v>
      </c>
      <c r="T810">
        <f>A!T810</f>
        <v>0</v>
      </c>
      <c r="U810">
        <f>A!U810</f>
        <v>0</v>
      </c>
      <c r="V810" s="21">
        <f>IF(A!V810="&lt;",1,A!V810)</f>
        <v>0</v>
      </c>
      <c r="W810">
        <f>A!W810</f>
        <v>0</v>
      </c>
      <c r="X810">
        <f>A!X810</f>
        <v>0</v>
      </c>
      <c r="Y810">
        <f>A!Y810</f>
        <v>0</v>
      </c>
      <c r="Z810" s="21">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21"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A!CP594</f>
        <v>0</v>
      </c>
      <c r="CR810">
        <f>A!CQ594</f>
        <v>0</v>
      </c>
    </row>
    <row r="811" spans="1:96"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21" t="str">
        <f>IF(A!P811="","",INDEX(B!$A$1:$BT$2000,MATCH(A!P811,B!$AX$1:$AX$2000,0),D!$B$15))</f>
        <v/>
      </c>
      <c r="Q811">
        <f>A!Q811</f>
        <v>0</v>
      </c>
      <c r="R811">
        <f>A!R811</f>
        <v>0</v>
      </c>
      <c r="S811">
        <f>A!S811</f>
        <v>0</v>
      </c>
      <c r="T811">
        <f>A!T811</f>
        <v>0</v>
      </c>
      <c r="U811">
        <f>A!U811</f>
        <v>0</v>
      </c>
      <c r="V811" s="21">
        <f>IF(A!V811="&lt;",1,A!V811)</f>
        <v>0</v>
      </c>
      <c r="W811">
        <f>A!W811</f>
        <v>0</v>
      </c>
      <c r="X811">
        <f>A!X811</f>
        <v>0</v>
      </c>
      <c r="Y811">
        <f>A!Y811</f>
        <v>0</v>
      </c>
      <c r="Z811" s="21">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21"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A!CP595</f>
        <v>0</v>
      </c>
      <c r="CR811">
        <f>A!CQ595</f>
        <v>0</v>
      </c>
    </row>
    <row r="812" spans="1:96"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21" t="str">
        <f>IF(A!P812="","",INDEX(B!$A$1:$BT$2000,MATCH(A!P812,B!$AX$1:$AX$2000,0),D!$B$15))</f>
        <v/>
      </c>
      <c r="Q812">
        <f>A!Q812</f>
        <v>0</v>
      </c>
      <c r="R812">
        <f>A!R812</f>
        <v>0</v>
      </c>
      <c r="S812">
        <f>A!S812</f>
        <v>0</v>
      </c>
      <c r="T812">
        <f>A!T812</f>
        <v>0</v>
      </c>
      <c r="U812">
        <f>A!U812</f>
        <v>0</v>
      </c>
      <c r="V812" s="21">
        <f>IF(A!V812="&lt;",1,A!V812)</f>
        <v>0</v>
      </c>
      <c r="W812">
        <f>A!W812</f>
        <v>0</v>
      </c>
      <c r="X812">
        <f>A!X812</f>
        <v>0</v>
      </c>
      <c r="Y812">
        <f>A!Y812</f>
        <v>0</v>
      </c>
      <c r="Z812" s="21">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21"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A!CP596</f>
        <v>0</v>
      </c>
      <c r="CR812">
        <f>A!CQ596</f>
        <v>0</v>
      </c>
    </row>
    <row r="813" spans="1:96"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21" t="str">
        <f>IF(A!P813="","",INDEX(B!$A$1:$BT$2000,MATCH(A!P813,B!$AX$1:$AX$2000,0),D!$B$15))</f>
        <v/>
      </c>
      <c r="Q813">
        <f>A!Q813</f>
        <v>0</v>
      </c>
      <c r="R813">
        <f>A!R813</f>
        <v>0</v>
      </c>
      <c r="S813">
        <f>A!S813</f>
        <v>0</v>
      </c>
      <c r="T813">
        <f>A!T813</f>
        <v>0</v>
      </c>
      <c r="U813">
        <f>A!U813</f>
        <v>0</v>
      </c>
      <c r="V813" s="21">
        <f>IF(A!V813="&lt;",1,A!V813)</f>
        <v>0</v>
      </c>
      <c r="W813">
        <f>A!W813</f>
        <v>0</v>
      </c>
      <c r="X813">
        <f>A!X813</f>
        <v>0</v>
      </c>
      <c r="Y813">
        <f>A!Y813</f>
        <v>0</v>
      </c>
      <c r="Z813" s="21">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21"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A!CP597</f>
        <v>0</v>
      </c>
      <c r="CR813">
        <f>A!CQ597</f>
        <v>0</v>
      </c>
    </row>
    <row r="814" spans="1:96"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21" t="str">
        <f>IF(A!P814="","",INDEX(B!$A$1:$BT$2000,MATCH(A!P814,B!$AX$1:$AX$2000,0),D!$B$15))</f>
        <v/>
      </c>
      <c r="Q814">
        <f>A!Q814</f>
        <v>0</v>
      </c>
      <c r="R814">
        <f>A!R814</f>
        <v>0</v>
      </c>
      <c r="S814">
        <f>A!S814</f>
        <v>0</v>
      </c>
      <c r="T814">
        <f>A!T814</f>
        <v>0</v>
      </c>
      <c r="U814">
        <f>A!U814</f>
        <v>0</v>
      </c>
      <c r="V814" s="21">
        <f>IF(A!V814="&lt;",1,A!V814)</f>
        <v>0</v>
      </c>
      <c r="W814">
        <f>A!W814</f>
        <v>0</v>
      </c>
      <c r="X814">
        <f>A!X814</f>
        <v>0</v>
      </c>
      <c r="Y814">
        <f>A!Y814</f>
        <v>0</v>
      </c>
      <c r="Z814" s="21">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21"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A!CP598</f>
        <v>0</v>
      </c>
      <c r="CR814">
        <f>A!CQ598</f>
        <v>0</v>
      </c>
    </row>
    <row r="815" spans="1:96"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21" t="str">
        <f>IF(A!P815="","",INDEX(B!$A$1:$BT$2000,MATCH(A!P815,B!$AX$1:$AX$2000,0),D!$B$15))</f>
        <v/>
      </c>
      <c r="Q815">
        <f>A!Q815</f>
        <v>0</v>
      </c>
      <c r="R815">
        <f>A!R815</f>
        <v>0</v>
      </c>
      <c r="S815">
        <f>A!S815</f>
        <v>0</v>
      </c>
      <c r="T815">
        <f>A!T815</f>
        <v>0</v>
      </c>
      <c r="U815">
        <f>A!U815</f>
        <v>0</v>
      </c>
      <c r="V815" s="21">
        <f>IF(A!V815="&lt;",1,A!V815)</f>
        <v>0</v>
      </c>
      <c r="W815">
        <f>A!W815</f>
        <v>0</v>
      </c>
      <c r="X815">
        <f>A!X815</f>
        <v>0</v>
      </c>
      <c r="Y815">
        <f>A!Y815</f>
        <v>0</v>
      </c>
      <c r="Z815" s="21">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21"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A!CP599</f>
        <v>0</v>
      </c>
      <c r="CR815">
        <f>A!CQ599</f>
        <v>0</v>
      </c>
    </row>
    <row r="816" spans="1:96"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21" t="str">
        <f>IF(A!P816="","",INDEX(B!$A$1:$BT$2000,MATCH(A!P816,B!$AX$1:$AX$2000,0),D!$B$15))</f>
        <v/>
      </c>
      <c r="Q816">
        <f>A!Q816</f>
        <v>0</v>
      </c>
      <c r="R816">
        <f>A!R816</f>
        <v>0</v>
      </c>
      <c r="S816">
        <f>A!S816</f>
        <v>0</v>
      </c>
      <c r="T816">
        <f>A!T816</f>
        <v>0</v>
      </c>
      <c r="U816">
        <f>A!U816</f>
        <v>0</v>
      </c>
      <c r="V816" s="21">
        <f>IF(A!V816="&lt;",1,A!V816)</f>
        <v>0</v>
      </c>
      <c r="W816">
        <f>A!W816</f>
        <v>0</v>
      </c>
      <c r="X816">
        <f>A!X816</f>
        <v>0</v>
      </c>
      <c r="Y816">
        <f>A!Y816</f>
        <v>0</v>
      </c>
      <c r="Z816" s="21">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21"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A!CP600</f>
        <v>0</v>
      </c>
      <c r="CR816">
        <f>A!CQ600</f>
        <v>0</v>
      </c>
    </row>
    <row r="817" spans="1:96"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21" t="str">
        <f>IF(A!P817="","",INDEX(B!$A$1:$BT$2000,MATCH(A!P817,B!$AX$1:$AX$2000,0),D!$B$15))</f>
        <v/>
      </c>
      <c r="Q817">
        <f>A!Q817</f>
        <v>0</v>
      </c>
      <c r="R817">
        <f>A!R817</f>
        <v>0</v>
      </c>
      <c r="S817">
        <f>A!S817</f>
        <v>0</v>
      </c>
      <c r="T817">
        <f>A!T817</f>
        <v>0</v>
      </c>
      <c r="U817">
        <f>A!U817</f>
        <v>0</v>
      </c>
      <c r="V817" s="21">
        <f>IF(A!V817="&lt;",1,A!V817)</f>
        <v>0</v>
      </c>
      <c r="W817">
        <f>A!W817</f>
        <v>0</v>
      </c>
      <c r="X817">
        <f>A!X817</f>
        <v>0</v>
      </c>
      <c r="Y817">
        <f>A!Y817</f>
        <v>0</v>
      </c>
      <c r="Z817" s="21">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21"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A!CP601</f>
        <v>0</v>
      </c>
      <c r="CR817">
        <f>A!CQ601</f>
        <v>0</v>
      </c>
    </row>
    <row r="818" spans="1:96"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21" t="str">
        <f>IF(A!P818="","",INDEX(B!$A$1:$BT$2000,MATCH(A!P818,B!$AX$1:$AX$2000,0),D!$B$15))</f>
        <v/>
      </c>
      <c r="Q818">
        <f>A!Q818</f>
        <v>0</v>
      </c>
      <c r="R818">
        <f>A!R818</f>
        <v>0</v>
      </c>
      <c r="S818">
        <f>A!S818</f>
        <v>0</v>
      </c>
      <c r="T818">
        <f>A!T818</f>
        <v>0</v>
      </c>
      <c r="U818">
        <f>A!U818</f>
        <v>0</v>
      </c>
      <c r="V818" s="21">
        <f>IF(A!V818="&lt;",1,A!V818)</f>
        <v>0</v>
      </c>
      <c r="W818">
        <f>A!W818</f>
        <v>0</v>
      </c>
      <c r="X818">
        <f>A!X818</f>
        <v>0</v>
      </c>
      <c r="Y818">
        <f>A!Y818</f>
        <v>0</v>
      </c>
      <c r="Z818" s="21">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21"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A!CP602</f>
        <v>0</v>
      </c>
      <c r="CR818">
        <f>A!CQ602</f>
        <v>0</v>
      </c>
    </row>
    <row r="819" spans="1:96"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21" t="str">
        <f>IF(A!P819="","",INDEX(B!$A$1:$BT$2000,MATCH(A!P819,B!$AX$1:$AX$2000,0),D!$B$15))</f>
        <v/>
      </c>
      <c r="Q819">
        <f>A!Q819</f>
        <v>0</v>
      </c>
      <c r="R819">
        <f>A!R819</f>
        <v>0</v>
      </c>
      <c r="S819">
        <f>A!S819</f>
        <v>0</v>
      </c>
      <c r="T819">
        <f>A!T819</f>
        <v>0</v>
      </c>
      <c r="U819">
        <f>A!U819</f>
        <v>0</v>
      </c>
      <c r="V819" s="21">
        <f>IF(A!V819="&lt;",1,A!V819)</f>
        <v>0</v>
      </c>
      <c r="W819">
        <f>A!W819</f>
        <v>0</v>
      </c>
      <c r="X819">
        <f>A!X819</f>
        <v>0</v>
      </c>
      <c r="Y819">
        <f>A!Y819</f>
        <v>0</v>
      </c>
      <c r="Z819" s="21">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21"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A!CP603</f>
        <v>0</v>
      </c>
      <c r="CR819">
        <f>A!CQ603</f>
        <v>0</v>
      </c>
    </row>
    <row r="820" spans="1:96"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21" t="str">
        <f>IF(A!P820="","",INDEX(B!$A$1:$BT$2000,MATCH(A!P820,B!$AX$1:$AX$2000,0),D!$B$15))</f>
        <v/>
      </c>
      <c r="Q820">
        <f>A!Q820</f>
        <v>0</v>
      </c>
      <c r="R820">
        <f>A!R820</f>
        <v>0</v>
      </c>
      <c r="S820">
        <f>A!S820</f>
        <v>0</v>
      </c>
      <c r="T820">
        <f>A!T820</f>
        <v>0</v>
      </c>
      <c r="U820">
        <f>A!U820</f>
        <v>0</v>
      </c>
      <c r="V820" s="21">
        <f>IF(A!V820="&lt;",1,A!V820)</f>
        <v>0</v>
      </c>
      <c r="W820">
        <f>A!W820</f>
        <v>0</v>
      </c>
      <c r="X820">
        <f>A!X820</f>
        <v>0</v>
      </c>
      <c r="Y820">
        <f>A!Y820</f>
        <v>0</v>
      </c>
      <c r="Z820" s="21">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21"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A!CP604</f>
        <v>0</v>
      </c>
      <c r="CR820">
        <f>A!CQ604</f>
        <v>0</v>
      </c>
    </row>
    <row r="821" spans="1:96"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21" t="str">
        <f>IF(A!P821="","",INDEX(B!$A$1:$BT$2000,MATCH(A!P821,B!$AX$1:$AX$2000,0),D!$B$15))</f>
        <v/>
      </c>
      <c r="Q821">
        <f>A!Q821</f>
        <v>0</v>
      </c>
      <c r="R821">
        <f>A!R821</f>
        <v>0</v>
      </c>
      <c r="S821">
        <f>A!S821</f>
        <v>0</v>
      </c>
      <c r="T821">
        <f>A!T821</f>
        <v>0</v>
      </c>
      <c r="U821">
        <f>A!U821</f>
        <v>0</v>
      </c>
      <c r="V821" s="21">
        <f>IF(A!V821="&lt;",1,A!V821)</f>
        <v>0</v>
      </c>
      <c r="W821">
        <f>A!W821</f>
        <v>0</v>
      </c>
      <c r="X821">
        <f>A!X821</f>
        <v>0</v>
      </c>
      <c r="Y821">
        <f>A!Y821</f>
        <v>0</v>
      </c>
      <c r="Z821" s="21">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21"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A!CP605</f>
        <v>0</v>
      </c>
      <c r="CR821">
        <f>A!CQ605</f>
        <v>0</v>
      </c>
    </row>
    <row r="822" spans="1:96"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21" t="str">
        <f>IF(A!P822="","",INDEX(B!$A$1:$BT$2000,MATCH(A!P822,B!$AX$1:$AX$2000,0),D!$B$15))</f>
        <v/>
      </c>
      <c r="Q822">
        <f>A!Q822</f>
        <v>0</v>
      </c>
      <c r="R822">
        <f>A!R822</f>
        <v>0</v>
      </c>
      <c r="S822">
        <f>A!S822</f>
        <v>0</v>
      </c>
      <c r="T822">
        <f>A!T822</f>
        <v>0</v>
      </c>
      <c r="U822">
        <f>A!U822</f>
        <v>0</v>
      </c>
      <c r="V822" s="21">
        <f>IF(A!V822="&lt;",1,A!V822)</f>
        <v>0</v>
      </c>
      <c r="W822">
        <f>A!W822</f>
        <v>0</v>
      </c>
      <c r="X822">
        <f>A!X822</f>
        <v>0</v>
      </c>
      <c r="Y822">
        <f>A!Y822</f>
        <v>0</v>
      </c>
      <c r="Z822" s="21">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21"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A!CP606</f>
        <v>0</v>
      </c>
      <c r="CR822">
        <f>A!CQ606</f>
        <v>0</v>
      </c>
    </row>
    <row r="823" spans="1:96"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21" t="str">
        <f>IF(A!P823="","",INDEX(B!$A$1:$BT$2000,MATCH(A!P823,B!$AX$1:$AX$2000,0),D!$B$15))</f>
        <v/>
      </c>
      <c r="Q823">
        <f>A!Q823</f>
        <v>0</v>
      </c>
      <c r="R823">
        <f>A!R823</f>
        <v>0</v>
      </c>
      <c r="S823">
        <f>A!S823</f>
        <v>0</v>
      </c>
      <c r="T823">
        <f>A!T823</f>
        <v>0</v>
      </c>
      <c r="U823">
        <f>A!U823</f>
        <v>0</v>
      </c>
      <c r="V823" s="21">
        <f>IF(A!V823="&lt;",1,A!V823)</f>
        <v>0</v>
      </c>
      <c r="W823">
        <f>A!W823</f>
        <v>0</v>
      </c>
      <c r="X823">
        <f>A!X823</f>
        <v>0</v>
      </c>
      <c r="Y823">
        <f>A!Y823</f>
        <v>0</v>
      </c>
      <c r="Z823" s="21">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21"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A!CP607</f>
        <v>0</v>
      </c>
      <c r="CR823">
        <f>A!CQ607</f>
        <v>0</v>
      </c>
    </row>
    <row r="824" spans="1:96"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21" t="str">
        <f>IF(A!P824="","",INDEX(B!$A$1:$BT$2000,MATCH(A!P824,B!$AX$1:$AX$2000,0),D!$B$15))</f>
        <v/>
      </c>
      <c r="Q824">
        <f>A!Q824</f>
        <v>0</v>
      </c>
      <c r="R824">
        <f>A!R824</f>
        <v>0</v>
      </c>
      <c r="S824">
        <f>A!S824</f>
        <v>0</v>
      </c>
      <c r="T824">
        <f>A!T824</f>
        <v>0</v>
      </c>
      <c r="U824">
        <f>A!U824</f>
        <v>0</v>
      </c>
      <c r="V824" s="21">
        <f>IF(A!V824="&lt;",1,A!V824)</f>
        <v>0</v>
      </c>
      <c r="W824">
        <f>A!W824</f>
        <v>0</v>
      </c>
      <c r="X824">
        <f>A!X824</f>
        <v>0</v>
      </c>
      <c r="Y824">
        <f>A!Y824</f>
        <v>0</v>
      </c>
      <c r="Z824" s="21">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21"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A!CP608</f>
        <v>0</v>
      </c>
      <c r="CR824">
        <f>A!CQ608</f>
        <v>0</v>
      </c>
    </row>
    <row r="825" spans="1:96"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21" t="str">
        <f>IF(A!P825="","",INDEX(B!$A$1:$BT$2000,MATCH(A!P825,B!$AX$1:$AX$2000,0),D!$B$15))</f>
        <v/>
      </c>
      <c r="Q825">
        <f>A!Q825</f>
        <v>0</v>
      </c>
      <c r="R825">
        <f>A!R825</f>
        <v>0</v>
      </c>
      <c r="S825">
        <f>A!S825</f>
        <v>0</v>
      </c>
      <c r="T825">
        <f>A!T825</f>
        <v>0</v>
      </c>
      <c r="U825">
        <f>A!U825</f>
        <v>0</v>
      </c>
      <c r="V825" s="21">
        <f>IF(A!V825="&lt;",1,A!V825)</f>
        <v>0</v>
      </c>
      <c r="W825">
        <f>A!W825</f>
        <v>0</v>
      </c>
      <c r="X825">
        <f>A!X825</f>
        <v>0</v>
      </c>
      <c r="Y825">
        <f>A!Y825</f>
        <v>0</v>
      </c>
      <c r="Z825" s="21">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21"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A!CP609</f>
        <v>0</v>
      </c>
      <c r="CR825">
        <f>A!CQ609</f>
        <v>0</v>
      </c>
    </row>
    <row r="826" spans="1:96"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21" t="str">
        <f>IF(A!P826="","",INDEX(B!$A$1:$BT$2000,MATCH(A!P826,B!$AX$1:$AX$2000,0),D!$B$15))</f>
        <v/>
      </c>
      <c r="Q826">
        <f>A!Q826</f>
        <v>0</v>
      </c>
      <c r="R826">
        <f>A!R826</f>
        <v>0</v>
      </c>
      <c r="S826">
        <f>A!S826</f>
        <v>0</v>
      </c>
      <c r="T826">
        <f>A!T826</f>
        <v>0</v>
      </c>
      <c r="U826">
        <f>A!U826</f>
        <v>0</v>
      </c>
      <c r="V826" s="21">
        <f>IF(A!V826="&lt;",1,A!V826)</f>
        <v>0</v>
      </c>
      <c r="W826">
        <f>A!W826</f>
        <v>0</v>
      </c>
      <c r="X826">
        <f>A!X826</f>
        <v>0</v>
      </c>
      <c r="Y826">
        <f>A!Y826</f>
        <v>0</v>
      </c>
      <c r="Z826" s="21">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21"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A!CP610</f>
        <v>0</v>
      </c>
      <c r="CR826">
        <f>A!CQ610</f>
        <v>0</v>
      </c>
    </row>
    <row r="827" spans="1:96"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21" t="str">
        <f>IF(A!P827="","",INDEX(B!$A$1:$BT$2000,MATCH(A!P827,B!$AX$1:$AX$2000,0),D!$B$15))</f>
        <v/>
      </c>
      <c r="Q827">
        <f>A!Q827</f>
        <v>0</v>
      </c>
      <c r="R827">
        <f>A!R827</f>
        <v>0</v>
      </c>
      <c r="S827">
        <f>A!S827</f>
        <v>0</v>
      </c>
      <c r="T827">
        <f>A!T827</f>
        <v>0</v>
      </c>
      <c r="U827">
        <f>A!U827</f>
        <v>0</v>
      </c>
      <c r="V827" s="21">
        <f>IF(A!V827="&lt;",1,A!V827)</f>
        <v>0</v>
      </c>
      <c r="W827">
        <f>A!W827</f>
        <v>0</v>
      </c>
      <c r="X827">
        <f>A!X827</f>
        <v>0</v>
      </c>
      <c r="Y827">
        <f>A!Y827</f>
        <v>0</v>
      </c>
      <c r="Z827" s="21">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21"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A!CP611</f>
        <v>0</v>
      </c>
      <c r="CR827">
        <f>A!CQ611</f>
        <v>0</v>
      </c>
    </row>
    <row r="828" spans="1:96"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21" t="str">
        <f>IF(A!P828="","",INDEX(B!$A$1:$BT$2000,MATCH(A!P828,B!$AX$1:$AX$2000,0),D!$B$15))</f>
        <v/>
      </c>
      <c r="Q828">
        <f>A!Q828</f>
        <v>0</v>
      </c>
      <c r="R828">
        <f>A!R828</f>
        <v>0</v>
      </c>
      <c r="S828">
        <f>A!S828</f>
        <v>0</v>
      </c>
      <c r="T828">
        <f>A!T828</f>
        <v>0</v>
      </c>
      <c r="U828">
        <f>A!U828</f>
        <v>0</v>
      </c>
      <c r="V828" s="21">
        <f>IF(A!V828="&lt;",1,A!V828)</f>
        <v>0</v>
      </c>
      <c r="W828">
        <f>A!W828</f>
        <v>0</v>
      </c>
      <c r="X828">
        <f>A!X828</f>
        <v>0</v>
      </c>
      <c r="Y828">
        <f>A!Y828</f>
        <v>0</v>
      </c>
      <c r="Z828" s="21">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21"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A!CP612</f>
        <v>0</v>
      </c>
      <c r="CR828">
        <f>A!CQ612</f>
        <v>0</v>
      </c>
    </row>
    <row r="829" spans="1:96"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21" t="str">
        <f>IF(A!P829="","",INDEX(B!$A$1:$BT$2000,MATCH(A!P829,B!$AX$1:$AX$2000,0),D!$B$15))</f>
        <v/>
      </c>
      <c r="Q829">
        <f>A!Q829</f>
        <v>0</v>
      </c>
      <c r="R829">
        <f>A!R829</f>
        <v>0</v>
      </c>
      <c r="S829">
        <f>A!S829</f>
        <v>0</v>
      </c>
      <c r="T829">
        <f>A!T829</f>
        <v>0</v>
      </c>
      <c r="U829">
        <f>A!U829</f>
        <v>0</v>
      </c>
      <c r="V829" s="21">
        <f>IF(A!V829="&lt;",1,A!V829)</f>
        <v>0</v>
      </c>
      <c r="W829">
        <f>A!W829</f>
        <v>0</v>
      </c>
      <c r="X829">
        <f>A!X829</f>
        <v>0</v>
      </c>
      <c r="Y829">
        <f>A!Y829</f>
        <v>0</v>
      </c>
      <c r="Z829" s="21">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21"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A!CP613</f>
        <v>0</v>
      </c>
      <c r="CR829">
        <f>A!CQ613</f>
        <v>0</v>
      </c>
    </row>
    <row r="830" spans="1:96"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21" t="str">
        <f>IF(A!P830="","",INDEX(B!$A$1:$BT$2000,MATCH(A!P830,B!$AX$1:$AX$2000,0),D!$B$15))</f>
        <v/>
      </c>
      <c r="Q830">
        <f>A!Q830</f>
        <v>0</v>
      </c>
      <c r="R830">
        <f>A!R830</f>
        <v>0</v>
      </c>
      <c r="S830">
        <f>A!S830</f>
        <v>0</v>
      </c>
      <c r="T830">
        <f>A!T830</f>
        <v>0</v>
      </c>
      <c r="U830">
        <f>A!U830</f>
        <v>0</v>
      </c>
      <c r="V830" s="21">
        <f>IF(A!V830="&lt;",1,A!V830)</f>
        <v>0</v>
      </c>
      <c r="W830">
        <f>A!W830</f>
        <v>0</v>
      </c>
      <c r="X830">
        <f>A!X830</f>
        <v>0</v>
      </c>
      <c r="Y830">
        <f>A!Y830</f>
        <v>0</v>
      </c>
      <c r="Z830" s="21">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21"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A!CP614</f>
        <v>0</v>
      </c>
      <c r="CR830">
        <f>A!CQ614</f>
        <v>0</v>
      </c>
    </row>
    <row r="831" spans="1:96"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21" t="str">
        <f>IF(A!P831="","",INDEX(B!$A$1:$BT$2000,MATCH(A!P831,B!$AX$1:$AX$2000,0),D!$B$15))</f>
        <v/>
      </c>
      <c r="Q831">
        <f>A!Q831</f>
        <v>0</v>
      </c>
      <c r="R831">
        <f>A!R831</f>
        <v>0</v>
      </c>
      <c r="S831">
        <f>A!S831</f>
        <v>0</v>
      </c>
      <c r="T831">
        <f>A!T831</f>
        <v>0</v>
      </c>
      <c r="U831">
        <f>A!U831</f>
        <v>0</v>
      </c>
      <c r="V831" s="21">
        <f>IF(A!V831="&lt;",1,A!V831)</f>
        <v>0</v>
      </c>
      <c r="W831">
        <f>A!W831</f>
        <v>0</v>
      </c>
      <c r="X831">
        <f>A!X831</f>
        <v>0</v>
      </c>
      <c r="Y831">
        <f>A!Y831</f>
        <v>0</v>
      </c>
      <c r="Z831" s="21">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21"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A!CP615</f>
        <v>0</v>
      </c>
      <c r="CR831">
        <f>A!CQ615</f>
        <v>0</v>
      </c>
    </row>
    <row r="832" spans="1:96"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21" t="str">
        <f>IF(A!P832="","",INDEX(B!$A$1:$BT$2000,MATCH(A!P832,B!$AX$1:$AX$2000,0),D!$B$15))</f>
        <v/>
      </c>
      <c r="Q832">
        <f>A!Q832</f>
        <v>0</v>
      </c>
      <c r="R832">
        <f>A!R832</f>
        <v>0</v>
      </c>
      <c r="S832">
        <f>A!S832</f>
        <v>0</v>
      </c>
      <c r="T832">
        <f>A!T832</f>
        <v>0</v>
      </c>
      <c r="U832">
        <f>A!U832</f>
        <v>0</v>
      </c>
      <c r="V832" s="21">
        <f>IF(A!V832="&lt;",1,A!V832)</f>
        <v>0</v>
      </c>
      <c r="W832">
        <f>A!W832</f>
        <v>0</v>
      </c>
      <c r="X832">
        <f>A!X832</f>
        <v>0</v>
      </c>
      <c r="Y832">
        <f>A!Y832</f>
        <v>0</v>
      </c>
      <c r="Z832" s="21">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21"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A!CP616</f>
        <v>0</v>
      </c>
      <c r="CR832">
        <f>A!CQ616</f>
        <v>0</v>
      </c>
    </row>
    <row r="833" spans="1:96"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21" t="str">
        <f>IF(A!P833="","",INDEX(B!$A$1:$BT$2000,MATCH(A!P833,B!$AX$1:$AX$2000,0),D!$B$15))</f>
        <v/>
      </c>
      <c r="Q833">
        <f>A!Q833</f>
        <v>0</v>
      </c>
      <c r="R833">
        <f>A!R833</f>
        <v>0</v>
      </c>
      <c r="S833">
        <f>A!S833</f>
        <v>0</v>
      </c>
      <c r="T833">
        <f>A!T833</f>
        <v>0</v>
      </c>
      <c r="U833">
        <f>A!U833</f>
        <v>0</v>
      </c>
      <c r="V833" s="21">
        <f>IF(A!V833="&lt;",1,A!V833)</f>
        <v>0</v>
      </c>
      <c r="W833">
        <f>A!W833</f>
        <v>0</v>
      </c>
      <c r="X833">
        <f>A!X833</f>
        <v>0</v>
      </c>
      <c r="Y833">
        <f>A!Y833</f>
        <v>0</v>
      </c>
      <c r="Z833" s="21">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21"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A!CP617</f>
        <v>0</v>
      </c>
      <c r="CR833">
        <f>A!CQ617</f>
        <v>0</v>
      </c>
    </row>
    <row r="834" spans="1:96"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21" t="str">
        <f>IF(A!P834="","",INDEX(B!$A$1:$BT$2000,MATCH(A!P834,B!$AX$1:$AX$2000,0),D!$B$15))</f>
        <v/>
      </c>
      <c r="Q834">
        <f>A!Q834</f>
        <v>0</v>
      </c>
      <c r="R834">
        <f>A!R834</f>
        <v>0</v>
      </c>
      <c r="S834">
        <f>A!S834</f>
        <v>0</v>
      </c>
      <c r="T834">
        <f>A!T834</f>
        <v>0</v>
      </c>
      <c r="U834">
        <f>A!U834</f>
        <v>0</v>
      </c>
      <c r="V834" s="21">
        <f>IF(A!V834="&lt;",1,A!V834)</f>
        <v>0</v>
      </c>
      <c r="W834">
        <f>A!W834</f>
        <v>0</v>
      </c>
      <c r="X834">
        <f>A!X834</f>
        <v>0</v>
      </c>
      <c r="Y834">
        <f>A!Y834</f>
        <v>0</v>
      </c>
      <c r="Z834" s="21">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21"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A!CP618</f>
        <v>0</v>
      </c>
      <c r="CR834">
        <f>A!CQ618</f>
        <v>0</v>
      </c>
    </row>
    <row r="835" spans="1:96"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21" t="str">
        <f>IF(A!P835="","",INDEX(B!$A$1:$BT$2000,MATCH(A!P835,B!$AX$1:$AX$2000,0),D!$B$15))</f>
        <v/>
      </c>
      <c r="Q835">
        <f>A!Q835</f>
        <v>0</v>
      </c>
      <c r="R835">
        <f>A!R835</f>
        <v>0</v>
      </c>
      <c r="S835">
        <f>A!S835</f>
        <v>0</v>
      </c>
      <c r="T835">
        <f>A!T835</f>
        <v>0</v>
      </c>
      <c r="U835">
        <f>A!U835</f>
        <v>0</v>
      </c>
      <c r="V835" s="21">
        <f>IF(A!V835="&lt;",1,A!V835)</f>
        <v>0</v>
      </c>
      <c r="W835">
        <f>A!W835</f>
        <v>0</v>
      </c>
      <c r="X835">
        <f>A!X835</f>
        <v>0</v>
      </c>
      <c r="Y835">
        <f>A!Y835</f>
        <v>0</v>
      </c>
      <c r="Z835" s="21">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21"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A!CP619</f>
        <v>0</v>
      </c>
      <c r="CR835">
        <f>A!CQ619</f>
        <v>0</v>
      </c>
    </row>
    <row r="836" spans="1:96"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21" t="str">
        <f>IF(A!P836="","",INDEX(B!$A$1:$BT$2000,MATCH(A!P836,B!$AX$1:$AX$2000,0),D!$B$15))</f>
        <v/>
      </c>
      <c r="Q836">
        <f>A!Q836</f>
        <v>0</v>
      </c>
      <c r="R836">
        <f>A!R836</f>
        <v>0</v>
      </c>
      <c r="S836">
        <f>A!S836</f>
        <v>0</v>
      </c>
      <c r="T836">
        <f>A!T836</f>
        <v>0</v>
      </c>
      <c r="U836">
        <f>A!U836</f>
        <v>0</v>
      </c>
      <c r="V836" s="21">
        <f>IF(A!V836="&lt;",1,A!V836)</f>
        <v>0</v>
      </c>
      <c r="W836">
        <f>A!W836</f>
        <v>0</v>
      </c>
      <c r="X836">
        <f>A!X836</f>
        <v>0</v>
      </c>
      <c r="Y836">
        <f>A!Y836</f>
        <v>0</v>
      </c>
      <c r="Z836" s="21">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21"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A!CP620</f>
        <v>0</v>
      </c>
      <c r="CR836">
        <f>A!CQ620</f>
        <v>0</v>
      </c>
    </row>
    <row r="837" spans="1:96"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21" t="str">
        <f>IF(A!P837="","",INDEX(B!$A$1:$BT$2000,MATCH(A!P837,B!$AX$1:$AX$2000,0),D!$B$15))</f>
        <v/>
      </c>
      <c r="Q837">
        <f>A!Q837</f>
        <v>0</v>
      </c>
      <c r="R837">
        <f>A!R837</f>
        <v>0</v>
      </c>
      <c r="S837">
        <f>A!S837</f>
        <v>0</v>
      </c>
      <c r="T837">
        <f>A!T837</f>
        <v>0</v>
      </c>
      <c r="U837">
        <f>A!U837</f>
        <v>0</v>
      </c>
      <c r="V837" s="21">
        <f>IF(A!V837="&lt;",1,A!V837)</f>
        <v>0</v>
      </c>
      <c r="W837">
        <f>A!W837</f>
        <v>0</v>
      </c>
      <c r="X837">
        <f>A!X837</f>
        <v>0</v>
      </c>
      <c r="Y837">
        <f>A!Y837</f>
        <v>0</v>
      </c>
      <c r="Z837" s="21">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21"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A!CP621</f>
        <v>0</v>
      </c>
      <c r="CR837">
        <f>A!CQ621</f>
        <v>0</v>
      </c>
    </row>
    <row r="838" spans="1:96"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21" t="str">
        <f>IF(A!P838="","",INDEX(B!$A$1:$BT$2000,MATCH(A!P838,B!$AX$1:$AX$2000,0),D!$B$15))</f>
        <v/>
      </c>
      <c r="Q838">
        <f>A!Q838</f>
        <v>0</v>
      </c>
      <c r="R838">
        <f>A!R838</f>
        <v>0</v>
      </c>
      <c r="S838">
        <f>A!S838</f>
        <v>0</v>
      </c>
      <c r="T838">
        <f>A!T838</f>
        <v>0</v>
      </c>
      <c r="U838">
        <f>A!U838</f>
        <v>0</v>
      </c>
      <c r="V838" s="21">
        <f>IF(A!V838="&lt;",1,A!V838)</f>
        <v>0</v>
      </c>
      <c r="W838">
        <f>A!W838</f>
        <v>0</v>
      </c>
      <c r="X838">
        <f>A!X838</f>
        <v>0</v>
      </c>
      <c r="Y838">
        <f>A!Y838</f>
        <v>0</v>
      </c>
      <c r="Z838" s="21">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21"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A!CP622</f>
        <v>0</v>
      </c>
      <c r="CR838">
        <f>A!CQ622</f>
        <v>0</v>
      </c>
    </row>
    <row r="839" spans="1:96"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21" t="str">
        <f>IF(A!P839="","",INDEX(B!$A$1:$BT$2000,MATCH(A!P839,B!$AX$1:$AX$2000,0),D!$B$15))</f>
        <v/>
      </c>
      <c r="Q839">
        <f>A!Q839</f>
        <v>0</v>
      </c>
      <c r="R839">
        <f>A!R839</f>
        <v>0</v>
      </c>
      <c r="S839">
        <f>A!S839</f>
        <v>0</v>
      </c>
      <c r="T839">
        <f>A!T839</f>
        <v>0</v>
      </c>
      <c r="U839">
        <f>A!U839</f>
        <v>0</v>
      </c>
      <c r="V839" s="21">
        <f>IF(A!V839="&lt;",1,A!V839)</f>
        <v>0</v>
      </c>
      <c r="W839">
        <f>A!W839</f>
        <v>0</v>
      </c>
      <c r="X839">
        <f>A!X839</f>
        <v>0</v>
      </c>
      <c r="Y839">
        <f>A!Y839</f>
        <v>0</v>
      </c>
      <c r="Z839" s="21">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21"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A!CP623</f>
        <v>0</v>
      </c>
      <c r="CR839">
        <f>A!CQ623</f>
        <v>0</v>
      </c>
    </row>
    <row r="840" spans="1:96"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21" t="str">
        <f>IF(A!P840="","",INDEX(B!$A$1:$BT$2000,MATCH(A!P840,B!$AX$1:$AX$2000,0),D!$B$15))</f>
        <v/>
      </c>
      <c r="Q840">
        <f>A!Q840</f>
        <v>0</v>
      </c>
      <c r="R840">
        <f>A!R840</f>
        <v>0</v>
      </c>
      <c r="S840">
        <f>A!S840</f>
        <v>0</v>
      </c>
      <c r="T840">
        <f>A!T840</f>
        <v>0</v>
      </c>
      <c r="U840">
        <f>A!U840</f>
        <v>0</v>
      </c>
      <c r="V840" s="21">
        <f>IF(A!V840="&lt;",1,A!V840)</f>
        <v>0</v>
      </c>
      <c r="W840">
        <f>A!W840</f>
        <v>0</v>
      </c>
      <c r="X840">
        <f>A!X840</f>
        <v>0</v>
      </c>
      <c r="Y840">
        <f>A!Y840</f>
        <v>0</v>
      </c>
      <c r="Z840" s="21">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21"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A!CP624</f>
        <v>0</v>
      </c>
      <c r="CR840">
        <f>A!CQ624</f>
        <v>0</v>
      </c>
    </row>
    <row r="841" spans="1:96"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21" t="str">
        <f>IF(A!P841="","",INDEX(B!$A$1:$BT$2000,MATCH(A!P841,B!$AX$1:$AX$2000,0),D!$B$15))</f>
        <v/>
      </c>
      <c r="Q841">
        <f>A!Q841</f>
        <v>0</v>
      </c>
      <c r="R841">
        <f>A!R841</f>
        <v>0</v>
      </c>
      <c r="S841">
        <f>A!S841</f>
        <v>0</v>
      </c>
      <c r="T841">
        <f>A!T841</f>
        <v>0</v>
      </c>
      <c r="U841">
        <f>A!U841</f>
        <v>0</v>
      </c>
      <c r="V841" s="21">
        <f>IF(A!V841="&lt;",1,A!V841)</f>
        <v>0</v>
      </c>
      <c r="W841">
        <f>A!W841</f>
        <v>0</v>
      </c>
      <c r="X841">
        <f>A!X841</f>
        <v>0</v>
      </c>
      <c r="Y841">
        <f>A!Y841</f>
        <v>0</v>
      </c>
      <c r="Z841" s="21">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21"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A!CP625</f>
        <v>0</v>
      </c>
      <c r="CR841">
        <f>A!CQ625</f>
        <v>0</v>
      </c>
    </row>
    <row r="842" spans="1:96"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21" t="str">
        <f>IF(A!P842="","",INDEX(B!$A$1:$BT$2000,MATCH(A!P842,B!$AX$1:$AX$2000,0),D!$B$15))</f>
        <v/>
      </c>
      <c r="Q842">
        <f>A!Q842</f>
        <v>0</v>
      </c>
      <c r="R842">
        <f>A!R842</f>
        <v>0</v>
      </c>
      <c r="S842">
        <f>A!S842</f>
        <v>0</v>
      </c>
      <c r="T842">
        <f>A!T842</f>
        <v>0</v>
      </c>
      <c r="U842">
        <f>A!U842</f>
        <v>0</v>
      </c>
      <c r="V842" s="21">
        <f>IF(A!V842="&lt;",1,A!V842)</f>
        <v>0</v>
      </c>
      <c r="W842">
        <f>A!W842</f>
        <v>0</v>
      </c>
      <c r="X842">
        <f>A!X842</f>
        <v>0</v>
      </c>
      <c r="Y842">
        <f>A!Y842</f>
        <v>0</v>
      </c>
      <c r="Z842" s="21">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21"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A!CP626</f>
        <v>0</v>
      </c>
      <c r="CR842">
        <f>A!CQ626</f>
        <v>0</v>
      </c>
    </row>
    <row r="843" spans="1:96"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21" t="str">
        <f>IF(A!P843="","",INDEX(B!$A$1:$BT$2000,MATCH(A!P843,B!$AX$1:$AX$2000,0),D!$B$15))</f>
        <v/>
      </c>
      <c r="Q843">
        <f>A!Q843</f>
        <v>0</v>
      </c>
      <c r="R843">
        <f>A!R843</f>
        <v>0</v>
      </c>
      <c r="S843">
        <f>A!S843</f>
        <v>0</v>
      </c>
      <c r="T843">
        <f>A!T843</f>
        <v>0</v>
      </c>
      <c r="U843">
        <f>A!U843</f>
        <v>0</v>
      </c>
      <c r="V843" s="21">
        <f>IF(A!V843="&lt;",1,A!V843)</f>
        <v>0</v>
      </c>
      <c r="W843">
        <f>A!W843</f>
        <v>0</v>
      </c>
      <c r="X843">
        <f>A!X843</f>
        <v>0</v>
      </c>
      <c r="Y843">
        <f>A!Y843</f>
        <v>0</v>
      </c>
      <c r="Z843" s="21">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21"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A!CP627</f>
        <v>0</v>
      </c>
      <c r="CR843">
        <f>A!CQ627</f>
        <v>0</v>
      </c>
    </row>
    <row r="844" spans="1:96"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21" t="str">
        <f>IF(A!P844="","",INDEX(B!$A$1:$BT$2000,MATCH(A!P844,B!$AX$1:$AX$2000,0),D!$B$15))</f>
        <v/>
      </c>
      <c r="Q844">
        <f>A!Q844</f>
        <v>0</v>
      </c>
      <c r="R844">
        <f>A!R844</f>
        <v>0</v>
      </c>
      <c r="S844">
        <f>A!S844</f>
        <v>0</v>
      </c>
      <c r="T844">
        <f>A!T844</f>
        <v>0</v>
      </c>
      <c r="U844">
        <f>A!U844</f>
        <v>0</v>
      </c>
      <c r="V844" s="21">
        <f>IF(A!V844="&lt;",1,A!V844)</f>
        <v>0</v>
      </c>
      <c r="W844">
        <f>A!W844</f>
        <v>0</v>
      </c>
      <c r="X844">
        <f>A!X844</f>
        <v>0</v>
      </c>
      <c r="Y844">
        <f>A!Y844</f>
        <v>0</v>
      </c>
      <c r="Z844" s="21">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21"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A!CP628</f>
        <v>0</v>
      </c>
      <c r="CR844">
        <f>A!CQ628</f>
        <v>0</v>
      </c>
    </row>
    <row r="845" spans="1:96"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21" t="str">
        <f>IF(A!P845="","",INDEX(B!$A$1:$BT$2000,MATCH(A!P845,B!$AX$1:$AX$2000,0),D!$B$15))</f>
        <v/>
      </c>
      <c r="Q845">
        <f>A!Q845</f>
        <v>0</v>
      </c>
      <c r="R845">
        <f>A!R845</f>
        <v>0</v>
      </c>
      <c r="S845">
        <f>A!S845</f>
        <v>0</v>
      </c>
      <c r="T845">
        <f>A!T845</f>
        <v>0</v>
      </c>
      <c r="U845">
        <f>A!U845</f>
        <v>0</v>
      </c>
      <c r="V845" s="21">
        <f>IF(A!V845="&lt;",1,A!V845)</f>
        <v>0</v>
      </c>
      <c r="W845">
        <f>A!W845</f>
        <v>0</v>
      </c>
      <c r="X845">
        <f>A!X845</f>
        <v>0</v>
      </c>
      <c r="Y845">
        <f>A!Y845</f>
        <v>0</v>
      </c>
      <c r="Z845" s="21">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21"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A!CP629</f>
        <v>0</v>
      </c>
      <c r="CR845">
        <f>A!CQ629</f>
        <v>0</v>
      </c>
    </row>
    <row r="846" spans="1:96"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21" t="str">
        <f>IF(A!P846="","",INDEX(B!$A$1:$BT$2000,MATCH(A!P846,B!$AX$1:$AX$2000,0),D!$B$15))</f>
        <v/>
      </c>
      <c r="Q846">
        <f>A!Q846</f>
        <v>0</v>
      </c>
      <c r="R846">
        <f>A!R846</f>
        <v>0</v>
      </c>
      <c r="S846">
        <f>A!S846</f>
        <v>0</v>
      </c>
      <c r="T846">
        <f>A!T846</f>
        <v>0</v>
      </c>
      <c r="U846">
        <f>A!U846</f>
        <v>0</v>
      </c>
      <c r="V846" s="21">
        <f>IF(A!V846="&lt;",1,A!V846)</f>
        <v>0</v>
      </c>
      <c r="W846">
        <f>A!W846</f>
        <v>0</v>
      </c>
      <c r="X846">
        <f>A!X846</f>
        <v>0</v>
      </c>
      <c r="Y846">
        <f>A!Y846</f>
        <v>0</v>
      </c>
      <c r="Z846" s="21">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21"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A!CP630</f>
        <v>0</v>
      </c>
      <c r="CR846">
        <f>A!CQ630</f>
        <v>0</v>
      </c>
    </row>
    <row r="847" spans="1:96"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21" t="str">
        <f>IF(A!P847="","",INDEX(B!$A$1:$BT$2000,MATCH(A!P847,B!$AX$1:$AX$2000,0),D!$B$15))</f>
        <v/>
      </c>
      <c r="Q847">
        <f>A!Q847</f>
        <v>0</v>
      </c>
      <c r="R847">
        <f>A!R847</f>
        <v>0</v>
      </c>
      <c r="S847">
        <f>A!S847</f>
        <v>0</v>
      </c>
      <c r="T847">
        <f>A!T847</f>
        <v>0</v>
      </c>
      <c r="U847">
        <f>A!U847</f>
        <v>0</v>
      </c>
      <c r="V847" s="21">
        <f>IF(A!V847="&lt;",1,A!V847)</f>
        <v>0</v>
      </c>
      <c r="W847">
        <f>A!W847</f>
        <v>0</v>
      </c>
      <c r="X847">
        <f>A!X847</f>
        <v>0</v>
      </c>
      <c r="Y847">
        <f>A!Y847</f>
        <v>0</v>
      </c>
      <c r="Z847" s="21">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21"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A!CP631</f>
        <v>0</v>
      </c>
      <c r="CR847">
        <f>A!CQ631</f>
        <v>0</v>
      </c>
    </row>
    <row r="848" spans="1:96"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21" t="str">
        <f>IF(A!P848="","",INDEX(B!$A$1:$BT$2000,MATCH(A!P848,B!$AX$1:$AX$2000,0),D!$B$15))</f>
        <v/>
      </c>
      <c r="Q848">
        <f>A!Q848</f>
        <v>0</v>
      </c>
      <c r="R848">
        <f>A!R848</f>
        <v>0</v>
      </c>
      <c r="S848">
        <f>A!S848</f>
        <v>0</v>
      </c>
      <c r="T848">
        <f>A!T848</f>
        <v>0</v>
      </c>
      <c r="U848">
        <f>A!U848</f>
        <v>0</v>
      </c>
      <c r="V848" s="21">
        <f>IF(A!V848="&lt;",1,A!V848)</f>
        <v>0</v>
      </c>
      <c r="W848">
        <f>A!W848</f>
        <v>0</v>
      </c>
      <c r="X848">
        <f>A!X848</f>
        <v>0</v>
      </c>
      <c r="Y848">
        <f>A!Y848</f>
        <v>0</v>
      </c>
      <c r="Z848" s="21">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21"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A!CP632</f>
        <v>0</v>
      </c>
      <c r="CR848">
        <f>A!CQ632</f>
        <v>0</v>
      </c>
    </row>
    <row r="849" spans="1:96"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21" t="str">
        <f>IF(A!P849="","",INDEX(B!$A$1:$BT$2000,MATCH(A!P849,B!$AX$1:$AX$2000,0),D!$B$15))</f>
        <v/>
      </c>
      <c r="Q849">
        <f>A!Q849</f>
        <v>0</v>
      </c>
      <c r="R849">
        <f>A!R849</f>
        <v>0</v>
      </c>
      <c r="S849">
        <f>A!S849</f>
        <v>0</v>
      </c>
      <c r="T849">
        <f>A!T849</f>
        <v>0</v>
      </c>
      <c r="U849">
        <f>A!U849</f>
        <v>0</v>
      </c>
      <c r="V849" s="21">
        <f>IF(A!V849="&lt;",1,A!V849)</f>
        <v>0</v>
      </c>
      <c r="W849">
        <f>A!W849</f>
        <v>0</v>
      </c>
      <c r="X849">
        <f>A!X849</f>
        <v>0</v>
      </c>
      <c r="Y849">
        <f>A!Y849</f>
        <v>0</v>
      </c>
      <c r="Z849" s="21">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21"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A!CP633</f>
        <v>0</v>
      </c>
      <c r="CR849">
        <f>A!CQ633</f>
        <v>0</v>
      </c>
    </row>
    <row r="850" spans="1:96"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21" t="str">
        <f>IF(A!P850="","",INDEX(B!$A$1:$BT$2000,MATCH(A!P850,B!$AX$1:$AX$2000,0),D!$B$15))</f>
        <v/>
      </c>
      <c r="Q850">
        <f>A!Q850</f>
        <v>0</v>
      </c>
      <c r="R850">
        <f>A!R850</f>
        <v>0</v>
      </c>
      <c r="S850">
        <f>A!S850</f>
        <v>0</v>
      </c>
      <c r="T850">
        <f>A!T850</f>
        <v>0</v>
      </c>
      <c r="U850">
        <f>A!U850</f>
        <v>0</v>
      </c>
      <c r="V850" s="21">
        <f>IF(A!V850="&lt;",1,A!V850)</f>
        <v>0</v>
      </c>
      <c r="W850">
        <f>A!W850</f>
        <v>0</v>
      </c>
      <c r="X850">
        <f>A!X850</f>
        <v>0</v>
      </c>
      <c r="Y850">
        <f>A!Y850</f>
        <v>0</v>
      </c>
      <c r="Z850" s="21">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21"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A!CP634</f>
        <v>0</v>
      </c>
      <c r="CR850">
        <f>A!CQ634</f>
        <v>0</v>
      </c>
    </row>
    <row r="851" spans="1:96"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21" t="str">
        <f>IF(A!P851="","",INDEX(B!$A$1:$BT$2000,MATCH(A!P851,B!$AX$1:$AX$2000,0),D!$B$15))</f>
        <v/>
      </c>
      <c r="Q851">
        <f>A!Q851</f>
        <v>0</v>
      </c>
      <c r="R851">
        <f>A!R851</f>
        <v>0</v>
      </c>
      <c r="S851">
        <f>A!S851</f>
        <v>0</v>
      </c>
      <c r="T851">
        <f>A!T851</f>
        <v>0</v>
      </c>
      <c r="U851">
        <f>A!U851</f>
        <v>0</v>
      </c>
      <c r="V851" s="21">
        <f>IF(A!V851="&lt;",1,A!V851)</f>
        <v>0</v>
      </c>
      <c r="W851">
        <f>A!W851</f>
        <v>0</v>
      </c>
      <c r="X851">
        <f>A!X851</f>
        <v>0</v>
      </c>
      <c r="Y851">
        <f>A!Y851</f>
        <v>0</v>
      </c>
      <c r="Z851" s="21">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21"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A!CP635</f>
        <v>0</v>
      </c>
      <c r="CR851">
        <f>A!CQ635</f>
        <v>0</v>
      </c>
    </row>
    <row r="852" spans="1:96"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21" t="str">
        <f>IF(A!P852="","",INDEX(B!$A$1:$BT$2000,MATCH(A!P852,B!$AX$1:$AX$2000,0),D!$B$15))</f>
        <v/>
      </c>
      <c r="Q852">
        <f>A!Q852</f>
        <v>0</v>
      </c>
      <c r="R852">
        <f>A!R852</f>
        <v>0</v>
      </c>
      <c r="S852">
        <f>A!S852</f>
        <v>0</v>
      </c>
      <c r="T852">
        <f>A!T852</f>
        <v>0</v>
      </c>
      <c r="U852">
        <f>A!U852</f>
        <v>0</v>
      </c>
      <c r="V852" s="21">
        <f>IF(A!V852="&lt;",1,A!V852)</f>
        <v>0</v>
      </c>
      <c r="W852">
        <f>A!W852</f>
        <v>0</v>
      </c>
      <c r="X852">
        <f>A!X852</f>
        <v>0</v>
      </c>
      <c r="Y852">
        <f>A!Y852</f>
        <v>0</v>
      </c>
      <c r="Z852" s="21">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21"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A!CP636</f>
        <v>0</v>
      </c>
      <c r="CR852">
        <f>A!CQ636</f>
        <v>0</v>
      </c>
    </row>
    <row r="853" spans="1:96"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21" t="str">
        <f>IF(A!P853="","",INDEX(B!$A$1:$BT$2000,MATCH(A!P853,B!$AX$1:$AX$2000,0),D!$B$15))</f>
        <v/>
      </c>
      <c r="Q853">
        <f>A!Q853</f>
        <v>0</v>
      </c>
      <c r="R853">
        <f>A!R853</f>
        <v>0</v>
      </c>
      <c r="S853">
        <f>A!S853</f>
        <v>0</v>
      </c>
      <c r="T853">
        <f>A!T853</f>
        <v>0</v>
      </c>
      <c r="U853">
        <f>A!U853</f>
        <v>0</v>
      </c>
      <c r="V853" s="21">
        <f>IF(A!V853="&lt;",1,A!V853)</f>
        <v>0</v>
      </c>
      <c r="W853">
        <f>A!W853</f>
        <v>0</v>
      </c>
      <c r="X853">
        <f>A!X853</f>
        <v>0</v>
      </c>
      <c r="Y853">
        <f>A!Y853</f>
        <v>0</v>
      </c>
      <c r="Z853" s="21">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21"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A!CP637</f>
        <v>0</v>
      </c>
      <c r="CR853">
        <f>A!CQ637</f>
        <v>0</v>
      </c>
    </row>
    <row r="854" spans="1:96"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21" t="str">
        <f>IF(A!P854="","",INDEX(B!$A$1:$BT$2000,MATCH(A!P854,B!$AX$1:$AX$2000,0),D!$B$15))</f>
        <v/>
      </c>
      <c r="Q854">
        <f>A!Q854</f>
        <v>0</v>
      </c>
      <c r="R854">
        <f>A!R854</f>
        <v>0</v>
      </c>
      <c r="S854">
        <f>A!S854</f>
        <v>0</v>
      </c>
      <c r="T854">
        <f>A!T854</f>
        <v>0</v>
      </c>
      <c r="U854">
        <f>A!U854</f>
        <v>0</v>
      </c>
      <c r="V854" s="21">
        <f>IF(A!V854="&lt;",1,A!V854)</f>
        <v>0</v>
      </c>
      <c r="W854">
        <f>A!W854</f>
        <v>0</v>
      </c>
      <c r="X854">
        <f>A!X854</f>
        <v>0</v>
      </c>
      <c r="Y854">
        <f>A!Y854</f>
        <v>0</v>
      </c>
      <c r="Z854" s="21">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21"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A!CP638</f>
        <v>0</v>
      </c>
      <c r="CR854">
        <f>A!CQ638</f>
        <v>0</v>
      </c>
    </row>
    <row r="855" spans="1:96"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21" t="str">
        <f>IF(A!P855="","",INDEX(B!$A$1:$BT$2000,MATCH(A!P855,B!$AX$1:$AX$2000,0),D!$B$15))</f>
        <v/>
      </c>
      <c r="Q855">
        <f>A!Q855</f>
        <v>0</v>
      </c>
      <c r="R855">
        <f>A!R855</f>
        <v>0</v>
      </c>
      <c r="S855">
        <f>A!S855</f>
        <v>0</v>
      </c>
      <c r="T855">
        <f>A!T855</f>
        <v>0</v>
      </c>
      <c r="U855">
        <f>A!U855</f>
        <v>0</v>
      </c>
      <c r="V855" s="21">
        <f>IF(A!V855="&lt;",1,A!V855)</f>
        <v>0</v>
      </c>
      <c r="W855">
        <f>A!W855</f>
        <v>0</v>
      </c>
      <c r="X855">
        <f>A!X855</f>
        <v>0</v>
      </c>
      <c r="Y855">
        <f>A!Y855</f>
        <v>0</v>
      </c>
      <c r="Z855" s="21">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21"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A!CP639</f>
        <v>0</v>
      </c>
      <c r="CR855">
        <f>A!CQ639</f>
        <v>0</v>
      </c>
    </row>
    <row r="856" spans="1:96"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21" t="str">
        <f>IF(A!P856="","",INDEX(B!$A$1:$BT$2000,MATCH(A!P856,B!$AX$1:$AX$2000,0),D!$B$15))</f>
        <v/>
      </c>
      <c r="Q856">
        <f>A!Q856</f>
        <v>0</v>
      </c>
      <c r="R856">
        <f>A!R856</f>
        <v>0</v>
      </c>
      <c r="S856">
        <f>A!S856</f>
        <v>0</v>
      </c>
      <c r="T856">
        <f>A!T856</f>
        <v>0</v>
      </c>
      <c r="U856">
        <f>A!U856</f>
        <v>0</v>
      </c>
      <c r="V856" s="21">
        <f>IF(A!V856="&lt;",1,A!V856)</f>
        <v>0</v>
      </c>
      <c r="W856">
        <f>A!W856</f>
        <v>0</v>
      </c>
      <c r="X856">
        <f>A!X856</f>
        <v>0</v>
      </c>
      <c r="Y856">
        <f>A!Y856</f>
        <v>0</v>
      </c>
      <c r="Z856" s="21">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21"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A!CP640</f>
        <v>0</v>
      </c>
      <c r="CR856">
        <f>A!CQ640</f>
        <v>0</v>
      </c>
    </row>
    <row r="857" spans="1:96"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21" t="str">
        <f>IF(A!P857="","",INDEX(B!$A$1:$BT$2000,MATCH(A!P857,B!$AX$1:$AX$2000,0),D!$B$15))</f>
        <v/>
      </c>
      <c r="Q857">
        <f>A!Q857</f>
        <v>0</v>
      </c>
      <c r="R857">
        <f>A!R857</f>
        <v>0</v>
      </c>
      <c r="S857">
        <f>A!S857</f>
        <v>0</v>
      </c>
      <c r="T857">
        <f>A!T857</f>
        <v>0</v>
      </c>
      <c r="U857">
        <f>A!U857</f>
        <v>0</v>
      </c>
      <c r="V857" s="21">
        <f>IF(A!V857="&lt;",1,A!V857)</f>
        <v>0</v>
      </c>
      <c r="W857">
        <f>A!W857</f>
        <v>0</v>
      </c>
      <c r="X857">
        <f>A!X857</f>
        <v>0</v>
      </c>
      <c r="Y857">
        <f>A!Y857</f>
        <v>0</v>
      </c>
      <c r="Z857" s="21">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21"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A!CP641</f>
        <v>0</v>
      </c>
      <c r="CR857">
        <f>A!CQ641</f>
        <v>0</v>
      </c>
    </row>
    <row r="858" spans="1:96"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21" t="str">
        <f>IF(A!P858="","",INDEX(B!$A$1:$BT$2000,MATCH(A!P858,B!$AX$1:$AX$2000,0),D!$B$15))</f>
        <v/>
      </c>
      <c r="Q858">
        <f>A!Q858</f>
        <v>0</v>
      </c>
      <c r="R858">
        <f>A!R858</f>
        <v>0</v>
      </c>
      <c r="S858">
        <f>A!S858</f>
        <v>0</v>
      </c>
      <c r="T858">
        <f>A!T858</f>
        <v>0</v>
      </c>
      <c r="U858">
        <f>A!U858</f>
        <v>0</v>
      </c>
      <c r="V858" s="21">
        <f>IF(A!V858="&lt;",1,A!V858)</f>
        <v>0</v>
      </c>
      <c r="W858">
        <f>A!W858</f>
        <v>0</v>
      </c>
      <c r="X858">
        <f>A!X858</f>
        <v>0</v>
      </c>
      <c r="Y858">
        <f>A!Y858</f>
        <v>0</v>
      </c>
      <c r="Z858" s="21">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21"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A!CP642</f>
        <v>0</v>
      </c>
      <c r="CR858">
        <f>A!CQ642</f>
        <v>0</v>
      </c>
    </row>
    <row r="859" spans="1:96"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21" t="str">
        <f>IF(A!P859="","",INDEX(B!$A$1:$BT$2000,MATCH(A!P859,B!$AX$1:$AX$2000,0),D!$B$15))</f>
        <v/>
      </c>
      <c r="Q859">
        <f>A!Q859</f>
        <v>0</v>
      </c>
      <c r="R859">
        <f>A!R859</f>
        <v>0</v>
      </c>
      <c r="S859">
        <f>A!S859</f>
        <v>0</v>
      </c>
      <c r="T859">
        <f>A!T859</f>
        <v>0</v>
      </c>
      <c r="U859">
        <f>A!U859</f>
        <v>0</v>
      </c>
      <c r="V859" s="21">
        <f>IF(A!V859="&lt;",1,A!V859)</f>
        <v>0</v>
      </c>
      <c r="W859">
        <f>A!W859</f>
        <v>0</v>
      </c>
      <c r="X859">
        <f>A!X859</f>
        <v>0</v>
      </c>
      <c r="Y859">
        <f>A!Y859</f>
        <v>0</v>
      </c>
      <c r="Z859" s="21">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21"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A!CP643</f>
        <v>0</v>
      </c>
      <c r="CR859">
        <f>A!CQ643</f>
        <v>0</v>
      </c>
    </row>
    <row r="860" spans="1:96"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21" t="str">
        <f>IF(A!P860="","",INDEX(B!$A$1:$BT$2000,MATCH(A!P860,B!$AX$1:$AX$2000,0),D!$B$15))</f>
        <v/>
      </c>
      <c r="Q860">
        <f>A!Q860</f>
        <v>0</v>
      </c>
      <c r="R860">
        <f>A!R860</f>
        <v>0</v>
      </c>
      <c r="S860">
        <f>A!S860</f>
        <v>0</v>
      </c>
      <c r="T860">
        <f>A!T860</f>
        <v>0</v>
      </c>
      <c r="U860">
        <f>A!U860</f>
        <v>0</v>
      </c>
      <c r="V860" s="21">
        <f>IF(A!V860="&lt;",1,A!V860)</f>
        <v>0</v>
      </c>
      <c r="W860">
        <f>A!W860</f>
        <v>0</v>
      </c>
      <c r="X860">
        <f>A!X860</f>
        <v>0</v>
      </c>
      <c r="Y860">
        <f>A!Y860</f>
        <v>0</v>
      </c>
      <c r="Z860" s="21">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21"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A!CP644</f>
        <v>0</v>
      </c>
      <c r="CR860">
        <f>A!CQ644</f>
        <v>0</v>
      </c>
    </row>
    <row r="861" spans="1:96"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21" t="str">
        <f>IF(A!P861="","",INDEX(B!$A$1:$BT$2000,MATCH(A!P861,B!$AX$1:$AX$2000,0),D!$B$15))</f>
        <v/>
      </c>
      <c r="Q861">
        <f>A!Q861</f>
        <v>0</v>
      </c>
      <c r="R861">
        <f>A!R861</f>
        <v>0</v>
      </c>
      <c r="S861">
        <f>A!S861</f>
        <v>0</v>
      </c>
      <c r="T861">
        <f>A!T861</f>
        <v>0</v>
      </c>
      <c r="U861">
        <f>A!U861</f>
        <v>0</v>
      </c>
      <c r="V861" s="21">
        <f>IF(A!V861="&lt;",1,A!V861)</f>
        <v>0</v>
      </c>
      <c r="W861">
        <f>A!W861</f>
        <v>0</v>
      </c>
      <c r="X861">
        <f>A!X861</f>
        <v>0</v>
      </c>
      <c r="Y861">
        <f>A!Y861</f>
        <v>0</v>
      </c>
      <c r="Z861" s="21">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21"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A!CP645</f>
        <v>0</v>
      </c>
      <c r="CR861">
        <f>A!CQ645</f>
        <v>0</v>
      </c>
    </row>
    <row r="862" spans="1:96"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21" t="str">
        <f>IF(A!P862="","",INDEX(B!$A$1:$BT$2000,MATCH(A!P862,B!$AX$1:$AX$2000,0),D!$B$15))</f>
        <v/>
      </c>
      <c r="Q862">
        <f>A!Q862</f>
        <v>0</v>
      </c>
      <c r="R862">
        <f>A!R862</f>
        <v>0</v>
      </c>
      <c r="S862">
        <f>A!S862</f>
        <v>0</v>
      </c>
      <c r="T862">
        <f>A!T862</f>
        <v>0</v>
      </c>
      <c r="U862">
        <f>A!U862</f>
        <v>0</v>
      </c>
      <c r="V862" s="21">
        <f>IF(A!V862="&lt;",1,A!V862)</f>
        <v>0</v>
      </c>
      <c r="W862">
        <f>A!W862</f>
        <v>0</v>
      </c>
      <c r="X862">
        <f>A!X862</f>
        <v>0</v>
      </c>
      <c r="Y862">
        <f>A!Y862</f>
        <v>0</v>
      </c>
      <c r="Z862" s="21">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21"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A!CP646</f>
        <v>0</v>
      </c>
      <c r="CR862">
        <f>A!CQ646</f>
        <v>0</v>
      </c>
    </row>
    <row r="863" spans="1:96"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21" t="str">
        <f>IF(A!P863="","",INDEX(B!$A$1:$BT$2000,MATCH(A!P863,B!$AX$1:$AX$2000,0),D!$B$15))</f>
        <v/>
      </c>
      <c r="Q863">
        <f>A!Q863</f>
        <v>0</v>
      </c>
      <c r="R863">
        <f>A!R863</f>
        <v>0</v>
      </c>
      <c r="S863">
        <f>A!S863</f>
        <v>0</v>
      </c>
      <c r="T863">
        <f>A!T863</f>
        <v>0</v>
      </c>
      <c r="U863">
        <f>A!U863</f>
        <v>0</v>
      </c>
      <c r="V863" s="21">
        <f>IF(A!V863="&lt;",1,A!V863)</f>
        <v>0</v>
      </c>
      <c r="W863">
        <f>A!W863</f>
        <v>0</v>
      </c>
      <c r="X863">
        <f>A!X863</f>
        <v>0</v>
      </c>
      <c r="Y863">
        <f>A!Y863</f>
        <v>0</v>
      </c>
      <c r="Z863" s="21">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21"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A!CP647</f>
        <v>0</v>
      </c>
      <c r="CR863">
        <f>A!CQ647</f>
        <v>0</v>
      </c>
    </row>
    <row r="864" spans="1:96"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21" t="str">
        <f>IF(A!P864="","",INDEX(B!$A$1:$BT$2000,MATCH(A!P864,B!$AX$1:$AX$2000,0),D!$B$15))</f>
        <v/>
      </c>
      <c r="Q864">
        <f>A!Q864</f>
        <v>0</v>
      </c>
      <c r="R864">
        <f>A!R864</f>
        <v>0</v>
      </c>
      <c r="S864">
        <f>A!S864</f>
        <v>0</v>
      </c>
      <c r="T864">
        <f>A!T864</f>
        <v>0</v>
      </c>
      <c r="U864">
        <f>A!U864</f>
        <v>0</v>
      </c>
      <c r="V864" s="21">
        <f>IF(A!V864="&lt;",1,A!V864)</f>
        <v>0</v>
      </c>
      <c r="W864">
        <f>A!W864</f>
        <v>0</v>
      </c>
      <c r="X864">
        <f>A!X864</f>
        <v>0</v>
      </c>
      <c r="Y864">
        <f>A!Y864</f>
        <v>0</v>
      </c>
      <c r="Z864" s="21">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21"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A!CP648</f>
        <v>0</v>
      </c>
      <c r="CR864">
        <f>A!CQ648</f>
        <v>0</v>
      </c>
    </row>
    <row r="865" spans="1:96"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21" t="str">
        <f>IF(A!P865="","",INDEX(B!$A$1:$BT$2000,MATCH(A!P865,B!$AX$1:$AX$2000,0),D!$B$15))</f>
        <v/>
      </c>
      <c r="Q865">
        <f>A!Q865</f>
        <v>0</v>
      </c>
      <c r="R865">
        <f>A!R865</f>
        <v>0</v>
      </c>
      <c r="S865">
        <f>A!S865</f>
        <v>0</v>
      </c>
      <c r="T865">
        <f>A!T865</f>
        <v>0</v>
      </c>
      <c r="U865">
        <f>A!U865</f>
        <v>0</v>
      </c>
      <c r="V865" s="21">
        <f>IF(A!V865="&lt;",1,A!V865)</f>
        <v>0</v>
      </c>
      <c r="W865">
        <f>A!W865</f>
        <v>0</v>
      </c>
      <c r="X865">
        <f>A!X865</f>
        <v>0</v>
      </c>
      <c r="Y865">
        <f>A!Y865</f>
        <v>0</v>
      </c>
      <c r="Z865" s="21">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21"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A!CP649</f>
        <v>0</v>
      </c>
      <c r="CR865">
        <f>A!CQ649</f>
        <v>0</v>
      </c>
    </row>
    <row r="866" spans="1:96"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21" t="str">
        <f>IF(A!P866="","",INDEX(B!$A$1:$BT$2000,MATCH(A!P866,B!$AX$1:$AX$2000,0),D!$B$15))</f>
        <v/>
      </c>
      <c r="Q866">
        <f>A!Q866</f>
        <v>0</v>
      </c>
      <c r="R866">
        <f>A!R866</f>
        <v>0</v>
      </c>
      <c r="S866">
        <f>A!S866</f>
        <v>0</v>
      </c>
      <c r="T866">
        <f>A!T866</f>
        <v>0</v>
      </c>
      <c r="U866">
        <f>A!U866</f>
        <v>0</v>
      </c>
      <c r="V866" s="21">
        <f>IF(A!V866="&lt;",1,A!V866)</f>
        <v>0</v>
      </c>
      <c r="W866">
        <f>A!W866</f>
        <v>0</v>
      </c>
      <c r="X866">
        <f>A!X866</f>
        <v>0</v>
      </c>
      <c r="Y866">
        <f>A!Y866</f>
        <v>0</v>
      </c>
      <c r="Z866" s="21">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21"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A!CP650</f>
        <v>0</v>
      </c>
      <c r="CR866">
        <f>A!CQ650</f>
        <v>0</v>
      </c>
    </row>
    <row r="867" spans="1:96"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21" t="str">
        <f>IF(A!P867="","",INDEX(B!$A$1:$BT$2000,MATCH(A!P867,B!$AX$1:$AX$2000,0),D!$B$15))</f>
        <v/>
      </c>
      <c r="Q867">
        <f>A!Q867</f>
        <v>0</v>
      </c>
      <c r="R867">
        <f>A!R867</f>
        <v>0</v>
      </c>
      <c r="S867">
        <f>A!S867</f>
        <v>0</v>
      </c>
      <c r="T867">
        <f>A!T867</f>
        <v>0</v>
      </c>
      <c r="U867">
        <f>A!U867</f>
        <v>0</v>
      </c>
      <c r="V867" s="21">
        <f>IF(A!V867="&lt;",1,A!V867)</f>
        <v>0</v>
      </c>
      <c r="W867">
        <f>A!W867</f>
        <v>0</v>
      </c>
      <c r="X867">
        <f>A!X867</f>
        <v>0</v>
      </c>
      <c r="Y867">
        <f>A!Y867</f>
        <v>0</v>
      </c>
      <c r="Z867" s="21">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21"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A!CP651</f>
        <v>0</v>
      </c>
      <c r="CR867">
        <f>A!CQ651</f>
        <v>0</v>
      </c>
    </row>
    <row r="868" spans="1:96"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21" t="str">
        <f>IF(A!P868="","",INDEX(B!$A$1:$BT$2000,MATCH(A!P868,B!$AX$1:$AX$2000,0),D!$B$15))</f>
        <v/>
      </c>
      <c r="Q868">
        <f>A!Q868</f>
        <v>0</v>
      </c>
      <c r="R868">
        <f>A!R868</f>
        <v>0</v>
      </c>
      <c r="S868">
        <f>A!S868</f>
        <v>0</v>
      </c>
      <c r="T868">
        <f>A!T868</f>
        <v>0</v>
      </c>
      <c r="U868">
        <f>A!U868</f>
        <v>0</v>
      </c>
      <c r="V868" s="21">
        <f>IF(A!V868="&lt;",1,A!V868)</f>
        <v>0</v>
      </c>
      <c r="W868">
        <f>A!W868</f>
        <v>0</v>
      </c>
      <c r="X868">
        <f>A!X868</f>
        <v>0</v>
      </c>
      <c r="Y868">
        <f>A!Y868</f>
        <v>0</v>
      </c>
      <c r="Z868" s="21">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21"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A!CP652</f>
        <v>0</v>
      </c>
      <c r="CR868">
        <f>A!CQ652</f>
        <v>0</v>
      </c>
    </row>
    <row r="869" spans="1:96"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21" t="str">
        <f>IF(A!P869="","",INDEX(B!$A$1:$BT$2000,MATCH(A!P869,B!$AX$1:$AX$2000,0),D!$B$15))</f>
        <v/>
      </c>
      <c r="Q869">
        <f>A!Q869</f>
        <v>0</v>
      </c>
      <c r="R869">
        <f>A!R869</f>
        <v>0</v>
      </c>
      <c r="S869">
        <f>A!S869</f>
        <v>0</v>
      </c>
      <c r="T869">
        <f>A!T869</f>
        <v>0</v>
      </c>
      <c r="U869">
        <f>A!U869</f>
        <v>0</v>
      </c>
      <c r="V869" s="21">
        <f>IF(A!V869="&lt;",1,A!V869)</f>
        <v>0</v>
      </c>
      <c r="W869">
        <f>A!W869</f>
        <v>0</v>
      </c>
      <c r="X869">
        <f>A!X869</f>
        <v>0</v>
      </c>
      <c r="Y869">
        <f>A!Y869</f>
        <v>0</v>
      </c>
      <c r="Z869" s="21">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21"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A!CP653</f>
        <v>0</v>
      </c>
      <c r="CR869">
        <f>A!CQ653</f>
        <v>0</v>
      </c>
    </row>
    <row r="870" spans="1:96"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21" t="str">
        <f>IF(A!P870="","",INDEX(B!$A$1:$BT$2000,MATCH(A!P870,B!$AX$1:$AX$2000,0),D!$B$15))</f>
        <v/>
      </c>
      <c r="Q870">
        <f>A!Q870</f>
        <v>0</v>
      </c>
      <c r="R870">
        <f>A!R870</f>
        <v>0</v>
      </c>
      <c r="S870">
        <f>A!S870</f>
        <v>0</v>
      </c>
      <c r="T870">
        <f>A!T870</f>
        <v>0</v>
      </c>
      <c r="U870">
        <f>A!U870</f>
        <v>0</v>
      </c>
      <c r="V870" s="21">
        <f>IF(A!V870="&lt;",1,A!V870)</f>
        <v>0</v>
      </c>
      <c r="W870">
        <f>A!W870</f>
        <v>0</v>
      </c>
      <c r="X870">
        <f>A!X870</f>
        <v>0</v>
      </c>
      <c r="Y870">
        <f>A!Y870</f>
        <v>0</v>
      </c>
      <c r="Z870" s="21">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21"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A!CP654</f>
        <v>0</v>
      </c>
      <c r="CR870">
        <f>A!CQ654</f>
        <v>0</v>
      </c>
    </row>
    <row r="871" spans="1:96"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21" t="str">
        <f>IF(A!P871="","",INDEX(B!$A$1:$BT$2000,MATCH(A!P871,B!$AX$1:$AX$2000,0),D!$B$15))</f>
        <v/>
      </c>
      <c r="Q871">
        <f>A!Q871</f>
        <v>0</v>
      </c>
      <c r="R871">
        <f>A!R871</f>
        <v>0</v>
      </c>
      <c r="S871">
        <f>A!S871</f>
        <v>0</v>
      </c>
      <c r="T871">
        <f>A!T871</f>
        <v>0</v>
      </c>
      <c r="U871">
        <f>A!U871</f>
        <v>0</v>
      </c>
      <c r="V871" s="21">
        <f>IF(A!V871="&lt;",1,A!V871)</f>
        <v>0</v>
      </c>
      <c r="W871">
        <f>A!W871</f>
        <v>0</v>
      </c>
      <c r="X871">
        <f>A!X871</f>
        <v>0</v>
      </c>
      <c r="Y871">
        <f>A!Y871</f>
        <v>0</v>
      </c>
      <c r="Z871" s="21">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21"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A!CP655</f>
        <v>0</v>
      </c>
      <c r="CR871">
        <f>A!CQ655</f>
        <v>0</v>
      </c>
    </row>
    <row r="872" spans="1:96"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21" t="str">
        <f>IF(A!P872="","",INDEX(B!$A$1:$BT$2000,MATCH(A!P872,B!$AX$1:$AX$2000,0),D!$B$15))</f>
        <v/>
      </c>
      <c r="Q872">
        <f>A!Q872</f>
        <v>0</v>
      </c>
      <c r="R872">
        <f>A!R872</f>
        <v>0</v>
      </c>
      <c r="S872">
        <f>A!S872</f>
        <v>0</v>
      </c>
      <c r="T872">
        <f>A!T872</f>
        <v>0</v>
      </c>
      <c r="U872">
        <f>A!U872</f>
        <v>0</v>
      </c>
      <c r="V872" s="21">
        <f>IF(A!V872="&lt;",1,A!V872)</f>
        <v>0</v>
      </c>
      <c r="W872">
        <f>A!W872</f>
        <v>0</v>
      </c>
      <c r="X872">
        <f>A!X872</f>
        <v>0</v>
      </c>
      <c r="Y872">
        <f>A!Y872</f>
        <v>0</v>
      </c>
      <c r="Z872" s="21">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21"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A!CP656</f>
        <v>0</v>
      </c>
      <c r="CR872">
        <f>A!CQ656</f>
        <v>0</v>
      </c>
    </row>
    <row r="873" spans="1:96"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21" t="str">
        <f>IF(A!P873="","",INDEX(B!$A$1:$BT$2000,MATCH(A!P873,B!$AX$1:$AX$2000,0),D!$B$15))</f>
        <v/>
      </c>
      <c r="Q873">
        <f>A!Q873</f>
        <v>0</v>
      </c>
      <c r="R873">
        <f>A!R873</f>
        <v>0</v>
      </c>
      <c r="S873">
        <f>A!S873</f>
        <v>0</v>
      </c>
      <c r="T873">
        <f>A!T873</f>
        <v>0</v>
      </c>
      <c r="U873">
        <f>A!U873</f>
        <v>0</v>
      </c>
      <c r="V873" s="21">
        <f>IF(A!V873="&lt;",1,A!V873)</f>
        <v>0</v>
      </c>
      <c r="W873">
        <f>A!W873</f>
        <v>0</v>
      </c>
      <c r="X873">
        <f>A!X873</f>
        <v>0</v>
      </c>
      <c r="Y873">
        <f>A!Y873</f>
        <v>0</v>
      </c>
      <c r="Z873" s="21">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21"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A!CP657</f>
        <v>0</v>
      </c>
      <c r="CR873">
        <f>A!CQ657</f>
        <v>0</v>
      </c>
    </row>
    <row r="874" spans="1:96"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21" t="str">
        <f>IF(A!P874="","",INDEX(B!$A$1:$BT$2000,MATCH(A!P874,B!$AX$1:$AX$2000,0),D!$B$15))</f>
        <v/>
      </c>
      <c r="Q874">
        <f>A!Q874</f>
        <v>0</v>
      </c>
      <c r="R874">
        <f>A!R874</f>
        <v>0</v>
      </c>
      <c r="S874">
        <f>A!S874</f>
        <v>0</v>
      </c>
      <c r="T874">
        <f>A!T874</f>
        <v>0</v>
      </c>
      <c r="U874">
        <f>A!U874</f>
        <v>0</v>
      </c>
      <c r="V874" s="21">
        <f>IF(A!V874="&lt;",1,A!V874)</f>
        <v>0</v>
      </c>
      <c r="W874">
        <f>A!W874</f>
        <v>0</v>
      </c>
      <c r="X874">
        <f>A!X874</f>
        <v>0</v>
      </c>
      <c r="Y874">
        <f>A!Y874</f>
        <v>0</v>
      </c>
      <c r="Z874" s="21">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21"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A!CP658</f>
        <v>0</v>
      </c>
      <c r="CR874">
        <f>A!CQ658</f>
        <v>0</v>
      </c>
    </row>
    <row r="875" spans="1:96"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21" t="str">
        <f>IF(A!P875="","",INDEX(B!$A$1:$BT$2000,MATCH(A!P875,B!$AX$1:$AX$2000,0),D!$B$15))</f>
        <v/>
      </c>
      <c r="Q875">
        <f>A!Q875</f>
        <v>0</v>
      </c>
      <c r="R875">
        <f>A!R875</f>
        <v>0</v>
      </c>
      <c r="S875">
        <f>A!S875</f>
        <v>0</v>
      </c>
      <c r="T875">
        <f>A!T875</f>
        <v>0</v>
      </c>
      <c r="U875">
        <f>A!U875</f>
        <v>0</v>
      </c>
      <c r="V875" s="21">
        <f>IF(A!V875="&lt;",1,A!V875)</f>
        <v>0</v>
      </c>
      <c r="W875">
        <f>A!W875</f>
        <v>0</v>
      </c>
      <c r="X875">
        <f>A!X875</f>
        <v>0</v>
      </c>
      <c r="Y875">
        <f>A!Y875</f>
        <v>0</v>
      </c>
      <c r="Z875" s="21">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21"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A!CP659</f>
        <v>0</v>
      </c>
      <c r="CR875">
        <f>A!CQ659</f>
        <v>0</v>
      </c>
    </row>
    <row r="876" spans="1:96"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21" t="str">
        <f>IF(A!P876="","",INDEX(B!$A$1:$BT$2000,MATCH(A!P876,B!$AX$1:$AX$2000,0),D!$B$15))</f>
        <v/>
      </c>
      <c r="Q876">
        <f>A!Q876</f>
        <v>0</v>
      </c>
      <c r="R876">
        <f>A!R876</f>
        <v>0</v>
      </c>
      <c r="S876">
        <f>A!S876</f>
        <v>0</v>
      </c>
      <c r="T876">
        <f>A!T876</f>
        <v>0</v>
      </c>
      <c r="U876">
        <f>A!U876</f>
        <v>0</v>
      </c>
      <c r="V876" s="21">
        <f>IF(A!V876="&lt;",1,A!V876)</f>
        <v>0</v>
      </c>
      <c r="W876">
        <f>A!W876</f>
        <v>0</v>
      </c>
      <c r="X876">
        <f>A!X876</f>
        <v>0</v>
      </c>
      <c r="Y876">
        <f>A!Y876</f>
        <v>0</v>
      </c>
      <c r="Z876" s="21">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21"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A!CP660</f>
        <v>0</v>
      </c>
      <c r="CR876">
        <f>A!CQ660</f>
        <v>0</v>
      </c>
    </row>
    <row r="877" spans="1:96"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21" t="str">
        <f>IF(A!P877="","",INDEX(B!$A$1:$BT$2000,MATCH(A!P877,B!$AX$1:$AX$2000,0),D!$B$15))</f>
        <v/>
      </c>
      <c r="Q877">
        <f>A!Q877</f>
        <v>0</v>
      </c>
      <c r="R877">
        <f>A!R877</f>
        <v>0</v>
      </c>
      <c r="S877">
        <f>A!S877</f>
        <v>0</v>
      </c>
      <c r="T877">
        <f>A!T877</f>
        <v>0</v>
      </c>
      <c r="U877">
        <f>A!U877</f>
        <v>0</v>
      </c>
      <c r="V877" s="21">
        <f>IF(A!V877="&lt;",1,A!V877)</f>
        <v>0</v>
      </c>
      <c r="W877">
        <f>A!W877</f>
        <v>0</v>
      </c>
      <c r="X877">
        <f>A!X877</f>
        <v>0</v>
      </c>
      <c r="Y877">
        <f>A!Y877</f>
        <v>0</v>
      </c>
      <c r="Z877" s="21">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21"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A!CP661</f>
        <v>0</v>
      </c>
      <c r="CR877">
        <f>A!CQ661</f>
        <v>0</v>
      </c>
    </row>
    <row r="878" spans="1:96"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21" t="str">
        <f>IF(A!P878="","",INDEX(B!$A$1:$BT$2000,MATCH(A!P878,B!$AX$1:$AX$2000,0),D!$B$15))</f>
        <v/>
      </c>
      <c r="Q878">
        <f>A!Q878</f>
        <v>0</v>
      </c>
      <c r="R878">
        <f>A!R878</f>
        <v>0</v>
      </c>
      <c r="S878">
        <f>A!S878</f>
        <v>0</v>
      </c>
      <c r="T878">
        <f>A!T878</f>
        <v>0</v>
      </c>
      <c r="U878">
        <f>A!U878</f>
        <v>0</v>
      </c>
      <c r="V878" s="21">
        <f>IF(A!V878="&lt;",1,A!V878)</f>
        <v>0</v>
      </c>
      <c r="W878">
        <f>A!W878</f>
        <v>0</v>
      </c>
      <c r="X878">
        <f>A!X878</f>
        <v>0</v>
      </c>
      <c r="Y878">
        <f>A!Y878</f>
        <v>0</v>
      </c>
      <c r="Z878" s="21">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21"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A!CP662</f>
        <v>0</v>
      </c>
      <c r="CR878">
        <f>A!CQ662</f>
        <v>0</v>
      </c>
    </row>
    <row r="879" spans="1:96"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21" t="str">
        <f>IF(A!P879="","",INDEX(B!$A$1:$BT$2000,MATCH(A!P879,B!$AX$1:$AX$2000,0),D!$B$15))</f>
        <v/>
      </c>
      <c r="Q879">
        <f>A!Q879</f>
        <v>0</v>
      </c>
      <c r="R879">
        <f>A!R879</f>
        <v>0</v>
      </c>
      <c r="S879">
        <f>A!S879</f>
        <v>0</v>
      </c>
      <c r="T879">
        <f>A!T879</f>
        <v>0</v>
      </c>
      <c r="U879">
        <f>A!U879</f>
        <v>0</v>
      </c>
      <c r="V879" s="21">
        <f>IF(A!V879="&lt;",1,A!V879)</f>
        <v>0</v>
      </c>
      <c r="W879">
        <f>A!W879</f>
        <v>0</v>
      </c>
      <c r="X879">
        <f>A!X879</f>
        <v>0</v>
      </c>
      <c r="Y879">
        <f>A!Y879</f>
        <v>0</v>
      </c>
      <c r="Z879" s="21">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21"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A!CP663</f>
        <v>0</v>
      </c>
      <c r="CR879">
        <f>A!CQ663</f>
        <v>0</v>
      </c>
    </row>
    <row r="880" spans="1:96"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21" t="str">
        <f>IF(A!P880="","",INDEX(B!$A$1:$BT$2000,MATCH(A!P880,B!$AX$1:$AX$2000,0),D!$B$15))</f>
        <v/>
      </c>
      <c r="Q880">
        <f>A!Q880</f>
        <v>0</v>
      </c>
      <c r="R880">
        <f>A!R880</f>
        <v>0</v>
      </c>
      <c r="S880">
        <f>A!S880</f>
        <v>0</v>
      </c>
      <c r="T880">
        <f>A!T880</f>
        <v>0</v>
      </c>
      <c r="U880">
        <f>A!U880</f>
        <v>0</v>
      </c>
      <c r="V880" s="21">
        <f>IF(A!V880="&lt;",1,A!V880)</f>
        <v>0</v>
      </c>
      <c r="W880">
        <f>A!W880</f>
        <v>0</v>
      </c>
      <c r="X880">
        <f>A!X880</f>
        <v>0</v>
      </c>
      <c r="Y880">
        <f>A!Y880</f>
        <v>0</v>
      </c>
      <c r="Z880" s="21">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21"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A!CP664</f>
        <v>0</v>
      </c>
      <c r="CR880">
        <f>A!CQ664</f>
        <v>0</v>
      </c>
    </row>
    <row r="881" spans="1:96"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21" t="str">
        <f>IF(A!P881="","",INDEX(B!$A$1:$BT$2000,MATCH(A!P881,B!$AX$1:$AX$2000,0),D!$B$15))</f>
        <v/>
      </c>
      <c r="Q881">
        <f>A!Q881</f>
        <v>0</v>
      </c>
      <c r="R881">
        <f>A!R881</f>
        <v>0</v>
      </c>
      <c r="S881">
        <f>A!S881</f>
        <v>0</v>
      </c>
      <c r="T881">
        <f>A!T881</f>
        <v>0</v>
      </c>
      <c r="U881">
        <f>A!U881</f>
        <v>0</v>
      </c>
      <c r="V881" s="21">
        <f>IF(A!V881="&lt;",1,A!V881)</f>
        <v>0</v>
      </c>
      <c r="W881">
        <f>A!W881</f>
        <v>0</v>
      </c>
      <c r="X881">
        <f>A!X881</f>
        <v>0</v>
      </c>
      <c r="Y881">
        <f>A!Y881</f>
        <v>0</v>
      </c>
      <c r="Z881" s="21">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21"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A!CP665</f>
        <v>0</v>
      </c>
      <c r="CR881">
        <f>A!CQ665</f>
        <v>0</v>
      </c>
    </row>
    <row r="882" spans="1:96"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21" t="str">
        <f>IF(A!P882="","",INDEX(B!$A$1:$BT$2000,MATCH(A!P882,B!$AX$1:$AX$2000,0),D!$B$15))</f>
        <v/>
      </c>
      <c r="Q882">
        <f>A!Q882</f>
        <v>0</v>
      </c>
      <c r="R882">
        <f>A!R882</f>
        <v>0</v>
      </c>
      <c r="S882">
        <f>A!S882</f>
        <v>0</v>
      </c>
      <c r="T882">
        <f>A!T882</f>
        <v>0</v>
      </c>
      <c r="U882">
        <f>A!U882</f>
        <v>0</v>
      </c>
      <c r="V882" s="21">
        <f>IF(A!V882="&lt;",1,A!V882)</f>
        <v>0</v>
      </c>
      <c r="W882">
        <f>A!W882</f>
        <v>0</v>
      </c>
      <c r="X882">
        <f>A!X882</f>
        <v>0</v>
      </c>
      <c r="Y882">
        <f>A!Y882</f>
        <v>0</v>
      </c>
      <c r="Z882" s="21">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21"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A!CP666</f>
        <v>0</v>
      </c>
      <c r="CR882">
        <f>A!CQ666</f>
        <v>0</v>
      </c>
    </row>
    <row r="883" spans="1:96"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21" t="str">
        <f>IF(A!P883="","",INDEX(B!$A$1:$BT$2000,MATCH(A!P883,B!$AX$1:$AX$2000,0),D!$B$15))</f>
        <v/>
      </c>
      <c r="Q883">
        <f>A!Q883</f>
        <v>0</v>
      </c>
      <c r="R883">
        <f>A!R883</f>
        <v>0</v>
      </c>
      <c r="S883">
        <f>A!S883</f>
        <v>0</v>
      </c>
      <c r="T883">
        <f>A!T883</f>
        <v>0</v>
      </c>
      <c r="U883">
        <f>A!U883</f>
        <v>0</v>
      </c>
      <c r="V883" s="21">
        <f>IF(A!V883="&lt;",1,A!V883)</f>
        <v>0</v>
      </c>
      <c r="W883">
        <f>A!W883</f>
        <v>0</v>
      </c>
      <c r="X883">
        <f>A!X883</f>
        <v>0</v>
      </c>
      <c r="Y883">
        <f>A!Y883</f>
        <v>0</v>
      </c>
      <c r="Z883" s="21">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21"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A!CP667</f>
        <v>0</v>
      </c>
      <c r="CR883">
        <f>A!CQ667</f>
        <v>0</v>
      </c>
    </row>
    <row r="884" spans="1:96"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21" t="str">
        <f>IF(A!P884="","",INDEX(B!$A$1:$BT$2000,MATCH(A!P884,B!$AX$1:$AX$2000,0),D!$B$15))</f>
        <v/>
      </c>
      <c r="Q884">
        <f>A!Q884</f>
        <v>0</v>
      </c>
      <c r="R884">
        <f>A!R884</f>
        <v>0</v>
      </c>
      <c r="S884">
        <f>A!S884</f>
        <v>0</v>
      </c>
      <c r="T884">
        <f>A!T884</f>
        <v>0</v>
      </c>
      <c r="U884">
        <f>A!U884</f>
        <v>0</v>
      </c>
      <c r="V884" s="21">
        <f>IF(A!V884="&lt;",1,A!V884)</f>
        <v>0</v>
      </c>
      <c r="W884">
        <f>A!W884</f>
        <v>0</v>
      </c>
      <c r="X884">
        <f>A!X884</f>
        <v>0</v>
      </c>
      <c r="Y884">
        <f>A!Y884</f>
        <v>0</v>
      </c>
      <c r="Z884" s="21">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21"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A!CP668</f>
        <v>0</v>
      </c>
      <c r="CR884">
        <f>A!CQ668</f>
        <v>0</v>
      </c>
    </row>
    <row r="885" spans="1:96"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21" t="str">
        <f>IF(A!P885="","",INDEX(B!$A$1:$BT$2000,MATCH(A!P885,B!$AX$1:$AX$2000,0),D!$B$15))</f>
        <v/>
      </c>
      <c r="Q885">
        <f>A!Q885</f>
        <v>0</v>
      </c>
      <c r="R885">
        <f>A!R885</f>
        <v>0</v>
      </c>
      <c r="S885">
        <f>A!S885</f>
        <v>0</v>
      </c>
      <c r="T885">
        <f>A!T885</f>
        <v>0</v>
      </c>
      <c r="U885">
        <f>A!U885</f>
        <v>0</v>
      </c>
      <c r="V885" s="21">
        <f>IF(A!V885="&lt;",1,A!V885)</f>
        <v>0</v>
      </c>
      <c r="W885">
        <f>A!W885</f>
        <v>0</v>
      </c>
      <c r="X885">
        <f>A!X885</f>
        <v>0</v>
      </c>
      <c r="Y885">
        <f>A!Y885</f>
        <v>0</v>
      </c>
      <c r="Z885" s="21">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21"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A!CP669</f>
        <v>0</v>
      </c>
      <c r="CR885">
        <f>A!CQ669</f>
        <v>0</v>
      </c>
    </row>
    <row r="886" spans="1:96"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21" t="str">
        <f>IF(A!P886="","",INDEX(B!$A$1:$BT$2000,MATCH(A!P886,B!$AX$1:$AX$2000,0),D!$B$15))</f>
        <v/>
      </c>
      <c r="Q886">
        <f>A!Q886</f>
        <v>0</v>
      </c>
      <c r="R886">
        <f>A!R886</f>
        <v>0</v>
      </c>
      <c r="S886">
        <f>A!S886</f>
        <v>0</v>
      </c>
      <c r="T886">
        <f>A!T886</f>
        <v>0</v>
      </c>
      <c r="U886">
        <f>A!U886</f>
        <v>0</v>
      </c>
      <c r="V886" s="21">
        <f>IF(A!V886="&lt;",1,A!V886)</f>
        <v>0</v>
      </c>
      <c r="W886">
        <f>A!W886</f>
        <v>0</v>
      </c>
      <c r="X886">
        <f>A!X886</f>
        <v>0</v>
      </c>
      <c r="Y886">
        <f>A!Y886</f>
        <v>0</v>
      </c>
      <c r="Z886" s="21">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21"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A!CP670</f>
        <v>0</v>
      </c>
      <c r="CR886">
        <f>A!CQ670</f>
        <v>0</v>
      </c>
    </row>
    <row r="887" spans="1:96"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21" t="str">
        <f>IF(A!P887="","",INDEX(B!$A$1:$BT$2000,MATCH(A!P887,B!$AX$1:$AX$2000,0),D!$B$15))</f>
        <v/>
      </c>
      <c r="Q887">
        <f>A!Q887</f>
        <v>0</v>
      </c>
      <c r="R887">
        <f>A!R887</f>
        <v>0</v>
      </c>
      <c r="S887">
        <f>A!S887</f>
        <v>0</v>
      </c>
      <c r="T887">
        <f>A!T887</f>
        <v>0</v>
      </c>
      <c r="U887">
        <f>A!U887</f>
        <v>0</v>
      </c>
      <c r="V887" s="21">
        <f>IF(A!V887="&lt;",1,A!V887)</f>
        <v>0</v>
      </c>
      <c r="W887">
        <f>A!W887</f>
        <v>0</v>
      </c>
      <c r="X887">
        <f>A!X887</f>
        <v>0</v>
      </c>
      <c r="Y887">
        <f>A!Y887</f>
        <v>0</v>
      </c>
      <c r="Z887" s="21">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21"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A!CP671</f>
        <v>0</v>
      </c>
      <c r="CR887">
        <f>A!CQ671</f>
        <v>0</v>
      </c>
    </row>
    <row r="888" spans="1:96"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21" t="str">
        <f>IF(A!P888="","",INDEX(B!$A$1:$BT$2000,MATCH(A!P888,B!$AX$1:$AX$2000,0),D!$B$15))</f>
        <v/>
      </c>
      <c r="Q888">
        <f>A!Q888</f>
        <v>0</v>
      </c>
      <c r="R888">
        <f>A!R888</f>
        <v>0</v>
      </c>
      <c r="S888">
        <f>A!S888</f>
        <v>0</v>
      </c>
      <c r="T888">
        <f>A!T888</f>
        <v>0</v>
      </c>
      <c r="U888">
        <f>A!U888</f>
        <v>0</v>
      </c>
      <c r="V888" s="21">
        <f>IF(A!V888="&lt;",1,A!V888)</f>
        <v>0</v>
      </c>
      <c r="W888">
        <f>A!W888</f>
        <v>0</v>
      </c>
      <c r="X888">
        <f>A!X888</f>
        <v>0</v>
      </c>
      <c r="Y888">
        <f>A!Y888</f>
        <v>0</v>
      </c>
      <c r="Z888" s="21">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21"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A!CP672</f>
        <v>0</v>
      </c>
      <c r="CR888">
        <f>A!CQ672</f>
        <v>0</v>
      </c>
    </row>
    <row r="889" spans="1:96"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21" t="str">
        <f>IF(A!P889="","",INDEX(B!$A$1:$BT$2000,MATCH(A!P889,B!$AX$1:$AX$2000,0),D!$B$15))</f>
        <v/>
      </c>
      <c r="Q889">
        <f>A!Q889</f>
        <v>0</v>
      </c>
      <c r="R889">
        <f>A!R889</f>
        <v>0</v>
      </c>
      <c r="S889">
        <f>A!S889</f>
        <v>0</v>
      </c>
      <c r="T889">
        <f>A!T889</f>
        <v>0</v>
      </c>
      <c r="U889">
        <f>A!U889</f>
        <v>0</v>
      </c>
      <c r="V889" s="21">
        <f>IF(A!V889="&lt;",1,A!V889)</f>
        <v>0</v>
      </c>
      <c r="W889">
        <f>A!W889</f>
        <v>0</v>
      </c>
      <c r="X889">
        <f>A!X889</f>
        <v>0</v>
      </c>
      <c r="Y889">
        <f>A!Y889</f>
        <v>0</v>
      </c>
      <c r="Z889" s="21">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21"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A!CP673</f>
        <v>0</v>
      </c>
      <c r="CR889">
        <f>A!CQ673</f>
        <v>0</v>
      </c>
    </row>
    <row r="890" spans="1:96"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21" t="str">
        <f>IF(A!P890="","",INDEX(B!$A$1:$BT$2000,MATCH(A!P890,B!$AX$1:$AX$2000,0),D!$B$15))</f>
        <v/>
      </c>
      <c r="Q890">
        <f>A!Q890</f>
        <v>0</v>
      </c>
      <c r="R890">
        <f>A!R890</f>
        <v>0</v>
      </c>
      <c r="S890">
        <f>A!S890</f>
        <v>0</v>
      </c>
      <c r="T890">
        <f>A!T890</f>
        <v>0</v>
      </c>
      <c r="U890">
        <f>A!U890</f>
        <v>0</v>
      </c>
      <c r="V890" s="21">
        <f>IF(A!V890="&lt;",1,A!V890)</f>
        <v>0</v>
      </c>
      <c r="W890">
        <f>A!W890</f>
        <v>0</v>
      </c>
      <c r="X890">
        <f>A!X890</f>
        <v>0</v>
      </c>
      <c r="Y890">
        <f>A!Y890</f>
        <v>0</v>
      </c>
      <c r="Z890" s="21">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21"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A!CP674</f>
        <v>0</v>
      </c>
      <c r="CR890">
        <f>A!CQ674</f>
        <v>0</v>
      </c>
    </row>
    <row r="891" spans="1:96"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21" t="str">
        <f>IF(A!P891="","",INDEX(B!$A$1:$BT$2000,MATCH(A!P891,B!$AX$1:$AX$2000,0),D!$B$15))</f>
        <v/>
      </c>
      <c r="Q891">
        <f>A!Q891</f>
        <v>0</v>
      </c>
      <c r="R891">
        <f>A!R891</f>
        <v>0</v>
      </c>
      <c r="S891">
        <f>A!S891</f>
        <v>0</v>
      </c>
      <c r="T891">
        <f>A!T891</f>
        <v>0</v>
      </c>
      <c r="U891">
        <f>A!U891</f>
        <v>0</v>
      </c>
      <c r="V891" s="21">
        <f>IF(A!V891="&lt;",1,A!V891)</f>
        <v>0</v>
      </c>
      <c r="W891">
        <f>A!W891</f>
        <v>0</v>
      </c>
      <c r="X891">
        <f>A!X891</f>
        <v>0</v>
      </c>
      <c r="Y891">
        <f>A!Y891</f>
        <v>0</v>
      </c>
      <c r="Z891" s="21">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21"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A!CP675</f>
        <v>0</v>
      </c>
      <c r="CR891">
        <f>A!CQ675</f>
        <v>0</v>
      </c>
    </row>
    <row r="892" spans="1:96"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21" t="str">
        <f>IF(A!P892="","",INDEX(B!$A$1:$BT$2000,MATCH(A!P892,B!$AX$1:$AX$2000,0),D!$B$15))</f>
        <v/>
      </c>
      <c r="Q892">
        <f>A!Q892</f>
        <v>0</v>
      </c>
      <c r="R892">
        <f>A!R892</f>
        <v>0</v>
      </c>
      <c r="S892">
        <f>A!S892</f>
        <v>0</v>
      </c>
      <c r="T892">
        <f>A!T892</f>
        <v>0</v>
      </c>
      <c r="U892">
        <f>A!U892</f>
        <v>0</v>
      </c>
      <c r="V892" s="21">
        <f>IF(A!V892="&lt;",1,A!V892)</f>
        <v>0</v>
      </c>
      <c r="W892">
        <f>A!W892</f>
        <v>0</v>
      </c>
      <c r="X892">
        <f>A!X892</f>
        <v>0</v>
      </c>
      <c r="Y892">
        <f>A!Y892</f>
        <v>0</v>
      </c>
      <c r="Z892" s="21">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21"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A!CP676</f>
        <v>0</v>
      </c>
      <c r="CR892">
        <f>A!CQ676</f>
        <v>0</v>
      </c>
    </row>
    <row r="893" spans="1:96"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21" t="str">
        <f>IF(A!P893="","",INDEX(B!$A$1:$BT$2000,MATCH(A!P893,B!$AX$1:$AX$2000,0),D!$B$15))</f>
        <v/>
      </c>
      <c r="Q893">
        <f>A!Q893</f>
        <v>0</v>
      </c>
      <c r="R893">
        <f>A!R893</f>
        <v>0</v>
      </c>
      <c r="S893">
        <f>A!S893</f>
        <v>0</v>
      </c>
      <c r="T893">
        <f>A!T893</f>
        <v>0</v>
      </c>
      <c r="U893">
        <f>A!U893</f>
        <v>0</v>
      </c>
      <c r="V893" s="21">
        <f>IF(A!V893="&lt;",1,A!V893)</f>
        <v>0</v>
      </c>
      <c r="W893">
        <f>A!W893</f>
        <v>0</v>
      </c>
      <c r="X893">
        <f>A!X893</f>
        <v>0</v>
      </c>
      <c r="Y893">
        <f>A!Y893</f>
        <v>0</v>
      </c>
      <c r="Z893" s="21">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21"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A!CP677</f>
        <v>0</v>
      </c>
      <c r="CR893">
        <f>A!CQ677</f>
        <v>0</v>
      </c>
    </row>
    <row r="894" spans="1:96"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21" t="str">
        <f>IF(A!P894="","",INDEX(B!$A$1:$BT$2000,MATCH(A!P894,B!$AX$1:$AX$2000,0),D!$B$15))</f>
        <v/>
      </c>
      <c r="Q894">
        <f>A!Q894</f>
        <v>0</v>
      </c>
      <c r="R894">
        <f>A!R894</f>
        <v>0</v>
      </c>
      <c r="S894">
        <f>A!S894</f>
        <v>0</v>
      </c>
      <c r="T894">
        <f>A!T894</f>
        <v>0</v>
      </c>
      <c r="U894">
        <f>A!U894</f>
        <v>0</v>
      </c>
      <c r="V894" s="21">
        <f>IF(A!V894="&lt;",1,A!V894)</f>
        <v>0</v>
      </c>
      <c r="W894">
        <f>A!W894</f>
        <v>0</v>
      </c>
      <c r="X894">
        <f>A!X894</f>
        <v>0</v>
      </c>
      <c r="Y894">
        <f>A!Y894</f>
        <v>0</v>
      </c>
      <c r="Z894" s="21">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21"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A!CP678</f>
        <v>0</v>
      </c>
      <c r="CR894">
        <f>A!CQ678</f>
        <v>0</v>
      </c>
    </row>
    <row r="895" spans="1:96"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21" t="str">
        <f>IF(A!P895="","",INDEX(B!$A$1:$BT$2000,MATCH(A!P895,B!$AX$1:$AX$2000,0),D!$B$15))</f>
        <v/>
      </c>
      <c r="Q895">
        <f>A!Q895</f>
        <v>0</v>
      </c>
      <c r="R895">
        <f>A!R895</f>
        <v>0</v>
      </c>
      <c r="S895">
        <f>A!S895</f>
        <v>0</v>
      </c>
      <c r="T895">
        <f>A!T895</f>
        <v>0</v>
      </c>
      <c r="U895">
        <f>A!U895</f>
        <v>0</v>
      </c>
      <c r="V895" s="21">
        <f>IF(A!V895="&lt;",1,A!V895)</f>
        <v>0</v>
      </c>
      <c r="W895">
        <f>A!W895</f>
        <v>0</v>
      </c>
      <c r="X895">
        <f>A!X895</f>
        <v>0</v>
      </c>
      <c r="Y895">
        <f>A!Y895</f>
        <v>0</v>
      </c>
      <c r="Z895" s="21">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21"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A!CP679</f>
        <v>0</v>
      </c>
      <c r="CR895">
        <f>A!CQ679</f>
        <v>0</v>
      </c>
    </row>
    <row r="896" spans="1:96"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21" t="str">
        <f>IF(A!P896="","",INDEX(B!$A$1:$BT$2000,MATCH(A!P896,B!$AX$1:$AX$2000,0),D!$B$15))</f>
        <v/>
      </c>
      <c r="Q896">
        <f>A!Q896</f>
        <v>0</v>
      </c>
      <c r="R896">
        <f>A!R896</f>
        <v>0</v>
      </c>
      <c r="S896">
        <f>A!S896</f>
        <v>0</v>
      </c>
      <c r="T896">
        <f>A!T896</f>
        <v>0</v>
      </c>
      <c r="U896">
        <f>A!U896</f>
        <v>0</v>
      </c>
      <c r="V896" s="21">
        <f>IF(A!V896="&lt;",1,A!V896)</f>
        <v>0</v>
      </c>
      <c r="W896">
        <f>A!W896</f>
        <v>0</v>
      </c>
      <c r="X896">
        <f>A!X896</f>
        <v>0</v>
      </c>
      <c r="Y896">
        <f>A!Y896</f>
        <v>0</v>
      </c>
      <c r="Z896" s="21">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21"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A!CP680</f>
        <v>0</v>
      </c>
      <c r="CR896">
        <f>A!CQ680</f>
        <v>0</v>
      </c>
    </row>
    <row r="897" spans="1:96"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21" t="str">
        <f>IF(A!P897="","",INDEX(B!$A$1:$BT$2000,MATCH(A!P897,B!$AX$1:$AX$2000,0),D!$B$15))</f>
        <v/>
      </c>
      <c r="Q897">
        <f>A!Q897</f>
        <v>0</v>
      </c>
      <c r="R897">
        <f>A!R897</f>
        <v>0</v>
      </c>
      <c r="S897">
        <f>A!S897</f>
        <v>0</v>
      </c>
      <c r="T897">
        <f>A!T897</f>
        <v>0</v>
      </c>
      <c r="U897">
        <f>A!U897</f>
        <v>0</v>
      </c>
      <c r="V897" s="21">
        <f>IF(A!V897="&lt;",1,A!V897)</f>
        <v>0</v>
      </c>
      <c r="W897">
        <f>A!W897</f>
        <v>0</v>
      </c>
      <c r="X897">
        <f>A!X897</f>
        <v>0</v>
      </c>
      <c r="Y897">
        <f>A!Y897</f>
        <v>0</v>
      </c>
      <c r="Z897" s="21">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21"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A!CP681</f>
        <v>0</v>
      </c>
      <c r="CR897">
        <f>A!CQ681</f>
        <v>0</v>
      </c>
    </row>
    <row r="898" spans="1:96"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21" t="str">
        <f>IF(A!P898="","",INDEX(B!$A$1:$BT$2000,MATCH(A!P898,B!$AX$1:$AX$2000,0),D!$B$15))</f>
        <v/>
      </c>
      <c r="Q898">
        <f>A!Q898</f>
        <v>0</v>
      </c>
      <c r="R898">
        <f>A!R898</f>
        <v>0</v>
      </c>
      <c r="S898">
        <f>A!S898</f>
        <v>0</v>
      </c>
      <c r="T898">
        <f>A!T898</f>
        <v>0</v>
      </c>
      <c r="U898">
        <f>A!U898</f>
        <v>0</v>
      </c>
      <c r="V898" s="21">
        <f>IF(A!V898="&lt;",1,A!V898)</f>
        <v>0</v>
      </c>
      <c r="W898">
        <f>A!W898</f>
        <v>0</v>
      </c>
      <c r="X898">
        <f>A!X898</f>
        <v>0</v>
      </c>
      <c r="Y898">
        <f>A!Y898</f>
        <v>0</v>
      </c>
      <c r="Z898" s="21">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21"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A!CP682</f>
        <v>0</v>
      </c>
      <c r="CR898">
        <f>A!CQ682</f>
        <v>0</v>
      </c>
    </row>
    <row r="899" spans="1:96"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21" t="str">
        <f>IF(A!P899="","",INDEX(B!$A$1:$BT$2000,MATCH(A!P899,B!$AX$1:$AX$2000,0),D!$B$15))</f>
        <v/>
      </c>
      <c r="Q899">
        <f>A!Q899</f>
        <v>0</v>
      </c>
      <c r="R899">
        <f>A!R899</f>
        <v>0</v>
      </c>
      <c r="S899">
        <f>A!S899</f>
        <v>0</v>
      </c>
      <c r="T899">
        <f>A!T899</f>
        <v>0</v>
      </c>
      <c r="U899">
        <f>A!U899</f>
        <v>0</v>
      </c>
      <c r="V899" s="21">
        <f>IF(A!V899="&lt;",1,A!V899)</f>
        <v>0</v>
      </c>
      <c r="W899">
        <f>A!W899</f>
        <v>0</v>
      </c>
      <c r="X899">
        <f>A!X899</f>
        <v>0</v>
      </c>
      <c r="Y899">
        <f>A!Y899</f>
        <v>0</v>
      </c>
      <c r="Z899" s="21">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21"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A!CP683</f>
        <v>0</v>
      </c>
      <c r="CR899">
        <f>A!CQ683</f>
        <v>0</v>
      </c>
    </row>
    <row r="900" spans="1:96"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21" t="str">
        <f>IF(A!P900="","",INDEX(B!$A$1:$BT$2000,MATCH(A!P900,B!$AX$1:$AX$2000,0),D!$B$15))</f>
        <v/>
      </c>
      <c r="Q900">
        <f>A!Q900</f>
        <v>0</v>
      </c>
      <c r="R900">
        <f>A!R900</f>
        <v>0</v>
      </c>
      <c r="S900">
        <f>A!S900</f>
        <v>0</v>
      </c>
      <c r="T900">
        <f>A!T900</f>
        <v>0</v>
      </c>
      <c r="U900">
        <f>A!U900</f>
        <v>0</v>
      </c>
      <c r="V900" s="21">
        <f>IF(A!V900="&lt;",1,A!V900)</f>
        <v>0</v>
      </c>
      <c r="W900">
        <f>A!W900</f>
        <v>0</v>
      </c>
      <c r="X900">
        <f>A!X900</f>
        <v>0</v>
      </c>
      <c r="Y900">
        <f>A!Y900</f>
        <v>0</v>
      </c>
      <c r="Z900" s="21">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21"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A!CP684</f>
        <v>0</v>
      </c>
      <c r="CR900">
        <f>A!CQ684</f>
        <v>0</v>
      </c>
    </row>
    <row r="901" spans="1:96"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21" t="str">
        <f>IF(A!P901="","",INDEX(B!$A$1:$BT$2000,MATCH(A!P901,B!$AX$1:$AX$2000,0),D!$B$15))</f>
        <v/>
      </c>
      <c r="Q901">
        <f>A!Q901</f>
        <v>0</v>
      </c>
      <c r="R901">
        <f>A!R901</f>
        <v>0</v>
      </c>
      <c r="S901">
        <f>A!S901</f>
        <v>0</v>
      </c>
      <c r="T901">
        <f>A!T901</f>
        <v>0</v>
      </c>
      <c r="U901">
        <f>A!U901</f>
        <v>0</v>
      </c>
      <c r="V901" s="21">
        <f>IF(A!V901="&lt;",1,A!V901)</f>
        <v>0</v>
      </c>
      <c r="W901">
        <f>A!W901</f>
        <v>0</v>
      </c>
      <c r="X901">
        <f>A!X901</f>
        <v>0</v>
      </c>
      <c r="Y901">
        <f>A!Y901</f>
        <v>0</v>
      </c>
      <c r="Z901" s="21">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21"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A!CP685</f>
        <v>0</v>
      </c>
      <c r="CR901">
        <f>A!CQ685</f>
        <v>0</v>
      </c>
    </row>
    <row r="902" spans="1:96"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21" t="str">
        <f>IF(A!P902="","",INDEX(B!$A$1:$BT$2000,MATCH(A!P902,B!$AX$1:$AX$2000,0),D!$B$15))</f>
        <v/>
      </c>
      <c r="Q902">
        <f>A!Q902</f>
        <v>0</v>
      </c>
      <c r="R902">
        <f>A!R902</f>
        <v>0</v>
      </c>
      <c r="S902">
        <f>A!S902</f>
        <v>0</v>
      </c>
      <c r="T902">
        <f>A!T902</f>
        <v>0</v>
      </c>
      <c r="U902">
        <f>A!U902</f>
        <v>0</v>
      </c>
      <c r="V902" s="21">
        <f>IF(A!V902="&lt;",1,A!V902)</f>
        <v>0</v>
      </c>
      <c r="W902">
        <f>A!W902</f>
        <v>0</v>
      </c>
      <c r="X902">
        <f>A!X902</f>
        <v>0</v>
      </c>
      <c r="Y902">
        <f>A!Y902</f>
        <v>0</v>
      </c>
      <c r="Z902" s="21">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21"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A!CP686</f>
        <v>0</v>
      </c>
      <c r="CR902">
        <f>A!CQ686</f>
        <v>0</v>
      </c>
    </row>
    <row r="903" spans="1:96"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21" t="str">
        <f>IF(A!P903="","",INDEX(B!$A$1:$BT$2000,MATCH(A!P903,B!$AX$1:$AX$2000,0),D!$B$15))</f>
        <v/>
      </c>
      <c r="Q903">
        <f>A!Q903</f>
        <v>0</v>
      </c>
      <c r="R903">
        <f>A!R903</f>
        <v>0</v>
      </c>
      <c r="S903">
        <f>A!S903</f>
        <v>0</v>
      </c>
      <c r="T903">
        <f>A!T903</f>
        <v>0</v>
      </c>
      <c r="U903">
        <f>A!U903</f>
        <v>0</v>
      </c>
      <c r="V903" s="21">
        <f>IF(A!V903="&lt;",1,A!V903)</f>
        <v>0</v>
      </c>
      <c r="W903">
        <f>A!W903</f>
        <v>0</v>
      </c>
      <c r="X903">
        <f>A!X903</f>
        <v>0</v>
      </c>
      <c r="Y903">
        <f>A!Y903</f>
        <v>0</v>
      </c>
      <c r="Z903" s="21">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21"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A!CP687</f>
        <v>0</v>
      </c>
      <c r="CR903">
        <f>A!CQ687</f>
        <v>0</v>
      </c>
    </row>
    <row r="904" spans="1:96"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21" t="str">
        <f>IF(A!P904="","",INDEX(B!$A$1:$BT$2000,MATCH(A!P904,B!$AX$1:$AX$2000,0),D!$B$15))</f>
        <v/>
      </c>
      <c r="Q904">
        <f>A!Q904</f>
        <v>0</v>
      </c>
      <c r="R904">
        <f>A!R904</f>
        <v>0</v>
      </c>
      <c r="S904">
        <f>A!S904</f>
        <v>0</v>
      </c>
      <c r="T904">
        <f>A!T904</f>
        <v>0</v>
      </c>
      <c r="U904">
        <f>A!U904</f>
        <v>0</v>
      </c>
      <c r="V904" s="21">
        <f>IF(A!V904="&lt;",1,A!V904)</f>
        <v>0</v>
      </c>
      <c r="W904">
        <f>A!W904</f>
        <v>0</v>
      </c>
      <c r="X904">
        <f>A!X904</f>
        <v>0</v>
      </c>
      <c r="Y904">
        <f>A!Y904</f>
        <v>0</v>
      </c>
      <c r="Z904" s="21">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21"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A!CP688</f>
        <v>0</v>
      </c>
      <c r="CR904">
        <f>A!CQ688</f>
        <v>0</v>
      </c>
    </row>
    <row r="905" spans="1:96"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21" t="str">
        <f>IF(A!P905="","",INDEX(B!$A$1:$BT$2000,MATCH(A!P905,B!$AX$1:$AX$2000,0),D!$B$15))</f>
        <v/>
      </c>
      <c r="Q905">
        <f>A!Q905</f>
        <v>0</v>
      </c>
      <c r="R905">
        <f>A!R905</f>
        <v>0</v>
      </c>
      <c r="S905">
        <f>A!S905</f>
        <v>0</v>
      </c>
      <c r="T905">
        <f>A!T905</f>
        <v>0</v>
      </c>
      <c r="U905">
        <f>A!U905</f>
        <v>0</v>
      </c>
      <c r="V905" s="21">
        <f>IF(A!V905="&lt;",1,A!V905)</f>
        <v>0</v>
      </c>
      <c r="W905">
        <f>A!W905</f>
        <v>0</v>
      </c>
      <c r="X905">
        <f>A!X905</f>
        <v>0</v>
      </c>
      <c r="Y905">
        <f>A!Y905</f>
        <v>0</v>
      </c>
      <c r="Z905" s="21">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21"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A!CP689</f>
        <v>0</v>
      </c>
      <c r="CR905">
        <f>A!CQ689</f>
        <v>0</v>
      </c>
    </row>
    <row r="906" spans="1:96"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21" t="str">
        <f>IF(A!P906="","",INDEX(B!$A$1:$BT$2000,MATCH(A!P906,B!$AX$1:$AX$2000,0),D!$B$15))</f>
        <v/>
      </c>
      <c r="Q906">
        <f>A!Q906</f>
        <v>0</v>
      </c>
      <c r="R906">
        <f>A!R906</f>
        <v>0</v>
      </c>
      <c r="S906">
        <f>A!S906</f>
        <v>0</v>
      </c>
      <c r="T906">
        <f>A!T906</f>
        <v>0</v>
      </c>
      <c r="U906">
        <f>A!U906</f>
        <v>0</v>
      </c>
      <c r="V906" s="21">
        <f>IF(A!V906="&lt;",1,A!V906)</f>
        <v>0</v>
      </c>
      <c r="W906">
        <f>A!W906</f>
        <v>0</v>
      </c>
      <c r="X906">
        <f>A!X906</f>
        <v>0</v>
      </c>
      <c r="Y906">
        <f>A!Y906</f>
        <v>0</v>
      </c>
      <c r="Z906" s="21">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21"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A!CP690</f>
        <v>0</v>
      </c>
      <c r="CR906">
        <f>A!CQ690</f>
        <v>0</v>
      </c>
    </row>
    <row r="907" spans="1:96"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21" t="str">
        <f>IF(A!P907="","",INDEX(B!$A$1:$BT$2000,MATCH(A!P907,B!$AX$1:$AX$2000,0),D!$B$15))</f>
        <v/>
      </c>
      <c r="Q907">
        <f>A!Q907</f>
        <v>0</v>
      </c>
      <c r="R907">
        <f>A!R907</f>
        <v>0</v>
      </c>
      <c r="S907">
        <f>A!S907</f>
        <v>0</v>
      </c>
      <c r="T907">
        <f>A!T907</f>
        <v>0</v>
      </c>
      <c r="U907">
        <f>A!U907</f>
        <v>0</v>
      </c>
      <c r="V907" s="21">
        <f>IF(A!V907="&lt;",1,A!V907)</f>
        <v>0</v>
      </c>
      <c r="W907">
        <f>A!W907</f>
        <v>0</v>
      </c>
      <c r="X907">
        <f>A!X907</f>
        <v>0</v>
      </c>
      <c r="Y907">
        <f>A!Y907</f>
        <v>0</v>
      </c>
      <c r="Z907" s="21">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21"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A!CP691</f>
        <v>0</v>
      </c>
      <c r="CR907">
        <f>A!CQ691</f>
        <v>0</v>
      </c>
    </row>
    <row r="908" spans="1:96"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21" t="str">
        <f>IF(A!P908="","",INDEX(B!$A$1:$BT$2000,MATCH(A!P908,B!$AX$1:$AX$2000,0),D!$B$15))</f>
        <v/>
      </c>
      <c r="Q908">
        <f>A!Q908</f>
        <v>0</v>
      </c>
      <c r="R908">
        <f>A!R908</f>
        <v>0</v>
      </c>
      <c r="S908">
        <f>A!S908</f>
        <v>0</v>
      </c>
      <c r="T908">
        <f>A!T908</f>
        <v>0</v>
      </c>
      <c r="U908">
        <f>A!U908</f>
        <v>0</v>
      </c>
      <c r="V908" s="21">
        <f>IF(A!V908="&lt;",1,A!V908)</f>
        <v>0</v>
      </c>
      <c r="W908">
        <f>A!W908</f>
        <v>0</v>
      </c>
      <c r="X908">
        <f>A!X908</f>
        <v>0</v>
      </c>
      <c r="Y908">
        <f>A!Y908</f>
        <v>0</v>
      </c>
      <c r="Z908" s="21">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21"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A!CP692</f>
        <v>0</v>
      </c>
      <c r="CR908">
        <f>A!CQ692</f>
        <v>0</v>
      </c>
    </row>
    <row r="909" spans="1:96"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21" t="str">
        <f>IF(A!P909="","",INDEX(B!$A$1:$BT$2000,MATCH(A!P909,B!$AX$1:$AX$2000,0),D!$B$15))</f>
        <v/>
      </c>
      <c r="Q909">
        <f>A!Q909</f>
        <v>0</v>
      </c>
      <c r="R909">
        <f>A!R909</f>
        <v>0</v>
      </c>
      <c r="S909">
        <f>A!S909</f>
        <v>0</v>
      </c>
      <c r="T909">
        <f>A!T909</f>
        <v>0</v>
      </c>
      <c r="U909">
        <f>A!U909</f>
        <v>0</v>
      </c>
      <c r="V909" s="21">
        <f>IF(A!V909="&lt;",1,A!V909)</f>
        <v>0</v>
      </c>
      <c r="W909">
        <f>A!W909</f>
        <v>0</v>
      </c>
      <c r="X909">
        <f>A!X909</f>
        <v>0</v>
      </c>
      <c r="Y909">
        <f>A!Y909</f>
        <v>0</v>
      </c>
      <c r="Z909" s="21">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21"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A!CP693</f>
        <v>0</v>
      </c>
      <c r="CR909">
        <f>A!CQ693</f>
        <v>0</v>
      </c>
    </row>
    <row r="910" spans="1:96"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21" t="str">
        <f>IF(A!P910="","",INDEX(B!$A$1:$BT$2000,MATCH(A!P910,B!$AX$1:$AX$2000,0),D!$B$15))</f>
        <v/>
      </c>
      <c r="Q910">
        <f>A!Q910</f>
        <v>0</v>
      </c>
      <c r="R910">
        <f>A!R910</f>
        <v>0</v>
      </c>
      <c r="S910">
        <f>A!S910</f>
        <v>0</v>
      </c>
      <c r="T910">
        <f>A!T910</f>
        <v>0</v>
      </c>
      <c r="U910">
        <f>A!U910</f>
        <v>0</v>
      </c>
      <c r="V910" s="21">
        <f>IF(A!V910="&lt;",1,A!V910)</f>
        <v>0</v>
      </c>
      <c r="W910">
        <f>A!W910</f>
        <v>0</v>
      </c>
      <c r="X910">
        <f>A!X910</f>
        <v>0</v>
      </c>
      <c r="Y910">
        <f>A!Y910</f>
        <v>0</v>
      </c>
      <c r="Z910" s="21">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21"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A!CP694</f>
        <v>0</v>
      </c>
      <c r="CR910">
        <f>A!CQ694</f>
        <v>0</v>
      </c>
    </row>
    <row r="911" spans="1:96"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21" t="str">
        <f>IF(A!P911="","",INDEX(B!$A$1:$BT$2000,MATCH(A!P911,B!$AX$1:$AX$2000,0),D!$B$15))</f>
        <v/>
      </c>
      <c r="Q911">
        <f>A!Q911</f>
        <v>0</v>
      </c>
      <c r="R911">
        <f>A!R911</f>
        <v>0</v>
      </c>
      <c r="S911">
        <f>A!S911</f>
        <v>0</v>
      </c>
      <c r="T911">
        <f>A!T911</f>
        <v>0</v>
      </c>
      <c r="U911">
        <f>A!U911</f>
        <v>0</v>
      </c>
      <c r="V911" s="21">
        <f>IF(A!V911="&lt;",1,A!V911)</f>
        <v>0</v>
      </c>
      <c r="W911">
        <f>A!W911</f>
        <v>0</v>
      </c>
      <c r="X911">
        <f>A!X911</f>
        <v>0</v>
      </c>
      <c r="Y911">
        <f>A!Y911</f>
        <v>0</v>
      </c>
      <c r="Z911" s="21">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21"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A!CP695</f>
        <v>0</v>
      </c>
      <c r="CR911">
        <f>A!CQ695</f>
        <v>0</v>
      </c>
    </row>
    <row r="912" spans="1:96"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21" t="str">
        <f>IF(A!P912="","",INDEX(B!$A$1:$BT$2000,MATCH(A!P912,B!$AX$1:$AX$2000,0),D!$B$15))</f>
        <v/>
      </c>
      <c r="Q912">
        <f>A!Q912</f>
        <v>0</v>
      </c>
      <c r="R912">
        <f>A!R912</f>
        <v>0</v>
      </c>
      <c r="S912">
        <f>A!S912</f>
        <v>0</v>
      </c>
      <c r="T912">
        <f>A!T912</f>
        <v>0</v>
      </c>
      <c r="U912">
        <f>A!U912</f>
        <v>0</v>
      </c>
      <c r="V912" s="21">
        <f>IF(A!V912="&lt;",1,A!V912)</f>
        <v>0</v>
      </c>
      <c r="W912">
        <f>A!W912</f>
        <v>0</v>
      </c>
      <c r="X912">
        <f>A!X912</f>
        <v>0</v>
      </c>
      <c r="Y912">
        <f>A!Y912</f>
        <v>0</v>
      </c>
      <c r="Z912" s="21">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21"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A!CP696</f>
        <v>0</v>
      </c>
      <c r="CR912">
        <f>A!CQ696</f>
        <v>0</v>
      </c>
    </row>
    <row r="913" spans="1:96"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21" t="str">
        <f>IF(A!P913="","",INDEX(B!$A$1:$BT$2000,MATCH(A!P913,B!$AX$1:$AX$2000,0),D!$B$15))</f>
        <v/>
      </c>
      <c r="Q913">
        <f>A!Q913</f>
        <v>0</v>
      </c>
      <c r="R913">
        <f>A!R913</f>
        <v>0</v>
      </c>
      <c r="S913">
        <f>A!S913</f>
        <v>0</v>
      </c>
      <c r="T913">
        <f>A!T913</f>
        <v>0</v>
      </c>
      <c r="U913">
        <f>A!U913</f>
        <v>0</v>
      </c>
      <c r="V913" s="21">
        <f>IF(A!V913="&lt;",1,A!V913)</f>
        <v>0</v>
      </c>
      <c r="W913">
        <f>A!W913</f>
        <v>0</v>
      </c>
      <c r="X913">
        <f>A!X913</f>
        <v>0</v>
      </c>
      <c r="Y913">
        <f>A!Y913</f>
        <v>0</v>
      </c>
      <c r="Z913" s="21">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21"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A!CP697</f>
        <v>0</v>
      </c>
      <c r="CR913">
        <f>A!CQ697</f>
        <v>0</v>
      </c>
    </row>
    <row r="914" spans="1:96"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21" t="str">
        <f>IF(A!P914="","",INDEX(B!$A$1:$BT$2000,MATCH(A!P914,B!$AX$1:$AX$2000,0),D!$B$15))</f>
        <v/>
      </c>
      <c r="Q914">
        <f>A!Q914</f>
        <v>0</v>
      </c>
      <c r="R914">
        <f>A!R914</f>
        <v>0</v>
      </c>
      <c r="S914">
        <f>A!S914</f>
        <v>0</v>
      </c>
      <c r="T914">
        <f>A!T914</f>
        <v>0</v>
      </c>
      <c r="U914">
        <f>A!U914</f>
        <v>0</v>
      </c>
      <c r="V914" s="21">
        <f>IF(A!V914="&lt;",1,A!V914)</f>
        <v>0</v>
      </c>
      <c r="W914">
        <f>A!W914</f>
        <v>0</v>
      </c>
      <c r="X914">
        <f>A!X914</f>
        <v>0</v>
      </c>
      <c r="Y914">
        <f>A!Y914</f>
        <v>0</v>
      </c>
      <c r="Z914" s="21">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21"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A!CP698</f>
        <v>0</v>
      </c>
      <c r="CR914">
        <f>A!CQ698</f>
        <v>0</v>
      </c>
    </row>
    <row r="915" spans="1:96"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21" t="str">
        <f>IF(A!P915="","",INDEX(B!$A$1:$BT$2000,MATCH(A!P915,B!$AX$1:$AX$2000,0),D!$B$15))</f>
        <v/>
      </c>
      <c r="Q915">
        <f>A!Q915</f>
        <v>0</v>
      </c>
      <c r="R915">
        <f>A!R915</f>
        <v>0</v>
      </c>
      <c r="S915">
        <f>A!S915</f>
        <v>0</v>
      </c>
      <c r="T915">
        <f>A!T915</f>
        <v>0</v>
      </c>
      <c r="U915">
        <f>A!U915</f>
        <v>0</v>
      </c>
      <c r="V915" s="21">
        <f>IF(A!V915="&lt;",1,A!V915)</f>
        <v>0</v>
      </c>
      <c r="W915">
        <f>A!W915</f>
        <v>0</v>
      </c>
      <c r="X915">
        <f>A!X915</f>
        <v>0</v>
      </c>
      <c r="Y915">
        <f>A!Y915</f>
        <v>0</v>
      </c>
      <c r="Z915" s="21">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21"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A!CP699</f>
        <v>0</v>
      </c>
      <c r="CR915">
        <f>A!CQ699</f>
        <v>0</v>
      </c>
    </row>
    <row r="916" spans="1:96"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21" t="str">
        <f>IF(A!P916="","",INDEX(B!$A$1:$BT$2000,MATCH(A!P916,B!$AX$1:$AX$2000,0),D!$B$15))</f>
        <v/>
      </c>
      <c r="Q916">
        <f>A!Q916</f>
        <v>0</v>
      </c>
      <c r="R916">
        <f>A!R916</f>
        <v>0</v>
      </c>
      <c r="S916">
        <f>A!S916</f>
        <v>0</v>
      </c>
      <c r="T916">
        <f>A!T916</f>
        <v>0</v>
      </c>
      <c r="U916">
        <f>A!U916</f>
        <v>0</v>
      </c>
      <c r="V916" s="21">
        <f>IF(A!V916="&lt;",1,A!V916)</f>
        <v>0</v>
      </c>
      <c r="W916">
        <f>A!W916</f>
        <v>0</v>
      </c>
      <c r="X916">
        <f>A!X916</f>
        <v>0</v>
      </c>
      <c r="Y916">
        <f>A!Y916</f>
        <v>0</v>
      </c>
      <c r="Z916" s="21">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21"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A!CP700</f>
        <v>0</v>
      </c>
      <c r="CR916">
        <f>A!CQ700</f>
        <v>0</v>
      </c>
    </row>
    <row r="917" spans="1:96"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21" t="str">
        <f>IF(A!P917="","",INDEX(B!$A$1:$BT$2000,MATCH(A!P917,B!$AX$1:$AX$2000,0),D!$B$15))</f>
        <v/>
      </c>
      <c r="Q917">
        <f>A!Q917</f>
        <v>0</v>
      </c>
      <c r="R917">
        <f>A!R917</f>
        <v>0</v>
      </c>
      <c r="S917">
        <f>A!S917</f>
        <v>0</v>
      </c>
      <c r="T917">
        <f>A!T917</f>
        <v>0</v>
      </c>
      <c r="U917">
        <f>A!U917</f>
        <v>0</v>
      </c>
      <c r="V917" s="21">
        <f>IF(A!V917="&lt;",1,A!V917)</f>
        <v>0</v>
      </c>
      <c r="W917">
        <f>A!W917</f>
        <v>0</v>
      </c>
      <c r="X917">
        <f>A!X917</f>
        <v>0</v>
      </c>
      <c r="Y917">
        <f>A!Y917</f>
        <v>0</v>
      </c>
      <c r="Z917" s="21">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21"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A!CP701</f>
        <v>0</v>
      </c>
      <c r="CR917">
        <f>A!CQ701</f>
        <v>0</v>
      </c>
    </row>
    <row r="918" spans="1:96"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21" t="str">
        <f>IF(A!P918="","",INDEX(B!$A$1:$BT$2000,MATCH(A!P918,B!$AX$1:$AX$2000,0),D!$B$15))</f>
        <v/>
      </c>
      <c r="Q918">
        <f>A!Q918</f>
        <v>0</v>
      </c>
      <c r="R918">
        <f>A!R918</f>
        <v>0</v>
      </c>
      <c r="S918">
        <f>A!S918</f>
        <v>0</v>
      </c>
      <c r="T918">
        <f>A!T918</f>
        <v>0</v>
      </c>
      <c r="U918">
        <f>A!U918</f>
        <v>0</v>
      </c>
      <c r="V918" s="21">
        <f>IF(A!V918="&lt;",1,A!V918)</f>
        <v>0</v>
      </c>
      <c r="W918">
        <f>A!W918</f>
        <v>0</v>
      </c>
      <c r="X918">
        <f>A!X918</f>
        <v>0</v>
      </c>
      <c r="Y918">
        <f>A!Y918</f>
        <v>0</v>
      </c>
      <c r="Z918" s="21">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21"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A!CP702</f>
        <v>0</v>
      </c>
      <c r="CR918">
        <f>A!CQ702</f>
        <v>0</v>
      </c>
    </row>
    <row r="919" spans="1:96"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21" t="str">
        <f>IF(A!P919="","",INDEX(B!$A$1:$BT$2000,MATCH(A!P919,B!$AX$1:$AX$2000,0),D!$B$15))</f>
        <v/>
      </c>
      <c r="Q919">
        <f>A!Q919</f>
        <v>0</v>
      </c>
      <c r="R919">
        <f>A!R919</f>
        <v>0</v>
      </c>
      <c r="S919">
        <f>A!S919</f>
        <v>0</v>
      </c>
      <c r="T919">
        <f>A!T919</f>
        <v>0</v>
      </c>
      <c r="U919">
        <f>A!U919</f>
        <v>0</v>
      </c>
      <c r="V919" s="21">
        <f>IF(A!V919="&lt;",1,A!V919)</f>
        <v>0</v>
      </c>
      <c r="W919">
        <f>A!W919</f>
        <v>0</v>
      </c>
      <c r="X919">
        <f>A!X919</f>
        <v>0</v>
      </c>
      <c r="Y919">
        <f>A!Y919</f>
        <v>0</v>
      </c>
      <c r="Z919" s="21">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21"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A!CP703</f>
        <v>0</v>
      </c>
      <c r="CR919">
        <f>A!CQ703</f>
        <v>0</v>
      </c>
    </row>
    <row r="920" spans="1:96"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21" t="str">
        <f>IF(A!P920="","",INDEX(B!$A$1:$BT$2000,MATCH(A!P920,B!$AX$1:$AX$2000,0),D!$B$15))</f>
        <v/>
      </c>
      <c r="Q920">
        <f>A!Q920</f>
        <v>0</v>
      </c>
      <c r="R920">
        <f>A!R920</f>
        <v>0</v>
      </c>
      <c r="S920">
        <f>A!S920</f>
        <v>0</v>
      </c>
      <c r="T920">
        <f>A!T920</f>
        <v>0</v>
      </c>
      <c r="U920">
        <f>A!U920</f>
        <v>0</v>
      </c>
      <c r="V920" s="21">
        <f>IF(A!V920="&lt;",1,A!V920)</f>
        <v>0</v>
      </c>
      <c r="W920">
        <f>A!W920</f>
        <v>0</v>
      </c>
      <c r="X920">
        <f>A!X920</f>
        <v>0</v>
      </c>
      <c r="Y920">
        <f>A!Y920</f>
        <v>0</v>
      </c>
      <c r="Z920" s="21">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21"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A!CP704</f>
        <v>0</v>
      </c>
      <c r="CR920">
        <f>A!CQ704</f>
        <v>0</v>
      </c>
    </row>
    <row r="921" spans="1:96"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21" t="str">
        <f>IF(A!P921="","",INDEX(B!$A$1:$BT$2000,MATCH(A!P921,B!$AX$1:$AX$2000,0),D!$B$15))</f>
        <v/>
      </c>
      <c r="Q921">
        <f>A!Q921</f>
        <v>0</v>
      </c>
      <c r="R921">
        <f>A!R921</f>
        <v>0</v>
      </c>
      <c r="S921">
        <f>A!S921</f>
        <v>0</v>
      </c>
      <c r="T921">
        <f>A!T921</f>
        <v>0</v>
      </c>
      <c r="U921">
        <f>A!U921</f>
        <v>0</v>
      </c>
      <c r="V921" s="21">
        <f>IF(A!V921="&lt;",1,A!V921)</f>
        <v>0</v>
      </c>
      <c r="W921">
        <f>A!W921</f>
        <v>0</v>
      </c>
      <c r="X921">
        <f>A!X921</f>
        <v>0</v>
      </c>
      <c r="Y921">
        <f>A!Y921</f>
        <v>0</v>
      </c>
      <c r="Z921" s="21">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21"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A!CP705</f>
        <v>0</v>
      </c>
      <c r="CR921">
        <f>A!CQ705</f>
        <v>0</v>
      </c>
    </row>
    <row r="922" spans="1:96"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21" t="str">
        <f>IF(A!P922="","",INDEX(B!$A$1:$BT$2000,MATCH(A!P922,B!$AX$1:$AX$2000,0),D!$B$15))</f>
        <v/>
      </c>
      <c r="Q922">
        <f>A!Q922</f>
        <v>0</v>
      </c>
      <c r="R922">
        <f>A!R922</f>
        <v>0</v>
      </c>
      <c r="S922">
        <f>A!S922</f>
        <v>0</v>
      </c>
      <c r="T922">
        <f>A!T922</f>
        <v>0</v>
      </c>
      <c r="U922">
        <f>A!U922</f>
        <v>0</v>
      </c>
      <c r="V922" s="21">
        <f>IF(A!V922="&lt;",1,A!V922)</f>
        <v>0</v>
      </c>
      <c r="W922">
        <f>A!W922</f>
        <v>0</v>
      </c>
      <c r="X922">
        <f>A!X922</f>
        <v>0</v>
      </c>
      <c r="Y922">
        <f>A!Y922</f>
        <v>0</v>
      </c>
      <c r="Z922" s="21">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21"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A!CP706</f>
        <v>0</v>
      </c>
      <c r="CR922">
        <f>A!CQ706</f>
        <v>0</v>
      </c>
    </row>
    <row r="923" spans="1:96"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21" t="str">
        <f>IF(A!P923="","",INDEX(B!$A$1:$BT$2000,MATCH(A!P923,B!$AX$1:$AX$2000,0),D!$B$15))</f>
        <v/>
      </c>
      <c r="Q923">
        <f>A!Q923</f>
        <v>0</v>
      </c>
      <c r="R923">
        <f>A!R923</f>
        <v>0</v>
      </c>
      <c r="S923">
        <f>A!S923</f>
        <v>0</v>
      </c>
      <c r="T923">
        <f>A!T923</f>
        <v>0</v>
      </c>
      <c r="U923">
        <f>A!U923</f>
        <v>0</v>
      </c>
      <c r="V923" s="21">
        <f>IF(A!V923="&lt;",1,A!V923)</f>
        <v>0</v>
      </c>
      <c r="W923">
        <f>A!W923</f>
        <v>0</v>
      </c>
      <c r="X923">
        <f>A!X923</f>
        <v>0</v>
      </c>
      <c r="Y923">
        <f>A!Y923</f>
        <v>0</v>
      </c>
      <c r="Z923" s="21">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21"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A!CP707</f>
        <v>0</v>
      </c>
      <c r="CR923">
        <f>A!CQ707</f>
        <v>0</v>
      </c>
    </row>
    <row r="924" spans="1:96"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21" t="str">
        <f>IF(A!P924="","",INDEX(B!$A$1:$BT$2000,MATCH(A!P924,B!$AX$1:$AX$2000,0),D!$B$15))</f>
        <v/>
      </c>
      <c r="Q924">
        <f>A!Q924</f>
        <v>0</v>
      </c>
      <c r="R924">
        <f>A!R924</f>
        <v>0</v>
      </c>
      <c r="S924">
        <f>A!S924</f>
        <v>0</v>
      </c>
      <c r="T924">
        <f>A!T924</f>
        <v>0</v>
      </c>
      <c r="U924">
        <f>A!U924</f>
        <v>0</v>
      </c>
      <c r="V924" s="21">
        <f>IF(A!V924="&lt;",1,A!V924)</f>
        <v>0</v>
      </c>
      <c r="W924">
        <f>A!W924</f>
        <v>0</v>
      </c>
      <c r="X924">
        <f>A!X924</f>
        <v>0</v>
      </c>
      <c r="Y924">
        <f>A!Y924</f>
        <v>0</v>
      </c>
      <c r="Z924" s="21">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21"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A!CP708</f>
        <v>0</v>
      </c>
      <c r="CR924">
        <f>A!CQ708</f>
        <v>0</v>
      </c>
    </row>
    <row r="925" spans="1:96"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21" t="str">
        <f>IF(A!P925="","",INDEX(B!$A$1:$BT$2000,MATCH(A!P925,B!$AX$1:$AX$2000,0),D!$B$15))</f>
        <v/>
      </c>
      <c r="Q925">
        <f>A!Q925</f>
        <v>0</v>
      </c>
      <c r="R925">
        <f>A!R925</f>
        <v>0</v>
      </c>
      <c r="S925">
        <f>A!S925</f>
        <v>0</v>
      </c>
      <c r="T925">
        <f>A!T925</f>
        <v>0</v>
      </c>
      <c r="U925">
        <f>A!U925</f>
        <v>0</v>
      </c>
      <c r="V925" s="21">
        <f>IF(A!V925="&lt;",1,A!V925)</f>
        <v>0</v>
      </c>
      <c r="W925">
        <f>A!W925</f>
        <v>0</v>
      </c>
      <c r="X925">
        <f>A!X925</f>
        <v>0</v>
      </c>
      <c r="Y925">
        <f>A!Y925</f>
        <v>0</v>
      </c>
      <c r="Z925" s="21">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21"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A!CP709</f>
        <v>0</v>
      </c>
      <c r="CR925">
        <f>A!CQ709</f>
        <v>0</v>
      </c>
    </row>
    <row r="926" spans="1:96"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21" t="str">
        <f>IF(A!P926="","",INDEX(B!$A$1:$BT$2000,MATCH(A!P926,B!$AX$1:$AX$2000,0),D!$B$15))</f>
        <v/>
      </c>
      <c r="Q926">
        <f>A!Q926</f>
        <v>0</v>
      </c>
      <c r="R926">
        <f>A!R926</f>
        <v>0</v>
      </c>
      <c r="S926">
        <f>A!S926</f>
        <v>0</v>
      </c>
      <c r="T926">
        <f>A!T926</f>
        <v>0</v>
      </c>
      <c r="U926">
        <f>A!U926</f>
        <v>0</v>
      </c>
      <c r="V926" s="21">
        <f>IF(A!V926="&lt;",1,A!V926)</f>
        <v>0</v>
      </c>
      <c r="W926">
        <f>A!W926</f>
        <v>0</v>
      </c>
      <c r="X926">
        <f>A!X926</f>
        <v>0</v>
      </c>
      <c r="Y926">
        <f>A!Y926</f>
        <v>0</v>
      </c>
      <c r="Z926" s="21">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21"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A!CP710</f>
        <v>0</v>
      </c>
      <c r="CR926">
        <f>A!CQ710</f>
        <v>0</v>
      </c>
    </row>
    <row r="927" spans="1:96"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21" t="str">
        <f>IF(A!P927="","",INDEX(B!$A$1:$BT$2000,MATCH(A!P927,B!$AX$1:$AX$2000,0),D!$B$15))</f>
        <v/>
      </c>
      <c r="Q927">
        <f>A!Q927</f>
        <v>0</v>
      </c>
      <c r="R927">
        <f>A!R927</f>
        <v>0</v>
      </c>
      <c r="S927">
        <f>A!S927</f>
        <v>0</v>
      </c>
      <c r="T927">
        <f>A!T927</f>
        <v>0</v>
      </c>
      <c r="U927">
        <f>A!U927</f>
        <v>0</v>
      </c>
      <c r="V927" s="21">
        <f>IF(A!V927="&lt;",1,A!V927)</f>
        <v>0</v>
      </c>
      <c r="W927">
        <f>A!W927</f>
        <v>0</v>
      </c>
      <c r="X927">
        <f>A!X927</f>
        <v>0</v>
      </c>
      <c r="Y927">
        <f>A!Y927</f>
        <v>0</v>
      </c>
      <c r="Z927" s="21">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21"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A!CP711</f>
        <v>0</v>
      </c>
      <c r="CR927">
        <f>A!CQ711</f>
        <v>0</v>
      </c>
    </row>
    <row r="928" spans="1:96"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21" t="str">
        <f>IF(A!P928="","",INDEX(B!$A$1:$BT$2000,MATCH(A!P928,B!$AX$1:$AX$2000,0),D!$B$15))</f>
        <v/>
      </c>
      <c r="Q928">
        <f>A!Q928</f>
        <v>0</v>
      </c>
      <c r="R928">
        <f>A!R928</f>
        <v>0</v>
      </c>
      <c r="S928">
        <f>A!S928</f>
        <v>0</v>
      </c>
      <c r="T928">
        <f>A!T928</f>
        <v>0</v>
      </c>
      <c r="U928">
        <f>A!U928</f>
        <v>0</v>
      </c>
      <c r="V928" s="21">
        <f>IF(A!V928="&lt;",1,A!V928)</f>
        <v>0</v>
      </c>
      <c r="W928">
        <f>A!W928</f>
        <v>0</v>
      </c>
      <c r="X928">
        <f>A!X928</f>
        <v>0</v>
      </c>
      <c r="Y928">
        <f>A!Y928</f>
        <v>0</v>
      </c>
      <c r="Z928" s="21">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21"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A!CP712</f>
        <v>0</v>
      </c>
      <c r="CR928">
        <f>A!CQ712</f>
        <v>0</v>
      </c>
    </row>
    <row r="929" spans="1:96"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21" t="str">
        <f>IF(A!P929="","",INDEX(B!$A$1:$BT$2000,MATCH(A!P929,B!$AX$1:$AX$2000,0),D!$B$15))</f>
        <v/>
      </c>
      <c r="Q929">
        <f>A!Q929</f>
        <v>0</v>
      </c>
      <c r="R929">
        <f>A!R929</f>
        <v>0</v>
      </c>
      <c r="S929">
        <f>A!S929</f>
        <v>0</v>
      </c>
      <c r="T929">
        <f>A!T929</f>
        <v>0</v>
      </c>
      <c r="U929">
        <f>A!U929</f>
        <v>0</v>
      </c>
      <c r="V929" s="21">
        <f>IF(A!V929="&lt;",1,A!V929)</f>
        <v>0</v>
      </c>
      <c r="W929">
        <f>A!W929</f>
        <v>0</v>
      </c>
      <c r="X929">
        <f>A!X929</f>
        <v>0</v>
      </c>
      <c r="Y929">
        <f>A!Y929</f>
        <v>0</v>
      </c>
      <c r="Z929" s="21">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21"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A!CP713</f>
        <v>0</v>
      </c>
      <c r="CR929">
        <f>A!CQ713</f>
        <v>0</v>
      </c>
    </row>
    <row r="930" spans="1:96"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21" t="str">
        <f>IF(A!P930="","",INDEX(B!$A$1:$BT$2000,MATCH(A!P930,B!$AX$1:$AX$2000,0),D!$B$15))</f>
        <v/>
      </c>
      <c r="Q930">
        <f>A!Q930</f>
        <v>0</v>
      </c>
      <c r="R930">
        <f>A!R930</f>
        <v>0</v>
      </c>
      <c r="S930">
        <f>A!S930</f>
        <v>0</v>
      </c>
      <c r="T930">
        <f>A!T930</f>
        <v>0</v>
      </c>
      <c r="U930">
        <f>A!U930</f>
        <v>0</v>
      </c>
      <c r="V930" s="21">
        <f>IF(A!V930="&lt;",1,A!V930)</f>
        <v>0</v>
      </c>
      <c r="W930">
        <f>A!W930</f>
        <v>0</v>
      </c>
      <c r="X930">
        <f>A!X930</f>
        <v>0</v>
      </c>
      <c r="Y930">
        <f>A!Y930</f>
        <v>0</v>
      </c>
      <c r="Z930" s="21">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21"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A!CP714</f>
        <v>0</v>
      </c>
      <c r="CR930">
        <f>A!CQ714</f>
        <v>0</v>
      </c>
    </row>
    <row r="931" spans="1:96"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21" t="str">
        <f>IF(A!P931="","",INDEX(B!$A$1:$BT$2000,MATCH(A!P931,B!$AX$1:$AX$2000,0),D!$B$15))</f>
        <v/>
      </c>
      <c r="Q931">
        <f>A!Q931</f>
        <v>0</v>
      </c>
      <c r="R931">
        <f>A!R931</f>
        <v>0</v>
      </c>
      <c r="S931">
        <f>A!S931</f>
        <v>0</v>
      </c>
      <c r="T931">
        <f>A!T931</f>
        <v>0</v>
      </c>
      <c r="U931">
        <f>A!U931</f>
        <v>0</v>
      </c>
      <c r="V931" s="21">
        <f>IF(A!V931="&lt;",1,A!V931)</f>
        <v>0</v>
      </c>
      <c r="W931">
        <f>A!W931</f>
        <v>0</v>
      </c>
      <c r="X931">
        <f>A!X931</f>
        <v>0</v>
      </c>
      <c r="Y931">
        <f>A!Y931</f>
        <v>0</v>
      </c>
      <c r="Z931" s="21">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21"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A!CP715</f>
        <v>0</v>
      </c>
      <c r="CR931">
        <f>A!CQ715</f>
        <v>0</v>
      </c>
    </row>
    <row r="932" spans="1:96"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21" t="str">
        <f>IF(A!P932="","",INDEX(B!$A$1:$BT$2000,MATCH(A!P932,B!$AX$1:$AX$2000,0),D!$B$15))</f>
        <v/>
      </c>
      <c r="Q932">
        <f>A!Q932</f>
        <v>0</v>
      </c>
      <c r="R932">
        <f>A!R932</f>
        <v>0</v>
      </c>
      <c r="S932">
        <f>A!S932</f>
        <v>0</v>
      </c>
      <c r="T932">
        <f>A!T932</f>
        <v>0</v>
      </c>
      <c r="U932">
        <f>A!U932</f>
        <v>0</v>
      </c>
      <c r="V932" s="21">
        <f>IF(A!V932="&lt;",1,A!V932)</f>
        <v>0</v>
      </c>
      <c r="W932">
        <f>A!W932</f>
        <v>0</v>
      </c>
      <c r="X932">
        <f>A!X932</f>
        <v>0</v>
      </c>
      <c r="Y932">
        <f>A!Y932</f>
        <v>0</v>
      </c>
      <c r="Z932" s="21">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21"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A!CP716</f>
        <v>0</v>
      </c>
      <c r="CR932">
        <f>A!CQ716</f>
        <v>0</v>
      </c>
    </row>
    <row r="933" spans="1:96"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21" t="str">
        <f>IF(A!P933="","",INDEX(B!$A$1:$BT$2000,MATCH(A!P933,B!$AX$1:$AX$2000,0),D!$B$15))</f>
        <v/>
      </c>
      <c r="Q933">
        <f>A!Q933</f>
        <v>0</v>
      </c>
      <c r="R933">
        <f>A!R933</f>
        <v>0</v>
      </c>
      <c r="S933">
        <f>A!S933</f>
        <v>0</v>
      </c>
      <c r="T933">
        <f>A!T933</f>
        <v>0</v>
      </c>
      <c r="U933">
        <f>A!U933</f>
        <v>0</v>
      </c>
      <c r="V933" s="21">
        <f>IF(A!V933="&lt;",1,A!V933)</f>
        <v>0</v>
      </c>
      <c r="W933">
        <f>A!W933</f>
        <v>0</v>
      </c>
      <c r="X933">
        <f>A!X933</f>
        <v>0</v>
      </c>
      <c r="Y933">
        <f>A!Y933</f>
        <v>0</v>
      </c>
      <c r="Z933" s="21">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21"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A!CP717</f>
        <v>0</v>
      </c>
      <c r="CR933">
        <f>A!CQ717</f>
        <v>0</v>
      </c>
    </row>
    <row r="934" spans="1:96"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21" t="str">
        <f>IF(A!P934="","",INDEX(B!$A$1:$BT$2000,MATCH(A!P934,B!$AX$1:$AX$2000,0),D!$B$15))</f>
        <v/>
      </c>
      <c r="Q934">
        <f>A!Q934</f>
        <v>0</v>
      </c>
      <c r="R934">
        <f>A!R934</f>
        <v>0</v>
      </c>
      <c r="S934">
        <f>A!S934</f>
        <v>0</v>
      </c>
      <c r="T934">
        <f>A!T934</f>
        <v>0</v>
      </c>
      <c r="U934">
        <f>A!U934</f>
        <v>0</v>
      </c>
      <c r="V934" s="21">
        <f>IF(A!V934="&lt;",1,A!V934)</f>
        <v>0</v>
      </c>
      <c r="W934">
        <f>A!W934</f>
        <v>0</v>
      </c>
      <c r="X934">
        <f>A!X934</f>
        <v>0</v>
      </c>
      <c r="Y934">
        <f>A!Y934</f>
        <v>0</v>
      </c>
      <c r="Z934" s="21">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21"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A!CP718</f>
        <v>0</v>
      </c>
      <c r="CR934">
        <f>A!CQ718</f>
        <v>0</v>
      </c>
    </row>
    <row r="935" spans="1:96"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21" t="str">
        <f>IF(A!P935="","",INDEX(B!$A$1:$BT$2000,MATCH(A!P935,B!$AX$1:$AX$2000,0),D!$B$15))</f>
        <v/>
      </c>
      <c r="Q935">
        <f>A!Q935</f>
        <v>0</v>
      </c>
      <c r="R935">
        <f>A!R935</f>
        <v>0</v>
      </c>
      <c r="S935">
        <f>A!S935</f>
        <v>0</v>
      </c>
      <c r="T935">
        <f>A!T935</f>
        <v>0</v>
      </c>
      <c r="U935">
        <f>A!U935</f>
        <v>0</v>
      </c>
      <c r="V935" s="21">
        <f>IF(A!V935="&lt;",1,A!V935)</f>
        <v>0</v>
      </c>
      <c r="W935">
        <f>A!W935</f>
        <v>0</v>
      </c>
      <c r="X935">
        <f>A!X935</f>
        <v>0</v>
      </c>
      <c r="Y935">
        <f>A!Y935</f>
        <v>0</v>
      </c>
      <c r="Z935" s="21">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21"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A!CP719</f>
        <v>0</v>
      </c>
      <c r="CR935">
        <f>A!CQ719</f>
        <v>0</v>
      </c>
    </row>
    <row r="936" spans="1:96"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21" t="str">
        <f>IF(A!P936="","",INDEX(B!$A$1:$BT$2000,MATCH(A!P936,B!$AX$1:$AX$2000,0),D!$B$15))</f>
        <v/>
      </c>
      <c r="Q936">
        <f>A!Q936</f>
        <v>0</v>
      </c>
      <c r="R936">
        <f>A!R936</f>
        <v>0</v>
      </c>
      <c r="S936">
        <f>A!S936</f>
        <v>0</v>
      </c>
      <c r="T936">
        <f>A!T936</f>
        <v>0</v>
      </c>
      <c r="U936">
        <f>A!U936</f>
        <v>0</v>
      </c>
      <c r="V936" s="21">
        <f>IF(A!V936="&lt;",1,A!V936)</f>
        <v>0</v>
      </c>
      <c r="W936">
        <f>A!W936</f>
        <v>0</v>
      </c>
      <c r="X936">
        <f>A!X936</f>
        <v>0</v>
      </c>
      <c r="Y936">
        <f>A!Y936</f>
        <v>0</v>
      </c>
      <c r="Z936" s="21">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21"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A!CP720</f>
        <v>0</v>
      </c>
      <c r="CR936">
        <f>A!CQ720</f>
        <v>0</v>
      </c>
    </row>
    <row r="937" spans="1:96"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21" t="str">
        <f>IF(A!P937="","",INDEX(B!$A$1:$BT$2000,MATCH(A!P937,B!$AX$1:$AX$2000,0),D!$B$15))</f>
        <v/>
      </c>
      <c r="Q937">
        <f>A!Q937</f>
        <v>0</v>
      </c>
      <c r="R937">
        <f>A!R937</f>
        <v>0</v>
      </c>
      <c r="S937">
        <f>A!S937</f>
        <v>0</v>
      </c>
      <c r="T937">
        <f>A!T937</f>
        <v>0</v>
      </c>
      <c r="U937">
        <f>A!U937</f>
        <v>0</v>
      </c>
      <c r="V937" s="21">
        <f>IF(A!V937="&lt;",1,A!V937)</f>
        <v>0</v>
      </c>
      <c r="W937">
        <f>A!W937</f>
        <v>0</v>
      </c>
      <c r="X937">
        <f>A!X937</f>
        <v>0</v>
      </c>
      <c r="Y937">
        <f>A!Y937</f>
        <v>0</v>
      </c>
      <c r="Z937" s="21">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21"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A!CP721</f>
        <v>0</v>
      </c>
      <c r="CR937">
        <f>A!CQ721</f>
        <v>0</v>
      </c>
    </row>
    <row r="938" spans="1:96"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21" t="str">
        <f>IF(A!P938="","",INDEX(B!$A$1:$BT$2000,MATCH(A!P938,B!$AX$1:$AX$2000,0),D!$B$15))</f>
        <v/>
      </c>
      <c r="Q938">
        <f>A!Q938</f>
        <v>0</v>
      </c>
      <c r="R938">
        <f>A!R938</f>
        <v>0</v>
      </c>
      <c r="S938">
        <f>A!S938</f>
        <v>0</v>
      </c>
      <c r="T938">
        <f>A!T938</f>
        <v>0</v>
      </c>
      <c r="U938">
        <f>A!U938</f>
        <v>0</v>
      </c>
      <c r="V938" s="21">
        <f>IF(A!V938="&lt;",1,A!V938)</f>
        <v>0</v>
      </c>
      <c r="W938">
        <f>A!W938</f>
        <v>0</v>
      </c>
      <c r="X938">
        <f>A!X938</f>
        <v>0</v>
      </c>
      <c r="Y938">
        <f>A!Y938</f>
        <v>0</v>
      </c>
      <c r="Z938" s="21">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21"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A!CP722</f>
        <v>0</v>
      </c>
      <c r="CR938">
        <f>A!CQ722</f>
        <v>0</v>
      </c>
    </row>
    <row r="939" spans="1:96"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21" t="str">
        <f>IF(A!P939="","",INDEX(B!$A$1:$BT$2000,MATCH(A!P939,B!$AX$1:$AX$2000,0),D!$B$15))</f>
        <v/>
      </c>
      <c r="Q939">
        <f>A!Q939</f>
        <v>0</v>
      </c>
      <c r="R939">
        <f>A!R939</f>
        <v>0</v>
      </c>
      <c r="S939">
        <f>A!S939</f>
        <v>0</v>
      </c>
      <c r="T939">
        <f>A!T939</f>
        <v>0</v>
      </c>
      <c r="U939">
        <f>A!U939</f>
        <v>0</v>
      </c>
      <c r="V939" s="21">
        <f>IF(A!V939="&lt;",1,A!V939)</f>
        <v>0</v>
      </c>
      <c r="W939">
        <f>A!W939</f>
        <v>0</v>
      </c>
      <c r="X939">
        <f>A!X939</f>
        <v>0</v>
      </c>
      <c r="Y939">
        <f>A!Y939</f>
        <v>0</v>
      </c>
      <c r="Z939" s="21">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21"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A!CP723</f>
        <v>0</v>
      </c>
      <c r="CR939">
        <f>A!CQ723</f>
        <v>0</v>
      </c>
    </row>
    <row r="940" spans="1:96"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21" t="str">
        <f>IF(A!P940="","",INDEX(B!$A$1:$BT$2000,MATCH(A!P940,B!$AX$1:$AX$2000,0),D!$B$15))</f>
        <v/>
      </c>
      <c r="Q940">
        <f>A!Q940</f>
        <v>0</v>
      </c>
      <c r="R940">
        <f>A!R940</f>
        <v>0</v>
      </c>
      <c r="S940">
        <f>A!S940</f>
        <v>0</v>
      </c>
      <c r="T940">
        <f>A!T940</f>
        <v>0</v>
      </c>
      <c r="U940">
        <f>A!U940</f>
        <v>0</v>
      </c>
      <c r="V940" s="21">
        <f>IF(A!V940="&lt;",1,A!V940)</f>
        <v>0</v>
      </c>
      <c r="W940">
        <f>A!W940</f>
        <v>0</v>
      </c>
      <c r="X940">
        <f>A!X940</f>
        <v>0</v>
      </c>
      <c r="Y940">
        <f>A!Y940</f>
        <v>0</v>
      </c>
      <c r="Z940" s="21">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21"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A!CP724</f>
        <v>0</v>
      </c>
      <c r="CR940">
        <f>A!CQ724</f>
        <v>0</v>
      </c>
    </row>
    <row r="941" spans="1:96"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21" t="str">
        <f>IF(A!P941="","",INDEX(B!$A$1:$BT$2000,MATCH(A!P941,B!$AX$1:$AX$2000,0),D!$B$15))</f>
        <v/>
      </c>
      <c r="Q941">
        <f>A!Q941</f>
        <v>0</v>
      </c>
      <c r="R941">
        <f>A!R941</f>
        <v>0</v>
      </c>
      <c r="S941">
        <f>A!S941</f>
        <v>0</v>
      </c>
      <c r="T941">
        <f>A!T941</f>
        <v>0</v>
      </c>
      <c r="U941">
        <f>A!U941</f>
        <v>0</v>
      </c>
      <c r="V941" s="21">
        <f>IF(A!V941="&lt;",1,A!V941)</f>
        <v>0</v>
      </c>
      <c r="W941">
        <f>A!W941</f>
        <v>0</v>
      </c>
      <c r="X941">
        <f>A!X941</f>
        <v>0</v>
      </c>
      <c r="Y941">
        <f>A!Y941</f>
        <v>0</v>
      </c>
      <c r="Z941" s="21">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21"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A!CP725</f>
        <v>0</v>
      </c>
      <c r="CR941">
        <f>A!CQ725</f>
        <v>0</v>
      </c>
    </row>
    <row r="942" spans="1:96"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21" t="str">
        <f>IF(A!P942="","",INDEX(B!$A$1:$BT$2000,MATCH(A!P942,B!$AX$1:$AX$2000,0),D!$B$15))</f>
        <v/>
      </c>
      <c r="Q942">
        <f>A!Q942</f>
        <v>0</v>
      </c>
      <c r="R942">
        <f>A!R942</f>
        <v>0</v>
      </c>
      <c r="S942">
        <f>A!S942</f>
        <v>0</v>
      </c>
      <c r="T942">
        <f>A!T942</f>
        <v>0</v>
      </c>
      <c r="U942">
        <f>A!U942</f>
        <v>0</v>
      </c>
      <c r="V942" s="21">
        <f>IF(A!V942="&lt;",1,A!V942)</f>
        <v>0</v>
      </c>
      <c r="W942">
        <f>A!W942</f>
        <v>0</v>
      </c>
      <c r="X942">
        <f>A!X942</f>
        <v>0</v>
      </c>
      <c r="Y942">
        <f>A!Y942</f>
        <v>0</v>
      </c>
      <c r="Z942" s="21">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21"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A!CP726</f>
        <v>0</v>
      </c>
      <c r="CR942">
        <f>A!CQ726</f>
        <v>0</v>
      </c>
    </row>
    <row r="943" spans="1:96"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21" t="str">
        <f>IF(A!P943="","",INDEX(B!$A$1:$BT$2000,MATCH(A!P943,B!$AX$1:$AX$2000,0),D!$B$15))</f>
        <v/>
      </c>
      <c r="Q943">
        <f>A!Q943</f>
        <v>0</v>
      </c>
      <c r="R943">
        <f>A!R943</f>
        <v>0</v>
      </c>
      <c r="S943">
        <f>A!S943</f>
        <v>0</v>
      </c>
      <c r="T943">
        <f>A!T943</f>
        <v>0</v>
      </c>
      <c r="U943">
        <f>A!U943</f>
        <v>0</v>
      </c>
      <c r="V943" s="21">
        <f>IF(A!V943="&lt;",1,A!V943)</f>
        <v>0</v>
      </c>
      <c r="W943">
        <f>A!W943</f>
        <v>0</v>
      </c>
      <c r="X943">
        <f>A!X943</f>
        <v>0</v>
      </c>
      <c r="Y943">
        <f>A!Y943</f>
        <v>0</v>
      </c>
      <c r="Z943" s="21">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21"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A!CP727</f>
        <v>0</v>
      </c>
      <c r="CR943">
        <f>A!CQ727</f>
        <v>0</v>
      </c>
    </row>
    <row r="944" spans="1:96"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21" t="str">
        <f>IF(A!P944="","",INDEX(B!$A$1:$BT$2000,MATCH(A!P944,B!$AX$1:$AX$2000,0),D!$B$15))</f>
        <v/>
      </c>
      <c r="Q944">
        <f>A!Q944</f>
        <v>0</v>
      </c>
      <c r="R944">
        <f>A!R944</f>
        <v>0</v>
      </c>
      <c r="S944">
        <f>A!S944</f>
        <v>0</v>
      </c>
      <c r="T944">
        <f>A!T944</f>
        <v>0</v>
      </c>
      <c r="U944">
        <f>A!U944</f>
        <v>0</v>
      </c>
      <c r="V944" s="21">
        <f>IF(A!V944="&lt;",1,A!V944)</f>
        <v>0</v>
      </c>
      <c r="W944">
        <f>A!W944</f>
        <v>0</v>
      </c>
      <c r="X944">
        <f>A!X944</f>
        <v>0</v>
      </c>
      <c r="Y944">
        <f>A!Y944</f>
        <v>0</v>
      </c>
      <c r="Z944" s="21">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21"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A!CP728</f>
        <v>0</v>
      </c>
      <c r="CR944">
        <f>A!CQ728</f>
        <v>0</v>
      </c>
    </row>
    <row r="945" spans="1:96"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21" t="str">
        <f>IF(A!P945="","",INDEX(B!$A$1:$BT$2000,MATCH(A!P945,B!$AX$1:$AX$2000,0),D!$B$15))</f>
        <v/>
      </c>
      <c r="Q945">
        <f>A!Q945</f>
        <v>0</v>
      </c>
      <c r="R945">
        <f>A!R945</f>
        <v>0</v>
      </c>
      <c r="S945">
        <f>A!S945</f>
        <v>0</v>
      </c>
      <c r="T945">
        <f>A!T945</f>
        <v>0</v>
      </c>
      <c r="U945">
        <f>A!U945</f>
        <v>0</v>
      </c>
      <c r="V945" s="21">
        <f>IF(A!V945="&lt;",1,A!V945)</f>
        <v>0</v>
      </c>
      <c r="W945">
        <f>A!W945</f>
        <v>0</v>
      </c>
      <c r="X945">
        <f>A!X945</f>
        <v>0</v>
      </c>
      <c r="Y945">
        <f>A!Y945</f>
        <v>0</v>
      </c>
      <c r="Z945" s="21">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21"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A!CP729</f>
        <v>0</v>
      </c>
      <c r="CR945">
        <f>A!CQ729</f>
        <v>0</v>
      </c>
    </row>
    <row r="946" spans="1:96"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21" t="str">
        <f>IF(A!P946="","",INDEX(B!$A$1:$BT$2000,MATCH(A!P946,B!$AX$1:$AX$2000,0),D!$B$15))</f>
        <v/>
      </c>
      <c r="Q946">
        <f>A!Q946</f>
        <v>0</v>
      </c>
      <c r="R946">
        <f>A!R946</f>
        <v>0</v>
      </c>
      <c r="S946">
        <f>A!S946</f>
        <v>0</v>
      </c>
      <c r="T946">
        <f>A!T946</f>
        <v>0</v>
      </c>
      <c r="U946">
        <f>A!U946</f>
        <v>0</v>
      </c>
      <c r="V946" s="21">
        <f>IF(A!V946="&lt;",1,A!V946)</f>
        <v>0</v>
      </c>
      <c r="W946">
        <f>A!W946</f>
        <v>0</v>
      </c>
      <c r="X946">
        <f>A!X946</f>
        <v>0</v>
      </c>
      <c r="Y946">
        <f>A!Y946</f>
        <v>0</v>
      </c>
      <c r="Z946" s="21">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21"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A!CP730</f>
        <v>0</v>
      </c>
      <c r="CR946">
        <f>A!CQ730</f>
        <v>0</v>
      </c>
    </row>
    <row r="947" spans="1:96"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21" t="str">
        <f>IF(A!P947="","",INDEX(B!$A$1:$BT$2000,MATCH(A!P947,B!$AX$1:$AX$2000,0),D!$B$15))</f>
        <v/>
      </c>
      <c r="Q947">
        <f>A!Q947</f>
        <v>0</v>
      </c>
      <c r="R947">
        <f>A!R947</f>
        <v>0</v>
      </c>
      <c r="S947">
        <f>A!S947</f>
        <v>0</v>
      </c>
      <c r="T947">
        <f>A!T947</f>
        <v>0</v>
      </c>
      <c r="U947">
        <f>A!U947</f>
        <v>0</v>
      </c>
      <c r="V947" s="21">
        <f>IF(A!V947="&lt;",1,A!V947)</f>
        <v>0</v>
      </c>
      <c r="W947">
        <f>A!W947</f>
        <v>0</v>
      </c>
      <c r="X947">
        <f>A!X947</f>
        <v>0</v>
      </c>
      <c r="Y947">
        <f>A!Y947</f>
        <v>0</v>
      </c>
      <c r="Z947" s="21">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21"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A!CP731</f>
        <v>0</v>
      </c>
      <c r="CR947">
        <f>A!CQ731</f>
        <v>0</v>
      </c>
    </row>
    <row r="948" spans="1:96"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21" t="str">
        <f>IF(A!P948="","",INDEX(B!$A$1:$BT$2000,MATCH(A!P948,B!$AX$1:$AX$2000,0),D!$B$15))</f>
        <v/>
      </c>
      <c r="Q948">
        <f>A!Q948</f>
        <v>0</v>
      </c>
      <c r="R948">
        <f>A!R948</f>
        <v>0</v>
      </c>
      <c r="S948">
        <f>A!S948</f>
        <v>0</v>
      </c>
      <c r="T948">
        <f>A!T948</f>
        <v>0</v>
      </c>
      <c r="U948">
        <f>A!U948</f>
        <v>0</v>
      </c>
      <c r="V948" s="21">
        <f>IF(A!V948="&lt;",1,A!V948)</f>
        <v>0</v>
      </c>
      <c r="W948">
        <f>A!W948</f>
        <v>0</v>
      </c>
      <c r="X948">
        <f>A!X948</f>
        <v>0</v>
      </c>
      <c r="Y948">
        <f>A!Y948</f>
        <v>0</v>
      </c>
      <c r="Z948" s="21">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21"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A!CP732</f>
        <v>0</v>
      </c>
      <c r="CR948">
        <f>A!CQ732</f>
        <v>0</v>
      </c>
    </row>
    <row r="949" spans="1:96"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21" t="str">
        <f>IF(A!P949="","",INDEX(B!$A$1:$BT$2000,MATCH(A!P949,B!$AX$1:$AX$2000,0),D!$B$15))</f>
        <v/>
      </c>
      <c r="Q949">
        <f>A!Q949</f>
        <v>0</v>
      </c>
      <c r="R949">
        <f>A!R949</f>
        <v>0</v>
      </c>
      <c r="S949">
        <f>A!S949</f>
        <v>0</v>
      </c>
      <c r="T949">
        <f>A!T949</f>
        <v>0</v>
      </c>
      <c r="U949">
        <f>A!U949</f>
        <v>0</v>
      </c>
      <c r="V949" s="21">
        <f>IF(A!V949="&lt;",1,A!V949)</f>
        <v>0</v>
      </c>
      <c r="W949">
        <f>A!W949</f>
        <v>0</v>
      </c>
      <c r="X949">
        <f>A!X949</f>
        <v>0</v>
      </c>
      <c r="Y949">
        <f>A!Y949</f>
        <v>0</v>
      </c>
      <c r="Z949" s="21">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21"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A!CP733</f>
        <v>0</v>
      </c>
      <c r="CR949">
        <f>A!CQ733</f>
        <v>0</v>
      </c>
    </row>
    <row r="950" spans="1:96"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21" t="str">
        <f>IF(A!P950="","",INDEX(B!$A$1:$BT$2000,MATCH(A!P950,B!$AX$1:$AX$2000,0),D!$B$15))</f>
        <v/>
      </c>
      <c r="Q950">
        <f>A!Q950</f>
        <v>0</v>
      </c>
      <c r="R950">
        <f>A!R950</f>
        <v>0</v>
      </c>
      <c r="S950">
        <f>A!S950</f>
        <v>0</v>
      </c>
      <c r="T950">
        <f>A!T950</f>
        <v>0</v>
      </c>
      <c r="U950">
        <f>A!U950</f>
        <v>0</v>
      </c>
      <c r="V950" s="21">
        <f>IF(A!V950="&lt;",1,A!V950)</f>
        <v>0</v>
      </c>
      <c r="W950">
        <f>A!W950</f>
        <v>0</v>
      </c>
      <c r="X950">
        <f>A!X950</f>
        <v>0</v>
      </c>
      <c r="Y950">
        <f>A!Y950</f>
        <v>0</v>
      </c>
      <c r="Z950" s="21">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21"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A!CP734</f>
        <v>0</v>
      </c>
      <c r="CR950">
        <f>A!CQ734</f>
        <v>0</v>
      </c>
    </row>
    <row r="951" spans="1:96"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21" t="str">
        <f>IF(A!P951="","",INDEX(B!$A$1:$BT$2000,MATCH(A!P951,B!$AX$1:$AX$2000,0),D!$B$15))</f>
        <v/>
      </c>
      <c r="Q951">
        <f>A!Q951</f>
        <v>0</v>
      </c>
      <c r="R951">
        <f>A!R951</f>
        <v>0</v>
      </c>
      <c r="S951">
        <f>A!S951</f>
        <v>0</v>
      </c>
      <c r="T951">
        <f>A!T951</f>
        <v>0</v>
      </c>
      <c r="U951">
        <f>A!U951</f>
        <v>0</v>
      </c>
      <c r="V951" s="21">
        <f>IF(A!V951="&lt;",1,A!V951)</f>
        <v>0</v>
      </c>
      <c r="W951">
        <f>A!W951</f>
        <v>0</v>
      </c>
      <c r="X951">
        <f>A!X951</f>
        <v>0</v>
      </c>
      <c r="Y951">
        <f>A!Y951</f>
        <v>0</v>
      </c>
      <c r="Z951" s="21">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21"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A!CP735</f>
        <v>0</v>
      </c>
      <c r="CR951">
        <f>A!CQ735</f>
        <v>0</v>
      </c>
    </row>
    <row r="952" spans="1:96"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21" t="str">
        <f>IF(A!P952="","",INDEX(B!$A$1:$BT$2000,MATCH(A!P952,B!$AX$1:$AX$2000,0),D!$B$15))</f>
        <v/>
      </c>
      <c r="Q952">
        <f>A!Q952</f>
        <v>0</v>
      </c>
      <c r="R952">
        <f>A!R952</f>
        <v>0</v>
      </c>
      <c r="S952">
        <f>A!S952</f>
        <v>0</v>
      </c>
      <c r="T952">
        <f>A!T952</f>
        <v>0</v>
      </c>
      <c r="U952">
        <f>A!U952</f>
        <v>0</v>
      </c>
      <c r="V952" s="21">
        <f>IF(A!V952="&lt;",1,A!V952)</f>
        <v>0</v>
      </c>
      <c r="W952">
        <f>A!W952</f>
        <v>0</v>
      </c>
      <c r="X952">
        <f>A!X952</f>
        <v>0</v>
      </c>
      <c r="Y952">
        <f>A!Y952</f>
        <v>0</v>
      </c>
      <c r="Z952" s="21">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21"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A!CP736</f>
        <v>0</v>
      </c>
      <c r="CR952">
        <f>A!CQ736</f>
        <v>0</v>
      </c>
    </row>
    <row r="953" spans="1:96"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21" t="str">
        <f>IF(A!P953="","",INDEX(B!$A$1:$BT$2000,MATCH(A!P953,B!$AX$1:$AX$2000,0),D!$B$15))</f>
        <v/>
      </c>
      <c r="Q953">
        <f>A!Q953</f>
        <v>0</v>
      </c>
      <c r="R953">
        <f>A!R953</f>
        <v>0</v>
      </c>
      <c r="S953">
        <f>A!S953</f>
        <v>0</v>
      </c>
      <c r="T953">
        <f>A!T953</f>
        <v>0</v>
      </c>
      <c r="U953">
        <f>A!U953</f>
        <v>0</v>
      </c>
      <c r="V953" s="21">
        <f>IF(A!V953="&lt;",1,A!V953)</f>
        <v>0</v>
      </c>
      <c r="W953">
        <f>A!W953</f>
        <v>0</v>
      </c>
      <c r="X953">
        <f>A!X953</f>
        <v>0</v>
      </c>
      <c r="Y953">
        <f>A!Y953</f>
        <v>0</v>
      </c>
      <c r="Z953" s="21">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21"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A!CP737</f>
        <v>0</v>
      </c>
      <c r="CR953">
        <f>A!CQ737</f>
        <v>0</v>
      </c>
    </row>
    <row r="954" spans="1:96"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21" t="str">
        <f>IF(A!P954="","",INDEX(B!$A$1:$BT$2000,MATCH(A!P954,B!$AX$1:$AX$2000,0),D!$B$15))</f>
        <v/>
      </c>
      <c r="Q954">
        <f>A!Q954</f>
        <v>0</v>
      </c>
      <c r="R954">
        <f>A!R954</f>
        <v>0</v>
      </c>
      <c r="S954">
        <f>A!S954</f>
        <v>0</v>
      </c>
      <c r="T954">
        <f>A!T954</f>
        <v>0</v>
      </c>
      <c r="U954">
        <f>A!U954</f>
        <v>0</v>
      </c>
      <c r="V954" s="21">
        <f>IF(A!V954="&lt;",1,A!V954)</f>
        <v>0</v>
      </c>
      <c r="W954">
        <f>A!W954</f>
        <v>0</v>
      </c>
      <c r="X954">
        <f>A!X954</f>
        <v>0</v>
      </c>
      <c r="Y954">
        <f>A!Y954</f>
        <v>0</v>
      </c>
      <c r="Z954" s="21">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21"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A!CP738</f>
        <v>0</v>
      </c>
      <c r="CR954">
        <f>A!CQ738</f>
        <v>0</v>
      </c>
    </row>
    <row r="955" spans="1:96"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21" t="str">
        <f>IF(A!P955="","",INDEX(B!$A$1:$BT$2000,MATCH(A!P955,B!$AX$1:$AX$2000,0),D!$B$15))</f>
        <v/>
      </c>
      <c r="Q955">
        <f>A!Q955</f>
        <v>0</v>
      </c>
      <c r="R955">
        <f>A!R955</f>
        <v>0</v>
      </c>
      <c r="S955">
        <f>A!S955</f>
        <v>0</v>
      </c>
      <c r="T955">
        <f>A!T955</f>
        <v>0</v>
      </c>
      <c r="U955">
        <f>A!U955</f>
        <v>0</v>
      </c>
      <c r="V955" s="21">
        <f>IF(A!V955="&lt;",1,A!V955)</f>
        <v>0</v>
      </c>
      <c r="W955">
        <f>A!W955</f>
        <v>0</v>
      </c>
      <c r="X955">
        <f>A!X955</f>
        <v>0</v>
      </c>
      <c r="Y955">
        <f>A!Y955</f>
        <v>0</v>
      </c>
      <c r="Z955" s="21">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21"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A!CP739</f>
        <v>0</v>
      </c>
      <c r="CR955">
        <f>A!CQ739</f>
        <v>0</v>
      </c>
    </row>
    <row r="956" spans="1:96"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21" t="str">
        <f>IF(A!P956="","",INDEX(B!$A$1:$BT$2000,MATCH(A!P956,B!$AX$1:$AX$2000,0),D!$B$15))</f>
        <v/>
      </c>
      <c r="Q956">
        <f>A!Q956</f>
        <v>0</v>
      </c>
      <c r="R956">
        <f>A!R956</f>
        <v>0</v>
      </c>
      <c r="S956">
        <f>A!S956</f>
        <v>0</v>
      </c>
      <c r="T956">
        <f>A!T956</f>
        <v>0</v>
      </c>
      <c r="U956">
        <f>A!U956</f>
        <v>0</v>
      </c>
      <c r="V956" s="21">
        <f>IF(A!V956="&lt;",1,A!V956)</f>
        <v>0</v>
      </c>
      <c r="W956">
        <f>A!W956</f>
        <v>0</v>
      </c>
      <c r="X956">
        <f>A!X956</f>
        <v>0</v>
      </c>
      <c r="Y956">
        <f>A!Y956</f>
        <v>0</v>
      </c>
      <c r="Z956" s="21">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21"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A!CP740</f>
        <v>0</v>
      </c>
      <c r="CR956">
        <f>A!CQ740</f>
        <v>0</v>
      </c>
    </row>
    <row r="957" spans="1:96"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21" t="str">
        <f>IF(A!P957="","",INDEX(B!$A$1:$BT$2000,MATCH(A!P957,B!$AX$1:$AX$2000,0),D!$B$15))</f>
        <v/>
      </c>
      <c r="Q957">
        <f>A!Q957</f>
        <v>0</v>
      </c>
      <c r="R957">
        <f>A!R957</f>
        <v>0</v>
      </c>
      <c r="S957">
        <f>A!S957</f>
        <v>0</v>
      </c>
      <c r="T957">
        <f>A!T957</f>
        <v>0</v>
      </c>
      <c r="U957">
        <f>A!U957</f>
        <v>0</v>
      </c>
      <c r="V957" s="21">
        <f>IF(A!V957="&lt;",1,A!V957)</f>
        <v>0</v>
      </c>
      <c r="W957">
        <f>A!W957</f>
        <v>0</v>
      </c>
      <c r="X957">
        <f>A!X957</f>
        <v>0</v>
      </c>
      <c r="Y957">
        <f>A!Y957</f>
        <v>0</v>
      </c>
      <c r="Z957" s="21">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21"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A!CP741</f>
        <v>0</v>
      </c>
      <c r="CR957">
        <f>A!CQ741</f>
        <v>0</v>
      </c>
    </row>
    <row r="958" spans="1:96"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21" t="str">
        <f>IF(A!P958="","",INDEX(B!$A$1:$BT$2000,MATCH(A!P958,B!$AX$1:$AX$2000,0),D!$B$15))</f>
        <v/>
      </c>
      <c r="Q958">
        <f>A!Q958</f>
        <v>0</v>
      </c>
      <c r="R958">
        <f>A!R958</f>
        <v>0</v>
      </c>
      <c r="S958">
        <f>A!S958</f>
        <v>0</v>
      </c>
      <c r="T958">
        <f>A!T958</f>
        <v>0</v>
      </c>
      <c r="U958">
        <f>A!U958</f>
        <v>0</v>
      </c>
      <c r="V958" s="21">
        <f>IF(A!V958="&lt;",1,A!V958)</f>
        <v>0</v>
      </c>
      <c r="W958">
        <f>A!W958</f>
        <v>0</v>
      </c>
      <c r="X958">
        <f>A!X958</f>
        <v>0</v>
      </c>
      <c r="Y958">
        <f>A!Y958</f>
        <v>0</v>
      </c>
      <c r="Z958" s="21">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21"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A!CP742</f>
        <v>0</v>
      </c>
      <c r="CR958">
        <f>A!CQ742</f>
        <v>0</v>
      </c>
    </row>
    <row r="959" spans="1:96"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21" t="str">
        <f>IF(A!P959="","",INDEX(B!$A$1:$BT$2000,MATCH(A!P959,B!$AX$1:$AX$2000,0),D!$B$15))</f>
        <v/>
      </c>
      <c r="Q959">
        <f>A!Q959</f>
        <v>0</v>
      </c>
      <c r="R959">
        <f>A!R959</f>
        <v>0</v>
      </c>
      <c r="S959">
        <f>A!S959</f>
        <v>0</v>
      </c>
      <c r="T959">
        <f>A!T959</f>
        <v>0</v>
      </c>
      <c r="U959">
        <f>A!U959</f>
        <v>0</v>
      </c>
      <c r="V959" s="21">
        <f>IF(A!V959="&lt;",1,A!V959)</f>
        <v>0</v>
      </c>
      <c r="W959">
        <f>A!W959</f>
        <v>0</v>
      </c>
      <c r="X959">
        <f>A!X959</f>
        <v>0</v>
      </c>
      <c r="Y959">
        <f>A!Y959</f>
        <v>0</v>
      </c>
      <c r="Z959" s="21">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21"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A!CP743</f>
        <v>0</v>
      </c>
      <c r="CR959">
        <f>A!CQ743</f>
        <v>0</v>
      </c>
    </row>
    <row r="960" spans="1:96"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21" t="str">
        <f>IF(A!P960="","",INDEX(B!$A$1:$BT$2000,MATCH(A!P960,B!$AX$1:$AX$2000,0),D!$B$15))</f>
        <v/>
      </c>
      <c r="Q960">
        <f>A!Q960</f>
        <v>0</v>
      </c>
      <c r="R960">
        <f>A!R960</f>
        <v>0</v>
      </c>
      <c r="S960">
        <f>A!S960</f>
        <v>0</v>
      </c>
      <c r="T960">
        <f>A!T960</f>
        <v>0</v>
      </c>
      <c r="U960">
        <f>A!U960</f>
        <v>0</v>
      </c>
      <c r="V960" s="21">
        <f>IF(A!V960="&lt;",1,A!V960)</f>
        <v>0</v>
      </c>
      <c r="W960">
        <f>A!W960</f>
        <v>0</v>
      </c>
      <c r="X960">
        <f>A!X960</f>
        <v>0</v>
      </c>
      <c r="Y960">
        <f>A!Y960</f>
        <v>0</v>
      </c>
      <c r="Z960" s="21">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21"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A!CP744</f>
        <v>0</v>
      </c>
      <c r="CR960">
        <f>A!CQ744</f>
        <v>0</v>
      </c>
    </row>
    <row r="961" spans="1:96"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21" t="str">
        <f>IF(A!P961="","",INDEX(B!$A$1:$BT$2000,MATCH(A!P961,B!$AX$1:$AX$2000,0),D!$B$15))</f>
        <v/>
      </c>
      <c r="Q961">
        <f>A!Q961</f>
        <v>0</v>
      </c>
      <c r="R961">
        <f>A!R961</f>
        <v>0</v>
      </c>
      <c r="S961">
        <f>A!S961</f>
        <v>0</v>
      </c>
      <c r="T961">
        <f>A!T961</f>
        <v>0</v>
      </c>
      <c r="U961">
        <f>A!U961</f>
        <v>0</v>
      </c>
      <c r="V961" s="21">
        <f>IF(A!V961="&lt;",1,A!V961)</f>
        <v>0</v>
      </c>
      <c r="W961">
        <f>A!W961</f>
        <v>0</v>
      </c>
      <c r="X961">
        <f>A!X961</f>
        <v>0</v>
      </c>
      <c r="Y961">
        <f>A!Y961</f>
        <v>0</v>
      </c>
      <c r="Z961" s="21">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21"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A!CP745</f>
        <v>0</v>
      </c>
      <c r="CR961">
        <f>A!CQ745</f>
        <v>0</v>
      </c>
    </row>
    <row r="962" spans="1:96"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21" t="str">
        <f>IF(A!P962="","",INDEX(B!$A$1:$BT$2000,MATCH(A!P962,B!$AX$1:$AX$2000,0),D!$B$15))</f>
        <v/>
      </c>
      <c r="Q962">
        <f>A!Q962</f>
        <v>0</v>
      </c>
      <c r="R962">
        <f>A!R962</f>
        <v>0</v>
      </c>
      <c r="S962">
        <f>A!S962</f>
        <v>0</v>
      </c>
      <c r="T962">
        <f>A!T962</f>
        <v>0</v>
      </c>
      <c r="U962">
        <f>A!U962</f>
        <v>0</v>
      </c>
      <c r="V962" s="21">
        <f>IF(A!V962="&lt;",1,A!V962)</f>
        <v>0</v>
      </c>
      <c r="W962">
        <f>A!W962</f>
        <v>0</v>
      </c>
      <c r="X962">
        <f>A!X962</f>
        <v>0</v>
      </c>
      <c r="Y962">
        <f>A!Y962</f>
        <v>0</v>
      </c>
      <c r="Z962" s="21">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21"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A!CP746</f>
        <v>0</v>
      </c>
      <c r="CR962">
        <f>A!CQ746</f>
        <v>0</v>
      </c>
    </row>
    <row r="963" spans="1:96"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21" t="str">
        <f>IF(A!P963="","",INDEX(B!$A$1:$BT$2000,MATCH(A!P963,B!$AX$1:$AX$2000,0),D!$B$15))</f>
        <v/>
      </c>
      <c r="Q963">
        <f>A!Q963</f>
        <v>0</v>
      </c>
      <c r="R963">
        <f>A!R963</f>
        <v>0</v>
      </c>
      <c r="S963">
        <f>A!S963</f>
        <v>0</v>
      </c>
      <c r="T963">
        <f>A!T963</f>
        <v>0</v>
      </c>
      <c r="U963">
        <f>A!U963</f>
        <v>0</v>
      </c>
      <c r="V963" s="21">
        <f>IF(A!V963="&lt;",1,A!V963)</f>
        <v>0</v>
      </c>
      <c r="W963">
        <f>A!W963</f>
        <v>0</v>
      </c>
      <c r="X963">
        <f>A!X963</f>
        <v>0</v>
      </c>
      <c r="Y963">
        <f>A!Y963</f>
        <v>0</v>
      </c>
      <c r="Z963" s="21">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21"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A!CP747</f>
        <v>0</v>
      </c>
      <c r="CR963">
        <f>A!CQ747</f>
        <v>0</v>
      </c>
    </row>
    <row r="964" spans="1:96"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21" t="str">
        <f>IF(A!P964="","",INDEX(B!$A$1:$BT$2000,MATCH(A!P964,B!$AX$1:$AX$2000,0),D!$B$15))</f>
        <v/>
      </c>
      <c r="Q964">
        <f>A!Q964</f>
        <v>0</v>
      </c>
      <c r="R964">
        <f>A!R964</f>
        <v>0</v>
      </c>
      <c r="S964">
        <f>A!S964</f>
        <v>0</v>
      </c>
      <c r="T964">
        <f>A!T964</f>
        <v>0</v>
      </c>
      <c r="U964">
        <f>A!U964</f>
        <v>0</v>
      </c>
      <c r="V964" s="21">
        <f>IF(A!V964="&lt;",1,A!V964)</f>
        <v>0</v>
      </c>
      <c r="W964">
        <f>A!W964</f>
        <v>0</v>
      </c>
      <c r="X964">
        <f>A!X964</f>
        <v>0</v>
      </c>
      <c r="Y964">
        <f>A!Y964</f>
        <v>0</v>
      </c>
      <c r="Z964" s="21">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21"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A!CP748</f>
        <v>0</v>
      </c>
      <c r="CR964">
        <f>A!CQ748</f>
        <v>0</v>
      </c>
    </row>
    <row r="965" spans="1:96"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21" t="str">
        <f>IF(A!P965="","",INDEX(B!$A$1:$BT$2000,MATCH(A!P965,B!$AX$1:$AX$2000,0),D!$B$15))</f>
        <v/>
      </c>
      <c r="Q965">
        <f>A!Q965</f>
        <v>0</v>
      </c>
      <c r="R965">
        <f>A!R965</f>
        <v>0</v>
      </c>
      <c r="S965">
        <f>A!S965</f>
        <v>0</v>
      </c>
      <c r="T965">
        <f>A!T965</f>
        <v>0</v>
      </c>
      <c r="U965">
        <f>A!U965</f>
        <v>0</v>
      </c>
      <c r="V965" s="21">
        <f>IF(A!V965="&lt;",1,A!V965)</f>
        <v>0</v>
      </c>
      <c r="W965">
        <f>A!W965</f>
        <v>0</v>
      </c>
      <c r="X965">
        <f>A!X965</f>
        <v>0</v>
      </c>
      <c r="Y965">
        <f>A!Y965</f>
        <v>0</v>
      </c>
      <c r="Z965" s="21">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21"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A!CP749</f>
        <v>0</v>
      </c>
      <c r="CR965">
        <f>A!CQ749</f>
        <v>0</v>
      </c>
    </row>
    <row r="966" spans="1:96"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21" t="str">
        <f>IF(A!P966="","",INDEX(B!$A$1:$BT$2000,MATCH(A!P966,B!$AX$1:$AX$2000,0),D!$B$15))</f>
        <v/>
      </c>
      <c r="Q966">
        <f>A!Q966</f>
        <v>0</v>
      </c>
      <c r="R966">
        <f>A!R966</f>
        <v>0</v>
      </c>
      <c r="S966">
        <f>A!S966</f>
        <v>0</v>
      </c>
      <c r="T966">
        <f>A!T966</f>
        <v>0</v>
      </c>
      <c r="U966">
        <f>A!U966</f>
        <v>0</v>
      </c>
      <c r="V966" s="21">
        <f>IF(A!V966="&lt;",1,A!V966)</f>
        <v>0</v>
      </c>
      <c r="W966">
        <f>A!W966</f>
        <v>0</v>
      </c>
      <c r="X966">
        <f>A!X966</f>
        <v>0</v>
      </c>
      <c r="Y966">
        <f>A!Y966</f>
        <v>0</v>
      </c>
      <c r="Z966" s="21">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21"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A!CP750</f>
        <v>0</v>
      </c>
      <c r="CR966">
        <f>A!CQ750</f>
        <v>0</v>
      </c>
    </row>
    <row r="967" spans="1:96"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21" t="str">
        <f>IF(A!P967="","",INDEX(B!$A$1:$BT$2000,MATCH(A!P967,B!$AX$1:$AX$2000,0),D!$B$15))</f>
        <v/>
      </c>
      <c r="Q967">
        <f>A!Q967</f>
        <v>0</v>
      </c>
      <c r="R967">
        <f>A!R967</f>
        <v>0</v>
      </c>
      <c r="S967">
        <f>A!S967</f>
        <v>0</v>
      </c>
      <c r="T967">
        <f>A!T967</f>
        <v>0</v>
      </c>
      <c r="U967">
        <f>A!U967</f>
        <v>0</v>
      </c>
      <c r="V967" s="21">
        <f>IF(A!V967="&lt;",1,A!V967)</f>
        <v>0</v>
      </c>
      <c r="W967">
        <f>A!W967</f>
        <v>0</v>
      </c>
      <c r="X967">
        <f>A!X967</f>
        <v>0</v>
      </c>
      <c r="Y967">
        <f>A!Y967</f>
        <v>0</v>
      </c>
      <c r="Z967" s="21">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21"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A!CP751</f>
        <v>0</v>
      </c>
      <c r="CR967">
        <f>A!CQ751</f>
        <v>0</v>
      </c>
    </row>
    <row r="968" spans="1:96"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21" t="str">
        <f>IF(A!P968="","",INDEX(B!$A$1:$BT$2000,MATCH(A!P968,B!$AX$1:$AX$2000,0),D!$B$15))</f>
        <v/>
      </c>
      <c r="Q968">
        <f>A!Q968</f>
        <v>0</v>
      </c>
      <c r="R968">
        <f>A!R968</f>
        <v>0</v>
      </c>
      <c r="S968">
        <f>A!S968</f>
        <v>0</v>
      </c>
      <c r="T968">
        <f>A!T968</f>
        <v>0</v>
      </c>
      <c r="U968">
        <f>A!U968</f>
        <v>0</v>
      </c>
      <c r="V968" s="21">
        <f>IF(A!V968="&lt;",1,A!V968)</f>
        <v>0</v>
      </c>
      <c r="W968">
        <f>A!W968</f>
        <v>0</v>
      </c>
      <c r="X968">
        <f>A!X968</f>
        <v>0</v>
      </c>
      <c r="Y968">
        <f>A!Y968</f>
        <v>0</v>
      </c>
      <c r="Z968" s="21">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21"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A!CP752</f>
        <v>0</v>
      </c>
      <c r="CR968">
        <f>A!CQ752</f>
        <v>0</v>
      </c>
    </row>
    <row r="969" spans="1:96"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21" t="str">
        <f>IF(A!P969="","",INDEX(B!$A$1:$BT$2000,MATCH(A!P969,B!$AX$1:$AX$2000,0),D!$B$15))</f>
        <v/>
      </c>
      <c r="Q969">
        <f>A!Q969</f>
        <v>0</v>
      </c>
      <c r="R969">
        <f>A!R969</f>
        <v>0</v>
      </c>
      <c r="S969">
        <f>A!S969</f>
        <v>0</v>
      </c>
      <c r="T969">
        <f>A!T969</f>
        <v>0</v>
      </c>
      <c r="U969">
        <f>A!U969</f>
        <v>0</v>
      </c>
      <c r="V969" s="21">
        <f>IF(A!V969="&lt;",1,A!V969)</f>
        <v>0</v>
      </c>
      <c r="W969">
        <f>A!W969</f>
        <v>0</v>
      </c>
      <c r="X969">
        <f>A!X969</f>
        <v>0</v>
      </c>
      <c r="Y969">
        <f>A!Y969</f>
        <v>0</v>
      </c>
      <c r="Z969" s="21">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21"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A!CP753</f>
        <v>0</v>
      </c>
      <c r="CR969">
        <f>A!CQ753</f>
        <v>0</v>
      </c>
    </row>
    <row r="970" spans="1:96"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21" t="str">
        <f>IF(A!P970="","",INDEX(B!$A$1:$BT$2000,MATCH(A!P970,B!$AX$1:$AX$2000,0),D!$B$15))</f>
        <v/>
      </c>
      <c r="Q970">
        <f>A!Q970</f>
        <v>0</v>
      </c>
      <c r="R970">
        <f>A!R970</f>
        <v>0</v>
      </c>
      <c r="S970">
        <f>A!S970</f>
        <v>0</v>
      </c>
      <c r="T970">
        <f>A!T970</f>
        <v>0</v>
      </c>
      <c r="U970">
        <f>A!U970</f>
        <v>0</v>
      </c>
      <c r="V970" s="21">
        <f>IF(A!V970="&lt;",1,A!V970)</f>
        <v>0</v>
      </c>
      <c r="W970">
        <f>A!W970</f>
        <v>0</v>
      </c>
      <c r="X970">
        <f>A!X970</f>
        <v>0</v>
      </c>
      <c r="Y970">
        <f>A!Y970</f>
        <v>0</v>
      </c>
      <c r="Z970" s="21">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21"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A!CP754</f>
        <v>0</v>
      </c>
      <c r="CR970">
        <f>A!CQ754</f>
        <v>0</v>
      </c>
    </row>
    <row r="971" spans="1:96"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21" t="str">
        <f>IF(A!P971="","",INDEX(B!$A$1:$BT$2000,MATCH(A!P971,B!$AX$1:$AX$2000,0),D!$B$15))</f>
        <v/>
      </c>
      <c r="Q971">
        <f>A!Q971</f>
        <v>0</v>
      </c>
      <c r="R971">
        <f>A!R971</f>
        <v>0</v>
      </c>
      <c r="S971">
        <f>A!S971</f>
        <v>0</v>
      </c>
      <c r="T971">
        <f>A!T971</f>
        <v>0</v>
      </c>
      <c r="U971">
        <f>A!U971</f>
        <v>0</v>
      </c>
      <c r="V971" s="21">
        <f>IF(A!V971="&lt;",1,A!V971)</f>
        <v>0</v>
      </c>
      <c r="W971">
        <f>A!W971</f>
        <v>0</v>
      </c>
      <c r="X971">
        <f>A!X971</f>
        <v>0</v>
      </c>
      <c r="Y971">
        <f>A!Y971</f>
        <v>0</v>
      </c>
      <c r="Z971" s="21">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21"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A!CP755</f>
        <v>0</v>
      </c>
      <c r="CR971">
        <f>A!CQ755</f>
        <v>0</v>
      </c>
    </row>
    <row r="972" spans="1:96"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21" t="str">
        <f>IF(A!P972="","",INDEX(B!$A$1:$BT$2000,MATCH(A!P972,B!$AX$1:$AX$2000,0),D!$B$15))</f>
        <v/>
      </c>
      <c r="Q972">
        <f>A!Q972</f>
        <v>0</v>
      </c>
      <c r="R972">
        <f>A!R972</f>
        <v>0</v>
      </c>
      <c r="S972">
        <f>A!S972</f>
        <v>0</v>
      </c>
      <c r="T972">
        <f>A!T972</f>
        <v>0</v>
      </c>
      <c r="U972">
        <f>A!U972</f>
        <v>0</v>
      </c>
      <c r="V972" s="21">
        <f>IF(A!V972="&lt;",1,A!V972)</f>
        <v>0</v>
      </c>
      <c r="W972">
        <f>A!W972</f>
        <v>0</v>
      </c>
      <c r="X972">
        <f>A!X972</f>
        <v>0</v>
      </c>
      <c r="Y972">
        <f>A!Y972</f>
        <v>0</v>
      </c>
      <c r="Z972" s="21">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21"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A!CP756</f>
        <v>0</v>
      </c>
      <c r="CR972">
        <f>A!CQ756</f>
        <v>0</v>
      </c>
    </row>
    <row r="973" spans="1:96"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21" t="str">
        <f>IF(A!P973="","",INDEX(B!$A$1:$BT$2000,MATCH(A!P973,B!$AX$1:$AX$2000,0),D!$B$15))</f>
        <v/>
      </c>
      <c r="Q973">
        <f>A!Q973</f>
        <v>0</v>
      </c>
      <c r="R973">
        <f>A!R973</f>
        <v>0</v>
      </c>
      <c r="S973">
        <f>A!S973</f>
        <v>0</v>
      </c>
      <c r="T973">
        <f>A!T973</f>
        <v>0</v>
      </c>
      <c r="U973">
        <f>A!U973</f>
        <v>0</v>
      </c>
      <c r="V973" s="21">
        <f>IF(A!V973="&lt;",1,A!V973)</f>
        <v>0</v>
      </c>
      <c r="W973">
        <f>A!W973</f>
        <v>0</v>
      </c>
      <c r="X973">
        <f>A!X973</f>
        <v>0</v>
      </c>
      <c r="Y973">
        <f>A!Y973</f>
        <v>0</v>
      </c>
      <c r="Z973" s="21">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21"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A!CP757</f>
        <v>0</v>
      </c>
      <c r="CR973">
        <f>A!CQ757</f>
        <v>0</v>
      </c>
    </row>
    <row r="974" spans="1:96"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21" t="str">
        <f>IF(A!P974="","",INDEX(B!$A$1:$BT$2000,MATCH(A!P974,B!$AX$1:$AX$2000,0),D!$B$15))</f>
        <v/>
      </c>
      <c r="Q974">
        <f>A!Q974</f>
        <v>0</v>
      </c>
      <c r="R974">
        <f>A!R974</f>
        <v>0</v>
      </c>
      <c r="S974">
        <f>A!S974</f>
        <v>0</v>
      </c>
      <c r="T974">
        <f>A!T974</f>
        <v>0</v>
      </c>
      <c r="U974">
        <f>A!U974</f>
        <v>0</v>
      </c>
      <c r="V974" s="21">
        <f>IF(A!V974="&lt;",1,A!V974)</f>
        <v>0</v>
      </c>
      <c r="W974">
        <f>A!W974</f>
        <v>0</v>
      </c>
      <c r="X974">
        <f>A!X974</f>
        <v>0</v>
      </c>
      <c r="Y974">
        <f>A!Y974</f>
        <v>0</v>
      </c>
      <c r="Z974" s="21">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21"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A!CP758</f>
        <v>0</v>
      </c>
      <c r="CR974">
        <f>A!CQ758</f>
        <v>0</v>
      </c>
    </row>
    <row r="975" spans="1:96"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21" t="str">
        <f>IF(A!P975="","",INDEX(B!$A$1:$BT$2000,MATCH(A!P975,B!$AX$1:$AX$2000,0),D!$B$15))</f>
        <v/>
      </c>
      <c r="Q975">
        <f>A!Q975</f>
        <v>0</v>
      </c>
      <c r="R975">
        <f>A!R975</f>
        <v>0</v>
      </c>
      <c r="S975">
        <f>A!S975</f>
        <v>0</v>
      </c>
      <c r="T975">
        <f>A!T975</f>
        <v>0</v>
      </c>
      <c r="U975">
        <f>A!U975</f>
        <v>0</v>
      </c>
      <c r="V975" s="21">
        <f>IF(A!V975="&lt;",1,A!V975)</f>
        <v>0</v>
      </c>
      <c r="W975">
        <f>A!W975</f>
        <v>0</v>
      </c>
      <c r="X975">
        <f>A!X975</f>
        <v>0</v>
      </c>
      <c r="Y975">
        <f>A!Y975</f>
        <v>0</v>
      </c>
      <c r="Z975" s="21">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21"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A!CP759</f>
        <v>0</v>
      </c>
      <c r="CR975">
        <f>A!CQ759</f>
        <v>0</v>
      </c>
    </row>
    <row r="976" spans="1:96"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21" t="str">
        <f>IF(A!P976="","",INDEX(B!$A$1:$BT$2000,MATCH(A!P976,B!$AX$1:$AX$2000,0),D!$B$15))</f>
        <v/>
      </c>
      <c r="Q976">
        <f>A!Q976</f>
        <v>0</v>
      </c>
      <c r="R976">
        <f>A!R976</f>
        <v>0</v>
      </c>
      <c r="S976">
        <f>A!S976</f>
        <v>0</v>
      </c>
      <c r="T976">
        <f>A!T976</f>
        <v>0</v>
      </c>
      <c r="U976">
        <f>A!U976</f>
        <v>0</v>
      </c>
      <c r="V976" s="21">
        <f>IF(A!V976="&lt;",1,A!V976)</f>
        <v>0</v>
      </c>
      <c r="W976">
        <f>A!W976</f>
        <v>0</v>
      </c>
      <c r="X976">
        <f>A!X976</f>
        <v>0</v>
      </c>
      <c r="Y976">
        <f>A!Y976</f>
        <v>0</v>
      </c>
      <c r="Z976" s="21">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21"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A!CP760</f>
        <v>0</v>
      </c>
      <c r="CR976">
        <f>A!CQ760</f>
        <v>0</v>
      </c>
    </row>
    <row r="977" spans="1:96"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21" t="str">
        <f>IF(A!P977="","",INDEX(B!$A$1:$BT$2000,MATCH(A!P977,B!$AX$1:$AX$2000,0),D!$B$15))</f>
        <v/>
      </c>
      <c r="Q977">
        <f>A!Q977</f>
        <v>0</v>
      </c>
      <c r="R977">
        <f>A!R977</f>
        <v>0</v>
      </c>
      <c r="S977">
        <f>A!S977</f>
        <v>0</v>
      </c>
      <c r="T977">
        <f>A!T977</f>
        <v>0</v>
      </c>
      <c r="U977">
        <f>A!U977</f>
        <v>0</v>
      </c>
      <c r="V977" s="21">
        <f>IF(A!V977="&lt;",1,A!V977)</f>
        <v>0</v>
      </c>
      <c r="W977">
        <f>A!W977</f>
        <v>0</v>
      </c>
      <c r="X977">
        <f>A!X977</f>
        <v>0</v>
      </c>
      <c r="Y977">
        <f>A!Y977</f>
        <v>0</v>
      </c>
      <c r="Z977" s="21">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21"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A!CP761</f>
        <v>0</v>
      </c>
      <c r="CR977">
        <f>A!CQ761</f>
        <v>0</v>
      </c>
    </row>
    <row r="978" spans="1:96"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21" t="str">
        <f>IF(A!P978="","",INDEX(B!$A$1:$BT$2000,MATCH(A!P978,B!$AX$1:$AX$2000,0),D!$B$15))</f>
        <v/>
      </c>
      <c r="Q978">
        <f>A!Q978</f>
        <v>0</v>
      </c>
      <c r="R978">
        <f>A!R978</f>
        <v>0</v>
      </c>
      <c r="S978">
        <f>A!S978</f>
        <v>0</v>
      </c>
      <c r="T978">
        <f>A!T978</f>
        <v>0</v>
      </c>
      <c r="U978">
        <f>A!U978</f>
        <v>0</v>
      </c>
      <c r="V978" s="21">
        <f>IF(A!V978="&lt;",1,A!V978)</f>
        <v>0</v>
      </c>
      <c r="W978">
        <f>A!W978</f>
        <v>0</v>
      </c>
      <c r="X978">
        <f>A!X978</f>
        <v>0</v>
      </c>
      <c r="Y978">
        <f>A!Y978</f>
        <v>0</v>
      </c>
      <c r="Z978" s="21">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21"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A!CP762</f>
        <v>0</v>
      </c>
      <c r="CR978">
        <f>A!CQ762</f>
        <v>0</v>
      </c>
    </row>
    <row r="979" spans="1:96"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21" t="str">
        <f>IF(A!P979="","",INDEX(B!$A$1:$BT$2000,MATCH(A!P979,B!$AX$1:$AX$2000,0),D!$B$15))</f>
        <v/>
      </c>
      <c r="Q979">
        <f>A!Q979</f>
        <v>0</v>
      </c>
      <c r="R979">
        <f>A!R979</f>
        <v>0</v>
      </c>
      <c r="S979">
        <f>A!S979</f>
        <v>0</v>
      </c>
      <c r="T979">
        <f>A!T979</f>
        <v>0</v>
      </c>
      <c r="U979">
        <f>A!U979</f>
        <v>0</v>
      </c>
      <c r="V979" s="21">
        <f>IF(A!V979="&lt;",1,A!V979)</f>
        <v>0</v>
      </c>
      <c r="W979">
        <f>A!W979</f>
        <v>0</v>
      </c>
      <c r="X979">
        <f>A!X979</f>
        <v>0</v>
      </c>
      <c r="Y979">
        <f>A!Y979</f>
        <v>0</v>
      </c>
      <c r="Z979" s="21">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21"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A!CP763</f>
        <v>0</v>
      </c>
      <c r="CR979">
        <f>A!CQ763</f>
        <v>0</v>
      </c>
    </row>
    <row r="980" spans="1:96"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21" t="str">
        <f>IF(A!P980="","",INDEX(B!$A$1:$BT$2000,MATCH(A!P980,B!$AX$1:$AX$2000,0),D!$B$15))</f>
        <v/>
      </c>
      <c r="Q980">
        <f>A!Q980</f>
        <v>0</v>
      </c>
      <c r="R980">
        <f>A!R980</f>
        <v>0</v>
      </c>
      <c r="S980">
        <f>A!S980</f>
        <v>0</v>
      </c>
      <c r="T980">
        <f>A!T980</f>
        <v>0</v>
      </c>
      <c r="U980">
        <f>A!U980</f>
        <v>0</v>
      </c>
      <c r="V980" s="21">
        <f>IF(A!V980="&lt;",1,A!V980)</f>
        <v>0</v>
      </c>
      <c r="W980">
        <f>A!W980</f>
        <v>0</v>
      </c>
      <c r="X980">
        <f>A!X980</f>
        <v>0</v>
      </c>
      <c r="Y980">
        <f>A!Y980</f>
        <v>0</v>
      </c>
      <c r="Z980" s="21">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21"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A!CP764</f>
        <v>0</v>
      </c>
      <c r="CR980">
        <f>A!CQ764</f>
        <v>0</v>
      </c>
    </row>
    <row r="981" spans="1:96"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21" t="str">
        <f>IF(A!P981="","",INDEX(B!$A$1:$BT$2000,MATCH(A!P981,B!$AX$1:$AX$2000,0),D!$B$15))</f>
        <v/>
      </c>
      <c r="Q981">
        <f>A!Q981</f>
        <v>0</v>
      </c>
      <c r="R981">
        <f>A!R981</f>
        <v>0</v>
      </c>
      <c r="S981">
        <f>A!S981</f>
        <v>0</v>
      </c>
      <c r="T981">
        <f>A!T981</f>
        <v>0</v>
      </c>
      <c r="U981">
        <f>A!U981</f>
        <v>0</v>
      </c>
      <c r="V981" s="21">
        <f>IF(A!V981="&lt;",1,A!V981)</f>
        <v>0</v>
      </c>
      <c r="W981">
        <f>A!W981</f>
        <v>0</v>
      </c>
      <c r="X981">
        <f>A!X981</f>
        <v>0</v>
      </c>
      <c r="Y981">
        <f>A!Y981</f>
        <v>0</v>
      </c>
      <c r="Z981" s="21">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21"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A!CP765</f>
        <v>0</v>
      </c>
      <c r="CR981">
        <f>A!CQ765</f>
        <v>0</v>
      </c>
    </row>
    <row r="982" spans="1:96"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21" t="str">
        <f>IF(A!P982="","",INDEX(B!$A$1:$BT$2000,MATCH(A!P982,B!$AX$1:$AX$2000,0),D!$B$15))</f>
        <v/>
      </c>
      <c r="Q982">
        <f>A!Q982</f>
        <v>0</v>
      </c>
      <c r="R982">
        <f>A!R982</f>
        <v>0</v>
      </c>
      <c r="S982">
        <f>A!S982</f>
        <v>0</v>
      </c>
      <c r="T982">
        <f>A!T982</f>
        <v>0</v>
      </c>
      <c r="U982">
        <f>A!U982</f>
        <v>0</v>
      </c>
      <c r="V982" s="21">
        <f>IF(A!V982="&lt;",1,A!V982)</f>
        <v>0</v>
      </c>
      <c r="W982">
        <f>A!W982</f>
        <v>0</v>
      </c>
      <c r="X982">
        <f>A!X982</f>
        <v>0</v>
      </c>
      <c r="Y982">
        <f>A!Y982</f>
        <v>0</v>
      </c>
      <c r="Z982" s="21">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21"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A!CP766</f>
        <v>0</v>
      </c>
      <c r="CR982">
        <f>A!CQ766</f>
        <v>0</v>
      </c>
    </row>
    <row r="983" spans="1:96"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21" t="str">
        <f>IF(A!P983="","",INDEX(B!$A$1:$BT$2000,MATCH(A!P983,B!$AX$1:$AX$2000,0),D!$B$15))</f>
        <v/>
      </c>
      <c r="Q983">
        <f>A!Q983</f>
        <v>0</v>
      </c>
      <c r="R983">
        <f>A!R983</f>
        <v>0</v>
      </c>
      <c r="S983">
        <f>A!S983</f>
        <v>0</v>
      </c>
      <c r="T983">
        <f>A!T983</f>
        <v>0</v>
      </c>
      <c r="U983">
        <f>A!U983</f>
        <v>0</v>
      </c>
      <c r="V983" s="21">
        <f>IF(A!V983="&lt;",1,A!V983)</f>
        <v>0</v>
      </c>
      <c r="W983">
        <f>A!W983</f>
        <v>0</v>
      </c>
      <c r="X983">
        <f>A!X983</f>
        <v>0</v>
      </c>
      <c r="Y983">
        <f>A!Y983</f>
        <v>0</v>
      </c>
      <c r="Z983" s="21">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21"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A!CP767</f>
        <v>0</v>
      </c>
      <c r="CR983">
        <f>A!CQ767</f>
        <v>0</v>
      </c>
    </row>
    <row r="984" spans="1:96"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21" t="str">
        <f>IF(A!P984="","",INDEX(B!$A$1:$BT$2000,MATCH(A!P984,B!$AX$1:$AX$2000,0),D!$B$15))</f>
        <v/>
      </c>
      <c r="Q984">
        <f>A!Q984</f>
        <v>0</v>
      </c>
      <c r="R984">
        <f>A!R984</f>
        <v>0</v>
      </c>
      <c r="S984">
        <f>A!S984</f>
        <v>0</v>
      </c>
      <c r="T984">
        <f>A!T984</f>
        <v>0</v>
      </c>
      <c r="U984">
        <f>A!U984</f>
        <v>0</v>
      </c>
      <c r="V984" s="21">
        <f>IF(A!V984="&lt;",1,A!V984)</f>
        <v>0</v>
      </c>
      <c r="W984">
        <f>A!W984</f>
        <v>0</v>
      </c>
      <c r="X984">
        <f>A!X984</f>
        <v>0</v>
      </c>
      <c r="Y984">
        <f>A!Y984</f>
        <v>0</v>
      </c>
      <c r="Z984" s="21">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21"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A!CP768</f>
        <v>0</v>
      </c>
      <c r="CR984">
        <f>A!CQ768</f>
        <v>0</v>
      </c>
    </row>
    <row r="985" spans="1:96"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21" t="str">
        <f>IF(A!P985="","",INDEX(B!$A$1:$BT$2000,MATCH(A!P985,B!$AX$1:$AX$2000,0),D!$B$15))</f>
        <v/>
      </c>
      <c r="Q985">
        <f>A!Q985</f>
        <v>0</v>
      </c>
      <c r="R985">
        <f>A!R985</f>
        <v>0</v>
      </c>
      <c r="S985">
        <f>A!S985</f>
        <v>0</v>
      </c>
      <c r="T985">
        <f>A!T985</f>
        <v>0</v>
      </c>
      <c r="U985">
        <f>A!U985</f>
        <v>0</v>
      </c>
      <c r="V985" s="21">
        <f>IF(A!V985="&lt;",1,A!V985)</f>
        <v>0</v>
      </c>
      <c r="W985">
        <f>A!W985</f>
        <v>0</v>
      </c>
      <c r="X985">
        <f>A!X985</f>
        <v>0</v>
      </c>
      <c r="Y985">
        <f>A!Y985</f>
        <v>0</v>
      </c>
      <c r="Z985" s="21">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21"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A!CP769</f>
        <v>0</v>
      </c>
      <c r="CR985">
        <f>A!CQ769</f>
        <v>0</v>
      </c>
    </row>
    <row r="986" spans="1:96"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21" t="str">
        <f>IF(A!P986="","",INDEX(B!$A$1:$BT$2000,MATCH(A!P986,B!$AX$1:$AX$2000,0),D!$B$15))</f>
        <v/>
      </c>
      <c r="Q986">
        <f>A!Q986</f>
        <v>0</v>
      </c>
      <c r="R986">
        <f>A!R986</f>
        <v>0</v>
      </c>
      <c r="S986">
        <f>A!S986</f>
        <v>0</v>
      </c>
      <c r="T986">
        <f>A!T986</f>
        <v>0</v>
      </c>
      <c r="U986">
        <f>A!U986</f>
        <v>0</v>
      </c>
      <c r="V986" s="21">
        <f>IF(A!V986="&lt;",1,A!V986)</f>
        <v>0</v>
      </c>
      <c r="W986">
        <f>A!W986</f>
        <v>0</v>
      </c>
      <c r="X986">
        <f>A!X986</f>
        <v>0</v>
      </c>
      <c r="Y986">
        <f>A!Y986</f>
        <v>0</v>
      </c>
      <c r="Z986" s="21">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21"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A!CP770</f>
        <v>0</v>
      </c>
      <c r="CR986">
        <f>A!CQ770</f>
        <v>0</v>
      </c>
    </row>
    <row r="987" spans="1:96"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21" t="str">
        <f>IF(A!P987="","",INDEX(B!$A$1:$BT$2000,MATCH(A!P987,B!$AX$1:$AX$2000,0),D!$B$15))</f>
        <v/>
      </c>
      <c r="Q987">
        <f>A!Q987</f>
        <v>0</v>
      </c>
      <c r="R987">
        <f>A!R987</f>
        <v>0</v>
      </c>
      <c r="S987">
        <f>A!S987</f>
        <v>0</v>
      </c>
      <c r="T987">
        <f>A!T987</f>
        <v>0</v>
      </c>
      <c r="U987">
        <f>A!U987</f>
        <v>0</v>
      </c>
      <c r="V987" s="21">
        <f>IF(A!V987="&lt;",1,A!V987)</f>
        <v>0</v>
      </c>
      <c r="W987">
        <f>A!W987</f>
        <v>0</v>
      </c>
      <c r="X987">
        <f>A!X987</f>
        <v>0</v>
      </c>
      <c r="Y987">
        <f>A!Y987</f>
        <v>0</v>
      </c>
      <c r="Z987" s="21">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21"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A!CP771</f>
        <v>0</v>
      </c>
      <c r="CR987">
        <f>A!CQ771</f>
        <v>0</v>
      </c>
    </row>
    <row r="988" spans="1:96"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21" t="str">
        <f>IF(A!P988="","",INDEX(B!$A$1:$BT$2000,MATCH(A!P988,B!$AX$1:$AX$2000,0),D!$B$15))</f>
        <v/>
      </c>
      <c r="Q988">
        <f>A!Q988</f>
        <v>0</v>
      </c>
      <c r="R988">
        <f>A!R988</f>
        <v>0</v>
      </c>
      <c r="S988">
        <f>A!S988</f>
        <v>0</v>
      </c>
      <c r="T988">
        <f>A!T988</f>
        <v>0</v>
      </c>
      <c r="U988">
        <f>A!U988</f>
        <v>0</v>
      </c>
      <c r="V988" s="21">
        <f>IF(A!V988="&lt;",1,A!V988)</f>
        <v>0</v>
      </c>
      <c r="W988">
        <f>A!W988</f>
        <v>0</v>
      </c>
      <c r="X988">
        <f>A!X988</f>
        <v>0</v>
      </c>
      <c r="Y988">
        <f>A!Y988</f>
        <v>0</v>
      </c>
      <c r="Z988" s="21">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21"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A!CP772</f>
        <v>0</v>
      </c>
      <c r="CR988">
        <f>A!CQ772</f>
        <v>0</v>
      </c>
    </row>
    <row r="989" spans="1:96"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21" t="str">
        <f>IF(A!P989="","",INDEX(B!$A$1:$BT$2000,MATCH(A!P989,B!$AX$1:$AX$2000,0),D!$B$15))</f>
        <v/>
      </c>
      <c r="Q989">
        <f>A!Q989</f>
        <v>0</v>
      </c>
      <c r="R989">
        <f>A!R989</f>
        <v>0</v>
      </c>
      <c r="S989">
        <f>A!S989</f>
        <v>0</v>
      </c>
      <c r="T989">
        <f>A!T989</f>
        <v>0</v>
      </c>
      <c r="U989">
        <f>A!U989</f>
        <v>0</v>
      </c>
      <c r="V989" s="21">
        <f>IF(A!V989="&lt;",1,A!V989)</f>
        <v>0</v>
      </c>
      <c r="W989">
        <f>A!W989</f>
        <v>0</v>
      </c>
      <c r="X989">
        <f>A!X989</f>
        <v>0</v>
      </c>
      <c r="Y989">
        <f>A!Y989</f>
        <v>0</v>
      </c>
      <c r="Z989" s="21">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21"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A!CP773</f>
        <v>0</v>
      </c>
      <c r="CR989">
        <f>A!CQ773</f>
        <v>0</v>
      </c>
    </row>
    <row r="990" spans="1:96"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21" t="str">
        <f>IF(A!P990="","",INDEX(B!$A$1:$BT$2000,MATCH(A!P990,B!$AX$1:$AX$2000,0),D!$B$15))</f>
        <v/>
      </c>
      <c r="Q990">
        <f>A!Q990</f>
        <v>0</v>
      </c>
      <c r="R990">
        <f>A!R990</f>
        <v>0</v>
      </c>
      <c r="S990">
        <f>A!S990</f>
        <v>0</v>
      </c>
      <c r="T990">
        <f>A!T990</f>
        <v>0</v>
      </c>
      <c r="U990">
        <f>A!U990</f>
        <v>0</v>
      </c>
      <c r="V990" s="21">
        <f>IF(A!V990="&lt;",1,A!V990)</f>
        <v>0</v>
      </c>
      <c r="W990">
        <f>A!W990</f>
        <v>0</v>
      </c>
      <c r="X990">
        <f>A!X990</f>
        <v>0</v>
      </c>
      <c r="Y990">
        <f>A!Y990</f>
        <v>0</v>
      </c>
      <c r="Z990" s="21">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21"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A!CP774</f>
        <v>0</v>
      </c>
      <c r="CR990">
        <f>A!CQ774</f>
        <v>0</v>
      </c>
    </row>
    <row r="991" spans="1:96"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21" t="str">
        <f>IF(A!P991="","",INDEX(B!$A$1:$BT$2000,MATCH(A!P991,B!$AX$1:$AX$2000,0),D!$B$15))</f>
        <v/>
      </c>
      <c r="Q991">
        <f>A!Q991</f>
        <v>0</v>
      </c>
      <c r="R991">
        <f>A!R991</f>
        <v>0</v>
      </c>
      <c r="S991">
        <f>A!S991</f>
        <v>0</v>
      </c>
      <c r="T991">
        <f>A!T991</f>
        <v>0</v>
      </c>
      <c r="U991">
        <f>A!U991</f>
        <v>0</v>
      </c>
      <c r="V991" s="21">
        <f>IF(A!V991="&lt;",1,A!V991)</f>
        <v>0</v>
      </c>
      <c r="W991">
        <f>A!W991</f>
        <v>0</v>
      </c>
      <c r="X991">
        <f>A!X991</f>
        <v>0</v>
      </c>
      <c r="Y991">
        <f>A!Y991</f>
        <v>0</v>
      </c>
      <c r="Z991" s="21">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21"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A!CP775</f>
        <v>0</v>
      </c>
      <c r="CR991">
        <f>A!CQ775</f>
        <v>0</v>
      </c>
    </row>
    <row r="992" spans="1:96"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21" t="str">
        <f>IF(A!P992="","",INDEX(B!$A$1:$BT$2000,MATCH(A!P992,B!$AX$1:$AX$2000,0),D!$B$15))</f>
        <v/>
      </c>
      <c r="Q992">
        <f>A!Q992</f>
        <v>0</v>
      </c>
      <c r="R992">
        <f>A!R992</f>
        <v>0</v>
      </c>
      <c r="S992">
        <f>A!S992</f>
        <v>0</v>
      </c>
      <c r="T992">
        <f>A!T992</f>
        <v>0</v>
      </c>
      <c r="U992">
        <f>A!U992</f>
        <v>0</v>
      </c>
      <c r="V992" s="21">
        <f>IF(A!V992="&lt;",1,A!V992)</f>
        <v>0</v>
      </c>
      <c r="W992">
        <f>A!W992</f>
        <v>0</v>
      </c>
      <c r="X992">
        <f>A!X992</f>
        <v>0</v>
      </c>
      <c r="Y992">
        <f>A!Y992</f>
        <v>0</v>
      </c>
      <c r="Z992" s="21">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21"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A!CP776</f>
        <v>0</v>
      </c>
      <c r="CR992">
        <f>A!CQ776</f>
        <v>0</v>
      </c>
    </row>
    <row r="993" spans="1:96"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21" t="str">
        <f>IF(A!P993="","",INDEX(B!$A$1:$BT$2000,MATCH(A!P993,B!$AX$1:$AX$2000,0),D!$B$15))</f>
        <v/>
      </c>
      <c r="Q993">
        <f>A!Q993</f>
        <v>0</v>
      </c>
      <c r="R993">
        <f>A!R993</f>
        <v>0</v>
      </c>
      <c r="S993">
        <f>A!S993</f>
        <v>0</v>
      </c>
      <c r="T993">
        <f>A!T993</f>
        <v>0</v>
      </c>
      <c r="U993">
        <f>A!U993</f>
        <v>0</v>
      </c>
      <c r="V993" s="21">
        <f>IF(A!V993="&lt;",1,A!V993)</f>
        <v>0</v>
      </c>
      <c r="W993">
        <f>A!W993</f>
        <v>0</v>
      </c>
      <c r="X993">
        <f>A!X993</f>
        <v>0</v>
      </c>
      <c r="Y993">
        <f>A!Y993</f>
        <v>0</v>
      </c>
      <c r="Z993" s="21">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21"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A!CP777</f>
        <v>0</v>
      </c>
      <c r="CR993">
        <f>A!CQ777</f>
        <v>0</v>
      </c>
    </row>
    <row r="994" spans="1:96"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21" t="str">
        <f>IF(A!P994="","",INDEX(B!$A$1:$BT$2000,MATCH(A!P994,B!$AX$1:$AX$2000,0),D!$B$15))</f>
        <v/>
      </c>
      <c r="Q994">
        <f>A!Q994</f>
        <v>0</v>
      </c>
      <c r="R994">
        <f>A!R994</f>
        <v>0</v>
      </c>
      <c r="S994">
        <f>A!S994</f>
        <v>0</v>
      </c>
      <c r="T994">
        <f>A!T994</f>
        <v>0</v>
      </c>
      <c r="U994">
        <f>A!U994</f>
        <v>0</v>
      </c>
      <c r="V994" s="21">
        <f>IF(A!V994="&lt;",1,A!V994)</f>
        <v>0</v>
      </c>
      <c r="W994">
        <f>A!W994</f>
        <v>0</v>
      </c>
      <c r="X994">
        <f>A!X994</f>
        <v>0</v>
      </c>
      <c r="Y994">
        <f>A!Y994</f>
        <v>0</v>
      </c>
      <c r="Z994" s="21">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21"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A!CP778</f>
        <v>0</v>
      </c>
      <c r="CR994">
        <f>A!CQ778</f>
        <v>0</v>
      </c>
    </row>
    <row r="995" spans="1:96"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21" t="str">
        <f>IF(A!P995="","",INDEX(B!$A$1:$BT$2000,MATCH(A!P995,B!$AX$1:$AX$2000,0),D!$B$15))</f>
        <v/>
      </c>
      <c r="Q995">
        <f>A!Q995</f>
        <v>0</v>
      </c>
      <c r="R995">
        <f>A!R995</f>
        <v>0</v>
      </c>
      <c r="S995">
        <f>A!S995</f>
        <v>0</v>
      </c>
      <c r="T995">
        <f>A!T995</f>
        <v>0</v>
      </c>
      <c r="U995">
        <f>A!U995</f>
        <v>0</v>
      </c>
      <c r="V995" s="21">
        <f>IF(A!V995="&lt;",1,A!V995)</f>
        <v>0</v>
      </c>
      <c r="W995">
        <f>A!W995</f>
        <v>0</v>
      </c>
      <c r="X995">
        <f>A!X995</f>
        <v>0</v>
      </c>
      <c r="Y995">
        <f>A!Y995</f>
        <v>0</v>
      </c>
      <c r="Z995" s="21">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21"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A!CP779</f>
        <v>0</v>
      </c>
      <c r="CR995">
        <f>A!CQ779</f>
        <v>0</v>
      </c>
    </row>
    <row r="996" spans="1:96"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21" t="str">
        <f>IF(A!P996="","",INDEX(B!$A$1:$BT$2000,MATCH(A!P996,B!$AX$1:$AX$2000,0),D!$B$15))</f>
        <v/>
      </c>
      <c r="Q996">
        <f>A!Q996</f>
        <v>0</v>
      </c>
      <c r="R996">
        <f>A!R996</f>
        <v>0</v>
      </c>
      <c r="S996">
        <f>A!S996</f>
        <v>0</v>
      </c>
      <c r="T996">
        <f>A!T996</f>
        <v>0</v>
      </c>
      <c r="U996">
        <f>A!U996</f>
        <v>0</v>
      </c>
      <c r="V996" s="21">
        <f>IF(A!V996="&lt;",1,A!V996)</f>
        <v>0</v>
      </c>
      <c r="W996">
        <f>A!W996</f>
        <v>0</v>
      </c>
      <c r="X996">
        <f>A!X996</f>
        <v>0</v>
      </c>
      <c r="Y996">
        <f>A!Y996</f>
        <v>0</v>
      </c>
      <c r="Z996" s="21">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21"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A!CP780</f>
        <v>0</v>
      </c>
      <c r="CR996">
        <f>A!CQ780</f>
        <v>0</v>
      </c>
    </row>
    <row r="997" spans="1:96"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21" t="str">
        <f>IF(A!P997="","",INDEX(B!$A$1:$BT$2000,MATCH(A!P997,B!$AX$1:$AX$2000,0),D!$B$15))</f>
        <v/>
      </c>
      <c r="Q997">
        <f>A!Q997</f>
        <v>0</v>
      </c>
      <c r="R997">
        <f>A!R997</f>
        <v>0</v>
      </c>
      <c r="S997">
        <f>A!S997</f>
        <v>0</v>
      </c>
      <c r="T997">
        <f>A!T997</f>
        <v>0</v>
      </c>
      <c r="U997">
        <f>A!U997</f>
        <v>0</v>
      </c>
      <c r="V997" s="21">
        <f>IF(A!V997="&lt;",1,A!V997)</f>
        <v>0</v>
      </c>
      <c r="W997">
        <f>A!W997</f>
        <v>0</v>
      </c>
      <c r="X997">
        <f>A!X997</f>
        <v>0</v>
      </c>
      <c r="Y997">
        <f>A!Y997</f>
        <v>0</v>
      </c>
      <c r="Z997" s="21">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21"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A!CP781</f>
        <v>0</v>
      </c>
      <c r="CR997">
        <f>A!CQ781</f>
        <v>0</v>
      </c>
    </row>
    <row r="998" spans="1:96"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21" t="str">
        <f>IF(A!P998="","",INDEX(B!$A$1:$BT$2000,MATCH(A!P998,B!$AX$1:$AX$2000,0),D!$B$15))</f>
        <v/>
      </c>
      <c r="Q998">
        <f>A!Q998</f>
        <v>0</v>
      </c>
      <c r="R998">
        <f>A!R998</f>
        <v>0</v>
      </c>
      <c r="S998">
        <f>A!S998</f>
        <v>0</v>
      </c>
      <c r="T998">
        <f>A!T998</f>
        <v>0</v>
      </c>
      <c r="U998">
        <f>A!U998</f>
        <v>0</v>
      </c>
      <c r="V998" s="21">
        <f>IF(A!V998="&lt;",1,A!V998)</f>
        <v>0</v>
      </c>
      <c r="W998">
        <f>A!W998</f>
        <v>0</v>
      </c>
      <c r="X998">
        <f>A!X998</f>
        <v>0</v>
      </c>
      <c r="Y998">
        <f>A!Y998</f>
        <v>0</v>
      </c>
      <c r="Z998" s="21">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21"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A!CP782</f>
        <v>0</v>
      </c>
      <c r="CR998">
        <f>A!CQ782</f>
        <v>0</v>
      </c>
    </row>
    <row r="999" spans="1:96"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21" t="str">
        <f>IF(A!P999="","",INDEX(B!$A$1:$BT$2000,MATCH(A!P999,B!$AX$1:$AX$2000,0),D!$B$15))</f>
        <v/>
      </c>
      <c r="Q999">
        <f>A!Q999</f>
        <v>0</v>
      </c>
      <c r="R999">
        <f>A!R999</f>
        <v>0</v>
      </c>
      <c r="S999">
        <f>A!S999</f>
        <v>0</v>
      </c>
      <c r="T999">
        <f>A!T999</f>
        <v>0</v>
      </c>
      <c r="U999">
        <f>A!U999</f>
        <v>0</v>
      </c>
      <c r="V999" s="21">
        <f>IF(A!V999="&lt;",1,A!V999)</f>
        <v>0</v>
      </c>
      <c r="W999">
        <f>A!W999</f>
        <v>0</v>
      </c>
      <c r="X999">
        <f>A!X999</f>
        <v>0</v>
      </c>
      <c r="Y999">
        <f>A!Y999</f>
        <v>0</v>
      </c>
      <c r="Z999" s="21">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21"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A!CP783</f>
        <v>0</v>
      </c>
      <c r="CR999">
        <f>A!CQ783</f>
        <v>0</v>
      </c>
    </row>
    <row r="1000" spans="1:96"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21" t="str">
        <f>IF(A!P1000="","",INDEX(B!$A$1:$BT$2000,MATCH(A!P1000,B!$AX$1:$AX$2000,0),D!$B$15))</f>
        <v/>
      </c>
      <c r="Q1000">
        <f>A!Q1000</f>
        <v>0</v>
      </c>
      <c r="R1000">
        <f>A!R1000</f>
        <v>0</v>
      </c>
      <c r="S1000">
        <f>A!S1000</f>
        <v>0</v>
      </c>
      <c r="T1000">
        <f>A!T1000</f>
        <v>0</v>
      </c>
      <c r="U1000">
        <f>A!U1000</f>
        <v>0</v>
      </c>
      <c r="V1000" s="21">
        <f>IF(A!V1000="&lt;",1,A!V1000)</f>
        <v>0</v>
      </c>
      <c r="W1000">
        <f>A!W1000</f>
        <v>0</v>
      </c>
      <c r="X1000">
        <f>A!X1000</f>
        <v>0</v>
      </c>
      <c r="Y1000">
        <f>A!Y1000</f>
        <v>0</v>
      </c>
      <c r="Z1000" s="21">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21"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A!CP784</f>
        <v>0</v>
      </c>
      <c r="CR1000">
        <f>A!CQ784</f>
        <v>0</v>
      </c>
    </row>
  </sheetData>
  <phoneticPr fontId="2"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H65"/>
  <sheetViews>
    <sheetView topLeftCell="G1" workbookViewId="0">
      <selection activeCell="D15" sqref="D15"/>
    </sheetView>
  </sheetViews>
  <sheetFormatPr defaultRowHeight="12.75" x14ac:dyDescent="0.2"/>
  <cols>
    <col min="1" max="19" width="8.7109375" customWidth="1"/>
    <col min="20" max="21" width="4.7109375" customWidth="1"/>
    <col min="22" max="35" width="8.7109375" customWidth="1"/>
  </cols>
  <sheetData>
    <row r="1" spans="1:34" x14ac:dyDescent="0.2">
      <c r="A1" s="156"/>
      <c r="B1" s="147" t="s">
        <v>393</v>
      </c>
      <c r="C1" s="148" t="s">
        <v>340</v>
      </c>
      <c r="D1" s="149"/>
      <c r="E1" s="149"/>
      <c r="F1" s="149"/>
      <c r="G1" s="149"/>
      <c r="H1" s="149"/>
      <c r="I1" s="149"/>
      <c r="J1" s="149"/>
      <c r="K1" s="149"/>
      <c r="L1" s="149"/>
      <c r="M1" s="150"/>
      <c r="V1" s="146"/>
      <c r="W1" s="147" t="s">
        <v>393</v>
      </c>
      <c r="X1" s="148" t="s">
        <v>340</v>
      </c>
      <c r="Y1" s="149"/>
      <c r="Z1" s="149"/>
      <c r="AA1" s="149"/>
      <c r="AB1" s="149"/>
      <c r="AC1" s="149"/>
      <c r="AD1" s="149"/>
      <c r="AE1" s="149"/>
      <c r="AF1" s="149"/>
      <c r="AG1" s="149"/>
      <c r="AH1" s="150"/>
    </row>
    <row r="2" spans="1:34" x14ac:dyDescent="0.2">
      <c r="A2" s="157"/>
      <c r="B2" s="146" t="s">
        <v>2268</v>
      </c>
      <c r="C2" s="149"/>
      <c r="D2" s="149"/>
      <c r="E2" s="146" t="s">
        <v>2257</v>
      </c>
      <c r="F2" s="149"/>
      <c r="G2" s="149"/>
      <c r="H2" s="146" t="s">
        <v>2264</v>
      </c>
      <c r="I2" s="149"/>
      <c r="J2" s="149"/>
      <c r="K2" s="146" t="s">
        <v>2266</v>
      </c>
      <c r="L2" s="149"/>
      <c r="M2" s="150"/>
      <c r="V2" s="151"/>
      <c r="W2" s="146" t="s">
        <v>2268</v>
      </c>
      <c r="X2" s="149"/>
      <c r="Y2" s="149"/>
      <c r="Z2" s="146" t="s">
        <v>2257</v>
      </c>
      <c r="AA2" s="149"/>
      <c r="AB2" s="149"/>
      <c r="AC2" s="146" t="s">
        <v>2264</v>
      </c>
      <c r="AD2" s="149"/>
      <c r="AE2" s="149"/>
      <c r="AF2" s="146" t="s">
        <v>2266</v>
      </c>
      <c r="AG2" s="149"/>
      <c r="AH2" s="150"/>
    </row>
    <row r="3" spans="1:34" x14ac:dyDescent="0.2">
      <c r="A3" s="147" t="s">
        <v>385</v>
      </c>
      <c r="B3" s="146" t="s">
        <v>473</v>
      </c>
      <c r="C3" s="152" t="s">
        <v>474</v>
      </c>
      <c r="D3" s="152" t="s">
        <v>2954</v>
      </c>
      <c r="E3" s="146" t="s">
        <v>473</v>
      </c>
      <c r="F3" s="152" t="s">
        <v>474</v>
      </c>
      <c r="G3" s="152" t="s">
        <v>2954</v>
      </c>
      <c r="H3" s="146" t="s">
        <v>473</v>
      </c>
      <c r="I3" s="152" t="s">
        <v>474</v>
      </c>
      <c r="J3" s="152" t="s">
        <v>2954</v>
      </c>
      <c r="K3" s="146" t="s">
        <v>473</v>
      </c>
      <c r="L3" s="152" t="s">
        <v>474</v>
      </c>
      <c r="M3" s="153" t="s">
        <v>2954</v>
      </c>
      <c r="V3" s="147" t="s">
        <v>383</v>
      </c>
      <c r="W3" s="146" t="s">
        <v>473</v>
      </c>
      <c r="X3" s="152" t="s">
        <v>474</v>
      </c>
      <c r="Y3" s="152" t="s">
        <v>2954</v>
      </c>
      <c r="Z3" s="146" t="s">
        <v>473</v>
      </c>
      <c r="AA3" s="152" t="s">
        <v>474</v>
      </c>
      <c r="AB3" s="152" t="s">
        <v>2954</v>
      </c>
      <c r="AC3" s="146" t="s">
        <v>473</v>
      </c>
      <c r="AD3" s="152" t="s">
        <v>474</v>
      </c>
      <c r="AE3" s="152" t="s">
        <v>2954</v>
      </c>
      <c r="AF3" s="146" t="s">
        <v>473</v>
      </c>
      <c r="AG3" s="152" t="s">
        <v>474</v>
      </c>
      <c r="AH3" s="153" t="s">
        <v>2954</v>
      </c>
    </row>
    <row r="4" spans="1:34" x14ac:dyDescent="0.2">
      <c r="A4" s="146" t="s">
        <v>298</v>
      </c>
      <c r="B4" s="180">
        <v>0.2</v>
      </c>
      <c r="C4" s="181">
        <v>1</v>
      </c>
      <c r="D4" s="181">
        <v>14</v>
      </c>
      <c r="E4" s="180">
        <v>0.2</v>
      </c>
      <c r="F4" s="181">
        <v>1</v>
      </c>
      <c r="G4" s="181">
        <v>14</v>
      </c>
      <c r="H4" s="180"/>
      <c r="I4" s="181"/>
      <c r="J4" s="181"/>
      <c r="K4" s="180"/>
      <c r="L4" s="181"/>
      <c r="M4" s="182"/>
      <c r="V4" s="146" t="s">
        <v>312</v>
      </c>
      <c r="W4" s="180">
        <v>25</v>
      </c>
      <c r="X4" s="181">
        <v>1</v>
      </c>
      <c r="Y4" s="181">
        <v>14</v>
      </c>
      <c r="Z4" s="180">
        <v>25</v>
      </c>
      <c r="AA4" s="181">
        <v>1</v>
      </c>
      <c r="AB4" s="181">
        <v>14</v>
      </c>
      <c r="AC4" s="180">
        <v>25</v>
      </c>
      <c r="AD4" s="181">
        <v>1</v>
      </c>
      <c r="AE4" s="181">
        <v>14</v>
      </c>
      <c r="AF4" s="180">
        <v>25</v>
      </c>
      <c r="AG4" s="181">
        <v>1</v>
      </c>
      <c r="AH4" s="182">
        <v>14</v>
      </c>
    </row>
    <row r="5" spans="1:34" x14ac:dyDescent="0.2">
      <c r="A5" s="154" t="s">
        <v>277</v>
      </c>
      <c r="B5" s="183">
        <v>0.05</v>
      </c>
      <c r="C5" s="184">
        <v>1</v>
      </c>
      <c r="D5" s="184">
        <v>14</v>
      </c>
      <c r="E5" s="183">
        <v>0.05</v>
      </c>
      <c r="F5" s="184">
        <v>1</v>
      </c>
      <c r="G5" s="184">
        <v>14</v>
      </c>
      <c r="H5" s="183"/>
      <c r="I5" s="184"/>
      <c r="J5" s="184"/>
      <c r="K5" s="183"/>
      <c r="L5" s="184"/>
      <c r="M5" s="185"/>
      <c r="V5" s="154" t="s">
        <v>313</v>
      </c>
      <c r="W5" s="183">
        <v>25</v>
      </c>
      <c r="X5" s="184">
        <v>1</v>
      </c>
      <c r="Y5" s="184">
        <v>14</v>
      </c>
      <c r="Z5" s="183">
        <v>25</v>
      </c>
      <c r="AA5" s="184">
        <v>1</v>
      </c>
      <c r="AB5" s="184">
        <v>14</v>
      </c>
      <c r="AC5" s="183">
        <v>25</v>
      </c>
      <c r="AD5" s="184">
        <v>1</v>
      </c>
      <c r="AE5" s="184">
        <v>14</v>
      </c>
      <c r="AF5" s="183">
        <v>25</v>
      </c>
      <c r="AG5" s="184">
        <v>1</v>
      </c>
      <c r="AH5" s="185">
        <v>14</v>
      </c>
    </row>
    <row r="6" spans="1:34" x14ac:dyDescent="0.2">
      <c r="A6" s="154" t="s">
        <v>278</v>
      </c>
      <c r="B6" s="183">
        <v>2</v>
      </c>
      <c r="C6" s="184">
        <v>1</v>
      </c>
      <c r="D6" s="184">
        <v>14</v>
      </c>
      <c r="E6" s="183">
        <v>2</v>
      </c>
      <c r="F6" s="184">
        <v>1</v>
      </c>
      <c r="G6" s="184">
        <v>14</v>
      </c>
      <c r="H6" s="183"/>
      <c r="I6" s="184"/>
      <c r="J6" s="184"/>
      <c r="K6" s="183"/>
      <c r="L6" s="184"/>
      <c r="M6" s="185"/>
      <c r="V6" s="154" t="s">
        <v>282</v>
      </c>
      <c r="W6" s="183">
        <v>3.9257999999999975</v>
      </c>
      <c r="X6" s="184">
        <v>0.76</v>
      </c>
      <c r="Y6" s="184">
        <v>2195</v>
      </c>
      <c r="Z6" s="183">
        <v>1.3598000000000006</v>
      </c>
      <c r="AA6" s="184">
        <v>0.78</v>
      </c>
      <c r="AB6" s="184">
        <v>2195</v>
      </c>
      <c r="AC6" s="183">
        <v>0.24624999999999997</v>
      </c>
      <c r="AD6" s="184">
        <v>0.625</v>
      </c>
      <c r="AE6" s="184">
        <v>112</v>
      </c>
      <c r="AF6" s="183">
        <v>0.22249999999999998</v>
      </c>
      <c r="AG6" s="184">
        <v>0.625</v>
      </c>
      <c r="AH6" s="185">
        <v>112</v>
      </c>
    </row>
    <row r="7" spans="1:34" x14ac:dyDescent="0.2">
      <c r="A7" s="154" t="s">
        <v>287</v>
      </c>
      <c r="B7" s="183">
        <v>0.2</v>
      </c>
      <c r="C7" s="184">
        <v>1</v>
      </c>
      <c r="D7" s="184">
        <v>14</v>
      </c>
      <c r="E7" s="183">
        <v>0.2</v>
      </c>
      <c r="F7" s="184">
        <v>1</v>
      </c>
      <c r="G7" s="184">
        <v>14</v>
      </c>
      <c r="H7" s="183">
        <v>0.2</v>
      </c>
      <c r="I7" s="184">
        <v>1</v>
      </c>
      <c r="J7" s="184">
        <v>14</v>
      </c>
      <c r="K7" s="183">
        <v>0.2</v>
      </c>
      <c r="L7" s="184">
        <v>1</v>
      </c>
      <c r="M7" s="185">
        <v>14</v>
      </c>
      <c r="V7" s="154" t="s">
        <v>309</v>
      </c>
      <c r="W7" s="183">
        <v>25</v>
      </c>
      <c r="X7" s="184">
        <v>1</v>
      </c>
      <c r="Y7" s="184">
        <v>14</v>
      </c>
      <c r="Z7" s="183">
        <v>25</v>
      </c>
      <c r="AA7" s="184">
        <v>1</v>
      </c>
      <c r="AB7" s="184">
        <v>14</v>
      </c>
      <c r="AC7" s="183">
        <v>25</v>
      </c>
      <c r="AD7" s="184">
        <v>1</v>
      </c>
      <c r="AE7" s="184">
        <v>14</v>
      </c>
      <c r="AF7" s="183">
        <v>25</v>
      </c>
      <c r="AG7" s="184">
        <v>1</v>
      </c>
      <c r="AH7" s="185">
        <v>14</v>
      </c>
    </row>
    <row r="8" spans="1:34" x14ac:dyDescent="0.2">
      <c r="A8" s="154" t="s">
        <v>310</v>
      </c>
      <c r="B8" s="183">
        <v>30</v>
      </c>
      <c r="C8" s="184">
        <v>1</v>
      </c>
      <c r="D8" s="184">
        <v>70</v>
      </c>
      <c r="E8" s="183">
        <v>30</v>
      </c>
      <c r="F8" s="184">
        <v>1</v>
      </c>
      <c r="G8" s="184">
        <v>70</v>
      </c>
      <c r="H8" s="183">
        <v>51</v>
      </c>
      <c r="I8" s="184">
        <v>0.6</v>
      </c>
      <c r="J8" s="184">
        <v>70</v>
      </c>
      <c r="K8" s="183">
        <v>30</v>
      </c>
      <c r="L8" s="184">
        <v>1</v>
      </c>
      <c r="M8" s="185">
        <v>70</v>
      </c>
      <c r="V8" s="154" t="s">
        <v>266</v>
      </c>
      <c r="W8" s="183">
        <v>6.8649999999999993</v>
      </c>
      <c r="X8" s="184">
        <v>0.8</v>
      </c>
      <c r="Y8" s="184">
        <v>140</v>
      </c>
      <c r="Z8" s="183">
        <v>6.0149999999999997</v>
      </c>
      <c r="AA8" s="184">
        <v>0.7</v>
      </c>
      <c r="AB8" s="184">
        <v>140</v>
      </c>
      <c r="AC8" s="183"/>
      <c r="AD8" s="184"/>
      <c r="AE8" s="184"/>
      <c r="AF8" s="183"/>
      <c r="AG8" s="184"/>
      <c r="AH8" s="185"/>
    </row>
    <row r="9" spans="1:34" x14ac:dyDescent="0.2">
      <c r="A9" s="154" t="s">
        <v>279</v>
      </c>
      <c r="B9" s="183">
        <v>2</v>
      </c>
      <c r="C9" s="184">
        <v>1</v>
      </c>
      <c r="D9" s="184">
        <v>14</v>
      </c>
      <c r="E9" s="183">
        <v>2</v>
      </c>
      <c r="F9" s="184">
        <v>1</v>
      </c>
      <c r="G9" s="184">
        <v>14</v>
      </c>
      <c r="H9" s="183"/>
      <c r="I9" s="184"/>
      <c r="J9" s="184"/>
      <c r="K9" s="183"/>
      <c r="L9" s="184"/>
      <c r="M9" s="185"/>
      <c r="V9" s="154" t="s">
        <v>314</v>
      </c>
      <c r="W9" s="183">
        <v>50</v>
      </c>
      <c r="X9" s="184">
        <v>1</v>
      </c>
      <c r="Y9" s="184">
        <v>14</v>
      </c>
      <c r="Z9" s="183">
        <v>50</v>
      </c>
      <c r="AA9" s="184">
        <v>1</v>
      </c>
      <c r="AB9" s="184">
        <v>14</v>
      </c>
      <c r="AC9" s="183">
        <v>100</v>
      </c>
      <c r="AD9" s="184">
        <v>0</v>
      </c>
      <c r="AE9" s="184">
        <v>14</v>
      </c>
      <c r="AF9" s="183">
        <v>50</v>
      </c>
      <c r="AG9" s="184">
        <v>1</v>
      </c>
      <c r="AH9" s="185">
        <v>14</v>
      </c>
    </row>
    <row r="10" spans="1:34" x14ac:dyDescent="0.2">
      <c r="A10" s="154" t="s">
        <v>290</v>
      </c>
      <c r="B10" s="183">
        <v>0.02</v>
      </c>
      <c r="C10" s="184">
        <v>0</v>
      </c>
      <c r="D10" s="184">
        <v>14</v>
      </c>
      <c r="E10" s="183">
        <v>0.02</v>
      </c>
      <c r="F10" s="184">
        <v>1</v>
      </c>
      <c r="G10" s="184">
        <v>14</v>
      </c>
      <c r="H10" s="183">
        <v>0.23</v>
      </c>
      <c r="I10" s="184">
        <v>0</v>
      </c>
      <c r="J10" s="184">
        <v>14</v>
      </c>
      <c r="K10" s="183">
        <v>0.04</v>
      </c>
      <c r="L10" s="184">
        <v>0</v>
      </c>
      <c r="M10" s="185">
        <v>14</v>
      </c>
      <c r="V10" s="155" t="s">
        <v>311</v>
      </c>
      <c r="W10" s="186">
        <v>25</v>
      </c>
      <c r="X10" s="187">
        <v>1</v>
      </c>
      <c r="Y10" s="187">
        <v>14</v>
      </c>
      <c r="Z10" s="186">
        <v>25</v>
      </c>
      <c r="AA10" s="187">
        <v>1</v>
      </c>
      <c r="AB10" s="187">
        <v>14</v>
      </c>
      <c r="AC10" s="186">
        <v>80</v>
      </c>
      <c r="AD10" s="187">
        <v>0</v>
      </c>
      <c r="AE10" s="187">
        <v>14</v>
      </c>
      <c r="AF10" s="186">
        <v>25</v>
      </c>
      <c r="AG10" s="187">
        <v>1</v>
      </c>
      <c r="AH10" s="188">
        <v>14</v>
      </c>
    </row>
    <row r="11" spans="1:34" x14ac:dyDescent="0.2">
      <c r="A11" s="154" t="s">
        <v>280</v>
      </c>
      <c r="B11" s="183">
        <v>6.4</v>
      </c>
      <c r="C11" s="184">
        <v>0</v>
      </c>
      <c r="D11" s="184">
        <v>14</v>
      </c>
      <c r="E11" s="183">
        <v>10</v>
      </c>
      <c r="F11" s="184">
        <v>0</v>
      </c>
      <c r="G11" s="184">
        <v>14</v>
      </c>
      <c r="H11" s="183"/>
      <c r="I11" s="184"/>
      <c r="J11" s="184"/>
      <c r="K11" s="183"/>
      <c r="L11" s="184"/>
      <c r="M11" s="185"/>
    </row>
    <row r="12" spans="1:34" x14ac:dyDescent="0.2">
      <c r="A12" s="154" t="s">
        <v>286</v>
      </c>
      <c r="B12" s="183">
        <v>0.1</v>
      </c>
      <c r="C12" s="184">
        <v>1</v>
      </c>
      <c r="D12" s="184">
        <v>14</v>
      </c>
      <c r="E12" s="183">
        <v>0.1</v>
      </c>
      <c r="F12" s="184">
        <v>1</v>
      </c>
      <c r="G12" s="184">
        <v>14</v>
      </c>
      <c r="H12" s="183">
        <v>0.1</v>
      </c>
      <c r="I12" s="184">
        <v>1</v>
      </c>
      <c r="J12" s="184">
        <v>14</v>
      </c>
      <c r="K12" s="183">
        <v>0.1</v>
      </c>
      <c r="L12" s="184">
        <v>1</v>
      </c>
      <c r="M12" s="185">
        <v>14</v>
      </c>
    </row>
    <row r="13" spans="1:34" x14ac:dyDescent="0.2">
      <c r="A13" s="154" t="s">
        <v>289</v>
      </c>
      <c r="B13" s="183">
        <v>0.2</v>
      </c>
      <c r="C13" s="184">
        <v>1</v>
      </c>
      <c r="D13" s="184">
        <v>14</v>
      </c>
      <c r="E13" s="183">
        <v>0.2</v>
      </c>
      <c r="F13" s="184">
        <v>1</v>
      </c>
      <c r="G13" s="184">
        <v>14</v>
      </c>
      <c r="H13" s="183"/>
      <c r="I13" s="184"/>
      <c r="J13" s="184"/>
      <c r="K13" s="183"/>
      <c r="L13" s="184"/>
      <c r="M13" s="185"/>
    </row>
    <row r="14" spans="1:34" x14ac:dyDescent="0.2">
      <c r="A14" s="154" t="s">
        <v>302</v>
      </c>
      <c r="B14" s="183">
        <v>0.1</v>
      </c>
      <c r="C14" s="184">
        <v>1</v>
      </c>
      <c r="D14" s="184">
        <v>14</v>
      </c>
      <c r="E14" s="183">
        <v>0.1</v>
      </c>
      <c r="F14" s="184">
        <v>1</v>
      </c>
      <c r="G14" s="184">
        <v>14</v>
      </c>
      <c r="H14" s="183"/>
      <c r="I14" s="184"/>
      <c r="J14" s="184"/>
      <c r="K14" s="183"/>
      <c r="L14" s="184"/>
      <c r="M14" s="185"/>
    </row>
    <row r="15" spans="1:34" x14ac:dyDescent="0.2">
      <c r="A15" s="154" t="s">
        <v>303</v>
      </c>
      <c r="B15" s="183">
        <v>0.1</v>
      </c>
      <c r="C15" s="184">
        <v>1</v>
      </c>
      <c r="D15" s="184">
        <v>14</v>
      </c>
      <c r="E15" s="183">
        <v>0.1</v>
      </c>
      <c r="F15" s="184">
        <v>1</v>
      </c>
      <c r="G15" s="184">
        <v>14</v>
      </c>
      <c r="H15" s="183"/>
      <c r="I15" s="184"/>
      <c r="J15" s="184"/>
      <c r="K15" s="183"/>
      <c r="L15" s="184"/>
      <c r="M15" s="185"/>
    </row>
    <row r="16" spans="1:34" x14ac:dyDescent="0.2">
      <c r="A16" s="154" t="s">
        <v>284</v>
      </c>
      <c r="B16" s="183">
        <v>0.2</v>
      </c>
      <c r="C16" s="184">
        <v>1</v>
      </c>
      <c r="D16" s="184">
        <v>14</v>
      </c>
      <c r="E16" s="183">
        <v>0.2</v>
      </c>
      <c r="F16" s="184">
        <v>1</v>
      </c>
      <c r="G16" s="184">
        <v>14</v>
      </c>
      <c r="H16" s="183">
        <v>0.2</v>
      </c>
      <c r="I16" s="184">
        <v>1</v>
      </c>
      <c r="J16" s="184">
        <v>14</v>
      </c>
      <c r="K16" s="183">
        <v>0.2</v>
      </c>
      <c r="L16" s="184">
        <v>1</v>
      </c>
      <c r="M16" s="185">
        <v>14</v>
      </c>
    </row>
    <row r="17" spans="1:13" x14ac:dyDescent="0.2">
      <c r="A17" s="154" t="s">
        <v>295</v>
      </c>
      <c r="B17" s="183">
        <v>0.1</v>
      </c>
      <c r="C17" s="184">
        <v>1</v>
      </c>
      <c r="D17" s="184">
        <v>14</v>
      </c>
      <c r="E17" s="183">
        <v>0.1</v>
      </c>
      <c r="F17" s="184">
        <v>1</v>
      </c>
      <c r="G17" s="184">
        <v>14</v>
      </c>
      <c r="H17" s="183"/>
      <c r="I17" s="184"/>
      <c r="J17" s="184"/>
      <c r="K17" s="183"/>
      <c r="L17" s="184"/>
      <c r="M17" s="185"/>
    </row>
    <row r="18" spans="1:13" x14ac:dyDescent="0.2">
      <c r="A18" s="154" t="s">
        <v>315</v>
      </c>
      <c r="B18" s="183">
        <v>0.2</v>
      </c>
      <c r="C18" s="184">
        <v>1</v>
      </c>
      <c r="D18" s="184">
        <v>14</v>
      </c>
      <c r="E18" s="183">
        <v>0.2</v>
      </c>
      <c r="F18" s="184">
        <v>1</v>
      </c>
      <c r="G18" s="184">
        <v>14</v>
      </c>
      <c r="H18" s="183"/>
      <c r="I18" s="184"/>
      <c r="J18" s="184"/>
      <c r="K18" s="183"/>
      <c r="L18" s="184"/>
      <c r="M18" s="185"/>
    </row>
    <row r="19" spans="1:13" x14ac:dyDescent="0.2">
      <c r="A19" s="154" t="s">
        <v>306</v>
      </c>
      <c r="B19" s="183">
        <v>0.2</v>
      </c>
      <c r="C19" s="184">
        <v>1</v>
      </c>
      <c r="D19" s="184">
        <v>14</v>
      </c>
      <c r="E19" s="183">
        <v>0.2</v>
      </c>
      <c r="F19" s="184">
        <v>1</v>
      </c>
      <c r="G19" s="184">
        <v>14</v>
      </c>
      <c r="H19" s="183"/>
      <c r="I19" s="184"/>
      <c r="J19" s="184"/>
      <c r="K19" s="183"/>
      <c r="L19" s="184"/>
      <c r="M19" s="185"/>
    </row>
    <row r="20" spans="1:13" x14ac:dyDescent="0.2">
      <c r="A20" s="154" t="s">
        <v>308</v>
      </c>
      <c r="B20" s="183">
        <v>0.2</v>
      </c>
      <c r="C20" s="184">
        <v>1</v>
      </c>
      <c r="D20" s="184">
        <v>14</v>
      </c>
      <c r="E20" s="183">
        <v>0.2</v>
      </c>
      <c r="F20" s="184">
        <v>1</v>
      </c>
      <c r="G20" s="184">
        <v>14</v>
      </c>
      <c r="H20" s="183"/>
      <c r="I20" s="184"/>
      <c r="J20" s="184"/>
      <c r="K20" s="183"/>
      <c r="L20" s="184"/>
      <c r="M20" s="185"/>
    </row>
    <row r="21" spans="1:13" x14ac:dyDescent="0.2">
      <c r="A21" s="154" t="s">
        <v>288</v>
      </c>
      <c r="B21" s="183">
        <v>0.21</v>
      </c>
      <c r="C21" s="184">
        <v>0</v>
      </c>
      <c r="D21" s="184">
        <v>14</v>
      </c>
      <c r="E21" s="183">
        <v>0.21</v>
      </c>
      <c r="F21" s="184">
        <v>0</v>
      </c>
      <c r="G21" s="184">
        <v>14</v>
      </c>
      <c r="H21" s="183">
        <v>0.21</v>
      </c>
      <c r="I21" s="184">
        <v>0</v>
      </c>
      <c r="J21" s="184">
        <v>14</v>
      </c>
      <c r="K21" s="183">
        <v>0.21</v>
      </c>
      <c r="L21" s="184">
        <v>0</v>
      </c>
      <c r="M21" s="185">
        <v>14</v>
      </c>
    </row>
    <row r="22" spans="1:13" x14ac:dyDescent="0.2">
      <c r="A22" s="154" t="s">
        <v>281</v>
      </c>
      <c r="B22" s="183">
        <v>10</v>
      </c>
      <c r="C22" s="184">
        <v>1</v>
      </c>
      <c r="D22" s="184">
        <v>14</v>
      </c>
      <c r="E22" s="183">
        <v>10</v>
      </c>
      <c r="F22" s="184">
        <v>1</v>
      </c>
      <c r="G22" s="184">
        <v>14</v>
      </c>
      <c r="H22" s="183"/>
      <c r="I22" s="184"/>
      <c r="J22" s="184"/>
      <c r="K22" s="183"/>
      <c r="L22" s="184"/>
      <c r="M22" s="185"/>
    </row>
    <row r="23" spans="1:13" x14ac:dyDescent="0.2">
      <c r="A23" s="154" t="s">
        <v>307</v>
      </c>
      <c r="B23" s="183">
        <v>0.2</v>
      </c>
      <c r="C23" s="184">
        <v>1</v>
      </c>
      <c r="D23" s="184">
        <v>14</v>
      </c>
      <c r="E23" s="183">
        <v>0.2</v>
      </c>
      <c r="F23" s="184">
        <v>1</v>
      </c>
      <c r="G23" s="184">
        <v>14</v>
      </c>
      <c r="H23" s="183"/>
      <c r="I23" s="184"/>
      <c r="J23" s="184"/>
      <c r="K23" s="183"/>
      <c r="L23" s="184"/>
      <c r="M23" s="185"/>
    </row>
    <row r="24" spans="1:13" x14ac:dyDescent="0.2">
      <c r="A24" s="154" t="s">
        <v>267</v>
      </c>
      <c r="B24" s="183">
        <v>5</v>
      </c>
      <c r="C24" s="184">
        <v>1</v>
      </c>
      <c r="D24" s="184">
        <v>14</v>
      </c>
      <c r="E24" s="183">
        <v>8.9</v>
      </c>
      <c r="F24" s="184">
        <v>0</v>
      </c>
      <c r="G24" s="184">
        <v>14</v>
      </c>
      <c r="H24" s="183"/>
      <c r="I24" s="184"/>
      <c r="J24" s="184"/>
      <c r="K24" s="183"/>
      <c r="L24" s="184"/>
      <c r="M24" s="185"/>
    </row>
    <row r="25" spans="1:13" x14ac:dyDescent="0.2">
      <c r="A25" s="154" t="s">
        <v>273</v>
      </c>
      <c r="B25" s="183">
        <v>39</v>
      </c>
      <c r="C25" s="184">
        <v>0</v>
      </c>
      <c r="D25" s="184">
        <v>14</v>
      </c>
      <c r="E25" s="183">
        <v>23</v>
      </c>
      <c r="F25" s="184">
        <v>0</v>
      </c>
      <c r="G25" s="184">
        <v>14</v>
      </c>
      <c r="H25" s="183"/>
      <c r="I25" s="184"/>
      <c r="J25" s="184"/>
      <c r="K25" s="183"/>
      <c r="L25" s="184"/>
      <c r="M25" s="185"/>
    </row>
    <row r="26" spans="1:13" x14ac:dyDescent="0.2">
      <c r="A26" s="154" t="s">
        <v>283</v>
      </c>
      <c r="B26" s="183">
        <v>0.2</v>
      </c>
      <c r="C26" s="184">
        <v>1</v>
      </c>
      <c r="D26" s="184">
        <v>14</v>
      </c>
      <c r="E26" s="183">
        <v>0.2</v>
      </c>
      <c r="F26" s="184">
        <v>1</v>
      </c>
      <c r="G26" s="184">
        <v>14</v>
      </c>
      <c r="H26" s="183">
        <v>0.2</v>
      </c>
      <c r="I26" s="184">
        <v>1</v>
      </c>
      <c r="J26" s="184">
        <v>14</v>
      </c>
      <c r="K26" s="183">
        <v>0.2</v>
      </c>
      <c r="L26" s="184">
        <v>1</v>
      </c>
      <c r="M26" s="185">
        <v>14</v>
      </c>
    </row>
    <row r="27" spans="1:13" x14ac:dyDescent="0.2">
      <c r="A27" s="154" t="s">
        <v>292</v>
      </c>
      <c r="B27" s="183">
        <v>0.2</v>
      </c>
      <c r="C27" s="184">
        <v>1</v>
      </c>
      <c r="D27" s="184">
        <v>14</v>
      </c>
      <c r="E27" s="183">
        <v>0.2</v>
      </c>
      <c r="F27" s="184">
        <v>1</v>
      </c>
      <c r="G27" s="184">
        <v>14</v>
      </c>
      <c r="H27" s="183"/>
      <c r="I27" s="184"/>
      <c r="J27" s="184"/>
      <c r="K27" s="183"/>
      <c r="L27" s="184"/>
      <c r="M27" s="185"/>
    </row>
    <row r="28" spans="1:13" x14ac:dyDescent="0.2">
      <c r="A28" s="154" t="s">
        <v>299</v>
      </c>
      <c r="B28" s="183">
        <v>0.2</v>
      </c>
      <c r="C28" s="184">
        <v>1</v>
      </c>
      <c r="D28" s="184">
        <v>14</v>
      </c>
      <c r="E28" s="183">
        <v>0.2</v>
      </c>
      <c r="F28" s="184">
        <v>1</v>
      </c>
      <c r="G28" s="184">
        <v>14</v>
      </c>
      <c r="H28" s="183"/>
      <c r="I28" s="184"/>
      <c r="J28" s="184"/>
      <c r="K28" s="183"/>
      <c r="L28" s="184"/>
      <c r="M28" s="185"/>
    </row>
    <row r="29" spans="1:13" x14ac:dyDescent="0.2">
      <c r="A29" s="154" t="s">
        <v>328</v>
      </c>
      <c r="B29" s="183">
        <v>78</v>
      </c>
      <c r="C29" s="184">
        <v>1</v>
      </c>
      <c r="D29" s="184">
        <v>79</v>
      </c>
      <c r="E29" s="183">
        <v>1.5</v>
      </c>
      <c r="F29" s="184">
        <v>1</v>
      </c>
      <c r="G29" s="184">
        <v>79</v>
      </c>
      <c r="H29" s="183"/>
      <c r="I29" s="184"/>
      <c r="J29" s="184"/>
      <c r="K29" s="183"/>
      <c r="L29" s="184"/>
      <c r="M29" s="185"/>
    </row>
    <row r="30" spans="1:13" x14ac:dyDescent="0.2">
      <c r="A30" s="154" t="s">
        <v>335</v>
      </c>
      <c r="B30" s="183">
        <v>1.1000000000000001</v>
      </c>
      <c r="C30" s="184">
        <v>1</v>
      </c>
      <c r="D30" s="184">
        <v>79</v>
      </c>
      <c r="E30" s="183">
        <v>1</v>
      </c>
      <c r="F30" s="184">
        <v>1</v>
      </c>
      <c r="G30" s="184">
        <v>79</v>
      </c>
      <c r="H30" s="183"/>
      <c r="I30" s="184"/>
      <c r="J30" s="184"/>
      <c r="K30" s="183"/>
      <c r="L30" s="184"/>
      <c r="M30" s="185"/>
    </row>
    <row r="31" spans="1:13" x14ac:dyDescent="0.2">
      <c r="A31" s="154" t="s">
        <v>331</v>
      </c>
      <c r="B31" s="183">
        <v>1</v>
      </c>
      <c r="C31" s="184">
        <v>1</v>
      </c>
      <c r="D31" s="184">
        <v>79</v>
      </c>
      <c r="E31" s="183">
        <v>1</v>
      </c>
      <c r="F31" s="184">
        <v>1</v>
      </c>
      <c r="G31" s="184">
        <v>79</v>
      </c>
      <c r="H31" s="183"/>
      <c r="I31" s="184"/>
      <c r="J31" s="184"/>
      <c r="K31" s="183"/>
      <c r="L31" s="184"/>
      <c r="M31" s="185"/>
    </row>
    <row r="32" spans="1:13" x14ac:dyDescent="0.2">
      <c r="A32" s="154" t="s">
        <v>330</v>
      </c>
      <c r="B32" s="183">
        <v>1</v>
      </c>
      <c r="C32" s="184">
        <v>1</v>
      </c>
      <c r="D32" s="184">
        <v>79</v>
      </c>
      <c r="E32" s="183">
        <v>1</v>
      </c>
      <c r="F32" s="184">
        <v>1</v>
      </c>
      <c r="G32" s="184">
        <v>79</v>
      </c>
      <c r="H32" s="183"/>
      <c r="I32" s="184"/>
      <c r="J32" s="184"/>
      <c r="K32" s="183"/>
      <c r="L32" s="184"/>
      <c r="M32" s="185"/>
    </row>
    <row r="33" spans="1:13" x14ac:dyDescent="0.2">
      <c r="A33" s="154" t="s">
        <v>304</v>
      </c>
      <c r="B33" s="183">
        <v>0.1</v>
      </c>
      <c r="C33" s="184">
        <v>1</v>
      </c>
      <c r="D33" s="184">
        <v>14</v>
      </c>
      <c r="E33" s="183">
        <v>0.1</v>
      </c>
      <c r="F33" s="184">
        <v>1</v>
      </c>
      <c r="G33" s="184">
        <v>14</v>
      </c>
      <c r="H33" s="183"/>
      <c r="I33" s="184"/>
      <c r="J33" s="184"/>
      <c r="K33" s="183"/>
      <c r="L33" s="184"/>
      <c r="M33" s="185"/>
    </row>
    <row r="34" spans="1:13" x14ac:dyDescent="0.2">
      <c r="A34" s="154" t="s">
        <v>274</v>
      </c>
      <c r="B34" s="183">
        <v>0.2</v>
      </c>
      <c r="C34" s="184">
        <v>1</v>
      </c>
      <c r="D34" s="184">
        <v>14</v>
      </c>
      <c r="E34" s="183">
        <v>0.2</v>
      </c>
      <c r="F34" s="184">
        <v>1</v>
      </c>
      <c r="G34" s="184">
        <v>14</v>
      </c>
      <c r="H34" s="183"/>
      <c r="I34" s="184"/>
      <c r="J34" s="184"/>
      <c r="K34" s="183"/>
      <c r="L34" s="184"/>
      <c r="M34" s="185"/>
    </row>
    <row r="35" spans="1:13" x14ac:dyDescent="0.2">
      <c r="A35" s="154" t="s">
        <v>316</v>
      </c>
      <c r="B35" s="183">
        <v>15</v>
      </c>
      <c r="C35" s="184">
        <v>1</v>
      </c>
      <c r="D35" s="184">
        <v>79</v>
      </c>
      <c r="E35" s="183">
        <v>3.6</v>
      </c>
      <c r="F35" s="184">
        <v>0</v>
      </c>
      <c r="G35" s="184">
        <v>79</v>
      </c>
      <c r="H35" s="183"/>
      <c r="I35" s="184"/>
      <c r="J35" s="184"/>
      <c r="K35" s="183"/>
      <c r="L35" s="184"/>
      <c r="M35" s="185"/>
    </row>
    <row r="36" spans="1:13" x14ac:dyDescent="0.2">
      <c r="A36" s="154" t="s">
        <v>325</v>
      </c>
      <c r="B36" s="183">
        <v>1</v>
      </c>
      <c r="C36" s="184">
        <v>1</v>
      </c>
      <c r="D36" s="184">
        <v>79</v>
      </c>
      <c r="E36" s="183">
        <v>1</v>
      </c>
      <c r="F36" s="184">
        <v>1</v>
      </c>
      <c r="G36" s="184">
        <v>79</v>
      </c>
      <c r="H36" s="183"/>
      <c r="I36" s="184"/>
      <c r="J36" s="184"/>
      <c r="K36" s="183"/>
      <c r="L36" s="184"/>
      <c r="M36" s="185"/>
    </row>
    <row r="37" spans="1:13" x14ac:dyDescent="0.2">
      <c r="A37" s="154" t="s">
        <v>327</v>
      </c>
      <c r="B37" s="183">
        <v>2</v>
      </c>
      <c r="C37" s="184">
        <v>1</v>
      </c>
      <c r="D37" s="184">
        <v>79</v>
      </c>
      <c r="E37" s="183">
        <v>2</v>
      </c>
      <c r="F37" s="184">
        <v>1</v>
      </c>
      <c r="G37" s="184">
        <v>79</v>
      </c>
      <c r="H37" s="183"/>
      <c r="I37" s="184"/>
      <c r="J37" s="184"/>
      <c r="K37" s="183"/>
      <c r="L37" s="184"/>
      <c r="M37" s="185"/>
    </row>
    <row r="38" spans="1:13" x14ac:dyDescent="0.2">
      <c r="A38" s="154" t="s">
        <v>320</v>
      </c>
      <c r="B38" s="183">
        <v>6.2</v>
      </c>
      <c r="C38" s="184">
        <v>0</v>
      </c>
      <c r="D38" s="184">
        <v>79</v>
      </c>
      <c r="E38" s="183">
        <v>2.9</v>
      </c>
      <c r="F38" s="184">
        <v>0</v>
      </c>
      <c r="G38" s="184">
        <v>79</v>
      </c>
      <c r="H38" s="183"/>
      <c r="I38" s="184"/>
      <c r="J38" s="184"/>
      <c r="K38" s="183"/>
      <c r="L38" s="184"/>
      <c r="M38" s="185"/>
    </row>
    <row r="39" spans="1:13" x14ac:dyDescent="0.2">
      <c r="A39" s="154" t="s">
        <v>319</v>
      </c>
      <c r="B39" s="183">
        <v>22</v>
      </c>
      <c r="C39" s="184">
        <v>0</v>
      </c>
      <c r="D39" s="184">
        <v>79</v>
      </c>
      <c r="E39" s="183">
        <v>4.4000000000000004</v>
      </c>
      <c r="F39" s="184">
        <v>0</v>
      </c>
      <c r="G39" s="184">
        <v>79</v>
      </c>
      <c r="H39" s="183"/>
      <c r="I39" s="184"/>
      <c r="J39" s="184"/>
      <c r="K39" s="183"/>
      <c r="L39" s="184"/>
      <c r="M39" s="185"/>
    </row>
    <row r="40" spans="1:13" x14ac:dyDescent="0.2">
      <c r="A40" s="154" t="s">
        <v>324</v>
      </c>
      <c r="B40" s="183">
        <v>1</v>
      </c>
      <c r="C40" s="184">
        <v>1</v>
      </c>
      <c r="D40" s="184">
        <v>79</v>
      </c>
      <c r="E40" s="183">
        <v>1</v>
      </c>
      <c r="F40" s="184">
        <v>1</v>
      </c>
      <c r="G40" s="184">
        <v>79</v>
      </c>
      <c r="H40" s="183"/>
      <c r="I40" s="184"/>
      <c r="J40" s="184"/>
      <c r="K40" s="183"/>
      <c r="L40" s="184"/>
      <c r="M40" s="185"/>
    </row>
    <row r="41" spans="1:13" x14ac:dyDescent="0.2">
      <c r="A41" s="154" t="s">
        <v>321</v>
      </c>
      <c r="B41" s="183">
        <v>5</v>
      </c>
      <c r="C41" s="184">
        <v>0</v>
      </c>
      <c r="D41" s="184">
        <v>79</v>
      </c>
      <c r="E41" s="183">
        <v>13</v>
      </c>
      <c r="F41" s="184">
        <v>0</v>
      </c>
      <c r="G41" s="184">
        <v>79</v>
      </c>
      <c r="H41" s="183"/>
      <c r="I41" s="184"/>
      <c r="J41" s="184"/>
      <c r="K41" s="183"/>
      <c r="L41" s="184"/>
      <c r="M41" s="185"/>
    </row>
    <row r="42" spans="1:13" x14ac:dyDescent="0.2">
      <c r="A42" s="154" t="s">
        <v>332</v>
      </c>
      <c r="B42" s="183">
        <v>1</v>
      </c>
      <c r="C42" s="184">
        <v>1</v>
      </c>
      <c r="D42" s="184">
        <v>79</v>
      </c>
      <c r="E42" s="183">
        <v>1</v>
      </c>
      <c r="F42" s="184">
        <v>1</v>
      </c>
      <c r="G42" s="184">
        <v>79</v>
      </c>
      <c r="H42" s="183"/>
      <c r="I42" s="184"/>
      <c r="J42" s="184"/>
      <c r="K42" s="183"/>
      <c r="L42" s="184"/>
      <c r="M42" s="185"/>
    </row>
    <row r="43" spans="1:13" x14ac:dyDescent="0.2">
      <c r="A43" s="154" t="s">
        <v>339</v>
      </c>
      <c r="B43" s="183">
        <v>2</v>
      </c>
      <c r="C43" s="184">
        <v>1</v>
      </c>
      <c r="D43" s="184">
        <v>79</v>
      </c>
      <c r="E43" s="183">
        <v>2</v>
      </c>
      <c r="F43" s="184">
        <v>1</v>
      </c>
      <c r="G43" s="184">
        <v>79</v>
      </c>
      <c r="H43" s="183"/>
      <c r="I43" s="184"/>
      <c r="J43" s="184"/>
      <c r="K43" s="183"/>
      <c r="L43" s="184"/>
      <c r="M43" s="185"/>
    </row>
    <row r="44" spans="1:13" x14ac:dyDescent="0.2">
      <c r="A44" s="154" t="s">
        <v>318</v>
      </c>
      <c r="B44" s="183">
        <v>36</v>
      </c>
      <c r="C44" s="184">
        <v>0</v>
      </c>
      <c r="D44" s="184">
        <v>79</v>
      </c>
      <c r="E44" s="183">
        <v>5</v>
      </c>
      <c r="F44" s="184">
        <v>1</v>
      </c>
      <c r="G44" s="184">
        <v>79</v>
      </c>
      <c r="H44" s="183"/>
      <c r="I44" s="184"/>
      <c r="J44" s="184"/>
      <c r="K44" s="183"/>
      <c r="L44" s="184"/>
      <c r="M44" s="185"/>
    </row>
    <row r="45" spans="1:13" x14ac:dyDescent="0.2">
      <c r="A45" s="154" t="s">
        <v>326</v>
      </c>
      <c r="B45" s="183">
        <v>1</v>
      </c>
      <c r="C45" s="184">
        <v>1</v>
      </c>
      <c r="D45" s="184">
        <v>79</v>
      </c>
      <c r="E45" s="183">
        <v>1</v>
      </c>
      <c r="F45" s="184">
        <v>1</v>
      </c>
      <c r="G45" s="184">
        <v>79</v>
      </c>
      <c r="H45" s="183"/>
      <c r="I45" s="184"/>
      <c r="J45" s="184"/>
      <c r="K45" s="183"/>
      <c r="L45" s="184"/>
      <c r="M45" s="185"/>
    </row>
    <row r="46" spans="1:13" x14ac:dyDescent="0.2">
      <c r="A46" s="154" t="s">
        <v>300</v>
      </c>
      <c r="B46" s="183">
        <v>0.2</v>
      </c>
      <c r="C46" s="184">
        <v>1</v>
      </c>
      <c r="D46" s="184">
        <v>14</v>
      </c>
      <c r="E46" s="183">
        <v>0.2</v>
      </c>
      <c r="F46" s="184">
        <v>1</v>
      </c>
      <c r="G46" s="184">
        <v>14</v>
      </c>
      <c r="H46" s="183"/>
      <c r="I46" s="184"/>
      <c r="J46" s="184"/>
      <c r="K46" s="183"/>
      <c r="L46" s="184"/>
      <c r="M46" s="185"/>
    </row>
    <row r="47" spans="1:13" x14ac:dyDescent="0.2">
      <c r="A47" s="154" t="s">
        <v>297</v>
      </c>
      <c r="B47" s="183">
        <v>0.14000000000000001</v>
      </c>
      <c r="C47" s="184">
        <v>0</v>
      </c>
      <c r="D47" s="184">
        <v>14</v>
      </c>
      <c r="E47" s="183">
        <v>0.14000000000000001</v>
      </c>
      <c r="F47" s="184">
        <v>0</v>
      </c>
      <c r="G47" s="184">
        <v>14</v>
      </c>
      <c r="H47" s="183"/>
      <c r="I47" s="184"/>
      <c r="J47" s="184"/>
      <c r="K47" s="183"/>
      <c r="L47" s="184"/>
      <c r="M47" s="185"/>
    </row>
    <row r="48" spans="1:13" x14ac:dyDescent="0.2">
      <c r="A48" s="154" t="s">
        <v>294</v>
      </c>
      <c r="B48" s="183">
        <v>0.1</v>
      </c>
      <c r="C48" s="184">
        <v>1</v>
      </c>
      <c r="D48" s="184">
        <v>14</v>
      </c>
      <c r="E48" s="183">
        <v>0.1</v>
      </c>
      <c r="F48" s="184">
        <v>1</v>
      </c>
      <c r="G48" s="184">
        <v>14</v>
      </c>
      <c r="H48" s="183"/>
      <c r="I48" s="184"/>
      <c r="J48" s="184"/>
      <c r="K48" s="183"/>
      <c r="L48" s="184"/>
      <c r="M48" s="185"/>
    </row>
    <row r="49" spans="1:13" x14ac:dyDescent="0.2">
      <c r="A49" s="154" t="s">
        <v>275</v>
      </c>
      <c r="B49" s="183">
        <v>2</v>
      </c>
      <c r="C49" s="184">
        <v>1</v>
      </c>
      <c r="D49" s="184">
        <v>14</v>
      </c>
      <c r="E49" s="183">
        <v>2</v>
      </c>
      <c r="F49" s="184">
        <v>1</v>
      </c>
      <c r="G49" s="184">
        <v>14</v>
      </c>
      <c r="H49" s="183"/>
      <c r="I49" s="184"/>
      <c r="J49" s="184"/>
      <c r="K49" s="183"/>
      <c r="L49" s="184"/>
      <c r="M49" s="185"/>
    </row>
    <row r="50" spans="1:13" x14ac:dyDescent="0.2">
      <c r="A50" s="154" t="s">
        <v>337</v>
      </c>
      <c r="B50" s="183">
        <v>4.9000000000000004</v>
      </c>
      <c r="C50" s="184">
        <v>1</v>
      </c>
      <c r="D50" s="184">
        <v>79</v>
      </c>
      <c r="E50" s="183">
        <v>1</v>
      </c>
      <c r="F50" s="184">
        <v>1</v>
      </c>
      <c r="G50" s="184">
        <v>79</v>
      </c>
      <c r="H50" s="183"/>
      <c r="I50" s="184"/>
      <c r="J50" s="184"/>
      <c r="K50" s="183"/>
      <c r="L50" s="184"/>
      <c r="M50" s="185"/>
    </row>
    <row r="51" spans="1:13" x14ac:dyDescent="0.2">
      <c r="A51" s="154" t="s">
        <v>333</v>
      </c>
      <c r="B51" s="183">
        <v>1</v>
      </c>
      <c r="C51" s="184">
        <v>1</v>
      </c>
      <c r="D51" s="184">
        <v>79</v>
      </c>
      <c r="E51" s="183">
        <v>1.2</v>
      </c>
      <c r="F51" s="184">
        <v>0</v>
      </c>
      <c r="G51" s="184">
        <v>79</v>
      </c>
      <c r="H51" s="183"/>
      <c r="I51" s="184"/>
      <c r="J51" s="184"/>
      <c r="K51" s="183"/>
      <c r="L51" s="184"/>
      <c r="M51" s="185"/>
    </row>
    <row r="52" spans="1:13" x14ac:dyDescent="0.2">
      <c r="A52" s="154" t="s">
        <v>322</v>
      </c>
      <c r="B52" s="183">
        <v>1.5</v>
      </c>
      <c r="C52" s="184">
        <v>0</v>
      </c>
      <c r="D52" s="184">
        <v>79</v>
      </c>
      <c r="E52" s="183">
        <v>1.2</v>
      </c>
      <c r="F52" s="184">
        <v>0</v>
      </c>
      <c r="G52" s="184">
        <v>79</v>
      </c>
      <c r="H52" s="183"/>
      <c r="I52" s="184"/>
      <c r="J52" s="184"/>
      <c r="K52" s="183"/>
      <c r="L52" s="184"/>
      <c r="M52" s="185"/>
    </row>
    <row r="53" spans="1:13" x14ac:dyDescent="0.2">
      <c r="A53" s="154" t="s">
        <v>338</v>
      </c>
      <c r="B53" s="183">
        <v>1</v>
      </c>
      <c r="C53" s="184">
        <v>1</v>
      </c>
      <c r="D53" s="184">
        <v>79</v>
      </c>
      <c r="E53" s="183">
        <v>1</v>
      </c>
      <c r="F53" s="184">
        <v>1</v>
      </c>
      <c r="G53" s="184">
        <v>79</v>
      </c>
      <c r="H53" s="183"/>
      <c r="I53" s="184"/>
      <c r="J53" s="184"/>
      <c r="K53" s="183"/>
      <c r="L53" s="184"/>
      <c r="M53" s="185"/>
    </row>
    <row r="54" spans="1:13" x14ac:dyDescent="0.2">
      <c r="A54" s="154" t="s">
        <v>329</v>
      </c>
      <c r="B54" s="183">
        <v>1</v>
      </c>
      <c r="C54" s="184">
        <v>1</v>
      </c>
      <c r="D54" s="184">
        <v>79</v>
      </c>
      <c r="E54" s="183">
        <v>1</v>
      </c>
      <c r="F54" s="184">
        <v>1</v>
      </c>
      <c r="G54" s="184">
        <v>79</v>
      </c>
      <c r="H54" s="183"/>
      <c r="I54" s="184"/>
      <c r="J54" s="184"/>
      <c r="K54" s="183"/>
      <c r="L54" s="184"/>
      <c r="M54" s="185"/>
    </row>
    <row r="55" spans="1:13" x14ac:dyDescent="0.2">
      <c r="A55" s="154" t="s">
        <v>336</v>
      </c>
      <c r="B55" s="183">
        <v>1.1000000000000001</v>
      </c>
      <c r="C55" s="184">
        <v>0</v>
      </c>
      <c r="D55" s="184">
        <v>79</v>
      </c>
      <c r="E55" s="183">
        <v>1</v>
      </c>
      <c r="F55" s="184">
        <v>1</v>
      </c>
      <c r="G55" s="184">
        <v>79</v>
      </c>
      <c r="H55" s="183"/>
      <c r="I55" s="184"/>
      <c r="J55" s="184"/>
      <c r="K55" s="183"/>
      <c r="L55" s="184"/>
      <c r="M55" s="185"/>
    </row>
    <row r="56" spans="1:13" x14ac:dyDescent="0.2">
      <c r="A56" s="154" t="s">
        <v>305</v>
      </c>
      <c r="B56" s="183">
        <v>0.1</v>
      </c>
      <c r="C56" s="184">
        <v>1</v>
      </c>
      <c r="D56" s="184">
        <v>14</v>
      </c>
      <c r="E56" s="183">
        <v>0.1</v>
      </c>
      <c r="F56" s="184">
        <v>1</v>
      </c>
      <c r="G56" s="184">
        <v>14</v>
      </c>
      <c r="H56" s="183"/>
      <c r="I56" s="184"/>
      <c r="J56" s="184"/>
      <c r="K56" s="183"/>
      <c r="L56" s="184"/>
      <c r="M56" s="185"/>
    </row>
    <row r="57" spans="1:13" x14ac:dyDescent="0.2">
      <c r="A57" s="154" t="s">
        <v>323</v>
      </c>
      <c r="B57" s="183">
        <v>6.5</v>
      </c>
      <c r="C57" s="184">
        <v>0</v>
      </c>
      <c r="D57" s="184">
        <v>79</v>
      </c>
      <c r="E57" s="183">
        <v>14</v>
      </c>
      <c r="F57" s="184">
        <v>0</v>
      </c>
      <c r="G57" s="184">
        <v>79</v>
      </c>
      <c r="H57" s="183"/>
      <c r="I57" s="184"/>
      <c r="J57" s="184"/>
      <c r="K57" s="183"/>
      <c r="L57" s="184"/>
      <c r="M57" s="185"/>
    </row>
    <row r="58" spans="1:13" x14ac:dyDescent="0.2">
      <c r="A58" s="154" t="s">
        <v>334</v>
      </c>
      <c r="B58" s="183">
        <v>1.4</v>
      </c>
      <c r="C58" s="184">
        <v>0</v>
      </c>
      <c r="D58" s="184">
        <v>79</v>
      </c>
      <c r="E58" s="183">
        <v>1.6</v>
      </c>
      <c r="F58" s="184">
        <v>0</v>
      </c>
      <c r="G58" s="184">
        <v>79</v>
      </c>
      <c r="H58" s="183"/>
      <c r="I58" s="184"/>
      <c r="J58" s="184"/>
      <c r="K58" s="183"/>
      <c r="L58" s="184"/>
      <c r="M58" s="185"/>
    </row>
    <row r="59" spans="1:13" x14ac:dyDescent="0.2">
      <c r="A59" s="154" t="s">
        <v>296</v>
      </c>
      <c r="B59" s="183">
        <v>0.2</v>
      </c>
      <c r="C59" s="184">
        <v>1</v>
      </c>
      <c r="D59" s="184">
        <v>14</v>
      </c>
      <c r="E59" s="183">
        <v>0.2</v>
      </c>
      <c r="F59" s="184">
        <v>1</v>
      </c>
      <c r="G59" s="184">
        <v>14</v>
      </c>
      <c r="H59" s="183"/>
      <c r="I59" s="184"/>
      <c r="J59" s="184"/>
      <c r="K59" s="183"/>
      <c r="L59" s="184"/>
      <c r="M59" s="185"/>
    </row>
    <row r="60" spans="1:13" x14ac:dyDescent="0.2">
      <c r="A60" s="154" t="s">
        <v>301</v>
      </c>
      <c r="B60" s="183">
        <v>0.42</v>
      </c>
      <c r="C60" s="184">
        <v>0</v>
      </c>
      <c r="D60" s="184">
        <v>14</v>
      </c>
      <c r="E60" s="183">
        <v>0.42</v>
      </c>
      <c r="F60" s="184">
        <v>0</v>
      </c>
      <c r="G60" s="184">
        <v>14</v>
      </c>
      <c r="H60" s="183"/>
      <c r="I60" s="184"/>
      <c r="J60" s="184"/>
      <c r="K60" s="183"/>
      <c r="L60" s="184"/>
      <c r="M60" s="185"/>
    </row>
    <row r="61" spans="1:13" x14ac:dyDescent="0.2">
      <c r="A61" s="154" t="s">
        <v>285</v>
      </c>
      <c r="B61" s="183">
        <v>0.2</v>
      </c>
      <c r="C61" s="184">
        <v>1</v>
      </c>
      <c r="D61" s="184">
        <v>14</v>
      </c>
      <c r="E61" s="183">
        <v>0.2</v>
      </c>
      <c r="F61" s="184">
        <v>1</v>
      </c>
      <c r="G61" s="184">
        <v>14</v>
      </c>
      <c r="H61" s="183">
        <v>0.2</v>
      </c>
      <c r="I61" s="184">
        <v>1</v>
      </c>
      <c r="J61" s="184">
        <v>14</v>
      </c>
      <c r="K61" s="183">
        <v>0.2</v>
      </c>
      <c r="L61" s="184">
        <v>1</v>
      </c>
      <c r="M61" s="185">
        <v>14</v>
      </c>
    </row>
    <row r="62" spans="1:13" x14ac:dyDescent="0.2">
      <c r="A62" s="154" t="s">
        <v>291</v>
      </c>
      <c r="B62" s="183">
        <v>0.2</v>
      </c>
      <c r="C62" s="184">
        <v>1</v>
      </c>
      <c r="D62" s="184">
        <v>14</v>
      </c>
      <c r="E62" s="183">
        <v>0.2</v>
      </c>
      <c r="F62" s="184">
        <v>1</v>
      </c>
      <c r="G62" s="184">
        <v>14</v>
      </c>
      <c r="H62" s="183"/>
      <c r="I62" s="184"/>
      <c r="J62" s="184"/>
      <c r="K62" s="183"/>
      <c r="L62" s="184"/>
      <c r="M62" s="185"/>
    </row>
    <row r="63" spans="1:13" x14ac:dyDescent="0.2">
      <c r="A63" s="154" t="s">
        <v>293</v>
      </c>
      <c r="B63" s="183">
        <v>0.1</v>
      </c>
      <c r="C63" s="184">
        <v>1</v>
      </c>
      <c r="D63" s="184">
        <v>14</v>
      </c>
      <c r="E63" s="183">
        <v>0.1</v>
      </c>
      <c r="F63" s="184">
        <v>1</v>
      </c>
      <c r="G63" s="184">
        <v>14</v>
      </c>
      <c r="H63" s="183"/>
      <c r="I63" s="184"/>
      <c r="J63" s="184"/>
      <c r="K63" s="183"/>
      <c r="L63" s="184"/>
      <c r="M63" s="185"/>
    </row>
    <row r="64" spans="1:13" x14ac:dyDescent="0.2">
      <c r="A64" s="154" t="s">
        <v>276</v>
      </c>
      <c r="B64" s="183">
        <v>2</v>
      </c>
      <c r="C64" s="184">
        <v>1</v>
      </c>
      <c r="D64" s="184">
        <v>14</v>
      </c>
      <c r="E64" s="183">
        <v>2</v>
      </c>
      <c r="F64" s="184">
        <v>1</v>
      </c>
      <c r="G64" s="184">
        <v>14</v>
      </c>
      <c r="H64" s="183"/>
      <c r="I64" s="184"/>
      <c r="J64" s="184"/>
      <c r="K64" s="183"/>
      <c r="L64" s="184"/>
      <c r="M64" s="185"/>
    </row>
    <row r="65" spans="1:13" x14ac:dyDescent="0.2">
      <c r="A65" s="155" t="s">
        <v>2670</v>
      </c>
      <c r="B65" s="186"/>
      <c r="C65" s="187"/>
      <c r="D65" s="187"/>
      <c r="E65" s="186"/>
      <c r="F65" s="187"/>
      <c r="G65" s="187"/>
      <c r="H65" s="186">
        <v>0.63</v>
      </c>
      <c r="I65" s="187">
        <v>0</v>
      </c>
      <c r="J65" s="187">
        <v>14</v>
      </c>
      <c r="K65" s="186">
        <v>0.63</v>
      </c>
      <c r="L65" s="187">
        <v>0</v>
      </c>
      <c r="M65" s="188">
        <v>14</v>
      </c>
    </row>
  </sheetData>
  <sheetProtection selectLockedCells="1"/>
  <phoneticPr fontId="2"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M40"/>
  <sheetViews>
    <sheetView workbookViewId="0">
      <selection activeCell="H21" sqref="H21"/>
    </sheetView>
  </sheetViews>
  <sheetFormatPr defaultColWidth="9.140625" defaultRowHeight="11.25" x14ac:dyDescent="0.2"/>
  <cols>
    <col min="1" max="2" width="9.140625" style="9"/>
    <col min="3" max="3" width="12.42578125" style="9" customWidth="1"/>
    <col min="4" max="4" width="12.7109375" style="9" customWidth="1"/>
    <col min="5" max="5" width="17.7109375" style="9" customWidth="1"/>
    <col min="6" max="6" width="9.140625" style="9"/>
    <col min="7" max="7" width="15.42578125" style="9" customWidth="1"/>
    <col min="8" max="8" width="12" style="9" customWidth="1"/>
    <col min="9" max="16384" width="9.140625" style="9"/>
  </cols>
  <sheetData>
    <row r="2" spans="1:13" x14ac:dyDescent="0.2">
      <c r="B2" s="17" t="s">
        <v>341</v>
      </c>
      <c r="E2" s="4" t="s">
        <v>422</v>
      </c>
      <c r="F2" s="4" t="s">
        <v>342</v>
      </c>
      <c r="G2" s="9" t="s">
        <v>157</v>
      </c>
    </row>
    <row r="3" spans="1:13" x14ac:dyDescent="0.2">
      <c r="E3" s="4" t="s">
        <v>429</v>
      </c>
      <c r="F3" s="4" t="s">
        <v>343</v>
      </c>
      <c r="G3" s="9" t="s">
        <v>158</v>
      </c>
      <c r="H3" s="9" t="s">
        <v>161</v>
      </c>
      <c r="I3" s="9" t="s">
        <v>160</v>
      </c>
      <c r="J3" s="9" t="s">
        <v>159</v>
      </c>
      <c r="K3" s="9" t="s">
        <v>162</v>
      </c>
      <c r="L3" s="9" t="s">
        <v>163</v>
      </c>
      <c r="M3" s="9" t="s">
        <v>164</v>
      </c>
    </row>
    <row r="4" spans="1:13" x14ac:dyDescent="0.2">
      <c r="A4" s="9">
        <v>1</v>
      </c>
      <c r="B4" s="9" t="str">
        <f>F25</f>
        <v>A04-1-1 A04 (400-500)</v>
      </c>
      <c r="E4" s="12">
        <f>IF(ISNUMBER(SEARCH("-",$B4,1)),SEARCH("-",$B4,1),"")</f>
        <v>4</v>
      </c>
      <c r="F4" s="9" t="str">
        <f>MID(B4,1,E4-1)</f>
        <v>A04</v>
      </c>
      <c r="G4" s="9" t="str">
        <f t="shared" ref="G4:G9" si="0">F4</f>
        <v>A04</v>
      </c>
      <c r="H4" s="9" t="str">
        <f>IF(OR(ISNUMBER(G4),G4="(leeg)",G4=0),"ja","nee")</f>
        <v>nee</v>
      </c>
      <c r="I4" s="9" t="e">
        <f>IF(H4="ja","nee",IF(SEARCH("(",G4)=0,"nee","ja"))</f>
        <v>#VALUE!</v>
      </c>
      <c r="J4" s="9" t="e">
        <f>IF(I4="ja",TEXT(G4,),"n.v.t.")</f>
        <v>#VALUE!</v>
      </c>
      <c r="K4" s="12" t="str">
        <f t="shared" ref="K4:K9" si="1">IF(ISNUMBER(SEARCH(" ",$J4,1)),SEARCH(" ",$J4,1),"n.v.t.")</f>
        <v>n.v.t.</v>
      </c>
      <c r="L4" s="9" t="str">
        <f t="shared" ref="L4:L9" si="2">IF(ISNUMBER(K4),MID($J4,1,K4),"n.v.t.")</f>
        <v>n.v.t.</v>
      </c>
      <c r="M4" s="9" t="str">
        <f>IFERROR(IF(L4="n.v.t.",G4,L4),"")</f>
        <v>A04</v>
      </c>
    </row>
    <row r="5" spans="1:13" x14ac:dyDescent="0.2">
      <c r="A5" s="9">
        <v>2</v>
      </c>
      <c r="B5" s="9" t="str">
        <f t="shared" ref="B5:B9" si="3">F26</f>
        <v>B09-1-1 B09 (250-350)</v>
      </c>
      <c r="E5" s="12">
        <f t="shared" ref="E5:E9" si="4">IF(ISNUMBER(SEARCH("-",$B5,1)),SEARCH("-",$B5,1),"")</f>
        <v>4</v>
      </c>
      <c r="F5" s="9" t="str">
        <f t="shared" ref="F5:F9" si="5">MID(B5,1,E5-1)</f>
        <v>B09</v>
      </c>
      <c r="G5" s="9" t="str">
        <f t="shared" si="0"/>
        <v>B09</v>
      </c>
      <c r="H5" s="9" t="str">
        <f t="shared" ref="H5:H9" si="6">IF(OR(ISNUMBER(G5),G5="(leeg)",G5=0),"ja","nee")</f>
        <v>nee</v>
      </c>
      <c r="I5" s="9" t="e">
        <f t="shared" ref="I5:I9" si="7">IF(H5="ja","nee",IF(SEARCH("(",G5)=0,"nee","ja"))</f>
        <v>#VALUE!</v>
      </c>
      <c r="J5" s="9" t="e">
        <f t="shared" ref="J5:J9" si="8">IF(I5="ja",TEXT(G5,),"n.v.t.")</f>
        <v>#VALUE!</v>
      </c>
      <c r="K5" s="12" t="str">
        <f t="shared" si="1"/>
        <v>n.v.t.</v>
      </c>
      <c r="L5" s="9" t="str">
        <f t="shared" si="2"/>
        <v>n.v.t.</v>
      </c>
      <c r="M5" s="9" t="str">
        <f t="shared" ref="M5:M9" si="9">IFERROR(IF(L5="n.v.t.",G5,L5),"")</f>
        <v>B09</v>
      </c>
    </row>
    <row r="6" spans="1:13" x14ac:dyDescent="0.2">
      <c r="A6" s="9">
        <v>3</v>
      </c>
      <c r="B6" s="9" t="str">
        <f t="shared" si="3"/>
        <v>D02-1-1 D02 (250-350)</v>
      </c>
      <c r="E6" s="12">
        <f t="shared" si="4"/>
        <v>4</v>
      </c>
      <c r="F6" s="9" t="str">
        <f t="shared" si="5"/>
        <v>D02</v>
      </c>
      <c r="G6" s="9" t="str">
        <f t="shared" si="0"/>
        <v>D02</v>
      </c>
      <c r="H6" s="9" t="str">
        <f t="shared" si="6"/>
        <v>nee</v>
      </c>
      <c r="I6" s="9" t="e">
        <f t="shared" si="7"/>
        <v>#VALUE!</v>
      </c>
      <c r="J6" s="9" t="e">
        <f t="shared" si="8"/>
        <v>#VALUE!</v>
      </c>
      <c r="K6" s="12" t="str">
        <f t="shared" si="1"/>
        <v>n.v.t.</v>
      </c>
      <c r="L6" s="9" t="str">
        <f t="shared" si="2"/>
        <v>n.v.t.</v>
      </c>
      <c r="M6" s="9" t="str">
        <f t="shared" si="9"/>
        <v>D02</v>
      </c>
    </row>
    <row r="7" spans="1:13" x14ac:dyDescent="0.2">
      <c r="A7" s="9">
        <v>4</v>
      </c>
      <c r="B7" s="9" t="str">
        <f t="shared" si="3"/>
        <v>D06-1-1 D06 (250-350)</v>
      </c>
      <c r="E7" s="12">
        <f t="shared" si="4"/>
        <v>4</v>
      </c>
      <c r="F7" s="9" t="str">
        <f t="shared" si="5"/>
        <v>D06</v>
      </c>
      <c r="G7" s="9" t="str">
        <f t="shared" si="0"/>
        <v>D06</v>
      </c>
      <c r="H7" s="9" t="str">
        <f t="shared" si="6"/>
        <v>nee</v>
      </c>
      <c r="I7" s="9" t="e">
        <f t="shared" si="7"/>
        <v>#VALUE!</v>
      </c>
      <c r="J7" s="9" t="e">
        <f t="shared" si="8"/>
        <v>#VALUE!</v>
      </c>
      <c r="K7" s="12" t="str">
        <f t="shared" si="1"/>
        <v>n.v.t.</v>
      </c>
      <c r="L7" s="9" t="str">
        <f t="shared" si="2"/>
        <v>n.v.t.</v>
      </c>
      <c r="M7" s="9" t="str">
        <f t="shared" si="9"/>
        <v>D06</v>
      </c>
    </row>
    <row r="8" spans="1:13" x14ac:dyDescent="0.2">
      <c r="A8" s="9">
        <v>5</v>
      </c>
      <c r="B8" s="9" t="e">
        <f t="shared" si="3"/>
        <v>#VALUE!</v>
      </c>
      <c r="E8" s="12" t="str">
        <f t="shared" si="4"/>
        <v/>
      </c>
      <c r="F8" s="9" t="e">
        <f t="shared" si="5"/>
        <v>#VALUE!</v>
      </c>
      <c r="G8" s="9" t="e">
        <f t="shared" si="0"/>
        <v>#VALUE!</v>
      </c>
      <c r="H8" s="9" t="e">
        <f t="shared" si="6"/>
        <v>#VALUE!</v>
      </c>
      <c r="I8" s="9" t="e">
        <f t="shared" si="7"/>
        <v>#VALUE!</v>
      </c>
      <c r="J8" s="9" t="e">
        <f t="shared" si="8"/>
        <v>#VALUE!</v>
      </c>
      <c r="K8" s="12" t="str">
        <f t="shared" si="1"/>
        <v>n.v.t.</v>
      </c>
      <c r="L8" s="9" t="str">
        <f t="shared" si="2"/>
        <v>n.v.t.</v>
      </c>
      <c r="M8" s="9" t="str">
        <f t="shared" si="9"/>
        <v/>
      </c>
    </row>
    <row r="9" spans="1:13" x14ac:dyDescent="0.2">
      <c r="A9" s="9">
        <v>6</v>
      </c>
      <c r="B9" s="9" t="e">
        <f t="shared" si="3"/>
        <v>#VALUE!</v>
      </c>
      <c r="E9" s="12" t="str">
        <f t="shared" si="4"/>
        <v/>
      </c>
      <c r="F9" s="9" t="e">
        <f t="shared" si="5"/>
        <v>#VALUE!</v>
      </c>
      <c r="G9" s="9" t="e">
        <f t="shared" si="0"/>
        <v>#VALUE!</v>
      </c>
      <c r="H9" s="9" t="e">
        <f t="shared" si="6"/>
        <v>#VALUE!</v>
      </c>
      <c r="I9" s="9" t="e">
        <f t="shared" si="7"/>
        <v>#VALUE!</v>
      </c>
      <c r="J9" s="9" t="e">
        <f t="shared" si="8"/>
        <v>#VALUE!</v>
      </c>
      <c r="K9" s="12" t="str">
        <f t="shared" si="1"/>
        <v>n.v.t.</v>
      </c>
      <c r="L9" s="9" t="str">
        <f t="shared" si="2"/>
        <v>n.v.t.</v>
      </c>
      <c r="M9" s="9" t="str">
        <f t="shared" si="9"/>
        <v/>
      </c>
    </row>
    <row r="12" spans="1:13" x14ac:dyDescent="0.2">
      <c r="B12" s="4" t="s">
        <v>417</v>
      </c>
    </row>
    <row r="13" spans="1:13" x14ac:dyDescent="0.2">
      <c r="B13" s="68">
        <f>6-COUNTBLANK(B!$AX$6:$AX$11)</f>
        <v>6</v>
      </c>
    </row>
    <row r="14" spans="1:13" x14ac:dyDescent="0.2">
      <c r="B14" s="4" t="s">
        <v>418</v>
      </c>
    </row>
    <row r="15" spans="1:13" x14ac:dyDescent="0.2">
      <c r="B15" s="69">
        <f>MATCH((HLOOKUP("/imsikb0101:featureMember/imsikb0101:LabAssignment/imsikb0101:analysisRequest/imsikb0101:SampleAnalysisRequest/imsikb0101:nameOnLabCertificate",B!A2:DK2,1,FALSE)),B!A2:DK2)</f>
        <v>49</v>
      </c>
    </row>
    <row r="16" spans="1:13" x14ac:dyDescent="0.2">
      <c r="B16" s="4" t="s">
        <v>419</v>
      </c>
    </row>
    <row r="17" spans="2:8" x14ac:dyDescent="0.2">
      <c r="B17" s="69">
        <f>MATCH((HLOOKUP("/imsikb0101:featureMember/imsikb0101:LabAssignment/imsikb0101:analysisRequest/imsikb0101:SampleAnalysisRequest/imsikb0101:sample/@xlink:href",B!A2:DK2,1,FALSE)),B!A2:DK2)</f>
        <v>50</v>
      </c>
    </row>
    <row r="18" spans="2:8" x14ac:dyDescent="0.2">
      <c r="B18" s="9" t="s">
        <v>141</v>
      </c>
      <c r="E18" s="9" t="s">
        <v>144</v>
      </c>
      <c r="G18" s="5" t="s">
        <v>455</v>
      </c>
      <c r="H18" s="9" t="str">
        <f ca="1">MID(E19,3,2)</f>
        <v>25</v>
      </c>
    </row>
    <row r="19" spans="2:8" x14ac:dyDescent="0.2">
      <c r="B19" s="69">
        <f>MATCH((HLOOKUP("/imsikb0101:featureMember/imsikb0101:Project/imsikb0101:projectCode",B!A2:DK2,1,FALSE)),B!A2:DK2)</f>
        <v>75</v>
      </c>
      <c r="E19" s="9" t="str">
        <f ca="1">OFFSET(B!A3,1,$B$19-1)</f>
        <v>T.25.13676</v>
      </c>
      <c r="G19" s="5" t="s">
        <v>456</v>
      </c>
      <c r="H19" s="9" t="str">
        <f ca="1">TEXT(ROUNDDOWN(MID(E19,6,5),-2),0)</f>
        <v>13600</v>
      </c>
    </row>
    <row r="20" spans="2:8" x14ac:dyDescent="0.2">
      <c r="B20" s="9" t="s">
        <v>142</v>
      </c>
      <c r="E20" s="9" t="s">
        <v>145</v>
      </c>
      <c r="G20" s="5" t="s">
        <v>457</v>
      </c>
      <c r="H20" s="70" t="str">
        <f ca="1">E19</f>
        <v>T.25.13676</v>
      </c>
    </row>
    <row r="21" spans="2:8" x14ac:dyDescent="0.2">
      <c r="B21" s="69">
        <f>MATCH((HLOOKUP("/imsikb0101:featureMember/imsikb0101:Project/imsikb0101:name",B!A2:DK2,1,FALSE)),B!A2:DK2)</f>
        <v>74</v>
      </c>
      <c r="E21" s="9" t="str">
        <f ca="1">OFFSET(B!A3,1,$B$21-1)</f>
        <v>Groenstrook nabij P50</v>
      </c>
      <c r="G21" s="5" t="s">
        <v>458</v>
      </c>
      <c r="H21" s="9" t="str">
        <f ca="1">IF(Invoer!P2=TRUE,_xlfn.CONCAT("T:\",H18,"\",H19,"\",H20),_xlfn.CONCAT("M:\",H18,"\",H19,"\",H20))</f>
        <v>T:\25\13600\T.25.13676</v>
      </c>
    </row>
    <row r="22" spans="2:8" x14ac:dyDescent="0.2">
      <c r="B22" s="12"/>
    </row>
    <row r="23" spans="2:8" x14ac:dyDescent="0.2">
      <c r="B23" s="12"/>
    </row>
    <row r="24" spans="2:8" x14ac:dyDescent="0.2">
      <c r="B24" s="20" t="s">
        <v>420</v>
      </c>
      <c r="E24" s="4" t="s">
        <v>421</v>
      </c>
    </row>
    <row r="25" spans="2:8" x14ac:dyDescent="0.2">
      <c r="B25" s="71" t="str">
        <f>G!B5</f>
        <v>A04-1-1 A04 (400-500)</v>
      </c>
      <c r="E25" s="12">
        <f>IF(B!$AW$6=B25,ROW(B!$AW$6)-1,IF(B!$AW$7=B25,ROW(B!$AW$7)-1,IF(B!$AW$8=B25,ROW(B!$AW$8)-1,IF(B!$AW$9=B25,ROW(B!$AW$9)-1,IF(B!$AW$10=B25,ROW(B!$AW$10)-1,IF(B!$AW$11=B25,ROW(B!$AW$11)-1,""))))))</f>
        <v>8</v>
      </c>
      <c r="F25" s="9" t="str">
        <f>INDEX(B!$A$2:$BT$11,E25,$B$15)</f>
        <v>A04-1-1 A04 (400-500)</v>
      </c>
    </row>
    <row r="26" spans="2:8" x14ac:dyDescent="0.2">
      <c r="B26" s="71" t="str">
        <f>G!D5</f>
        <v>B09-1-1 B09 (250-350)</v>
      </c>
      <c r="E26" s="12">
        <f>IF(B!$AW$6=B26,ROW(B!$AW$6)-1,IF(B!$AW$7=B26,ROW(B!$AW$7)-1,IF(B!$AW$8=B26,ROW(B!$AW$8)-1,IF(B!$AW$9=B26,ROW(B!$AW$9)-1,IF(B!$AW$10=B26,ROW(B!$AW$10)-1,IF(B!$AW$11=B26,ROW(B!$AW$11)-1,""))))))</f>
        <v>5</v>
      </c>
      <c r="F26" s="9" t="str">
        <f>INDEX(B!$A$2:$BT$11,E26,$B$15)</f>
        <v>B09-1-1 B09 (250-350)</v>
      </c>
    </row>
    <row r="27" spans="2:8" x14ac:dyDescent="0.2">
      <c r="B27" s="71" t="str">
        <f>G!F5</f>
        <v>D02-1-1 D02 (250-350)</v>
      </c>
      <c r="E27" s="12">
        <f>IF(B!$AW$6=B27,ROW(B!$AW$6)-1,IF(B!$AW$7=B27,ROW(B!$AW$7)-1,IF(B!$AW$8=B27,ROW(B!$AW$8)-1,IF(B!$AW$9=B27,ROW(B!$AW$9)-1,IF(B!$AW$10=B27,ROW(B!$AW$10)-1,IF(B!$AW$11=B27,ROW(B!$AW$11)-1,""))))))</f>
        <v>6</v>
      </c>
      <c r="F27" s="9" t="str">
        <f>INDEX(B!$A$2:$BT$11,E27,$B$15)</f>
        <v>D02-1-1 D02 (250-350)</v>
      </c>
    </row>
    <row r="28" spans="2:8" x14ac:dyDescent="0.2">
      <c r="B28" s="71" t="str">
        <f>G!H5</f>
        <v>D06-1-1 D06 (250-350)</v>
      </c>
      <c r="E28" s="12">
        <f>IF(B!$AW$6=B28,ROW(B!$AW$6)-1,IF(B!$AW$7=B28,ROW(B!$AW$7)-1,IF(B!$AW$8=B28,ROW(B!$AW$8)-1,IF(B!$AW$9=B28,ROW(B!$AW$9)-1,IF(B!$AW$10=B28,ROW(B!$AW$10)-1,IF(B!$AW$11=B28,ROW(B!$AW$11)-1,""))))))</f>
        <v>7</v>
      </c>
      <c r="F28" s="9" t="str">
        <f>INDEX(B!$A$2:$BT$11,E28,$B$15)</f>
        <v>D06-1-1 D06 (250-350)</v>
      </c>
    </row>
    <row r="29" spans="2:8" x14ac:dyDescent="0.2">
      <c r="B29" s="71">
        <f>G!J5</f>
        <v>0</v>
      </c>
      <c r="E29" s="12" t="str">
        <f>IF(B!$AW$6=B29,ROW(B!$AW$6)-1,IF(B!$AW$7=B29,ROW(B!$AW$7)-1,IF(B!$AW$8=B29,ROW(B!$AW$8)-1,IF(B!$AW$9=B29,ROW(B!$AW$9)-1,IF(B!$AW$10=B29,ROW(B!$AW$10)-1,IF(B!$AW$11=B29,ROW(B!$AW$11)-1,""))))))</f>
        <v/>
      </c>
      <c r="F29" s="9" t="e">
        <f>INDEX(B!$A$2:$BT$11,E29,$B$15)</f>
        <v>#VALUE!</v>
      </c>
    </row>
    <row r="30" spans="2:8" x14ac:dyDescent="0.2">
      <c r="B30" s="71">
        <f>G!L5</f>
        <v>0</v>
      </c>
      <c r="E30" s="12" t="str">
        <f>IF(B!$AW$6=B30,ROW(B!$AW$6)-1,IF(B!$AW$7=B30,ROW(B!$AW$7)-1,IF(B!$AW$8=B30,ROW(B!$AW$8)-1,IF(B!$AW$9=B30,ROW(B!$AW$9)-1,IF(B!$AW$10=B30,ROW(B!$AW$10)-1,IF(B!$AW$11=B30,ROW(B!$AW$11)-1,""))))))</f>
        <v/>
      </c>
      <c r="F30" s="9" t="e">
        <f>INDEX(B!$A$2:$BT$11,E30,$B$15)</f>
        <v>#VALUE!</v>
      </c>
    </row>
    <row r="31" spans="2:8" x14ac:dyDescent="0.2">
      <c r="B31" s="12"/>
    </row>
    <row r="32" spans="2:8" x14ac:dyDescent="0.2">
      <c r="B32" s="20"/>
    </row>
    <row r="33" spans="2:6" x14ac:dyDescent="0.2">
      <c r="B33" s="7"/>
      <c r="E33" s="4"/>
      <c r="F33" s="4"/>
    </row>
    <row r="34" spans="2:6" x14ac:dyDescent="0.2">
      <c r="B34" s="12"/>
      <c r="E34" s="4"/>
    </row>
    <row r="35" spans="2:6" x14ac:dyDescent="0.2">
      <c r="B35" s="12"/>
      <c r="E35" s="12"/>
    </row>
    <row r="36" spans="2:6" x14ac:dyDescent="0.2">
      <c r="B36" s="12"/>
      <c r="E36" s="12"/>
    </row>
    <row r="37" spans="2:6" x14ac:dyDescent="0.2">
      <c r="B37" s="12"/>
      <c r="E37" s="12"/>
    </row>
    <row r="38" spans="2:6" x14ac:dyDescent="0.2">
      <c r="B38" s="12"/>
      <c r="E38" s="12"/>
    </row>
    <row r="39" spans="2:6" x14ac:dyDescent="0.2">
      <c r="E39" s="12"/>
    </row>
    <row r="40" spans="2:6" x14ac:dyDescent="0.2">
      <c r="E40" s="12"/>
    </row>
  </sheetData>
  <sheetProtection select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30722" r:id="rId4">
          <objectPr defaultSize="0" autoPict="0" r:id="rId5">
            <anchor moveWithCells="1">
              <from>
                <xdr:col>1</xdr:col>
                <xdr:colOff>0</xdr:colOff>
                <xdr:row>35</xdr:row>
                <xdr:rowOff>0</xdr:rowOff>
              </from>
              <to>
                <xdr:col>7</xdr:col>
                <xdr:colOff>619125</xdr:colOff>
                <xdr:row>36</xdr:row>
                <xdr:rowOff>104775</xdr:rowOff>
              </to>
            </anchor>
          </objectPr>
        </oleObject>
      </mc:Choice>
      <mc:Fallback>
        <oleObject progId="Visio.Drawing.11" shapeId="30722"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1412-4E71-40E8-B85B-42556371A09A}">
  <sheetPr codeName="Blad14">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5" width="6.28515625" customWidth="1"/>
    <col min="56" max="58" width="6.28515625" bestFit="1" customWidth="1"/>
  </cols>
  <sheetData>
    <row r="1" spans="1:52" x14ac:dyDescent="0.2">
      <c r="A1" t="s">
        <v>1916</v>
      </c>
      <c r="B1" t="s">
        <v>259</v>
      </c>
      <c r="C1" t="s">
        <v>1724</v>
      </c>
      <c r="D1" t="s">
        <v>1917</v>
      </c>
      <c r="E1" t="s">
        <v>1918</v>
      </c>
      <c r="F1" t="s">
        <v>1919</v>
      </c>
      <c r="G1" t="s">
        <v>1920</v>
      </c>
      <c r="H1" t="s">
        <v>1921</v>
      </c>
      <c r="I1" t="s">
        <v>1922</v>
      </c>
      <c r="J1" t="s">
        <v>1923</v>
      </c>
      <c r="K1" t="s">
        <v>1924</v>
      </c>
      <c r="L1" t="s">
        <v>1925</v>
      </c>
      <c r="M1" t="s">
        <v>1926</v>
      </c>
      <c r="N1" t="s">
        <v>1927</v>
      </c>
      <c r="O1" t="s">
        <v>1725</v>
      </c>
      <c r="P1" t="s">
        <v>1928</v>
      </c>
      <c r="Q1" t="s">
        <v>1929</v>
      </c>
      <c r="R1" t="s">
        <v>1930</v>
      </c>
      <c r="S1" t="s">
        <v>1931</v>
      </c>
      <c r="T1" t="s">
        <v>1726</v>
      </c>
      <c r="U1" t="s">
        <v>1932</v>
      </c>
      <c r="V1" t="s">
        <v>1933</v>
      </c>
      <c r="W1" t="s">
        <v>1934</v>
      </c>
      <c r="X1" t="s">
        <v>1935</v>
      </c>
      <c r="Y1" t="s">
        <v>1936</v>
      </c>
      <c r="Z1" t="s">
        <v>1937</v>
      </c>
      <c r="AA1" t="s">
        <v>1938</v>
      </c>
      <c r="AB1" t="s">
        <v>1939</v>
      </c>
      <c r="AC1" t="s">
        <v>1940</v>
      </c>
      <c r="AD1" t="s">
        <v>1941</v>
      </c>
      <c r="AE1" t="s">
        <v>1942</v>
      </c>
      <c r="AF1" t="s">
        <v>1727</v>
      </c>
      <c r="AG1" t="s">
        <v>1943</v>
      </c>
      <c r="AH1" t="s">
        <v>1944</v>
      </c>
      <c r="AI1" t="s">
        <v>1945</v>
      </c>
      <c r="AJ1" t="s">
        <v>1946</v>
      </c>
      <c r="AK1" t="s">
        <v>1947</v>
      </c>
      <c r="AL1" t="s">
        <v>1728</v>
      </c>
      <c r="AM1" t="s">
        <v>1948</v>
      </c>
      <c r="AN1" t="s">
        <v>1949</v>
      </c>
      <c r="AO1" t="s">
        <v>840</v>
      </c>
      <c r="AP1" t="s">
        <v>496</v>
      </c>
      <c r="AQ1" t="s">
        <v>1950</v>
      </c>
      <c r="AR1" t="s">
        <v>1951</v>
      </c>
      <c r="AS1" t="s">
        <v>1952</v>
      </c>
      <c r="AT1" t="s">
        <v>1953</v>
      </c>
      <c r="AU1" t="s">
        <v>1954</v>
      </c>
      <c r="AV1" t="s">
        <v>1955</v>
      </c>
      <c r="AW1" t="s">
        <v>1956</v>
      </c>
      <c r="AX1" t="s">
        <v>1957</v>
      </c>
      <c r="AY1" t="s">
        <v>1958</v>
      </c>
      <c r="AZ1" t="s">
        <v>1959</v>
      </c>
    </row>
    <row r="2" spans="1:52" x14ac:dyDescent="0.2">
      <c r="B2">
        <v>45887</v>
      </c>
      <c r="C2" t="s">
        <v>1707</v>
      </c>
      <c r="D2" t="s">
        <v>1729</v>
      </c>
      <c r="E2" t="s">
        <v>1730</v>
      </c>
      <c r="F2" t="s">
        <v>1731</v>
      </c>
      <c r="G2" t="s">
        <v>1732</v>
      </c>
      <c r="H2" t="s">
        <v>1733</v>
      </c>
      <c r="I2" t="s">
        <v>1734</v>
      </c>
      <c r="J2" t="s">
        <v>1735</v>
      </c>
      <c r="K2" t="s">
        <v>1736</v>
      </c>
      <c r="L2" t="s">
        <v>1737</v>
      </c>
      <c r="M2" t="s">
        <v>1738</v>
      </c>
      <c r="N2" t="s">
        <v>1739</v>
      </c>
      <c r="O2" t="s">
        <v>1707</v>
      </c>
      <c r="P2" t="s">
        <v>1729</v>
      </c>
      <c r="Q2" t="s">
        <v>1730</v>
      </c>
      <c r="R2" t="s">
        <v>2231</v>
      </c>
      <c r="S2" t="s">
        <v>1740</v>
      </c>
      <c r="T2" t="s">
        <v>1707</v>
      </c>
      <c r="U2" t="s">
        <v>1729</v>
      </c>
      <c r="V2" t="s">
        <v>1730</v>
      </c>
      <c r="W2" t="s">
        <v>1741</v>
      </c>
      <c r="X2" t="s">
        <v>1742</v>
      </c>
      <c r="Y2" t="s">
        <v>1734</v>
      </c>
      <c r="Z2" t="s">
        <v>1735</v>
      </c>
      <c r="AA2" t="s">
        <v>1743</v>
      </c>
      <c r="AB2" t="s">
        <v>1744</v>
      </c>
      <c r="AC2" t="s">
        <v>1745</v>
      </c>
      <c r="AD2" t="s">
        <v>1746</v>
      </c>
      <c r="AE2" t="s">
        <v>2232</v>
      </c>
      <c r="AF2" t="s">
        <v>1747</v>
      </c>
      <c r="AG2" t="s">
        <v>1748</v>
      </c>
      <c r="AH2" t="s">
        <v>1749</v>
      </c>
      <c r="AI2" t="s">
        <v>1750</v>
      </c>
      <c r="AJ2" t="s">
        <v>1751</v>
      </c>
      <c r="AK2" t="s">
        <v>1752</v>
      </c>
      <c r="AL2" t="s">
        <v>1753</v>
      </c>
      <c r="AM2" t="s">
        <v>1754</v>
      </c>
      <c r="AN2" t="s">
        <v>1755</v>
      </c>
      <c r="AO2" t="s">
        <v>1960</v>
      </c>
      <c r="AP2" t="s">
        <v>1960</v>
      </c>
      <c r="AQ2" t="s">
        <v>1960</v>
      </c>
      <c r="AR2" t="s">
        <v>1960</v>
      </c>
      <c r="AS2" t="s">
        <v>1960</v>
      </c>
      <c r="AT2" t="s">
        <v>1960</v>
      </c>
      <c r="AU2" t="s">
        <v>1960</v>
      </c>
      <c r="AV2" t="s">
        <v>1960</v>
      </c>
      <c r="AW2" t="s">
        <v>1960</v>
      </c>
      <c r="AX2" t="s">
        <v>1960</v>
      </c>
      <c r="AY2" t="s">
        <v>1960</v>
      </c>
      <c r="AZ2" t="s">
        <v>1960</v>
      </c>
    </row>
    <row r="3" spans="1:52" x14ac:dyDescent="0.2">
      <c r="A3" t="s">
        <v>1553</v>
      </c>
      <c r="B3">
        <v>301</v>
      </c>
      <c r="C3" t="s">
        <v>1756</v>
      </c>
      <c r="D3">
        <v>58</v>
      </c>
      <c r="E3">
        <v>1.5</v>
      </c>
      <c r="F3">
        <v>4</v>
      </c>
      <c r="G3">
        <v>15</v>
      </c>
      <c r="H3">
        <v>22</v>
      </c>
      <c r="I3">
        <v>22</v>
      </c>
      <c r="J3">
        <v>22</v>
      </c>
      <c r="K3">
        <v>9</v>
      </c>
      <c r="L3">
        <v>7.0000000000000007E-2</v>
      </c>
      <c r="M3">
        <v>22</v>
      </c>
      <c r="N3" t="s">
        <v>1960</v>
      </c>
      <c r="O3" t="s">
        <v>1757</v>
      </c>
      <c r="P3">
        <v>14</v>
      </c>
      <c r="Q3">
        <v>3</v>
      </c>
      <c r="R3">
        <v>1000000000</v>
      </c>
      <c r="S3">
        <v>20</v>
      </c>
      <c r="T3" t="s">
        <v>1756</v>
      </c>
      <c r="U3">
        <v>58</v>
      </c>
      <c r="V3">
        <v>1.5</v>
      </c>
      <c r="W3">
        <v>4</v>
      </c>
      <c r="X3">
        <v>1000000000</v>
      </c>
      <c r="Y3">
        <v>15</v>
      </c>
      <c r="Z3">
        <v>15</v>
      </c>
      <c r="AA3">
        <v>9</v>
      </c>
      <c r="AB3">
        <v>7.0000000000000007E-2</v>
      </c>
      <c r="AC3">
        <v>4</v>
      </c>
      <c r="AD3">
        <v>1000000000</v>
      </c>
      <c r="AE3">
        <v>22</v>
      </c>
      <c r="AF3">
        <v>1</v>
      </c>
      <c r="AG3" t="s">
        <v>1960</v>
      </c>
      <c r="AH3" t="s">
        <v>1960</v>
      </c>
      <c r="AI3">
        <v>2</v>
      </c>
      <c r="AJ3" t="s">
        <v>1960</v>
      </c>
      <c r="AK3">
        <v>2</v>
      </c>
      <c r="AL3" t="s">
        <v>1960</v>
      </c>
      <c r="AM3" t="s">
        <v>1960</v>
      </c>
      <c r="AN3" t="s">
        <v>1960</v>
      </c>
      <c r="AO3" t="s">
        <v>1960</v>
      </c>
      <c r="AP3" t="s">
        <v>1960</v>
      </c>
      <c r="AQ3" t="s">
        <v>1960</v>
      </c>
      <c r="AR3" t="s">
        <v>1960</v>
      </c>
      <c r="AS3" t="s">
        <v>1960</v>
      </c>
      <c r="AT3" t="s">
        <v>1960</v>
      </c>
      <c r="AU3" t="s">
        <v>1960</v>
      </c>
      <c r="AV3" t="s">
        <v>1960</v>
      </c>
      <c r="AW3" t="s">
        <v>1960</v>
      </c>
      <c r="AX3" t="s">
        <v>1960</v>
      </c>
      <c r="AY3" t="s">
        <v>1960</v>
      </c>
      <c r="AZ3" t="s">
        <v>1960</v>
      </c>
    </row>
    <row r="4" spans="1:52" x14ac:dyDescent="0.2">
      <c r="A4" t="s">
        <v>56</v>
      </c>
      <c r="B4">
        <v>310</v>
      </c>
      <c r="C4" t="s">
        <v>1756</v>
      </c>
      <c r="D4">
        <v>58</v>
      </c>
      <c r="E4">
        <v>4</v>
      </c>
      <c r="F4">
        <v>20</v>
      </c>
      <c r="G4">
        <v>27</v>
      </c>
      <c r="H4">
        <v>76</v>
      </c>
      <c r="I4">
        <v>76</v>
      </c>
      <c r="J4">
        <v>76</v>
      </c>
      <c r="K4">
        <v>42</v>
      </c>
      <c r="L4">
        <v>0.61</v>
      </c>
      <c r="M4">
        <v>76</v>
      </c>
      <c r="N4" t="s">
        <v>1960</v>
      </c>
      <c r="O4" t="s">
        <v>1757</v>
      </c>
      <c r="P4">
        <v>14</v>
      </c>
      <c r="Q4">
        <v>5</v>
      </c>
      <c r="R4">
        <v>1000000000</v>
      </c>
      <c r="S4">
        <v>60</v>
      </c>
      <c r="T4" t="s">
        <v>1756</v>
      </c>
      <c r="U4">
        <v>58</v>
      </c>
      <c r="V4">
        <v>4</v>
      </c>
      <c r="W4">
        <v>20</v>
      </c>
      <c r="X4">
        <v>29</v>
      </c>
      <c r="Y4">
        <v>85</v>
      </c>
      <c r="Z4">
        <v>85</v>
      </c>
      <c r="AA4">
        <v>42</v>
      </c>
      <c r="AB4">
        <v>0.61</v>
      </c>
      <c r="AC4">
        <v>29</v>
      </c>
      <c r="AD4">
        <v>29</v>
      </c>
      <c r="AE4">
        <v>76</v>
      </c>
      <c r="AF4">
        <v>15</v>
      </c>
      <c r="AG4">
        <v>0.4</v>
      </c>
      <c r="AH4">
        <v>0.4</v>
      </c>
      <c r="AI4">
        <v>2</v>
      </c>
      <c r="AJ4" t="s">
        <v>1960</v>
      </c>
      <c r="AK4">
        <v>2</v>
      </c>
      <c r="AL4" t="s">
        <v>1960</v>
      </c>
      <c r="AM4" t="s">
        <v>1960</v>
      </c>
      <c r="AN4" t="s">
        <v>1960</v>
      </c>
      <c r="AO4" t="s">
        <v>1960</v>
      </c>
      <c r="AP4" t="s">
        <v>1960</v>
      </c>
      <c r="AQ4" t="s">
        <v>1960</v>
      </c>
      <c r="AR4" t="s">
        <v>1960</v>
      </c>
      <c r="AS4" t="s">
        <v>1960</v>
      </c>
      <c r="AT4" t="s">
        <v>1960</v>
      </c>
      <c r="AU4" t="s">
        <v>1960</v>
      </c>
      <c r="AV4" t="s">
        <v>1960</v>
      </c>
      <c r="AW4" t="s">
        <v>1960</v>
      </c>
      <c r="AX4" t="s">
        <v>1960</v>
      </c>
      <c r="AY4" t="s">
        <v>1960</v>
      </c>
      <c r="AZ4" t="s">
        <v>1960</v>
      </c>
    </row>
    <row r="5" spans="1:52" x14ac:dyDescent="0.2">
      <c r="A5" t="s">
        <v>1</v>
      </c>
      <c r="B5">
        <v>333</v>
      </c>
      <c r="C5" t="s">
        <v>1756</v>
      </c>
      <c r="D5">
        <v>58</v>
      </c>
      <c r="E5">
        <v>20</v>
      </c>
      <c r="F5">
        <v>1000000000</v>
      </c>
      <c r="G5">
        <v>1000000000</v>
      </c>
      <c r="H5">
        <v>1000000000</v>
      </c>
      <c r="I5">
        <v>1000000000</v>
      </c>
      <c r="J5">
        <v>1000000000</v>
      </c>
      <c r="K5">
        <v>1000000000</v>
      </c>
      <c r="L5">
        <v>1000000000</v>
      </c>
      <c r="M5">
        <v>920</v>
      </c>
      <c r="N5" t="s">
        <v>1960</v>
      </c>
      <c r="O5" t="s">
        <v>1757</v>
      </c>
      <c r="P5">
        <v>14</v>
      </c>
      <c r="Q5">
        <v>20</v>
      </c>
      <c r="R5">
        <v>1000000000</v>
      </c>
      <c r="S5">
        <v>625</v>
      </c>
      <c r="T5" t="s">
        <v>1756</v>
      </c>
      <c r="U5">
        <v>58</v>
      </c>
      <c r="V5">
        <v>20</v>
      </c>
      <c r="W5">
        <v>1000000000</v>
      </c>
      <c r="X5">
        <v>1000000000</v>
      </c>
      <c r="Y5">
        <v>1000000000</v>
      </c>
      <c r="Z5">
        <v>1000000000</v>
      </c>
      <c r="AA5">
        <v>1000000000</v>
      </c>
      <c r="AB5">
        <v>1000000000</v>
      </c>
      <c r="AC5">
        <v>1000000000</v>
      </c>
      <c r="AD5">
        <v>1000000000</v>
      </c>
      <c r="AE5">
        <v>1000000000</v>
      </c>
      <c r="AF5">
        <v>30</v>
      </c>
      <c r="AG5">
        <v>5</v>
      </c>
      <c r="AH5" t="s">
        <v>1960</v>
      </c>
      <c r="AI5">
        <v>2</v>
      </c>
      <c r="AJ5" t="s">
        <v>1960</v>
      </c>
      <c r="AK5">
        <v>2</v>
      </c>
      <c r="AL5" t="s">
        <v>1960</v>
      </c>
      <c r="AM5" t="s">
        <v>1960</v>
      </c>
      <c r="AN5" t="s">
        <v>1960</v>
      </c>
      <c r="AO5" t="s">
        <v>1960</v>
      </c>
      <c r="AP5" t="s">
        <v>1960</v>
      </c>
      <c r="AQ5" t="s">
        <v>1960</v>
      </c>
      <c r="AR5" t="s">
        <v>1960</v>
      </c>
      <c r="AS5" t="s">
        <v>1960</v>
      </c>
      <c r="AT5" t="s">
        <v>1960</v>
      </c>
      <c r="AU5" t="s">
        <v>1960</v>
      </c>
      <c r="AV5" t="s">
        <v>1960</v>
      </c>
      <c r="AW5" t="s">
        <v>1960</v>
      </c>
      <c r="AX5" t="s">
        <v>1960</v>
      </c>
      <c r="AY5" t="s">
        <v>1960</v>
      </c>
      <c r="AZ5" t="s">
        <v>1960</v>
      </c>
    </row>
    <row r="6" spans="1:52" x14ac:dyDescent="0.2">
      <c r="A6" t="s">
        <v>1554</v>
      </c>
      <c r="B6">
        <v>362</v>
      </c>
      <c r="C6" t="s">
        <v>1756</v>
      </c>
      <c r="D6">
        <v>58</v>
      </c>
      <c r="E6">
        <v>1</v>
      </c>
      <c r="F6">
        <v>1000000000</v>
      </c>
      <c r="G6">
        <v>1000000000</v>
      </c>
      <c r="H6">
        <v>1000000000</v>
      </c>
      <c r="I6">
        <v>1000000000</v>
      </c>
      <c r="J6">
        <v>1000000000</v>
      </c>
      <c r="K6">
        <v>1000000000</v>
      </c>
      <c r="L6">
        <v>1000000000</v>
      </c>
      <c r="M6">
        <v>1000000000</v>
      </c>
      <c r="N6" t="s">
        <v>1960</v>
      </c>
      <c r="O6" t="s">
        <v>1757</v>
      </c>
      <c r="P6">
        <v>14</v>
      </c>
      <c r="Q6">
        <v>1</v>
      </c>
      <c r="R6">
        <v>1000000000</v>
      </c>
      <c r="S6">
        <v>1000000000</v>
      </c>
      <c r="T6" t="s">
        <v>1756</v>
      </c>
      <c r="U6">
        <v>58</v>
      </c>
      <c r="V6">
        <v>1000000000</v>
      </c>
      <c r="W6">
        <v>1000000000</v>
      </c>
      <c r="X6">
        <v>1000000000</v>
      </c>
      <c r="Y6">
        <v>1000000000</v>
      </c>
      <c r="Z6">
        <v>1000000000</v>
      </c>
      <c r="AA6">
        <v>1000000000</v>
      </c>
      <c r="AB6">
        <v>1000000000</v>
      </c>
      <c r="AC6">
        <v>1000000000</v>
      </c>
      <c r="AD6">
        <v>1000000000</v>
      </c>
      <c r="AE6">
        <v>1000000000</v>
      </c>
      <c r="AF6">
        <v>8</v>
      </c>
      <c r="AG6">
        <v>0.9</v>
      </c>
      <c r="AH6" t="s">
        <v>1960</v>
      </c>
      <c r="AI6">
        <v>2</v>
      </c>
      <c r="AJ6" t="s">
        <v>1960</v>
      </c>
      <c r="AK6">
        <v>2</v>
      </c>
      <c r="AL6" t="s">
        <v>1960</v>
      </c>
      <c r="AM6" t="s">
        <v>1960</v>
      </c>
      <c r="AN6" t="s">
        <v>1960</v>
      </c>
      <c r="AO6" t="s">
        <v>1960</v>
      </c>
      <c r="AP6" t="s">
        <v>1960</v>
      </c>
      <c r="AQ6" t="s">
        <v>1960</v>
      </c>
      <c r="AR6" t="s">
        <v>1960</v>
      </c>
      <c r="AS6" t="s">
        <v>1960</v>
      </c>
      <c r="AT6" t="s">
        <v>1960</v>
      </c>
      <c r="AU6" t="s">
        <v>1960</v>
      </c>
      <c r="AV6" t="s">
        <v>1960</v>
      </c>
      <c r="AW6" t="s">
        <v>1960</v>
      </c>
      <c r="AX6" t="s">
        <v>1960</v>
      </c>
      <c r="AY6" t="s">
        <v>1960</v>
      </c>
      <c r="AZ6" t="s">
        <v>1960</v>
      </c>
    </row>
    <row r="7" spans="1:52" x14ac:dyDescent="0.2">
      <c r="A7" t="s">
        <v>2</v>
      </c>
      <c r="B7">
        <v>441</v>
      </c>
      <c r="C7" t="s">
        <v>1756</v>
      </c>
      <c r="D7">
        <v>58</v>
      </c>
      <c r="E7">
        <v>0.2</v>
      </c>
      <c r="F7">
        <v>0.6</v>
      </c>
      <c r="G7">
        <v>1.2</v>
      </c>
      <c r="H7">
        <v>4.3</v>
      </c>
      <c r="I7">
        <v>13</v>
      </c>
      <c r="J7">
        <v>13</v>
      </c>
      <c r="K7">
        <v>4.3</v>
      </c>
      <c r="L7">
        <v>5.0999999999999997E-2</v>
      </c>
      <c r="M7">
        <v>13</v>
      </c>
      <c r="N7" t="s">
        <v>1960</v>
      </c>
      <c r="O7" t="s">
        <v>1757</v>
      </c>
      <c r="P7">
        <v>14</v>
      </c>
      <c r="Q7">
        <v>0.2</v>
      </c>
      <c r="R7">
        <v>1000000000</v>
      </c>
      <c r="S7">
        <v>6</v>
      </c>
      <c r="T7" t="s">
        <v>1756</v>
      </c>
      <c r="U7">
        <v>58</v>
      </c>
      <c r="V7">
        <v>0.2</v>
      </c>
      <c r="W7">
        <v>0.6</v>
      </c>
      <c r="X7">
        <v>4</v>
      </c>
      <c r="Y7">
        <v>14</v>
      </c>
      <c r="Z7">
        <v>14</v>
      </c>
      <c r="AA7">
        <v>4.3</v>
      </c>
      <c r="AB7">
        <v>5.0999999999999997E-2</v>
      </c>
      <c r="AC7">
        <v>4</v>
      </c>
      <c r="AD7">
        <v>4</v>
      </c>
      <c r="AE7">
        <v>2.7</v>
      </c>
      <c r="AF7">
        <v>0.4</v>
      </c>
      <c r="AG7">
        <v>7.0000000000000001E-3</v>
      </c>
      <c r="AH7">
        <v>2.1000000000000001E-2</v>
      </c>
      <c r="AI7">
        <v>2</v>
      </c>
      <c r="AJ7" t="s">
        <v>1960</v>
      </c>
      <c r="AK7">
        <v>2</v>
      </c>
      <c r="AL7" t="s">
        <v>1960</v>
      </c>
      <c r="AM7" t="s">
        <v>1960</v>
      </c>
      <c r="AN7" t="s">
        <v>1960</v>
      </c>
      <c r="AO7" t="s">
        <v>1960</v>
      </c>
      <c r="AP7" t="s">
        <v>1960</v>
      </c>
      <c r="AQ7" t="s">
        <v>1960</v>
      </c>
      <c r="AR7" t="s">
        <v>1960</v>
      </c>
      <c r="AS7" t="s">
        <v>1960</v>
      </c>
      <c r="AT7" t="s">
        <v>1960</v>
      </c>
      <c r="AU7" t="s">
        <v>1960</v>
      </c>
      <c r="AV7" t="s">
        <v>1960</v>
      </c>
      <c r="AW7" t="s">
        <v>1960</v>
      </c>
      <c r="AX7" t="s">
        <v>1960</v>
      </c>
      <c r="AY7" t="s">
        <v>1960</v>
      </c>
      <c r="AZ7" t="s">
        <v>1960</v>
      </c>
    </row>
    <row r="8" spans="1:52" x14ac:dyDescent="0.2">
      <c r="A8" t="s">
        <v>57</v>
      </c>
      <c r="B8">
        <v>517</v>
      </c>
      <c r="C8" t="s">
        <v>1756</v>
      </c>
      <c r="D8">
        <v>58</v>
      </c>
      <c r="E8">
        <v>10</v>
      </c>
      <c r="F8">
        <v>55</v>
      </c>
      <c r="G8">
        <v>62</v>
      </c>
      <c r="H8">
        <v>180</v>
      </c>
      <c r="I8">
        <v>180</v>
      </c>
      <c r="J8">
        <v>180</v>
      </c>
      <c r="K8">
        <v>180</v>
      </c>
      <c r="L8">
        <v>0.17</v>
      </c>
      <c r="M8">
        <v>1000000000</v>
      </c>
      <c r="N8" t="s">
        <v>1960</v>
      </c>
      <c r="O8" t="s">
        <v>1757</v>
      </c>
      <c r="P8">
        <v>14</v>
      </c>
      <c r="Q8">
        <v>1</v>
      </c>
      <c r="R8">
        <v>1000000000</v>
      </c>
      <c r="S8">
        <v>30</v>
      </c>
      <c r="T8" t="s">
        <v>1756</v>
      </c>
      <c r="U8">
        <v>58</v>
      </c>
      <c r="V8">
        <v>10</v>
      </c>
      <c r="W8">
        <v>55</v>
      </c>
      <c r="X8">
        <v>120</v>
      </c>
      <c r="Y8">
        <v>380</v>
      </c>
      <c r="Z8">
        <v>380</v>
      </c>
      <c r="AA8">
        <v>180</v>
      </c>
      <c r="AB8">
        <v>0.17</v>
      </c>
      <c r="AC8">
        <v>120</v>
      </c>
      <c r="AD8">
        <v>120</v>
      </c>
      <c r="AE8">
        <v>180</v>
      </c>
      <c r="AF8">
        <v>50</v>
      </c>
      <c r="AG8">
        <v>2</v>
      </c>
      <c r="AH8" t="s">
        <v>1960</v>
      </c>
      <c r="AI8">
        <v>2</v>
      </c>
      <c r="AJ8" t="s">
        <v>1960</v>
      </c>
      <c r="AK8">
        <v>2</v>
      </c>
      <c r="AL8" t="s">
        <v>1960</v>
      </c>
      <c r="AM8" t="s">
        <v>1960</v>
      </c>
      <c r="AN8" t="s">
        <v>1960</v>
      </c>
      <c r="AO8" t="s">
        <v>1960</v>
      </c>
      <c r="AP8" t="s">
        <v>1960</v>
      </c>
      <c r="AQ8" t="s">
        <v>1960</v>
      </c>
      <c r="AR8" t="s">
        <v>1960</v>
      </c>
      <c r="AS8" t="s">
        <v>1960</v>
      </c>
      <c r="AT8" t="s">
        <v>1960</v>
      </c>
      <c r="AU8" t="s">
        <v>1960</v>
      </c>
      <c r="AV8" t="s">
        <v>1960</v>
      </c>
      <c r="AW8" t="s">
        <v>1960</v>
      </c>
      <c r="AX8" t="s">
        <v>1960</v>
      </c>
      <c r="AY8" t="s">
        <v>1960</v>
      </c>
      <c r="AZ8" t="s">
        <v>1960</v>
      </c>
    </row>
    <row r="9" spans="1:52" x14ac:dyDescent="0.2">
      <c r="A9" t="s">
        <v>1758</v>
      </c>
      <c r="B9">
        <v>3510</v>
      </c>
      <c r="C9" t="s">
        <v>1756</v>
      </c>
      <c r="D9">
        <v>58</v>
      </c>
      <c r="E9">
        <v>1000000000</v>
      </c>
      <c r="F9">
        <v>1000000000</v>
      </c>
      <c r="G9">
        <v>1000000000</v>
      </c>
      <c r="H9">
        <v>1000000000</v>
      </c>
      <c r="I9">
        <v>1000000000</v>
      </c>
      <c r="J9">
        <v>1000000000</v>
      </c>
      <c r="K9">
        <v>1000000000</v>
      </c>
      <c r="L9">
        <v>1000000000</v>
      </c>
      <c r="M9">
        <v>180</v>
      </c>
      <c r="N9" t="s">
        <v>1960</v>
      </c>
      <c r="O9" t="s">
        <v>1757</v>
      </c>
      <c r="P9">
        <v>14</v>
      </c>
      <c r="Q9">
        <v>1000000000</v>
      </c>
      <c r="R9">
        <v>1000000000</v>
      </c>
      <c r="S9">
        <v>1000000000</v>
      </c>
      <c r="T9" t="s">
        <v>1756</v>
      </c>
      <c r="U9">
        <v>58</v>
      </c>
      <c r="V9">
        <v>1000000000</v>
      </c>
      <c r="W9">
        <v>1000000000</v>
      </c>
      <c r="X9">
        <v>1000000000</v>
      </c>
      <c r="Y9">
        <v>1000000000</v>
      </c>
      <c r="Z9">
        <v>1000000000</v>
      </c>
      <c r="AA9">
        <v>1000000000</v>
      </c>
      <c r="AB9">
        <v>1000000000</v>
      </c>
      <c r="AC9">
        <v>1000000000</v>
      </c>
      <c r="AD9">
        <v>1000000000</v>
      </c>
      <c r="AE9">
        <v>1000000000</v>
      </c>
      <c r="AF9">
        <v>50</v>
      </c>
      <c r="AG9">
        <v>2</v>
      </c>
      <c r="AH9" t="s">
        <v>1960</v>
      </c>
      <c r="AI9">
        <v>2</v>
      </c>
      <c r="AJ9" t="s">
        <v>1960</v>
      </c>
      <c r="AK9">
        <v>2</v>
      </c>
      <c r="AL9" t="s">
        <v>1960</v>
      </c>
      <c r="AM9" t="s">
        <v>1960</v>
      </c>
      <c r="AN9" t="s">
        <v>1960</v>
      </c>
      <c r="AO9" t="s">
        <v>1960</v>
      </c>
      <c r="AP9" t="s">
        <v>1960</v>
      </c>
      <c r="AQ9" t="s">
        <v>1960</v>
      </c>
      <c r="AR9" t="s">
        <v>1960</v>
      </c>
      <c r="AS9" t="s">
        <v>1960</v>
      </c>
      <c r="AT9" t="s">
        <v>1960</v>
      </c>
      <c r="AU9" t="s">
        <v>1960</v>
      </c>
      <c r="AV9" t="s">
        <v>1960</v>
      </c>
      <c r="AW9" t="s">
        <v>1960</v>
      </c>
      <c r="AX9" t="s">
        <v>1960</v>
      </c>
      <c r="AY9" t="s">
        <v>1960</v>
      </c>
      <c r="AZ9" t="s">
        <v>1960</v>
      </c>
    </row>
    <row r="10" spans="1:52" x14ac:dyDescent="0.2">
      <c r="A10" t="s">
        <v>1759</v>
      </c>
      <c r="B10">
        <v>516</v>
      </c>
      <c r="C10" t="s">
        <v>1756</v>
      </c>
      <c r="D10">
        <v>58</v>
      </c>
      <c r="E10">
        <v>1000000000</v>
      </c>
      <c r="F10">
        <v>1000000000</v>
      </c>
      <c r="G10">
        <v>1000000000</v>
      </c>
      <c r="H10">
        <v>1000000000</v>
      </c>
      <c r="I10">
        <v>1000000000</v>
      </c>
      <c r="J10">
        <v>1000000000</v>
      </c>
      <c r="K10">
        <v>1000000000</v>
      </c>
      <c r="L10">
        <v>1000000000</v>
      </c>
      <c r="M10">
        <v>78</v>
      </c>
      <c r="N10" t="s">
        <v>1960</v>
      </c>
      <c r="O10" t="s">
        <v>1757</v>
      </c>
      <c r="P10">
        <v>14</v>
      </c>
      <c r="Q10">
        <v>1000000000</v>
      </c>
      <c r="R10">
        <v>1000000000</v>
      </c>
      <c r="S10">
        <v>1000000000</v>
      </c>
      <c r="T10" t="s">
        <v>1756</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1960</v>
      </c>
      <c r="AI10">
        <v>2</v>
      </c>
      <c r="AJ10" t="s">
        <v>1960</v>
      </c>
      <c r="AK10">
        <v>2</v>
      </c>
      <c r="AL10" t="s">
        <v>1960</v>
      </c>
      <c r="AM10" t="s">
        <v>1960</v>
      </c>
      <c r="AN10" t="s">
        <v>1960</v>
      </c>
      <c r="AO10" t="s">
        <v>1960</v>
      </c>
      <c r="AP10" t="s">
        <v>1960</v>
      </c>
      <c r="AQ10" t="s">
        <v>1960</v>
      </c>
      <c r="AR10" t="s">
        <v>1960</v>
      </c>
      <c r="AS10" t="s">
        <v>1960</v>
      </c>
      <c r="AT10" t="s">
        <v>1960</v>
      </c>
      <c r="AU10" t="s">
        <v>1960</v>
      </c>
      <c r="AV10" t="s">
        <v>1960</v>
      </c>
      <c r="AW10" t="s">
        <v>1960</v>
      </c>
      <c r="AX10" t="s">
        <v>1960</v>
      </c>
      <c r="AY10" t="s">
        <v>1960</v>
      </c>
      <c r="AZ10" t="s">
        <v>1960</v>
      </c>
    </row>
    <row r="11" spans="1:52" x14ac:dyDescent="0.2">
      <c r="A11" t="s">
        <v>3</v>
      </c>
      <c r="B11">
        <v>527</v>
      </c>
      <c r="C11" t="s">
        <v>1756</v>
      </c>
      <c r="D11">
        <v>58</v>
      </c>
      <c r="E11">
        <v>3</v>
      </c>
      <c r="F11">
        <v>15</v>
      </c>
      <c r="G11">
        <v>35</v>
      </c>
      <c r="H11">
        <v>190</v>
      </c>
      <c r="I11">
        <v>190</v>
      </c>
      <c r="J11">
        <v>190</v>
      </c>
      <c r="K11">
        <v>130</v>
      </c>
      <c r="L11">
        <v>0.24</v>
      </c>
      <c r="M11">
        <v>190</v>
      </c>
      <c r="N11" t="s">
        <v>1960</v>
      </c>
      <c r="O11" t="s">
        <v>1757</v>
      </c>
      <c r="P11">
        <v>14</v>
      </c>
      <c r="Q11">
        <v>2</v>
      </c>
      <c r="R11">
        <v>1000000000</v>
      </c>
      <c r="S11">
        <v>100</v>
      </c>
      <c r="T11" t="s">
        <v>1756</v>
      </c>
      <c r="U11">
        <v>58</v>
      </c>
      <c r="V11">
        <v>3</v>
      </c>
      <c r="W11">
        <v>15</v>
      </c>
      <c r="X11">
        <v>25</v>
      </c>
      <c r="Y11">
        <v>240</v>
      </c>
      <c r="Z11">
        <v>240</v>
      </c>
      <c r="AA11">
        <v>130</v>
      </c>
      <c r="AB11">
        <v>0.24</v>
      </c>
      <c r="AC11">
        <v>25</v>
      </c>
      <c r="AD11">
        <v>1000000000</v>
      </c>
      <c r="AE11">
        <v>190</v>
      </c>
      <c r="AF11">
        <v>2</v>
      </c>
      <c r="AG11">
        <v>0.28000000000000003</v>
      </c>
      <c r="AH11" t="s">
        <v>1960</v>
      </c>
      <c r="AI11">
        <v>2</v>
      </c>
      <c r="AJ11" t="s">
        <v>1960</v>
      </c>
      <c r="AK11">
        <v>2</v>
      </c>
      <c r="AL11" t="s">
        <v>1960</v>
      </c>
      <c r="AM11" t="s">
        <v>1960</v>
      </c>
      <c r="AN11" t="s">
        <v>1960</v>
      </c>
      <c r="AO11" t="s">
        <v>1960</v>
      </c>
      <c r="AP11" t="s">
        <v>1960</v>
      </c>
      <c r="AQ11" t="s">
        <v>1960</v>
      </c>
      <c r="AR11" t="s">
        <v>1960</v>
      </c>
      <c r="AS11" t="s">
        <v>1960</v>
      </c>
      <c r="AT11" t="s">
        <v>1960</v>
      </c>
      <c r="AU11" t="s">
        <v>1960</v>
      </c>
      <c r="AV11" t="s">
        <v>1960</v>
      </c>
      <c r="AW11" t="s">
        <v>1960</v>
      </c>
      <c r="AX11" t="s">
        <v>1960</v>
      </c>
      <c r="AY11" t="s">
        <v>1960</v>
      </c>
      <c r="AZ11" t="s">
        <v>1960</v>
      </c>
    </row>
    <row r="12" spans="1:52" x14ac:dyDescent="0.2">
      <c r="A12" t="s">
        <v>4</v>
      </c>
      <c r="B12">
        <v>971</v>
      </c>
      <c r="C12" t="s">
        <v>1756</v>
      </c>
      <c r="D12">
        <v>58</v>
      </c>
      <c r="E12">
        <v>5</v>
      </c>
      <c r="F12">
        <v>40</v>
      </c>
      <c r="G12">
        <v>54</v>
      </c>
      <c r="H12">
        <v>190</v>
      </c>
      <c r="I12">
        <v>190</v>
      </c>
      <c r="J12">
        <v>190</v>
      </c>
      <c r="K12">
        <v>113</v>
      </c>
      <c r="L12">
        <v>1</v>
      </c>
      <c r="M12">
        <v>190</v>
      </c>
      <c r="N12" t="s">
        <v>1960</v>
      </c>
      <c r="O12" t="s">
        <v>1757</v>
      </c>
      <c r="P12">
        <v>14</v>
      </c>
      <c r="Q12">
        <v>2</v>
      </c>
      <c r="R12">
        <v>1000000000</v>
      </c>
      <c r="S12">
        <v>75</v>
      </c>
      <c r="T12" t="s">
        <v>1756</v>
      </c>
      <c r="U12">
        <v>58</v>
      </c>
      <c r="V12">
        <v>5</v>
      </c>
      <c r="W12">
        <v>40</v>
      </c>
      <c r="X12">
        <v>96</v>
      </c>
      <c r="Y12">
        <v>190</v>
      </c>
      <c r="Z12">
        <v>190</v>
      </c>
      <c r="AA12">
        <v>113</v>
      </c>
      <c r="AB12">
        <v>1</v>
      </c>
      <c r="AC12">
        <v>96</v>
      </c>
      <c r="AD12">
        <v>60</v>
      </c>
      <c r="AE12">
        <v>190</v>
      </c>
      <c r="AF12">
        <v>15</v>
      </c>
      <c r="AG12">
        <v>0.6</v>
      </c>
      <c r="AH12">
        <v>0.6</v>
      </c>
      <c r="AI12">
        <v>2</v>
      </c>
      <c r="AJ12" t="s">
        <v>1960</v>
      </c>
      <c r="AK12">
        <v>2</v>
      </c>
      <c r="AL12" t="s">
        <v>1960</v>
      </c>
      <c r="AM12" t="s">
        <v>1960</v>
      </c>
      <c r="AN12" t="s">
        <v>1960</v>
      </c>
      <c r="AO12" t="s">
        <v>1960</v>
      </c>
      <c r="AP12" t="s">
        <v>1960</v>
      </c>
      <c r="AQ12" t="s">
        <v>1960</v>
      </c>
      <c r="AR12" t="s">
        <v>1960</v>
      </c>
      <c r="AS12" t="s">
        <v>1960</v>
      </c>
      <c r="AT12" t="s">
        <v>1960</v>
      </c>
      <c r="AU12" t="s">
        <v>1960</v>
      </c>
      <c r="AV12" t="s">
        <v>1960</v>
      </c>
      <c r="AW12" t="s">
        <v>1960</v>
      </c>
      <c r="AX12" t="s">
        <v>1960</v>
      </c>
      <c r="AY12" t="s">
        <v>1960</v>
      </c>
      <c r="AZ12" t="s">
        <v>1960</v>
      </c>
    </row>
    <row r="13" spans="1:52" x14ac:dyDescent="0.2">
      <c r="A13" t="s">
        <v>5</v>
      </c>
      <c r="B13">
        <v>1097</v>
      </c>
      <c r="C13" t="s">
        <v>1756</v>
      </c>
      <c r="D13">
        <v>58</v>
      </c>
      <c r="E13">
        <v>0.05</v>
      </c>
      <c r="F13">
        <v>0.15</v>
      </c>
      <c r="G13">
        <v>0.83</v>
      </c>
      <c r="H13">
        <v>4.8</v>
      </c>
      <c r="I13">
        <v>36</v>
      </c>
      <c r="J13">
        <v>36</v>
      </c>
      <c r="K13">
        <v>4.8</v>
      </c>
      <c r="L13">
        <v>0.49</v>
      </c>
      <c r="M13">
        <v>1000000000</v>
      </c>
      <c r="N13" t="s">
        <v>1960</v>
      </c>
      <c r="O13" t="s">
        <v>1757</v>
      </c>
      <c r="P13">
        <v>14</v>
      </c>
      <c r="Q13">
        <v>0.05</v>
      </c>
      <c r="R13">
        <v>1000000000</v>
      </c>
      <c r="S13">
        <v>0.3</v>
      </c>
      <c r="T13" t="s">
        <v>1756</v>
      </c>
      <c r="U13">
        <v>58</v>
      </c>
      <c r="V13">
        <v>0.05</v>
      </c>
      <c r="W13">
        <v>0.15</v>
      </c>
      <c r="X13">
        <v>1.2</v>
      </c>
      <c r="Y13">
        <v>10</v>
      </c>
      <c r="Z13">
        <v>10</v>
      </c>
      <c r="AA13">
        <v>4.8</v>
      </c>
      <c r="AB13">
        <v>0.49</v>
      </c>
      <c r="AC13">
        <v>1.2</v>
      </c>
      <c r="AD13">
        <v>1.2</v>
      </c>
      <c r="AE13">
        <v>2.9</v>
      </c>
      <c r="AF13">
        <v>0.2</v>
      </c>
      <c r="AG13">
        <v>3.3999999999999998E-3</v>
      </c>
      <c r="AH13">
        <v>1.6999999999999999E-3</v>
      </c>
      <c r="AI13">
        <v>2</v>
      </c>
      <c r="AJ13" t="s">
        <v>1960</v>
      </c>
      <c r="AK13">
        <v>2</v>
      </c>
      <c r="AL13" t="s">
        <v>1960</v>
      </c>
      <c r="AM13" t="s">
        <v>1960</v>
      </c>
      <c r="AN13" t="s">
        <v>1960</v>
      </c>
      <c r="AO13" t="s">
        <v>1960</v>
      </c>
      <c r="AP13" t="s">
        <v>1960</v>
      </c>
      <c r="AQ13" t="s">
        <v>1960</v>
      </c>
      <c r="AR13" t="s">
        <v>1960</v>
      </c>
      <c r="AS13" t="s">
        <v>1960</v>
      </c>
      <c r="AT13" t="s">
        <v>1960</v>
      </c>
      <c r="AU13" t="s">
        <v>1960</v>
      </c>
      <c r="AV13" t="s">
        <v>1960</v>
      </c>
      <c r="AW13" t="s">
        <v>1960</v>
      </c>
      <c r="AX13" t="s">
        <v>1960</v>
      </c>
      <c r="AY13" t="s">
        <v>1960</v>
      </c>
      <c r="AZ13" t="s">
        <v>1960</v>
      </c>
    </row>
    <row r="14" spans="1:52" x14ac:dyDescent="0.2">
      <c r="A14" t="s">
        <v>1760</v>
      </c>
      <c r="B14">
        <v>2574</v>
      </c>
      <c r="C14" t="s">
        <v>1756</v>
      </c>
      <c r="D14">
        <v>58</v>
      </c>
      <c r="E14">
        <v>1000000000</v>
      </c>
      <c r="F14">
        <v>1000000000</v>
      </c>
      <c r="G14">
        <v>1000000000</v>
      </c>
      <c r="H14">
        <v>1000000000</v>
      </c>
      <c r="I14">
        <v>1000000000</v>
      </c>
      <c r="J14">
        <v>1000000000</v>
      </c>
      <c r="K14">
        <v>1000000000</v>
      </c>
      <c r="L14">
        <v>1000000000</v>
      </c>
      <c r="M14">
        <v>36</v>
      </c>
      <c r="N14" t="s">
        <v>1960</v>
      </c>
      <c r="O14" t="s">
        <v>1757</v>
      </c>
      <c r="P14">
        <v>14</v>
      </c>
      <c r="Q14">
        <v>1000000000</v>
      </c>
      <c r="R14">
        <v>1000000000</v>
      </c>
      <c r="S14">
        <v>1000000000</v>
      </c>
      <c r="T14" t="s">
        <v>1756</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1960</v>
      </c>
      <c r="AK14">
        <v>2</v>
      </c>
      <c r="AL14" t="s">
        <v>1960</v>
      </c>
      <c r="AM14" t="s">
        <v>1960</v>
      </c>
      <c r="AN14" t="s">
        <v>1960</v>
      </c>
      <c r="AO14" t="s">
        <v>1960</v>
      </c>
      <c r="AP14" t="s">
        <v>1960</v>
      </c>
      <c r="AQ14" t="s">
        <v>1960</v>
      </c>
      <c r="AR14" t="s">
        <v>1960</v>
      </c>
      <c r="AS14" t="s">
        <v>1960</v>
      </c>
      <c r="AT14" t="s">
        <v>1960</v>
      </c>
      <c r="AU14" t="s">
        <v>1960</v>
      </c>
      <c r="AV14" t="s">
        <v>1960</v>
      </c>
      <c r="AW14" t="s">
        <v>1960</v>
      </c>
      <c r="AX14" t="s">
        <v>1960</v>
      </c>
      <c r="AY14" t="s">
        <v>1960</v>
      </c>
      <c r="AZ14" t="s">
        <v>1960</v>
      </c>
    </row>
    <row r="15" spans="1:52" x14ac:dyDescent="0.2">
      <c r="A15" t="s">
        <v>1761</v>
      </c>
      <c r="B15">
        <v>2575</v>
      </c>
      <c r="C15" t="s">
        <v>1756</v>
      </c>
      <c r="D15">
        <v>58</v>
      </c>
      <c r="E15">
        <v>1000000000</v>
      </c>
      <c r="F15">
        <v>1000000000</v>
      </c>
      <c r="G15">
        <v>1000000000</v>
      </c>
      <c r="H15">
        <v>1000000000</v>
      </c>
      <c r="I15">
        <v>1000000000</v>
      </c>
      <c r="J15">
        <v>1000000000</v>
      </c>
      <c r="K15">
        <v>1000000000</v>
      </c>
      <c r="L15">
        <v>1000000000</v>
      </c>
      <c r="M15">
        <v>4</v>
      </c>
      <c r="N15" t="s">
        <v>1960</v>
      </c>
      <c r="O15" t="s">
        <v>1757</v>
      </c>
      <c r="P15">
        <v>14</v>
      </c>
      <c r="Q15">
        <v>1000000000</v>
      </c>
      <c r="R15">
        <v>1000000000</v>
      </c>
      <c r="S15">
        <v>1000000000</v>
      </c>
      <c r="T15" t="s">
        <v>1756</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1960</v>
      </c>
      <c r="AK15">
        <v>2</v>
      </c>
      <c r="AL15" t="s">
        <v>1960</v>
      </c>
      <c r="AM15" t="s">
        <v>1960</v>
      </c>
      <c r="AN15" t="s">
        <v>1960</v>
      </c>
      <c r="AO15" t="s">
        <v>1960</v>
      </c>
      <c r="AP15" t="s">
        <v>1960</v>
      </c>
      <c r="AQ15" t="s">
        <v>1960</v>
      </c>
      <c r="AR15" t="s">
        <v>1960</v>
      </c>
      <c r="AS15" t="s">
        <v>1960</v>
      </c>
      <c r="AT15" t="s">
        <v>1960</v>
      </c>
      <c r="AU15" t="s">
        <v>1960</v>
      </c>
      <c r="AV15" t="s">
        <v>1960</v>
      </c>
      <c r="AW15" t="s">
        <v>1960</v>
      </c>
      <c r="AX15" t="s">
        <v>1960</v>
      </c>
      <c r="AY15" t="s">
        <v>1960</v>
      </c>
      <c r="AZ15" t="s">
        <v>1960</v>
      </c>
    </row>
    <row r="16" spans="1:52" x14ac:dyDescent="0.2">
      <c r="A16" t="s">
        <v>6</v>
      </c>
      <c r="B16">
        <v>1116</v>
      </c>
      <c r="C16" t="s">
        <v>1756</v>
      </c>
      <c r="D16">
        <v>58</v>
      </c>
      <c r="E16">
        <v>10</v>
      </c>
      <c r="F16">
        <v>50</v>
      </c>
      <c r="G16">
        <v>210</v>
      </c>
      <c r="H16">
        <v>530</v>
      </c>
      <c r="I16">
        <v>530</v>
      </c>
      <c r="J16">
        <v>530</v>
      </c>
      <c r="K16">
        <v>308</v>
      </c>
      <c r="L16">
        <v>15</v>
      </c>
      <c r="M16">
        <v>530</v>
      </c>
      <c r="N16" t="s">
        <v>1960</v>
      </c>
      <c r="O16" t="s">
        <v>1757</v>
      </c>
      <c r="P16">
        <v>14</v>
      </c>
      <c r="Q16">
        <v>2</v>
      </c>
      <c r="R16">
        <v>1000000000</v>
      </c>
      <c r="S16">
        <v>75</v>
      </c>
      <c r="T16" t="s">
        <v>1756</v>
      </c>
      <c r="U16">
        <v>58</v>
      </c>
      <c r="V16">
        <v>10</v>
      </c>
      <c r="W16">
        <v>50</v>
      </c>
      <c r="X16">
        <v>138</v>
      </c>
      <c r="Y16">
        <v>580</v>
      </c>
      <c r="Z16">
        <v>580</v>
      </c>
      <c r="AA16">
        <v>308</v>
      </c>
      <c r="AB16">
        <v>15</v>
      </c>
      <c r="AC16">
        <v>138</v>
      </c>
      <c r="AD16">
        <v>110</v>
      </c>
      <c r="AE16">
        <v>183</v>
      </c>
      <c r="AF16">
        <v>50</v>
      </c>
      <c r="AG16">
        <v>1</v>
      </c>
      <c r="AH16">
        <v>1</v>
      </c>
      <c r="AI16">
        <v>2</v>
      </c>
      <c r="AJ16" t="s">
        <v>1960</v>
      </c>
      <c r="AK16">
        <v>2</v>
      </c>
      <c r="AL16" t="s">
        <v>6</v>
      </c>
      <c r="AM16">
        <v>370</v>
      </c>
      <c r="AN16" t="s">
        <v>1961</v>
      </c>
      <c r="AO16" t="s">
        <v>1960</v>
      </c>
      <c r="AP16" t="s">
        <v>1960</v>
      </c>
      <c r="AQ16" t="s">
        <v>1960</v>
      </c>
      <c r="AR16" t="s">
        <v>1960</v>
      </c>
      <c r="AS16" t="s">
        <v>1960</v>
      </c>
      <c r="AT16" t="s">
        <v>1960</v>
      </c>
      <c r="AU16" t="s">
        <v>1960</v>
      </c>
      <c r="AV16" t="s">
        <v>1960</v>
      </c>
      <c r="AW16" t="s">
        <v>1960</v>
      </c>
      <c r="AX16" t="s">
        <v>1960</v>
      </c>
      <c r="AY16" t="s">
        <v>1960</v>
      </c>
      <c r="AZ16" t="s">
        <v>1960</v>
      </c>
    </row>
    <row r="17" spans="1:52" x14ac:dyDescent="0.2">
      <c r="A17" t="s">
        <v>7</v>
      </c>
      <c r="B17">
        <v>1243</v>
      </c>
      <c r="C17" t="s">
        <v>1756</v>
      </c>
      <c r="D17">
        <v>58</v>
      </c>
      <c r="E17">
        <v>1.5</v>
      </c>
      <c r="F17">
        <v>1.5</v>
      </c>
      <c r="G17">
        <v>88</v>
      </c>
      <c r="H17">
        <v>190</v>
      </c>
      <c r="I17">
        <v>190</v>
      </c>
      <c r="J17">
        <v>190</v>
      </c>
      <c r="K17">
        <v>105</v>
      </c>
      <c r="L17">
        <v>0.48</v>
      </c>
      <c r="M17">
        <v>190</v>
      </c>
      <c r="N17" t="s">
        <v>1960</v>
      </c>
      <c r="O17" t="s">
        <v>1757</v>
      </c>
      <c r="P17">
        <v>14</v>
      </c>
      <c r="Q17">
        <v>2</v>
      </c>
      <c r="R17">
        <v>1000000000</v>
      </c>
      <c r="S17">
        <v>300</v>
      </c>
      <c r="T17" t="s">
        <v>1756</v>
      </c>
      <c r="U17">
        <v>58</v>
      </c>
      <c r="V17">
        <v>1.5</v>
      </c>
      <c r="W17">
        <v>1.5</v>
      </c>
      <c r="X17">
        <v>5</v>
      </c>
      <c r="Y17">
        <v>200</v>
      </c>
      <c r="Z17">
        <v>200</v>
      </c>
      <c r="AA17">
        <v>105</v>
      </c>
      <c r="AB17">
        <v>0.48</v>
      </c>
      <c r="AC17">
        <v>5</v>
      </c>
      <c r="AD17">
        <v>1000000000</v>
      </c>
      <c r="AE17">
        <v>7</v>
      </c>
      <c r="AF17">
        <v>1</v>
      </c>
      <c r="AG17" t="s">
        <v>1960</v>
      </c>
      <c r="AH17" t="s">
        <v>1960</v>
      </c>
      <c r="AI17">
        <v>2</v>
      </c>
      <c r="AJ17" t="s">
        <v>1960</v>
      </c>
      <c r="AK17">
        <v>2</v>
      </c>
      <c r="AL17" t="s">
        <v>1960</v>
      </c>
      <c r="AM17" t="s">
        <v>1960</v>
      </c>
      <c r="AN17" t="s">
        <v>1960</v>
      </c>
      <c r="AO17" t="s">
        <v>1960</v>
      </c>
      <c r="AP17" t="s">
        <v>1960</v>
      </c>
      <c r="AQ17" t="s">
        <v>1960</v>
      </c>
      <c r="AR17" t="s">
        <v>1960</v>
      </c>
      <c r="AS17" t="s">
        <v>1960</v>
      </c>
      <c r="AT17" t="s">
        <v>1960</v>
      </c>
      <c r="AU17" t="s">
        <v>1960</v>
      </c>
      <c r="AV17" t="s">
        <v>1960</v>
      </c>
      <c r="AW17" t="s">
        <v>1960</v>
      </c>
      <c r="AX17" t="s">
        <v>1960</v>
      </c>
      <c r="AY17" t="s">
        <v>1960</v>
      </c>
      <c r="AZ17" t="s">
        <v>1960</v>
      </c>
    </row>
    <row r="18" spans="1:52" x14ac:dyDescent="0.2">
      <c r="A18" t="s">
        <v>8</v>
      </c>
      <c r="B18">
        <v>1267</v>
      </c>
      <c r="C18" t="s">
        <v>1756</v>
      </c>
      <c r="D18">
        <v>58</v>
      </c>
      <c r="E18">
        <v>4</v>
      </c>
      <c r="F18">
        <v>35</v>
      </c>
      <c r="G18">
        <v>39</v>
      </c>
      <c r="H18">
        <v>100</v>
      </c>
      <c r="I18">
        <v>100</v>
      </c>
      <c r="J18">
        <v>100</v>
      </c>
      <c r="K18">
        <v>100</v>
      </c>
      <c r="L18">
        <v>0.21</v>
      </c>
      <c r="M18">
        <v>100</v>
      </c>
      <c r="N18" t="s">
        <v>1960</v>
      </c>
      <c r="O18" t="s">
        <v>1757</v>
      </c>
      <c r="P18">
        <v>14</v>
      </c>
      <c r="Q18">
        <v>3</v>
      </c>
      <c r="R18">
        <v>1000000000</v>
      </c>
      <c r="S18">
        <v>75</v>
      </c>
      <c r="T18" t="s">
        <v>1756</v>
      </c>
      <c r="U18">
        <v>58</v>
      </c>
      <c r="V18">
        <v>4</v>
      </c>
      <c r="W18">
        <v>35</v>
      </c>
      <c r="X18">
        <v>50</v>
      </c>
      <c r="Y18">
        <v>210</v>
      </c>
      <c r="Z18">
        <v>210</v>
      </c>
      <c r="AA18">
        <v>100</v>
      </c>
      <c r="AB18">
        <v>0.21</v>
      </c>
      <c r="AC18">
        <v>50</v>
      </c>
      <c r="AD18">
        <v>45</v>
      </c>
      <c r="AE18">
        <v>58</v>
      </c>
      <c r="AF18">
        <v>10</v>
      </c>
      <c r="AG18">
        <v>1</v>
      </c>
      <c r="AH18" t="s">
        <v>1960</v>
      </c>
      <c r="AI18">
        <v>2</v>
      </c>
      <c r="AJ18" t="s">
        <v>1960</v>
      </c>
      <c r="AK18">
        <v>2</v>
      </c>
      <c r="AL18" t="s">
        <v>1960</v>
      </c>
      <c r="AM18" t="s">
        <v>1960</v>
      </c>
      <c r="AN18" t="s">
        <v>1960</v>
      </c>
      <c r="AO18" t="s">
        <v>1960</v>
      </c>
      <c r="AP18" t="s">
        <v>1960</v>
      </c>
      <c r="AQ18" t="s">
        <v>1960</v>
      </c>
      <c r="AR18" t="s">
        <v>1960</v>
      </c>
      <c r="AS18" t="s">
        <v>1960</v>
      </c>
      <c r="AT18" t="s">
        <v>1960</v>
      </c>
      <c r="AU18" t="s">
        <v>1960</v>
      </c>
      <c r="AV18" t="s">
        <v>1960</v>
      </c>
      <c r="AW18" t="s">
        <v>1960</v>
      </c>
      <c r="AX18" t="s">
        <v>1960</v>
      </c>
      <c r="AY18" t="s">
        <v>1960</v>
      </c>
      <c r="AZ18" t="s">
        <v>1960</v>
      </c>
    </row>
    <row r="19" spans="1:52" x14ac:dyDescent="0.2">
      <c r="A19" t="s">
        <v>1762</v>
      </c>
      <c r="B19">
        <v>1553</v>
      </c>
      <c r="C19" t="s">
        <v>1756</v>
      </c>
      <c r="D19">
        <v>58</v>
      </c>
      <c r="E19">
        <v>1</v>
      </c>
      <c r="F19">
        <v>1000000000</v>
      </c>
      <c r="G19">
        <v>1000000000</v>
      </c>
      <c r="H19">
        <v>1000000000</v>
      </c>
      <c r="I19">
        <v>1000000000</v>
      </c>
      <c r="J19">
        <v>1000000000</v>
      </c>
      <c r="K19">
        <v>1000000000</v>
      </c>
      <c r="L19">
        <v>1000000000</v>
      </c>
      <c r="M19">
        <v>1000000000</v>
      </c>
      <c r="N19" t="s">
        <v>1960</v>
      </c>
      <c r="O19" t="s">
        <v>1757</v>
      </c>
      <c r="P19">
        <v>14</v>
      </c>
      <c r="Q19">
        <v>5</v>
      </c>
      <c r="R19">
        <v>1000000000</v>
      </c>
      <c r="S19">
        <v>1000000000</v>
      </c>
      <c r="T19" t="s">
        <v>1756</v>
      </c>
      <c r="U19">
        <v>58</v>
      </c>
      <c r="V19">
        <v>1000000000</v>
      </c>
      <c r="W19">
        <v>1000000000</v>
      </c>
      <c r="X19">
        <v>1000000000</v>
      </c>
      <c r="Y19">
        <v>1000000000</v>
      </c>
      <c r="Z19">
        <v>1000000000</v>
      </c>
      <c r="AA19">
        <v>1000000000</v>
      </c>
      <c r="AB19">
        <v>1000000000</v>
      </c>
      <c r="AC19">
        <v>1000000000</v>
      </c>
      <c r="AD19">
        <v>1000000000</v>
      </c>
      <c r="AE19">
        <v>1000000000</v>
      </c>
      <c r="AF19">
        <v>1</v>
      </c>
      <c r="AG19" t="s">
        <v>1960</v>
      </c>
      <c r="AH19" t="s">
        <v>1960</v>
      </c>
      <c r="AI19">
        <v>2</v>
      </c>
      <c r="AJ19" t="s">
        <v>1960</v>
      </c>
      <c r="AK19">
        <v>2</v>
      </c>
      <c r="AL19" t="s">
        <v>1960</v>
      </c>
      <c r="AM19" t="s">
        <v>1960</v>
      </c>
      <c r="AN19" t="s">
        <v>1960</v>
      </c>
      <c r="AO19" t="s">
        <v>1960</v>
      </c>
      <c r="AP19" t="s">
        <v>1960</v>
      </c>
      <c r="AQ19" t="s">
        <v>1960</v>
      </c>
      <c r="AR19" t="s">
        <v>1960</v>
      </c>
      <c r="AS19" t="s">
        <v>1960</v>
      </c>
      <c r="AT19" t="s">
        <v>1960</v>
      </c>
      <c r="AU19" t="s">
        <v>1960</v>
      </c>
      <c r="AV19" t="s">
        <v>1960</v>
      </c>
      <c r="AW19" t="s">
        <v>1960</v>
      </c>
      <c r="AX19" t="s">
        <v>1960</v>
      </c>
      <c r="AY19" t="s">
        <v>1960</v>
      </c>
      <c r="AZ19" t="s">
        <v>1960</v>
      </c>
    </row>
    <row r="20" spans="1:52" x14ac:dyDescent="0.2">
      <c r="A20" t="s">
        <v>1556</v>
      </c>
      <c r="B20">
        <v>1564</v>
      </c>
      <c r="C20" t="s">
        <v>1756</v>
      </c>
      <c r="D20">
        <v>58</v>
      </c>
      <c r="E20">
        <v>1.5</v>
      </c>
      <c r="F20">
        <v>6.5</v>
      </c>
      <c r="G20">
        <v>180</v>
      </c>
      <c r="H20">
        <v>900</v>
      </c>
      <c r="I20">
        <v>1000000000</v>
      </c>
      <c r="J20">
        <v>1000000000</v>
      </c>
      <c r="K20">
        <v>450</v>
      </c>
      <c r="L20">
        <v>9.2999999999999999E-2</v>
      </c>
      <c r="M20">
        <v>1000000000</v>
      </c>
      <c r="N20" t="s">
        <v>1960</v>
      </c>
      <c r="O20" t="s">
        <v>1757</v>
      </c>
      <c r="P20">
        <v>14</v>
      </c>
      <c r="Q20">
        <v>2.5</v>
      </c>
      <c r="R20">
        <v>1000000000</v>
      </c>
      <c r="S20">
        <v>1000000000</v>
      </c>
      <c r="T20" t="s">
        <v>1756</v>
      </c>
      <c r="U20">
        <v>58</v>
      </c>
      <c r="V20">
        <v>1.5</v>
      </c>
      <c r="W20">
        <v>6.5</v>
      </c>
      <c r="X20">
        <v>1000000000</v>
      </c>
      <c r="Y20">
        <v>1000000000</v>
      </c>
      <c r="Z20">
        <v>1000000000</v>
      </c>
      <c r="AA20">
        <v>450</v>
      </c>
      <c r="AB20">
        <v>9.2999999999999999E-2</v>
      </c>
      <c r="AC20">
        <v>6.5</v>
      </c>
      <c r="AD20">
        <v>1000000000</v>
      </c>
      <c r="AE20">
        <v>900</v>
      </c>
      <c r="AF20">
        <v>4</v>
      </c>
      <c r="AG20">
        <v>0.6</v>
      </c>
      <c r="AH20" t="s">
        <v>1960</v>
      </c>
      <c r="AI20">
        <v>2</v>
      </c>
      <c r="AJ20" t="s">
        <v>1960</v>
      </c>
      <c r="AK20">
        <v>2</v>
      </c>
      <c r="AL20" t="s">
        <v>1960</v>
      </c>
      <c r="AM20" t="s">
        <v>1960</v>
      </c>
      <c r="AN20" t="s">
        <v>1960</v>
      </c>
      <c r="AO20" t="s">
        <v>1960</v>
      </c>
      <c r="AP20" t="s">
        <v>1960</v>
      </c>
      <c r="AQ20" t="s">
        <v>1960</v>
      </c>
      <c r="AR20" t="s">
        <v>1960</v>
      </c>
      <c r="AS20" t="s">
        <v>1960</v>
      </c>
      <c r="AT20" t="s">
        <v>1960</v>
      </c>
      <c r="AU20" t="s">
        <v>1960</v>
      </c>
      <c r="AV20" t="s">
        <v>1960</v>
      </c>
      <c r="AW20" t="s">
        <v>1960</v>
      </c>
      <c r="AX20" t="s">
        <v>1960</v>
      </c>
      <c r="AY20" t="s">
        <v>1960</v>
      </c>
      <c r="AZ20" t="s">
        <v>1960</v>
      </c>
    </row>
    <row r="21" spans="1:52" x14ac:dyDescent="0.2">
      <c r="A21" t="s">
        <v>1557</v>
      </c>
      <c r="B21">
        <v>1642</v>
      </c>
      <c r="C21" t="s">
        <v>1756</v>
      </c>
      <c r="D21">
        <v>58</v>
      </c>
      <c r="E21">
        <v>10</v>
      </c>
      <c r="F21">
        <v>80</v>
      </c>
      <c r="G21">
        <v>97</v>
      </c>
      <c r="H21">
        <v>250</v>
      </c>
      <c r="I21">
        <v>1000000000</v>
      </c>
      <c r="J21">
        <v>1000000000</v>
      </c>
      <c r="K21">
        <v>146</v>
      </c>
      <c r="L21">
        <v>1.9</v>
      </c>
      <c r="M21">
        <v>1000000000</v>
      </c>
      <c r="N21" t="s">
        <v>1960</v>
      </c>
      <c r="O21" t="s">
        <v>1757</v>
      </c>
      <c r="P21">
        <v>14</v>
      </c>
      <c r="Q21">
        <v>2</v>
      </c>
      <c r="R21">
        <v>1000000000</v>
      </c>
      <c r="S21">
        <v>1000000000</v>
      </c>
      <c r="T21" t="s">
        <v>1756</v>
      </c>
      <c r="U21">
        <v>58</v>
      </c>
      <c r="V21">
        <v>10</v>
      </c>
      <c r="W21">
        <v>80</v>
      </c>
      <c r="X21">
        <v>1000000000</v>
      </c>
      <c r="Y21">
        <v>1000000000</v>
      </c>
      <c r="Z21">
        <v>1000000000</v>
      </c>
      <c r="AA21">
        <v>146</v>
      </c>
      <c r="AB21">
        <v>1.9</v>
      </c>
      <c r="AC21">
        <v>80</v>
      </c>
      <c r="AD21">
        <v>1000000000</v>
      </c>
      <c r="AE21">
        <v>250</v>
      </c>
      <c r="AF21">
        <v>12</v>
      </c>
      <c r="AG21">
        <v>1.2</v>
      </c>
      <c r="AH21" t="s">
        <v>1960</v>
      </c>
      <c r="AI21">
        <v>2</v>
      </c>
      <c r="AJ21" t="s">
        <v>1960</v>
      </c>
      <c r="AK21">
        <v>2</v>
      </c>
      <c r="AL21" t="s">
        <v>1960</v>
      </c>
      <c r="AM21" t="s">
        <v>1960</v>
      </c>
      <c r="AN21" t="s">
        <v>1960</v>
      </c>
      <c r="AO21" t="s">
        <v>1960</v>
      </c>
      <c r="AP21" t="s">
        <v>1960</v>
      </c>
      <c r="AQ21" t="s">
        <v>1960</v>
      </c>
      <c r="AR21" t="s">
        <v>1960</v>
      </c>
      <c r="AS21" t="s">
        <v>1960</v>
      </c>
      <c r="AT21" t="s">
        <v>1960</v>
      </c>
      <c r="AU21" t="s">
        <v>1960</v>
      </c>
      <c r="AV21" t="s">
        <v>1960</v>
      </c>
      <c r="AW21" t="s">
        <v>1960</v>
      </c>
      <c r="AX21" t="s">
        <v>1960</v>
      </c>
      <c r="AY21" t="s">
        <v>1960</v>
      </c>
      <c r="AZ21" t="s">
        <v>1960</v>
      </c>
    </row>
    <row r="22" spans="1:52" x14ac:dyDescent="0.2">
      <c r="A22" t="s">
        <v>9</v>
      </c>
      <c r="B22">
        <v>1693</v>
      </c>
      <c r="C22" t="s">
        <v>1756</v>
      </c>
      <c r="D22">
        <v>58</v>
      </c>
      <c r="E22">
        <v>20</v>
      </c>
      <c r="F22">
        <v>140</v>
      </c>
      <c r="G22">
        <v>200</v>
      </c>
      <c r="H22">
        <v>720</v>
      </c>
      <c r="I22">
        <v>720</v>
      </c>
      <c r="J22">
        <v>720</v>
      </c>
      <c r="K22">
        <v>430</v>
      </c>
      <c r="L22">
        <v>2.1</v>
      </c>
      <c r="M22">
        <v>720</v>
      </c>
      <c r="N22" t="s">
        <v>1960</v>
      </c>
      <c r="O22" t="s">
        <v>1757</v>
      </c>
      <c r="P22">
        <v>14</v>
      </c>
      <c r="Q22">
        <v>10</v>
      </c>
      <c r="R22">
        <v>1000000000</v>
      </c>
      <c r="S22">
        <v>800</v>
      </c>
      <c r="T22" t="s">
        <v>1756</v>
      </c>
      <c r="U22">
        <v>58</v>
      </c>
      <c r="V22">
        <v>20</v>
      </c>
      <c r="W22">
        <v>140</v>
      </c>
      <c r="X22">
        <v>563</v>
      </c>
      <c r="Y22">
        <v>2000</v>
      </c>
      <c r="Z22">
        <v>2000</v>
      </c>
      <c r="AA22">
        <v>430</v>
      </c>
      <c r="AB22">
        <v>2.1</v>
      </c>
      <c r="AC22">
        <v>563</v>
      </c>
      <c r="AD22">
        <v>365</v>
      </c>
      <c r="AE22">
        <v>720</v>
      </c>
      <c r="AF22">
        <v>50</v>
      </c>
      <c r="AG22">
        <v>3</v>
      </c>
      <c r="AH22">
        <v>1.5</v>
      </c>
      <c r="AI22">
        <v>2</v>
      </c>
      <c r="AJ22" t="s">
        <v>1960</v>
      </c>
      <c r="AK22">
        <v>2</v>
      </c>
      <c r="AL22" t="s">
        <v>1960</v>
      </c>
      <c r="AM22" t="s">
        <v>1960</v>
      </c>
      <c r="AN22" t="s">
        <v>1960</v>
      </c>
      <c r="AO22" t="s">
        <v>1960</v>
      </c>
      <c r="AP22" t="s">
        <v>1960</v>
      </c>
      <c r="AQ22" t="s">
        <v>1960</v>
      </c>
      <c r="AR22" t="s">
        <v>1960</v>
      </c>
      <c r="AS22" t="s">
        <v>1960</v>
      </c>
      <c r="AT22" t="s">
        <v>1960</v>
      </c>
      <c r="AU22" t="s">
        <v>1960</v>
      </c>
      <c r="AV22" t="s">
        <v>1960</v>
      </c>
      <c r="AW22" t="s">
        <v>1960</v>
      </c>
      <c r="AX22" t="s">
        <v>1960</v>
      </c>
      <c r="AY22" t="s">
        <v>1960</v>
      </c>
      <c r="AZ22" t="s">
        <v>1960</v>
      </c>
    </row>
    <row r="23" spans="1:52" x14ac:dyDescent="0.2">
      <c r="A23" t="s">
        <v>10</v>
      </c>
      <c r="B23">
        <v>1259</v>
      </c>
      <c r="C23" t="s">
        <v>1756</v>
      </c>
      <c r="D23">
        <v>58</v>
      </c>
      <c r="E23">
        <v>0.05</v>
      </c>
      <c r="F23">
        <v>1000000000</v>
      </c>
      <c r="G23">
        <v>1000000000</v>
      </c>
      <c r="H23">
        <v>1000000000</v>
      </c>
      <c r="I23">
        <v>1000000000</v>
      </c>
      <c r="J23">
        <v>1000000000</v>
      </c>
      <c r="K23">
        <v>1000000000</v>
      </c>
      <c r="L23">
        <v>1000000000</v>
      </c>
      <c r="M23">
        <v>1000000000</v>
      </c>
      <c r="N23" t="s">
        <v>1960</v>
      </c>
      <c r="O23" t="s">
        <v>1757</v>
      </c>
      <c r="P23">
        <v>14</v>
      </c>
      <c r="Q23">
        <v>0.02</v>
      </c>
      <c r="R23">
        <v>1000000000</v>
      </c>
      <c r="S23">
        <v>70</v>
      </c>
      <c r="T23" t="s">
        <v>1756</v>
      </c>
      <c r="U23">
        <v>58</v>
      </c>
      <c r="V23">
        <v>0.05</v>
      </c>
      <c r="W23">
        <v>1000000000</v>
      </c>
      <c r="X23">
        <v>1000000000</v>
      </c>
      <c r="Y23">
        <v>1000000000</v>
      </c>
      <c r="Z23">
        <v>1000000000</v>
      </c>
      <c r="AA23">
        <v>1000000000</v>
      </c>
      <c r="AB23">
        <v>1000000000</v>
      </c>
      <c r="AC23">
        <v>1000000000</v>
      </c>
      <c r="AD23">
        <v>1000000000</v>
      </c>
      <c r="AE23">
        <v>1000000000</v>
      </c>
      <c r="AF23" t="s">
        <v>1960</v>
      </c>
      <c r="AG23" t="s">
        <v>1960</v>
      </c>
      <c r="AH23">
        <v>1</v>
      </c>
      <c r="AI23">
        <v>10</v>
      </c>
      <c r="AJ23">
        <v>30</v>
      </c>
      <c r="AK23" t="s">
        <v>1960</v>
      </c>
      <c r="AL23" t="s">
        <v>1960</v>
      </c>
      <c r="AM23" t="s">
        <v>1960</v>
      </c>
      <c r="AN23" t="s">
        <v>1960</v>
      </c>
      <c r="AO23" t="s">
        <v>1960</v>
      </c>
      <c r="AP23" t="s">
        <v>1960</v>
      </c>
      <c r="AQ23" t="s">
        <v>1960</v>
      </c>
      <c r="AR23" t="s">
        <v>1960</v>
      </c>
      <c r="AS23" t="s">
        <v>1960</v>
      </c>
      <c r="AT23" t="s">
        <v>1960</v>
      </c>
      <c r="AU23" t="s">
        <v>1960</v>
      </c>
      <c r="AV23" t="s">
        <v>1960</v>
      </c>
      <c r="AW23" t="s">
        <v>1960</v>
      </c>
      <c r="AX23" t="s">
        <v>1960</v>
      </c>
      <c r="AY23" t="s">
        <v>1960</v>
      </c>
      <c r="AZ23" t="s">
        <v>1960</v>
      </c>
    </row>
    <row r="24" spans="1:52" x14ac:dyDescent="0.2">
      <c r="A24" t="s">
        <v>465</v>
      </c>
      <c r="B24">
        <v>299</v>
      </c>
      <c r="C24" t="s">
        <v>1756</v>
      </c>
      <c r="D24">
        <v>58</v>
      </c>
      <c r="E24">
        <v>0.05</v>
      </c>
      <c r="F24">
        <v>1000000000</v>
      </c>
      <c r="G24">
        <v>1000000000</v>
      </c>
      <c r="H24">
        <v>1000000000</v>
      </c>
      <c r="I24">
        <v>1000000000</v>
      </c>
      <c r="J24">
        <v>1000000000</v>
      </c>
      <c r="K24">
        <v>1000000000</v>
      </c>
      <c r="L24">
        <v>1000000000</v>
      </c>
      <c r="M24">
        <v>1000000000</v>
      </c>
      <c r="N24" t="s">
        <v>1960</v>
      </c>
      <c r="O24" t="s">
        <v>1757</v>
      </c>
      <c r="P24">
        <v>14</v>
      </c>
      <c r="Q24">
        <v>0.01</v>
      </c>
      <c r="R24">
        <v>1000000000</v>
      </c>
      <c r="S24">
        <v>5</v>
      </c>
      <c r="T24" t="s">
        <v>1756</v>
      </c>
      <c r="U24">
        <v>58</v>
      </c>
      <c r="V24">
        <v>0.05</v>
      </c>
      <c r="W24">
        <v>1000000000</v>
      </c>
      <c r="X24">
        <v>1000000000</v>
      </c>
      <c r="Y24">
        <v>1000000000</v>
      </c>
      <c r="Z24">
        <v>1000000000</v>
      </c>
      <c r="AA24">
        <v>1000000000</v>
      </c>
      <c r="AB24">
        <v>1000000000</v>
      </c>
      <c r="AC24">
        <v>1000000000</v>
      </c>
      <c r="AD24">
        <v>1000000000</v>
      </c>
      <c r="AE24">
        <v>1000000000</v>
      </c>
      <c r="AF24" t="s">
        <v>1960</v>
      </c>
      <c r="AG24" t="s">
        <v>1960</v>
      </c>
      <c r="AH24">
        <v>1</v>
      </c>
      <c r="AI24">
        <v>10</v>
      </c>
      <c r="AJ24">
        <v>30</v>
      </c>
      <c r="AK24" t="s">
        <v>1960</v>
      </c>
      <c r="AL24" t="s">
        <v>1960</v>
      </c>
      <c r="AM24" t="s">
        <v>1960</v>
      </c>
      <c r="AN24" t="s">
        <v>1960</v>
      </c>
      <c r="AO24" t="s">
        <v>1960</v>
      </c>
      <c r="AP24" t="s">
        <v>1960</v>
      </c>
      <c r="AQ24" t="s">
        <v>1960</v>
      </c>
      <c r="AR24" t="s">
        <v>1960</v>
      </c>
      <c r="AS24" t="s">
        <v>1960</v>
      </c>
      <c r="AT24" t="s">
        <v>1960</v>
      </c>
      <c r="AU24" t="s">
        <v>1960</v>
      </c>
      <c r="AV24" t="s">
        <v>1960</v>
      </c>
      <c r="AW24" t="s">
        <v>1960</v>
      </c>
      <c r="AX24" t="s">
        <v>1960</v>
      </c>
      <c r="AY24" t="s">
        <v>1960</v>
      </c>
      <c r="AZ24" t="s">
        <v>1960</v>
      </c>
    </row>
    <row r="25" spans="1:52" x14ac:dyDescent="0.2">
      <c r="A25" t="s">
        <v>464</v>
      </c>
      <c r="B25">
        <v>746</v>
      </c>
      <c r="C25" t="s">
        <v>1756</v>
      </c>
      <c r="D25">
        <v>58</v>
      </c>
      <c r="E25">
        <v>0.05</v>
      </c>
      <c r="F25">
        <v>1000000000</v>
      </c>
      <c r="G25">
        <v>1000000000</v>
      </c>
      <c r="H25">
        <v>1000000000</v>
      </c>
      <c r="I25">
        <v>1000000000</v>
      </c>
      <c r="J25">
        <v>1000000000</v>
      </c>
      <c r="K25">
        <v>1000000000</v>
      </c>
      <c r="L25">
        <v>1000000000</v>
      </c>
      <c r="M25">
        <v>1000000000</v>
      </c>
      <c r="N25" t="s">
        <v>1960</v>
      </c>
      <c r="O25" t="s">
        <v>1757</v>
      </c>
      <c r="P25">
        <v>14</v>
      </c>
      <c r="Q25">
        <v>0.01</v>
      </c>
      <c r="R25">
        <v>1000000000</v>
      </c>
      <c r="S25">
        <v>5</v>
      </c>
      <c r="T25" t="s">
        <v>1756</v>
      </c>
      <c r="U25">
        <v>58</v>
      </c>
      <c r="V25">
        <v>0.05</v>
      </c>
      <c r="W25">
        <v>1000000000</v>
      </c>
      <c r="X25">
        <v>1000000000</v>
      </c>
      <c r="Y25">
        <v>1000000000</v>
      </c>
      <c r="Z25">
        <v>1000000000</v>
      </c>
      <c r="AA25">
        <v>1000000000</v>
      </c>
      <c r="AB25">
        <v>1000000000</v>
      </c>
      <c r="AC25">
        <v>1000000000</v>
      </c>
      <c r="AD25">
        <v>1000000000</v>
      </c>
      <c r="AE25">
        <v>1000000000</v>
      </c>
      <c r="AF25" t="s">
        <v>1960</v>
      </c>
      <c r="AG25" t="s">
        <v>1960</v>
      </c>
      <c r="AH25">
        <v>1</v>
      </c>
      <c r="AI25">
        <v>10</v>
      </c>
      <c r="AJ25">
        <v>30</v>
      </c>
      <c r="AK25" t="s">
        <v>1960</v>
      </c>
      <c r="AL25" t="s">
        <v>1960</v>
      </c>
      <c r="AM25" t="s">
        <v>1960</v>
      </c>
      <c r="AN25" t="s">
        <v>1960</v>
      </c>
      <c r="AO25" t="s">
        <v>1960</v>
      </c>
      <c r="AP25" t="s">
        <v>1960</v>
      </c>
      <c r="AQ25" t="s">
        <v>1960</v>
      </c>
      <c r="AR25" t="s">
        <v>1960</v>
      </c>
      <c r="AS25" t="s">
        <v>1960</v>
      </c>
      <c r="AT25" t="s">
        <v>1960</v>
      </c>
      <c r="AU25" t="s">
        <v>1960</v>
      </c>
      <c r="AV25" t="s">
        <v>1960</v>
      </c>
      <c r="AW25" t="s">
        <v>1960</v>
      </c>
      <c r="AX25" t="s">
        <v>1960</v>
      </c>
      <c r="AY25" t="s">
        <v>1960</v>
      </c>
      <c r="AZ25" t="s">
        <v>1960</v>
      </c>
    </row>
    <row r="26" spans="1:52" x14ac:dyDescent="0.2">
      <c r="A26" t="s">
        <v>466</v>
      </c>
      <c r="B26">
        <v>775</v>
      </c>
      <c r="C26" t="s">
        <v>1756</v>
      </c>
      <c r="D26">
        <v>58</v>
      </c>
      <c r="E26">
        <v>0.05</v>
      </c>
      <c r="F26">
        <v>1000000000</v>
      </c>
      <c r="G26">
        <v>1000000000</v>
      </c>
      <c r="H26">
        <v>1000000000</v>
      </c>
      <c r="I26">
        <v>1000000000</v>
      </c>
      <c r="J26">
        <v>1000000000</v>
      </c>
      <c r="K26">
        <v>1000000000</v>
      </c>
      <c r="L26">
        <v>1000000000</v>
      </c>
      <c r="M26">
        <v>1000000000</v>
      </c>
      <c r="N26" t="s">
        <v>1960</v>
      </c>
      <c r="O26" t="s">
        <v>1757</v>
      </c>
      <c r="P26">
        <v>14</v>
      </c>
      <c r="Q26">
        <v>0.01</v>
      </c>
      <c r="R26">
        <v>1000000000</v>
      </c>
      <c r="S26">
        <v>1</v>
      </c>
      <c r="T26" t="s">
        <v>1756</v>
      </c>
      <c r="U26">
        <v>58</v>
      </c>
      <c r="V26">
        <v>0.05</v>
      </c>
      <c r="W26">
        <v>1000000000</v>
      </c>
      <c r="X26">
        <v>1000000000</v>
      </c>
      <c r="Y26">
        <v>1000000000</v>
      </c>
      <c r="Z26">
        <v>1000000000</v>
      </c>
      <c r="AA26">
        <v>1000000000</v>
      </c>
      <c r="AB26">
        <v>1000000000</v>
      </c>
      <c r="AC26">
        <v>1000000000</v>
      </c>
      <c r="AD26">
        <v>1000000000</v>
      </c>
      <c r="AE26">
        <v>1000000000</v>
      </c>
      <c r="AF26" t="s">
        <v>1960</v>
      </c>
      <c r="AG26" t="s">
        <v>1960</v>
      </c>
      <c r="AH26">
        <v>1</v>
      </c>
      <c r="AI26">
        <v>10</v>
      </c>
      <c r="AJ26">
        <v>30</v>
      </c>
      <c r="AK26" t="s">
        <v>1960</v>
      </c>
      <c r="AL26" t="s">
        <v>1960</v>
      </c>
      <c r="AM26" t="s">
        <v>1960</v>
      </c>
      <c r="AN26" t="s">
        <v>1960</v>
      </c>
      <c r="AO26" t="s">
        <v>1960</v>
      </c>
      <c r="AP26" t="s">
        <v>1960</v>
      </c>
      <c r="AQ26" t="s">
        <v>1960</v>
      </c>
      <c r="AR26" t="s">
        <v>1960</v>
      </c>
      <c r="AS26" t="s">
        <v>1960</v>
      </c>
      <c r="AT26" t="s">
        <v>1960</v>
      </c>
      <c r="AU26" t="s">
        <v>1960</v>
      </c>
      <c r="AV26" t="s">
        <v>1960</v>
      </c>
      <c r="AW26" t="s">
        <v>1960</v>
      </c>
      <c r="AX26" t="s">
        <v>1960</v>
      </c>
      <c r="AY26" t="s">
        <v>1960</v>
      </c>
      <c r="AZ26" t="s">
        <v>1960</v>
      </c>
    </row>
    <row r="27" spans="1:52" x14ac:dyDescent="0.2">
      <c r="A27" t="s">
        <v>467</v>
      </c>
      <c r="B27">
        <v>345</v>
      </c>
      <c r="C27" t="s">
        <v>1756</v>
      </c>
      <c r="D27">
        <v>58</v>
      </c>
      <c r="E27">
        <v>0.05</v>
      </c>
      <c r="F27">
        <v>1000000000</v>
      </c>
      <c r="G27">
        <v>1000000000</v>
      </c>
      <c r="H27">
        <v>1000000000</v>
      </c>
      <c r="I27">
        <v>1000000000</v>
      </c>
      <c r="J27">
        <v>1000000000</v>
      </c>
      <c r="K27">
        <v>1000000000</v>
      </c>
      <c r="L27">
        <v>1000000000</v>
      </c>
      <c r="M27">
        <v>1000000000</v>
      </c>
      <c r="N27" t="s">
        <v>1960</v>
      </c>
      <c r="O27" t="s">
        <v>1757</v>
      </c>
      <c r="P27">
        <v>14</v>
      </c>
      <c r="Q27">
        <v>0.01</v>
      </c>
      <c r="R27">
        <v>1000000000</v>
      </c>
      <c r="S27">
        <v>0.5</v>
      </c>
      <c r="T27" t="s">
        <v>1756</v>
      </c>
      <c r="U27">
        <v>58</v>
      </c>
      <c r="V27">
        <v>0.05</v>
      </c>
      <c r="W27">
        <v>1000000000</v>
      </c>
      <c r="X27">
        <v>1000000000</v>
      </c>
      <c r="Y27">
        <v>1000000000</v>
      </c>
      <c r="Z27">
        <v>1000000000</v>
      </c>
      <c r="AA27">
        <v>1000000000</v>
      </c>
      <c r="AB27">
        <v>1000000000</v>
      </c>
      <c r="AC27">
        <v>1000000000</v>
      </c>
      <c r="AD27">
        <v>1000000000</v>
      </c>
      <c r="AE27">
        <v>1000000000</v>
      </c>
      <c r="AF27" t="s">
        <v>1960</v>
      </c>
      <c r="AG27" t="s">
        <v>1960</v>
      </c>
      <c r="AH27">
        <v>1</v>
      </c>
      <c r="AI27">
        <v>10</v>
      </c>
      <c r="AJ27">
        <v>30</v>
      </c>
      <c r="AK27" t="s">
        <v>1960</v>
      </c>
      <c r="AL27" t="s">
        <v>1960</v>
      </c>
      <c r="AM27" t="s">
        <v>1960</v>
      </c>
      <c r="AN27" t="s">
        <v>1960</v>
      </c>
      <c r="AO27" t="s">
        <v>1960</v>
      </c>
      <c r="AP27" t="s">
        <v>1960</v>
      </c>
      <c r="AQ27" t="s">
        <v>1960</v>
      </c>
      <c r="AR27" t="s">
        <v>1960</v>
      </c>
      <c r="AS27" t="s">
        <v>1960</v>
      </c>
      <c r="AT27" t="s">
        <v>1960</v>
      </c>
      <c r="AU27" t="s">
        <v>1960</v>
      </c>
      <c r="AV27" t="s">
        <v>1960</v>
      </c>
      <c r="AW27" t="s">
        <v>1960</v>
      </c>
      <c r="AX27" t="s">
        <v>1960</v>
      </c>
      <c r="AY27" t="s">
        <v>1960</v>
      </c>
      <c r="AZ27" t="s">
        <v>1960</v>
      </c>
    </row>
    <row r="28" spans="1:52" x14ac:dyDescent="0.2">
      <c r="A28" t="s">
        <v>468</v>
      </c>
      <c r="B28">
        <v>518</v>
      </c>
      <c r="C28" t="s">
        <v>1756</v>
      </c>
      <c r="D28">
        <v>58</v>
      </c>
      <c r="E28">
        <v>0.05</v>
      </c>
      <c r="F28">
        <v>1000000000</v>
      </c>
      <c r="G28">
        <v>1000000000</v>
      </c>
      <c r="H28">
        <v>1000000000</v>
      </c>
      <c r="I28">
        <v>1000000000</v>
      </c>
      <c r="J28">
        <v>1000000000</v>
      </c>
      <c r="K28">
        <v>1000000000</v>
      </c>
      <c r="L28">
        <v>1000000000</v>
      </c>
      <c r="M28">
        <v>1000000000</v>
      </c>
      <c r="N28" t="s">
        <v>1960</v>
      </c>
      <c r="O28" t="s">
        <v>1757</v>
      </c>
      <c r="P28">
        <v>14</v>
      </c>
      <c r="Q28">
        <v>0.01</v>
      </c>
      <c r="R28">
        <v>1000000000</v>
      </c>
      <c r="S28">
        <v>0.2</v>
      </c>
      <c r="T28" t="s">
        <v>1756</v>
      </c>
      <c r="U28">
        <v>58</v>
      </c>
      <c r="V28">
        <v>0.05</v>
      </c>
      <c r="W28">
        <v>1000000000</v>
      </c>
      <c r="X28">
        <v>1000000000</v>
      </c>
      <c r="Y28">
        <v>1000000000</v>
      </c>
      <c r="Z28">
        <v>1000000000</v>
      </c>
      <c r="AA28">
        <v>1000000000</v>
      </c>
      <c r="AB28">
        <v>1000000000</v>
      </c>
      <c r="AC28">
        <v>1000000000</v>
      </c>
      <c r="AD28">
        <v>1000000000</v>
      </c>
      <c r="AE28">
        <v>1000000000</v>
      </c>
      <c r="AF28" t="s">
        <v>1960</v>
      </c>
      <c r="AG28" t="s">
        <v>1960</v>
      </c>
      <c r="AH28">
        <v>1</v>
      </c>
      <c r="AI28">
        <v>10</v>
      </c>
      <c r="AJ28">
        <v>30</v>
      </c>
      <c r="AK28" t="s">
        <v>1960</v>
      </c>
      <c r="AL28" t="s">
        <v>1960</v>
      </c>
      <c r="AM28" t="s">
        <v>1960</v>
      </c>
      <c r="AN28" t="s">
        <v>1960</v>
      </c>
      <c r="AO28" t="s">
        <v>1960</v>
      </c>
      <c r="AP28" t="s">
        <v>1960</v>
      </c>
      <c r="AQ28" t="s">
        <v>1960</v>
      </c>
      <c r="AR28" t="s">
        <v>1960</v>
      </c>
      <c r="AS28" t="s">
        <v>1960</v>
      </c>
      <c r="AT28" t="s">
        <v>1960</v>
      </c>
      <c r="AU28" t="s">
        <v>1960</v>
      </c>
      <c r="AV28" t="s">
        <v>1960</v>
      </c>
      <c r="AW28" t="s">
        <v>1960</v>
      </c>
      <c r="AX28" t="s">
        <v>1960</v>
      </c>
      <c r="AY28" t="s">
        <v>1960</v>
      </c>
      <c r="AZ28" t="s">
        <v>1960</v>
      </c>
    </row>
    <row r="29" spans="1:52" x14ac:dyDescent="0.2">
      <c r="A29" t="s">
        <v>470</v>
      </c>
      <c r="B29">
        <v>346</v>
      </c>
      <c r="C29" t="s">
        <v>1756</v>
      </c>
      <c r="D29">
        <v>58</v>
      </c>
      <c r="E29">
        <v>0.05</v>
      </c>
      <c r="F29">
        <v>1000000000</v>
      </c>
      <c r="G29">
        <v>1000000000</v>
      </c>
      <c r="H29">
        <v>1000000000</v>
      </c>
      <c r="I29">
        <v>1000000000</v>
      </c>
      <c r="J29">
        <v>1000000000</v>
      </c>
      <c r="K29">
        <v>1000000000</v>
      </c>
      <c r="L29">
        <v>1000000000</v>
      </c>
      <c r="M29">
        <v>1000000000</v>
      </c>
      <c r="N29" t="s">
        <v>1960</v>
      </c>
      <c r="O29" t="s">
        <v>1757</v>
      </c>
      <c r="P29">
        <v>14</v>
      </c>
      <c r="Q29">
        <v>0.01</v>
      </c>
      <c r="R29">
        <v>1000000000</v>
      </c>
      <c r="S29">
        <v>0.05</v>
      </c>
      <c r="T29" t="s">
        <v>1756</v>
      </c>
      <c r="U29">
        <v>58</v>
      </c>
      <c r="V29">
        <v>0.05</v>
      </c>
      <c r="W29">
        <v>1000000000</v>
      </c>
      <c r="X29">
        <v>1000000000</v>
      </c>
      <c r="Y29">
        <v>1000000000</v>
      </c>
      <c r="Z29">
        <v>1000000000</v>
      </c>
      <c r="AA29">
        <v>1000000000</v>
      </c>
      <c r="AB29">
        <v>1000000000</v>
      </c>
      <c r="AC29">
        <v>1000000000</v>
      </c>
      <c r="AD29">
        <v>1000000000</v>
      </c>
      <c r="AE29">
        <v>1000000000</v>
      </c>
      <c r="AF29" t="s">
        <v>1960</v>
      </c>
      <c r="AG29" t="s">
        <v>1960</v>
      </c>
      <c r="AH29">
        <v>1</v>
      </c>
      <c r="AI29">
        <v>10</v>
      </c>
      <c r="AJ29">
        <v>30</v>
      </c>
      <c r="AK29" t="s">
        <v>1960</v>
      </c>
      <c r="AL29" t="s">
        <v>1960</v>
      </c>
      <c r="AM29" t="s">
        <v>1960</v>
      </c>
      <c r="AN29" t="s">
        <v>1960</v>
      </c>
      <c r="AO29" t="s">
        <v>1960</v>
      </c>
      <c r="AP29" t="s">
        <v>1960</v>
      </c>
      <c r="AQ29" t="s">
        <v>1960</v>
      </c>
      <c r="AR29" t="s">
        <v>1960</v>
      </c>
      <c r="AS29" t="s">
        <v>1960</v>
      </c>
      <c r="AT29" t="s">
        <v>1960</v>
      </c>
      <c r="AU29" t="s">
        <v>1960</v>
      </c>
      <c r="AV29" t="s">
        <v>1960</v>
      </c>
      <c r="AW29" t="s">
        <v>1960</v>
      </c>
      <c r="AX29" t="s">
        <v>1960</v>
      </c>
      <c r="AY29" t="s">
        <v>1960</v>
      </c>
      <c r="AZ29" t="s">
        <v>1960</v>
      </c>
    </row>
    <row r="30" spans="1:52" x14ac:dyDescent="0.2">
      <c r="A30" t="s">
        <v>471</v>
      </c>
      <c r="B30">
        <v>351</v>
      </c>
      <c r="C30" t="s">
        <v>1756</v>
      </c>
      <c r="D30">
        <v>58</v>
      </c>
      <c r="E30">
        <v>0.05</v>
      </c>
      <c r="F30">
        <v>1000000000</v>
      </c>
      <c r="G30">
        <v>1000000000</v>
      </c>
      <c r="H30">
        <v>1000000000</v>
      </c>
      <c r="I30">
        <v>1000000000</v>
      </c>
      <c r="J30">
        <v>1000000000</v>
      </c>
      <c r="K30">
        <v>1000000000</v>
      </c>
      <c r="L30">
        <v>1000000000</v>
      </c>
      <c r="M30">
        <v>1000000000</v>
      </c>
      <c r="N30" t="s">
        <v>1960</v>
      </c>
      <c r="O30" t="s">
        <v>1757</v>
      </c>
      <c r="P30">
        <v>14</v>
      </c>
      <c r="Q30">
        <v>0.01</v>
      </c>
      <c r="R30">
        <v>1000000000</v>
      </c>
      <c r="S30">
        <v>0.05</v>
      </c>
      <c r="T30" t="s">
        <v>1756</v>
      </c>
      <c r="U30">
        <v>58</v>
      </c>
      <c r="V30">
        <v>0.05</v>
      </c>
      <c r="W30">
        <v>1000000000</v>
      </c>
      <c r="X30">
        <v>1000000000</v>
      </c>
      <c r="Y30">
        <v>1000000000</v>
      </c>
      <c r="Z30">
        <v>1000000000</v>
      </c>
      <c r="AA30">
        <v>1000000000</v>
      </c>
      <c r="AB30">
        <v>1000000000</v>
      </c>
      <c r="AC30">
        <v>1000000000</v>
      </c>
      <c r="AD30">
        <v>1000000000</v>
      </c>
      <c r="AE30">
        <v>1000000000</v>
      </c>
      <c r="AF30" t="s">
        <v>1960</v>
      </c>
      <c r="AG30" t="s">
        <v>1960</v>
      </c>
      <c r="AH30">
        <v>1</v>
      </c>
      <c r="AI30">
        <v>10</v>
      </c>
      <c r="AJ30">
        <v>30</v>
      </c>
      <c r="AK30" t="s">
        <v>1960</v>
      </c>
      <c r="AL30" t="s">
        <v>1960</v>
      </c>
      <c r="AM30" t="s">
        <v>1960</v>
      </c>
      <c r="AN30" t="s">
        <v>1960</v>
      </c>
      <c r="AO30" t="s">
        <v>1960</v>
      </c>
      <c r="AP30" t="s">
        <v>1960</v>
      </c>
      <c r="AQ30" t="s">
        <v>1960</v>
      </c>
      <c r="AR30" t="s">
        <v>1960</v>
      </c>
      <c r="AS30" t="s">
        <v>1960</v>
      </c>
      <c r="AT30" t="s">
        <v>1960</v>
      </c>
      <c r="AU30" t="s">
        <v>1960</v>
      </c>
      <c r="AV30" t="s">
        <v>1960</v>
      </c>
      <c r="AW30" t="s">
        <v>1960</v>
      </c>
      <c r="AX30" t="s">
        <v>1960</v>
      </c>
      <c r="AY30" t="s">
        <v>1960</v>
      </c>
      <c r="AZ30" t="s">
        <v>1960</v>
      </c>
    </row>
    <row r="31" spans="1:52" x14ac:dyDescent="0.2">
      <c r="A31" t="s">
        <v>469</v>
      </c>
      <c r="B31">
        <v>353</v>
      </c>
      <c r="C31" t="s">
        <v>1756</v>
      </c>
      <c r="D31">
        <v>58</v>
      </c>
      <c r="E31">
        <v>0.05</v>
      </c>
      <c r="F31">
        <v>1000000000</v>
      </c>
      <c r="G31">
        <v>1000000000</v>
      </c>
      <c r="H31">
        <v>1000000000</v>
      </c>
      <c r="I31">
        <v>1000000000</v>
      </c>
      <c r="J31">
        <v>1000000000</v>
      </c>
      <c r="K31">
        <v>1000000000</v>
      </c>
      <c r="L31">
        <v>1000000000</v>
      </c>
      <c r="M31">
        <v>1000000000</v>
      </c>
      <c r="N31" t="s">
        <v>1960</v>
      </c>
      <c r="O31" t="s">
        <v>1757</v>
      </c>
      <c r="P31">
        <v>14</v>
      </c>
      <c r="Q31">
        <v>0.01</v>
      </c>
      <c r="R31">
        <v>1000000000</v>
      </c>
      <c r="S31">
        <v>0.05</v>
      </c>
      <c r="T31" t="s">
        <v>1756</v>
      </c>
      <c r="U31">
        <v>58</v>
      </c>
      <c r="V31">
        <v>0.05</v>
      </c>
      <c r="W31">
        <v>1000000000</v>
      </c>
      <c r="X31">
        <v>1000000000</v>
      </c>
      <c r="Y31">
        <v>1000000000</v>
      </c>
      <c r="Z31">
        <v>1000000000</v>
      </c>
      <c r="AA31">
        <v>1000000000</v>
      </c>
      <c r="AB31">
        <v>1000000000</v>
      </c>
      <c r="AC31">
        <v>1000000000</v>
      </c>
      <c r="AD31">
        <v>1000000000</v>
      </c>
      <c r="AE31">
        <v>1000000000</v>
      </c>
      <c r="AF31" t="s">
        <v>1960</v>
      </c>
      <c r="AG31" t="s">
        <v>1960</v>
      </c>
      <c r="AH31">
        <v>1</v>
      </c>
      <c r="AI31">
        <v>10</v>
      </c>
      <c r="AJ31">
        <v>30</v>
      </c>
      <c r="AK31" t="s">
        <v>1960</v>
      </c>
      <c r="AL31" t="s">
        <v>1960</v>
      </c>
      <c r="AM31" t="s">
        <v>1960</v>
      </c>
      <c r="AN31" t="s">
        <v>1960</v>
      </c>
      <c r="AO31" t="s">
        <v>1960</v>
      </c>
      <c r="AP31" t="s">
        <v>1960</v>
      </c>
      <c r="AQ31" t="s">
        <v>1960</v>
      </c>
      <c r="AR31" t="s">
        <v>1960</v>
      </c>
      <c r="AS31" t="s">
        <v>1960</v>
      </c>
      <c r="AT31" t="s">
        <v>1960</v>
      </c>
      <c r="AU31" t="s">
        <v>1960</v>
      </c>
      <c r="AV31" t="s">
        <v>1960</v>
      </c>
      <c r="AW31" t="s">
        <v>1960</v>
      </c>
      <c r="AX31" t="s">
        <v>1960</v>
      </c>
      <c r="AY31" t="s">
        <v>1960</v>
      </c>
      <c r="AZ31" t="s">
        <v>1960</v>
      </c>
    </row>
    <row r="32" spans="1:52" x14ac:dyDescent="0.2">
      <c r="A32" t="s">
        <v>472</v>
      </c>
      <c r="B32">
        <v>882</v>
      </c>
      <c r="C32" t="s">
        <v>1756</v>
      </c>
      <c r="D32">
        <v>58</v>
      </c>
      <c r="E32">
        <v>0.05</v>
      </c>
      <c r="F32">
        <v>1000000000</v>
      </c>
      <c r="G32">
        <v>1000000000</v>
      </c>
      <c r="H32">
        <v>1000000000</v>
      </c>
      <c r="I32">
        <v>1000000000</v>
      </c>
      <c r="J32">
        <v>1000000000</v>
      </c>
      <c r="K32">
        <v>1000000000</v>
      </c>
      <c r="L32">
        <v>1000000000</v>
      </c>
      <c r="M32">
        <v>1000000000</v>
      </c>
      <c r="N32" t="s">
        <v>1960</v>
      </c>
      <c r="O32" t="s">
        <v>1757</v>
      </c>
      <c r="P32">
        <v>14</v>
      </c>
      <c r="Q32">
        <v>0.01</v>
      </c>
      <c r="R32">
        <v>1000000000</v>
      </c>
      <c r="S32">
        <v>0.05</v>
      </c>
      <c r="T32" t="s">
        <v>1756</v>
      </c>
      <c r="U32">
        <v>58</v>
      </c>
      <c r="V32">
        <v>0.05</v>
      </c>
      <c r="W32">
        <v>1000000000</v>
      </c>
      <c r="X32">
        <v>1000000000</v>
      </c>
      <c r="Y32">
        <v>1000000000</v>
      </c>
      <c r="Z32">
        <v>1000000000</v>
      </c>
      <c r="AA32">
        <v>1000000000</v>
      </c>
      <c r="AB32">
        <v>1000000000</v>
      </c>
      <c r="AC32">
        <v>1000000000</v>
      </c>
      <c r="AD32">
        <v>1000000000</v>
      </c>
      <c r="AE32">
        <v>1000000000</v>
      </c>
      <c r="AF32" t="s">
        <v>1960</v>
      </c>
      <c r="AG32" t="s">
        <v>1960</v>
      </c>
      <c r="AH32">
        <v>1</v>
      </c>
      <c r="AI32">
        <v>10</v>
      </c>
      <c r="AJ32">
        <v>30</v>
      </c>
      <c r="AK32" t="s">
        <v>1960</v>
      </c>
      <c r="AL32" t="s">
        <v>1960</v>
      </c>
      <c r="AM32" t="s">
        <v>1960</v>
      </c>
      <c r="AN32" t="s">
        <v>1960</v>
      </c>
      <c r="AO32" t="s">
        <v>1960</v>
      </c>
      <c r="AP32" t="s">
        <v>1960</v>
      </c>
      <c r="AQ32" t="s">
        <v>1960</v>
      </c>
      <c r="AR32" t="s">
        <v>1960</v>
      </c>
      <c r="AS32" t="s">
        <v>1960</v>
      </c>
      <c r="AT32" t="s">
        <v>1960</v>
      </c>
      <c r="AU32" t="s">
        <v>1960</v>
      </c>
      <c r="AV32" t="s">
        <v>1960</v>
      </c>
      <c r="AW32" t="s">
        <v>1960</v>
      </c>
      <c r="AX32" t="s">
        <v>1960</v>
      </c>
      <c r="AY32" t="s">
        <v>1960</v>
      </c>
      <c r="AZ32" t="s">
        <v>1960</v>
      </c>
    </row>
    <row r="33" spans="1:52" x14ac:dyDescent="0.2">
      <c r="A33" t="s">
        <v>1763</v>
      </c>
      <c r="B33">
        <v>1352</v>
      </c>
      <c r="C33" t="s">
        <v>1756</v>
      </c>
      <c r="D33">
        <v>58</v>
      </c>
      <c r="E33">
        <v>0.5</v>
      </c>
      <c r="F33">
        <v>1.5</v>
      </c>
      <c r="G33">
        <v>6.8</v>
      </c>
      <c r="H33">
        <v>40</v>
      </c>
      <c r="I33">
        <v>40</v>
      </c>
      <c r="J33">
        <v>40</v>
      </c>
      <c r="K33">
        <v>1000000000</v>
      </c>
      <c r="L33">
        <v>1000000000</v>
      </c>
      <c r="M33">
        <v>40</v>
      </c>
      <c r="N33" t="s">
        <v>1960</v>
      </c>
      <c r="O33" t="s">
        <v>1757</v>
      </c>
      <c r="P33">
        <v>14</v>
      </c>
      <c r="Q33">
        <v>0.11</v>
      </c>
      <c r="R33">
        <v>1000000000</v>
      </c>
      <c r="S33">
        <v>1000000000</v>
      </c>
      <c r="T33" t="s">
        <v>1756</v>
      </c>
      <c r="U33">
        <v>58</v>
      </c>
      <c r="V33">
        <v>0.5</v>
      </c>
      <c r="W33">
        <v>1.5</v>
      </c>
      <c r="X33">
        <v>9</v>
      </c>
      <c r="Y33">
        <v>40</v>
      </c>
      <c r="Z33">
        <v>40</v>
      </c>
      <c r="AA33">
        <v>1000000000</v>
      </c>
      <c r="AB33">
        <v>1000000000</v>
      </c>
      <c r="AC33">
        <v>9</v>
      </c>
      <c r="AD33">
        <v>8</v>
      </c>
      <c r="AE33">
        <v>40</v>
      </c>
      <c r="AF33" t="s">
        <v>1960</v>
      </c>
      <c r="AG33" t="s">
        <v>1960</v>
      </c>
      <c r="AH33">
        <v>1</v>
      </c>
      <c r="AI33">
        <v>10</v>
      </c>
      <c r="AJ33">
        <v>30</v>
      </c>
      <c r="AK33" t="s">
        <v>1960</v>
      </c>
      <c r="AL33" t="s">
        <v>1960</v>
      </c>
      <c r="AM33" t="s">
        <v>1960</v>
      </c>
      <c r="AN33" t="s">
        <v>1960</v>
      </c>
      <c r="AO33" t="s">
        <v>1960</v>
      </c>
      <c r="AP33" t="s">
        <v>1960</v>
      </c>
      <c r="AQ33" t="s">
        <v>1960</v>
      </c>
      <c r="AR33" t="s">
        <v>1960</v>
      </c>
      <c r="AS33" t="s">
        <v>1960</v>
      </c>
      <c r="AT33" t="s">
        <v>1960</v>
      </c>
      <c r="AU33" t="s">
        <v>1960</v>
      </c>
      <c r="AV33" t="s">
        <v>1960</v>
      </c>
      <c r="AW33" t="s">
        <v>1960</v>
      </c>
      <c r="AX33" t="s">
        <v>1960</v>
      </c>
      <c r="AY33" t="s">
        <v>1960</v>
      </c>
      <c r="AZ33" t="s">
        <v>1960</v>
      </c>
    </row>
    <row r="34" spans="1:52" x14ac:dyDescent="0.2">
      <c r="A34" t="s">
        <v>1601</v>
      </c>
      <c r="B34">
        <v>1381</v>
      </c>
      <c r="C34" t="s">
        <v>1756</v>
      </c>
      <c r="D34">
        <v>58</v>
      </c>
      <c r="E34">
        <v>1E-3</v>
      </c>
      <c r="F34">
        <v>1000000000</v>
      </c>
      <c r="G34">
        <v>1000000000</v>
      </c>
      <c r="H34">
        <v>1000000000</v>
      </c>
      <c r="I34">
        <v>1000000000</v>
      </c>
      <c r="J34">
        <v>1000000000</v>
      </c>
      <c r="K34">
        <v>1000000000</v>
      </c>
      <c r="L34">
        <v>1000000000</v>
      </c>
      <c r="M34">
        <v>1000000000</v>
      </c>
      <c r="N34" t="s">
        <v>1960</v>
      </c>
      <c r="O34" t="s">
        <v>1757</v>
      </c>
      <c r="P34">
        <v>14</v>
      </c>
      <c r="Q34">
        <v>6.0000000000000001E-3</v>
      </c>
      <c r="R34">
        <v>1000000000</v>
      </c>
      <c r="S34">
        <v>1000000000</v>
      </c>
      <c r="T34" t="s">
        <v>1756</v>
      </c>
      <c r="U34">
        <v>58</v>
      </c>
      <c r="V34">
        <v>1E-3</v>
      </c>
      <c r="W34">
        <v>1.5E-3</v>
      </c>
      <c r="X34">
        <v>1.4E-2</v>
      </c>
      <c r="Y34">
        <v>1000000000</v>
      </c>
      <c r="Z34">
        <v>1000000000</v>
      </c>
      <c r="AA34">
        <v>1000000000</v>
      </c>
      <c r="AB34">
        <v>1000000000</v>
      </c>
      <c r="AC34">
        <v>1.4E-2</v>
      </c>
      <c r="AD34">
        <v>1000000000</v>
      </c>
      <c r="AE34">
        <v>1000000000</v>
      </c>
      <c r="AF34" t="s">
        <v>1960</v>
      </c>
      <c r="AG34" t="s">
        <v>1960</v>
      </c>
      <c r="AH34">
        <v>1</v>
      </c>
      <c r="AI34">
        <v>10</v>
      </c>
      <c r="AJ34">
        <v>30</v>
      </c>
      <c r="AK34" t="s">
        <v>1960</v>
      </c>
      <c r="AL34" t="s">
        <v>1960</v>
      </c>
      <c r="AM34" t="s">
        <v>1960</v>
      </c>
      <c r="AN34" t="s">
        <v>1960</v>
      </c>
      <c r="AO34" t="s">
        <v>1960</v>
      </c>
      <c r="AP34" t="s">
        <v>1960</v>
      </c>
      <c r="AQ34" t="s">
        <v>1960</v>
      </c>
      <c r="AR34" t="s">
        <v>1960</v>
      </c>
      <c r="AS34" t="s">
        <v>1960</v>
      </c>
      <c r="AT34" t="s">
        <v>1960</v>
      </c>
      <c r="AU34" t="s">
        <v>1960</v>
      </c>
      <c r="AV34" t="s">
        <v>1960</v>
      </c>
      <c r="AW34" t="s">
        <v>1960</v>
      </c>
      <c r="AX34" t="s">
        <v>1960</v>
      </c>
      <c r="AY34" t="s">
        <v>1960</v>
      </c>
      <c r="AZ34" t="s">
        <v>1960</v>
      </c>
    </row>
    <row r="35" spans="1:52" x14ac:dyDescent="0.2">
      <c r="A35" t="s">
        <v>1602</v>
      </c>
      <c r="B35">
        <v>1382</v>
      </c>
      <c r="C35" t="s">
        <v>1756</v>
      </c>
      <c r="D35">
        <v>58</v>
      </c>
      <c r="E35">
        <v>1E-3</v>
      </c>
      <c r="F35">
        <v>1000000000</v>
      </c>
      <c r="G35">
        <v>1000000000</v>
      </c>
      <c r="H35">
        <v>1000000000</v>
      </c>
      <c r="I35">
        <v>1000000000</v>
      </c>
      <c r="J35">
        <v>1000000000</v>
      </c>
      <c r="K35">
        <v>1000000000</v>
      </c>
      <c r="L35">
        <v>1000000000</v>
      </c>
      <c r="M35">
        <v>1000000000</v>
      </c>
      <c r="N35" t="s">
        <v>1960</v>
      </c>
      <c r="O35" t="s">
        <v>1757</v>
      </c>
      <c r="P35">
        <v>14</v>
      </c>
      <c r="Q35">
        <v>6.0000000000000001E-3</v>
      </c>
      <c r="R35">
        <v>1000000000</v>
      </c>
      <c r="S35">
        <v>1000000000</v>
      </c>
      <c r="T35" t="s">
        <v>1756</v>
      </c>
      <c r="U35">
        <v>58</v>
      </c>
      <c r="V35">
        <v>1E-3</v>
      </c>
      <c r="W35">
        <v>2E-3</v>
      </c>
      <c r="X35">
        <v>1.4999999999999999E-2</v>
      </c>
      <c r="Y35">
        <v>1000000000</v>
      </c>
      <c r="Z35">
        <v>1000000000</v>
      </c>
      <c r="AA35">
        <v>1000000000</v>
      </c>
      <c r="AB35">
        <v>1000000000</v>
      </c>
      <c r="AC35">
        <v>1.4999999999999999E-2</v>
      </c>
      <c r="AD35">
        <v>1000000000</v>
      </c>
      <c r="AE35">
        <v>1000000000</v>
      </c>
      <c r="AF35" t="s">
        <v>1960</v>
      </c>
      <c r="AG35" t="s">
        <v>1960</v>
      </c>
      <c r="AH35">
        <v>1</v>
      </c>
      <c r="AI35">
        <v>10</v>
      </c>
      <c r="AJ35">
        <v>30</v>
      </c>
      <c r="AK35" t="s">
        <v>1960</v>
      </c>
      <c r="AL35" t="s">
        <v>1960</v>
      </c>
      <c r="AM35" t="s">
        <v>1960</v>
      </c>
      <c r="AN35" t="s">
        <v>1960</v>
      </c>
      <c r="AO35" t="s">
        <v>1960</v>
      </c>
      <c r="AP35" t="s">
        <v>1960</v>
      </c>
      <c r="AQ35" t="s">
        <v>1960</v>
      </c>
      <c r="AR35" t="s">
        <v>1960</v>
      </c>
      <c r="AS35" t="s">
        <v>1960</v>
      </c>
      <c r="AT35" t="s">
        <v>1960</v>
      </c>
      <c r="AU35" t="s">
        <v>1960</v>
      </c>
      <c r="AV35" t="s">
        <v>1960</v>
      </c>
      <c r="AW35" t="s">
        <v>1960</v>
      </c>
      <c r="AX35" t="s">
        <v>1960</v>
      </c>
      <c r="AY35" t="s">
        <v>1960</v>
      </c>
      <c r="AZ35" t="s">
        <v>1960</v>
      </c>
    </row>
    <row r="36" spans="1:52" x14ac:dyDescent="0.2">
      <c r="A36" t="s">
        <v>1603</v>
      </c>
      <c r="B36">
        <v>1372</v>
      </c>
      <c r="C36" t="s">
        <v>1756</v>
      </c>
      <c r="D36">
        <v>58</v>
      </c>
      <c r="E36">
        <v>1E-3</v>
      </c>
      <c r="F36">
        <v>1000000000</v>
      </c>
      <c r="G36">
        <v>1000000000</v>
      </c>
      <c r="H36">
        <v>1000000000</v>
      </c>
      <c r="I36">
        <v>1000000000</v>
      </c>
      <c r="J36">
        <v>1000000000</v>
      </c>
      <c r="K36">
        <v>1000000000</v>
      </c>
      <c r="L36">
        <v>1000000000</v>
      </c>
      <c r="M36">
        <v>1000000000</v>
      </c>
      <c r="N36" t="s">
        <v>1960</v>
      </c>
      <c r="O36" t="s">
        <v>1757</v>
      </c>
      <c r="P36">
        <v>14</v>
      </c>
      <c r="Q36">
        <v>6.0000000000000001E-3</v>
      </c>
      <c r="R36">
        <v>1000000000</v>
      </c>
      <c r="S36">
        <v>1000000000</v>
      </c>
      <c r="T36" t="s">
        <v>1756</v>
      </c>
      <c r="U36">
        <v>58</v>
      </c>
      <c r="V36">
        <v>1E-3</v>
      </c>
      <c r="W36">
        <v>1.5E-3</v>
      </c>
      <c r="X36">
        <v>2.3E-2</v>
      </c>
      <c r="Y36">
        <v>1000000000</v>
      </c>
      <c r="Z36">
        <v>1000000000</v>
      </c>
      <c r="AA36">
        <v>1000000000</v>
      </c>
      <c r="AB36">
        <v>1000000000</v>
      </c>
      <c r="AC36">
        <v>2.3E-2</v>
      </c>
      <c r="AD36">
        <v>1000000000</v>
      </c>
      <c r="AE36">
        <v>1000000000</v>
      </c>
      <c r="AF36" t="s">
        <v>1960</v>
      </c>
      <c r="AG36" t="s">
        <v>1960</v>
      </c>
      <c r="AH36">
        <v>1</v>
      </c>
      <c r="AI36">
        <v>10</v>
      </c>
      <c r="AJ36">
        <v>30</v>
      </c>
      <c r="AK36" t="s">
        <v>1960</v>
      </c>
      <c r="AL36" t="s">
        <v>1960</v>
      </c>
      <c r="AM36" t="s">
        <v>1960</v>
      </c>
      <c r="AN36" t="s">
        <v>1960</v>
      </c>
      <c r="AO36" t="s">
        <v>1960</v>
      </c>
      <c r="AP36" t="s">
        <v>1960</v>
      </c>
      <c r="AQ36" t="s">
        <v>1960</v>
      </c>
      <c r="AR36" t="s">
        <v>1960</v>
      </c>
      <c r="AS36" t="s">
        <v>1960</v>
      </c>
      <c r="AT36" t="s">
        <v>1960</v>
      </c>
      <c r="AU36" t="s">
        <v>1960</v>
      </c>
      <c r="AV36" t="s">
        <v>1960</v>
      </c>
      <c r="AW36" t="s">
        <v>1960</v>
      </c>
      <c r="AX36" t="s">
        <v>1960</v>
      </c>
      <c r="AY36" t="s">
        <v>1960</v>
      </c>
      <c r="AZ36" t="s">
        <v>1960</v>
      </c>
    </row>
    <row r="37" spans="1:52" x14ac:dyDescent="0.2">
      <c r="A37" t="s">
        <v>1604</v>
      </c>
      <c r="B37">
        <v>1374</v>
      </c>
      <c r="C37" t="s">
        <v>1756</v>
      </c>
      <c r="D37">
        <v>58</v>
      </c>
      <c r="E37">
        <v>1E-3</v>
      </c>
      <c r="F37">
        <v>1000000000</v>
      </c>
      <c r="G37">
        <v>1000000000</v>
      </c>
      <c r="H37">
        <v>1000000000</v>
      </c>
      <c r="I37">
        <v>1000000000</v>
      </c>
      <c r="J37">
        <v>1000000000</v>
      </c>
      <c r="K37">
        <v>1000000000</v>
      </c>
      <c r="L37">
        <v>1000000000</v>
      </c>
      <c r="M37">
        <v>1000000000</v>
      </c>
      <c r="N37" t="s">
        <v>1960</v>
      </c>
      <c r="O37" t="s">
        <v>1757</v>
      </c>
      <c r="P37">
        <v>14</v>
      </c>
      <c r="Q37">
        <v>6.0000000000000001E-3</v>
      </c>
      <c r="R37">
        <v>1000000000</v>
      </c>
      <c r="S37">
        <v>1000000000</v>
      </c>
      <c r="T37" t="s">
        <v>1756</v>
      </c>
      <c r="U37">
        <v>58</v>
      </c>
      <c r="V37">
        <v>1E-3</v>
      </c>
      <c r="W37">
        <v>4.4999999999999997E-3</v>
      </c>
      <c r="X37">
        <v>1.6E-2</v>
      </c>
      <c r="Y37">
        <v>1000000000</v>
      </c>
      <c r="Z37">
        <v>1000000000</v>
      </c>
      <c r="AA37">
        <v>1000000000</v>
      </c>
      <c r="AB37">
        <v>1000000000</v>
      </c>
      <c r="AC37">
        <v>1.6E-2</v>
      </c>
      <c r="AD37">
        <v>1000000000</v>
      </c>
      <c r="AE37">
        <v>1000000000</v>
      </c>
      <c r="AF37" t="s">
        <v>1960</v>
      </c>
      <c r="AG37" t="s">
        <v>1960</v>
      </c>
      <c r="AH37">
        <v>1</v>
      </c>
      <c r="AI37">
        <v>10</v>
      </c>
      <c r="AJ37">
        <v>30</v>
      </c>
      <c r="AK37" t="s">
        <v>1960</v>
      </c>
      <c r="AL37" t="s">
        <v>1960</v>
      </c>
      <c r="AM37" t="s">
        <v>1960</v>
      </c>
      <c r="AN37" t="s">
        <v>1960</v>
      </c>
      <c r="AO37" t="s">
        <v>1960</v>
      </c>
      <c r="AP37" t="s">
        <v>1960</v>
      </c>
      <c r="AQ37" t="s">
        <v>1960</v>
      </c>
      <c r="AR37" t="s">
        <v>1960</v>
      </c>
      <c r="AS37" t="s">
        <v>1960</v>
      </c>
      <c r="AT37" t="s">
        <v>1960</v>
      </c>
      <c r="AU37" t="s">
        <v>1960</v>
      </c>
      <c r="AV37" t="s">
        <v>1960</v>
      </c>
      <c r="AW37" t="s">
        <v>1960</v>
      </c>
      <c r="AX37" t="s">
        <v>1960</v>
      </c>
      <c r="AY37" t="s">
        <v>1960</v>
      </c>
      <c r="AZ37" t="s">
        <v>1960</v>
      </c>
    </row>
    <row r="38" spans="1:52" x14ac:dyDescent="0.2">
      <c r="A38" t="s">
        <v>1605</v>
      </c>
      <c r="B38">
        <v>1376</v>
      </c>
      <c r="C38" t="s">
        <v>1756</v>
      </c>
      <c r="D38">
        <v>58</v>
      </c>
      <c r="E38">
        <v>1E-3</v>
      </c>
      <c r="F38">
        <v>1000000000</v>
      </c>
      <c r="G38">
        <v>1000000000</v>
      </c>
      <c r="H38">
        <v>1000000000</v>
      </c>
      <c r="I38">
        <v>1000000000</v>
      </c>
      <c r="J38">
        <v>1000000000</v>
      </c>
      <c r="K38">
        <v>1000000000</v>
      </c>
      <c r="L38">
        <v>1000000000</v>
      </c>
      <c r="M38">
        <v>1000000000</v>
      </c>
      <c r="N38" t="s">
        <v>1960</v>
      </c>
      <c r="O38" t="s">
        <v>1757</v>
      </c>
      <c r="P38">
        <v>14</v>
      </c>
      <c r="Q38">
        <v>6.0000000000000001E-3</v>
      </c>
      <c r="R38">
        <v>1000000000</v>
      </c>
      <c r="S38">
        <v>1000000000</v>
      </c>
      <c r="T38" t="s">
        <v>1756</v>
      </c>
      <c r="U38">
        <v>58</v>
      </c>
      <c r="V38">
        <v>1E-3</v>
      </c>
      <c r="W38">
        <v>4.0000000000000001E-3</v>
      </c>
      <c r="X38">
        <v>2.7E-2</v>
      </c>
      <c r="Y38">
        <v>1000000000</v>
      </c>
      <c r="Z38">
        <v>1000000000</v>
      </c>
      <c r="AA38">
        <v>1000000000</v>
      </c>
      <c r="AB38">
        <v>1000000000</v>
      </c>
      <c r="AC38">
        <v>2.7E-2</v>
      </c>
      <c r="AD38">
        <v>1000000000</v>
      </c>
      <c r="AE38">
        <v>1000000000</v>
      </c>
      <c r="AF38" t="s">
        <v>1960</v>
      </c>
      <c r="AG38" t="s">
        <v>1960</v>
      </c>
      <c r="AH38">
        <v>1</v>
      </c>
      <c r="AI38">
        <v>10</v>
      </c>
      <c r="AJ38">
        <v>30</v>
      </c>
      <c r="AK38" t="s">
        <v>1960</v>
      </c>
      <c r="AL38" t="s">
        <v>1960</v>
      </c>
      <c r="AM38" t="s">
        <v>1960</v>
      </c>
      <c r="AN38" t="s">
        <v>1960</v>
      </c>
      <c r="AO38" t="s">
        <v>1960</v>
      </c>
      <c r="AP38" t="s">
        <v>1960</v>
      </c>
      <c r="AQ38" t="s">
        <v>1960</v>
      </c>
      <c r="AR38" t="s">
        <v>1960</v>
      </c>
      <c r="AS38" t="s">
        <v>1960</v>
      </c>
      <c r="AT38" t="s">
        <v>1960</v>
      </c>
      <c r="AU38" t="s">
        <v>1960</v>
      </c>
      <c r="AV38" t="s">
        <v>1960</v>
      </c>
      <c r="AW38" t="s">
        <v>1960</v>
      </c>
      <c r="AX38" t="s">
        <v>1960</v>
      </c>
      <c r="AY38" t="s">
        <v>1960</v>
      </c>
      <c r="AZ38" t="s">
        <v>1960</v>
      </c>
    </row>
    <row r="39" spans="1:52" x14ac:dyDescent="0.2">
      <c r="A39" t="s">
        <v>1606</v>
      </c>
      <c r="B39">
        <v>1377</v>
      </c>
      <c r="C39" t="s">
        <v>1756</v>
      </c>
      <c r="D39">
        <v>58</v>
      </c>
      <c r="E39">
        <v>1E-3</v>
      </c>
      <c r="F39">
        <v>1000000000</v>
      </c>
      <c r="G39">
        <v>1000000000</v>
      </c>
      <c r="H39">
        <v>1000000000</v>
      </c>
      <c r="I39">
        <v>1000000000</v>
      </c>
      <c r="J39">
        <v>1000000000</v>
      </c>
      <c r="K39">
        <v>1000000000</v>
      </c>
      <c r="L39">
        <v>1000000000</v>
      </c>
      <c r="M39">
        <v>1000000000</v>
      </c>
      <c r="N39" t="s">
        <v>1960</v>
      </c>
      <c r="O39" t="s">
        <v>1757</v>
      </c>
      <c r="P39">
        <v>14</v>
      </c>
      <c r="Q39">
        <v>6.0000000000000001E-3</v>
      </c>
      <c r="R39">
        <v>1000000000</v>
      </c>
      <c r="S39">
        <v>1000000000</v>
      </c>
      <c r="T39" t="s">
        <v>1756</v>
      </c>
      <c r="U39">
        <v>58</v>
      </c>
      <c r="V39">
        <v>1E-3</v>
      </c>
      <c r="W39">
        <v>3.5000000000000001E-3</v>
      </c>
      <c r="X39">
        <v>3.3000000000000002E-2</v>
      </c>
      <c r="Y39">
        <v>1000000000</v>
      </c>
      <c r="Z39">
        <v>1000000000</v>
      </c>
      <c r="AA39">
        <v>1000000000</v>
      </c>
      <c r="AB39">
        <v>1000000000</v>
      </c>
      <c r="AC39">
        <v>3.3000000000000002E-2</v>
      </c>
      <c r="AD39">
        <v>1000000000</v>
      </c>
      <c r="AE39">
        <v>1000000000</v>
      </c>
      <c r="AF39" t="s">
        <v>1960</v>
      </c>
      <c r="AG39" t="s">
        <v>1960</v>
      </c>
      <c r="AH39">
        <v>1</v>
      </c>
      <c r="AI39">
        <v>10</v>
      </c>
      <c r="AJ39">
        <v>30</v>
      </c>
      <c r="AK39" t="s">
        <v>1960</v>
      </c>
      <c r="AL39" t="s">
        <v>1960</v>
      </c>
      <c r="AM39" t="s">
        <v>1960</v>
      </c>
      <c r="AN39" t="s">
        <v>1960</v>
      </c>
      <c r="AO39" t="s">
        <v>1960</v>
      </c>
      <c r="AP39" t="s">
        <v>1960</v>
      </c>
      <c r="AQ39" t="s">
        <v>1960</v>
      </c>
      <c r="AR39" t="s">
        <v>1960</v>
      </c>
      <c r="AS39" t="s">
        <v>1960</v>
      </c>
      <c r="AT39" t="s">
        <v>1960</v>
      </c>
      <c r="AU39" t="s">
        <v>1960</v>
      </c>
      <c r="AV39" t="s">
        <v>1960</v>
      </c>
      <c r="AW39" t="s">
        <v>1960</v>
      </c>
      <c r="AX39" t="s">
        <v>1960</v>
      </c>
      <c r="AY39" t="s">
        <v>1960</v>
      </c>
      <c r="AZ39" t="s">
        <v>1960</v>
      </c>
    </row>
    <row r="40" spans="1:52" x14ac:dyDescent="0.2">
      <c r="A40" t="s">
        <v>1607</v>
      </c>
      <c r="B40">
        <v>1380</v>
      </c>
      <c r="C40" t="s">
        <v>1756</v>
      </c>
      <c r="D40">
        <v>58</v>
      </c>
      <c r="E40">
        <v>1E-3</v>
      </c>
      <c r="F40">
        <v>1000000000</v>
      </c>
      <c r="G40">
        <v>1000000000</v>
      </c>
      <c r="H40">
        <v>1000000000</v>
      </c>
      <c r="I40">
        <v>1000000000</v>
      </c>
      <c r="J40">
        <v>1000000000</v>
      </c>
      <c r="K40">
        <v>1000000000</v>
      </c>
      <c r="L40">
        <v>1000000000</v>
      </c>
      <c r="M40">
        <v>1000000000</v>
      </c>
      <c r="N40" t="s">
        <v>1960</v>
      </c>
      <c r="O40" t="s">
        <v>1757</v>
      </c>
      <c r="P40">
        <v>14</v>
      </c>
      <c r="Q40">
        <v>6.0000000000000001E-3</v>
      </c>
      <c r="R40">
        <v>1000000000</v>
      </c>
      <c r="S40">
        <v>1000000000</v>
      </c>
      <c r="T40" t="s">
        <v>1756</v>
      </c>
      <c r="U40">
        <v>58</v>
      </c>
      <c r="V40">
        <v>1E-3</v>
      </c>
      <c r="W40">
        <v>2.5000000000000001E-3</v>
      </c>
      <c r="X40">
        <v>1.7999999999999999E-2</v>
      </c>
      <c r="Y40">
        <v>1000000000</v>
      </c>
      <c r="Z40">
        <v>1000000000</v>
      </c>
      <c r="AA40">
        <v>1000000000</v>
      </c>
      <c r="AB40">
        <v>1000000000</v>
      </c>
      <c r="AC40">
        <v>1.7999999999999999E-2</v>
      </c>
      <c r="AD40">
        <v>1000000000</v>
      </c>
      <c r="AE40">
        <v>1000000000</v>
      </c>
      <c r="AF40" t="s">
        <v>1960</v>
      </c>
      <c r="AG40" t="s">
        <v>1960</v>
      </c>
      <c r="AH40">
        <v>1</v>
      </c>
      <c r="AI40">
        <v>10</v>
      </c>
      <c r="AJ40">
        <v>30</v>
      </c>
      <c r="AK40" t="s">
        <v>1960</v>
      </c>
      <c r="AL40" t="s">
        <v>1960</v>
      </c>
      <c r="AM40" t="s">
        <v>1960</v>
      </c>
      <c r="AN40" t="s">
        <v>1960</v>
      </c>
      <c r="AO40" t="s">
        <v>1960</v>
      </c>
      <c r="AP40" t="s">
        <v>1960</v>
      </c>
      <c r="AQ40" t="s">
        <v>1960</v>
      </c>
      <c r="AR40" t="s">
        <v>1960</v>
      </c>
      <c r="AS40" t="s">
        <v>1960</v>
      </c>
      <c r="AT40" t="s">
        <v>1960</v>
      </c>
      <c r="AU40" t="s">
        <v>1960</v>
      </c>
      <c r="AV40" t="s">
        <v>1960</v>
      </c>
      <c r="AW40" t="s">
        <v>1960</v>
      </c>
      <c r="AX40" t="s">
        <v>1960</v>
      </c>
      <c r="AY40" t="s">
        <v>1960</v>
      </c>
      <c r="AZ40" t="s">
        <v>1960</v>
      </c>
    </row>
    <row r="41" spans="1:52" x14ac:dyDescent="0.2">
      <c r="A41" t="s">
        <v>1683</v>
      </c>
      <c r="B41">
        <v>1365</v>
      </c>
      <c r="C41" t="s">
        <v>1756</v>
      </c>
      <c r="D41">
        <v>58</v>
      </c>
      <c r="E41">
        <v>7.0000000000000001E-3</v>
      </c>
      <c r="F41">
        <v>0.02</v>
      </c>
      <c r="G41">
        <v>0.04</v>
      </c>
      <c r="H41">
        <v>0.5</v>
      </c>
      <c r="I41">
        <v>1</v>
      </c>
      <c r="J41">
        <v>1</v>
      </c>
      <c r="K41">
        <v>1000000000</v>
      </c>
      <c r="L41">
        <v>1000000000</v>
      </c>
      <c r="M41">
        <v>1</v>
      </c>
      <c r="N41" t="s">
        <v>1960</v>
      </c>
      <c r="O41" t="s">
        <v>1757</v>
      </c>
      <c r="P41">
        <v>14</v>
      </c>
      <c r="Q41">
        <v>4.2000000000000003E-2</v>
      </c>
      <c r="R41">
        <v>1000000000</v>
      </c>
      <c r="S41">
        <v>0.01</v>
      </c>
      <c r="T41" t="s">
        <v>1756</v>
      </c>
      <c r="U41">
        <v>58</v>
      </c>
      <c r="V41">
        <v>7.0000000000000001E-3</v>
      </c>
      <c r="W41">
        <v>0.02</v>
      </c>
      <c r="X41">
        <v>0.13900000000000001</v>
      </c>
      <c r="Y41">
        <v>1</v>
      </c>
      <c r="Z41">
        <v>1</v>
      </c>
      <c r="AA41">
        <v>1000000000</v>
      </c>
      <c r="AB41">
        <v>1000000000</v>
      </c>
      <c r="AC41">
        <v>0.13900000000000001</v>
      </c>
      <c r="AD41">
        <v>0.1</v>
      </c>
      <c r="AE41">
        <v>0.24</v>
      </c>
      <c r="AF41" t="s">
        <v>1960</v>
      </c>
      <c r="AG41" t="s">
        <v>1960</v>
      </c>
      <c r="AH41">
        <v>1</v>
      </c>
      <c r="AI41">
        <v>2</v>
      </c>
      <c r="AJ41">
        <v>30</v>
      </c>
      <c r="AK41" t="s">
        <v>1960</v>
      </c>
      <c r="AL41" t="s">
        <v>1960</v>
      </c>
      <c r="AM41" t="s">
        <v>1960</v>
      </c>
      <c r="AN41" t="s">
        <v>1960</v>
      </c>
      <c r="AO41" t="s">
        <v>1960</v>
      </c>
      <c r="AP41" t="s">
        <v>1960</v>
      </c>
      <c r="AQ41" t="s">
        <v>1960</v>
      </c>
      <c r="AR41" t="s">
        <v>1960</v>
      </c>
      <c r="AS41" t="s">
        <v>1960</v>
      </c>
      <c r="AT41" t="s">
        <v>1960</v>
      </c>
      <c r="AU41" t="s">
        <v>1960</v>
      </c>
      <c r="AV41" t="s">
        <v>1960</v>
      </c>
      <c r="AW41" t="s">
        <v>1960</v>
      </c>
      <c r="AX41" t="s">
        <v>1960</v>
      </c>
      <c r="AY41" t="s">
        <v>1960</v>
      </c>
      <c r="AZ41" t="s">
        <v>1960</v>
      </c>
    </row>
    <row r="42" spans="1:52" x14ac:dyDescent="0.2">
      <c r="A42" t="s">
        <v>26</v>
      </c>
      <c r="B42">
        <v>342</v>
      </c>
      <c r="C42" t="s">
        <v>1756</v>
      </c>
      <c r="D42">
        <v>58</v>
      </c>
      <c r="E42">
        <v>0.05</v>
      </c>
      <c r="F42">
        <v>0.2</v>
      </c>
      <c r="G42">
        <v>0.2</v>
      </c>
      <c r="H42">
        <v>1</v>
      </c>
      <c r="I42">
        <v>1.1000000000000001</v>
      </c>
      <c r="J42">
        <v>1.1000000000000001</v>
      </c>
      <c r="K42">
        <v>1000000000</v>
      </c>
      <c r="L42">
        <v>1000000000</v>
      </c>
      <c r="M42">
        <v>1.1000000000000001</v>
      </c>
      <c r="N42" t="s">
        <v>1960</v>
      </c>
      <c r="O42" t="s">
        <v>1757</v>
      </c>
      <c r="P42">
        <v>14</v>
      </c>
      <c r="Q42">
        <v>0.2</v>
      </c>
      <c r="R42">
        <v>1000000000</v>
      </c>
      <c r="S42">
        <v>30</v>
      </c>
      <c r="T42" t="s">
        <v>1756</v>
      </c>
      <c r="U42">
        <v>58</v>
      </c>
      <c r="V42">
        <v>1000000000</v>
      </c>
      <c r="W42">
        <v>0.2</v>
      </c>
      <c r="X42">
        <v>1000000000</v>
      </c>
      <c r="Y42">
        <v>1</v>
      </c>
      <c r="Z42">
        <v>1</v>
      </c>
      <c r="AA42">
        <v>1000000000</v>
      </c>
      <c r="AB42">
        <v>1000000000</v>
      </c>
      <c r="AC42">
        <v>0.2</v>
      </c>
      <c r="AD42">
        <v>1000000000</v>
      </c>
      <c r="AE42">
        <v>0.2</v>
      </c>
      <c r="AF42" t="s">
        <v>1960</v>
      </c>
      <c r="AG42" t="s">
        <v>1960</v>
      </c>
      <c r="AH42">
        <v>1</v>
      </c>
      <c r="AI42">
        <v>2</v>
      </c>
      <c r="AJ42">
        <v>30</v>
      </c>
      <c r="AK42" t="s">
        <v>1960</v>
      </c>
      <c r="AL42" t="s">
        <v>1960</v>
      </c>
      <c r="AM42" t="s">
        <v>1960</v>
      </c>
      <c r="AN42" t="s">
        <v>1960</v>
      </c>
      <c r="AO42" t="s">
        <v>1960</v>
      </c>
      <c r="AP42" t="s">
        <v>1960</v>
      </c>
      <c r="AQ42" t="s">
        <v>1960</v>
      </c>
      <c r="AR42" t="s">
        <v>1960</v>
      </c>
      <c r="AS42" t="s">
        <v>1960</v>
      </c>
      <c r="AT42" t="s">
        <v>1960</v>
      </c>
      <c r="AU42" t="s">
        <v>1960</v>
      </c>
      <c r="AV42" t="s">
        <v>1960</v>
      </c>
      <c r="AW42" t="s">
        <v>1960</v>
      </c>
      <c r="AX42" t="s">
        <v>1960</v>
      </c>
      <c r="AY42" t="s">
        <v>1960</v>
      </c>
      <c r="AZ42" t="s">
        <v>1960</v>
      </c>
    </row>
    <row r="43" spans="1:52" x14ac:dyDescent="0.2">
      <c r="A43" t="s">
        <v>28</v>
      </c>
      <c r="B43">
        <v>1568</v>
      </c>
      <c r="C43" t="s">
        <v>1756</v>
      </c>
      <c r="D43">
        <v>58</v>
      </c>
      <c r="E43">
        <v>0.05</v>
      </c>
      <c r="F43">
        <v>0.2</v>
      </c>
      <c r="G43">
        <v>0.2</v>
      </c>
      <c r="H43">
        <v>1.25</v>
      </c>
      <c r="I43">
        <v>32</v>
      </c>
      <c r="J43">
        <v>32</v>
      </c>
      <c r="K43">
        <v>1000000000</v>
      </c>
      <c r="L43">
        <v>1000000000</v>
      </c>
      <c r="M43">
        <v>32</v>
      </c>
      <c r="N43" t="s">
        <v>1960</v>
      </c>
      <c r="O43" t="s">
        <v>1757</v>
      </c>
      <c r="P43">
        <v>14</v>
      </c>
      <c r="Q43">
        <v>0.2</v>
      </c>
      <c r="R43">
        <v>1000000000</v>
      </c>
      <c r="S43">
        <v>1000</v>
      </c>
      <c r="T43" t="s">
        <v>1756</v>
      </c>
      <c r="U43">
        <v>58</v>
      </c>
      <c r="V43">
        <v>1000000000</v>
      </c>
      <c r="W43">
        <v>0.2</v>
      </c>
      <c r="X43">
        <v>1000000000</v>
      </c>
      <c r="Y43">
        <v>130</v>
      </c>
      <c r="Z43">
        <v>130</v>
      </c>
      <c r="AA43">
        <v>1000000000</v>
      </c>
      <c r="AB43">
        <v>1000000000</v>
      </c>
      <c r="AC43">
        <v>0.2</v>
      </c>
      <c r="AD43">
        <v>1000000000</v>
      </c>
      <c r="AE43">
        <v>0.2</v>
      </c>
      <c r="AF43" t="s">
        <v>1960</v>
      </c>
      <c r="AG43" t="s">
        <v>1960</v>
      </c>
      <c r="AH43">
        <v>1</v>
      </c>
      <c r="AI43">
        <v>2</v>
      </c>
      <c r="AJ43">
        <v>30</v>
      </c>
      <c r="AK43" t="s">
        <v>1960</v>
      </c>
      <c r="AL43" t="s">
        <v>1960</v>
      </c>
      <c r="AM43" t="s">
        <v>1960</v>
      </c>
      <c r="AN43" t="s">
        <v>1960</v>
      </c>
      <c r="AO43" t="s">
        <v>1960</v>
      </c>
      <c r="AP43" t="s">
        <v>1960</v>
      </c>
      <c r="AQ43" t="s">
        <v>1960</v>
      </c>
      <c r="AR43" t="s">
        <v>1960</v>
      </c>
      <c r="AS43" t="s">
        <v>1960</v>
      </c>
      <c r="AT43" t="s">
        <v>1960</v>
      </c>
      <c r="AU43" t="s">
        <v>1960</v>
      </c>
      <c r="AV43" t="s">
        <v>1960</v>
      </c>
      <c r="AW43" t="s">
        <v>1960</v>
      </c>
      <c r="AX43" t="s">
        <v>1960</v>
      </c>
      <c r="AY43" t="s">
        <v>1960</v>
      </c>
      <c r="AZ43" t="s">
        <v>1960</v>
      </c>
    </row>
    <row r="44" spans="1:52" x14ac:dyDescent="0.2">
      <c r="A44" t="s">
        <v>27</v>
      </c>
      <c r="B44">
        <v>728</v>
      </c>
      <c r="C44" t="s">
        <v>1756</v>
      </c>
      <c r="D44">
        <v>58</v>
      </c>
      <c r="E44">
        <v>0.05</v>
      </c>
      <c r="F44">
        <v>0.2</v>
      </c>
      <c r="G44">
        <v>0.2</v>
      </c>
      <c r="H44">
        <v>1.25</v>
      </c>
      <c r="I44">
        <v>110</v>
      </c>
      <c r="J44">
        <v>110</v>
      </c>
      <c r="K44">
        <v>1000000000</v>
      </c>
      <c r="L44">
        <v>1000000000</v>
      </c>
      <c r="M44">
        <v>110</v>
      </c>
      <c r="N44" t="s">
        <v>1960</v>
      </c>
      <c r="O44" t="s">
        <v>1757</v>
      </c>
      <c r="P44">
        <v>14</v>
      </c>
      <c r="Q44">
        <v>0.2</v>
      </c>
      <c r="R44">
        <v>1000000000</v>
      </c>
      <c r="S44">
        <v>150</v>
      </c>
      <c r="T44" t="s">
        <v>1756</v>
      </c>
      <c r="U44">
        <v>58</v>
      </c>
      <c r="V44">
        <v>1000000000</v>
      </c>
      <c r="W44">
        <v>0.2</v>
      </c>
      <c r="X44">
        <v>1000000000</v>
      </c>
      <c r="Y44">
        <v>50</v>
      </c>
      <c r="Z44">
        <v>50</v>
      </c>
      <c r="AA44">
        <v>1000000000</v>
      </c>
      <c r="AB44">
        <v>1000000000</v>
      </c>
      <c r="AC44">
        <v>0.2</v>
      </c>
      <c r="AD44">
        <v>1000000000</v>
      </c>
      <c r="AE44">
        <v>0.2</v>
      </c>
      <c r="AF44" t="s">
        <v>1960</v>
      </c>
      <c r="AG44" t="s">
        <v>1960</v>
      </c>
      <c r="AH44">
        <v>1</v>
      </c>
      <c r="AI44">
        <v>2</v>
      </c>
      <c r="AJ44">
        <v>30</v>
      </c>
      <c r="AK44" t="s">
        <v>1960</v>
      </c>
      <c r="AL44" t="s">
        <v>1960</v>
      </c>
      <c r="AM44" t="s">
        <v>1960</v>
      </c>
      <c r="AN44" t="s">
        <v>1960</v>
      </c>
      <c r="AO44" t="s">
        <v>1960</v>
      </c>
      <c r="AP44" t="s">
        <v>1960</v>
      </c>
      <c r="AQ44" t="s">
        <v>1960</v>
      </c>
      <c r="AR44" t="s">
        <v>1960</v>
      </c>
      <c r="AS44" t="s">
        <v>1960</v>
      </c>
      <c r="AT44" t="s">
        <v>1960</v>
      </c>
      <c r="AU44" t="s">
        <v>1960</v>
      </c>
      <c r="AV44" t="s">
        <v>1960</v>
      </c>
      <c r="AW44" t="s">
        <v>1960</v>
      </c>
      <c r="AX44" t="s">
        <v>1960</v>
      </c>
      <c r="AY44" t="s">
        <v>1960</v>
      </c>
      <c r="AZ44" t="s">
        <v>1960</v>
      </c>
    </row>
    <row r="45" spans="1:52" x14ac:dyDescent="0.2">
      <c r="A45" t="s">
        <v>121</v>
      </c>
      <c r="B45">
        <v>1686</v>
      </c>
      <c r="C45" t="s">
        <v>1756</v>
      </c>
      <c r="D45">
        <v>58</v>
      </c>
      <c r="E45">
        <v>0.15</v>
      </c>
      <c r="F45">
        <v>0.45</v>
      </c>
      <c r="G45">
        <v>0.45</v>
      </c>
      <c r="H45">
        <v>1.25</v>
      </c>
      <c r="I45">
        <v>17</v>
      </c>
      <c r="J45">
        <v>17</v>
      </c>
      <c r="K45">
        <v>1000000000</v>
      </c>
      <c r="L45">
        <v>1000000000</v>
      </c>
      <c r="M45">
        <v>17</v>
      </c>
      <c r="N45" t="s">
        <v>1960</v>
      </c>
      <c r="O45" t="s">
        <v>1757</v>
      </c>
      <c r="P45">
        <v>14</v>
      </c>
      <c r="Q45">
        <v>0.3</v>
      </c>
      <c r="R45">
        <v>1000000000</v>
      </c>
      <c r="S45">
        <v>70</v>
      </c>
      <c r="T45" t="s">
        <v>1756</v>
      </c>
      <c r="U45">
        <v>58</v>
      </c>
      <c r="V45">
        <v>1000000000</v>
      </c>
      <c r="W45">
        <v>0.45</v>
      </c>
      <c r="X45">
        <v>1000000000</v>
      </c>
      <c r="Y45">
        <v>25</v>
      </c>
      <c r="Z45">
        <v>25</v>
      </c>
      <c r="AA45">
        <v>1000000000</v>
      </c>
      <c r="AB45">
        <v>1000000000</v>
      </c>
      <c r="AC45">
        <v>0.45</v>
      </c>
      <c r="AD45">
        <v>1000000000</v>
      </c>
      <c r="AE45">
        <v>0.45</v>
      </c>
      <c r="AF45" t="s">
        <v>1960</v>
      </c>
      <c r="AG45" t="s">
        <v>1960</v>
      </c>
      <c r="AH45">
        <v>1</v>
      </c>
      <c r="AI45">
        <v>2</v>
      </c>
      <c r="AJ45">
        <v>30</v>
      </c>
      <c r="AK45" t="s">
        <v>1960</v>
      </c>
      <c r="AL45" t="s">
        <v>1960</v>
      </c>
      <c r="AM45" t="s">
        <v>1960</v>
      </c>
      <c r="AN45" t="s">
        <v>1960</v>
      </c>
      <c r="AO45" t="s">
        <v>1960</v>
      </c>
      <c r="AP45" t="s">
        <v>1960</v>
      </c>
      <c r="AQ45" t="s">
        <v>1960</v>
      </c>
      <c r="AR45" t="s">
        <v>1960</v>
      </c>
      <c r="AS45" t="s">
        <v>1960</v>
      </c>
      <c r="AT45" t="s">
        <v>1960</v>
      </c>
      <c r="AU45" t="s">
        <v>1960</v>
      </c>
      <c r="AV45" t="s">
        <v>1960</v>
      </c>
      <c r="AW45" t="s">
        <v>1960</v>
      </c>
      <c r="AX45" t="s">
        <v>1960</v>
      </c>
      <c r="AY45" t="s">
        <v>1960</v>
      </c>
      <c r="AZ45" t="s">
        <v>1960</v>
      </c>
    </row>
    <row r="46" spans="1:52" x14ac:dyDescent="0.2">
      <c r="A46" t="s">
        <v>29</v>
      </c>
      <c r="B46">
        <v>1503</v>
      </c>
      <c r="C46" t="s">
        <v>1756</v>
      </c>
      <c r="D46">
        <v>58</v>
      </c>
      <c r="E46">
        <v>0.05</v>
      </c>
      <c r="F46">
        <v>0.25</v>
      </c>
      <c r="G46">
        <v>0.25</v>
      </c>
      <c r="H46">
        <v>2.5</v>
      </c>
      <c r="I46">
        <v>86</v>
      </c>
      <c r="J46">
        <v>86</v>
      </c>
      <c r="K46">
        <v>1000000000</v>
      </c>
      <c r="L46">
        <v>1000000000</v>
      </c>
      <c r="M46">
        <v>86</v>
      </c>
      <c r="N46" t="s">
        <v>1960</v>
      </c>
      <c r="O46" t="s">
        <v>1757</v>
      </c>
      <c r="P46">
        <v>14</v>
      </c>
      <c r="Q46">
        <v>0.2</v>
      </c>
      <c r="R46">
        <v>1000000000</v>
      </c>
      <c r="S46">
        <v>300</v>
      </c>
      <c r="T46" t="s">
        <v>1756</v>
      </c>
      <c r="U46">
        <v>58</v>
      </c>
      <c r="V46">
        <v>1000000000</v>
      </c>
      <c r="W46">
        <v>0.25</v>
      </c>
      <c r="X46">
        <v>1000000000</v>
      </c>
      <c r="Y46">
        <v>100</v>
      </c>
      <c r="Z46">
        <v>100</v>
      </c>
      <c r="AA46">
        <v>1000000000</v>
      </c>
      <c r="AB46">
        <v>1000000000</v>
      </c>
      <c r="AC46">
        <v>0.25</v>
      </c>
      <c r="AD46">
        <v>1000000000</v>
      </c>
      <c r="AE46">
        <v>0.25</v>
      </c>
      <c r="AF46" t="s">
        <v>1960</v>
      </c>
      <c r="AG46" t="s">
        <v>1960</v>
      </c>
      <c r="AH46">
        <v>1</v>
      </c>
      <c r="AI46">
        <v>2</v>
      </c>
      <c r="AJ46">
        <v>30</v>
      </c>
      <c r="AK46" t="s">
        <v>1960</v>
      </c>
      <c r="AL46" t="s">
        <v>1960</v>
      </c>
      <c r="AM46" t="s">
        <v>1960</v>
      </c>
      <c r="AN46" t="s">
        <v>1960</v>
      </c>
      <c r="AO46" t="s">
        <v>1960</v>
      </c>
      <c r="AP46" t="s">
        <v>1960</v>
      </c>
      <c r="AQ46" t="s">
        <v>1960</v>
      </c>
      <c r="AR46" t="s">
        <v>1960</v>
      </c>
      <c r="AS46" t="s">
        <v>1960</v>
      </c>
      <c r="AT46" t="s">
        <v>1960</v>
      </c>
      <c r="AU46" t="s">
        <v>1960</v>
      </c>
      <c r="AV46" t="s">
        <v>1960</v>
      </c>
      <c r="AW46" t="s">
        <v>1960</v>
      </c>
      <c r="AX46" t="s">
        <v>1960</v>
      </c>
      <c r="AY46" t="s">
        <v>1960</v>
      </c>
      <c r="AZ46" t="s">
        <v>1960</v>
      </c>
    </row>
    <row r="47" spans="1:52" x14ac:dyDescent="0.2">
      <c r="A47" t="s">
        <v>1526</v>
      </c>
      <c r="B47">
        <v>29</v>
      </c>
      <c r="C47" t="s">
        <v>1756</v>
      </c>
      <c r="D47">
        <v>58</v>
      </c>
      <c r="E47">
        <v>0.1</v>
      </c>
      <c r="F47">
        <v>0.45</v>
      </c>
      <c r="G47">
        <v>0.45</v>
      </c>
      <c r="H47">
        <v>0.45</v>
      </c>
      <c r="I47">
        <v>1000000000</v>
      </c>
      <c r="J47">
        <v>1000000000</v>
      </c>
      <c r="K47">
        <v>1000000000</v>
      </c>
      <c r="L47">
        <v>1000000000</v>
      </c>
      <c r="M47">
        <v>1000000000</v>
      </c>
      <c r="N47" t="s">
        <v>1960</v>
      </c>
      <c r="O47" t="s">
        <v>1757</v>
      </c>
      <c r="P47">
        <v>14</v>
      </c>
      <c r="Q47">
        <v>1000000000</v>
      </c>
      <c r="R47">
        <v>1000000000</v>
      </c>
      <c r="S47">
        <v>1000000000</v>
      </c>
      <c r="T47" t="s">
        <v>1756</v>
      </c>
      <c r="U47">
        <v>58</v>
      </c>
      <c r="V47">
        <v>1000000000</v>
      </c>
      <c r="W47">
        <v>0.45</v>
      </c>
      <c r="X47">
        <v>1000000000</v>
      </c>
      <c r="Y47">
        <v>1000000000</v>
      </c>
      <c r="Z47">
        <v>1000000000</v>
      </c>
      <c r="AA47">
        <v>1000000000</v>
      </c>
      <c r="AB47">
        <v>1000000000</v>
      </c>
      <c r="AC47">
        <v>0.45</v>
      </c>
      <c r="AD47">
        <v>1000000000</v>
      </c>
      <c r="AE47">
        <v>0.45</v>
      </c>
      <c r="AF47" t="s">
        <v>1960</v>
      </c>
      <c r="AG47" t="s">
        <v>1960</v>
      </c>
      <c r="AH47">
        <v>1</v>
      </c>
      <c r="AI47">
        <v>2</v>
      </c>
      <c r="AJ47">
        <v>30</v>
      </c>
      <c r="AK47" t="s">
        <v>1960</v>
      </c>
      <c r="AL47" t="s">
        <v>1960</v>
      </c>
      <c r="AM47" t="s">
        <v>1960</v>
      </c>
      <c r="AN47" t="s">
        <v>1960</v>
      </c>
      <c r="AO47" t="s">
        <v>1960</v>
      </c>
      <c r="AP47" t="s">
        <v>1960</v>
      </c>
      <c r="AQ47" t="s">
        <v>1960</v>
      </c>
      <c r="AR47" t="s">
        <v>1960</v>
      </c>
      <c r="AS47" t="s">
        <v>1960</v>
      </c>
      <c r="AT47" t="s">
        <v>1960</v>
      </c>
      <c r="AU47" t="s">
        <v>1960</v>
      </c>
      <c r="AV47" t="s">
        <v>1960</v>
      </c>
      <c r="AW47" t="s">
        <v>1960</v>
      </c>
      <c r="AX47" t="s">
        <v>1960</v>
      </c>
      <c r="AY47" t="s">
        <v>1960</v>
      </c>
      <c r="AZ47" t="s">
        <v>1960</v>
      </c>
    </row>
    <row r="48" spans="1:52" x14ac:dyDescent="0.2">
      <c r="A48" t="s">
        <v>30</v>
      </c>
      <c r="B48">
        <v>1654</v>
      </c>
      <c r="C48" t="s">
        <v>1756</v>
      </c>
      <c r="D48">
        <v>58</v>
      </c>
      <c r="E48">
        <v>0.05</v>
      </c>
      <c r="F48">
        <v>0.1</v>
      </c>
      <c r="G48">
        <v>0.1</v>
      </c>
      <c r="H48">
        <v>0.1</v>
      </c>
      <c r="I48">
        <v>0.1</v>
      </c>
      <c r="J48">
        <v>0.1</v>
      </c>
      <c r="K48">
        <v>1000000000</v>
      </c>
      <c r="L48">
        <v>1000000000</v>
      </c>
      <c r="M48">
        <v>0.1</v>
      </c>
      <c r="N48" t="s">
        <v>1960</v>
      </c>
      <c r="O48" t="s">
        <v>1757</v>
      </c>
      <c r="P48">
        <v>14</v>
      </c>
      <c r="Q48">
        <v>0.2</v>
      </c>
      <c r="R48">
        <v>1000000000</v>
      </c>
      <c r="S48">
        <v>5</v>
      </c>
      <c r="T48" t="s">
        <v>1756</v>
      </c>
      <c r="U48">
        <v>58</v>
      </c>
      <c r="V48">
        <v>0.04</v>
      </c>
      <c r="W48">
        <v>0.1</v>
      </c>
      <c r="X48">
        <v>1000000000</v>
      </c>
      <c r="Y48">
        <v>0.1</v>
      </c>
      <c r="Z48">
        <v>0.1</v>
      </c>
      <c r="AA48">
        <v>1000000000</v>
      </c>
      <c r="AB48">
        <v>1000000000</v>
      </c>
      <c r="AC48">
        <v>0.1</v>
      </c>
      <c r="AD48">
        <v>1000000000</v>
      </c>
      <c r="AE48">
        <v>0.1</v>
      </c>
      <c r="AF48" t="s">
        <v>1960</v>
      </c>
      <c r="AG48" t="s">
        <v>1960</v>
      </c>
      <c r="AH48">
        <v>1</v>
      </c>
      <c r="AI48">
        <v>2</v>
      </c>
      <c r="AJ48">
        <v>30</v>
      </c>
      <c r="AK48" t="s">
        <v>1960</v>
      </c>
      <c r="AL48" t="s">
        <v>1960</v>
      </c>
      <c r="AM48" t="s">
        <v>1960</v>
      </c>
      <c r="AN48" t="s">
        <v>1960</v>
      </c>
      <c r="AO48" t="s">
        <v>1960</v>
      </c>
      <c r="AP48" t="s">
        <v>1960</v>
      </c>
      <c r="AQ48" t="s">
        <v>1960</v>
      </c>
      <c r="AR48" t="s">
        <v>1960</v>
      </c>
      <c r="AS48" t="s">
        <v>1960</v>
      </c>
      <c r="AT48" t="s">
        <v>1960</v>
      </c>
      <c r="AU48" t="s">
        <v>1960</v>
      </c>
      <c r="AV48" t="s">
        <v>1960</v>
      </c>
      <c r="AW48" t="s">
        <v>1960</v>
      </c>
      <c r="AX48" t="s">
        <v>1960</v>
      </c>
      <c r="AY48" t="s">
        <v>1960</v>
      </c>
      <c r="AZ48" t="s">
        <v>1960</v>
      </c>
    </row>
    <row r="49" spans="1:52" x14ac:dyDescent="0.2">
      <c r="A49" t="s">
        <v>31</v>
      </c>
      <c r="B49">
        <v>619</v>
      </c>
      <c r="C49" t="s">
        <v>1756</v>
      </c>
      <c r="D49">
        <v>58</v>
      </c>
      <c r="E49">
        <v>0.05</v>
      </c>
      <c r="F49">
        <v>0.1</v>
      </c>
      <c r="G49">
        <v>0.1</v>
      </c>
      <c r="H49">
        <v>3.9</v>
      </c>
      <c r="I49">
        <v>3.9</v>
      </c>
      <c r="J49">
        <v>3.9</v>
      </c>
      <c r="K49">
        <v>1000000000</v>
      </c>
      <c r="L49">
        <v>1000000000</v>
      </c>
      <c r="M49">
        <v>3.9</v>
      </c>
      <c r="N49" t="s">
        <v>1960</v>
      </c>
      <c r="O49" t="s">
        <v>1757</v>
      </c>
      <c r="P49">
        <v>14</v>
      </c>
      <c r="Q49">
        <v>0.2</v>
      </c>
      <c r="R49">
        <v>1000000000</v>
      </c>
      <c r="S49">
        <v>1000</v>
      </c>
      <c r="T49" t="s">
        <v>1756</v>
      </c>
      <c r="U49">
        <v>58</v>
      </c>
      <c r="V49">
        <v>1000000000</v>
      </c>
      <c r="W49">
        <v>0.1</v>
      </c>
      <c r="X49">
        <v>1000000000</v>
      </c>
      <c r="Y49">
        <v>10</v>
      </c>
      <c r="Z49">
        <v>10</v>
      </c>
      <c r="AA49">
        <v>1000000000</v>
      </c>
      <c r="AB49">
        <v>1000000000</v>
      </c>
      <c r="AC49">
        <v>0.1</v>
      </c>
      <c r="AD49">
        <v>1000000000</v>
      </c>
      <c r="AE49">
        <v>0.1</v>
      </c>
      <c r="AF49" t="s">
        <v>1960</v>
      </c>
      <c r="AG49" t="s">
        <v>1960</v>
      </c>
      <c r="AH49">
        <v>1</v>
      </c>
      <c r="AI49">
        <v>2</v>
      </c>
      <c r="AJ49">
        <v>30</v>
      </c>
      <c r="AK49" t="s">
        <v>1960</v>
      </c>
      <c r="AL49" t="s">
        <v>1960</v>
      </c>
      <c r="AM49" t="s">
        <v>1960</v>
      </c>
      <c r="AN49" t="s">
        <v>1960</v>
      </c>
      <c r="AO49" t="s">
        <v>1960</v>
      </c>
      <c r="AP49" t="s">
        <v>1960</v>
      </c>
      <c r="AQ49" t="s">
        <v>1960</v>
      </c>
      <c r="AR49" t="s">
        <v>1960</v>
      </c>
      <c r="AS49" t="s">
        <v>1960</v>
      </c>
      <c r="AT49" t="s">
        <v>1960</v>
      </c>
      <c r="AU49" t="s">
        <v>1960</v>
      </c>
      <c r="AV49" t="s">
        <v>1960</v>
      </c>
      <c r="AW49" t="s">
        <v>1960</v>
      </c>
      <c r="AX49" t="s">
        <v>1960</v>
      </c>
      <c r="AY49" t="s">
        <v>1960</v>
      </c>
      <c r="AZ49" t="s">
        <v>1960</v>
      </c>
    </row>
    <row r="50" spans="1:52" x14ac:dyDescent="0.2">
      <c r="A50" t="s">
        <v>32</v>
      </c>
      <c r="B50">
        <v>8</v>
      </c>
      <c r="C50" t="s">
        <v>1756</v>
      </c>
      <c r="D50">
        <v>58</v>
      </c>
      <c r="E50">
        <v>0.1</v>
      </c>
      <c r="F50">
        <v>0.2</v>
      </c>
      <c r="G50">
        <v>0.2</v>
      </c>
      <c r="H50">
        <v>0.2</v>
      </c>
      <c r="I50">
        <v>15</v>
      </c>
      <c r="J50">
        <v>15</v>
      </c>
      <c r="K50">
        <v>1000000000</v>
      </c>
      <c r="L50">
        <v>1000000000</v>
      </c>
      <c r="M50">
        <v>15</v>
      </c>
      <c r="N50" t="s">
        <v>1960</v>
      </c>
      <c r="O50" t="s">
        <v>1757</v>
      </c>
      <c r="P50">
        <v>14</v>
      </c>
      <c r="Q50">
        <v>0.2</v>
      </c>
      <c r="R50">
        <v>1000000000</v>
      </c>
      <c r="S50">
        <v>900</v>
      </c>
      <c r="T50" t="s">
        <v>1756</v>
      </c>
      <c r="U50">
        <v>58</v>
      </c>
      <c r="V50">
        <v>1000000000</v>
      </c>
      <c r="W50">
        <v>0.2</v>
      </c>
      <c r="X50">
        <v>1000000000</v>
      </c>
      <c r="Y50">
        <v>15</v>
      </c>
      <c r="Z50">
        <v>15</v>
      </c>
      <c r="AA50">
        <v>1000000000</v>
      </c>
      <c r="AB50">
        <v>1000000000</v>
      </c>
      <c r="AC50">
        <v>0.2</v>
      </c>
      <c r="AD50">
        <v>1000000000</v>
      </c>
      <c r="AE50">
        <v>0.2</v>
      </c>
      <c r="AF50" t="s">
        <v>1960</v>
      </c>
      <c r="AG50" t="s">
        <v>1960</v>
      </c>
      <c r="AH50">
        <v>1</v>
      </c>
      <c r="AI50">
        <v>2</v>
      </c>
      <c r="AJ50">
        <v>30</v>
      </c>
      <c r="AK50" t="s">
        <v>1960</v>
      </c>
      <c r="AL50" t="s">
        <v>1960</v>
      </c>
      <c r="AM50" t="s">
        <v>1960</v>
      </c>
      <c r="AN50" t="s">
        <v>1960</v>
      </c>
      <c r="AO50" t="s">
        <v>1960</v>
      </c>
      <c r="AP50" t="s">
        <v>1960</v>
      </c>
      <c r="AQ50" t="s">
        <v>1960</v>
      </c>
      <c r="AR50" t="s">
        <v>1960</v>
      </c>
      <c r="AS50" t="s">
        <v>1960</v>
      </c>
      <c r="AT50" t="s">
        <v>1960</v>
      </c>
      <c r="AU50" t="s">
        <v>1960</v>
      </c>
      <c r="AV50" t="s">
        <v>1960</v>
      </c>
      <c r="AW50" t="s">
        <v>1960</v>
      </c>
      <c r="AX50" t="s">
        <v>1960</v>
      </c>
      <c r="AY50" t="s">
        <v>1960</v>
      </c>
      <c r="AZ50" t="s">
        <v>1960</v>
      </c>
    </row>
    <row r="51" spans="1:52" x14ac:dyDescent="0.2">
      <c r="A51" t="s">
        <v>33</v>
      </c>
      <c r="B51">
        <v>36</v>
      </c>
      <c r="C51" t="s">
        <v>1756</v>
      </c>
      <c r="D51">
        <v>58</v>
      </c>
      <c r="E51">
        <v>0.1</v>
      </c>
      <c r="F51">
        <v>0.2</v>
      </c>
      <c r="G51">
        <v>0.2</v>
      </c>
      <c r="H51">
        <v>4</v>
      </c>
      <c r="I51">
        <v>6.4</v>
      </c>
      <c r="J51">
        <v>6.4</v>
      </c>
      <c r="K51">
        <v>1000000000</v>
      </c>
      <c r="L51">
        <v>1000000000</v>
      </c>
      <c r="M51">
        <v>6.4</v>
      </c>
      <c r="N51" t="s">
        <v>1960</v>
      </c>
      <c r="O51" t="s">
        <v>1757</v>
      </c>
      <c r="P51">
        <v>14</v>
      </c>
      <c r="Q51">
        <v>0.2</v>
      </c>
      <c r="R51">
        <v>1000000000</v>
      </c>
      <c r="S51">
        <v>400</v>
      </c>
      <c r="T51" t="s">
        <v>1756</v>
      </c>
      <c r="U51">
        <v>58</v>
      </c>
      <c r="V51">
        <v>1000000000</v>
      </c>
      <c r="W51">
        <v>0.2</v>
      </c>
      <c r="X51">
        <v>1000000000</v>
      </c>
      <c r="Y51">
        <v>4</v>
      </c>
      <c r="Z51">
        <v>4</v>
      </c>
      <c r="AA51">
        <v>1000000000</v>
      </c>
      <c r="AB51">
        <v>1000000000</v>
      </c>
      <c r="AC51">
        <v>0.2</v>
      </c>
      <c r="AD51">
        <v>1000000000</v>
      </c>
      <c r="AE51">
        <v>0.2</v>
      </c>
      <c r="AF51" t="s">
        <v>1960</v>
      </c>
      <c r="AG51" t="s">
        <v>1960</v>
      </c>
      <c r="AH51">
        <v>1</v>
      </c>
      <c r="AI51">
        <v>2</v>
      </c>
      <c r="AJ51">
        <v>30</v>
      </c>
      <c r="AK51" t="s">
        <v>1960</v>
      </c>
      <c r="AL51" t="s">
        <v>1960</v>
      </c>
      <c r="AM51" t="s">
        <v>1960</v>
      </c>
      <c r="AN51" t="s">
        <v>1960</v>
      </c>
      <c r="AO51" t="s">
        <v>1960</v>
      </c>
      <c r="AP51" t="s">
        <v>1960</v>
      </c>
      <c r="AQ51" t="s">
        <v>1960</v>
      </c>
      <c r="AR51" t="s">
        <v>1960</v>
      </c>
      <c r="AS51" t="s">
        <v>1960</v>
      </c>
      <c r="AT51" t="s">
        <v>1960</v>
      </c>
      <c r="AU51" t="s">
        <v>1960</v>
      </c>
      <c r="AV51" t="s">
        <v>1960</v>
      </c>
      <c r="AW51" t="s">
        <v>1960</v>
      </c>
      <c r="AX51" t="s">
        <v>1960</v>
      </c>
      <c r="AY51" t="s">
        <v>1960</v>
      </c>
      <c r="AZ51" t="s">
        <v>1960</v>
      </c>
    </row>
    <row r="52" spans="1:52" x14ac:dyDescent="0.2">
      <c r="A52" t="s">
        <v>35</v>
      </c>
      <c r="B52">
        <v>9</v>
      </c>
      <c r="C52" t="s">
        <v>1756</v>
      </c>
      <c r="D52">
        <v>58</v>
      </c>
      <c r="E52">
        <v>0.1</v>
      </c>
      <c r="F52">
        <v>0.3</v>
      </c>
      <c r="G52">
        <v>0.3</v>
      </c>
      <c r="H52">
        <v>0.3</v>
      </c>
      <c r="I52">
        <v>0.3</v>
      </c>
      <c r="J52">
        <v>0.3</v>
      </c>
      <c r="K52">
        <v>1000000000</v>
      </c>
      <c r="L52">
        <v>1000000000</v>
      </c>
      <c r="M52">
        <v>0.3</v>
      </c>
      <c r="N52" t="s">
        <v>1960</v>
      </c>
      <c r="O52" t="s">
        <v>1757</v>
      </c>
      <c r="P52">
        <v>14</v>
      </c>
      <c r="Q52">
        <v>0.1</v>
      </c>
      <c r="R52">
        <v>1000000000</v>
      </c>
      <c r="S52">
        <v>10</v>
      </c>
      <c r="T52" t="s">
        <v>1756</v>
      </c>
      <c r="U52">
        <v>58</v>
      </c>
      <c r="V52">
        <v>1000000000</v>
      </c>
      <c r="W52">
        <v>0.3</v>
      </c>
      <c r="X52">
        <v>1000000000</v>
      </c>
      <c r="Y52">
        <v>0.3</v>
      </c>
      <c r="Z52">
        <v>0.3</v>
      </c>
      <c r="AA52">
        <v>1000000000</v>
      </c>
      <c r="AB52">
        <v>1000000000</v>
      </c>
      <c r="AC52">
        <v>0.3</v>
      </c>
      <c r="AD52">
        <v>1000000000</v>
      </c>
      <c r="AE52">
        <v>0.3</v>
      </c>
      <c r="AF52" t="s">
        <v>1960</v>
      </c>
      <c r="AG52" t="s">
        <v>1960</v>
      </c>
      <c r="AH52">
        <v>1</v>
      </c>
      <c r="AI52">
        <v>2</v>
      </c>
      <c r="AJ52">
        <v>30</v>
      </c>
      <c r="AK52" t="s">
        <v>1960</v>
      </c>
      <c r="AL52" t="s">
        <v>1960</v>
      </c>
      <c r="AM52" t="s">
        <v>1960</v>
      </c>
      <c r="AN52" t="s">
        <v>1960</v>
      </c>
      <c r="AO52" t="s">
        <v>1960</v>
      </c>
      <c r="AP52" t="s">
        <v>1960</v>
      </c>
      <c r="AQ52" t="s">
        <v>1960</v>
      </c>
      <c r="AR52" t="s">
        <v>1960</v>
      </c>
      <c r="AS52" t="s">
        <v>1960</v>
      </c>
      <c r="AT52" t="s">
        <v>1960</v>
      </c>
      <c r="AU52" t="s">
        <v>1960</v>
      </c>
      <c r="AV52" t="s">
        <v>1960</v>
      </c>
      <c r="AW52" t="s">
        <v>1960</v>
      </c>
      <c r="AX52" t="s">
        <v>1960</v>
      </c>
      <c r="AY52" t="s">
        <v>1960</v>
      </c>
      <c r="AZ52" t="s">
        <v>1960</v>
      </c>
    </row>
    <row r="53" spans="1:52" x14ac:dyDescent="0.2">
      <c r="A53" t="s">
        <v>137</v>
      </c>
      <c r="B53">
        <v>519</v>
      </c>
      <c r="C53" t="s">
        <v>1756</v>
      </c>
      <c r="D53">
        <v>58</v>
      </c>
      <c r="E53">
        <v>0.2</v>
      </c>
      <c r="F53">
        <v>0.3</v>
      </c>
      <c r="G53">
        <v>0.3</v>
      </c>
      <c r="H53">
        <v>0.3</v>
      </c>
      <c r="I53">
        <v>1</v>
      </c>
      <c r="J53">
        <v>1</v>
      </c>
      <c r="K53">
        <v>1000000000</v>
      </c>
      <c r="L53">
        <v>1000000000</v>
      </c>
      <c r="M53">
        <v>1</v>
      </c>
      <c r="N53" t="s">
        <v>1960</v>
      </c>
      <c r="O53" t="s">
        <v>1757</v>
      </c>
      <c r="P53">
        <v>14</v>
      </c>
      <c r="Q53">
        <v>0.2</v>
      </c>
      <c r="R53">
        <v>1000000000</v>
      </c>
      <c r="S53">
        <v>20</v>
      </c>
      <c r="T53" t="s">
        <v>1756</v>
      </c>
      <c r="U53">
        <v>58</v>
      </c>
      <c r="V53">
        <v>1000000000</v>
      </c>
      <c r="W53">
        <v>0.3</v>
      </c>
      <c r="X53">
        <v>1000000000</v>
      </c>
      <c r="Y53">
        <v>1</v>
      </c>
      <c r="Z53">
        <v>1</v>
      </c>
      <c r="AA53">
        <v>1000000000</v>
      </c>
      <c r="AB53">
        <v>1000000000</v>
      </c>
      <c r="AC53">
        <v>0.3</v>
      </c>
      <c r="AD53">
        <v>1000000000</v>
      </c>
      <c r="AE53">
        <v>1000000000</v>
      </c>
      <c r="AF53" t="s">
        <v>1960</v>
      </c>
      <c r="AG53" t="s">
        <v>1960</v>
      </c>
      <c r="AH53">
        <v>1</v>
      </c>
      <c r="AI53">
        <v>2</v>
      </c>
      <c r="AJ53">
        <v>30</v>
      </c>
      <c r="AK53" t="s">
        <v>1960</v>
      </c>
      <c r="AL53" t="s">
        <v>1960</v>
      </c>
      <c r="AM53" t="s">
        <v>1960</v>
      </c>
      <c r="AN53" t="s">
        <v>1960</v>
      </c>
      <c r="AO53" t="s">
        <v>1960</v>
      </c>
      <c r="AP53" t="s">
        <v>1960</v>
      </c>
      <c r="AQ53" t="s">
        <v>1960</v>
      </c>
      <c r="AR53" t="s">
        <v>1960</v>
      </c>
      <c r="AS53" t="s">
        <v>1960</v>
      </c>
      <c r="AT53" t="s">
        <v>1960</v>
      </c>
      <c r="AU53" t="s">
        <v>1960</v>
      </c>
      <c r="AV53" t="s">
        <v>1960</v>
      </c>
      <c r="AW53" t="s">
        <v>1960</v>
      </c>
      <c r="AX53" t="s">
        <v>1960</v>
      </c>
      <c r="AY53" t="s">
        <v>1960</v>
      </c>
      <c r="AZ53" t="s">
        <v>1960</v>
      </c>
    </row>
    <row r="54" spans="1:52" x14ac:dyDescent="0.2">
      <c r="A54" t="s">
        <v>123</v>
      </c>
      <c r="B54">
        <v>4935</v>
      </c>
      <c r="C54" t="s">
        <v>1756</v>
      </c>
      <c r="D54">
        <v>58</v>
      </c>
      <c r="E54">
        <v>0.15</v>
      </c>
      <c r="F54">
        <v>0.8</v>
      </c>
      <c r="G54">
        <v>0.8</v>
      </c>
      <c r="H54">
        <v>0.8</v>
      </c>
      <c r="I54">
        <v>2</v>
      </c>
      <c r="J54">
        <v>2</v>
      </c>
      <c r="K54">
        <v>1000000000</v>
      </c>
      <c r="L54">
        <v>1000000000</v>
      </c>
      <c r="M54">
        <v>2</v>
      </c>
      <c r="N54" t="s">
        <v>1960</v>
      </c>
      <c r="O54" t="s">
        <v>1757</v>
      </c>
      <c r="P54">
        <v>14</v>
      </c>
      <c r="Q54">
        <v>0.6</v>
      </c>
      <c r="R54">
        <v>1000000000</v>
      </c>
      <c r="S54">
        <v>80</v>
      </c>
      <c r="T54" t="s">
        <v>1756</v>
      </c>
      <c r="U54">
        <v>58</v>
      </c>
      <c r="V54">
        <v>1000000000</v>
      </c>
      <c r="W54">
        <v>0.8</v>
      </c>
      <c r="X54">
        <v>1000000000</v>
      </c>
      <c r="Y54">
        <v>2</v>
      </c>
      <c r="Z54">
        <v>2</v>
      </c>
      <c r="AA54">
        <v>1000000000</v>
      </c>
      <c r="AB54">
        <v>1000000000</v>
      </c>
      <c r="AC54">
        <v>0.8</v>
      </c>
      <c r="AD54">
        <v>1000000000</v>
      </c>
      <c r="AE54">
        <v>0.8</v>
      </c>
      <c r="AF54" t="s">
        <v>1960</v>
      </c>
      <c r="AG54" t="s">
        <v>1960</v>
      </c>
      <c r="AH54">
        <v>1</v>
      </c>
      <c r="AI54">
        <v>2</v>
      </c>
      <c r="AJ54">
        <v>30</v>
      </c>
      <c r="AK54" t="s">
        <v>1960</v>
      </c>
      <c r="AL54" t="s">
        <v>1960</v>
      </c>
      <c r="AM54" t="s">
        <v>1960</v>
      </c>
      <c r="AN54" t="s">
        <v>1960</v>
      </c>
      <c r="AO54" t="s">
        <v>1960</v>
      </c>
      <c r="AP54" t="s">
        <v>1960</v>
      </c>
      <c r="AQ54" t="s">
        <v>1960</v>
      </c>
      <c r="AR54" t="s">
        <v>1960</v>
      </c>
      <c r="AS54" t="s">
        <v>1960</v>
      </c>
      <c r="AT54" t="s">
        <v>1960</v>
      </c>
      <c r="AU54" t="s">
        <v>1960</v>
      </c>
      <c r="AV54" t="s">
        <v>1960</v>
      </c>
      <c r="AW54" t="s">
        <v>1960</v>
      </c>
      <c r="AX54" t="s">
        <v>1960</v>
      </c>
      <c r="AY54" t="s">
        <v>1960</v>
      </c>
      <c r="AZ54" t="s">
        <v>1960</v>
      </c>
    </row>
    <row r="55" spans="1:52" x14ac:dyDescent="0.2">
      <c r="A55" t="s">
        <v>41</v>
      </c>
      <c r="B55">
        <v>1711</v>
      </c>
      <c r="C55" t="s">
        <v>1756</v>
      </c>
      <c r="D55">
        <v>58</v>
      </c>
      <c r="E55">
        <v>0.05</v>
      </c>
      <c r="F55">
        <v>0.25</v>
      </c>
      <c r="G55">
        <v>0.25</v>
      </c>
      <c r="H55">
        <v>3</v>
      </c>
      <c r="I55">
        <v>5.6</v>
      </c>
      <c r="J55">
        <v>5.6</v>
      </c>
      <c r="K55">
        <v>1000000000</v>
      </c>
      <c r="L55">
        <v>1000000000</v>
      </c>
      <c r="M55">
        <v>5.6</v>
      </c>
      <c r="N55" t="s">
        <v>1960</v>
      </c>
      <c r="O55" t="s">
        <v>1757</v>
      </c>
      <c r="P55">
        <v>14</v>
      </c>
      <c r="Q55">
        <v>0.2</v>
      </c>
      <c r="R55">
        <v>1000000000</v>
      </c>
      <c r="S55">
        <v>400</v>
      </c>
      <c r="T55" t="s">
        <v>1756</v>
      </c>
      <c r="U55">
        <v>58</v>
      </c>
      <c r="V55">
        <v>1000000000</v>
      </c>
      <c r="W55">
        <v>0.25</v>
      </c>
      <c r="X55">
        <v>1000000000</v>
      </c>
      <c r="Y55">
        <v>10</v>
      </c>
      <c r="Z55">
        <v>10</v>
      </c>
      <c r="AA55">
        <v>1000000000</v>
      </c>
      <c r="AB55">
        <v>1000000000</v>
      </c>
      <c r="AC55">
        <v>0.25</v>
      </c>
      <c r="AD55">
        <v>1000000000</v>
      </c>
      <c r="AE55">
        <v>0.25</v>
      </c>
      <c r="AF55" t="s">
        <v>1960</v>
      </c>
      <c r="AG55" t="s">
        <v>1960</v>
      </c>
      <c r="AH55">
        <v>1</v>
      </c>
      <c r="AI55">
        <v>2</v>
      </c>
      <c r="AJ55">
        <v>30</v>
      </c>
      <c r="AK55" t="s">
        <v>1960</v>
      </c>
      <c r="AL55" t="s">
        <v>1960</v>
      </c>
      <c r="AM55" t="s">
        <v>1960</v>
      </c>
      <c r="AN55" t="s">
        <v>1960</v>
      </c>
      <c r="AO55" t="s">
        <v>1960</v>
      </c>
      <c r="AP55" t="s">
        <v>1960</v>
      </c>
      <c r="AQ55" t="s">
        <v>1960</v>
      </c>
      <c r="AR55" t="s">
        <v>1960</v>
      </c>
      <c r="AS55" t="s">
        <v>1960</v>
      </c>
      <c r="AT55" t="s">
        <v>1960</v>
      </c>
      <c r="AU55" t="s">
        <v>1960</v>
      </c>
      <c r="AV55" t="s">
        <v>1960</v>
      </c>
      <c r="AW55" t="s">
        <v>1960</v>
      </c>
      <c r="AX55" t="s">
        <v>1960</v>
      </c>
      <c r="AY55" t="s">
        <v>1960</v>
      </c>
      <c r="AZ55" t="s">
        <v>1960</v>
      </c>
    </row>
    <row r="56" spans="1:52" x14ac:dyDescent="0.2">
      <c r="A56" t="s">
        <v>42</v>
      </c>
      <c r="B56">
        <v>4</v>
      </c>
      <c r="C56" t="s">
        <v>1756</v>
      </c>
      <c r="D56">
        <v>58</v>
      </c>
      <c r="E56">
        <v>0.05</v>
      </c>
      <c r="F56">
        <v>0.25</v>
      </c>
      <c r="G56">
        <v>0.25</v>
      </c>
      <c r="H56">
        <v>0.25</v>
      </c>
      <c r="I56">
        <v>15</v>
      </c>
      <c r="J56">
        <v>15</v>
      </c>
      <c r="K56">
        <v>1000000000</v>
      </c>
      <c r="L56">
        <v>1000000000</v>
      </c>
      <c r="M56">
        <v>15</v>
      </c>
      <c r="N56" t="s">
        <v>1960</v>
      </c>
      <c r="O56" t="s">
        <v>1757</v>
      </c>
      <c r="P56">
        <v>14</v>
      </c>
      <c r="Q56">
        <v>0.1</v>
      </c>
      <c r="R56">
        <v>1000000000</v>
      </c>
      <c r="S56">
        <v>300</v>
      </c>
      <c r="T56" t="s">
        <v>1756</v>
      </c>
      <c r="U56">
        <v>58</v>
      </c>
      <c r="V56">
        <v>1000000000</v>
      </c>
      <c r="W56">
        <v>0.25</v>
      </c>
      <c r="X56">
        <v>1000000000</v>
      </c>
      <c r="Y56">
        <v>15</v>
      </c>
      <c r="Z56">
        <v>15</v>
      </c>
      <c r="AA56">
        <v>1000000000</v>
      </c>
      <c r="AB56">
        <v>1000000000</v>
      </c>
      <c r="AC56">
        <v>0.25</v>
      </c>
      <c r="AD56">
        <v>1000000000</v>
      </c>
      <c r="AE56">
        <v>0.25</v>
      </c>
      <c r="AF56" t="s">
        <v>1960</v>
      </c>
      <c r="AG56" t="s">
        <v>1960</v>
      </c>
      <c r="AH56">
        <v>1</v>
      </c>
      <c r="AI56">
        <v>2</v>
      </c>
      <c r="AJ56">
        <v>30</v>
      </c>
      <c r="AK56" t="s">
        <v>1960</v>
      </c>
      <c r="AL56" t="s">
        <v>1960</v>
      </c>
      <c r="AM56" t="s">
        <v>1960</v>
      </c>
      <c r="AN56" t="s">
        <v>1960</v>
      </c>
      <c r="AO56" t="s">
        <v>1960</v>
      </c>
      <c r="AP56" t="s">
        <v>1960</v>
      </c>
      <c r="AQ56" t="s">
        <v>1960</v>
      </c>
      <c r="AR56" t="s">
        <v>1960</v>
      </c>
      <c r="AS56" t="s">
        <v>1960</v>
      </c>
      <c r="AT56" t="s">
        <v>1960</v>
      </c>
      <c r="AU56" t="s">
        <v>1960</v>
      </c>
      <c r="AV56" t="s">
        <v>1960</v>
      </c>
      <c r="AW56" t="s">
        <v>1960</v>
      </c>
      <c r="AX56" t="s">
        <v>1960</v>
      </c>
      <c r="AY56" t="s">
        <v>1960</v>
      </c>
      <c r="AZ56" t="s">
        <v>1960</v>
      </c>
    </row>
    <row r="57" spans="1:52" x14ac:dyDescent="0.2">
      <c r="A57" t="s">
        <v>43</v>
      </c>
      <c r="B57">
        <v>6</v>
      </c>
      <c r="C57" t="s">
        <v>1756</v>
      </c>
      <c r="D57">
        <v>58</v>
      </c>
      <c r="E57">
        <v>0.05</v>
      </c>
      <c r="F57">
        <v>0.3</v>
      </c>
      <c r="G57">
        <v>0.3</v>
      </c>
      <c r="H57">
        <v>0.3</v>
      </c>
      <c r="I57">
        <v>10</v>
      </c>
      <c r="J57">
        <v>10</v>
      </c>
      <c r="K57">
        <v>1000000000</v>
      </c>
      <c r="L57">
        <v>1000000000</v>
      </c>
      <c r="M57">
        <v>10</v>
      </c>
      <c r="N57" t="s">
        <v>1960</v>
      </c>
      <c r="O57" t="s">
        <v>1757</v>
      </c>
      <c r="P57">
        <v>14</v>
      </c>
      <c r="Q57">
        <v>0.1</v>
      </c>
      <c r="R57">
        <v>1000000000</v>
      </c>
      <c r="S57">
        <v>130</v>
      </c>
      <c r="T57" t="s">
        <v>1756</v>
      </c>
      <c r="U57">
        <v>58</v>
      </c>
      <c r="V57">
        <v>1000000000</v>
      </c>
      <c r="W57">
        <v>0.3</v>
      </c>
      <c r="X57">
        <v>1000000000</v>
      </c>
      <c r="Y57">
        <v>10</v>
      </c>
      <c r="Z57">
        <v>10</v>
      </c>
      <c r="AA57">
        <v>1000000000</v>
      </c>
      <c r="AB57">
        <v>1000000000</v>
      </c>
      <c r="AC57">
        <v>0.3</v>
      </c>
      <c r="AD57">
        <v>1000000000</v>
      </c>
      <c r="AE57">
        <v>0.3</v>
      </c>
      <c r="AF57" t="s">
        <v>1960</v>
      </c>
      <c r="AG57" t="s">
        <v>1960</v>
      </c>
      <c r="AH57">
        <v>1</v>
      </c>
      <c r="AI57">
        <v>2</v>
      </c>
      <c r="AJ57">
        <v>30</v>
      </c>
      <c r="AK57" t="s">
        <v>1960</v>
      </c>
      <c r="AL57" t="s">
        <v>1960</v>
      </c>
      <c r="AM57" t="s">
        <v>1960</v>
      </c>
      <c r="AN57" t="s">
        <v>1960</v>
      </c>
      <c r="AO57" t="s">
        <v>1960</v>
      </c>
      <c r="AP57" t="s">
        <v>1960</v>
      </c>
      <c r="AQ57" t="s">
        <v>1960</v>
      </c>
      <c r="AR57" t="s">
        <v>1960</v>
      </c>
      <c r="AS57" t="s">
        <v>1960</v>
      </c>
      <c r="AT57" t="s">
        <v>1960</v>
      </c>
      <c r="AU57" t="s">
        <v>1960</v>
      </c>
      <c r="AV57" t="s">
        <v>1960</v>
      </c>
      <c r="AW57" t="s">
        <v>1960</v>
      </c>
      <c r="AX57" t="s">
        <v>1960</v>
      </c>
      <c r="AY57" t="s">
        <v>1960</v>
      </c>
      <c r="AZ57" t="s">
        <v>1960</v>
      </c>
    </row>
    <row r="58" spans="1:52" x14ac:dyDescent="0.2">
      <c r="A58" t="s">
        <v>45</v>
      </c>
      <c r="B58">
        <v>1598</v>
      </c>
      <c r="C58" t="s">
        <v>1756</v>
      </c>
      <c r="D58">
        <v>58</v>
      </c>
      <c r="E58">
        <v>0.05</v>
      </c>
      <c r="F58">
        <v>0.25</v>
      </c>
      <c r="G58">
        <v>0.25</v>
      </c>
      <c r="H58">
        <v>2.5</v>
      </c>
      <c r="I58">
        <v>2.5</v>
      </c>
      <c r="J58">
        <v>2.5</v>
      </c>
      <c r="K58">
        <v>1000000000</v>
      </c>
      <c r="L58">
        <v>1000000000</v>
      </c>
      <c r="M58">
        <v>2.5</v>
      </c>
      <c r="N58" t="s">
        <v>1960</v>
      </c>
      <c r="O58" t="s">
        <v>1757</v>
      </c>
      <c r="P58">
        <v>14</v>
      </c>
      <c r="Q58">
        <v>0.2</v>
      </c>
      <c r="R58">
        <v>1000000000</v>
      </c>
      <c r="S58">
        <v>500</v>
      </c>
      <c r="T58" t="s">
        <v>1756</v>
      </c>
      <c r="U58">
        <v>58</v>
      </c>
      <c r="V58">
        <v>1000000000</v>
      </c>
      <c r="W58">
        <v>0.25</v>
      </c>
      <c r="X58">
        <v>1000000000</v>
      </c>
      <c r="Y58">
        <v>60</v>
      </c>
      <c r="Z58">
        <v>60</v>
      </c>
      <c r="AA58">
        <v>1000000000</v>
      </c>
      <c r="AB58">
        <v>1000000000</v>
      </c>
      <c r="AC58">
        <v>0.25</v>
      </c>
      <c r="AD58">
        <v>1000000000</v>
      </c>
      <c r="AE58">
        <v>0.25</v>
      </c>
      <c r="AF58" t="s">
        <v>1960</v>
      </c>
      <c r="AG58" t="s">
        <v>1960</v>
      </c>
      <c r="AH58">
        <v>1</v>
      </c>
      <c r="AI58">
        <v>2</v>
      </c>
      <c r="AJ58">
        <v>30</v>
      </c>
      <c r="AK58" t="s">
        <v>1960</v>
      </c>
      <c r="AL58" t="s">
        <v>1960</v>
      </c>
      <c r="AM58" t="s">
        <v>1960</v>
      </c>
      <c r="AN58" t="s">
        <v>1960</v>
      </c>
      <c r="AO58" t="s">
        <v>1960</v>
      </c>
      <c r="AP58" t="s">
        <v>1960</v>
      </c>
      <c r="AQ58" t="s">
        <v>1960</v>
      </c>
      <c r="AR58" t="s">
        <v>1960</v>
      </c>
      <c r="AS58" t="s">
        <v>1960</v>
      </c>
      <c r="AT58" t="s">
        <v>1960</v>
      </c>
      <c r="AU58" t="s">
        <v>1960</v>
      </c>
      <c r="AV58" t="s">
        <v>1960</v>
      </c>
      <c r="AW58" t="s">
        <v>1960</v>
      </c>
      <c r="AX58" t="s">
        <v>1960</v>
      </c>
      <c r="AY58" t="s">
        <v>1960</v>
      </c>
      <c r="AZ58" t="s">
        <v>1960</v>
      </c>
    </row>
    <row r="59" spans="1:52" x14ac:dyDescent="0.2">
      <c r="A59" t="s">
        <v>46</v>
      </c>
      <c r="B59">
        <v>1538</v>
      </c>
      <c r="C59" t="s">
        <v>1756</v>
      </c>
      <c r="D59">
        <v>58</v>
      </c>
      <c r="E59">
        <v>0.05</v>
      </c>
      <c r="F59">
        <v>0.3</v>
      </c>
      <c r="G59">
        <v>0.3</v>
      </c>
      <c r="H59">
        <v>0.7</v>
      </c>
      <c r="I59">
        <v>0.7</v>
      </c>
      <c r="J59">
        <v>0.7</v>
      </c>
      <c r="K59">
        <v>1000000000</v>
      </c>
      <c r="L59">
        <v>1000000000</v>
      </c>
      <c r="M59">
        <v>0.7</v>
      </c>
      <c r="N59" t="s">
        <v>1960</v>
      </c>
      <c r="O59" t="s">
        <v>1757</v>
      </c>
      <c r="P59">
        <v>14</v>
      </c>
      <c r="Q59">
        <v>0.1</v>
      </c>
      <c r="R59">
        <v>1000000000</v>
      </c>
      <c r="S59">
        <v>10</v>
      </c>
      <c r="T59" t="s">
        <v>1756</v>
      </c>
      <c r="U59">
        <v>58</v>
      </c>
      <c r="V59">
        <v>1000000000</v>
      </c>
      <c r="W59">
        <v>0.3</v>
      </c>
      <c r="X59">
        <v>1000000000</v>
      </c>
      <c r="Y59">
        <v>1</v>
      </c>
      <c r="Z59">
        <v>1</v>
      </c>
      <c r="AA59">
        <v>1000000000</v>
      </c>
      <c r="AB59">
        <v>1000000000</v>
      </c>
      <c r="AC59">
        <v>0.3</v>
      </c>
      <c r="AD59">
        <v>1000000000</v>
      </c>
      <c r="AE59">
        <v>0.3</v>
      </c>
      <c r="AF59" t="s">
        <v>1960</v>
      </c>
      <c r="AG59" t="s">
        <v>1960</v>
      </c>
      <c r="AH59">
        <v>1</v>
      </c>
      <c r="AI59">
        <v>2</v>
      </c>
      <c r="AJ59">
        <v>30</v>
      </c>
      <c r="AK59" t="s">
        <v>1960</v>
      </c>
      <c r="AL59" t="s">
        <v>1960</v>
      </c>
      <c r="AM59" t="s">
        <v>1960</v>
      </c>
      <c r="AN59" t="s">
        <v>1960</v>
      </c>
      <c r="AO59" t="s">
        <v>1960</v>
      </c>
      <c r="AP59" t="s">
        <v>1960</v>
      </c>
      <c r="AQ59" t="s">
        <v>1960</v>
      </c>
      <c r="AR59" t="s">
        <v>1960</v>
      </c>
      <c r="AS59" t="s">
        <v>1960</v>
      </c>
      <c r="AT59" t="s">
        <v>1960</v>
      </c>
      <c r="AU59" t="s">
        <v>1960</v>
      </c>
      <c r="AV59" t="s">
        <v>1960</v>
      </c>
      <c r="AW59" t="s">
        <v>1960</v>
      </c>
      <c r="AX59" t="s">
        <v>1960</v>
      </c>
      <c r="AY59" t="s">
        <v>1960</v>
      </c>
      <c r="AZ59" t="s">
        <v>1960</v>
      </c>
    </row>
    <row r="60" spans="1:52" x14ac:dyDescent="0.2">
      <c r="A60" t="s">
        <v>55</v>
      </c>
      <c r="B60">
        <v>1536</v>
      </c>
      <c r="C60" t="s">
        <v>1756</v>
      </c>
      <c r="D60">
        <v>58</v>
      </c>
      <c r="E60">
        <v>0.05</v>
      </c>
      <c r="F60">
        <v>0.15</v>
      </c>
      <c r="G60">
        <v>0.15</v>
      </c>
      <c r="H60">
        <v>4</v>
      </c>
      <c r="I60">
        <v>8.8000000000000007</v>
      </c>
      <c r="J60">
        <v>8.8000000000000007</v>
      </c>
      <c r="K60">
        <v>1000000000</v>
      </c>
      <c r="L60">
        <v>1000000000</v>
      </c>
      <c r="M60">
        <v>8.8000000000000007</v>
      </c>
      <c r="N60" t="s">
        <v>1960</v>
      </c>
      <c r="O60" t="s">
        <v>1757</v>
      </c>
      <c r="P60">
        <v>14</v>
      </c>
      <c r="Q60">
        <v>0.1</v>
      </c>
      <c r="R60">
        <v>1000000000</v>
      </c>
      <c r="S60">
        <v>40</v>
      </c>
      <c r="T60" t="s">
        <v>1756</v>
      </c>
      <c r="U60">
        <v>58</v>
      </c>
      <c r="V60">
        <v>1000000000</v>
      </c>
      <c r="W60">
        <v>0.15</v>
      </c>
      <c r="X60">
        <v>1000000000</v>
      </c>
      <c r="Y60">
        <v>4</v>
      </c>
      <c r="Z60">
        <v>4</v>
      </c>
      <c r="AA60">
        <v>1000000000</v>
      </c>
      <c r="AB60">
        <v>1000000000</v>
      </c>
      <c r="AC60">
        <v>0.15</v>
      </c>
      <c r="AD60">
        <v>1000000000</v>
      </c>
      <c r="AE60">
        <v>0.15</v>
      </c>
      <c r="AF60" t="s">
        <v>1960</v>
      </c>
      <c r="AG60" t="s">
        <v>1960</v>
      </c>
      <c r="AH60">
        <v>1</v>
      </c>
      <c r="AI60">
        <v>2</v>
      </c>
      <c r="AJ60">
        <v>30</v>
      </c>
      <c r="AK60" t="s">
        <v>1960</v>
      </c>
      <c r="AL60" t="s">
        <v>1960</v>
      </c>
      <c r="AM60" t="s">
        <v>1960</v>
      </c>
      <c r="AN60" t="s">
        <v>1960</v>
      </c>
      <c r="AO60" t="s">
        <v>1960</v>
      </c>
      <c r="AP60" t="s">
        <v>1960</v>
      </c>
      <c r="AQ60" t="s">
        <v>1960</v>
      </c>
      <c r="AR60" t="s">
        <v>1960</v>
      </c>
      <c r="AS60" t="s">
        <v>1960</v>
      </c>
      <c r="AT60" t="s">
        <v>1960</v>
      </c>
      <c r="AU60" t="s">
        <v>1960</v>
      </c>
      <c r="AV60" t="s">
        <v>1960</v>
      </c>
      <c r="AW60" t="s">
        <v>1960</v>
      </c>
      <c r="AX60" t="s">
        <v>1960</v>
      </c>
      <c r="AY60" t="s">
        <v>1960</v>
      </c>
      <c r="AZ60" t="s">
        <v>1960</v>
      </c>
    </row>
    <row r="61" spans="1:52" x14ac:dyDescent="0.2">
      <c r="A61" t="s">
        <v>1764</v>
      </c>
      <c r="B61">
        <v>1590</v>
      </c>
      <c r="C61" t="s">
        <v>1756</v>
      </c>
      <c r="D61">
        <v>58</v>
      </c>
      <c r="E61">
        <v>0.1</v>
      </c>
      <c r="F61">
        <v>0.2</v>
      </c>
      <c r="G61">
        <v>0.2</v>
      </c>
      <c r="H61">
        <v>0.2</v>
      </c>
      <c r="I61">
        <v>75</v>
      </c>
      <c r="J61">
        <v>75</v>
      </c>
      <c r="K61">
        <v>1000000000</v>
      </c>
      <c r="L61">
        <v>1000000000</v>
      </c>
      <c r="M61">
        <v>75</v>
      </c>
      <c r="N61" t="s">
        <v>1960</v>
      </c>
      <c r="O61" t="s">
        <v>1757</v>
      </c>
      <c r="P61">
        <v>14</v>
      </c>
      <c r="Q61">
        <v>0.2</v>
      </c>
      <c r="R61">
        <v>1000000000</v>
      </c>
      <c r="S61">
        <v>630</v>
      </c>
      <c r="T61" t="s">
        <v>1756</v>
      </c>
      <c r="U61">
        <v>58</v>
      </c>
      <c r="V61">
        <v>1000000000</v>
      </c>
      <c r="W61">
        <v>0.2</v>
      </c>
      <c r="X61">
        <v>1000000000</v>
      </c>
      <c r="Y61">
        <v>75</v>
      </c>
      <c r="Z61">
        <v>75</v>
      </c>
      <c r="AA61">
        <v>1000000000</v>
      </c>
      <c r="AB61">
        <v>1000000000</v>
      </c>
      <c r="AC61">
        <v>0.2</v>
      </c>
      <c r="AD61">
        <v>1000000000</v>
      </c>
      <c r="AE61">
        <v>0.2</v>
      </c>
      <c r="AF61" t="s">
        <v>1960</v>
      </c>
      <c r="AG61" t="s">
        <v>1960</v>
      </c>
      <c r="AH61">
        <v>1</v>
      </c>
      <c r="AI61">
        <v>2</v>
      </c>
      <c r="AJ61">
        <v>30</v>
      </c>
      <c r="AK61" t="s">
        <v>1960</v>
      </c>
      <c r="AL61" t="s">
        <v>1960</v>
      </c>
      <c r="AM61" t="s">
        <v>1960</v>
      </c>
      <c r="AN61" t="s">
        <v>1960</v>
      </c>
      <c r="AO61" t="s">
        <v>1960</v>
      </c>
      <c r="AP61" t="s">
        <v>1960</v>
      </c>
      <c r="AQ61" t="s">
        <v>1960</v>
      </c>
      <c r="AR61" t="s">
        <v>1960</v>
      </c>
      <c r="AS61" t="s">
        <v>1960</v>
      </c>
      <c r="AT61" t="s">
        <v>1960</v>
      </c>
      <c r="AU61" t="s">
        <v>1960</v>
      </c>
      <c r="AV61" t="s">
        <v>1960</v>
      </c>
      <c r="AW61" t="s">
        <v>1960</v>
      </c>
      <c r="AX61" t="s">
        <v>1960</v>
      </c>
      <c r="AY61" t="s">
        <v>1960</v>
      </c>
      <c r="AZ61" t="s">
        <v>1960</v>
      </c>
    </row>
    <row r="62" spans="1:52" x14ac:dyDescent="0.2">
      <c r="A62" t="s">
        <v>1590</v>
      </c>
      <c r="B62">
        <v>1246</v>
      </c>
      <c r="C62" t="s">
        <v>1756</v>
      </c>
      <c r="D62">
        <v>58</v>
      </c>
      <c r="E62">
        <v>0.04</v>
      </c>
      <c r="F62">
        <v>0.2</v>
      </c>
      <c r="G62">
        <v>0.2</v>
      </c>
      <c r="H62">
        <v>5</v>
      </c>
      <c r="I62">
        <v>15</v>
      </c>
      <c r="J62">
        <v>15</v>
      </c>
      <c r="K62">
        <v>1000000000</v>
      </c>
      <c r="L62">
        <v>1000000000</v>
      </c>
      <c r="M62">
        <v>15</v>
      </c>
      <c r="N62" t="s">
        <v>1960</v>
      </c>
      <c r="O62" t="s">
        <v>1757</v>
      </c>
      <c r="P62">
        <v>14</v>
      </c>
      <c r="Q62">
        <v>0.2</v>
      </c>
      <c r="R62">
        <v>1000000000</v>
      </c>
      <c r="S62">
        <v>180</v>
      </c>
      <c r="T62" t="s">
        <v>1756</v>
      </c>
      <c r="U62">
        <v>58</v>
      </c>
      <c r="V62">
        <v>0.04</v>
      </c>
      <c r="W62">
        <v>0.2</v>
      </c>
      <c r="X62">
        <v>1000000000</v>
      </c>
      <c r="Y62">
        <v>1000000000</v>
      </c>
      <c r="Z62">
        <v>1000000000</v>
      </c>
      <c r="AA62">
        <v>1000000000</v>
      </c>
      <c r="AB62">
        <v>1000000000</v>
      </c>
      <c r="AC62">
        <v>0.2</v>
      </c>
      <c r="AD62">
        <v>1000000000</v>
      </c>
      <c r="AE62">
        <v>0.2</v>
      </c>
      <c r="AF62" t="s">
        <v>1960</v>
      </c>
      <c r="AG62" t="s">
        <v>1960</v>
      </c>
      <c r="AH62">
        <v>1</v>
      </c>
      <c r="AI62">
        <v>2</v>
      </c>
      <c r="AJ62">
        <v>30</v>
      </c>
      <c r="AK62" t="s">
        <v>1960</v>
      </c>
      <c r="AL62" t="s">
        <v>1960</v>
      </c>
      <c r="AM62" t="s">
        <v>1960</v>
      </c>
      <c r="AN62" t="s">
        <v>1960</v>
      </c>
      <c r="AO62" t="s">
        <v>1960</v>
      </c>
      <c r="AP62" t="s">
        <v>1960</v>
      </c>
      <c r="AQ62" t="s">
        <v>1960</v>
      </c>
      <c r="AR62" t="s">
        <v>1960</v>
      </c>
      <c r="AS62" t="s">
        <v>1960</v>
      </c>
      <c r="AT62" t="s">
        <v>1960</v>
      </c>
      <c r="AU62" t="s">
        <v>1960</v>
      </c>
      <c r="AV62" t="s">
        <v>1960</v>
      </c>
      <c r="AW62" t="s">
        <v>1960</v>
      </c>
      <c r="AX62" t="s">
        <v>1960</v>
      </c>
      <c r="AY62" t="s">
        <v>1960</v>
      </c>
      <c r="AZ62" t="s">
        <v>1960</v>
      </c>
    </row>
    <row r="63" spans="1:52" x14ac:dyDescent="0.2">
      <c r="A63" t="s">
        <v>1682</v>
      </c>
      <c r="B63">
        <v>607</v>
      </c>
      <c r="C63" t="s">
        <v>1756</v>
      </c>
      <c r="D63">
        <v>58</v>
      </c>
      <c r="E63">
        <v>0.3</v>
      </c>
      <c r="F63">
        <v>2</v>
      </c>
      <c r="G63">
        <v>2</v>
      </c>
      <c r="H63">
        <v>5</v>
      </c>
      <c r="I63">
        <v>19</v>
      </c>
      <c r="J63">
        <v>19</v>
      </c>
      <c r="K63">
        <v>1000000000</v>
      </c>
      <c r="L63">
        <v>1000000000</v>
      </c>
      <c r="M63">
        <v>19</v>
      </c>
      <c r="N63" t="s">
        <v>1960</v>
      </c>
      <c r="O63" t="s">
        <v>1757</v>
      </c>
      <c r="P63">
        <v>14</v>
      </c>
      <c r="Q63">
        <v>0.6</v>
      </c>
      <c r="R63">
        <v>1000000000</v>
      </c>
      <c r="S63">
        <v>50</v>
      </c>
      <c r="T63" t="s">
        <v>1756</v>
      </c>
      <c r="U63">
        <v>58</v>
      </c>
      <c r="V63">
        <v>0.03</v>
      </c>
      <c r="W63">
        <v>2</v>
      </c>
      <c r="X63">
        <v>1000000000</v>
      </c>
      <c r="Y63">
        <v>1000000000</v>
      </c>
      <c r="Z63">
        <v>1000000000</v>
      </c>
      <c r="AA63">
        <v>1000000000</v>
      </c>
      <c r="AB63">
        <v>1000000000</v>
      </c>
      <c r="AC63">
        <v>2</v>
      </c>
      <c r="AD63">
        <v>1000000000</v>
      </c>
      <c r="AE63">
        <v>2</v>
      </c>
      <c r="AF63" t="s">
        <v>1960</v>
      </c>
      <c r="AG63" t="s">
        <v>1960</v>
      </c>
      <c r="AH63">
        <v>1</v>
      </c>
      <c r="AI63">
        <v>2</v>
      </c>
      <c r="AJ63">
        <v>30</v>
      </c>
      <c r="AK63" t="s">
        <v>1960</v>
      </c>
      <c r="AL63" t="s">
        <v>1960</v>
      </c>
      <c r="AM63" t="s">
        <v>1960</v>
      </c>
      <c r="AN63" t="s">
        <v>1960</v>
      </c>
      <c r="AO63" t="s">
        <v>1960</v>
      </c>
      <c r="AP63" t="s">
        <v>1960</v>
      </c>
      <c r="AQ63" t="s">
        <v>1960</v>
      </c>
      <c r="AR63" t="s">
        <v>1960</v>
      </c>
      <c r="AS63" t="s">
        <v>1960</v>
      </c>
      <c r="AT63" t="s">
        <v>1960</v>
      </c>
      <c r="AU63" t="s">
        <v>1960</v>
      </c>
      <c r="AV63" t="s">
        <v>1960</v>
      </c>
      <c r="AW63" t="s">
        <v>1960</v>
      </c>
      <c r="AX63" t="s">
        <v>1960</v>
      </c>
      <c r="AY63" t="s">
        <v>1960</v>
      </c>
      <c r="AZ63" t="s">
        <v>1960</v>
      </c>
    </row>
    <row r="64" spans="1:52" x14ac:dyDescent="0.2">
      <c r="A64" t="s">
        <v>1765</v>
      </c>
      <c r="B64">
        <v>1595</v>
      </c>
      <c r="C64" t="s">
        <v>1756</v>
      </c>
      <c r="D64">
        <v>58</v>
      </c>
      <c r="E64">
        <v>3.0000000000000001E-3</v>
      </c>
      <c r="F64">
        <v>1.4999999999999999E-2</v>
      </c>
      <c r="G64">
        <v>1.4999999999999999E-2</v>
      </c>
      <c r="H64">
        <v>5</v>
      </c>
      <c r="I64">
        <v>11</v>
      </c>
      <c r="J64">
        <v>11</v>
      </c>
      <c r="K64">
        <v>1000000000</v>
      </c>
      <c r="L64">
        <v>1000000000</v>
      </c>
      <c r="M64">
        <v>11</v>
      </c>
      <c r="N64" t="s">
        <v>1960</v>
      </c>
      <c r="O64" t="s">
        <v>1757</v>
      </c>
      <c r="P64">
        <v>14</v>
      </c>
      <c r="Q64">
        <v>0.03</v>
      </c>
      <c r="R64">
        <v>1000000000</v>
      </c>
      <c r="S64">
        <v>10</v>
      </c>
      <c r="T64" t="s">
        <v>1756</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1960</v>
      </c>
      <c r="AG64" t="s">
        <v>1960</v>
      </c>
      <c r="AH64">
        <v>1</v>
      </c>
      <c r="AI64">
        <v>2</v>
      </c>
      <c r="AJ64">
        <v>30</v>
      </c>
      <c r="AK64" t="s">
        <v>1960</v>
      </c>
      <c r="AL64" t="s">
        <v>1960</v>
      </c>
      <c r="AM64" t="s">
        <v>1960</v>
      </c>
      <c r="AN64" t="s">
        <v>1960</v>
      </c>
      <c r="AO64" t="s">
        <v>1960</v>
      </c>
      <c r="AP64" t="s">
        <v>1960</v>
      </c>
      <c r="AQ64" t="s">
        <v>1960</v>
      </c>
      <c r="AR64" t="s">
        <v>1960</v>
      </c>
      <c r="AS64" t="s">
        <v>1960</v>
      </c>
      <c r="AT64" t="s">
        <v>1960</v>
      </c>
      <c r="AU64" t="s">
        <v>1960</v>
      </c>
      <c r="AV64" t="s">
        <v>1960</v>
      </c>
      <c r="AW64" t="s">
        <v>1960</v>
      </c>
      <c r="AX64" t="s">
        <v>1960</v>
      </c>
      <c r="AY64" t="s">
        <v>1960</v>
      </c>
      <c r="AZ64" t="s">
        <v>1960</v>
      </c>
    </row>
    <row r="65" spans="1:52" x14ac:dyDescent="0.2">
      <c r="A65" t="s">
        <v>1766</v>
      </c>
      <c r="B65">
        <v>1533</v>
      </c>
      <c r="C65" t="s">
        <v>1756</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1960</v>
      </c>
      <c r="O65" t="s">
        <v>1757</v>
      </c>
      <c r="P65">
        <v>14</v>
      </c>
      <c r="Q65">
        <v>0.03</v>
      </c>
      <c r="R65">
        <v>1000000000</v>
      </c>
      <c r="S65">
        <v>2.5</v>
      </c>
      <c r="T65" t="s">
        <v>1756</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1960</v>
      </c>
      <c r="AG65" t="s">
        <v>1960</v>
      </c>
      <c r="AH65">
        <v>1</v>
      </c>
      <c r="AI65">
        <v>2</v>
      </c>
      <c r="AJ65">
        <v>30</v>
      </c>
      <c r="AK65" t="s">
        <v>1960</v>
      </c>
      <c r="AL65" t="s">
        <v>1960</v>
      </c>
      <c r="AM65" t="s">
        <v>1960</v>
      </c>
      <c r="AN65" t="s">
        <v>1960</v>
      </c>
      <c r="AO65" t="s">
        <v>1960</v>
      </c>
      <c r="AP65" t="s">
        <v>1960</v>
      </c>
      <c r="AQ65" t="s">
        <v>1960</v>
      </c>
      <c r="AR65" t="s">
        <v>1960</v>
      </c>
      <c r="AS65" t="s">
        <v>1960</v>
      </c>
      <c r="AT65" t="s">
        <v>1960</v>
      </c>
      <c r="AU65" t="s">
        <v>1960</v>
      </c>
      <c r="AV65" t="s">
        <v>1960</v>
      </c>
      <c r="AW65" t="s">
        <v>1960</v>
      </c>
      <c r="AX65" t="s">
        <v>1960</v>
      </c>
      <c r="AY65" t="s">
        <v>1960</v>
      </c>
      <c r="AZ65" t="s">
        <v>1960</v>
      </c>
    </row>
    <row r="66" spans="1:52" x14ac:dyDescent="0.2">
      <c r="A66" t="s">
        <v>1767</v>
      </c>
      <c r="B66">
        <v>1387</v>
      </c>
      <c r="C66" t="s">
        <v>1756</v>
      </c>
      <c r="D66">
        <v>58</v>
      </c>
      <c r="E66">
        <v>1E-3</v>
      </c>
      <c r="F66">
        <v>2.5000000000000001E-3</v>
      </c>
      <c r="G66">
        <v>2.5000000000000001E-3</v>
      </c>
      <c r="H66">
        <v>5</v>
      </c>
      <c r="I66">
        <v>6.7</v>
      </c>
      <c r="J66">
        <v>6.7</v>
      </c>
      <c r="K66">
        <v>1000000000</v>
      </c>
      <c r="L66">
        <v>1000000000</v>
      </c>
      <c r="M66">
        <v>6.7</v>
      </c>
      <c r="N66" t="s">
        <v>1960</v>
      </c>
      <c r="O66" t="s">
        <v>1757</v>
      </c>
      <c r="P66">
        <v>14</v>
      </c>
      <c r="Q66">
        <v>5.0000000000000001E-3</v>
      </c>
      <c r="R66">
        <v>1000000000</v>
      </c>
      <c r="S66">
        <v>1</v>
      </c>
      <c r="T66" t="s">
        <v>1756</v>
      </c>
      <c r="U66">
        <v>58</v>
      </c>
      <c r="V66">
        <v>1E-3</v>
      </c>
      <c r="W66">
        <v>2.5000000000000001E-3</v>
      </c>
      <c r="X66">
        <v>7.0000000000000001E-3</v>
      </c>
      <c r="Y66">
        <v>1000000000</v>
      </c>
      <c r="Z66">
        <v>1000000000</v>
      </c>
      <c r="AA66">
        <v>1000000000</v>
      </c>
      <c r="AB66">
        <v>1000000000</v>
      </c>
      <c r="AC66">
        <v>7.0000000000000001E-3</v>
      </c>
      <c r="AD66">
        <v>1000000000</v>
      </c>
      <c r="AE66">
        <v>6.7</v>
      </c>
      <c r="AF66" t="s">
        <v>1960</v>
      </c>
      <c r="AG66" t="s">
        <v>1960</v>
      </c>
      <c r="AH66">
        <v>1</v>
      </c>
      <c r="AI66">
        <v>2</v>
      </c>
      <c r="AJ66">
        <v>30</v>
      </c>
      <c r="AK66" t="s">
        <v>1960</v>
      </c>
      <c r="AL66" t="s">
        <v>1960</v>
      </c>
      <c r="AM66" t="s">
        <v>1960</v>
      </c>
      <c r="AN66" t="s">
        <v>1960</v>
      </c>
      <c r="AO66" t="s">
        <v>1960</v>
      </c>
      <c r="AP66" t="s">
        <v>1960</v>
      </c>
      <c r="AQ66" t="s">
        <v>1960</v>
      </c>
      <c r="AR66" t="s">
        <v>1960</v>
      </c>
      <c r="AS66" t="s">
        <v>1960</v>
      </c>
      <c r="AT66" t="s">
        <v>1960</v>
      </c>
      <c r="AU66" t="s">
        <v>1960</v>
      </c>
      <c r="AV66" t="s">
        <v>1960</v>
      </c>
      <c r="AW66" t="s">
        <v>1960</v>
      </c>
      <c r="AX66" t="s">
        <v>1960</v>
      </c>
      <c r="AY66" t="s">
        <v>1960</v>
      </c>
      <c r="AZ66" t="s">
        <v>1960</v>
      </c>
    </row>
    <row r="67" spans="1:52" x14ac:dyDescent="0.2">
      <c r="A67" t="s">
        <v>88</v>
      </c>
      <c r="B67">
        <v>861</v>
      </c>
      <c r="C67" t="s">
        <v>1756</v>
      </c>
      <c r="D67">
        <v>58</v>
      </c>
      <c r="E67">
        <v>1E-3</v>
      </c>
      <c r="F67">
        <v>8.5000000000000006E-3</v>
      </c>
      <c r="G67">
        <v>2.7E-2</v>
      </c>
      <c r="H67">
        <v>1.4</v>
      </c>
      <c r="I67">
        <v>2</v>
      </c>
      <c r="J67">
        <v>2</v>
      </c>
      <c r="K67">
        <v>1000000000</v>
      </c>
      <c r="L67">
        <v>1000000000</v>
      </c>
      <c r="M67">
        <v>2</v>
      </c>
      <c r="N67" t="s">
        <v>1960</v>
      </c>
      <c r="O67" t="s">
        <v>1757</v>
      </c>
      <c r="P67">
        <v>14</v>
      </c>
      <c r="Q67">
        <v>5.0000000000000001E-3</v>
      </c>
      <c r="R67">
        <v>1000000000</v>
      </c>
      <c r="S67">
        <v>0.5</v>
      </c>
      <c r="T67" t="s">
        <v>1756</v>
      </c>
      <c r="U67">
        <v>58</v>
      </c>
      <c r="V67">
        <v>1E-3</v>
      </c>
      <c r="W67">
        <v>8.5000000000000006E-3</v>
      </c>
      <c r="X67">
        <v>4.3999999999999997E-2</v>
      </c>
      <c r="Y67">
        <v>1000000000</v>
      </c>
      <c r="Z67">
        <v>1000000000</v>
      </c>
      <c r="AA67">
        <v>1000000000</v>
      </c>
      <c r="AB67">
        <v>1000000000</v>
      </c>
      <c r="AC67">
        <v>4.3999999999999997E-2</v>
      </c>
      <c r="AD67">
        <v>0.02</v>
      </c>
      <c r="AE67">
        <v>2</v>
      </c>
      <c r="AF67" t="s">
        <v>1960</v>
      </c>
      <c r="AG67" t="s">
        <v>1960</v>
      </c>
      <c r="AH67">
        <v>1</v>
      </c>
      <c r="AI67">
        <v>2</v>
      </c>
      <c r="AJ67">
        <v>30</v>
      </c>
      <c r="AK67" t="s">
        <v>1960</v>
      </c>
      <c r="AL67" t="s">
        <v>1960</v>
      </c>
      <c r="AM67" t="s">
        <v>1960</v>
      </c>
      <c r="AN67" t="s">
        <v>1960</v>
      </c>
      <c r="AO67" t="s">
        <v>1960</v>
      </c>
      <c r="AP67" t="s">
        <v>1960</v>
      </c>
      <c r="AQ67" t="s">
        <v>1960</v>
      </c>
      <c r="AR67" t="s">
        <v>1960</v>
      </c>
      <c r="AS67" t="s">
        <v>1960</v>
      </c>
      <c r="AT67" t="s">
        <v>1960</v>
      </c>
      <c r="AU67" t="s">
        <v>1960</v>
      </c>
      <c r="AV67" t="s">
        <v>1960</v>
      </c>
      <c r="AW67" t="s">
        <v>1960</v>
      </c>
      <c r="AX67" t="s">
        <v>1960</v>
      </c>
      <c r="AY67" t="s">
        <v>1960</v>
      </c>
      <c r="AZ67" t="s">
        <v>1960</v>
      </c>
    </row>
    <row r="68" spans="1:52" x14ac:dyDescent="0.2">
      <c r="A68" t="s">
        <v>1768</v>
      </c>
      <c r="B68">
        <v>4318</v>
      </c>
      <c r="C68" t="s">
        <v>1756</v>
      </c>
      <c r="D68">
        <v>58</v>
      </c>
      <c r="E68">
        <v>1000000000</v>
      </c>
      <c r="F68">
        <v>1000000000</v>
      </c>
      <c r="G68">
        <v>1000000000</v>
      </c>
      <c r="H68">
        <v>1000000000</v>
      </c>
      <c r="I68">
        <v>1000000000</v>
      </c>
      <c r="J68">
        <v>1000000000</v>
      </c>
      <c r="K68">
        <v>1000000000</v>
      </c>
      <c r="L68">
        <v>1000000000</v>
      </c>
      <c r="M68">
        <v>1000000000</v>
      </c>
      <c r="N68" t="s">
        <v>1960</v>
      </c>
      <c r="O68" t="s">
        <v>1757</v>
      </c>
      <c r="P68">
        <v>14</v>
      </c>
      <c r="Q68">
        <v>1000000000</v>
      </c>
      <c r="R68">
        <v>1000000000</v>
      </c>
      <c r="S68">
        <v>1000000000</v>
      </c>
      <c r="T68" t="s">
        <v>1756</v>
      </c>
      <c r="U68">
        <v>58</v>
      </c>
      <c r="V68">
        <v>1000000000</v>
      </c>
      <c r="W68">
        <v>2</v>
      </c>
      <c r="X68">
        <v>1000000000</v>
      </c>
      <c r="Y68">
        <v>30</v>
      </c>
      <c r="Z68">
        <v>30</v>
      </c>
      <c r="AA68">
        <v>1000000000</v>
      </c>
      <c r="AB68">
        <v>1000000000</v>
      </c>
      <c r="AC68">
        <v>2</v>
      </c>
      <c r="AD68">
        <v>1000000000</v>
      </c>
      <c r="AE68">
        <v>1000000000</v>
      </c>
      <c r="AF68" t="s">
        <v>1960</v>
      </c>
      <c r="AG68" t="s">
        <v>1960</v>
      </c>
      <c r="AH68">
        <v>1</v>
      </c>
      <c r="AI68">
        <v>2</v>
      </c>
      <c r="AJ68">
        <v>30</v>
      </c>
      <c r="AK68" t="s">
        <v>1960</v>
      </c>
      <c r="AL68" t="s">
        <v>1960</v>
      </c>
      <c r="AM68" t="s">
        <v>1960</v>
      </c>
      <c r="AN68" t="s">
        <v>1960</v>
      </c>
      <c r="AO68" t="s">
        <v>1960</v>
      </c>
      <c r="AP68" t="s">
        <v>1960</v>
      </c>
      <c r="AQ68" t="s">
        <v>1960</v>
      </c>
      <c r="AR68" t="s">
        <v>1960</v>
      </c>
      <c r="AS68" t="s">
        <v>1960</v>
      </c>
      <c r="AT68" t="s">
        <v>1960</v>
      </c>
      <c r="AU68" t="s">
        <v>1960</v>
      </c>
      <c r="AV68" t="s">
        <v>1960</v>
      </c>
      <c r="AW68" t="s">
        <v>1960</v>
      </c>
      <c r="AX68" t="s">
        <v>1960</v>
      </c>
      <c r="AY68" t="s">
        <v>1960</v>
      </c>
      <c r="AZ68" t="s">
        <v>1960</v>
      </c>
    </row>
    <row r="69" spans="1:52" x14ac:dyDescent="0.2">
      <c r="A69" t="s">
        <v>1769</v>
      </c>
      <c r="B69">
        <v>1248</v>
      </c>
      <c r="C69" t="s">
        <v>1756</v>
      </c>
      <c r="D69">
        <v>58</v>
      </c>
      <c r="E69">
        <v>1000000000</v>
      </c>
      <c r="F69">
        <v>4.4999999999999998E-2</v>
      </c>
      <c r="G69">
        <v>4.4999999999999998E-2</v>
      </c>
      <c r="H69">
        <v>5.4</v>
      </c>
      <c r="I69">
        <v>5.4</v>
      </c>
      <c r="J69">
        <v>5.4</v>
      </c>
      <c r="K69">
        <v>1000000000</v>
      </c>
      <c r="L69">
        <v>1000000000</v>
      </c>
      <c r="M69">
        <v>5.4</v>
      </c>
      <c r="N69" t="s">
        <v>1960</v>
      </c>
      <c r="O69" t="s">
        <v>1757</v>
      </c>
      <c r="P69">
        <v>14</v>
      </c>
      <c r="Q69">
        <v>1000000000</v>
      </c>
      <c r="R69">
        <v>1000000000</v>
      </c>
      <c r="S69">
        <v>100</v>
      </c>
      <c r="T69" t="s">
        <v>1756</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1960</v>
      </c>
      <c r="AG69" t="s">
        <v>1960</v>
      </c>
      <c r="AH69">
        <v>1</v>
      </c>
      <c r="AI69">
        <v>2</v>
      </c>
      <c r="AJ69">
        <v>30</v>
      </c>
      <c r="AK69" t="s">
        <v>1960</v>
      </c>
      <c r="AL69" t="s">
        <v>1960</v>
      </c>
      <c r="AM69" t="s">
        <v>1960</v>
      </c>
      <c r="AN69" t="s">
        <v>1960</v>
      </c>
      <c r="AO69" t="s">
        <v>1960</v>
      </c>
      <c r="AP69" t="s">
        <v>1960</v>
      </c>
      <c r="AQ69" t="s">
        <v>1960</v>
      </c>
      <c r="AR69" t="s">
        <v>1960</v>
      </c>
      <c r="AS69" t="s">
        <v>1960</v>
      </c>
      <c r="AT69" t="s">
        <v>1960</v>
      </c>
      <c r="AU69" t="s">
        <v>1960</v>
      </c>
      <c r="AV69" t="s">
        <v>1960</v>
      </c>
      <c r="AW69" t="s">
        <v>1960</v>
      </c>
      <c r="AX69" t="s">
        <v>1960</v>
      </c>
      <c r="AY69" t="s">
        <v>1960</v>
      </c>
      <c r="AZ69" t="s">
        <v>1960</v>
      </c>
    </row>
    <row r="70" spans="1:52" x14ac:dyDescent="0.2">
      <c r="A70" t="s">
        <v>1770</v>
      </c>
      <c r="B70">
        <v>615</v>
      </c>
      <c r="C70" t="s">
        <v>1756</v>
      </c>
      <c r="D70">
        <v>58</v>
      </c>
      <c r="E70">
        <v>1000000000</v>
      </c>
      <c r="F70">
        <v>0.2</v>
      </c>
      <c r="G70">
        <v>0.2</v>
      </c>
      <c r="H70">
        <v>6</v>
      </c>
      <c r="I70">
        <v>22</v>
      </c>
      <c r="J70">
        <v>22</v>
      </c>
      <c r="K70">
        <v>1000000000</v>
      </c>
      <c r="L70">
        <v>1000000000</v>
      </c>
      <c r="M70">
        <v>22</v>
      </c>
      <c r="N70" t="s">
        <v>1960</v>
      </c>
      <c r="O70" t="s">
        <v>1757</v>
      </c>
      <c r="P70">
        <v>14</v>
      </c>
      <c r="Q70">
        <v>1000000000</v>
      </c>
      <c r="R70">
        <v>1000000000</v>
      </c>
      <c r="S70">
        <v>30</v>
      </c>
      <c r="T70" t="s">
        <v>1756</v>
      </c>
      <c r="U70">
        <v>58</v>
      </c>
      <c r="V70">
        <v>1000000000</v>
      </c>
      <c r="W70">
        <v>0.2</v>
      </c>
      <c r="X70">
        <v>1000000000</v>
      </c>
      <c r="Y70">
        <v>1000000000</v>
      </c>
      <c r="Z70">
        <v>1000000000</v>
      </c>
      <c r="AA70">
        <v>1000000000</v>
      </c>
      <c r="AB70">
        <v>1000000000</v>
      </c>
      <c r="AC70">
        <v>0.2</v>
      </c>
      <c r="AD70">
        <v>1000000000</v>
      </c>
      <c r="AE70">
        <v>0.2</v>
      </c>
      <c r="AF70" t="s">
        <v>1960</v>
      </c>
      <c r="AG70" t="s">
        <v>1960</v>
      </c>
      <c r="AH70">
        <v>1</v>
      </c>
      <c r="AI70">
        <v>2</v>
      </c>
      <c r="AJ70">
        <v>30</v>
      </c>
      <c r="AK70" t="s">
        <v>1960</v>
      </c>
      <c r="AL70" t="s">
        <v>1960</v>
      </c>
      <c r="AM70" t="s">
        <v>1960</v>
      </c>
      <c r="AN70" t="s">
        <v>1960</v>
      </c>
      <c r="AO70" t="s">
        <v>1960</v>
      </c>
      <c r="AP70" t="s">
        <v>1960</v>
      </c>
      <c r="AQ70" t="s">
        <v>1960</v>
      </c>
      <c r="AR70" t="s">
        <v>1960</v>
      </c>
      <c r="AS70" t="s">
        <v>1960</v>
      </c>
      <c r="AT70" t="s">
        <v>1960</v>
      </c>
      <c r="AU70" t="s">
        <v>1960</v>
      </c>
      <c r="AV70" t="s">
        <v>1960</v>
      </c>
      <c r="AW70" t="s">
        <v>1960</v>
      </c>
      <c r="AX70" t="s">
        <v>1960</v>
      </c>
      <c r="AY70" t="s">
        <v>1960</v>
      </c>
      <c r="AZ70" t="s">
        <v>1960</v>
      </c>
    </row>
    <row r="71" spans="1:52" x14ac:dyDescent="0.2">
      <c r="A71" t="s">
        <v>1771</v>
      </c>
      <c r="B71">
        <v>1600</v>
      </c>
      <c r="C71" t="s">
        <v>1756</v>
      </c>
      <c r="D71">
        <v>58</v>
      </c>
      <c r="E71">
        <v>1000000000</v>
      </c>
      <c r="F71">
        <v>3.0000000000000001E-3</v>
      </c>
      <c r="G71">
        <v>3.0000000000000001E-3</v>
      </c>
      <c r="H71">
        <v>6</v>
      </c>
      <c r="I71">
        <v>22</v>
      </c>
      <c r="J71">
        <v>22</v>
      </c>
      <c r="K71">
        <v>1000000000</v>
      </c>
      <c r="L71">
        <v>1000000000</v>
      </c>
      <c r="M71">
        <v>22</v>
      </c>
      <c r="N71" t="s">
        <v>1960</v>
      </c>
      <c r="O71" t="s">
        <v>1757</v>
      </c>
      <c r="P71">
        <v>14</v>
      </c>
      <c r="Q71">
        <v>1000000000</v>
      </c>
      <c r="R71">
        <v>1000000000</v>
      </c>
      <c r="S71">
        <v>10</v>
      </c>
      <c r="T71" t="s">
        <v>1756</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1960</v>
      </c>
      <c r="AG71" t="s">
        <v>1960</v>
      </c>
      <c r="AH71">
        <v>1</v>
      </c>
      <c r="AI71">
        <v>2</v>
      </c>
      <c r="AJ71">
        <v>30</v>
      </c>
      <c r="AK71" t="s">
        <v>1960</v>
      </c>
      <c r="AL71" t="s">
        <v>1960</v>
      </c>
      <c r="AM71" t="s">
        <v>1960</v>
      </c>
      <c r="AN71" t="s">
        <v>1960</v>
      </c>
      <c r="AO71" t="s">
        <v>1960</v>
      </c>
      <c r="AP71" t="s">
        <v>1960</v>
      </c>
      <c r="AQ71" t="s">
        <v>1960</v>
      </c>
      <c r="AR71" t="s">
        <v>1960</v>
      </c>
      <c r="AS71" t="s">
        <v>1960</v>
      </c>
      <c r="AT71" t="s">
        <v>1960</v>
      </c>
      <c r="AU71" t="s">
        <v>1960</v>
      </c>
      <c r="AV71" t="s">
        <v>1960</v>
      </c>
      <c r="AW71" t="s">
        <v>1960</v>
      </c>
      <c r="AX71" t="s">
        <v>1960</v>
      </c>
      <c r="AY71" t="s">
        <v>1960</v>
      </c>
      <c r="AZ71" t="s">
        <v>1960</v>
      </c>
    </row>
    <row r="72" spans="1:52" x14ac:dyDescent="0.2">
      <c r="A72" t="s">
        <v>1772</v>
      </c>
      <c r="B72">
        <v>1537</v>
      </c>
      <c r="C72" t="s">
        <v>1756</v>
      </c>
      <c r="D72">
        <v>58</v>
      </c>
      <c r="E72">
        <v>1000000000</v>
      </c>
      <c r="F72">
        <v>1.4999999999999999E-2</v>
      </c>
      <c r="G72">
        <v>1</v>
      </c>
      <c r="H72">
        <v>6</v>
      </c>
      <c r="I72">
        <v>21</v>
      </c>
      <c r="J72">
        <v>21</v>
      </c>
      <c r="K72">
        <v>1000000000</v>
      </c>
      <c r="L72">
        <v>1000000000</v>
      </c>
      <c r="M72">
        <v>21</v>
      </c>
      <c r="N72" t="s">
        <v>1960</v>
      </c>
      <c r="O72" t="s">
        <v>1757</v>
      </c>
      <c r="P72">
        <v>14</v>
      </c>
      <c r="Q72">
        <v>1000000000</v>
      </c>
      <c r="R72">
        <v>1000000000</v>
      </c>
      <c r="S72">
        <v>10</v>
      </c>
      <c r="T72" t="s">
        <v>1756</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1960</v>
      </c>
      <c r="AG72" t="s">
        <v>1960</v>
      </c>
      <c r="AH72">
        <v>1</v>
      </c>
      <c r="AI72">
        <v>2</v>
      </c>
      <c r="AJ72">
        <v>30</v>
      </c>
      <c r="AK72" t="s">
        <v>1960</v>
      </c>
      <c r="AL72" t="s">
        <v>1960</v>
      </c>
      <c r="AM72" t="s">
        <v>1960</v>
      </c>
      <c r="AN72" t="s">
        <v>1960</v>
      </c>
      <c r="AO72" t="s">
        <v>1960</v>
      </c>
      <c r="AP72" t="s">
        <v>1960</v>
      </c>
      <c r="AQ72" t="s">
        <v>1960</v>
      </c>
      <c r="AR72" t="s">
        <v>1960</v>
      </c>
      <c r="AS72" t="s">
        <v>1960</v>
      </c>
      <c r="AT72" t="s">
        <v>1960</v>
      </c>
      <c r="AU72" t="s">
        <v>1960</v>
      </c>
      <c r="AV72" t="s">
        <v>1960</v>
      </c>
      <c r="AW72" t="s">
        <v>1960</v>
      </c>
      <c r="AX72" t="s">
        <v>1960</v>
      </c>
      <c r="AY72" t="s">
        <v>1960</v>
      </c>
      <c r="AZ72" t="s">
        <v>1960</v>
      </c>
    </row>
    <row r="73" spans="1:52" x14ac:dyDescent="0.2">
      <c r="A73" t="s">
        <v>1600</v>
      </c>
      <c r="B73">
        <v>1390</v>
      </c>
      <c r="C73" t="s">
        <v>1756</v>
      </c>
      <c r="D73">
        <v>58</v>
      </c>
      <c r="E73">
        <v>1000000000</v>
      </c>
      <c r="F73">
        <v>3.0000000000000001E-3</v>
      </c>
      <c r="G73">
        <v>1.4</v>
      </c>
      <c r="H73">
        <v>5</v>
      </c>
      <c r="I73">
        <v>12</v>
      </c>
      <c r="J73">
        <v>12</v>
      </c>
      <c r="K73">
        <v>1000000000</v>
      </c>
      <c r="L73">
        <v>1000000000</v>
      </c>
      <c r="M73">
        <v>12</v>
      </c>
      <c r="N73" t="s">
        <v>1960</v>
      </c>
      <c r="O73" t="s">
        <v>1757</v>
      </c>
      <c r="P73">
        <v>14</v>
      </c>
      <c r="Q73">
        <v>1000000000</v>
      </c>
      <c r="R73">
        <v>1000000000</v>
      </c>
      <c r="S73">
        <v>3</v>
      </c>
      <c r="T73" t="s">
        <v>1756</v>
      </c>
      <c r="U73">
        <v>58</v>
      </c>
      <c r="V73">
        <v>3.0000000000000001E-3</v>
      </c>
      <c r="W73">
        <v>3.0000000000000001E-3</v>
      </c>
      <c r="X73">
        <v>1.6E-2</v>
      </c>
      <c r="Y73">
        <v>5</v>
      </c>
      <c r="Z73">
        <v>5</v>
      </c>
      <c r="AA73">
        <v>1000000000</v>
      </c>
      <c r="AB73">
        <v>1000000000</v>
      </c>
      <c r="AC73">
        <v>1.6E-2</v>
      </c>
      <c r="AD73">
        <v>1000000000</v>
      </c>
      <c r="AE73">
        <v>12</v>
      </c>
      <c r="AF73" t="s">
        <v>1960</v>
      </c>
      <c r="AG73" t="s">
        <v>1960</v>
      </c>
      <c r="AH73">
        <v>1</v>
      </c>
      <c r="AI73">
        <v>2</v>
      </c>
      <c r="AJ73">
        <v>30</v>
      </c>
      <c r="AK73" t="s">
        <v>1960</v>
      </c>
      <c r="AL73" t="s">
        <v>1960</v>
      </c>
      <c r="AM73" t="s">
        <v>1960</v>
      </c>
      <c r="AN73" t="s">
        <v>1960</v>
      </c>
      <c r="AO73" t="s">
        <v>1960</v>
      </c>
      <c r="AP73" t="s">
        <v>1960</v>
      </c>
      <c r="AQ73" t="s">
        <v>1960</v>
      </c>
      <c r="AR73" t="s">
        <v>1960</v>
      </c>
      <c r="AS73" t="s">
        <v>1960</v>
      </c>
      <c r="AT73" t="s">
        <v>1960</v>
      </c>
      <c r="AU73" t="s">
        <v>1960</v>
      </c>
      <c r="AV73" t="s">
        <v>1960</v>
      </c>
      <c r="AW73" t="s">
        <v>1960</v>
      </c>
      <c r="AX73" t="s">
        <v>1960</v>
      </c>
      <c r="AY73" t="s">
        <v>1960</v>
      </c>
      <c r="AZ73" t="s">
        <v>1960</v>
      </c>
    </row>
    <row r="74" spans="1:52" x14ac:dyDescent="0.2">
      <c r="A74" t="s">
        <v>1773</v>
      </c>
      <c r="B74">
        <v>482</v>
      </c>
      <c r="C74" t="s">
        <v>1756</v>
      </c>
      <c r="D74">
        <v>58</v>
      </c>
      <c r="E74">
        <v>1000000000</v>
      </c>
      <c r="F74">
        <v>1000000000</v>
      </c>
      <c r="G74">
        <v>1000000000</v>
      </c>
      <c r="H74">
        <v>1000000000</v>
      </c>
      <c r="I74">
        <v>1000000000</v>
      </c>
      <c r="J74">
        <v>1000000000</v>
      </c>
      <c r="K74">
        <v>1000000000</v>
      </c>
      <c r="L74">
        <v>1000000000</v>
      </c>
      <c r="M74">
        <v>1000000000</v>
      </c>
      <c r="N74" t="s">
        <v>1960</v>
      </c>
      <c r="O74" t="s">
        <v>1757</v>
      </c>
      <c r="P74">
        <v>14</v>
      </c>
      <c r="Q74">
        <v>1000000000</v>
      </c>
      <c r="R74">
        <v>1000000000</v>
      </c>
      <c r="S74">
        <v>1000000000</v>
      </c>
      <c r="T74" t="s">
        <v>1756</v>
      </c>
      <c r="U74">
        <v>58</v>
      </c>
      <c r="V74">
        <v>1000000000</v>
      </c>
      <c r="W74">
        <v>0.2</v>
      </c>
      <c r="X74">
        <v>1000000000</v>
      </c>
      <c r="Y74">
        <v>10</v>
      </c>
      <c r="Z74">
        <v>10</v>
      </c>
      <c r="AA74">
        <v>1000000000</v>
      </c>
      <c r="AB74">
        <v>1000000000</v>
      </c>
      <c r="AC74">
        <v>0.2</v>
      </c>
      <c r="AD74">
        <v>1000000000</v>
      </c>
      <c r="AE74">
        <v>1000000000</v>
      </c>
      <c r="AF74" t="s">
        <v>1960</v>
      </c>
      <c r="AG74" t="s">
        <v>1960</v>
      </c>
      <c r="AH74">
        <v>1</v>
      </c>
      <c r="AI74">
        <v>2</v>
      </c>
      <c r="AJ74">
        <v>30</v>
      </c>
      <c r="AK74" t="s">
        <v>1960</v>
      </c>
      <c r="AL74" t="s">
        <v>1960</v>
      </c>
      <c r="AM74" t="s">
        <v>1960</v>
      </c>
      <c r="AN74" t="s">
        <v>1960</v>
      </c>
      <c r="AO74" t="s">
        <v>1960</v>
      </c>
      <c r="AP74" t="s">
        <v>1960</v>
      </c>
      <c r="AQ74" t="s">
        <v>1960</v>
      </c>
      <c r="AR74" t="s">
        <v>1960</v>
      </c>
      <c r="AS74" t="s">
        <v>1960</v>
      </c>
      <c r="AT74" t="s">
        <v>1960</v>
      </c>
      <c r="AU74" t="s">
        <v>1960</v>
      </c>
      <c r="AV74" t="s">
        <v>1960</v>
      </c>
      <c r="AW74" t="s">
        <v>1960</v>
      </c>
      <c r="AX74" t="s">
        <v>1960</v>
      </c>
      <c r="AY74" t="s">
        <v>1960</v>
      </c>
      <c r="AZ74" t="s">
        <v>1960</v>
      </c>
    </row>
    <row r="75" spans="1:52" x14ac:dyDescent="0.2">
      <c r="A75" t="s">
        <v>1774</v>
      </c>
      <c r="B75">
        <v>554</v>
      </c>
      <c r="C75" t="s">
        <v>1756</v>
      </c>
      <c r="D75">
        <v>58</v>
      </c>
      <c r="E75">
        <v>2E-3</v>
      </c>
      <c r="F75">
        <v>0.2</v>
      </c>
      <c r="G75">
        <v>0.2</v>
      </c>
      <c r="H75">
        <v>1</v>
      </c>
      <c r="I75">
        <v>1.7</v>
      </c>
      <c r="J75">
        <v>1.7</v>
      </c>
      <c r="K75">
        <v>1000000000</v>
      </c>
      <c r="L75">
        <v>1000000000</v>
      </c>
      <c r="M75">
        <v>1.7</v>
      </c>
      <c r="N75" t="s">
        <v>1960</v>
      </c>
      <c r="O75" t="s">
        <v>1757</v>
      </c>
      <c r="P75">
        <v>14</v>
      </c>
      <c r="Q75">
        <v>0.02</v>
      </c>
      <c r="R75">
        <v>1000000000</v>
      </c>
      <c r="S75">
        <v>1000000000</v>
      </c>
      <c r="T75" t="s">
        <v>1756</v>
      </c>
      <c r="U75">
        <v>58</v>
      </c>
      <c r="V75">
        <v>2E-3</v>
      </c>
      <c r="W75">
        <v>1000000000</v>
      </c>
      <c r="X75">
        <v>1000000000</v>
      </c>
      <c r="Y75">
        <v>1000000000</v>
      </c>
      <c r="Z75">
        <v>1000000000</v>
      </c>
      <c r="AA75">
        <v>1000000000</v>
      </c>
      <c r="AB75">
        <v>1000000000</v>
      </c>
      <c r="AC75">
        <v>1000000000</v>
      </c>
      <c r="AD75">
        <v>1000000000</v>
      </c>
      <c r="AE75">
        <v>1.7</v>
      </c>
      <c r="AF75" t="s">
        <v>1960</v>
      </c>
      <c r="AG75" t="s">
        <v>1960</v>
      </c>
      <c r="AH75">
        <v>1</v>
      </c>
      <c r="AI75">
        <v>2</v>
      </c>
      <c r="AJ75">
        <v>30</v>
      </c>
      <c r="AK75" t="s">
        <v>1960</v>
      </c>
      <c r="AL75" t="s">
        <v>1960</v>
      </c>
      <c r="AM75" t="s">
        <v>1960</v>
      </c>
      <c r="AN75" t="s">
        <v>1960</v>
      </c>
      <c r="AO75" t="s">
        <v>1960</v>
      </c>
      <c r="AP75" t="s">
        <v>1960</v>
      </c>
      <c r="AQ75" t="s">
        <v>1960</v>
      </c>
      <c r="AR75" t="s">
        <v>1960</v>
      </c>
      <c r="AS75" t="s">
        <v>1960</v>
      </c>
      <c r="AT75" t="s">
        <v>1960</v>
      </c>
      <c r="AU75" t="s">
        <v>1960</v>
      </c>
      <c r="AV75" t="s">
        <v>1960</v>
      </c>
      <c r="AW75" t="s">
        <v>1960</v>
      </c>
      <c r="AX75" t="s">
        <v>1960</v>
      </c>
      <c r="AY75" t="s">
        <v>1960</v>
      </c>
      <c r="AZ75" t="s">
        <v>1960</v>
      </c>
    </row>
    <row r="76" spans="1:52" x14ac:dyDescent="0.2">
      <c r="A76" t="s">
        <v>1775</v>
      </c>
      <c r="B76">
        <v>552</v>
      </c>
      <c r="C76" t="s">
        <v>1756</v>
      </c>
      <c r="D76">
        <v>58</v>
      </c>
      <c r="E76">
        <v>2E-3</v>
      </c>
      <c r="F76">
        <v>0.02</v>
      </c>
      <c r="G76">
        <v>0.84</v>
      </c>
      <c r="H76">
        <v>34</v>
      </c>
      <c r="I76">
        <v>34</v>
      </c>
      <c r="J76">
        <v>34</v>
      </c>
      <c r="K76">
        <v>1000000000</v>
      </c>
      <c r="L76">
        <v>1000000000</v>
      </c>
      <c r="M76">
        <v>34</v>
      </c>
      <c r="N76" t="s">
        <v>1960</v>
      </c>
      <c r="O76" t="s">
        <v>1757</v>
      </c>
      <c r="P76">
        <v>14</v>
      </c>
      <c r="Q76">
        <v>0.02</v>
      </c>
      <c r="R76">
        <v>1000000000</v>
      </c>
      <c r="S76">
        <v>1000000000</v>
      </c>
      <c r="T76" t="s">
        <v>1756</v>
      </c>
      <c r="U76">
        <v>58</v>
      </c>
      <c r="V76">
        <v>2E-3</v>
      </c>
      <c r="W76">
        <v>1000000000</v>
      </c>
      <c r="X76">
        <v>1000000000</v>
      </c>
      <c r="Y76">
        <v>1000000000</v>
      </c>
      <c r="Z76">
        <v>1000000000</v>
      </c>
      <c r="AA76">
        <v>1000000000</v>
      </c>
      <c r="AB76">
        <v>1000000000</v>
      </c>
      <c r="AC76">
        <v>1000000000</v>
      </c>
      <c r="AD76">
        <v>1000000000</v>
      </c>
      <c r="AE76">
        <v>34</v>
      </c>
      <c r="AF76" t="s">
        <v>1960</v>
      </c>
      <c r="AG76" t="s">
        <v>1960</v>
      </c>
      <c r="AH76">
        <v>1</v>
      </c>
      <c r="AI76">
        <v>2</v>
      </c>
      <c r="AJ76">
        <v>30</v>
      </c>
      <c r="AK76" t="s">
        <v>1960</v>
      </c>
      <c r="AL76" t="s">
        <v>1960</v>
      </c>
      <c r="AM76" t="s">
        <v>1960</v>
      </c>
      <c r="AN76" t="s">
        <v>1960</v>
      </c>
      <c r="AO76" t="s">
        <v>1960</v>
      </c>
      <c r="AP76" t="s">
        <v>1960</v>
      </c>
      <c r="AQ76" t="s">
        <v>1960</v>
      </c>
      <c r="AR76" t="s">
        <v>1960</v>
      </c>
      <c r="AS76" t="s">
        <v>1960</v>
      </c>
      <c r="AT76" t="s">
        <v>1960</v>
      </c>
      <c r="AU76" t="s">
        <v>1960</v>
      </c>
      <c r="AV76" t="s">
        <v>1960</v>
      </c>
      <c r="AW76" t="s">
        <v>1960</v>
      </c>
      <c r="AX76" t="s">
        <v>1960</v>
      </c>
      <c r="AY76" t="s">
        <v>1960</v>
      </c>
      <c r="AZ76" t="s">
        <v>1960</v>
      </c>
    </row>
    <row r="77" spans="1:52" x14ac:dyDescent="0.2">
      <c r="A77" t="s">
        <v>1776</v>
      </c>
      <c r="B77">
        <v>553</v>
      </c>
      <c r="C77" t="s">
        <v>1756</v>
      </c>
      <c r="D77">
        <v>58</v>
      </c>
      <c r="E77">
        <v>2E-3</v>
      </c>
      <c r="F77">
        <v>0.1</v>
      </c>
      <c r="G77">
        <v>0.13</v>
      </c>
      <c r="H77">
        <v>1.3</v>
      </c>
      <c r="I77">
        <v>2.2999999999999998</v>
      </c>
      <c r="J77">
        <v>2.2999999999999998</v>
      </c>
      <c r="K77">
        <v>1000000000</v>
      </c>
      <c r="L77">
        <v>1000000000</v>
      </c>
      <c r="M77">
        <v>2.2999999999999998</v>
      </c>
      <c r="N77" t="s">
        <v>1960</v>
      </c>
      <c r="O77" t="s">
        <v>1757</v>
      </c>
      <c r="P77">
        <v>14</v>
      </c>
      <c r="Q77">
        <v>0.02</v>
      </c>
      <c r="R77">
        <v>1000000000</v>
      </c>
      <c r="S77">
        <v>1000000000</v>
      </c>
      <c r="T77" t="s">
        <v>1756</v>
      </c>
      <c r="U77">
        <v>58</v>
      </c>
      <c r="V77">
        <v>2E-3</v>
      </c>
      <c r="W77">
        <v>1000000000</v>
      </c>
      <c r="X77">
        <v>1000000000</v>
      </c>
      <c r="Y77">
        <v>1000000000</v>
      </c>
      <c r="Z77">
        <v>1000000000</v>
      </c>
      <c r="AA77">
        <v>1000000000</v>
      </c>
      <c r="AB77">
        <v>1000000000</v>
      </c>
      <c r="AC77">
        <v>1000000000</v>
      </c>
      <c r="AD77">
        <v>1000000000</v>
      </c>
      <c r="AE77">
        <v>2.2999999999999998</v>
      </c>
      <c r="AF77" t="s">
        <v>1960</v>
      </c>
      <c r="AG77" t="s">
        <v>1960</v>
      </c>
      <c r="AH77">
        <v>1</v>
      </c>
      <c r="AI77">
        <v>2</v>
      </c>
      <c r="AJ77">
        <v>30</v>
      </c>
      <c r="AK77" t="s">
        <v>1960</v>
      </c>
      <c r="AL77" t="s">
        <v>1960</v>
      </c>
      <c r="AM77" t="s">
        <v>1960</v>
      </c>
      <c r="AN77" t="s">
        <v>1960</v>
      </c>
      <c r="AO77" t="s">
        <v>1960</v>
      </c>
      <c r="AP77" t="s">
        <v>1960</v>
      </c>
      <c r="AQ77" t="s">
        <v>1960</v>
      </c>
      <c r="AR77" t="s">
        <v>1960</v>
      </c>
      <c r="AS77" t="s">
        <v>1960</v>
      </c>
      <c r="AT77" t="s">
        <v>1960</v>
      </c>
      <c r="AU77" t="s">
        <v>1960</v>
      </c>
      <c r="AV77" t="s">
        <v>1960</v>
      </c>
      <c r="AW77" t="s">
        <v>1960</v>
      </c>
      <c r="AX77" t="s">
        <v>1960</v>
      </c>
      <c r="AY77" t="s">
        <v>1960</v>
      </c>
      <c r="AZ77" t="s">
        <v>1960</v>
      </c>
    </row>
    <row r="78" spans="1:52" x14ac:dyDescent="0.2">
      <c r="A78" t="s">
        <v>124</v>
      </c>
      <c r="B78">
        <v>555</v>
      </c>
      <c r="C78" t="s">
        <v>1756</v>
      </c>
      <c r="D78">
        <v>58</v>
      </c>
      <c r="E78">
        <v>6.0000000000000001E-3</v>
      </c>
      <c r="F78">
        <v>1000000000</v>
      </c>
      <c r="G78">
        <v>1000000000</v>
      </c>
      <c r="H78">
        <v>1000000000</v>
      </c>
      <c r="I78">
        <v>1000000000</v>
      </c>
      <c r="J78">
        <v>1000000000</v>
      </c>
      <c r="K78">
        <v>1000000000</v>
      </c>
      <c r="L78">
        <v>1000000000</v>
      </c>
      <c r="M78">
        <v>1000000000</v>
      </c>
      <c r="N78" t="s">
        <v>1960</v>
      </c>
      <c r="O78" t="s">
        <v>1757</v>
      </c>
      <c r="P78">
        <v>14</v>
      </c>
      <c r="Q78">
        <v>0.06</v>
      </c>
      <c r="R78">
        <v>1000000000</v>
      </c>
      <c r="S78">
        <v>0.01</v>
      </c>
      <c r="T78" t="s">
        <v>1756</v>
      </c>
      <c r="U78">
        <v>58</v>
      </c>
      <c r="V78">
        <v>6.0000000000000001E-3</v>
      </c>
      <c r="W78">
        <v>0.3</v>
      </c>
      <c r="X78">
        <v>0.3</v>
      </c>
      <c r="Y78">
        <v>4</v>
      </c>
      <c r="Z78">
        <v>4</v>
      </c>
      <c r="AA78">
        <v>1000000000</v>
      </c>
      <c r="AB78">
        <v>1000000000</v>
      </c>
      <c r="AC78">
        <v>0.3</v>
      </c>
      <c r="AD78">
        <v>0.02</v>
      </c>
      <c r="AE78">
        <v>1000000000</v>
      </c>
      <c r="AF78" t="s">
        <v>1960</v>
      </c>
      <c r="AG78" t="s">
        <v>1960</v>
      </c>
      <c r="AH78">
        <v>1</v>
      </c>
      <c r="AI78">
        <v>2</v>
      </c>
      <c r="AJ78">
        <v>30</v>
      </c>
      <c r="AK78" t="s">
        <v>1960</v>
      </c>
      <c r="AL78" t="s">
        <v>1960</v>
      </c>
      <c r="AM78" t="s">
        <v>1960</v>
      </c>
      <c r="AN78" t="s">
        <v>1960</v>
      </c>
      <c r="AO78" t="s">
        <v>1960</v>
      </c>
      <c r="AP78" t="s">
        <v>1960</v>
      </c>
      <c r="AQ78" t="s">
        <v>1960</v>
      </c>
      <c r="AR78" t="s">
        <v>1960</v>
      </c>
      <c r="AS78" t="s">
        <v>1960</v>
      </c>
      <c r="AT78" t="s">
        <v>1960</v>
      </c>
      <c r="AU78" t="s">
        <v>1960</v>
      </c>
      <c r="AV78" t="s">
        <v>1960</v>
      </c>
      <c r="AW78" t="s">
        <v>1960</v>
      </c>
      <c r="AX78" t="s">
        <v>1960</v>
      </c>
      <c r="AY78" t="s">
        <v>1960</v>
      </c>
      <c r="AZ78" t="s">
        <v>1960</v>
      </c>
    </row>
    <row r="79" spans="1:52" x14ac:dyDescent="0.2">
      <c r="A79" t="s">
        <v>95</v>
      </c>
      <c r="B79">
        <v>268</v>
      </c>
      <c r="C79" t="s">
        <v>1756</v>
      </c>
      <c r="D79">
        <v>58</v>
      </c>
      <c r="E79">
        <v>1E-3</v>
      </c>
      <c r="F79">
        <v>1000000000</v>
      </c>
      <c r="G79">
        <v>1000000000</v>
      </c>
      <c r="H79">
        <v>1000000000</v>
      </c>
      <c r="I79">
        <v>0.32</v>
      </c>
      <c r="J79">
        <v>0.32</v>
      </c>
      <c r="K79">
        <v>1000000000</v>
      </c>
      <c r="L79">
        <v>1000000000</v>
      </c>
      <c r="M79">
        <v>0.32</v>
      </c>
      <c r="N79" t="s">
        <v>1960</v>
      </c>
      <c r="O79" t="s">
        <v>1757</v>
      </c>
      <c r="P79">
        <v>14</v>
      </c>
      <c r="Q79">
        <v>0.01</v>
      </c>
      <c r="R79">
        <v>1000000000</v>
      </c>
      <c r="S79">
        <v>1000000000</v>
      </c>
      <c r="T79" t="s">
        <v>1756</v>
      </c>
      <c r="U79">
        <v>58</v>
      </c>
      <c r="V79">
        <v>1E-3</v>
      </c>
      <c r="W79">
        <v>8.0000000000000004E-4</v>
      </c>
      <c r="X79">
        <v>1.2999999999999999E-3</v>
      </c>
      <c r="Y79">
        <v>1000000000</v>
      </c>
      <c r="Z79">
        <v>1000000000</v>
      </c>
      <c r="AA79">
        <v>1000000000</v>
      </c>
      <c r="AB79">
        <v>1000000000</v>
      </c>
      <c r="AC79">
        <v>1.2999999999999999E-3</v>
      </c>
      <c r="AD79">
        <v>1000000000</v>
      </c>
      <c r="AE79">
        <v>0.32</v>
      </c>
      <c r="AF79" t="s">
        <v>1960</v>
      </c>
      <c r="AG79" t="s">
        <v>1960</v>
      </c>
      <c r="AH79">
        <v>1</v>
      </c>
      <c r="AI79">
        <v>2</v>
      </c>
      <c r="AJ79">
        <v>30</v>
      </c>
      <c r="AK79" t="s">
        <v>1960</v>
      </c>
      <c r="AL79" t="s">
        <v>1960</v>
      </c>
      <c r="AM79" t="s">
        <v>1960</v>
      </c>
      <c r="AN79" t="s">
        <v>1960</v>
      </c>
      <c r="AO79" t="s">
        <v>1960</v>
      </c>
      <c r="AP79" t="s">
        <v>1960</v>
      </c>
      <c r="AQ79" t="s">
        <v>1960</v>
      </c>
      <c r="AR79" t="s">
        <v>1960</v>
      </c>
      <c r="AS79" t="s">
        <v>1960</v>
      </c>
      <c r="AT79" t="s">
        <v>1960</v>
      </c>
      <c r="AU79" t="s">
        <v>1960</v>
      </c>
      <c r="AV79" t="s">
        <v>1960</v>
      </c>
      <c r="AW79" t="s">
        <v>1960</v>
      </c>
      <c r="AX79" t="s">
        <v>1960</v>
      </c>
      <c r="AY79" t="s">
        <v>1960</v>
      </c>
      <c r="AZ79" t="s">
        <v>1960</v>
      </c>
    </row>
    <row r="80" spans="1:52" x14ac:dyDescent="0.2">
      <c r="A80" t="s">
        <v>96</v>
      </c>
      <c r="B80">
        <v>633</v>
      </c>
      <c r="C80" t="s">
        <v>1756</v>
      </c>
      <c r="D80">
        <v>58</v>
      </c>
      <c r="E80">
        <v>1E-3</v>
      </c>
      <c r="F80">
        <v>1000000000</v>
      </c>
      <c r="G80">
        <v>1000000000</v>
      </c>
      <c r="H80">
        <v>1000000000</v>
      </c>
      <c r="I80">
        <v>1000000000</v>
      </c>
      <c r="J80">
        <v>1000000000</v>
      </c>
      <c r="K80">
        <v>1000000000</v>
      </c>
      <c r="L80">
        <v>1000000000</v>
      </c>
      <c r="M80">
        <v>1000000000</v>
      </c>
      <c r="N80" t="s">
        <v>1960</v>
      </c>
      <c r="O80" t="s">
        <v>1757</v>
      </c>
      <c r="P80">
        <v>14</v>
      </c>
      <c r="Q80">
        <v>0.01</v>
      </c>
      <c r="R80">
        <v>1000000000</v>
      </c>
      <c r="S80">
        <v>1000000000</v>
      </c>
      <c r="T80" t="s">
        <v>1756</v>
      </c>
      <c r="U80">
        <v>58</v>
      </c>
      <c r="V80">
        <v>1E-3</v>
      </c>
      <c r="W80">
        <v>8.0000000000000002E-3</v>
      </c>
      <c r="X80">
        <v>8.0000000000000002E-3</v>
      </c>
      <c r="Y80">
        <v>1000000000</v>
      </c>
      <c r="Z80">
        <v>1000000000</v>
      </c>
      <c r="AA80">
        <v>1000000000</v>
      </c>
      <c r="AB80">
        <v>1000000000</v>
      </c>
      <c r="AC80">
        <v>8.0000000000000002E-3</v>
      </c>
      <c r="AD80">
        <v>1000000000</v>
      </c>
      <c r="AE80">
        <v>1000000000</v>
      </c>
      <c r="AF80" t="s">
        <v>1960</v>
      </c>
      <c r="AG80" t="s">
        <v>1960</v>
      </c>
      <c r="AH80">
        <v>1</v>
      </c>
      <c r="AI80">
        <v>2</v>
      </c>
      <c r="AJ80">
        <v>30</v>
      </c>
      <c r="AK80" t="s">
        <v>1960</v>
      </c>
      <c r="AL80" t="s">
        <v>1960</v>
      </c>
      <c r="AM80" t="s">
        <v>1960</v>
      </c>
      <c r="AN80" t="s">
        <v>1960</v>
      </c>
      <c r="AO80" t="s">
        <v>1960</v>
      </c>
      <c r="AP80" t="s">
        <v>1960</v>
      </c>
      <c r="AQ80" t="s">
        <v>1960</v>
      </c>
      <c r="AR80" t="s">
        <v>1960</v>
      </c>
      <c r="AS80" t="s">
        <v>1960</v>
      </c>
      <c r="AT80" t="s">
        <v>1960</v>
      </c>
      <c r="AU80" t="s">
        <v>1960</v>
      </c>
      <c r="AV80" t="s">
        <v>1960</v>
      </c>
      <c r="AW80" t="s">
        <v>1960</v>
      </c>
      <c r="AX80" t="s">
        <v>1960</v>
      </c>
      <c r="AY80" t="s">
        <v>1960</v>
      </c>
      <c r="AZ80" t="s">
        <v>1960</v>
      </c>
    </row>
    <row r="81" spans="1:52" x14ac:dyDescent="0.2">
      <c r="A81" t="s">
        <v>97</v>
      </c>
      <c r="B81">
        <v>704</v>
      </c>
      <c r="C81" t="s">
        <v>1756</v>
      </c>
      <c r="D81">
        <v>58</v>
      </c>
      <c r="E81">
        <v>1E-3</v>
      </c>
      <c r="F81">
        <v>1000000000</v>
      </c>
      <c r="G81">
        <v>1000000000</v>
      </c>
      <c r="H81">
        <v>1000000000</v>
      </c>
      <c r="I81">
        <v>1000000000</v>
      </c>
      <c r="J81">
        <v>1000000000</v>
      </c>
      <c r="K81">
        <v>1000000000</v>
      </c>
      <c r="L81">
        <v>1000000000</v>
      </c>
      <c r="M81">
        <v>1000000000</v>
      </c>
      <c r="N81" t="s">
        <v>1960</v>
      </c>
      <c r="O81" t="s">
        <v>1757</v>
      </c>
      <c r="P81">
        <v>14</v>
      </c>
      <c r="Q81">
        <v>0.01</v>
      </c>
      <c r="R81">
        <v>1000000000</v>
      </c>
      <c r="S81">
        <v>1000000000</v>
      </c>
      <c r="T81" t="s">
        <v>1756</v>
      </c>
      <c r="U81">
        <v>58</v>
      </c>
      <c r="V81">
        <v>1E-3</v>
      </c>
      <c r="W81">
        <v>3.5000000000000001E-3</v>
      </c>
      <c r="X81">
        <v>3.5000000000000001E-3</v>
      </c>
      <c r="Y81">
        <v>1000000000</v>
      </c>
      <c r="Z81">
        <v>1000000000</v>
      </c>
      <c r="AA81">
        <v>1000000000</v>
      </c>
      <c r="AB81">
        <v>1000000000</v>
      </c>
      <c r="AC81">
        <v>3.5000000000000001E-3</v>
      </c>
      <c r="AD81">
        <v>1000000000</v>
      </c>
      <c r="AE81">
        <v>1000000000</v>
      </c>
      <c r="AF81" t="s">
        <v>1960</v>
      </c>
      <c r="AG81" t="s">
        <v>1960</v>
      </c>
      <c r="AH81">
        <v>1</v>
      </c>
      <c r="AI81">
        <v>2</v>
      </c>
      <c r="AJ81">
        <v>30</v>
      </c>
      <c r="AK81" t="s">
        <v>1960</v>
      </c>
      <c r="AL81" t="s">
        <v>1960</v>
      </c>
      <c r="AM81" t="s">
        <v>1960</v>
      </c>
      <c r="AN81" t="s">
        <v>1960</v>
      </c>
      <c r="AO81" t="s">
        <v>1960</v>
      </c>
      <c r="AP81" t="s">
        <v>1960</v>
      </c>
      <c r="AQ81" t="s">
        <v>1960</v>
      </c>
      <c r="AR81" t="s">
        <v>1960</v>
      </c>
      <c r="AS81" t="s">
        <v>1960</v>
      </c>
      <c r="AT81" t="s">
        <v>1960</v>
      </c>
      <c r="AU81" t="s">
        <v>1960</v>
      </c>
      <c r="AV81" t="s">
        <v>1960</v>
      </c>
      <c r="AW81" t="s">
        <v>1960</v>
      </c>
      <c r="AX81" t="s">
        <v>1960</v>
      </c>
      <c r="AY81" t="s">
        <v>1960</v>
      </c>
      <c r="AZ81" t="s">
        <v>1960</v>
      </c>
    </row>
    <row r="82" spans="1:52" x14ac:dyDescent="0.2">
      <c r="A82" t="s">
        <v>1777</v>
      </c>
      <c r="B82">
        <v>689</v>
      </c>
      <c r="C82" t="s">
        <v>1756</v>
      </c>
      <c r="D82">
        <v>58</v>
      </c>
      <c r="E82">
        <v>3.0000000000000001E-3</v>
      </c>
      <c r="F82">
        <v>1.4999999999999999E-2</v>
      </c>
      <c r="G82">
        <v>0.04</v>
      </c>
      <c r="H82">
        <v>0.14000000000000001</v>
      </c>
      <c r="I82">
        <v>4</v>
      </c>
      <c r="J82">
        <v>4</v>
      </c>
      <c r="K82">
        <v>1000000000</v>
      </c>
      <c r="L82">
        <v>1000000000</v>
      </c>
      <c r="M82">
        <v>4</v>
      </c>
      <c r="N82" t="s">
        <v>1960</v>
      </c>
      <c r="O82" t="s">
        <v>1757</v>
      </c>
      <c r="P82">
        <v>14</v>
      </c>
      <c r="Q82">
        <v>0.03</v>
      </c>
      <c r="R82">
        <v>1000000000</v>
      </c>
      <c r="S82">
        <v>0.1</v>
      </c>
      <c r="T82" t="s">
        <v>1756</v>
      </c>
      <c r="U82">
        <v>58</v>
      </c>
      <c r="V82">
        <v>3.0000000000000001E-3</v>
      </c>
      <c r="W82">
        <v>1.4999999999999999E-2</v>
      </c>
      <c r="X82">
        <v>1.4999999999999999E-2</v>
      </c>
      <c r="Y82">
        <v>4</v>
      </c>
      <c r="Z82">
        <v>4</v>
      </c>
      <c r="AA82">
        <v>1000000000</v>
      </c>
      <c r="AB82">
        <v>1000000000</v>
      </c>
      <c r="AC82">
        <v>1.4999999999999999E-2</v>
      </c>
      <c r="AD82">
        <v>1000000000</v>
      </c>
      <c r="AE82">
        <v>4</v>
      </c>
      <c r="AF82" t="s">
        <v>1960</v>
      </c>
      <c r="AG82" t="s">
        <v>1960</v>
      </c>
      <c r="AH82">
        <v>1</v>
      </c>
      <c r="AI82">
        <v>2</v>
      </c>
      <c r="AJ82">
        <v>30</v>
      </c>
      <c r="AK82" t="s">
        <v>1960</v>
      </c>
      <c r="AL82" t="s">
        <v>1960</v>
      </c>
      <c r="AM82" t="s">
        <v>1960</v>
      </c>
      <c r="AN82" t="s">
        <v>1960</v>
      </c>
      <c r="AO82" t="s">
        <v>1960</v>
      </c>
      <c r="AP82" t="s">
        <v>1960</v>
      </c>
      <c r="AQ82" t="s">
        <v>1960</v>
      </c>
      <c r="AR82" t="s">
        <v>1960</v>
      </c>
      <c r="AS82" t="s">
        <v>1960</v>
      </c>
      <c r="AT82" t="s">
        <v>1960</v>
      </c>
      <c r="AU82" t="s">
        <v>1960</v>
      </c>
      <c r="AV82" t="s">
        <v>1960</v>
      </c>
      <c r="AW82" t="s">
        <v>1960</v>
      </c>
      <c r="AX82" t="s">
        <v>1960</v>
      </c>
      <c r="AY82" t="s">
        <v>1960</v>
      </c>
      <c r="AZ82" t="s">
        <v>1960</v>
      </c>
    </row>
    <row r="83" spans="1:52" x14ac:dyDescent="0.2">
      <c r="A83" t="s">
        <v>99</v>
      </c>
      <c r="B83">
        <v>907</v>
      </c>
      <c r="C83" t="s">
        <v>1756</v>
      </c>
      <c r="D83">
        <v>58</v>
      </c>
      <c r="E83">
        <v>1E-3</v>
      </c>
      <c r="F83">
        <v>1000000000</v>
      </c>
      <c r="G83">
        <v>1000000000</v>
      </c>
      <c r="H83">
        <v>1000000000</v>
      </c>
      <c r="I83">
        <v>1000000000</v>
      </c>
      <c r="J83">
        <v>1000000000</v>
      </c>
      <c r="K83">
        <v>1000000000</v>
      </c>
      <c r="L83">
        <v>1000000000</v>
      </c>
      <c r="M83">
        <v>1000000000</v>
      </c>
      <c r="N83" t="s">
        <v>1960</v>
      </c>
      <c r="O83" t="s">
        <v>1757</v>
      </c>
      <c r="P83">
        <v>14</v>
      </c>
      <c r="Q83">
        <v>1000000000</v>
      </c>
      <c r="R83">
        <v>1000000000</v>
      </c>
      <c r="S83">
        <v>1000000000</v>
      </c>
      <c r="T83" t="s">
        <v>1756</v>
      </c>
      <c r="U83">
        <v>58</v>
      </c>
      <c r="V83">
        <v>1E-3</v>
      </c>
      <c r="W83">
        <v>1E-3</v>
      </c>
      <c r="X83">
        <v>1000000000</v>
      </c>
      <c r="Y83">
        <v>1000000000</v>
      </c>
      <c r="Z83">
        <v>1000000000</v>
      </c>
      <c r="AA83">
        <v>1000000000</v>
      </c>
      <c r="AB83">
        <v>1000000000</v>
      </c>
      <c r="AC83">
        <v>1E-3</v>
      </c>
      <c r="AD83">
        <v>1000000000</v>
      </c>
      <c r="AE83">
        <v>1000000000</v>
      </c>
      <c r="AF83" t="s">
        <v>1960</v>
      </c>
      <c r="AG83" t="s">
        <v>1960</v>
      </c>
      <c r="AH83">
        <v>1</v>
      </c>
      <c r="AI83">
        <v>2</v>
      </c>
      <c r="AJ83">
        <v>30</v>
      </c>
      <c r="AK83" t="s">
        <v>1960</v>
      </c>
      <c r="AL83" t="s">
        <v>1960</v>
      </c>
      <c r="AM83" t="s">
        <v>1960</v>
      </c>
      <c r="AN83" t="s">
        <v>1960</v>
      </c>
      <c r="AO83" t="s">
        <v>1960</v>
      </c>
      <c r="AP83" t="s">
        <v>1960</v>
      </c>
      <c r="AQ83" t="s">
        <v>1960</v>
      </c>
      <c r="AR83" t="s">
        <v>1960</v>
      </c>
      <c r="AS83" t="s">
        <v>1960</v>
      </c>
      <c r="AT83" t="s">
        <v>1960</v>
      </c>
      <c r="AU83" t="s">
        <v>1960</v>
      </c>
      <c r="AV83" t="s">
        <v>1960</v>
      </c>
      <c r="AW83" t="s">
        <v>1960</v>
      </c>
      <c r="AX83" t="s">
        <v>1960</v>
      </c>
      <c r="AY83" t="s">
        <v>1960</v>
      </c>
      <c r="AZ83" t="s">
        <v>1960</v>
      </c>
    </row>
    <row r="84" spans="1:52" x14ac:dyDescent="0.2">
      <c r="A84" t="s">
        <v>98</v>
      </c>
      <c r="B84">
        <v>1521</v>
      </c>
      <c r="C84" t="s">
        <v>1756</v>
      </c>
      <c r="D84">
        <v>58</v>
      </c>
      <c r="E84">
        <v>1E-3</v>
      </c>
      <c r="F84">
        <v>1000000000</v>
      </c>
      <c r="G84">
        <v>1000000000</v>
      </c>
      <c r="H84">
        <v>1000000000</v>
      </c>
      <c r="I84">
        <v>1000000000</v>
      </c>
      <c r="J84">
        <v>1000000000</v>
      </c>
      <c r="K84">
        <v>1000000000</v>
      </c>
      <c r="L84">
        <v>1000000000</v>
      </c>
      <c r="M84">
        <v>1000000000</v>
      </c>
      <c r="N84" t="s">
        <v>1960</v>
      </c>
      <c r="O84" t="s">
        <v>1757</v>
      </c>
      <c r="P84">
        <v>14</v>
      </c>
      <c r="Q84">
        <v>1000000000</v>
      </c>
      <c r="R84">
        <v>1000000000</v>
      </c>
      <c r="S84">
        <v>1000000000</v>
      </c>
      <c r="T84" t="s">
        <v>1756</v>
      </c>
      <c r="U84">
        <v>58</v>
      </c>
      <c r="V84">
        <v>1E-3</v>
      </c>
      <c r="W84">
        <v>5.0000000000000001E-4</v>
      </c>
      <c r="X84">
        <v>1000000000</v>
      </c>
      <c r="Y84">
        <v>1000000000</v>
      </c>
      <c r="Z84">
        <v>1000000000</v>
      </c>
      <c r="AA84">
        <v>1000000000</v>
      </c>
      <c r="AB84">
        <v>1000000000</v>
      </c>
      <c r="AC84">
        <v>5.0000000000000001E-4</v>
      </c>
      <c r="AD84">
        <v>1000000000</v>
      </c>
      <c r="AE84">
        <v>1000000000</v>
      </c>
      <c r="AF84" t="s">
        <v>1960</v>
      </c>
      <c r="AG84" t="s">
        <v>1960</v>
      </c>
      <c r="AH84">
        <v>1</v>
      </c>
      <c r="AI84">
        <v>2</v>
      </c>
      <c r="AJ84">
        <v>30</v>
      </c>
      <c r="AK84" t="s">
        <v>1960</v>
      </c>
      <c r="AL84" t="s">
        <v>1960</v>
      </c>
      <c r="AM84" t="s">
        <v>1960</v>
      </c>
      <c r="AN84" t="s">
        <v>1960</v>
      </c>
      <c r="AO84" t="s">
        <v>1960</v>
      </c>
      <c r="AP84" t="s">
        <v>1960</v>
      </c>
      <c r="AQ84" t="s">
        <v>1960</v>
      </c>
      <c r="AR84" t="s">
        <v>1960</v>
      </c>
      <c r="AS84" t="s">
        <v>1960</v>
      </c>
      <c r="AT84" t="s">
        <v>1960</v>
      </c>
      <c r="AU84" t="s">
        <v>1960</v>
      </c>
      <c r="AV84" t="s">
        <v>1960</v>
      </c>
      <c r="AW84" t="s">
        <v>1960</v>
      </c>
      <c r="AX84" t="s">
        <v>1960</v>
      </c>
      <c r="AY84" t="s">
        <v>1960</v>
      </c>
      <c r="AZ84" t="s">
        <v>1960</v>
      </c>
    </row>
    <row r="85" spans="1:52" x14ac:dyDescent="0.2">
      <c r="A85" t="s">
        <v>100</v>
      </c>
      <c r="B85">
        <v>271</v>
      </c>
      <c r="C85" t="s">
        <v>1756</v>
      </c>
      <c r="D85">
        <v>58</v>
      </c>
      <c r="E85">
        <v>1E-3</v>
      </c>
      <c r="F85">
        <v>1E-3</v>
      </c>
      <c r="G85">
        <v>1E-3</v>
      </c>
      <c r="H85">
        <v>0.5</v>
      </c>
      <c r="I85">
        <v>17</v>
      </c>
      <c r="J85">
        <v>17</v>
      </c>
      <c r="K85">
        <v>1000000000</v>
      </c>
      <c r="L85">
        <v>1000000000</v>
      </c>
      <c r="M85">
        <v>17</v>
      </c>
      <c r="N85" t="s">
        <v>1960</v>
      </c>
      <c r="O85" t="s">
        <v>1757</v>
      </c>
      <c r="P85">
        <v>14</v>
      </c>
      <c r="Q85">
        <v>0.01</v>
      </c>
      <c r="R85">
        <v>1000000000</v>
      </c>
      <c r="S85">
        <v>1000000000</v>
      </c>
      <c r="T85" t="s">
        <v>1756</v>
      </c>
      <c r="U85">
        <v>58</v>
      </c>
      <c r="V85">
        <v>1E-3</v>
      </c>
      <c r="W85">
        <v>1E-3</v>
      </c>
      <c r="X85">
        <v>1.1999999999999999E-3</v>
      </c>
      <c r="Y85">
        <v>1000000000</v>
      </c>
      <c r="Z85">
        <v>1000000000</v>
      </c>
      <c r="AA85">
        <v>1000000000</v>
      </c>
      <c r="AB85">
        <v>1000000000</v>
      </c>
      <c r="AC85">
        <v>1.1999999999999999E-3</v>
      </c>
      <c r="AD85">
        <v>1000000000</v>
      </c>
      <c r="AE85">
        <v>17</v>
      </c>
      <c r="AF85" t="s">
        <v>1960</v>
      </c>
      <c r="AG85" t="s">
        <v>1960</v>
      </c>
      <c r="AH85">
        <v>1</v>
      </c>
      <c r="AI85">
        <v>2</v>
      </c>
      <c r="AJ85">
        <v>30</v>
      </c>
      <c r="AK85" t="s">
        <v>1960</v>
      </c>
      <c r="AL85" t="s">
        <v>1960</v>
      </c>
      <c r="AM85" t="s">
        <v>1960</v>
      </c>
      <c r="AN85" t="s">
        <v>1960</v>
      </c>
      <c r="AO85" t="s">
        <v>1960</v>
      </c>
      <c r="AP85" t="s">
        <v>1960</v>
      </c>
      <c r="AQ85" t="s">
        <v>1960</v>
      </c>
      <c r="AR85" t="s">
        <v>1960</v>
      </c>
      <c r="AS85" t="s">
        <v>1960</v>
      </c>
      <c r="AT85" t="s">
        <v>1960</v>
      </c>
      <c r="AU85" t="s">
        <v>1960</v>
      </c>
      <c r="AV85" t="s">
        <v>1960</v>
      </c>
      <c r="AW85" t="s">
        <v>1960</v>
      </c>
      <c r="AX85" t="s">
        <v>1960</v>
      </c>
      <c r="AY85" t="s">
        <v>1960</v>
      </c>
      <c r="AZ85" t="s">
        <v>1960</v>
      </c>
    </row>
    <row r="86" spans="1:52" x14ac:dyDescent="0.2">
      <c r="A86" t="s">
        <v>101</v>
      </c>
      <c r="B86">
        <v>366</v>
      </c>
      <c r="C86" t="s">
        <v>1756</v>
      </c>
      <c r="D86">
        <v>58</v>
      </c>
      <c r="E86">
        <v>1E-3</v>
      </c>
      <c r="F86">
        <v>2E-3</v>
      </c>
      <c r="G86">
        <v>2E-3</v>
      </c>
      <c r="H86">
        <v>0.5</v>
      </c>
      <c r="I86">
        <v>1.6</v>
      </c>
      <c r="J86">
        <v>1.6</v>
      </c>
      <c r="K86">
        <v>1000000000</v>
      </c>
      <c r="L86">
        <v>1000000000</v>
      </c>
      <c r="M86">
        <v>1.6</v>
      </c>
      <c r="N86" t="s">
        <v>1960</v>
      </c>
      <c r="O86" t="s">
        <v>1757</v>
      </c>
      <c r="P86">
        <v>14</v>
      </c>
      <c r="Q86">
        <v>8.0000000000000002E-3</v>
      </c>
      <c r="R86">
        <v>1000000000</v>
      </c>
      <c r="S86">
        <v>1000000000</v>
      </c>
      <c r="T86" t="s">
        <v>1756</v>
      </c>
      <c r="U86">
        <v>58</v>
      </c>
      <c r="V86">
        <v>1E-3</v>
      </c>
      <c r="W86">
        <v>2E-3</v>
      </c>
      <c r="X86">
        <v>6.4999999999999997E-3</v>
      </c>
      <c r="Y86">
        <v>1000000000</v>
      </c>
      <c r="Z86">
        <v>1000000000</v>
      </c>
      <c r="AA86">
        <v>1000000000</v>
      </c>
      <c r="AB86">
        <v>1000000000</v>
      </c>
      <c r="AC86">
        <v>6.4999999999999997E-3</v>
      </c>
      <c r="AD86">
        <v>1000000000</v>
      </c>
      <c r="AE86">
        <v>1.6</v>
      </c>
      <c r="AF86" t="s">
        <v>1960</v>
      </c>
      <c r="AG86" t="s">
        <v>1960</v>
      </c>
      <c r="AH86">
        <v>1</v>
      </c>
      <c r="AI86">
        <v>2</v>
      </c>
      <c r="AJ86">
        <v>30</v>
      </c>
      <c r="AK86" t="s">
        <v>1960</v>
      </c>
      <c r="AL86" t="s">
        <v>1960</v>
      </c>
      <c r="AM86" t="s">
        <v>1960</v>
      </c>
      <c r="AN86" t="s">
        <v>1960</v>
      </c>
      <c r="AO86" t="s">
        <v>1960</v>
      </c>
      <c r="AP86" t="s">
        <v>1960</v>
      </c>
      <c r="AQ86" t="s">
        <v>1960</v>
      </c>
      <c r="AR86" t="s">
        <v>1960</v>
      </c>
      <c r="AS86" t="s">
        <v>1960</v>
      </c>
      <c r="AT86" t="s">
        <v>1960</v>
      </c>
      <c r="AU86" t="s">
        <v>1960</v>
      </c>
      <c r="AV86" t="s">
        <v>1960</v>
      </c>
      <c r="AW86" t="s">
        <v>1960</v>
      </c>
      <c r="AX86" t="s">
        <v>1960</v>
      </c>
      <c r="AY86" t="s">
        <v>1960</v>
      </c>
      <c r="AZ86" t="s">
        <v>1960</v>
      </c>
    </row>
    <row r="87" spans="1:52" x14ac:dyDescent="0.2">
      <c r="A87" t="s">
        <v>102</v>
      </c>
      <c r="B87">
        <v>816</v>
      </c>
      <c r="C87" t="s">
        <v>1756</v>
      </c>
      <c r="D87">
        <v>58</v>
      </c>
      <c r="E87">
        <v>1E-3</v>
      </c>
      <c r="F87">
        <v>3.0000000000000001E-3</v>
      </c>
      <c r="G87">
        <v>0.04</v>
      </c>
      <c r="H87">
        <v>0.5</v>
      </c>
      <c r="I87">
        <v>1.2</v>
      </c>
      <c r="J87">
        <v>1.2</v>
      </c>
      <c r="K87">
        <v>1000000000</v>
      </c>
      <c r="L87">
        <v>1000000000</v>
      </c>
      <c r="M87">
        <v>1.2</v>
      </c>
      <c r="N87" t="s">
        <v>1960</v>
      </c>
      <c r="O87" t="s">
        <v>1757</v>
      </c>
      <c r="P87">
        <v>14</v>
      </c>
      <c r="Q87">
        <v>8.9999999999999993E-3</v>
      </c>
      <c r="R87">
        <v>1000000000</v>
      </c>
      <c r="S87">
        <v>1000000000</v>
      </c>
      <c r="T87" t="s">
        <v>1756</v>
      </c>
      <c r="U87">
        <v>58</v>
      </c>
      <c r="V87">
        <v>1E-3</v>
      </c>
      <c r="W87">
        <v>3.0000000000000001E-3</v>
      </c>
      <c r="X87">
        <v>3.0000000000000001E-3</v>
      </c>
      <c r="Y87">
        <v>1000000000</v>
      </c>
      <c r="Z87">
        <v>1000000000</v>
      </c>
      <c r="AA87">
        <v>1000000000</v>
      </c>
      <c r="AB87">
        <v>1000000000</v>
      </c>
      <c r="AC87">
        <v>3.0000000000000001E-3</v>
      </c>
      <c r="AD87">
        <v>1000000000</v>
      </c>
      <c r="AE87">
        <v>1.2</v>
      </c>
      <c r="AF87" t="s">
        <v>1960</v>
      </c>
      <c r="AG87" t="s">
        <v>1960</v>
      </c>
      <c r="AH87">
        <v>1</v>
      </c>
      <c r="AI87">
        <v>2</v>
      </c>
      <c r="AJ87">
        <v>30</v>
      </c>
      <c r="AK87" t="s">
        <v>1960</v>
      </c>
      <c r="AL87" t="s">
        <v>1960</v>
      </c>
      <c r="AM87" t="s">
        <v>1960</v>
      </c>
      <c r="AN87" t="s">
        <v>1960</v>
      </c>
      <c r="AO87" t="s">
        <v>1960</v>
      </c>
      <c r="AP87" t="s">
        <v>1960</v>
      </c>
      <c r="AQ87" t="s">
        <v>1960</v>
      </c>
      <c r="AR87" t="s">
        <v>1960</v>
      </c>
      <c r="AS87" t="s">
        <v>1960</v>
      </c>
      <c r="AT87" t="s">
        <v>1960</v>
      </c>
      <c r="AU87" t="s">
        <v>1960</v>
      </c>
      <c r="AV87" t="s">
        <v>1960</v>
      </c>
      <c r="AW87" t="s">
        <v>1960</v>
      </c>
      <c r="AX87" t="s">
        <v>1960</v>
      </c>
      <c r="AY87" t="s">
        <v>1960</v>
      </c>
      <c r="AZ87" t="s">
        <v>1960</v>
      </c>
    </row>
    <row r="88" spans="1:52" x14ac:dyDescent="0.2">
      <c r="A88" t="s">
        <v>103</v>
      </c>
      <c r="B88">
        <v>562</v>
      </c>
      <c r="C88" t="s">
        <v>1756</v>
      </c>
      <c r="D88">
        <v>58</v>
      </c>
      <c r="E88">
        <v>1E-3</v>
      </c>
      <c r="F88">
        <v>1000000000</v>
      </c>
      <c r="G88">
        <v>1000000000</v>
      </c>
      <c r="H88">
        <v>1000000000</v>
      </c>
      <c r="I88">
        <v>1000000000</v>
      </c>
      <c r="J88">
        <v>1000000000</v>
      </c>
      <c r="K88">
        <v>1000000000</v>
      </c>
      <c r="L88">
        <v>1000000000</v>
      </c>
      <c r="M88">
        <v>1000000000</v>
      </c>
      <c r="N88" t="s">
        <v>1960</v>
      </c>
      <c r="O88" t="s">
        <v>1757</v>
      </c>
      <c r="P88">
        <v>14</v>
      </c>
      <c r="Q88">
        <v>8.0000000000000002E-3</v>
      </c>
      <c r="R88">
        <v>1000000000</v>
      </c>
      <c r="S88">
        <v>1000000000</v>
      </c>
      <c r="T88" t="s">
        <v>1756</v>
      </c>
      <c r="U88">
        <v>58</v>
      </c>
      <c r="V88">
        <v>1E-3</v>
      </c>
      <c r="W88">
        <v>1000000000</v>
      </c>
      <c r="X88">
        <v>1000000000</v>
      </c>
      <c r="Y88">
        <v>1000000000</v>
      </c>
      <c r="Z88">
        <v>1000000000</v>
      </c>
      <c r="AA88">
        <v>1000000000</v>
      </c>
      <c r="AB88">
        <v>1000000000</v>
      </c>
      <c r="AC88">
        <v>1000000000</v>
      </c>
      <c r="AD88">
        <v>1000000000</v>
      </c>
      <c r="AE88">
        <v>1000000000</v>
      </c>
      <c r="AF88" t="s">
        <v>1960</v>
      </c>
      <c r="AG88" t="s">
        <v>1960</v>
      </c>
      <c r="AH88">
        <v>1</v>
      </c>
      <c r="AI88">
        <v>2</v>
      </c>
      <c r="AJ88">
        <v>30</v>
      </c>
      <c r="AK88" t="s">
        <v>1960</v>
      </c>
      <c r="AL88" t="s">
        <v>1960</v>
      </c>
      <c r="AM88" t="s">
        <v>1960</v>
      </c>
      <c r="AN88" t="s">
        <v>1960</v>
      </c>
      <c r="AO88" t="s">
        <v>1960</v>
      </c>
      <c r="AP88" t="s">
        <v>1960</v>
      </c>
      <c r="AQ88" t="s">
        <v>1960</v>
      </c>
      <c r="AR88" t="s">
        <v>1960</v>
      </c>
      <c r="AS88" t="s">
        <v>1960</v>
      </c>
      <c r="AT88" t="s">
        <v>1960</v>
      </c>
      <c r="AU88" t="s">
        <v>1960</v>
      </c>
      <c r="AV88" t="s">
        <v>1960</v>
      </c>
      <c r="AW88" t="s">
        <v>1960</v>
      </c>
      <c r="AX88" t="s">
        <v>1960</v>
      </c>
      <c r="AY88" t="s">
        <v>1960</v>
      </c>
      <c r="AZ88" t="s">
        <v>1960</v>
      </c>
    </row>
    <row r="89" spans="1:52" x14ac:dyDescent="0.2">
      <c r="A89" t="s">
        <v>125</v>
      </c>
      <c r="B89">
        <v>849</v>
      </c>
      <c r="C89" t="s">
        <v>1756</v>
      </c>
      <c r="D89">
        <v>58</v>
      </c>
      <c r="E89">
        <v>4.0000000000000001E-3</v>
      </c>
      <c r="F89">
        <v>1000000000</v>
      </c>
      <c r="G89">
        <v>1000000000</v>
      </c>
      <c r="H89">
        <v>1000000000</v>
      </c>
      <c r="I89">
        <v>1000000000</v>
      </c>
      <c r="J89">
        <v>1000000000</v>
      </c>
      <c r="K89">
        <v>1000000000</v>
      </c>
      <c r="L89">
        <v>1000000000</v>
      </c>
      <c r="M89">
        <v>1000000000</v>
      </c>
      <c r="N89" t="s">
        <v>1960</v>
      </c>
      <c r="O89" t="s">
        <v>1757</v>
      </c>
      <c r="P89">
        <v>14</v>
      </c>
      <c r="Q89">
        <v>3.5000000000000003E-2</v>
      </c>
      <c r="R89">
        <v>1000000000</v>
      </c>
      <c r="S89">
        <v>1</v>
      </c>
      <c r="T89" t="s">
        <v>1756</v>
      </c>
      <c r="U89">
        <v>58</v>
      </c>
      <c r="V89">
        <v>4.0000000000000001E-3</v>
      </c>
      <c r="W89">
        <v>0.01</v>
      </c>
      <c r="X89">
        <v>0.01</v>
      </c>
      <c r="Y89">
        <v>2</v>
      </c>
      <c r="Z89">
        <v>2</v>
      </c>
      <c r="AA89">
        <v>1000000000</v>
      </c>
      <c r="AB89">
        <v>1000000000</v>
      </c>
      <c r="AC89">
        <v>0.01</v>
      </c>
      <c r="AD89">
        <v>1000000000</v>
      </c>
      <c r="AE89">
        <v>1000000000</v>
      </c>
      <c r="AF89" t="s">
        <v>1960</v>
      </c>
      <c r="AG89" t="s">
        <v>1960</v>
      </c>
      <c r="AH89">
        <v>1</v>
      </c>
      <c r="AI89">
        <v>2</v>
      </c>
      <c r="AJ89">
        <v>30</v>
      </c>
      <c r="AK89" t="s">
        <v>1960</v>
      </c>
      <c r="AL89" t="s">
        <v>1960</v>
      </c>
      <c r="AM89" t="s">
        <v>1960</v>
      </c>
      <c r="AN89" t="s">
        <v>1960</v>
      </c>
      <c r="AO89" t="s">
        <v>1960</v>
      </c>
      <c r="AP89" t="s">
        <v>1960</v>
      </c>
      <c r="AQ89" t="s">
        <v>1960</v>
      </c>
      <c r="AR89" t="s">
        <v>1960</v>
      </c>
      <c r="AS89" t="s">
        <v>1960</v>
      </c>
      <c r="AT89" t="s">
        <v>1960</v>
      </c>
      <c r="AU89" t="s">
        <v>1960</v>
      </c>
      <c r="AV89" t="s">
        <v>1960</v>
      </c>
      <c r="AW89" t="s">
        <v>1960</v>
      </c>
      <c r="AX89" t="s">
        <v>1960</v>
      </c>
      <c r="AY89" t="s">
        <v>1960</v>
      </c>
      <c r="AZ89" t="s">
        <v>1960</v>
      </c>
    </row>
    <row r="90" spans="1:52" x14ac:dyDescent="0.2">
      <c r="A90" t="s">
        <v>104</v>
      </c>
      <c r="B90">
        <v>853</v>
      </c>
      <c r="C90" t="s">
        <v>1756</v>
      </c>
      <c r="D90">
        <v>58</v>
      </c>
      <c r="E90">
        <v>1E-3</v>
      </c>
      <c r="F90">
        <v>6.9999999999999999E-4</v>
      </c>
      <c r="G90">
        <v>6.9999999999999999E-4</v>
      </c>
      <c r="H90">
        <v>0.1</v>
      </c>
      <c r="I90">
        <v>4</v>
      </c>
      <c r="J90">
        <v>4</v>
      </c>
      <c r="K90">
        <v>1000000000</v>
      </c>
      <c r="L90">
        <v>1000000000</v>
      </c>
      <c r="M90">
        <v>4</v>
      </c>
      <c r="N90" t="s">
        <v>1960</v>
      </c>
      <c r="O90" t="s">
        <v>1757</v>
      </c>
      <c r="P90">
        <v>14</v>
      </c>
      <c r="Q90">
        <v>0.01</v>
      </c>
      <c r="R90">
        <v>1000000000</v>
      </c>
      <c r="S90">
        <v>3</v>
      </c>
      <c r="T90" t="s">
        <v>1756</v>
      </c>
      <c r="U90">
        <v>58</v>
      </c>
      <c r="V90">
        <v>1E-3</v>
      </c>
      <c r="W90">
        <v>6.9999999999999999E-4</v>
      </c>
      <c r="X90">
        <v>4.0000000000000001E-3</v>
      </c>
      <c r="Y90">
        <v>4</v>
      </c>
      <c r="Z90">
        <v>4</v>
      </c>
      <c r="AA90">
        <v>1000000000</v>
      </c>
      <c r="AB90">
        <v>1000000000</v>
      </c>
      <c r="AC90">
        <v>4.0000000000000001E-3</v>
      </c>
      <c r="AD90">
        <v>1000000000</v>
      </c>
      <c r="AE90">
        <v>4</v>
      </c>
      <c r="AF90" t="s">
        <v>1960</v>
      </c>
      <c r="AG90" t="s">
        <v>1960</v>
      </c>
      <c r="AH90">
        <v>1</v>
      </c>
      <c r="AI90">
        <v>2</v>
      </c>
      <c r="AJ90">
        <v>30</v>
      </c>
      <c r="AK90" t="s">
        <v>1960</v>
      </c>
      <c r="AL90" t="s">
        <v>1960</v>
      </c>
      <c r="AM90" t="s">
        <v>1960</v>
      </c>
      <c r="AN90" t="s">
        <v>1960</v>
      </c>
      <c r="AO90" t="s">
        <v>1960</v>
      </c>
      <c r="AP90" t="s">
        <v>1960</v>
      </c>
      <c r="AQ90" t="s">
        <v>1960</v>
      </c>
      <c r="AR90" t="s">
        <v>1960</v>
      </c>
      <c r="AS90" t="s">
        <v>1960</v>
      </c>
      <c r="AT90" t="s">
        <v>1960</v>
      </c>
      <c r="AU90" t="s">
        <v>1960</v>
      </c>
      <c r="AV90" t="s">
        <v>1960</v>
      </c>
      <c r="AW90" t="s">
        <v>1960</v>
      </c>
      <c r="AX90" t="s">
        <v>1960</v>
      </c>
      <c r="AY90" t="s">
        <v>1960</v>
      </c>
      <c r="AZ90" t="s">
        <v>1960</v>
      </c>
    </row>
    <row r="91" spans="1:52" x14ac:dyDescent="0.2">
      <c r="A91" t="s">
        <v>126</v>
      </c>
      <c r="B91">
        <v>857</v>
      </c>
      <c r="C91" t="s">
        <v>1756</v>
      </c>
      <c r="D91">
        <v>58</v>
      </c>
      <c r="E91">
        <v>2E-3</v>
      </c>
      <c r="F91">
        <v>2E-3</v>
      </c>
      <c r="G91">
        <v>2E-3</v>
      </c>
      <c r="H91">
        <v>0.1</v>
      </c>
      <c r="I91">
        <v>4</v>
      </c>
      <c r="J91">
        <v>4</v>
      </c>
      <c r="K91">
        <v>1000000000</v>
      </c>
      <c r="L91">
        <v>1000000000</v>
      </c>
      <c r="M91">
        <v>4</v>
      </c>
      <c r="N91" t="s">
        <v>1960</v>
      </c>
      <c r="O91" t="s">
        <v>1757</v>
      </c>
      <c r="P91">
        <v>14</v>
      </c>
      <c r="Q91">
        <v>0.02</v>
      </c>
      <c r="R91">
        <v>1000000000</v>
      </c>
      <c r="S91">
        <v>3</v>
      </c>
      <c r="T91" t="s">
        <v>1756</v>
      </c>
      <c r="U91">
        <v>58</v>
      </c>
      <c r="V91">
        <v>2E-3</v>
      </c>
      <c r="W91">
        <v>2E-3</v>
      </c>
      <c r="X91">
        <v>4.0000000000000001E-3</v>
      </c>
      <c r="Y91">
        <v>4</v>
      </c>
      <c r="Z91">
        <v>4</v>
      </c>
      <c r="AA91">
        <v>1000000000</v>
      </c>
      <c r="AB91">
        <v>1000000000</v>
      </c>
      <c r="AC91">
        <v>4.0000000000000001E-3</v>
      </c>
      <c r="AD91">
        <v>1000000000</v>
      </c>
      <c r="AE91">
        <v>4</v>
      </c>
      <c r="AF91" t="s">
        <v>1960</v>
      </c>
      <c r="AG91" t="s">
        <v>1960</v>
      </c>
      <c r="AH91">
        <v>1</v>
      </c>
      <c r="AI91">
        <v>2</v>
      </c>
      <c r="AJ91">
        <v>30</v>
      </c>
      <c r="AK91" t="s">
        <v>1960</v>
      </c>
      <c r="AL91" t="s">
        <v>1960</v>
      </c>
      <c r="AM91" t="s">
        <v>1960</v>
      </c>
      <c r="AN91" t="s">
        <v>1960</v>
      </c>
      <c r="AO91" t="s">
        <v>1960</v>
      </c>
      <c r="AP91" t="s">
        <v>1960</v>
      </c>
      <c r="AQ91" t="s">
        <v>1960</v>
      </c>
      <c r="AR91" t="s">
        <v>1960</v>
      </c>
      <c r="AS91" t="s">
        <v>1960</v>
      </c>
      <c r="AT91" t="s">
        <v>1960</v>
      </c>
      <c r="AU91" t="s">
        <v>1960</v>
      </c>
      <c r="AV91" t="s">
        <v>1960</v>
      </c>
      <c r="AW91" t="s">
        <v>1960</v>
      </c>
      <c r="AX91" t="s">
        <v>1960</v>
      </c>
      <c r="AY91" t="s">
        <v>1960</v>
      </c>
      <c r="AZ91" t="s">
        <v>1960</v>
      </c>
    </row>
    <row r="92" spans="1:52" x14ac:dyDescent="0.2">
      <c r="A92" t="s">
        <v>107</v>
      </c>
      <c r="B92">
        <v>269</v>
      </c>
      <c r="C92" t="s">
        <v>1756</v>
      </c>
      <c r="D92">
        <v>58</v>
      </c>
      <c r="E92">
        <v>1E-3</v>
      </c>
      <c r="F92">
        <v>8.9999999999999998E-4</v>
      </c>
      <c r="G92">
        <v>8.9999999999999998E-4</v>
      </c>
      <c r="H92">
        <v>0.1</v>
      </c>
      <c r="I92">
        <v>4</v>
      </c>
      <c r="J92">
        <v>4</v>
      </c>
      <c r="K92">
        <v>1000000000</v>
      </c>
      <c r="L92">
        <v>1000000000</v>
      </c>
      <c r="M92">
        <v>4</v>
      </c>
      <c r="N92" t="s">
        <v>1960</v>
      </c>
      <c r="O92" t="s">
        <v>1757</v>
      </c>
      <c r="P92">
        <v>14</v>
      </c>
      <c r="Q92">
        <v>0.01</v>
      </c>
      <c r="R92">
        <v>1000000000</v>
      </c>
      <c r="S92">
        <v>5</v>
      </c>
      <c r="T92" t="s">
        <v>1756</v>
      </c>
      <c r="U92">
        <v>58</v>
      </c>
      <c r="V92">
        <v>1E-3</v>
      </c>
      <c r="W92">
        <v>8.9999999999999998E-4</v>
      </c>
      <c r="X92">
        <v>2.0999999999999999E-3</v>
      </c>
      <c r="Y92">
        <v>4</v>
      </c>
      <c r="Z92">
        <v>4</v>
      </c>
      <c r="AA92">
        <v>1000000000</v>
      </c>
      <c r="AB92">
        <v>1000000000</v>
      </c>
      <c r="AC92">
        <v>2.0999999999999999E-3</v>
      </c>
      <c r="AD92">
        <v>1000000000</v>
      </c>
      <c r="AE92">
        <v>4</v>
      </c>
      <c r="AF92" t="s">
        <v>1960</v>
      </c>
      <c r="AG92" t="s">
        <v>1960</v>
      </c>
      <c r="AH92">
        <v>1</v>
      </c>
      <c r="AI92">
        <v>2</v>
      </c>
      <c r="AJ92">
        <v>30</v>
      </c>
      <c r="AK92" t="s">
        <v>1960</v>
      </c>
      <c r="AL92" t="s">
        <v>1960</v>
      </c>
      <c r="AM92" t="s">
        <v>1960</v>
      </c>
      <c r="AN92" t="s">
        <v>1960</v>
      </c>
      <c r="AO92" t="s">
        <v>1960</v>
      </c>
      <c r="AP92" t="s">
        <v>1960</v>
      </c>
      <c r="AQ92" t="s">
        <v>1960</v>
      </c>
      <c r="AR92" t="s">
        <v>1960</v>
      </c>
      <c r="AS92" t="s">
        <v>1960</v>
      </c>
      <c r="AT92" t="s">
        <v>1960</v>
      </c>
      <c r="AU92" t="s">
        <v>1960</v>
      </c>
      <c r="AV92" t="s">
        <v>1960</v>
      </c>
      <c r="AW92" t="s">
        <v>1960</v>
      </c>
      <c r="AX92" t="s">
        <v>1960</v>
      </c>
      <c r="AY92" t="s">
        <v>1960</v>
      </c>
      <c r="AZ92" t="s">
        <v>1960</v>
      </c>
    </row>
    <row r="93" spans="1:52" x14ac:dyDescent="0.2">
      <c r="A93" t="s">
        <v>108</v>
      </c>
      <c r="B93">
        <v>2146</v>
      </c>
      <c r="C93" t="s">
        <v>1756</v>
      </c>
      <c r="D93">
        <v>58</v>
      </c>
      <c r="E93">
        <v>1E-3</v>
      </c>
      <c r="F93">
        <v>3.0000000000000001E-3</v>
      </c>
      <c r="G93">
        <v>1000000000</v>
      </c>
      <c r="H93">
        <v>1000000000</v>
      </c>
      <c r="I93">
        <v>1000000000</v>
      </c>
      <c r="J93">
        <v>1000000000</v>
      </c>
      <c r="K93">
        <v>1000000000</v>
      </c>
      <c r="L93">
        <v>1000000000</v>
      </c>
      <c r="M93">
        <v>1000000000</v>
      </c>
      <c r="N93" t="s">
        <v>1960</v>
      </c>
      <c r="O93" t="s">
        <v>1757</v>
      </c>
      <c r="P93">
        <v>14</v>
      </c>
      <c r="Q93">
        <v>1000000000</v>
      </c>
      <c r="R93">
        <v>1000000000</v>
      </c>
      <c r="S93">
        <v>1000000000</v>
      </c>
      <c r="T93" t="s">
        <v>1756</v>
      </c>
      <c r="U93">
        <v>58</v>
      </c>
      <c r="V93">
        <v>1E-3</v>
      </c>
      <c r="W93">
        <v>3.0000000000000001E-3</v>
      </c>
      <c r="X93">
        <v>7.4999999999999997E-3</v>
      </c>
      <c r="Y93">
        <v>1000000000</v>
      </c>
      <c r="Z93">
        <v>1000000000</v>
      </c>
      <c r="AA93">
        <v>1000000000</v>
      </c>
      <c r="AB93">
        <v>1000000000</v>
      </c>
      <c r="AC93">
        <v>7.4999999999999997E-3</v>
      </c>
      <c r="AD93">
        <v>1000000000</v>
      </c>
      <c r="AE93">
        <v>1000000000</v>
      </c>
      <c r="AF93" t="s">
        <v>1960</v>
      </c>
      <c r="AG93" t="s">
        <v>1960</v>
      </c>
      <c r="AH93">
        <v>1</v>
      </c>
      <c r="AI93">
        <v>2</v>
      </c>
      <c r="AJ93">
        <v>30</v>
      </c>
      <c r="AK93" t="s">
        <v>1960</v>
      </c>
      <c r="AL93" t="s">
        <v>1960</v>
      </c>
      <c r="AM93" t="s">
        <v>1960</v>
      </c>
      <c r="AN93" t="s">
        <v>1960</v>
      </c>
      <c r="AO93" t="s">
        <v>1960</v>
      </c>
      <c r="AP93" t="s">
        <v>1960</v>
      </c>
      <c r="AQ93" t="s">
        <v>1960</v>
      </c>
      <c r="AR93" t="s">
        <v>1960</v>
      </c>
      <c r="AS93" t="s">
        <v>1960</v>
      </c>
      <c r="AT93" t="s">
        <v>1960</v>
      </c>
      <c r="AU93" t="s">
        <v>1960</v>
      </c>
      <c r="AV93" t="s">
        <v>1960</v>
      </c>
      <c r="AW93" t="s">
        <v>1960</v>
      </c>
      <c r="AX93" t="s">
        <v>1960</v>
      </c>
      <c r="AY93" t="s">
        <v>1960</v>
      </c>
      <c r="AZ93" t="s">
        <v>1960</v>
      </c>
    </row>
    <row r="94" spans="1:52" x14ac:dyDescent="0.2">
      <c r="A94" t="s">
        <v>127</v>
      </c>
      <c r="B94">
        <v>480</v>
      </c>
      <c r="C94" t="s">
        <v>1756</v>
      </c>
      <c r="D94">
        <v>58</v>
      </c>
      <c r="E94">
        <v>2E-3</v>
      </c>
      <c r="F94">
        <v>2E-3</v>
      </c>
      <c r="G94">
        <v>2E-3</v>
      </c>
      <c r="H94">
        <v>0.1</v>
      </c>
      <c r="I94">
        <v>4</v>
      </c>
      <c r="J94">
        <v>4</v>
      </c>
      <c r="K94">
        <v>1000000000</v>
      </c>
      <c r="L94">
        <v>1000000000</v>
      </c>
      <c r="M94">
        <v>4</v>
      </c>
      <c r="N94" t="s">
        <v>1960</v>
      </c>
      <c r="O94" t="s">
        <v>1757</v>
      </c>
      <c r="P94">
        <v>14</v>
      </c>
      <c r="Q94">
        <v>0.02</v>
      </c>
      <c r="R94">
        <v>1000000000</v>
      </c>
      <c r="S94">
        <v>0.2</v>
      </c>
      <c r="T94" t="s">
        <v>1756</v>
      </c>
      <c r="U94">
        <v>58</v>
      </c>
      <c r="V94">
        <v>2E-3</v>
      </c>
      <c r="W94">
        <v>2E-3</v>
      </c>
      <c r="X94">
        <v>1000000000</v>
      </c>
      <c r="Y94">
        <v>4</v>
      </c>
      <c r="Z94">
        <v>4</v>
      </c>
      <c r="AA94">
        <v>1000000000</v>
      </c>
      <c r="AB94">
        <v>1000000000</v>
      </c>
      <c r="AC94">
        <v>2E-3</v>
      </c>
      <c r="AD94">
        <v>1000000000</v>
      </c>
      <c r="AE94">
        <v>4</v>
      </c>
      <c r="AF94" t="s">
        <v>1960</v>
      </c>
      <c r="AG94" t="s">
        <v>1960</v>
      </c>
      <c r="AH94">
        <v>1</v>
      </c>
      <c r="AI94">
        <v>2</v>
      </c>
      <c r="AJ94">
        <v>30</v>
      </c>
      <c r="AK94" t="s">
        <v>1960</v>
      </c>
      <c r="AL94" t="s">
        <v>1960</v>
      </c>
      <c r="AM94" t="s">
        <v>1960</v>
      </c>
      <c r="AN94" t="s">
        <v>1960</v>
      </c>
      <c r="AO94" t="s">
        <v>1960</v>
      </c>
      <c r="AP94" t="s">
        <v>1960</v>
      </c>
      <c r="AQ94" t="s">
        <v>1960</v>
      </c>
      <c r="AR94" t="s">
        <v>1960</v>
      </c>
      <c r="AS94" t="s">
        <v>1960</v>
      </c>
      <c r="AT94" t="s">
        <v>1960</v>
      </c>
      <c r="AU94" t="s">
        <v>1960</v>
      </c>
      <c r="AV94" t="s">
        <v>1960</v>
      </c>
      <c r="AW94" t="s">
        <v>1960</v>
      </c>
      <c r="AX94" t="s">
        <v>1960</v>
      </c>
      <c r="AY94" t="s">
        <v>1960</v>
      </c>
      <c r="AZ94" t="s">
        <v>1960</v>
      </c>
    </row>
    <row r="95" spans="1:52" x14ac:dyDescent="0.2">
      <c r="A95" t="s">
        <v>1778</v>
      </c>
      <c r="B95">
        <v>2718</v>
      </c>
      <c r="C95" t="s">
        <v>1756</v>
      </c>
      <c r="D95">
        <v>58</v>
      </c>
      <c r="E95">
        <v>1000000000</v>
      </c>
      <c r="F95">
        <v>0.4</v>
      </c>
      <c r="G95">
        <v>1000000000</v>
      </c>
      <c r="H95">
        <v>1000000000</v>
      </c>
      <c r="I95">
        <v>1000000000</v>
      </c>
      <c r="J95">
        <v>1000000000</v>
      </c>
      <c r="K95">
        <v>1000000000</v>
      </c>
      <c r="L95">
        <v>1000000000</v>
      </c>
      <c r="M95">
        <v>1000000000</v>
      </c>
      <c r="N95" t="s">
        <v>1960</v>
      </c>
      <c r="O95" t="s">
        <v>1757</v>
      </c>
      <c r="P95">
        <v>14</v>
      </c>
      <c r="Q95">
        <v>1000000000</v>
      </c>
      <c r="R95">
        <v>1000000000</v>
      </c>
      <c r="S95">
        <v>1000000000</v>
      </c>
      <c r="T95" t="s">
        <v>1756</v>
      </c>
      <c r="U95">
        <v>58</v>
      </c>
      <c r="V95">
        <v>1000000000</v>
      </c>
      <c r="W95">
        <v>0.4</v>
      </c>
      <c r="X95">
        <v>1000000000</v>
      </c>
      <c r="Y95">
        <v>1000000000</v>
      </c>
      <c r="Z95">
        <v>1000000000</v>
      </c>
      <c r="AA95">
        <v>1000000000</v>
      </c>
      <c r="AB95">
        <v>1000000000</v>
      </c>
      <c r="AC95">
        <v>0.4</v>
      </c>
      <c r="AD95">
        <v>1000000000</v>
      </c>
      <c r="AE95">
        <v>1000000000</v>
      </c>
      <c r="AF95" t="s">
        <v>1960</v>
      </c>
      <c r="AG95" t="s">
        <v>1960</v>
      </c>
      <c r="AH95">
        <v>1</v>
      </c>
      <c r="AI95">
        <v>2</v>
      </c>
      <c r="AJ95">
        <v>30</v>
      </c>
      <c r="AK95" t="s">
        <v>1960</v>
      </c>
      <c r="AL95" t="s">
        <v>1960</v>
      </c>
      <c r="AM95" t="s">
        <v>1960</v>
      </c>
      <c r="AN95" t="s">
        <v>1960</v>
      </c>
      <c r="AO95" t="s">
        <v>1960</v>
      </c>
      <c r="AP95" t="s">
        <v>1960</v>
      </c>
      <c r="AQ95" t="s">
        <v>1960</v>
      </c>
      <c r="AR95" t="s">
        <v>1960</v>
      </c>
      <c r="AS95" t="s">
        <v>1960</v>
      </c>
      <c r="AT95" t="s">
        <v>1960</v>
      </c>
      <c r="AU95" t="s">
        <v>1960</v>
      </c>
      <c r="AV95" t="s">
        <v>1960</v>
      </c>
      <c r="AW95" t="s">
        <v>1960</v>
      </c>
      <c r="AX95" t="s">
        <v>1960</v>
      </c>
      <c r="AY95" t="s">
        <v>1960</v>
      </c>
      <c r="AZ95" t="s">
        <v>1960</v>
      </c>
    </row>
    <row r="96" spans="1:52" x14ac:dyDescent="0.2">
      <c r="A96" t="s">
        <v>1779</v>
      </c>
      <c r="B96">
        <v>328</v>
      </c>
      <c r="C96" t="s">
        <v>1756</v>
      </c>
      <c r="D96">
        <v>58</v>
      </c>
      <c r="E96">
        <v>1000000000</v>
      </c>
      <c r="F96">
        <v>7.4999999999999997E-3</v>
      </c>
      <c r="G96">
        <v>7.4999999999999997E-3</v>
      </c>
      <c r="H96">
        <v>7.4999999999999997E-3</v>
      </c>
      <c r="I96">
        <v>1000000000</v>
      </c>
      <c r="J96">
        <v>1000000000</v>
      </c>
      <c r="K96">
        <v>1000000000</v>
      </c>
      <c r="L96">
        <v>1000000000</v>
      </c>
      <c r="M96">
        <v>1000000000</v>
      </c>
      <c r="N96" t="s">
        <v>1960</v>
      </c>
      <c r="O96" t="s">
        <v>1757</v>
      </c>
      <c r="P96">
        <v>14</v>
      </c>
      <c r="Q96">
        <v>1000000000</v>
      </c>
      <c r="R96">
        <v>1000000000</v>
      </c>
      <c r="S96">
        <v>1000000000</v>
      </c>
      <c r="T96" t="s">
        <v>1756</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1960</v>
      </c>
      <c r="AG96" t="s">
        <v>1960</v>
      </c>
      <c r="AH96">
        <v>1</v>
      </c>
      <c r="AI96">
        <v>2</v>
      </c>
      <c r="AJ96">
        <v>30</v>
      </c>
      <c r="AK96" t="s">
        <v>1960</v>
      </c>
      <c r="AL96" t="s">
        <v>1960</v>
      </c>
      <c r="AM96" t="s">
        <v>1960</v>
      </c>
      <c r="AN96" t="s">
        <v>1960</v>
      </c>
      <c r="AO96" t="s">
        <v>1960</v>
      </c>
      <c r="AP96" t="s">
        <v>1960</v>
      </c>
      <c r="AQ96" t="s">
        <v>1960</v>
      </c>
      <c r="AR96" t="s">
        <v>1960</v>
      </c>
      <c r="AS96" t="s">
        <v>1960</v>
      </c>
      <c r="AT96" t="s">
        <v>1960</v>
      </c>
      <c r="AU96" t="s">
        <v>1960</v>
      </c>
      <c r="AV96" t="s">
        <v>1960</v>
      </c>
      <c r="AW96" t="s">
        <v>1960</v>
      </c>
      <c r="AX96" t="s">
        <v>1960</v>
      </c>
      <c r="AY96" t="s">
        <v>1960</v>
      </c>
      <c r="AZ96" t="s">
        <v>1960</v>
      </c>
    </row>
    <row r="97" spans="1:52" x14ac:dyDescent="0.2">
      <c r="A97" t="s">
        <v>1638</v>
      </c>
      <c r="B97">
        <v>325</v>
      </c>
      <c r="C97" t="s">
        <v>1756</v>
      </c>
      <c r="D97">
        <v>58</v>
      </c>
      <c r="E97">
        <v>1000000000</v>
      </c>
      <c r="F97">
        <v>3.5000000000000003E-2</v>
      </c>
      <c r="G97">
        <v>3.5000000000000003E-2</v>
      </c>
      <c r="H97">
        <v>3.5000000000000003E-2</v>
      </c>
      <c r="I97">
        <v>0.71</v>
      </c>
      <c r="J97">
        <v>0.71</v>
      </c>
      <c r="K97">
        <v>1000000000</v>
      </c>
      <c r="L97">
        <v>1000000000</v>
      </c>
      <c r="M97">
        <v>0.71</v>
      </c>
      <c r="N97" t="s">
        <v>1960</v>
      </c>
      <c r="O97" t="s">
        <v>1757</v>
      </c>
      <c r="P97">
        <v>14</v>
      </c>
      <c r="Q97">
        <v>1000000000</v>
      </c>
      <c r="R97">
        <v>1000000000</v>
      </c>
      <c r="S97">
        <v>150</v>
      </c>
      <c r="T97" t="s">
        <v>1756</v>
      </c>
      <c r="U97">
        <v>58</v>
      </c>
      <c r="V97">
        <v>1000000000</v>
      </c>
      <c r="W97">
        <v>3.5000000000000003E-2</v>
      </c>
      <c r="X97">
        <v>1000000000</v>
      </c>
      <c r="Y97">
        <v>6</v>
      </c>
      <c r="Z97">
        <v>6</v>
      </c>
      <c r="AA97">
        <v>1000000000</v>
      </c>
      <c r="AB97">
        <v>1000000000</v>
      </c>
      <c r="AC97">
        <v>3.5000000000000003E-2</v>
      </c>
      <c r="AD97">
        <v>1000000000</v>
      </c>
      <c r="AE97">
        <v>3.5000000000000003E-2</v>
      </c>
      <c r="AF97" t="s">
        <v>1960</v>
      </c>
      <c r="AG97" t="s">
        <v>1960</v>
      </c>
      <c r="AH97">
        <v>1</v>
      </c>
      <c r="AI97">
        <v>2</v>
      </c>
      <c r="AJ97">
        <v>30</v>
      </c>
      <c r="AK97" t="s">
        <v>1960</v>
      </c>
      <c r="AL97" t="s">
        <v>1960</v>
      </c>
      <c r="AM97" t="s">
        <v>1960</v>
      </c>
      <c r="AN97" t="s">
        <v>1960</v>
      </c>
      <c r="AO97" t="s">
        <v>1960</v>
      </c>
      <c r="AP97" t="s">
        <v>1960</v>
      </c>
      <c r="AQ97" t="s">
        <v>1960</v>
      </c>
      <c r="AR97" t="s">
        <v>1960</v>
      </c>
      <c r="AS97" t="s">
        <v>1960</v>
      </c>
      <c r="AT97" t="s">
        <v>1960</v>
      </c>
      <c r="AU97" t="s">
        <v>1960</v>
      </c>
      <c r="AV97" t="s">
        <v>1960</v>
      </c>
      <c r="AW97" t="s">
        <v>1960</v>
      </c>
      <c r="AX97" t="s">
        <v>1960</v>
      </c>
      <c r="AY97" t="s">
        <v>1960</v>
      </c>
      <c r="AZ97" t="s">
        <v>1960</v>
      </c>
    </row>
    <row r="98" spans="1:52" x14ac:dyDescent="0.2">
      <c r="A98" t="s">
        <v>1780</v>
      </c>
      <c r="B98">
        <v>458</v>
      </c>
      <c r="C98" t="s">
        <v>1756</v>
      </c>
      <c r="D98">
        <v>58</v>
      </c>
      <c r="E98">
        <v>1000000000</v>
      </c>
      <c r="F98">
        <v>0.15</v>
      </c>
      <c r="G98">
        <v>0.15</v>
      </c>
      <c r="H98">
        <v>0.45</v>
      </c>
      <c r="I98">
        <v>0.45</v>
      </c>
      <c r="J98">
        <v>0.45</v>
      </c>
      <c r="K98">
        <v>1000000000</v>
      </c>
      <c r="L98">
        <v>1000000000</v>
      </c>
      <c r="M98">
        <v>0.45</v>
      </c>
      <c r="N98" t="s">
        <v>1960</v>
      </c>
      <c r="O98" t="s">
        <v>1757</v>
      </c>
      <c r="P98">
        <v>14</v>
      </c>
      <c r="Q98">
        <v>1000000000</v>
      </c>
      <c r="R98">
        <v>1000000000</v>
      </c>
      <c r="S98">
        <v>60</v>
      </c>
      <c r="T98" t="s">
        <v>1756</v>
      </c>
      <c r="U98">
        <v>58</v>
      </c>
      <c r="V98">
        <v>1000000000</v>
      </c>
      <c r="W98">
        <v>0.15</v>
      </c>
      <c r="X98">
        <v>1000000000</v>
      </c>
      <c r="Y98">
        <v>5</v>
      </c>
      <c r="Z98">
        <v>5</v>
      </c>
      <c r="AA98">
        <v>1000000000</v>
      </c>
      <c r="AB98">
        <v>1000000000</v>
      </c>
      <c r="AC98">
        <v>0.15</v>
      </c>
      <c r="AD98">
        <v>1000000000</v>
      </c>
      <c r="AE98">
        <v>0.15</v>
      </c>
      <c r="AF98" t="s">
        <v>1960</v>
      </c>
      <c r="AG98" t="s">
        <v>1960</v>
      </c>
      <c r="AH98">
        <v>1</v>
      </c>
      <c r="AI98">
        <v>2</v>
      </c>
      <c r="AJ98">
        <v>30</v>
      </c>
      <c r="AK98" t="s">
        <v>1960</v>
      </c>
      <c r="AL98" t="s">
        <v>1960</v>
      </c>
      <c r="AM98" t="s">
        <v>1960</v>
      </c>
      <c r="AN98" t="s">
        <v>1960</v>
      </c>
      <c r="AO98" t="s">
        <v>1960</v>
      </c>
      <c r="AP98" t="s">
        <v>1960</v>
      </c>
      <c r="AQ98" t="s">
        <v>1960</v>
      </c>
      <c r="AR98" t="s">
        <v>1960</v>
      </c>
      <c r="AS98" t="s">
        <v>1960</v>
      </c>
      <c r="AT98" t="s">
        <v>1960</v>
      </c>
      <c r="AU98" t="s">
        <v>1960</v>
      </c>
      <c r="AV98" t="s">
        <v>1960</v>
      </c>
      <c r="AW98" t="s">
        <v>1960</v>
      </c>
      <c r="AX98" t="s">
        <v>1960</v>
      </c>
      <c r="AY98" t="s">
        <v>1960</v>
      </c>
      <c r="AZ98" t="s">
        <v>1960</v>
      </c>
    </row>
    <row r="99" spans="1:52" x14ac:dyDescent="0.2">
      <c r="A99" t="s">
        <v>1781</v>
      </c>
      <c r="B99">
        <v>462</v>
      </c>
      <c r="C99" t="s">
        <v>1756</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1960</v>
      </c>
      <c r="O99" t="s">
        <v>1757</v>
      </c>
      <c r="P99">
        <v>14</v>
      </c>
      <c r="Q99">
        <v>1000000000</v>
      </c>
      <c r="R99">
        <v>1000000000</v>
      </c>
      <c r="S99">
        <v>100</v>
      </c>
      <c r="T99" t="s">
        <v>1756</v>
      </c>
      <c r="U99">
        <v>58</v>
      </c>
      <c r="V99">
        <v>1000000000</v>
      </c>
      <c r="W99">
        <v>1.7000000000000001E-2</v>
      </c>
      <c r="X99">
        <v>1000000000</v>
      </c>
      <c r="Y99">
        <v>2</v>
      </c>
      <c r="Z99">
        <v>2</v>
      </c>
      <c r="AA99">
        <v>1000000000</v>
      </c>
      <c r="AB99">
        <v>1000000000</v>
      </c>
      <c r="AC99">
        <v>1.7000000000000001E-2</v>
      </c>
      <c r="AD99">
        <v>1000000000</v>
      </c>
      <c r="AE99">
        <v>1.7000000000000001E-2</v>
      </c>
      <c r="AF99" t="s">
        <v>1960</v>
      </c>
      <c r="AG99" t="s">
        <v>1960</v>
      </c>
      <c r="AH99">
        <v>1</v>
      </c>
      <c r="AI99">
        <v>2</v>
      </c>
      <c r="AJ99">
        <v>30</v>
      </c>
      <c r="AK99" t="s">
        <v>1960</v>
      </c>
      <c r="AL99" t="s">
        <v>1960</v>
      </c>
      <c r="AM99" t="s">
        <v>1960</v>
      </c>
      <c r="AN99" t="s">
        <v>1960</v>
      </c>
      <c r="AO99" t="s">
        <v>1960</v>
      </c>
      <c r="AP99" t="s">
        <v>1960</v>
      </c>
      <c r="AQ99" t="s">
        <v>1960</v>
      </c>
      <c r="AR99" t="s">
        <v>1960</v>
      </c>
      <c r="AS99" t="s">
        <v>1960</v>
      </c>
      <c r="AT99" t="s">
        <v>1960</v>
      </c>
      <c r="AU99" t="s">
        <v>1960</v>
      </c>
      <c r="AV99" t="s">
        <v>1960</v>
      </c>
      <c r="AW99" t="s">
        <v>1960</v>
      </c>
      <c r="AX99" t="s">
        <v>1960</v>
      </c>
      <c r="AY99" t="s">
        <v>1960</v>
      </c>
      <c r="AZ99" t="s">
        <v>1960</v>
      </c>
    </row>
    <row r="100" spans="1:52" x14ac:dyDescent="0.2">
      <c r="A100" t="s">
        <v>1782</v>
      </c>
      <c r="B100">
        <v>2253</v>
      </c>
      <c r="C100" t="s">
        <v>1756</v>
      </c>
      <c r="D100">
        <v>58</v>
      </c>
      <c r="E100">
        <v>1000000000</v>
      </c>
      <c r="F100">
        <v>0.6</v>
      </c>
      <c r="G100">
        <v>0.6</v>
      </c>
      <c r="H100">
        <v>0.6</v>
      </c>
      <c r="I100">
        <v>1000000000</v>
      </c>
      <c r="J100">
        <v>1000000000</v>
      </c>
      <c r="K100">
        <v>1000000000</v>
      </c>
      <c r="L100">
        <v>1000000000</v>
      </c>
      <c r="M100">
        <v>1000000000</v>
      </c>
      <c r="N100" t="s">
        <v>1960</v>
      </c>
      <c r="O100" t="s">
        <v>1757</v>
      </c>
      <c r="P100">
        <v>14</v>
      </c>
      <c r="Q100">
        <v>1000000000</v>
      </c>
      <c r="R100">
        <v>1000000000</v>
      </c>
      <c r="S100">
        <v>1000000000</v>
      </c>
      <c r="T100" t="s">
        <v>1756</v>
      </c>
      <c r="U100">
        <v>58</v>
      </c>
      <c r="V100">
        <v>1000000000</v>
      </c>
      <c r="W100">
        <v>0.6</v>
      </c>
      <c r="X100">
        <v>1000000000</v>
      </c>
      <c r="Y100">
        <v>1000000000</v>
      </c>
      <c r="Z100">
        <v>1000000000</v>
      </c>
      <c r="AA100">
        <v>1000000000</v>
      </c>
      <c r="AB100">
        <v>1000000000</v>
      </c>
      <c r="AC100">
        <v>0.6</v>
      </c>
      <c r="AD100">
        <v>1000000000</v>
      </c>
      <c r="AE100">
        <v>0.06</v>
      </c>
      <c r="AF100" t="s">
        <v>1960</v>
      </c>
      <c r="AG100" t="s">
        <v>1960</v>
      </c>
      <c r="AH100">
        <v>1</v>
      </c>
      <c r="AI100">
        <v>2</v>
      </c>
      <c r="AJ100">
        <v>30</v>
      </c>
      <c r="AK100" t="s">
        <v>1960</v>
      </c>
      <c r="AL100" t="s">
        <v>1960</v>
      </c>
      <c r="AM100" t="s">
        <v>1960</v>
      </c>
      <c r="AN100" t="s">
        <v>1960</v>
      </c>
      <c r="AO100" t="s">
        <v>1960</v>
      </c>
      <c r="AP100" t="s">
        <v>1960</v>
      </c>
      <c r="AQ100" t="s">
        <v>1960</v>
      </c>
      <c r="AR100" t="s">
        <v>1960</v>
      </c>
      <c r="AS100" t="s">
        <v>1960</v>
      </c>
      <c r="AT100" t="s">
        <v>1960</v>
      </c>
      <c r="AU100" t="s">
        <v>1960</v>
      </c>
      <c r="AV100" t="s">
        <v>1960</v>
      </c>
      <c r="AW100" t="s">
        <v>1960</v>
      </c>
      <c r="AX100" t="s">
        <v>1960</v>
      </c>
      <c r="AY100" t="s">
        <v>1960</v>
      </c>
      <c r="AZ100" t="s">
        <v>1960</v>
      </c>
    </row>
    <row r="101" spans="1:52" x14ac:dyDescent="0.2">
      <c r="A101" t="s">
        <v>1783</v>
      </c>
      <c r="B101">
        <v>2244</v>
      </c>
      <c r="C101" t="s">
        <v>1756</v>
      </c>
      <c r="D101">
        <v>58</v>
      </c>
      <c r="E101">
        <v>1000000000</v>
      </c>
      <c r="F101">
        <v>0.09</v>
      </c>
      <c r="G101">
        <v>0.09</v>
      </c>
      <c r="H101">
        <v>0.5</v>
      </c>
      <c r="I101">
        <v>1000000000</v>
      </c>
      <c r="J101">
        <v>1000000000</v>
      </c>
      <c r="K101">
        <v>1000000000</v>
      </c>
      <c r="L101">
        <v>1000000000</v>
      </c>
      <c r="M101">
        <v>1000000000</v>
      </c>
      <c r="N101" t="s">
        <v>1960</v>
      </c>
      <c r="O101" t="s">
        <v>1757</v>
      </c>
      <c r="P101">
        <v>14</v>
      </c>
      <c r="Q101">
        <v>1000000000</v>
      </c>
      <c r="R101">
        <v>1000000000</v>
      </c>
      <c r="S101">
        <v>1000000000</v>
      </c>
      <c r="T101" t="s">
        <v>1756</v>
      </c>
      <c r="U101">
        <v>58</v>
      </c>
      <c r="V101">
        <v>1000000000</v>
      </c>
      <c r="W101">
        <v>0.09</v>
      </c>
      <c r="X101">
        <v>1000000000</v>
      </c>
      <c r="Y101">
        <v>1000000000</v>
      </c>
      <c r="Z101">
        <v>1000000000</v>
      </c>
      <c r="AA101">
        <v>1000000000</v>
      </c>
      <c r="AB101">
        <v>1000000000</v>
      </c>
      <c r="AC101">
        <v>0.09</v>
      </c>
      <c r="AD101">
        <v>1000000000</v>
      </c>
      <c r="AE101">
        <v>0.09</v>
      </c>
      <c r="AF101" t="s">
        <v>1960</v>
      </c>
      <c r="AG101" t="s">
        <v>1960</v>
      </c>
      <c r="AH101">
        <v>1</v>
      </c>
      <c r="AI101">
        <v>2</v>
      </c>
      <c r="AJ101">
        <v>30</v>
      </c>
      <c r="AK101" t="s">
        <v>1960</v>
      </c>
      <c r="AL101" t="s">
        <v>1960</v>
      </c>
      <c r="AM101" t="s">
        <v>1960</v>
      </c>
      <c r="AN101" t="s">
        <v>1960</v>
      </c>
      <c r="AO101" t="s">
        <v>1960</v>
      </c>
      <c r="AP101" t="s">
        <v>1960</v>
      </c>
      <c r="AQ101" t="s">
        <v>1960</v>
      </c>
      <c r="AR101" t="s">
        <v>1960</v>
      </c>
      <c r="AS101" t="s">
        <v>1960</v>
      </c>
      <c r="AT101" t="s">
        <v>1960</v>
      </c>
      <c r="AU101" t="s">
        <v>1960</v>
      </c>
      <c r="AV101" t="s">
        <v>1960</v>
      </c>
      <c r="AW101" t="s">
        <v>1960</v>
      </c>
      <c r="AX101" t="s">
        <v>1960</v>
      </c>
      <c r="AY101" t="s">
        <v>1960</v>
      </c>
      <c r="AZ101" t="s">
        <v>1960</v>
      </c>
    </row>
    <row r="102" spans="1:52" x14ac:dyDescent="0.2">
      <c r="A102" t="s">
        <v>1784</v>
      </c>
      <c r="B102">
        <v>2583</v>
      </c>
      <c r="C102" t="s">
        <v>1756</v>
      </c>
      <c r="D102">
        <v>58</v>
      </c>
      <c r="E102">
        <v>1000000000</v>
      </c>
      <c r="F102">
        <v>0.15</v>
      </c>
      <c r="G102">
        <v>0.5</v>
      </c>
      <c r="H102">
        <v>2.5</v>
      </c>
      <c r="I102">
        <v>2.5</v>
      </c>
      <c r="J102">
        <v>2.5</v>
      </c>
      <c r="K102">
        <v>1000000000</v>
      </c>
      <c r="L102">
        <v>1000000000</v>
      </c>
      <c r="M102">
        <v>2.5</v>
      </c>
      <c r="N102" t="s">
        <v>1960</v>
      </c>
      <c r="O102" t="s">
        <v>1757</v>
      </c>
      <c r="P102">
        <v>14</v>
      </c>
      <c r="Q102">
        <v>1000000000</v>
      </c>
      <c r="R102">
        <v>1000000000</v>
      </c>
      <c r="S102">
        <v>0.7</v>
      </c>
      <c r="T102" t="s">
        <v>1756</v>
      </c>
      <c r="U102">
        <v>58</v>
      </c>
      <c r="V102">
        <v>1000000000</v>
      </c>
      <c r="W102">
        <v>0.15</v>
      </c>
      <c r="X102">
        <v>1000000000</v>
      </c>
      <c r="Y102">
        <v>2.5</v>
      </c>
      <c r="Z102">
        <v>2.5</v>
      </c>
      <c r="AA102">
        <v>1000000000</v>
      </c>
      <c r="AB102">
        <v>1000000000</v>
      </c>
      <c r="AC102">
        <v>0.15</v>
      </c>
      <c r="AD102">
        <v>1000000000</v>
      </c>
      <c r="AE102">
        <v>0.15</v>
      </c>
      <c r="AF102" t="s">
        <v>1960</v>
      </c>
      <c r="AG102" t="s">
        <v>1960</v>
      </c>
      <c r="AH102">
        <v>1</v>
      </c>
      <c r="AI102">
        <v>2</v>
      </c>
      <c r="AJ102">
        <v>30</v>
      </c>
      <c r="AK102" t="s">
        <v>1960</v>
      </c>
      <c r="AL102" t="s">
        <v>1960</v>
      </c>
      <c r="AM102" t="s">
        <v>1960</v>
      </c>
      <c r="AN102" t="s">
        <v>1960</v>
      </c>
      <c r="AO102" t="s">
        <v>1960</v>
      </c>
      <c r="AP102" t="s">
        <v>1960</v>
      </c>
      <c r="AQ102" t="s">
        <v>1960</v>
      </c>
      <c r="AR102" t="s">
        <v>1960</v>
      </c>
      <c r="AS102" t="s">
        <v>1960</v>
      </c>
      <c r="AT102" t="s">
        <v>1960</v>
      </c>
      <c r="AU102" t="s">
        <v>1960</v>
      </c>
      <c r="AV102" t="s">
        <v>1960</v>
      </c>
      <c r="AW102" t="s">
        <v>1960</v>
      </c>
      <c r="AX102" t="s">
        <v>1960</v>
      </c>
      <c r="AY102" t="s">
        <v>1960</v>
      </c>
      <c r="AZ102" t="s">
        <v>1960</v>
      </c>
    </row>
    <row r="103" spans="1:52" x14ac:dyDescent="0.2">
      <c r="A103" t="s">
        <v>1785</v>
      </c>
      <c r="B103">
        <v>1712</v>
      </c>
      <c r="C103" t="s">
        <v>1756</v>
      </c>
      <c r="D103">
        <v>58</v>
      </c>
      <c r="E103">
        <v>1000000000</v>
      </c>
      <c r="F103">
        <v>6.5000000000000002E-2</v>
      </c>
      <c r="G103">
        <v>6.5000000000000002E-2</v>
      </c>
      <c r="H103">
        <v>6.5000000000000002E-2</v>
      </c>
      <c r="I103">
        <v>1000000000</v>
      </c>
      <c r="J103">
        <v>1000000000</v>
      </c>
      <c r="K103">
        <v>1000000000</v>
      </c>
      <c r="L103">
        <v>1000000000</v>
      </c>
      <c r="M103">
        <v>1000000000</v>
      </c>
      <c r="N103" t="s">
        <v>1960</v>
      </c>
      <c r="O103" t="s">
        <v>1757</v>
      </c>
      <c r="P103">
        <v>14</v>
      </c>
      <c r="Q103">
        <v>1000000000</v>
      </c>
      <c r="R103">
        <v>1000000000</v>
      </c>
      <c r="S103">
        <v>1000000000</v>
      </c>
      <c r="T103" t="s">
        <v>1756</v>
      </c>
      <c r="U103">
        <v>58</v>
      </c>
      <c r="V103">
        <v>4.0000000000000001E-3</v>
      </c>
      <c r="W103">
        <v>6.5000000000000002E-2</v>
      </c>
      <c r="X103">
        <v>0.25</v>
      </c>
      <c r="Y103">
        <v>1000000000</v>
      </c>
      <c r="Z103">
        <v>1000000000</v>
      </c>
      <c r="AA103">
        <v>1000000000</v>
      </c>
      <c r="AB103">
        <v>1000000000</v>
      </c>
      <c r="AC103">
        <v>0.25</v>
      </c>
      <c r="AD103">
        <v>0.115</v>
      </c>
      <c r="AE103">
        <v>6.5000000000000002E-2</v>
      </c>
      <c r="AF103" t="s">
        <v>1960</v>
      </c>
      <c r="AG103" t="s">
        <v>1960</v>
      </c>
      <c r="AH103">
        <v>1</v>
      </c>
      <c r="AI103">
        <v>2</v>
      </c>
      <c r="AJ103">
        <v>30</v>
      </c>
      <c r="AK103" t="s">
        <v>1960</v>
      </c>
      <c r="AL103" t="s">
        <v>1960</v>
      </c>
      <c r="AM103" t="s">
        <v>1960</v>
      </c>
      <c r="AN103" t="s">
        <v>1960</v>
      </c>
      <c r="AO103" t="s">
        <v>1960</v>
      </c>
      <c r="AP103" t="s">
        <v>1960</v>
      </c>
      <c r="AQ103" t="s">
        <v>1960</v>
      </c>
      <c r="AR103" t="s">
        <v>1960</v>
      </c>
      <c r="AS103" t="s">
        <v>1960</v>
      </c>
      <c r="AT103" t="s">
        <v>1960</v>
      </c>
      <c r="AU103" t="s">
        <v>1960</v>
      </c>
      <c r="AV103" t="s">
        <v>1960</v>
      </c>
      <c r="AW103" t="s">
        <v>1960</v>
      </c>
      <c r="AX103" t="s">
        <v>1960</v>
      </c>
      <c r="AY103" t="s">
        <v>1960</v>
      </c>
      <c r="AZ103" t="s">
        <v>1960</v>
      </c>
    </row>
    <row r="104" spans="1:52" x14ac:dyDescent="0.2">
      <c r="A104" t="s">
        <v>1786</v>
      </c>
      <c r="B104">
        <v>4129</v>
      </c>
      <c r="C104" t="s">
        <v>1756</v>
      </c>
      <c r="D104">
        <v>58</v>
      </c>
      <c r="E104">
        <v>1000000000</v>
      </c>
      <c r="F104">
        <v>0.55000000000000004</v>
      </c>
      <c r="G104">
        <v>0.55000000000000004</v>
      </c>
      <c r="H104">
        <v>0.55000000000000004</v>
      </c>
      <c r="I104">
        <v>4</v>
      </c>
      <c r="J104">
        <v>4</v>
      </c>
      <c r="K104">
        <v>1000000000</v>
      </c>
      <c r="L104">
        <v>1000000000</v>
      </c>
      <c r="M104">
        <v>4</v>
      </c>
      <c r="N104" t="s">
        <v>1960</v>
      </c>
      <c r="O104" t="s">
        <v>1757</v>
      </c>
      <c r="P104">
        <v>14</v>
      </c>
      <c r="Q104">
        <v>1000000000</v>
      </c>
      <c r="R104">
        <v>1000000000</v>
      </c>
      <c r="S104">
        <v>50</v>
      </c>
      <c r="T104" t="s">
        <v>1756</v>
      </c>
      <c r="U104">
        <v>58</v>
      </c>
      <c r="V104">
        <v>1000000000</v>
      </c>
      <c r="W104">
        <v>0.55000000000000004</v>
      </c>
      <c r="X104">
        <v>1000000000</v>
      </c>
      <c r="Y104">
        <v>4</v>
      </c>
      <c r="Z104">
        <v>4</v>
      </c>
      <c r="AA104">
        <v>1000000000</v>
      </c>
      <c r="AB104">
        <v>1000000000</v>
      </c>
      <c r="AC104">
        <v>0.55000000000000004</v>
      </c>
      <c r="AD104">
        <v>1000000000</v>
      </c>
      <c r="AE104">
        <v>0.55000000000000004</v>
      </c>
      <c r="AF104" t="s">
        <v>1960</v>
      </c>
      <c r="AG104" t="s">
        <v>1960</v>
      </c>
      <c r="AH104">
        <v>1</v>
      </c>
      <c r="AI104">
        <v>2</v>
      </c>
      <c r="AJ104">
        <v>30</v>
      </c>
      <c r="AK104" t="s">
        <v>1960</v>
      </c>
      <c r="AL104" t="s">
        <v>1960</v>
      </c>
      <c r="AM104" t="s">
        <v>1960</v>
      </c>
      <c r="AN104" t="s">
        <v>1960</v>
      </c>
      <c r="AO104" t="s">
        <v>1960</v>
      </c>
      <c r="AP104" t="s">
        <v>1960</v>
      </c>
      <c r="AQ104" t="s">
        <v>1960</v>
      </c>
      <c r="AR104" t="s">
        <v>1960</v>
      </c>
      <c r="AS104" t="s">
        <v>1960</v>
      </c>
      <c r="AT104" t="s">
        <v>1960</v>
      </c>
      <c r="AU104" t="s">
        <v>1960</v>
      </c>
      <c r="AV104" t="s">
        <v>1960</v>
      </c>
      <c r="AW104" t="s">
        <v>1960</v>
      </c>
      <c r="AX104" t="s">
        <v>1960</v>
      </c>
      <c r="AY104" t="s">
        <v>1960</v>
      </c>
      <c r="AZ104" t="s">
        <v>1960</v>
      </c>
    </row>
    <row r="105" spans="1:52" x14ac:dyDescent="0.2">
      <c r="A105" t="s">
        <v>1646</v>
      </c>
      <c r="B105">
        <v>361</v>
      </c>
      <c r="C105" t="s">
        <v>1756</v>
      </c>
      <c r="D105">
        <v>58</v>
      </c>
      <c r="E105">
        <v>1000000000</v>
      </c>
      <c r="F105">
        <v>7.0000000000000007E-2</v>
      </c>
      <c r="G105">
        <v>2.6</v>
      </c>
      <c r="H105">
        <v>48</v>
      </c>
      <c r="I105">
        <v>48</v>
      </c>
      <c r="J105">
        <v>48</v>
      </c>
      <c r="K105">
        <v>1000000000</v>
      </c>
      <c r="L105">
        <v>1000000000</v>
      </c>
      <c r="M105">
        <v>48</v>
      </c>
      <c r="N105" t="s">
        <v>1960</v>
      </c>
      <c r="O105" t="s">
        <v>1757</v>
      </c>
      <c r="P105">
        <v>14</v>
      </c>
      <c r="Q105">
        <v>1000000000</v>
      </c>
      <c r="R105">
        <v>1000000000</v>
      </c>
      <c r="S105">
        <v>1000000000</v>
      </c>
      <c r="T105" t="s">
        <v>1756</v>
      </c>
      <c r="U105">
        <v>58</v>
      </c>
      <c r="V105">
        <v>1000000000</v>
      </c>
      <c r="W105">
        <v>1000000000</v>
      </c>
      <c r="X105">
        <v>1000000000</v>
      </c>
      <c r="Y105">
        <v>1000000000</v>
      </c>
      <c r="Z105">
        <v>1000000000</v>
      </c>
      <c r="AA105">
        <v>1000000000</v>
      </c>
      <c r="AB105">
        <v>1000000000</v>
      </c>
      <c r="AC105">
        <v>1000000000</v>
      </c>
      <c r="AD105">
        <v>1000000000</v>
      </c>
      <c r="AE105">
        <v>7.0000000000000007E-2</v>
      </c>
      <c r="AF105" t="s">
        <v>1960</v>
      </c>
      <c r="AG105" t="s">
        <v>1960</v>
      </c>
      <c r="AH105">
        <v>1</v>
      </c>
      <c r="AI105">
        <v>2</v>
      </c>
      <c r="AJ105">
        <v>30</v>
      </c>
      <c r="AK105" t="s">
        <v>1960</v>
      </c>
      <c r="AL105" t="s">
        <v>1960</v>
      </c>
      <c r="AM105" t="s">
        <v>1960</v>
      </c>
      <c r="AN105" t="s">
        <v>1960</v>
      </c>
      <c r="AO105" t="s">
        <v>1960</v>
      </c>
      <c r="AP105" t="s">
        <v>1960</v>
      </c>
      <c r="AQ105" t="s">
        <v>1960</v>
      </c>
      <c r="AR105" t="s">
        <v>1960</v>
      </c>
      <c r="AS105" t="s">
        <v>1960</v>
      </c>
      <c r="AT105" t="s">
        <v>1960</v>
      </c>
      <c r="AU105" t="s">
        <v>1960</v>
      </c>
      <c r="AV105" t="s">
        <v>1960</v>
      </c>
      <c r="AW105" t="s">
        <v>1960</v>
      </c>
      <c r="AX105" t="s">
        <v>1960</v>
      </c>
      <c r="AY105" t="s">
        <v>1960</v>
      </c>
      <c r="AZ105" t="s">
        <v>1960</v>
      </c>
    </row>
    <row r="106" spans="1:52" x14ac:dyDescent="0.2">
      <c r="A106" t="s">
        <v>1647</v>
      </c>
      <c r="B106">
        <v>382</v>
      </c>
      <c r="C106" t="s">
        <v>1756</v>
      </c>
      <c r="D106">
        <v>58</v>
      </c>
      <c r="E106">
        <v>1000000000</v>
      </c>
      <c r="F106">
        <v>4.4999999999999998E-2</v>
      </c>
      <c r="G106">
        <v>8.3000000000000007</v>
      </c>
      <c r="H106">
        <v>60</v>
      </c>
      <c r="I106">
        <v>60</v>
      </c>
      <c r="J106">
        <v>60</v>
      </c>
      <c r="K106">
        <v>1000000000</v>
      </c>
      <c r="L106">
        <v>1000000000</v>
      </c>
      <c r="M106">
        <v>60</v>
      </c>
      <c r="N106" t="s">
        <v>1960</v>
      </c>
      <c r="O106" t="s">
        <v>1757</v>
      </c>
      <c r="P106">
        <v>14</v>
      </c>
      <c r="Q106">
        <v>1000000000</v>
      </c>
      <c r="R106">
        <v>1000000000</v>
      </c>
      <c r="S106">
        <v>1000000000</v>
      </c>
      <c r="T106" t="s">
        <v>1756</v>
      </c>
      <c r="U106">
        <v>58</v>
      </c>
      <c r="V106">
        <v>1000000000</v>
      </c>
      <c r="W106">
        <v>1000000000</v>
      </c>
      <c r="X106">
        <v>1000000000</v>
      </c>
      <c r="Y106">
        <v>1000000000</v>
      </c>
      <c r="Z106">
        <v>1000000000</v>
      </c>
      <c r="AA106">
        <v>1000000000</v>
      </c>
      <c r="AB106">
        <v>1000000000</v>
      </c>
      <c r="AC106">
        <v>1000000000</v>
      </c>
      <c r="AD106">
        <v>1000000000</v>
      </c>
      <c r="AE106">
        <v>4.4999999999999998E-2</v>
      </c>
      <c r="AF106" t="s">
        <v>1960</v>
      </c>
      <c r="AG106" t="s">
        <v>1960</v>
      </c>
      <c r="AH106">
        <v>1</v>
      </c>
      <c r="AI106">
        <v>2</v>
      </c>
      <c r="AJ106">
        <v>30</v>
      </c>
      <c r="AK106" t="s">
        <v>1960</v>
      </c>
      <c r="AL106" t="s">
        <v>1960</v>
      </c>
      <c r="AM106" t="s">
        <v>1960</v>
      </c>
      <c r="AN106" t="s">
        <v>1960</v>
      </c>
      <c r="AO106" t="s">
        <v>1960</v>
      </c>
      <c r="AP106" t="s">
        <v>1960</v>
      </c>
      <c r="AQ106" t="s">
        <v>1960</v>
      </c>
      <c r="AR106" t="s">
        <v>1960</v>
      </c>
      <c r="AS106" t="s">
        <v>1960</v>
      </c>
      <c r="AT106" t="s">
        <v>1960</v>
      </c>
      <c r="AU106" t="s">
        <v>1960</v>
      </c>
      <c r="AV106" t="s">
        <v>1960</v>
      </c>
      <c r="AW106" t="s">
        <v>1960</v>
      </c>
      <c r="AX106" t="s">
        <v>1960</v>
      </c>
      <c r="AY106" t="s">
        <v>1960</v>
      </c>
      <c r="AZ106" t="s">
        <v>1960</v>
      </c>
    </row>
    <row r="107" spans="1:52" x14ac:dyDescent="0.2">
      <c r="A107" t="s">
        <v>1648</v>
      </c>
      <c r="B107">
        <v>642</v>
      </c>
      <c r="C107" t="s">
        <v>1756</v>
      </c>
      <c r="D107">
        <v>58</v>
      </c>
      <c r="E107">
        <v>1000000000</v>
      </c>
      <c r="F107">
        <v>4.4999999999999998E-2</v>
      </c>
      <c r="G107">
        <v>5.3</v>
      </c>
      <c r="H107">
        <v>53</v>
      </c>
      <c r="I107">
        <v>53</v>
      </c>
      <c r="J107">
        <v>53</v>
      </c>
      <c r="K107">
        <v>1000000000</v>
      </c>
      <c r="L107">
        <v>1000000000</v>
      </c>
      <c r="M107">
        <v>53</v>
      </c>
      <c r="N107" t="s">
        <v>1960</v>
      </c>
      <c r="O107" t="s">
        <v>1757</v>
      </c>
      <c r="P107">
        <v>14</v>
      </c>
      <c r="Q107">
        <v>1000000000</v>
      </c>
      <c r="R107">
        <v>1000000000</v>
      </c>
      <c r="S107">
        <v>1000000000</v>
      </c>
      <c r="T107" t="s">
        <v>1756</v>
      </c>
      <c r="U107">
        <v>58</v>
      </c>
      <c r="V107">
        <v>1000000000</v>
      </c>
      <c r="W107">
        <v>1000000000</v>
      </c>
      <c r="X107">
        <v>1000000000</v>
      </c>
      <c r="Y107">
        <v>1000000000</v>
      </c>
      <c r="Z107">
        <v>1000000000</v>
      </c>
      <c r="AA107">
        <v>1000000000</v>
      </c>
      <c r="AB107">
        <v>1000000000</v>
      </c>
      <c r="AC107">
        <v>1000000000</v>
      </c>
      <c r="AD107">
        <v>1000000000</v>
      </c>
      <c r="AE107">
        <v>4.4999999999999998E-2</v>
      </c>
      <c r="AF107" t="s">
        <v>1960</v>
      </c>
      <c r="AG107" t="s">
        <v>1960</v>
      </c>
      <c r="AH107">
        <v>1</v>
      </c>
      <c r="AI107">
        <v>2</v>
      </c>
      <c r="AJ107">
        <v>30</v>
      </c>
      <c r="AK107" t="s">
        <v>1960</v>
      </c>
      <c r="AL107" t="s">
        <v>1960</v>
      </c>
      <c r="AM107" t="s">
        <v>1960</v>
      </c>
      <c r="AN107" t="s">
        <v>1960</v>
      </c>
      <c r="AO107" t="s">
        <v>1960</v>
      </c>
      <c r="AP107" t="s">
        <v>1960</v>
      </c>
      <c r="AQ107" t="s">
        <v>1960</v>
      </c>
      <c r="AR107" t="s">
        <v>1960</v>
      </c>
      <c r="AS107" t="s">
        <v>1960</v>
      </c>
      <c r="AT107" t="s">
        <v>1960</v>
      </c>
      <c r="AU107" t="s">
        <v>1960</v>
      </c>
      <c r="AV107" t="s">
        <v>1960</v>
      </c>
      <c r="AW107" t="s">
        <v>1960</v>
      </c>
      <c r="AX107" t="s">
        <v>1960</v>
      </c>
      <c r="AY107" t="s">
        <v>1960</v>
      </c>
      <c r="AZ107" t="s">
        <v>1960</v>
      </c>
    </row>
    <row r="108" spans="1:52" x14ac:dyDescent="0.2">
      <c r="A108" t="s">
        <v>1649</v>
      </c>
      <c r="B108">
        <v>661</v>
      </c>
      <c r="C108" t="s">
        <v>1756</v>
      </c>
      <c r="D108">
        <v>58</v>
      </c>
      <c r="E108">
        <v>1000000000</v>
      </c>
      <c r="F108">
        <v>4.4999999999999998E-2</v>
      </c>
      <c r="G108">
        <v>9.1999999999999993</v>
      </c>
      <c r="H108">
        <v>60</v>
      </c>
      <c r="I108">
        <v>82</v>
      </c>
      <c r="J108">
        <v>82</v>
      </c>
      <c r="K108">
        <v>1000000000</v>
      </c>
      <c r="L108">
        <v>1000000000</v>
      </c>
      <c r="M108">
        <v>82</v>
      </c>
      <c r="N108" t="s">
        <v>1960</v>
      </c>
      <c r="O108" t="s">
        <v>1757</v>
      </c>
      <c r="P108">
        <v>14</v>
      </c>
      <c r="Q108">
        <v>1000000000</v>
      </c>
      <c r="R108">
        <v>1000000000</v>
      </c>
      <c r="S108">
        <v>1000000000</v>
      </c>
      <c r="T108" t="s">
        <v>1756</v>
      </c>
      <c r="U108">
        <v>58</v>
      </c>
      <c r="V108">
        <v>1000000000</v>
      </c>
      <c r="W108">
        <v>1000000000</v>
      </c>
      <c r="X108">
        <v>1000000000</v>
      </c>
      <c r="Y108">
        <v>1000000000</v>
      </c>
      <c r="Z108">
        <v>1000000000</v>
      </c>
      <c r="AA108">
        <v>1000000000</v>
      </c>
      <c r="AB108">
        <v>1000000000</v>
      </c>
      <c r="AC108">
        <v>1000000000</v>
      </c>
      <c r="AD108">
        <v>1000000000</v>
      </c>
      <c r="AE108">
        <v>4.4999999999999998E-2</v>
      </c>
      <c r="AF108" t="s">
        <v>1960</v>
      </c>
      <c r="AG108" t="s">
        <v>1960</v>
      </c>
      <c r="AH108">
        <v>1</v>
      </c>
      <c r="AI108">
        <v>2</v>
      </c>
      <c r="AJ108">
        <v>30</v>
      </c>
      <c r="AK108" t="s">
        <v>1960</v>
      </c>
      <c r="AL108" t="s">
        <v>1960</v>
      </c>
      <c r="AM108" t="s">
        <v>1960</v>
      </c>
      <c r="AN108" t="s">
        <v>1960</v>
      </c>
      <c r="AO108" t="s">
        <v>1960</v>
      </c>
      <c r="AP108" t="s">
        <v>1960</v>
      </c>
      <c r="AQ108" t="s">
        <v>1960</v>
      </c>
      <c r="AR108" t="s">
        <v>1960</v>
      </c>
      <c r="AS108" t="s">
        <v>1960</v>
      </c>
      <c r="AT108" t="s">
        <v>1960</v>
      </c>
      <c r="AU108" t="s">
        <v>1960</v>
      </c>
      <c r="AV108" t="s">
        <v>1960</v>
      </c>
      <c r="AW108" t="s">
        <v>1960</v>
      </c>
      <c r="AX108" t="s">
        <v>1960</v>
      </c>
      <c r="AY108" t="s">
        <v>1960</v>
      </c>
      <c r="AZ108" t="s">
        <v>1960</v>
      </c>
    </row>
    <row r="109" spans="1:52" x14ac:dyDescent="0.2">
      <c r="A109" t="s">
        <v>1787</v>
      </c>
      <c r="B109">
        <v>577</v>
      </c>
      <c r="C109" t="s">
        <v>1756</v>
      </c>
      <c r="D109">
        <v>58</v>
      </c>
      <c r="E109">
        <v>1000000000</v>
      </c>
      <c r="F109">
        <v>4.4999999999999998E-2</v>
      </c>
      <c r="G109">
        <v>1.3</v>
      </c>
      <c r="H109">
        <v>17</v>
      </c>
      <c r="I109">
        <v>17</v>
      </c>
      <c r="J109">
        <v>17</v>
      </c>
      <c r="K109">
        <v>1000000000</v>
      </c>
      <c r="L109">
        <v>1000000000</v>
      </c>
      <c r="M109">
        <v>17</v>
      </c>
      <c r="N109" t="s">
        <v>1960</v>
      </c>
      <c r="O109" t="s">
        <v>1757</v>
      </c>
      <c r="P109">
        <v>14</v>
      </c>
      <c r="Q109">
        <v>1000000000</v>
      </c>
      <c r="R109">
        <v>1000000000</v>
      </c>
      <c r="S109">
        <v>1000000000</v>
      </c>
      <c r="T109" t="s">
        <v>1756</v>
      </c>
      <c r="U109">
        <v>58</v>
      </c>
      <c r="V109">
        <v>1000000000</v>
      </c>
      <c r="W109">
        <v>1000000000</v>
      </c>
      <c r="X109">
        <v>1000000000</v>
      </c>
      <c r="Y109">
        <v>1000000000</v>
      </c>
      <c r="Z109">
        <v>1000000000</v>
      </c>
      <c r="AA109">
        <v>1000000000</v>
      </c>
      <c r="AB109">
        <v>1000000000</v>
      </c>
      <c r="AC109">
        <v>1000000000</v>
      </c>
      <c r="AD109">
        <v>1000000000</v>
      </c>
      <c r="AE109">
        <v>4.4999999999999998E-2</v>
      </c>
      <c r="AF109" t="s">
        <v>1960</v>
      </c>
      <c r="AG109" t="s">
        <v>1960</v>
      </c>
      <c r="AH109">
        <v>1</v>
      </c>
      <c r="AI109">
        <v>2</v>
      </c>
      <c r="AJ109">
        <v>30</v>
      </c>
      <c r="AK109" t="s">
        <v>1960</v>
      </c>
      <c r="AL109" t="s">
        <v>1960</v>
      </c>
      <c r="AM109" t="s">
        <v>1960</v>
      </c>
      <c r="AN109" t="s">
        <v>1960</v>
      </c>
      <c r="AO109" t="s">
        <v>1960</v>
      </c>
      <c r="AP109" t="s">
        <v>1960</v>
      </c>
      <c r="AQ109" t="s">
        <v>1960</v>
      </c>
      <c r="AR109" t="s">
        <v>1960</v>
      </c>
      <c r="AS109" t="s">
        <v>1960</v>
      </c>
      <c r="AT109" t="s">
        <v>1960</v>
      </c>
      <c r="AU109" t="s">
        <v>1960</v>
      </c>
      <c r="AV109" t="s">
        <v>1960</v>
      </c>
      <c r="AW109" t="s">
        <v>1960</v>
      </c>
      <c r="AX109" t="s">
        <v>1960</v>
      </c>
      <c r="AY109" t="s">
        <v>1960</v>
      </c>
      <c r="AZ109" t="s">
        <v>1960</v>
      </c>
    </row>
    <row r="110" spans="1:52" x14ac:dyDescent="0.2">
      <c r="A110" t="s">
        <v>1650</v>
      </c>
      <c r="B110">
        <v>600</v>
      </c>
      <c r="C110" t="s">
        <v>1756</v>
      </c>
      <c r="D110">
        <v>58</v>
      </c>
      <c r="E110">
        <v>1000000000</v>
      </c>
      <c r="F110">
        <v>7.0000000000000007E-2</v>
      </c>
      <c r="G110">
        <v>5</v>
      </c>
      <c r="H110">
        <v>36</v>
      </c>
      <c r="I110">
        <v>36</v>
      </c>
      <c r="J110">
        <v>36</v>
      </c>
      <c r="K110">
        <v>1000000000</v>
      </c>
      <c r="L110">
        <v>1000000000</v>
      </c>
      <c r="M110">
        <v>36</v>
      </c>
      <c r="N110" t="s">
        <v>1960</v>
      </c>
      <c r="O110" t="s">
        <v>1757</v>
      </c>
      <c r="P110">
        <v>14</v>
      </c>
      <c r="Q110">
        <v>1000000000</v>
      </c>
      <c r="R110">
        <v>1000000000</v>
      </c>
      <c r="S110">
        <v>1000000000</v>
      </c>
      <c r="T110" t="s">
        <v>1756</v>
      </c>
      <c r="U110">
        <v>58</v>
      </c>
      <c r="V110">
        <v>1000000000</v>
      </c>
      <c r="W110">
        <v>1000000000</v>
      </c>
      <c r="X110">
        <v>1000000000</v>
      </c>
      <c r="Y110">
        <v>1000000000</v>
      </c>
      <c r="Z110">
        <v>1000000000</v>
      </c>
      <c r="AA110">
        <v>1000000000</v>
      </c>
      <c r="AB110">
        <v>1000000000</v>
      </c>
      <c r="AC110">
        <v>1000000000</v>
      </c>
      <c r="AD110">
        <v>1000000000</v>
      </c>
      <c r="AE110">
        <v>7.0000000000000007E-2</v>
      </c>
      <c r="AF110" t="s">
        <v>1960</v>
      </c>
      <c r="AG110" t="s">
        <v>1960</v>
      </c>
      <c r="AH110">
        <v>1</v>
      </c>
      <c r="AI110">
        <v>2</v>
      </c>
      <c r="AJ110">
        <v>30</v>
      </c>
      <c r="AK110" t="s">
        <v>1960</v>
      </c>
      <c r="AL110" t="s">
        <v>1960</v>
      </c>
      <c r="AM110" t="s">
        <v>1960</v>
      </c>
      <c r="AN110" t="s">
        <v>1960</v>
      </c>
      <c r="AO110" t="s">
        <v>1960</v>
      </c>
      <c r="AP110" t="s">
        <v>1960</v>
      </c>
      <c r="AQ110" t="s">
        <v>1960</v>
      </c>
      <c r="AR110" t="s">
        <v>1960</v>
      </c>
      <c r="AS110" t="s">
        <v>1960</v>
      </c>
      <c r="AT110" t="s">
        <v>1960</v>
      </c>
      <c r="AU110" t="s">
        <v>1960</v>
      </c>
      <c r="AV110" t="s">
        <v>1960</v>
      </c>
      <c r="AW110" t="s">
        <v>1960</v>
      </c>
      <c r="AX110" t="s">
        <v>1960</v>
      </c>
      <c r="AY110" t="s">
        <v>1960</v>
      </c>
      <c r="AZ110" t="s">
        <v>1960</v>
      </c>
    </row>
    <row r="111" spans="1:52" x14ac:dyDescent="0.2">
      <c r="A111" t="s">
        <v>1788</v>
      </c>
      <c r="B111">
        <v>808</v>
      </c>
      <c r="C111" t="s">
        <v>1756</v>
      </c>
      <c r="D111">
        <v>58</v>
      </c>
      <c r="E111">
        <v>1000000000</v>
      </c>
      <c r="F111">
        <v>1000000000</v>
      </c>
      <c r="G111">
        <v>1000000000</v>
      </c>
      <c r="H111">
        <v>1000000000</v>
      </c>
      <c r="I111">
        <v>1000000000</v>
      </c>
      <c r="J111">
        <v>1000000000</v>
      </c>
      <c r="K111">
        <v>1000000000</v>
      </c>
      <c r="L111">
        <v>1000000000</v>
      </c>
      <c r="M111">
        <v>36</v>
      </c>
      <c r="N111" t="s">
        <v>1960</v>
      </c>
      <c r="O111" t="s">
        <v>1757</v>
      </c>
      <c r="P111">
        <v>14</v>
      </c>
      <c r="Q111">
        <v>1000000000</v>
      </c>
      <c r="R111">
        <v>1000000000</v>
      </c>
      <c r="S111">
        <v>5</v>
      </c>
      <c r="T111" t="s">
        <v>1756</v>
      </c>
      <c r="U111">
        <v>58</v>
      </c>
      <c r="V111">
        <v>1000000000</v>
      </c>
      <c r="W111">
        <v>0.25</v>
      </c>
      <c r="X111">
        <v>1000000000</v>
      </c>
      <c r="Y111">
        <v>60</v>
      </c>
      <c r="Z111">
        <v>60</v>
      </c>
      <c r="AA111">
        <v>1000000000</v>
      </c>
      <c r="AB111">
        <v>1000000000</v>
      </c>
      <c r="AC111">
        <v>0.25</v>
      </c>
      <c r="AD111">
        <v>1000000000</v>
      </c>
      <c r="AE111">
        <v>1000000000</v>
      </c>
      <c r="AF111" t="s">
        <v>1960</v>
      </c>
      <c r="AG111" t="s">
        <v>1960</v>
      </c>
      <c r="AH111">
        <v>1</v>
      </c>
      <c r="AI111">
        <v>2</v>
      </c>
      <c r="AJ111">
        <v>30</v>
      </c>
      <c r="AK111" t="s">
        <v>1960</v>
      </c>
      <c r="AL111" t="s">
        <v>1960</v>
      </c>
      <c r="AM111" t="s">
        <v>1960</v>
      </c>
      <c r="AN111" t="s">
        <v>1960</v>
      </c>
      <c r="AO111" t="s">
        <v>1960</v>
      </c>
      <c r="AP111" t="s">
        <v>1960</v>
      </c>
      <c r="AQ111" t="s">
        <v>1960</v>
      </c>
      <c r="AR111" t="s">
        <v>1960</v>
      </c>
      <c r="AS111" t="s">
        <v>1960</v>
      </c>
      <c r="AT111" t="s">
        <v>1960</v>
      </c>
      <c r="AU111" t="s">
        <v>1960</v>
      </c>
      <c r="AV111" t="s">
        <v>1960</v>
      </c>
      <c r="AW111" t="s">
        <v>1960</v>
      </c>
      <c r="AX111" t="s">
        <v>1960</v>
      </c>
      <c r="AY111" t="s">
        <v>1960</v>
      </c>
      <c r="AZ111" t="s">
        <v>1960</v>
      </c>
    </row>
    <row r="112" spans="1:52" x14ac:dyDescent="0.2">
      <c r="A112" t="s">
        <v>15</v>
      </c>
      <c r="B112">
        <v>1200</v>
      </c>
      <c r="C112" t="s">
        <v>1756</v>
      </c>
      <c r="D112">
        <v>58</v>
      </c>
      <c r="E112">
        <v>35</v>
      </c>
      <c r="F112">
        <v>190</v>
      </c>
      <c r="G112">
        <v>190</v>
      </c>
      <c r="H112">
        <v>500</v>
      </c>
      <c r="I112">
        <v>5000</v>
      </c>
      <c r="J112">
        <v>5000</v>
      </c>
      <c r="K112">
        <v>1000000000</v>
      </c>
      <c r="L112">
        <v>1000000000</v>
      </c>
      <c r="M112">
        <v>5000</v>
      </c>
      <c r="N112" t="s">
        <v>1960</v>
      </c>
      <c r="O112" t="s">
        <v>1757</v>
      </c>
      <c r="P112">
        <v>14</v>
      </c>
      <c r="Q112">
        <v>50</v>
      </c>
      <c r="R112">
        <v>1000000000</v>
      </c>
      <c r="S112">
        <v>600</v>
      </c>
      <c r="T112" t="s">
        <v>1756</v>
      </c>
      <c r="U112">
        <v>58</v>
      </c>
      <c r="V112">
        <v>35</v>
      </c>
      <c r="W112">
        <v>190</v>
      </c>
      <c r="X112">
        <v>1250</v>
      </c>
      <c r="Y112">
        <v>5000</v>
      </c>
      <c r="Z112">
        <v>5000</v>
      </c>
      <c r="AA112">
        <v>1000000000</v>
      </c>
      <c r="AB112">
        <v>1000000000</v>
      </c>
      <c r="AC112">
        <v>1250</v>
      </c>
      <c r="AD112">
        <v>1250</v>
      </c>
      <c r="AE112">
        <v>1250</v>
      </c>
      <c r="AF112" t="s">
        <v>1960</v>
      </c>
      <c r="AG112" t="s">
        <v>1960</v>
      </c>
      <c r="AH112">
        <v>1</v>
      </c>
      <c r="AI112">
        <v>2</v>
      </c>
      <c r="AJ112">
        <v>30</v>
      </c>
      <c r="AK112" t="s">
        <v>1960</v>
      </c>
      <c r="AL112" t="s">
        <v>1960</v>
      </c>
      <c r="AM112" t="s">
        <v>1960</v>
      </c>
      <c r="AN112" t="s">
        <v>1960</v>
      </c>
      <c r="AO112" t="s">
        <v>1960</v>
      </c>
      <c r="AP112" t="s">
        <v>1960</v>
      </c>
      <c r="AQ112" t="s">
        <v>1960</v>
      </c>
      <c r="AR112" t="s">
        <v>1960</v>
      </c>
      <c r="AS112" t="s">
        <v>1960</v>
      </c>
      <c r="AT112" t="s">
        <v>1960</v>
      </c>
      <c r="AU112" t="s">
        <v>1960</v>
      </c>
      <c r="AV112" t="s">
        <v>1960</v>
      </c>
      <c r="AW112" t="s">
        <v>1960</v>
      </c>
      <c r="AX112" t="s">
        <v>1960</v>
      </c>
      <c r="AY112" t="s">
        <v>1960</v>
      </c>
      <c r="AZ112" t="s">
        <v>1960</v>
      </c>
    </row>
    <row r="113" spans="1:52" x14ac:dyDescent="0.2">
      <c r="A113" t="s">
        <v>1534</v>
      </c>
      <c r="B113">
        <v>732</v>
      </c>
      <c r="C113" t="s">
        <v>1756</v>
      </c>
      <c r="D113">
        <v>58</v>
      </c>
      <c r="E113">
        <v>1000000000</v>
      </c>
      <c r="F113">
        <v>5</v>
      </c>
      <c r="G113">
        <v>5</v>
      </c>
      <c r="H113">
        <v>5</v>
      </c>
      <c r="I113">
        <v>1000000000</v>
      </c>
      <c r="J113">
        <v>1000000000</v>
      </c>
      <c r="K113">
        <v>1000000000</v>
      </c>
      <c r="L113">
        <v>1000000000</v>
      </c>
      <c r="M113">
        <v>100</v>
      </c>
      <c r="N113" t="s">
        <v>1960</v>
      </c>
      <c r="O113" t="s">
        <v>1757</v>
      </c>
      <c r="P113">
        <v>14</v>
      </c>
      <c r="Q113">
        <v>1000000000</v>
      </c>
      <c r="R113">
        <v>1000000000</v>
      </c>
      <c r="S113">
        <v>1000000000</v>
      </c>
      <c r="T113" t="s">
        <v>1756</v>
      </c>
      <c r="U113">
        <v>58</v>
      </c>
      <c r="V113">
        <v>1000000000</v>
      </c>
      <c r="W113">
        <v>5</v>
      </c>
      <c r="X113">
        <v>1000000000</v>
      </c>
      <c r="Y113">
        <v>1000000000</v>
      </c>
      <c r="Z113">
        <v>1000000000</v>
      </c>
      <c r="AA113">
        <v>1000000000</v>
      </c>
      <c r="AB113">
        <v>1000000000</v>
      </c>
      <c r="AC113">
        <v>5</v>
      </c>
      <c r="AD113">
        <v>1000000000</v>
      </c>
      <c r="AE113">
        <v>5</v>
      </c>
      <c r="AF113" t="s">
        <v>1960</v>
      </c>
      <c r="AG113" t="s">
        <v>1960</v>
      </c>
      <c r="AH113">
        <v>1</v>
      </c>
      <c r="AI113">
        <v>2</v>
      </c>
      <c r="AJ113">
        <v>30</v>
      </c>
      <c r="AK113" t="s">
        <v>1960</v>
      </c>
      <c r="AL113" t="s">
        <v>1960</v>
      </c>
      <c r="AM113" t="s">
        <v>1960</v>
      </c>
      <c r="AN113" t="s">
        <v>1960</v>
      </c>
      <c r="AO113" t="s">
        <v>1960</v>
      </c>
      <c r="AP113" t="s">
        <v>1960</v>
      </c>
      <c r="AQ113" t="s">
        <v>1960</v>
      </c>
      <c r="AR113" t="s">
        <v>1960</v>
      </c>
      <c r="AS113" t="s">
        <v>1960</v>
      </c>
      <c r="AT113" t="s">
        <v>1960</v>
      </c>
      <c r="AU113" t="s">
        <v>1960</v>
      </c>
      <c r="AV113" t="s">
        <v>1960</v>
      </c>
      <c r="AW113" t="s">
        <v>1960</v>
      </c>
      <c r="AX113" t="s">
        <v>1960</v>
      </c>
      <c r="AY113" t="s">
        <v>1960</v>
      </c>
      <c r="AZ113" t="s">
        <v>1960</v>
      </c>
    </row>
    <row r="114" spans="1:52" x14ac:dyDescent="0.2">
      <c r="A114" t="s">
        <v>1789</v>
      </c>
      <c r="B114">
        <v>639</v>
      </c>
      <c r="C114" t="s">
        <v>1756</v>
      </c>
      <c r="D114">
        <v>58</v>
      </c>
      <c r="E114">
        <v>1000000000</v>
      </c>
      <c r="F114">
        <v>8</v>
      </c>
      <c r="G114">
        <v>8</v>
      </c>
      <c r="H114">
        <v>8</v>
      </c>
      <c r="I114">
        <v>1000000000</v>
      </c>
      <c r="J114">
        <v>1000000000</v>
      </c>
      <c r="K114">
        <v>1000000000</v>
      </c>
      <c r="L114">
        <v>1000000000</v>
      </c>
      <c r="M114">
        <v>1000000000</v>
      </c>
      <c r="N114" t="s">
        <v>1960</v>
      </c>
      <c r="O114" t="s">
        <v>1757</v>
      </c>
      <c r="P114">
        <v>14</v>
      </c>
      <c r="Q114">
        <v>1000000000</v>
      </c>
      <c r="R114">
        <v>1000000000</v>
      </c>
      <c r="S114">
        <v>1000000000</v>
      </c>
      <c r="T114" t="s">
        <v>1756</v>
      </c>
      <c r="U114">
        <v>58</v>
      </c>
      <c r="V114">
        <v>1000000000</v>
      </c>
      <c r="W114">
        <v>8</v>
      </c>
      <c r="X114">
        <v>1000000000</v>
      </c>
      <c r="Y114">
        <v>1000000000</v>
      </c>
      <c r="Z114">
        <v>1000000000</v>
      </c>
      <c r="AA114">
        <v>1000000000</v>
      </c>
      <c r="AB114">
        <v>1000000000</v>
      </c>
      <c r="AC114">
        <v>8</v>
      </c>
      <c r="AD114">
        <v>1000000000</v>
      </c>
      <c r="AE114">
        <v>8</v>
      </c>
      <c r="AF114" t="s">
        <v>1960</v>
      </c>
      <c r="AG114" t="s">
        <v>1960</v>
      </c>
      <c r="AH114">
        <v>1</v>
      </c>
      <c r="AI114">
        <v>2</v>
      </c>
      <c r="AJ114">
        <v>30</v>
      </c>
      <c r="AK114" t="s">
        <v>1960</v>
      </c>
      <c r="AL114" t="s">
        <v>1960</v>
      </c>
      <c r="AM114" t="s">
        <v>1960</v>
      </c>
      <c r="AN114" t="s">
        <v>1960</v>
      </c>
      <c r="AO114" t="s">
        <v>1960</v>
      </c>
      <c r="AP114" t="s">
        <v>1960</v>
      </c>
      <c r="AQ114" t="s">
        <v>1960</v>
      </c>
      <c r="AR114" t="s">
        <v>1960</v>
      </c>
      <c r="AS114" t="s">
        <v>1960</v>
      </c>
      <c r="AT114" t="s">
        <v>1960</v>
      </c>
      <c r="AU114" t="s">
        <v>1960</v>
      </c>
      <c r="AV114" t="s">
        <v>1960</v>
      </c>
      <c r="AW114" t="s">
        <v>1960</v>
      </c>
      <c r="AX114" t="s">
        <v>1960</v>
      </c>
      <c r="AY114" t="s">
        <v>1960</v>
      </c>
      <c r="AZ114" t="s">
        <v>1960</v>
      </c>
    </row>
    <row r="115" spans="1:52" x14ac:dyDescent="0.2">
      <c r="A115" t="s">
        <v>1535</v>
      </c>
      <c r="B115">
        <v>1434</v>
      </c>
      <c r="C115" t="s">
        <v>1756</v>
      </c>
      <c r="D115">
        <v>58</v>
      </c>
      <c r="E115">
        <v>0.1</v>
      </c>
      <c r="F115">
        <v>0.45</v>
      </c>
      <c r="G115">
        <v>0.45</v>
      </c>
      <c r="H115">
        <v>0.45</v>
      </c>
      <c r="I115">
        <v>1000000000</v>
      </c>
      <c r="J115">
        <v>1000000000</v>
      </c>
      <c r="K115">
        <v>1000000000</v>
      </c>
      <c r="L115">
        <v>1000000000</v>
      </c>
      <c r="M115">
        <v>1000000000</v>
      </c>
      <c r="N115" t="s">
        <v>1960</v>
      </c>
      <c r="O115" t="s">
        <v>1757</v>
      </c>
      <c r="P115">
        <v>14</v>
      </c>
      <c r="Q115">
        <v>1000000000</v>
      </c>
      <c r="R115">
        <v>1000000000</v>
      </c>
      <c r="S115">
        <v>1000000000</v>
      </c>
      <c r="T115" t="s">
        <v>1756</v>
      </c>
      <c r="U115">
        <v>58</v>
      </c>
      <c r="V115">
        <v>1000000000</v>
      </c>
      <c r="W115">
        <v>0.45</v>
      </c>
      <c r="X115">
        <v>1000000000</v>
      </c>
      <c r="Y115">
        <v>1000000000</v>
      </c>
      <c r="Z115">
        <v>1000000000</v>
      </c>
      <c r="AA115">
        <v>1000000000</v>
      </c>
      <c r="AB115">
        <v>1000000000</v>
      </c>
      <c r="AC115">
        <v>0.45</v>
      </c>
      <c r="AD115">
        <v>1000000000</v>
      </c>
      <c r="AE115">
        <v>0.45</v>
      </c>
      <c r="AF115" t="s">
        <v>1960</v>
      </c>
      <c r="AG115" t="s">
        <v>1960</v>
      </c>
      <c r="AH115">
        <v>1</v>
      </c>
      <c r="AI115">
        <v>2</v>
      </c>
      <c r="AJ115">
        <v>30</v>
      </c>
      <c r="AK115" t="s">
        <v>1960</v>
      </c>
      <c r="AL115" t="s">
        <v>1960</v>
      </c>
      <c r="AM115" t="s">
        <v>1960</v>
      </c>
      <c r="AN115" t="s">
        <v>1960</v>
      </c>
      <c r="AO115" t="s">
        <v>1960</v>
      </c>
      <c r="AP115" t="s">
        <v>1960</v>
      </c>
      <c r="AQ115" t="s">
        <v>1960</v>
      </c>
      <c r="AR115" t="s">
        <v>1960</v>
      </c>
      <c r="AS115" t="s">
        <v>1960</v>
      </c>
      <c r="AT115" t="s">
        <v>1960</v>
      </c>
      <c r="AU115" t="s">
        <v>1960</v>
      </c>
      <c r="AV115" t="s">
        <v>1960</v>
      </c>
      <c r="AW115" t="s">
        <v>1960</v>
      </c>
      <c r="AX115" t="s">
        <v>1960</v>
      </c>
      <c r="AY115" t="s">
        <v>1960</v>
      </c>
      <c r="AZ115" t="s">
        <v>1960</v>
      </c>
    </row>
    <row r="116" spans="1:52" x14ac:dyDescent="0.2">
      <c r="A116" t="s">
        <v>1536</v>
      </c>
      <c r="B116">
        <v>903</v>
      </c>
      <c r="C116" t="s">
        <v>1756</v>
      </c>
      <c r="D116">
        <v>58</v>
      </c>
      <c r="E116">
        <v>0.1</v>
      </c>
      <c r="F116">
        <v>0.45</v>
      </c>
      <c r="G116">
        <v>0.45</v>
      </c>
      <c r="H116">
        <v>0.45</v>
      </c>
      <c r="I116">
        <v>1000000000</v>
      </c>
      <c r="J116">
        <v>1000000000</v>
      </c>
      <c r="K116">
        <v>1000000000</v>
      </c>
      <c r="L116">
        <v>1000000000</v>
      </c>
      <c r="M116">
        <v>1000000000</v>
      </c>
      <c r="N116" t="s">
        <v>1960</v>
      </c>
      <c r="O116" t="s">
        <v>1757</v>
      </c>
      <c r="P116">
        <v>14</v>
      </c>
      <c r="Q116">
        <v>1000000000</v>
      </c>
      <c r="R116">
        <v>1000000000</v>
      </c>
      <c r="S116">
        <v>1000000000</v>
      </c>
      <c r="T116" t="s">
        <v>1756</v>
      </c>
      <c r="U116">
        <v>58</v>
      </c>
      <c r="V116">
        <v>1000000000</v>
      </c>
      <c r="W116">
        <v>0.45</v>
      </c>
      <c r="X116">
        <v>1000000000</v>
      </c>
      <c r="Y116">
        <v>1000000000</v>
      </c>
      <c r="Z116">
        <v>1000000000</v>
      </c>
      <c r="AA116">
        <v>1000000000</v>
      </c>
      <c r="AB116">
        <v>1000000000</v>
      </c>
      <c r="AC116">
        <v>0.45</v>
      </c>
      <c r="AD116">
        <v>1000000000</v>
      </c>
      <c r="AE116">
        <v>0.45</v>
      </c>
      <c r="AF116" t="s">
        <v>1960</v>
      </c>
      <c r="AG116" t="s">
        <v>1960</v>
      </c>
      <c r="AH116">
        <v>1</v>
      </c>
      <c r="AI116">
        <v>2</v>
      </c>
      <c r="AJ116">
        <v>30</v>
      </c>
      <c r="AK116" t="s">
        <v>1960</v>
      </c>
      <c r="AL116" t="s">
        <v>1960</v>
      </c>
      <c r="AM116" t="s">
        <v>1960</v>
      </c>
      <c r="AN116" t="s">
        <v>1960</v>
      </c>
      <c r="AO116" t="s">
        <v>1960</v>
      </c>
      <c r="AP116" t="s">
        <v>1960</v>
      </c>
      <c r="AQ116" t="s">
        <v>1960</v>
      </c>
      <c r="AR116" t="s">
        <v>1960</v>
      </c>
      <c r="AS116" t="s">
        <v>1960</v>
      </c>
      <c r="AT116" t="s">
        <v>1960</v>
      </c>
      <c r="AU116" t="s">
        <v>1960</v>
      </c>
      <c r="AV116" t="s">
        <v>1960</v>
      </c>
      <c r="AW116" t="s">
        <v>1960</v>
      </c>
      <c r="AX116" t="s">
        <v>1960</v>
      </c>
      <c r="AY116" t="s">
        <v>1960</v>
      </c>
      <c r="AZ116" t="s">
        <v>1960</v>
      </c>
    </row>
    <row r="117" spans="1:52" x14ac:dyDescent="0.2">
      <c r="A117" t="s">
        <v>1537</v>
      </c>
      <c r="B117">
        <v>45</v>
      </c>
      <c r="C117" t="s">
        <v>1756</v>
      </c>
      <c r="D117">
        <v>58</v>
      </c>
      <c r="E117">
        <v>0.1</v>
      </c>
      <c r="F117">
        <v>0.45</v>
      </c>
      <c r="G117">
        <v>0.45</v>
      </c>
      <c r="H117">
        <v>0.45</v>
      </c>
      <c r="I117">
        <v>1000000000</v>
      </c>
      <c r="J117">
        <v>1000000000</v>
      </c>
      <c r="K117">
        <v>1000000000</v>
      </c>
      <c r="L117">
        <v>1000000000</v>
      </c>
      <c r="M117">
        <v>1000000000</v>
      </c>
      <c r="N117" t="s">
        <v>1960</v>
      </c>
      <c r="O117" t="s">
        <v>1757</v>
      </c>
      <c r="P117">
        <v>14</v>
      </c>
      <c r="Q117">
        <v>1000000000</v>
      </c>
      <c r="R117">
        <v>1000000000</v>
      </c>
      <c r="S117">
        <v>1000000000</v>
      </c>
      <c r="T117" t="s">
        <v>1756</v>
      </c>
      <c r="U117">
        <v>58</v>
      </c>
      <c r="V117">
        <v>1000000000</v>
      </c>
      <c r="W117">
        <v>0.45</v>
      </c>
      <c r="X117">
        <v>1000000000</v>
      </c>
      <c r="Y117">
        <v>1000000000</v>
      </c>
      <c r="Z117">
        <v>1000000000</v>
      </c>
      <c r="AA117">
        <v>1000000000</v>
      </c>
      <c r="AB117">
        <v>1000000000</v>
      </c>
      <c r="AC117">
        <v>0.45</v>
      </c>
      <c r="AD117">
        <v>1000000000</v>
      </c>
      <c r="AE117">
        <v>0.45</v>
      </c>
      <c r="AF117" t="s">
        <v>1960</v>
      </c>
      <c r="AG117" t="s">
        <v>1960</v>
      </c>
      <c r="AH117">
        <v>1</v>
      </c>
      <c r="AI117">
        <v>2</v>
      </c>
      <c r="AJ117">
        <v>30</v>
      </c>
      <c r="AK117" t="s">
        <v>1960</v>
      </c>
      <c r="AL117" t="s">
        <v>1960</v>
      </c>
      <c r="AM117" t="s">
        <v>1960</v>
      </c>
      <c r="AN117" t="s">
        <v>1960</v>
      </c>
      <c r="AO117" t="s">
        <v>1960</v>
      </c>
      <c r="AP117" t="s">
        <v>1960</v>
      </c>
      <c r="AQ117" t="s">
        <v>1960</v>
      </c>
      <c r="AR117" t="s">
        <v>1960</v>
      </c>
      <c r="AS117" t="s">
        <v>1960</v>
      </c>
      <c r="AT117" t="s">
        <v>1960</v>
      </c>
      <c r="AU117" t="s">
        <v>1960</v>
      </c>
      <c r="AV117" t="s">
        <v>1960</v>
      </c>
      <c r="AW117" t="s">
        <v>1960</v>
      </c>
      <c r="AX117" t="s">
        <v>1960</v>
      </c>
      <c r="AY117" t="s">
        <v>1960</v>
      </c>
      <c r="AZ117" t="s">
        <v>1960</v>
      </c>
    </row>
    <row r="118" spans="1:52" x14ac:dyDescent="0.2">
      <c r="A118" t="s">
        <v>1538</v>
      </c>
      <c r="B118">
        <v>33</v>
      </c>
      <c r="C118" t="s">
        <v>1756</v>
      </c>
      <c r="D118">
        <v>58</v>
      </c>
      <c r="E118">
        <v>0.1</v>
      </c>
      <c r="F118">
        <v>0.45</v>
      </c>
      <c r="G118">
        <v>0.45</v>
      </c>
      <c r="H118">
        <v>0.45</v>
      </c>
      <c r="I118">
        <v>1000000000</v>
      </c>
      <c r="J118">
        <v>1000000000</v>
      </c>
      <c r="K118">
        <v>1000000000</v>
      </c>
      <c r="L118">
        <v>1000000000</v>
      </c>
      <c r="M118">
        <v>1000000000</v>
      </c>
      <c r="N118" t="s">
        <v>1960</v>
      </c>
      <c r="O118" t="s">
        <v>1757</v>
      </c>
      <c r="P118">
        <v>14</v>
      </c>
      <c r="Q118">
        <v>1000000000</v>
      </c>
      <c r="R118">
        <v>1000000000</v>
      </c>
      <c r="S118">
        <v>1000000000</v>
      </c>
      <c r="T118" t="s">
        <v>1756</v>
      </c>
      <c r="U118">
        <v>58</v>
      </c>
      <c r="V118">
        <v>1000000000</v>
      </c>
      <c r="W118">
        <v>0.45</v>
      </c>
      <c r="X118">
        <v>1000000000</v>
      </c>
      <c r="Y118">
        <v>1000000000</v>
      </c>
      <c r="Z118">
        <v>1000000000</v>
      </c>
      <c r="AA118">
        <v>1000000000</v>
      </c>
      <c r="AB118">
        <v>1000000000</v>
      </c>
      <c r="AC118">
        <v>0.45</v>
      </c>
      <c r="AD118">
        <v>1000000000</v>
      </c>
      <c r="AE118">
        <v>0.45</v>
      </c>
      <c r="AF118" t="s">
        <v>1960</v>
      </c>
      <c r="AG118" t="s">
        <v>1960</v>
      </c>
      <c r="AH118">
        <v>1</v>
      </c>
      <c r="AI118">
        <v>2</v>
      </c>
      <c r="AJ118">
        <v>30</v>
      </c>
      <c r="AK118" t="s">
        <v>1960</v>
      </c>
      <c r="AL118" t="s">
        <v>1960</v>
      </c>
      <c r="AM118" t="s">
        <v>1960</v>
      </c>
      <c r="AN118" t="s">
        <v>1960</v>
      </c>
      <c r="AO118" t="s">
        <v>1960</v>
      </c>
      <c r="AP118" t="s">
        <v>1960</v>
      </c>
      <c r="AQ118" t="s">
        <v>1960</v>
      </c>
      <c r="AR118" t="s">
        <v>1960</v>
      </c>
      <c r="AS118" t="s">
        <v>1960</v>
      </c>
      <c r="AT118" t="s">
        <v>1960</v>
      </c>
      <c r="AU118" t="s">
        <v>1960</v>
      </c>
      <c r="AV118" t="s">
        <v>1960</v>
      </c>
      <c r="AW118" t="s">
        <v>1960</v>
      </c>
      <c r="AX118" t="s">
        <v>1960</v>
      </c>
      <c r="AY118" t="s">
        <v>1960</v>
      </c>
      <c r="AZ118" t="s">
        <v>1960</v>
      </c>
    </row>
    <row r="119" spans="1:52" x14ac:dyDescent="0.2">
      <c r="A119" t="s">
        <v>1790</v>
      </c>
      <c r="B119">
        <v>154</v>
      </c>
      <c r="C119" t="s">
        <v>1756</v>
      </c>
      <c r="D119">
        <v>58</v>
      </c>
      <c r="E119">
        <v>0.1</v>
      </c>
      <c r="F119">
        <v>0.45</v>
      </c>
      <c r="G119">
        <v>0.45</v>
      </c>
      <c r="H119">
        <v>0.45</v>
      </c>
      <c r="I119">
        <v>1000000000</v>
      </c>
      <c r="J119">
        <v>1000000000</v>
      </c>
      <c r="K119">
        <v>1000000000</v>
      </c>
      <c r="L119">
        <v>1000000000</v>
      </c>
      <c r="M119">
        <v>1000000000</v>
      </c>
      <c r="N119" t="s">
        <v>1960</v>
      </c>
      <c r="O119" t="s">
        <v>1757</v>
      </c>
      <c r="P119">
        <v>14</v>
      </c>
      <c r="Q119">
        <v>1000000000</v>
      </c>
      <c r="R119">
        <v>1000000000</v>
      </c>
      <c r="S119">
        <v>1000000000</v>
      </c>
      <c r="T119" t="s">
        <v>1756</v>
      </c>
      <c r="U119">
        <v>58</v>
      </c>
      <c r="V119">
        <v>1000000000</v>
      </c>
      <c r="W119">
        <v>0.45</v>
      </c>
      <c r="X119">
        <v>1000000000</v>
      </c>
      <c r="Y119">
        <v>1000000000</v>
      </c>
      <c r="Z119">
        <v>1000000000</v>
      </c>
      <c r="AA119">
        <v>1000000000</v>
      </c>
      <c r="AB119">
        <v>1000000000</v>
      </c>
      <c r="AC119">
        <v>0.45</v>
      </c>
      <c r="AD119">
        <v>1000000000</v>
      </c>
      <c r="AE119">
        <v>0.45</v>
      </c>
      <c r="AF119" t="s">
        <v>1960</v>
      </c>
      <c r="AG119" t="s">
        <v>1960</v>
      </c>
      <c r="AH119">
        <v>1</v>
      </c>
      <c r="AI119">
        <v>2</v>
      </c>
      <c r="AJ119">
        <v>30</v>
      </c>
      <c r="AK119" t="s">
        <v>1960</v>
      </c>
      <c r="AL119" t="s">
        <v>1960</v>
      </c>
      <c r="AM119" t="s">
        <v>1960</v>
      </c>
      <c r="AN119" t="s">
        <v>1960</v>
      </c>
      <c r="AO119" t="s">
        <v>1960</v>
      </c>
      <c r="AP119" t="s">
        <v>1960</v>
      </c>
      <c r="AQ119" t="s">
        <v>1960</v>
      </c>
      <c r="AR119" t="s">
        <v>1960</v>
      </c>
      <c r="AS119" t="s">
        <v>1960</v>
      </c>
      <c r="AT119" t="s">
        <v>1960</v>
      </c>
      <c r="AU119" t="s">
        <v>1960</v>
      </c>
      <c r="AV119" t="s">
        <v>1960</v>
      </c>
      <c r="AW119" t="s">
        <v>1960</v>
      </c>
      <c r="AX119" t="s">
        <v>1960</v>
      </c>
      <c r="AY119" t="s">
        <v>1960</v>
      </c>
      <c r="AZ119" t="s">
        <v>1960</v>
      </c>
    </row>
    <row r="120" spans="1:52" x14ac:dyDescent="0.2">
      <c r="A120" t="s">
        <v>1791</v>
      </c>
      <c r="B120">
        <v>202</v>
      </c>
      <c r="C120" t="s">
        <v>1756</v>
      </c>
      <c r="D120">
        <v>58</v>
      </c>
      <c r="E120">
        <v>0.1</v>
      </c>
      <c r="F120">
        <v>0.45</v>
      </c>
      <c r="G120">
        <v>0.45</v>
      </c>
      <c r="H120">
        <v>0.45</v>
      </c>
      <c r="I120">
        <v>1000000000</v>
      </c>
      <c r="J120">
        <v>1000000000</v>
      </c>
      <c r="K120">
        <v>1000000000</v>
      </c>
      <c r="L120">
        <v>1000000000</v>
      </c>
      <c r="M120">
        <v>1000000000</v>
      </c>
      <c r="N120" t="s">
        <v>1960</v>
      </c>
      <c r="O120" t="s">
        <v>1757</v>
      </c>
      <c r="P120">
        <v>14</v>
      </c>
      <c r="Q120">
        <v>1000000000</v>
      </c>
      <c r="R120">
        <v>1000000000</v>
      </c>
      <c r="S120">
        <v>1000000000</v>
      </c>
      <c r="T120" t="s">
        <v>1756</v>
      </c>
      <c r="U120">
        <v>58</v>
      </c>
      <c r="V120">
        <v>1000000000</v>
      </c>
      <c r="W120">
        <v>0.45</v>
      </c>
      <c r="X120">
        <v>1000000000</v>
      </c>
      <c r="Y120">
        <v>1000000000</v>
      </c>
      <c r="Z120">
        <v>1000000000</v>
      </c>
      <c r="AA120">
        <v>1000000000</v>
      </c>
      <c r="AB120">
        <v>1000000000</v>
      </c>
      <c r="AC120">
        <v>0.45</v>
      </c>
      <c r="AD120">
        <v>1000000000</v>
      </c>
      <c r="AE120">
        <v>0.45</v>
      </c>
      <c r="AF120" t="s">
        <v>1960</v>
      </c>
      <c r="AG120" t="s">
        <v>1960</v>
      </c>
      <c r="AH120">
        <v>1</v>
      </c>
      <c r="AI120">
        <v>2</v>
      </c>
      <c r="AJ120">
        <v>30</v>
      </c>
      <c r="AK120" t="s">
        <v>1960</v>
      </c>
      <c r="AL120" t="s">
        <v>1960</v>
      </c>
      <c r="AM120" t="s">
        <v>1960</v>
      </c>
      <c r="AN120" t="s">
        <v>1960</v>
      </c>
      <c r="AO120" t="s">
        <v>1960</v>
      </c>
      <c r="AP120" t="s">
        <v>1960</v>
      </c>
      <c r="AQ120" t="s">
        <v>1960</v>
      </c>
      <c r="AR120" t="s">
        <v>1960</v>
      </c>
      <c r="AS120" t="s">
        <v>1960</v>
      </c>
      <c r="AT120" t="s">
        <v>1960</v>
      </c>
      <c r="AU120" t="s">
        <v>1960</v>
      </c>
      <c r="AV120" t="s">
        <v>1960</v>
      </c>
      <c r="AW120" t="s">
        <v>1960</v>
      </c>
      <c r="AX120" t="s">
        <v>1960</v>
      </c>
      <c r="AY120" t="s">
        <v>1960</v>
      </c>
      <c r="AZ120" t="s">
        <v>1960</v>
      </c>
    </row>
    <row r="121" spans="1:52" x14ac:dyDescent="0.2">
      <c r="A121" t="s">
        <v>1792</v>
      </c>
      <c r="B121">
        <v>232</v>
      </c>
      <c r="C121" t="s">
        <v>1756</v>
      </c>
      <c r="D121">
        <v>58</v>
      </c>
      <c r="E121">
        <v>0.1</v>
      </c>
      <c r="F121">
        <v>0.45</v>
      </c>
      <c r="G121">
        <v>0.45</v>
      </c>
      <c r="H121">
        <v>0.45</v>
      </c>
      <c r="I121">
        <v>1000000000</v>
      </c>
      <c r="J121">
        <v>1000000000</v>
      </c>
      <c r="K121">
        <v>1000000000</v>
      </c>
      <c r="L121">
        <v>1000000000</v>
      </c>
      <c r="M121">
        <v>1000000000</v>
      </c>
      <c r="N121" t="s">
        <v>1960</v>
      </c>
      <c r="O121" t="s">
        <v>1757</v>
      </c>
      <c r="P121">
        <v>14</v>
      </c>
      <c r="Q121">
        <v>1000000000</v>
      </c>
      <c r="R121">
        <v>1000000000</v>
      </c>
      <c r="S121">
        <v>1000000000</v>
      </c>
      <c r="T121" t="s">
        <v>1756</v>
      </c>
      <c r="U121">
        <v>58</v>
      </c>
      <c r="V121">
        <v>1000000000</v>
      </c>
      <c r="W121">
        <v>0.45</v>
      </c>
      <c r="X121">
        <v>1000000000</v>
      </c>
      <c r="Y121">
        <v>1000000000</v>
      </c>
      <c r="Z121">
        <v>1000000000</v>
      </c>
      <c r="AA121">
        <v>1000000000</v>
      </c>
      <c r="AB121">
        <v>1000000000</v>
      </c>
      <c r="AC121">
        <v>0.45</v>
      </c>
      <c r="AD121">
        <v>1000000000</v>
      </c>
      <c r="AE121">
        <v>0.45</v>
      </c>
      <c r="AF121" t="s">
        <v>1960</v>
      </c>
      <c r="AG121" t="s">
        <v>1960</v>
      </c>
      <c r="AH121">
        <v>1</v>
      </c>
      <c r="AI121">
        <v>2</v>
      </c>
      <c r="AJ121">
        <v>30</v>
      </c>
      <c r="AK121" t="s">
        <v>1960</v>
      </c>
      <c r="AL121" t="s">
        <v>1960</v>
      </c>
      <c r="AM121" t="s">
        <v>1960</v>
      </c>
      <c r="AN121" t="s">
        <v>1960</v>
      </c>
      <c r="AO121" t="s">
        <v>1960</v>
      </c>
      <c r="AP121" t="s">
        <v>1960</v>
      </c>
      <c r="AQ121" t="s">
        <v>1960</v>
      </c>
      <c r="AR121" t="s">
        <v>1960</v>
      </c>
      <c r="AS121" t="s">
        <v>1960</v>
      </c>
      <c r="AT121" t="s">
        <v>1960</v>
      </c>
      <c r="AU121" t="s">
        <v>1960</v>
      </c>
      <c r="AV121" t="s">
        <v>1960</v>
      </c>
      <c r="AW121" t="s">
        <v>1960</v>
      </c>
      <c r="AX121" t="s">
        <v>1960</v>
      </c>
      <c r="AY121" t="s">
        <v>1960</v>
      </c>
      <c r="AZ121" t="s">
        <v>1960</v>
      </c>
    </row>
    <row r="122" spans="1:52" x14ac:dyDescent="0.2">
      <c r="A122" t="s">
        <v>1793</v>
      </c>
      <c r="B122">
        <v>531</v>
      </c>
      <c r="C122" t="s">
        <v>1756</v>
      </c>
      <c r="D122">
        <v>58</v>
      </c>
      <c r="E122">
        <v>1000000000</v>
      </c>
      <c r="F122">
        <v>0.3</v>
      </c>
      <c r="G122">
        <v>0.3</v>
      </c>
      <c r="H122">
        <v>5</v>
      </c>
      <c r="I122">
        <v>13</v>
      </c>
      <c r="J122">
        <v>13</v>
      </c>
      <c r="K122">
        <v>1000000000</v>
      </c>
      <c r="L122">
        <v>1000000000</v>
      </c>
      <c r="M122">
        <v>13</v>
      </c>
      <c r="N122" t="s">
        <v>1960</v>
      </c>
      <c r="O122" t="s">
        <v>1757</v>
      </c>
      <c r="P122">
        <v>14</v>
      </c>
      <c r="Q122">
        <v>1000000000</v>
      </c>
      <c r="R122">
        <v>1000000000</v>
      </c>
      <c r="S122">
        <v>200</v>
      </c>
      <c r="T122" t="s">
        <v>1756</v>
      </c>
      <c r="U122">
        <v>58</v>
      </c>
      <c r="V122">
        <v>1000000000</v>
      </c>
      <c r="W122">
        <v>0.3</v>
      </c>
      <c r="X122">
        <v>1000000000</v>
      </c>
      <c r="Y122">
        <v>5</v>
      </c>
      <c r="Z122">
        <v>5</v>
      </c>
      <c r="AA122">
        <v>1000000000</v>
      </c>
      <c r="AB122">
        <v>1000000000</v>
      </c>
      <c r="AC122">
        <v>0.3</v>
      </c>
      <c r="AD122">
        <v>1000000000</v>
      </c>
      <c r="AE122">
        <v>0.3</v>
      </c>
      <c r="AF122" t="s">
        <v>1960</v>
      </c>
      <c r="AG122" t="s">
        <v>1960</v>
      </c>
      <c r="AH122">
        <v>1</v>
      </c>
      <c r="AI122">
        <v>2</v>
      </c>
      <c r="AJ122">
        <v>30</v>
      </c>
      <c r="AK122" t="s">
        <v>1960</v>
      </c>
      <c r="AL122" t="s">
        <v>1960</v>
      </c>
      <c r="AM122" t="s">
        <v>1960</v>
      </c>
      <c r="AN122" t="s">
        <v>1960</v>
      </c>
      <c r="AO122" t="s">
        <v>1960</v>
      </c>
      <c r="AP122" t="s">
        <v>1960</v>
      </c>
      <c r="AQ122" t="s">
        <v>1960</v>
      </c>
      <c r="AR122" t="s">
        <v>1960</v>
      </c>
      <c r="AS122" t="s">
        <v>1960</v>
      </c>
      <c r="AT122" t="s">
        <v>1960</v>
      </c>
      <c r="AU122" t="s">
        <v>1960</v>
      </c>
      <c r="AV122" t="s">
        <v>1960</v>
      </c>
      <c r="AW122" t="s">
        <v>1960</v>
      </c>
      <c r="AX122" t="s">
        <v>1960</v>
      </c>
      <c r="AY122" t="s">
        <v>1960</v>
      </c>
      <c r="AZ122" t="s">
        <v>1960</v>
      </c>
    </row>
    <row r="123" spans="1:52" x14ac:dyDescent="0.2">
      <c r="A123" t="s">
        <v>1561</v>
      </c>
      <c r="B123">
        <v>751</v>
      </c>
      <c r="C123" t="s">
        <v>1756</v>
      </c>
      <c r="D123">
        <v>58</v>
      </c>
      <c r="E123">
        <v>1000000000</v>
      </c>
      <c r="F123">
        <v>0.25</v>
      </c>
      <c r="G123">
        <v>0.25</v>
      </c>
      <c r="H123">
        <v>1.25</v>
      </c>
      <c r="I123">
        <v>14</v>
      </c>
      <c r="J123">
        <v>14</v>
      </c>
      <c r="K123">
        <v>1000000000</v>
      </c>
      <c r="L123">
        <v>1000000000</v>
      </c>
      <c r="M123">
        <v>14</v>
      </c>
      <c r="N123" t="s">
        <v>1960</v>
      </c>
      <c r="O123" t="s">
        <v>1757</v>
      </c>
      <c r="P123">
        <v>14</v>
      </c>
      <c r="Q123">
        <v>1000000000</v>
      </c>
      <c r="R123">
        <v>1000000000</v>
      </c>
      <c r="S123">
        <v>2000</v>
      </c>
      <c r="T123" t="s">
        <v>1756</v>
      </c>
      <c r="U123">
        <v>58</v>
      </c>
      <c r="V123">
        <v>1000000000</v>
      </c>
      <c r="W123">
        <v>0.25</v>
      </c>
      <c r="X123">
        <v>1000000000</v>
      </c>
      <c r="Y123">
        <v>40</v>
      </c>
      <c r="Z123">
        <v>40</v>
      </c>
      <c r="AA123">
        <v>1000000000</v>
      </c>
      <c r="AB123">
        <v>1000000000</v>
      </c>
      <c r="AC123">
        <v>0.25</v>
      </c>
      <c r="AD123">
        <v>1000000000</v>
      </c>
      <c r="AE123">
        <v>0.25</v>
      </c>
      <c r="AF123" t="s">
        <v>1960</v>
      </c>
      <c r="AG123" t="s">
        <v>1960</v>
      </c>
      <c r="AH123">
        <v>1</v>
      </c>
      <c r="AI123">
        <v>2</v>
      </c>
      <c r="AJ123">
        <v>30</v>
      </c>
      <c r="AK123" t="s">
        <v>1960</v>
      </c>
      <c r="AL123" t="s">
        <v>1960</v>
      </c>
      <c r="AM123" t="s">
        <v>1960</v>
      </c>
      <c r="AN123" t="s">
        <v>1960</v>
      </c>
      <c r="AO123" t="s">
        <v>1960</v>
      </c>
      <c r="AP123" t="s">
        <v>1960</v>
      </c>
      <c r="AQ123" t="s">
        <v>1960</v>
      </c>
      <c r="AR123" t="s">
        <v>1960</v>
      </c>
      <c r="AS123" t="s">
        <v>1960</v>
      </c>
      <c r="AT123" t="s">
        <v>1960</v>
      </c>
      <c r="AU123" t="s">
        <v>1960</v>
      </c>
      <c r="AV123" t="s">
        <v>1960</v>
      </c>
      <c r="AW123" t="s">
        <v>1960</v>
      </c>
      <c r="AX123" t="s">
        <v>1960</v>
      </c>
      <c r="AY123" t="s">
        <v>1960</v>
      </c>
      <c r="AZ123" t="s">
        <v>1960</v>
      </c>
    </row>
    <row r="124" spans="1:52" x14ac:dyDescent="0.2">
      <c r="A124" t="s">
        <v>2024</v>
      </c>
      <c r="B124">
        <v>2159</v>
      </c>
      <c r="C124" t="s">
        <v>1756</v>
      </c>
      <c r="D124">
        <v>58</v>
      </c>
      <c r="E124">
        <v>1000000000</v>
      </c>
      <c r="F124">
        <v>0.35</v>
      </c>
      <c r="G124">
        <v>0.35</v>
      </c>
      <c r="H124">
        <v>0.35</v>
      </c>
      <c r="I124">
        <v>1000000000</v>
      </c>
      <c r="J124">
        <v>1000000000</v>
      </c>
      <c r="K124">
        <v>1000000000</v>
      </c>
      <c r="L124">
        <v>1000000000</v>
      </c>
      <c r="M124">
        <v>1000000000</v>
      </c>
      <c r="N124" t="s">
        <v>1960</v>
      </c>
      <c r="O124" t="s">
        <v>1757</v>
      </c>
      <c r="P124">
        <v>14</v>
      </c>
      <c r="Q124">
        <v>1000000000</v>
      </c>
      <c r="R124">
        <v>1000000000</v>
      </c>
      <c r="S124">
        <v>1000000000</v>
      </c>
      <c r="T124" t="s">
        <v>1756</v>
      </c>
      <c r="U124">
        <v>58</v>
      </c>
      <c r="V124">
        <v>1000000000</v>
      </c>
      <c r="W124">
        <v>0.35</v>
      </c>
      <c r="X124">
        <v>1000000000</v>
      </c>
      <c r="Y124">
        <v>1000000000</v>
      </c>
      <c r="Z124">
        <v>1000000000</v>
      </c>
      <c r="AA124">
        <v>1000000000</v>
      </c>
      <c r="AB124">
        <v>1000000000</v>
      </c>
      <c r="AC124">
        <v>0.35</v>
      </c>
      <c r="AD124">
        <v>1000000000</v>
      </c>
      <c r="AE124">
        <v>0.35</v>
      </c>
      <c r="AF124" t="s">
        <v>1960</v>
      </c>
      <c r="AG124" t="s">
        <v>1960</v>
      </c>
      <c r="AH124">
        <v>1</v>
      </c>
      <c r="AI124">
        <v>2</v>
      </c>
      <c r="AJ124">
        <v>30</v>
      </c>
      <c r="AK124" t="s">
        <v>1960</v>
      </c>
      <c r="AL124" t="s">
        <v>1960</v>
      </c>
      <c r="AM124" t="s">
        <v>1960</v>
      </c>
      <c r="AN124" t="s">
        <v>1960</v>
      </c>
      <c r="AO124" t="s">
        <v>1960</v>
      </c>
      <c r="AP124" t="s">
        <v>1960</v>
      </c>
      <c r="AQ124" t="s">
        <v>1960</v>
      </c>
      <c r="AR124" t="s">
        <v>1960</v>
      </c>
      <c r="AS124" t="s">
        <v>1960</v>
      </c>
      <c r="AT124" t="s">
        <v>1960</v>
      </c>
      <c r="AU124" t="s">
        <v>1960</v>
      </c>
      <c r="AV124" t="s">
        <v>1960</v>
      </c>
      <c r="AW124" t="s">
        <v>1960</v>
      </c>
      <c r="AX124" t="s">
        <v>1960</v>
      </c>
      <c r="AY124" t="s">
        <v>1960</v>
      </c>
      <c r="AZ124" t="s">
        <v>1960</v>
      </c>
    </row>
    <row r="125" spans="1:52" x14ac:dyDescent="0.2">
      <c r="A125" t="s">
        <v>1795</v>
      </c>
      <c r="B125">
        <v>2719</v>
      </c>
      <c r="C125" t="s">
        <v>1756</v>
      </c>
      <c r="D125">
        <v>58</v>
      </c>
      <c r="E125">
        <v>1000000000</v>
      </c>
      <c r="F125">
        <v>2.5</v>
      </c>
      <c r="G125">
        <v>2.5</v>
      </c>
      <c r="H125">
        <v>2.5</v>
      </c>
      <c r="I125">
        <v>1000000000</v>
      </c>
      <c r="J125">
        <v>1000000000</v>
      </c>
      <c r="K125">
        <v>1000000000</v>
      </c>
      <c r="L125">
        <v>1000000000</v>
      </c>
      <c r="M125">
        <v>1000000000</v>
      </c>
      <c r="N125" t="s">
        <v>1960</v>
      </c>
      <c r="O125" t="s">
        <v>1757</v>
      </c>
      <c r="P125">
        <v>14</v>
      </c>
      <c r="Q125">
        <v>1000000000</v>
      </c>
      <c r="R125">
        <v>1000000000</v>
      </c>
      <c r="S125">
        <v>1000000000</v>
      </c>
      <c r="T125" t="s">
        <v>1756</v>
      </c>
      <c r="U125">
        <v>58</v>
      </c>
      <c r="V125">
        <v>1000000000</v>
      </c>
      <c r="W125">
        <v>2.5</v>
      </c>
      <c r="X125">
        <v>1000000000</v>
      </c>
      <c r="Y125">
        <v>1000000000</v>
      </c>
      <c r="Z125">
        <v>1000000000</v>
      </c>
      <c r="AA125">
        <v>1000000000</v>
      </c>
      <c r="AB125">
        <v>1000000000</v>
      </c>
      <c r="AC125">
        <v>2.5</v>
      </c>
      <c r="AD125">
        <v>1000000000</v>
      </c>
      <c r="AE125">
        <v>2.5</v>
      </c>
      <c r="AF125" t="s">
        <v>1960</v>
      </c>
      <c r="AG125" t="s">
        <v>1960</v>
      </c>
      <c r="AH125">
        <v>1</v>
      </c>
      <c r="AI125">
        <v>2</v>
      </c>
      <c r="AJ125">
        <v>30</v>
      </c>
      <c r="AK125" t="s">
        <v>1960</v>
      </c>
      <c r="AL125" t="s">
        <v>1960</v>
      </c>
      <c r="AM125" t="s">
        <v>1960</v>
      </c>
      <c r="AN125" t="s">
        <v>1960</v>
      </c>
      <c r="AO125" t="s">
        <v>1960</v>
      </c>
      <c r="AP125" t="s">
        <v>1960</v>
      </c>
      <c r="AQ125" t="s">
        <v>1960</v>
      </c>
      <c r="AR125" t="s">
        <v>1960</v>
      </c>
      <c r="AS125" t="s">
        <v>1960</v>
      </c>
      <c r="AT125" t="s">
        <v>1960</v>
      </c>
      <c r="AU125" t="s">
        <v>1960</v>
      </c>
      <c r="AV125" t="s">
        <v>1960</v>
      </c>
      <c r="AW125" t="s">
        <v>1960</v>
      </c>
      <c r="AX125" t="s">
        <v>1960</v>
      </c>
      <c r="AY125" t="s">
        <v>1960</v>
      </c>
      <c r="AZ125" t="s">
        <v>1960</v>
      </c>
    </row>
    <row r="126" spans="1:52" x14ac:dyDescent="0.2">
      <c r="A126" t="s">
        <v>1796</v>
      </c>
      <c r="B126">
        <v>491</v>
      </c>
      <c r="C126" t="s">
        <v>1756</v>
      </c>
      <c r="D126">
        <v>58</v>
      </c>
      <c r="E126">
        <v>1000000000</v>
      </c>
      <c r="F126">
        <v>7.0000000000000007E-2</v>
      </c>
      <c r="G126">
        <v>7.0000000000000007E-2</v>
      </c>
      <c r="H126">
        <v>10</v>
      </c>
      <c r="I126">
        <v>23</v>
      </c>
      <c r="J126">
        <v>23</v>
      </c>
      <c r="K126">
        <v>1000000000</v>
      </c>
      <c r="L126">
        <v>1000000000</v>
      </c>
      <c r="M126">
        <v>23</v>
      </c>
      <c r="N126" t="s">
        <v>1960</v>
      </c>
      <c r="O126" t="s">
        <v>1757</v>
      </c>
      <c r="P126">
        <v>14</v>
      </c>
      <c r="Q126">
        <v>1000000000</v>
      </c>
      <c r="R126">
        <v>1000000000</v>
      </c>
      <c r="S126">
        <v>6</v>
      </c>
      <c r="T126" t="s">
        <v>1756</v>
      </c>
      <c r="U126">
        <v>58</v>
      </c>
      <c r="V126">
        <v>1000000000</v>
      </c>
      <c r="W126">
        <v>7.0000000000000007E-2</v>
      </c>
      <c r="X126">
        <v>1000000000</v>
      </c>
      <c r="Y126">
        <v>10</v>
      </c>
      <c r="Z126">
        <v>10</v>
      </c>
      <c r="AA126">
        <v>1000000000</v>
      </c>
      <c r="AB126">
        <v>1000000000</v>
      </c>
      <c r="AC126">
        <v>7.0000000000000007E-2</v>
      </c>
      <c r="AD126">
        <v>1000000000</v>
      </c>
      <c r="AE126">
        <v>7.0000000000000007E-2</v>
      </c>
      <c r="AF126" t="s">
        <v>1960</v>
      </c>
      <c r="AG126" t="s">
        <v>1960</v>
      </c>
      <c r="AH126">
        <v>1</v>
      </c>
      <c r="AI126">
        <v>2</v>
      </c>
      <c r="AJ126">
        <v>30</v>
      </c>
      <c r="AK126" t="s">
        <v>1960</v>
      </c>
      <c r="AL126" t="s">
        <v>1960</v>
      </c>
      <c r="AM126" t="s">
        <v>1960</v>
      </c>
      <c r="AN126" t="s">
        <v>1960</v>
      </c>
      <c r="AO126" t="s">
        <v>1960</v>
      </c>
      <c r="AP126" t="s">
        <v>1960</v>
      </c>
      <c r="AQ126" t="s">
        <v>1960</v>
      </c>
      <c r="AR126" t="s">
        <v>1960</v>
      </c>
      <c r="AS126" t="s">
        <v>1960</v>
      </c>
      <c r="AT126" t="s">
        <v>1960</v>
      </c>
      <c r="AU126" t="s">
        <v>1960</v>
      </c>
      <c r="AV126" t="s">
        <v>1960</v>
      </c>
      <c r="AW126" t="s">
        <v>1960</v>
      </c>
      <c r="AX126" t="s">
        <v>1960</v>
      </c>
      <c r="AY126" t="s">
        <v>1960</v>
      </c>
      <c r="AZ126" t="s">
        <v>1960</v>
      </c>
    </row>
    <row r="127" spans="1:52" x14ac:dyDescent="0.2">
      <c r="A127" t="s">
        <v>463</v>
      </c>
      <c r="B127">
        <v>1163</v>
      </c>
      <c r="C127" t="s">
        <v>1756</v>
      </c>
      <c r="D127">
        <v>58</v>
      </c>
      <c r="E127">
        <v>0.1</v>
      </c>
      <c r="F127">
        <v>0.2</v>
      </c>
      <c r="G127">
        <v>0.2</v>
      </c>
      <c r="H127">
        <v>0.2</v>
      </c>
      <c r="I127">
        <v>1000000000</v>
      </c>
      <c r="J127">
        <v>1000000000</v>
      </c>
      <c r="K127">
        <v>1000000000</v>
      </c>
      <c r="L127">
        <v>1000000000</v>
      </c>
      <c r="M127">
        <v>1000000000</v>
      </c>
      <c r="N127" t="s">
        <v>1960</v>
      </c>
      <c r="O127" t="s">
        <v>1757</v>
      </c>
      <c r="P127">
        <v>14</v>
      </c>
      <c r="Q127">
        <v>1</v>
      </c>
      <c r="R127">
        <v>1000000000</v>
      </c>
      <c r="S127">
        <v>1000000000</v>
      </c>
      <c r="T127" t="s">
        <v>1756</v>
      </c>
      <c r="U127">
        <v>58</v>
      </c>
      <c r="V127">
        <v>1000000000</v>
      </c>
      <c r="W127">
        <v>0.2</v>
      </c>
      <c r="X127">
        <v>1000000000</v>
      </c>
      <c r="Y127">
        <v>1000000000</v>
      </c>
      <c r="Z127">
        <v>1000000000</v>
      </c>
      <c r="AA127">
        <v>1000000000</v>
      </c>
      <c r="AB127">
        <v>1000000000</v>
      </c>
      <c r="AC127">
        <v>0.2</v>
      </c>
      <c r="AD127">
        <v>1000000000</v>
      </c>
      <c r="AE127">
        <v>0.2</v>
      </c>
      <c r="AF127" t="s">
        <v>1960</v>
      </c>
      <c r="AG127" t="s">
        <v>1960</v>
      </c>
      <c r="AH127">
        <v>1</v>
      </c>
      <c r="AI127">
        <v>2</v>
      </c>
      <c r="AJ127">
        <v>30</v>
      </c>
      <c r="AK127" t="s">
        <v>1960</v>
      </c>
      <c r="AL127" t="s">
        <v>1960</v>
      </c>
      <c r="AM127" t="s">
        <v>1960</v>
      </c>
      <c r="AN127" t="s">
        <v>1960</v>
      </c>
      <c r="AO127" t="s">
        <v>1960</v>
      </c>
      <c r="AP127" t="s">
        <v>1960</v>
      </c>
      <c r="AQ127" t="s">
        <v>1960</v>
      </c>
      <c r="AR127" t="s">
        <v>1960</v>
      </c>
      <c r="AS127" t="s">
        <v>1960</v>
      </c>
      <c r="AT127" t="s">
        <v>1960</v>
      </c>
      <c r="AU127" t="s">
        <v>1960</v>
      </c>
      <c r="AV127" t="s">
        <v>1960</v>
      </c>
      <c r="AW127" t="s">
        <v>1960</v>
      </c>
      <c r="AX127" t="s">
        <v>1960</v>
      </c>
      <c r="AY127" t="s">
        <v>1960</v>
      </c>
      <c r="AZ127" t="s">
        <v>1960</v>
      </c>
    </row>
    <row r="128" spans="1:52" x14ac:dyDescent="0.2">
      <c r="A128" t="s">
        <v>1797</v>
      </c>
      <c r="B128">
        <v>1171</v>
      </c>
      <c r="C128" t="s">
        <v>1756</v>
      </c>
      <c r="D128">
        <v>58</v>
      </c>
      <c r="E128">
        <v>1000000000</v>
      </c>
      <c r="F128">
        <v>2</v>
      </c>
      <c r="G128">
        <v>2</v>
      </c>
      <c r="H128">
        <v>2</v>
      </c>
      <c r="I128">
        <v>1000000000</v>
      </c>
      <c r="J128">
        <v>1000000000</v>
      </c>
      <c r="K128">
        <v>1000000000</v>
      </c>
      <c r="L128">
        <v>1000000000</v>
      </c>
      <c r="M128">
        <v>1000000000</v>
      </c>
      <c r="N128" t="s">
        <v>1960</v>
      </c>
      <c r="O128" t="s">
        <v>1757</v>
      </c>
      <c r="P128">
        <v>14</v>
      </c>
      <c r="Q128">
        <v>1000000000</v>
      </c>
      <c r="R128">
        <v>1000000000</v>
      </c>
      <c r="S128">
        <v>1000000000</v>
      </c>
      <c r="T128" t="s">
        <v>1756</v>
      </c>
      <c r="U128">
        <v>58</v>
      </c>
      <c r="V128">
        <v>1000000000</v>
      </c>
      <c r="W128">
        <v>2</v>
      </c>
      <c r="X128">
        <v>1000000000</v>
      </c>
      <c r="Y128">
        <v>1000000000</v>
      </c>
      <c r="Z128">
        <v>1000000000</v>
      </c>
      <c r="AA128">
        <v>1000000000</v>
      </c>
      <c r="AB128">
        <v>1000000000</v>
      </c>
      <c r="AC128">
        <v>2</v>
      </c>
      <c r="AD128">
        <v>1000000000</v>
      </c>
      <c r="AE128">
        <v>2</v>
      </c>
      <c r="AF128" t="s">
        <v>1960</v>
      </c>
      <c r="AG128" t="s">
        <v>1960</v>
      </c>
      <c r="AH128">
        <v>1</v>
      </c>
      <c r="AI128">
        <v>2</v>
      </c>
      <c r="AJ128">
        <v>30</v>
      </c>
      <c r="AK128" t="s">
        <v>1960</v>
      </c>
      <c r="AL128" t="s">
        <v>1960</v>
      </c>
      <c r="AM128" t="s">
        <v>1960</v>
      </c>
      <c r="AN128" t="s">
        <v>1960</v>
      </c>
      <c r="AO128" t="s">
        <v>1960</v>
      </c>
      <c r="AP128" t="s">
        <v>1960</v>
      </c>
      <c r="AQ128" t="s">
        <v>1960</v>
      </c>
      <c r="AR128" t="s">
        <v>1960</v>
      </c>
      <c r="AS128" t="s">
        <v>1960</v>
      </c>
      <c r="AT128" t="s">
        <v>1960</v>
      </c>
      <c r="AU128" t="s">
        <v>1960</v>
      </c>
      <c r="AV128" t="s">
        <v>1960</v>
      </c>
      <c r="AW128" t="s">
        <v>1960</v>
      </c>
      <c r="AX128" t="s">
        <v>1960</v>
      </c>
      <c r="AY128" t="s">
        <v>1960</v>
      </c>
      <c r="AZ128" t="s">
        <v>1960</v>
      </c>
    </row>
    <row r="129" spans="1:52" x14ac:dyDescent="0.2">
      <c r="A129" t="s">
        <v>1798</v>
      </c>
      <c r="B129">
        <v>2561</v>
      </c>
      <c r="C129" t="s">
        <v>1756</v>
      </c>
      <c r="D129">
        <v>58</v>
      </c>
      <c r="E129">
        <v>1000000000</v>
      </c>
      <c r="F129">
        <v>0.2</v>
      </c>
      <c r="G129">
        <v>0.2</v>
      </c>
      <c r="H129">
        <v>0.2</v>
      </c>
      <c r="I129">
        <v>50</v>
      </c>
      <c r="J129">
        <v>50</v>
      </c>
      <c r="K129">
        <v>1000000000</v>
      </c>
      <c r="L129">
        <v>1000000000</v>
      </c>
      <c r="M129">
        <v>50</v>
      </c>
      <c r="N129" t="s">
        <v>1960</v>
      </c>
      <c r="O129" t="s">
        <v>1757</v>
      </c>
      <c r="P129">
        <v>14</v>
      </c>
      <c r="Q129">
        <v>1000000000</v>
      </c>
      <c r="R129">
        <v>1000000000</v>
      </c>
      <c r="S129">
        <v>30</v>
      </c>
      <c r="T129" t="s">
        <v>1756</v>
      </c>
      <c r="U129">
        <v>58</v>
      </c>
      <c r="V129">
        <v>1000000000</v>
      </c>
      <c r="W129">
        <v>0.2</v>
      </c>
      <c r="X129">
        <v>1000000000</v>
      </c>
      <c r="Y129">
        <v>50</v>
      </c>
      <c r="Z129">
        <v>50</v>
      </c>
      <c r="AA129">
        <v>1000000000</v>
      </c>
      <c r="AB129">
        <v>1000000000</v>
      </c>
      <c r="AC129">
        <v>0.2</v>
      </c>
      <c r="AD129">
        <v>1000000000</v>
      </c>
      <c r="AE129">
        <v>0.2</v>
      </c>
      <c r="AF129" t="s">
        <v>1960</v>
      </c>
      <c r="AG129" t="s">
        <v>1960</v>
      </c>
      <c r="AH129">
        <v>1</v>
      </c>
      <c r="AI129">
        <v>2</v>
      </c>
      <c r="AJ129">
        <v>30</v>
      </c>
      <c r="AK129" t="s">
        <v>1960</v>
      </c>
      <c r="AL129" t="s">
        <v>1960</v>
      </c>
      <c r="AM129" t="s">
        <v>1960</v>
      </c>
      <c r="AN129" t="s">
        <v>1960</v>
      </c>
      <c r="AO129" t="s">
        <v>1960</v>
      </c>
      <c r="AP129" t="s">
        <v>1960</v>
      </c>
      <c r="AQ129" t="s">
        <v>1960</v>
      </c>
      <c r="AR129" t="s">
        <v>1960</v>
      </c>
      <c r="AS129" t="s">
        <v>1960</v>
      </c>
      <c r="AT129" t="s">
        <v>1960</v>
      </c>
      <c r="AU129" t="s">
        <v>1960</v>
      </c>
      <c r="AV129" t="s">
        <v>1960</v>
      </c>
      <c r="AW129" t="s">
        <v>1960</v>
      </c>
      <c r="AX129" t="s">
        <v>1960</v>
      </c>
      <c r="AY129" t="s">
        <v>1960</v>
      </c>
      <c r="AZ129" t="s">
        <v>1960</v>
      </c>
    </row>
    <row r="130" spans="1:52" x14ac:dyDescent="0.2">
      <c r="A130" t="s">
        <v>1799</v>
      </c>
      <c r="B130">
        <v>1385</v>
      </c>
      <c r="C130" t="s">
        <v>1756</v>
      </c>
      <c r="D130">
        <v>58</v>
      </c>
      <c r="E130">
        <v>1000000000</v>
      </c>
      <c r="F130">
        <v>0.15</v>
      </c>
      <c r="G130">
        <v>0.15</v>
      </c>
      <c r="H130">
        <v>0.15</v>
      </c>
      <c r="I130">
        <v>1000000000</v>
      </c>
      <c r="J130">
        <v>1000000000</v>
      </c>
      <c r="K130">
        <v>1000000000</v>
      </c>
      <c r="L130">
        <v>1000000000</v>
      </c>
      <c r="M130">
        <v>1000000000</v>
      </c>
      <c r="N130" t="s">
        <v>1960</v>
      </c>
      <c r="O130" t="s">
        <v>1757</v>
      </c>
      <c r="P130">
        <v>14</v>
      </c>
      <c r="Q130">
        <v>1000000000</v>
      </c>
      <c r="R130">
        <v>1000000000</v>
      </c>
      <c r="S130">
        <v>1000000000</v>
      </c>
      <c r="T130" t="s">
        <v>1756</v>
      </c>
      <c r="U130">
        <v>58</v>
      </c>
      <c r="V130">
        <v>1000000000</v>
      </c>
      <c r="W130">
        <v>0.15</v>
      </c>
      <c r="X130">
        <v>1000000000</v>
      </c>
      <c r="Y130">
        <v>1000000000</v>
      </c>
      <c r="Z130">
        <v>1000000000</v>
      </c>
      <c r="AA130">
        <v>1000000000</v>
      </c>
      <c r="AB130">
        <v>1000000000</v>
      </c>
      <c r="AC130">
        <v>0.15</v>
      </c>
      <c r="AD130">
        <v>1000000000</v>
      </c>
      <c r="AE130">
        <v>0.15</v>
      </c>
      <c r="AF130" t="s">
        <v>1960</v>
      </c>
      <c r="AG130" t="s">
        <v>1960</v>
      </c>
      <c r="AH130">
        <v>1</v>
      </c>
      <c r="AI130">
        <v>2</v>
      </c>
      <c r="AJ130">
        <v>30</v>
      </c>
      <c r="AK130" t="s">
        <v>1960</v>
      </c>
      <c r="AL130" t="s">
        <v>1960</v>
      </c>
      <c r="AM130" t="s">
        <v>1960</v>
      </c>
      <c r="AN130" t="s">
        <v>1960</v>
      </c>
      <c r="AO130" t="s">
        <v>1960</v>
      </c>
      <c r="AP130" t="s">
        <v>1960</v>
      </c>
      <c r="AQ130" t="s">
        <v>1960</v>
      </c>
      <c r="AR130" t="s">
        <v>1960</v>
      </c>
      <c r="AS130" t="s">
        <v>1960</v>
      </c>
      <c r="AT130" t="s">
        <v>1960</v>
      </c>
      <c r="AU130" t="s">
        <v>1960</v>
      </c>
      <c r="AV130" t="s">
        <v>1960</v>
      </c>
      <c r="AW130" t="s">
        <v>1960</v>
      </c>
      <c r="AX130" t="s">
        <v>1960</v>
      </c>
      <c r="AY130" t="s">
        <v>1960</v>
      </c>
      <c r="AZ130" t="s">
        <v>1960</v>
      </c>
    </row>
    <row r="131" spans="1:52" x14ac:dyDescent="0.2">
      <c r="A131" t="s">
        <v>1800</v>
      </c>
      <c r="B131">
        <v>4417</v>
      </c>
      <c r="C131" t="s">
        <v>1756</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1960</v>
      </c>
      <c r="O131" t="s">
        <v>1757</v>
      </c>
      <c r="P131">
        <v>14</v>
      </c>
      <c r="Q131">
        <v>1000000000</v>
      </c>
      <c r="R131">
        <v>1000000000</v>
      </c>
      <c r="S131">
        <v>1000000000</v>
      </c>
      <c r="T131" t="s">
        <v>1756</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1960</v>
      </c>
      <c r="AG131" t="s">
        <v>1960</v>
      </c>
      <c r="AH131">
        <v>1</v>
      </c>
      <c r="AI131">
        <v>2</v>
      </c>
      <c r="AJ131">
        <v>30</v>
      </c>
      <c r="AK131" t="s">
        <v>1960</v>
      </c>
      <c r="AL131" t="s">
        <v>1960</v>
      </c>
      <c r="AM131" t="s">
        <v>1960</v>
      </c>
      <c r="AN131" t="s">
        <v>1960</v>
      </c>
      <c r="AO131" t="s">
        <v>1960</v>
      </c>
      <c r="AP131" t="s">
        <v>1960</v>
      </c>
      <c r="AQ131" t="s">
        <v>1960</v>
      </c>
      <c r="AR131" t="s">
        <v>1960</v>
      </c>
      <c r="AS131" t="s">
        <v>1960</v>
      </c>
      <c r="AT131" t="s">
        <v>1960</v>
      </c>
      <c r="AU131" t="s">
        <v>1960</v>
      </c>
      <c r="AV131" t="s">
        <v>1960</v>
      </c>
      <c r="AW131" t="s">
        <v>1960</v>
      </c>
      <c r="AX131" t="s">
        <v>1960</v>
      </c>
      <c r="AY131" t="s">
        <v>1960</v>
      </c>
      <c r="AZ131" t="s">
        <v>1960</v>
      </c>
    </row>
    <row r="132" spans="1:52" x14ac:dyDescent="0.2">
      <c r="A132" t="s">
        <v>1672</v>
      </c>
      <c r="B132">
        <v>1154</v>
      </c>
      <c r="C132" t="s">
        <v>1756</v>
      </c>
      <c r="D132">
        <v>58</v>
      </c>
      <c r="E132">
        <v>1000000000</v>
      </c>
      <c r="F132">
        <v>3</v>
      </c>
      <c r="G132">
        <v>3</v>
      </c>
      <c r="H132">
        <v>3</v>
      </c>
      <c r="I132">
        <v>1000000000</v>
      </c>
      <c r="J132">
        <v>1000000000</v>
      </c>
      <c r="K132">
        <v>1000000000</v>
      </c>
      <c r="L132">
        <v>1000000000</v>
      </c>
      <c r="M132">
        <v>1000000000</v>
      </c>
      <c r="N132" t="s">
        <v>1960</v>
      </c>
      <c r="O132" t="s">
        <v>1757</v>
      </c>
      <c r="P132">
        <v>14</v>
      </c>
      <c r="Q132">
        <v>1000000000</v>
      </c>
      <c r="R132">
        <v>1000000000</v>
      </c>
      <c r="S132">
        <v>1000000000</v>
      </c>
      <c r="T132" t="s">
        <v>1756</v>
      </c>
      <c r="U132">
        <v>58</v>
      </c>
      <c r="V132">
        <v>1000000000</v>
      </c>
      <c r="W132">
        <v>3</v>
      </c>
      <c r="X132">
        <v>1000000000</v>
      </c>
      <c r="Y132">
        <v>1000000000</v>
      </c>
      <c r="Z132">
        <v>1000000000</v>
      </c>
      <c r="AA132">
        <v>1000000000</v>
      </c>
      <c r="AB132">
        <v>1000000000</v>
      </c>
      <c r="AC132">
        <v>3</v>
      </c>
      <c r="AD132">
        <v>1000000000</v>
      </c>
      <c r="AE132">
        <v>3</v>
      </c>
      <c r="AF132" t="s">
        <v>1960</v>
      </c>
      <c r="AG132" t="s">
        <v>1960</v>
      </c>
      <c r="AH132">
        <v>1</v>
      </c>
      <c r="AI132">
        <v>2</v>
      </c>
      <c r="AJ132">
        <v>30</v>
      </c>
      <c r="AK132" t="s">
        <v>1960</v>
      </c>
      <c r="AL132" t="s">
        <v>1960</v>
      </c>
      <c r="AM132" t="s">
        <v>1960</v>
      </c>
      <c r="AN132" t="s">
        <v>1960</v>
      </c>
      <c r="AO132" t="s">
        <v>1960</v>
      </c>
      <c r="AP132" t="s">
        <v>1960</v>
      </c>
      <c r="AQ132" t="s">
        <v>1960</v>
      </c>
      <c r="AR132" t="s">
        <v>1960</v>
      </c>
      <c r="AS132" t="s">
        <v>1960</v>
      </c>
      <c r="AT132" t="s">
        <v>1960</v>
      </c>
      <c r="AU132" t="s">
        <v>1960</v>
      </c>
      <c r="AV132" t="s">
        <v>1960</v>
      </c>
      <c r="AW132" t="s">
        <v>1960</v>
      </c>
      <c r="AX132" t="s">
        <v>1960</v>
      </c>
      <c r="AY132" t="s">
        <v>1960</v>
      </c>
      <c r="AZ132" t="s">
        <v>1960</v>
      </c>
    </row>
    <row r="133" spans="1:52" x14ac:dyDescent="0.2">
      <c r="A133" t="s">
        <v>1675</v>
      </c>
      <c r="B133">
        <v>174</v>
      </c>
      <c r="C133" t="s">
        <v>1756</v>
      </c>
      <c r="D133">
        <v>58</v>
      </c>
      <c r="E133">
        <v>1000000000</v>
      </c>
      <c r="F133">
        <v>0.75</v>
      </c>
      <c r="G133">
        <v>0.75</v>
      </c>
      <c r="H133">
        <v>0.75</v>
      </c>
      <c r="I133">
        <v>1000000000</v>
      </c>
      <c r="J133">
        <v>1000000000</v>
      </c>
      <c r="K133">
        <v>1000000000</v>
      </c>
      <c r="L133">
        <v>1000000000</v>
      </c>
      <c r="M133">
        <v>1000000000</v>
      </c>
      <c r="N133" t="s">
        <v>1960</v>
      </c>
      <c r="O133" t="s">
        <v>1757</v>
      </c>
      <c r="P133">
        <v>14</v>
      </c>
      <c r="Q133">
        <v>1000000000</v>
      </c>
      <c r="R133">
        <v>1000000000</v>
      </c>
      <c r="S133">
        <v>1000000000</v>
      </c>
      <c r="T133" t="s">
        <v>1756</v>
      </c>
      <c r="U133">
        <v>58</v>
      </c>
      <c r="V133">
        <v>1000000000</v>
      </c>
      <c r="W133">
        <v>0.75</v>
      </c>
      <c r="X133">
        <v>1000000000</v>
      </c>
      <c r="Y133">
        <v>1000000000</v>
      </c>
      <c r="Z133">
        <v>1000000000</v>
      </c>
      <c r="AA133">
        <v>1000000000</v>
      </c>
      <c r="AB133">
        <v>1000000000</v>
      </c>
      <c r="AC133">
        <v>0.75</v>
      </c>
      <c r="AD133">
        <v>1000000000</v>
      </c>
      <c r="AE133">
        <v>0.75</v>
      </c>
      <c r="AF133" t="s">
        <v>1960</v>
      </c>
      <c r="AG133" t="s">
        <v>1960</v>
      </c>
      <c r="AH133">
        <v>1</v>
      </c>
      <c r="AI133">
        <v>2</v>
      </c>
      <c r="AJ133">
        <v>30</v>
      </c>
      <c r="AK133" t="s">
        <v>1960</v>
      </c>
      <c r="AL133" t="s">
        <v>1960</v>
      </c>
      <c r="AM133" t="s">
        <v>1960</v>
      </c>
      <c r="AN133" t="s">
        <v>1960</v>
      </c>
      <c r="AO133" t="s">
        <v>1960</v>
      </c>
      <c r="AP133" t="s">
        <v>1960</v>
      </c>
      <c r="AQ133" t="s">
        <v>1960</v>
      </c>
      <c r="AR133" t="s">
        <v>1960</v>
      </c>
      <c r="AS133" t="s">
        <v>1960</v>
      </c>
      <c r="AT133" t="s">
        <v>1960</v>
      </c>
      <c r="AU133" t="s">
        <v>1960</v>
      </c>
      <c r="AV133" t="s">
        <v>1960</v>
      </c>
      <c r="AW133" t="s">
        <v>1960</v>
      </c>
      <c r="AX133" t="s">
        <v>1960</v>
      </c>
      <c r="AY133" t="s">
        <v>1960</v>
      </c>
      <c r="AZ133" t="s">
        <v>1960</v>
      </c>
    </row>
    <row r="134" spans="1:52" x14ac:dyDescent="0.2">
      <c r="A134" t="s">
        <v>1676</v>
      </c>
      <c r="B134">
        <v>1516</v>
      </c>
      <c r="C134" t="s">
        <v>1756</v>
      </c>
      <c r="D134">
        <v>58</v>
      </c>
      <c r="E134">
        <v>1000000000</v>
      </c>
      <c r="F134">
        <v>2</v>
      </c>
      <c r="G134">
        <v>2</v>
      </c>
      <c r="H134">
        <v>2</v>
      </c>
      <c r="I134">
        <v>1000000000</v>
      </c>
      <c r="J134">
        <v>1000000000</v>
      </c>
      <c r="K134">
        <v>1000000000</v>
      </c>
      <c r="L134">
        <v>1000000000</v>
      </c>
      <c r="M134">
        <v>1000000000</v>
      </c>
      <c r="N134" t="s">
        <v>1960</v>
      </c>
      <c r="O134" t="s">
        <v>1757</v>
      </c>
      <c r="P134">
        <v>14</v>
      </c>
      <c r="Q134">
        <v>1000000000</v>
      </c>
      <c r="R134">
        <v>1000000000</v>
      </c>
      <c r="S134">
        <v>1000000000</v>
      </c>
      <c r="T134" t="s">
        <v>1756</v>
      </c>
      <c r="U134">
        <v>58</v>
      </c>
      <c r="V134">
        <v>1000000000</v>
      </c>
      <c r="W134">
        <v>2</v>
      </c>
      <c r="X134">
        <v>1000000000</v>
      </c>
      <c r="Y134">
        <v>1000000000</v>
      </c>
      <c r="Z134">
        <v>1000000000</v>
      </c>
      <c r="AA134">
        <v>1000000000</v>
      </c>
      <c r="AB134">
        <v>1000000000</v>
      </c>
      <c r="AC134">
        <v>2</v>
      </c>
      <c r="AD134">
        <v>1000000000</v>
      </c>
      <c r="AE134">
        <v>2</v>
      </c>
      <c r="AF134" t="s">
        <v>1960</v>
      </c>
      <c r="AG134" t="s">
        <v>1960</v>
      </c>
      <c r="AH134">
        <v>1</v>
      </c>
      <c r="AI134">
        <v>2</v>
      </c>
      <c r="AJ134">
        <v>30</v>
      </c>
      <c r="AK134" t="s">
        <v>1960</v>
      </c>
      <c r="AL134" t="s">
        <v>1960</v>
      </c>
      <c r="AM134" t="s">
        <v>1960</v>
      </c>
      <c r="AN134" t="s">
        <v>1960</v>
      </c>
      <c r="AO134" t="s">
        <v>1960</v>
      </c>
      <c r="AP134" t="s">
        <v>1960</v>
      </c>
      <c r="AQ134" t="s">
        <v>1960</v>
      </c>
      <c r="AR134" t="s">
        <v>1960</v>
      </c>
      <c r="AS134" t="s">
        <v>1960</v>
      </c>
      <c r="AT134" t="s">
        <v>1960</v>
      </c>
      <c r="AU134" t="s">
        <v>1960</v>
      </c>
      <c r="AV134" t="s">
        <v>1960</v>
      </c>
      <c r="AW134" t="s">
        <v>1960</v>
      </c>
      <c r="AX134" t="s">
        <v>1960</v>
      </c>
      <c r="AY134" t="s">
        <v>1960</v>
      </c>
      <c r="AZ134" t="s">
        <v>1960</v>
      </c>
    </row>
    <row r="135" spans="1:52" x14ac:dyDescent="0.2">
      <c r="A135" t="s">
        <v>1678</v>
      </c>
      <c r="B135">
        <v>725</v>
      </c>
      <c r="C135" t="s">
        <v>1756</v>
      </c>
      <c r="D135">
        <v>58</v>
      </c>
      <c r="E135">
        <v>1000000000</v>
      </c>
      <c r="F135">
        <v>2</v>
      </c>
      <c r="G135">
        <v>2</v>
      </c>
      <c r="H135">
        <v>2</v>
      </c>
      <c r="I135">
        <v>1000000000</v>
      </c>
      <c r="J135">
        <v>1000000000</v>
      </c>
      <c r="K135">
        <v>1000000000</v>
      </c>
      <c r="L135">
        <v>1000000000</v>
      </c>
      <c r="M135">
        <v>1000000000</v>
      </c>
      <c r="N135" t="s">
        <v>1960</v>
      </c>
      <c r="O135" t="s">
        <v>1757</v>
      </c>
      <c r="P135">
        <v>14</v>
      </c>
      <c r="Q135">
        <v>1000000000</v>
      </c>
      <c r="R135">
        <v>1000000000</v>
      </c>
      <c r="S135">
        <v>1000000000</v>
      </c>
      <c r="T135" t="s">
        <v>1756</v>
      </c>
      <c r="U135">
        <v>58</v>
      </c>
      <c r="V135">
        <v>1000000000</v>
      </c>
      <c r="W135">
        <v>2</v>
      </c>
      <c r="X135">
        <v>1000000000</v>
      </c>
      <c r="Y135">
        <v>1000000000</v>
      </c>
      <c r="Z135">
        <v>1000000000</v>
      </c>
      <c r="AA135">
        <v>1000000000</v>
      </c>
      <c r="AB135">
        <v>1000000000</v>
      </c>
      <c r="AC135">
        <v>2</v>
      </c>
      <c r="AD135">
        <v>1000000000</v>
      </c>
      <c r="AE135">
        <v>2</v>
      </c>
      <c r="AF135" t="s">
        <v>1960</v>
      </c>
      <c r="AG135" t="s">
        <v>1960</v>
      </c>
      <c r="AH135">
        <v>1</v>
      </c>
      <c r="AI135">
        <v>2</v>
      </c>
      <c r="AJ135">
        <v>30</v>
      </c>
      <c r="AK135" t="s">
        <v>1960</v>
      </c>
      <c r="AL135" t="s">
        <v>1960</v>
      </c>
      <c r="AM135" t="s">
        <v>1960</v>
      </c>
      <c r="AN135" t="s">
        <v>1960</v>
      </c>
      <c r="AO135" t="s">
        <v>1960</v>
      </c>
      <c r="AP135" t="s">
        <v>1960</v>
      </c>
      <c r="AQ135" t="s">
        <v>1960</v>
      </c>
      <c r="AR135" t="s">
        <v>1960</v>
      </c>
      <c r="AS135" t="s">
        <v>1960</v>
      </c>
      <c r="AT135" t="s">
        <v>1960</v>
      </c>
      <c r="AU135" t="s">
        <v>1960</v>
      </c>
      <c r="AV135" t="s">
        <v>1960</v>
      </c>
      <c r="AW135" t="s">
        <v>1960</v>
      </c>
      <c r="AX135" t="s">
        <v>1960</v>
      </c>
      <c r="AY135" t="s">
        <v>1960</v>
      </c>
      <c r="AZ135" t="s">
        <v>1960</v>
      </c>
    </row>
    <row r="136" spans="1:52" x14ac:dyDescent="0.2">
      <c r="A136" t="s">
        <v>1679</v>
      </c>
      <c r="B136">
        <v>412</v>
      </c>
      <c r="C136" t="s">
        <v>1756</v>
      </c>
      <c r="D136">
        <v>58</v>
      </c>
      <c r="E136">
        <v>1000000000</v>
      </c>
      <c r="F136">
        <v>2</v>
      </c>
      <c r="G136">
        <v>2</v>
      </c>
      <c r="H136">
        <v>2</v>
      </c>
      <c r="I136">
        <v>1000000000</v>
      </c>
      <c r="J136">
        <v>1000000000</v>
      </c>
      <c r="K136">
        <v>1000000000</v>
      </c>
      <c r="L136">
        <v>1000000000</v>
      </c>
      <c r="M136">
        <v>1000000000</v>
      </c>
      <c r="N136" t="s">
        <v>1960</v>
      </c>
      <c r="O136" t="s">
        <v>1757</v>
      </c>
      <c r="P136">
        <v>14</v>
      </c>
      <c r="Q136">
        <v>1000000000</v>
      </c>
      <c r="R136">
        <v>1000000000</v>
      </c>
      <c r="S136">
        <v>1000000000</v>
      </c>
      <c r="T136" t="s">
        <v>1756</v>
      </c>
      <c r="U136">
        <v>58</v>
      </c>
      <c r="V136">
        <v>1000000000</v>
      </c>
      <c r="W136">
        <v>2</v>
      </c>
      <c r="X136">
        <v>1000000000</v>
      </c>
      <c r="Y136">
        <v>1000000000</v>
      </c>
      <c r="Z136">
        <v>1000000000</v>
      </c>
      <c r="AA136">
        <v>1000000000</v>
      </c>
      <c r="AB136">
        <v>1000000000</v>
      </c>
      <c r="AC136">
        <v>2</v>
      </c>
      <c r="AD136">
        <v>1000000000</v>
      </c>
      <c r="AE136">
        <v>2</v>
      </c>
      <c r="AF136" t="s">
        <v>1960</v>
      </c>
      <c r="AG136" t="s">
        <v>1960</v>
      </c>
      <c r="AH136">
        <v>1</v>
      </c>
      <c r="AI136">
        <v>2</v>
      </c>
      <c r="AJ136">
        <v>30</v>
      </c>
      <c r="AK136" t="s">
        <v>1960</v>
      </c>
      <c r="AL136" t="s">
        <v>1960</v>
      </c>
      <c r="AM136" t="s">
        <v>1960</v>
      </c>
      <c r="AN136" t="s">
        <v>1960</v>
      </c>
      <c r="AO136" t="s">
        <v>1960</v>
      </c>
      <c r="AP136" t="s">
        <v>1960</v>
      </c>
      <c r="AQ136" t="s">
        <v>1960</v>
      </c>
      <c r="AR136" t="s">
        <v>1960</v>
      </c>
      <c r="AS136" t="s">
        <v>1960</v>
      </c>
      <c r="AT136" t="s">
        <v>1960</v>
      </c>
      <c r="AU136" t="s">
        <v>1960</v>
      </c>
      <c r="AV136" t="s">
        <v>1960</v>
      </c>
      <c r="AW136" t="s">
        <v>1960</v>
      </c>
      <c r="AX136" t="s">
        <v>1960</v>
      </c>
      <c r="AY136" t="s">
        <v>1960</v>
      </c>
      <c r="AZ136" t="s">
        <v>1960</v>
      </c>
    </row>
    <row r="137" spans="1:52" x14ac:dyDescent="0.2">
      <c r="A137" t="s">
        <v>1801</v>
      </c>
      <c r="B137">
        <v>508</v>
      </c>
      <c r="C137" t="s">
        <v>1756</v>
      </c>
      <c r="D137">
        <v>58</v>
      </c>
      <c r="E137">
        <v>150</v>
      </c>
      <c r="F137">
        <v>39</v>
      </c>
      <c r="G137">
        <v>200</v>
      </c>
      <c r="H137">
        <v>200</v>
      </c>
      <c r="I137">
        <v>1000000000</v>
      </c>
      <c r="J137">
        <v>1000000000</v>
      </c>
      <c r="K137">
        <v>1000000000</v>
      </c>
      <c r="L137">
        <v>1000000000</v>
      </c>
      <c r="M137">
        <v>1000000000</v>
      </c>
      <c r="N137" t="s">
        <v>1960</v>
      </c>
      <c r="O137" t="s">
        <v>1757</v>
      </c>
      <c r="P137">
        <v>14</v>
      </c>
      <c r="Q137">
        <v>50000</v>
      </c>
      <c r="R137">
        <v>1000000000</v>
      </c>
      <c r="S137">
        <v>1000000000</v>
      </c>
      <c r="T137" t="s">
        <v>1756</v>
      </c>
      <c r="U137">
        <v>58</v>
      </c>
      <c r="V137">
        <v>150</v>
      </c>
      <c r="W137">
        <v>1000000000</v>
      </c>
      <c r="X137">
        <v>1000000000</v>
      </c>
      <c r="Y137">
        <v>1000000000</v>
      </c>
      <c r="Z137">
        <v>1000000000</v>
      </c>
      <c r="AA137">
        <v>1000000000</v>
      </c>
      <c r="AB137">
        <v>1000000000</v>
      </c>
      <c r="AC137">
        <v>1000000000</v>
      </c>
      <c r="AD137">
        <v>1000000000</v>
      </c>
      <c r="AE137">
        <v>1000000000</v>
      </c>
      <c r="AF137">
        <v>1</v>
      </c>
      <c r="AG137" t="s">
        <v>1960</v>
      </c>
      <c r="AH137" t="s">
        <v>1960</v>
      </c>
      <c r="AI137" t="s">
        <v>1960</v>
      </c>
      <c r="AJ137">
        <v>100</v>
      </c>
      <c r="AK137" t="s">
        <v>1960</v>
      </c>
      <c r="AL137" t="s">
        <v>2234</v>
      </c>
      <c r="AM137" t="s">
        <v>1960</v>
      </c>
      <c r="AN137" t="s">
        <v>2235</v>
      </c>
      <c r="AO137" t="s">
        <v>1960</v>
      </c>
      <c r="AP137" t="s">
        <v>1960</v>
      </c>
      <c r="AQ137" t="s">
        <v>1960</v>
      </c>
      <c r="AR137" t="s">
        <v>1960</v>
      </c>
      <c r="AS137" t="s">
        <v>1960</v>
      </c>
      <c r="AT137" t="s">
        <v>1960</v>
      </c>
      <c r="AU137" t="s">
        <v>1960</v>
      </c>
      <c r="AV137" t="s">
        <v>1960</v>
      </c>
      <c r="AW137" t="s">
        <v>1960</v>
      </c>
      <c r="AX137" t="s">
        <v>1960</v>
      </c>
      <c r="AY137" t="s">
        <v>1960</v>
      </c>
      <c r="AZ137" t="s">
        <v>1960</v>
      </c>
    </row>
    <row r="138" spans="1:52" x14ac:dyDescent="0.2">
      <c r="A138" t="s">
        <v>1802</v>
      </c>
      <c r="B138">
        <v>537</v>
      </c>
      <c r="C138" t="s">
        <v>1756</v>
      </c>
      <c r="D138">
        <v>58</v>
      </c>
      <c r="E138">
        <v>2</v>
      </c>
      <c r="F138">
        <v>3</v>
      </c>
      <c r="G138">
        <v>3</v>
      </c>
      <c r="H138">
        <v>20</v>
      </c>
      <c r="I138">
        <v>20</v>
      </c>
      <c r="J138">
        <v>20</v>
      </c>
      <c r="K138">
        <v>1000000000</v>
      </c>
      <c r="L138">
        <v>1000000000</v>
      </c>
      <c r="M138">
        <v>20</v>
      </c>
      <c r="N138" t="s">
        <v>1960</v>
      </c>
      <c r="O138" t="s">
        <v>1757</v>
      </c>
      <c r="P138">
        <v>14</v>
      </c>
      <c r="Q138">
        <v>3</v>
      </c>
      <c r="R138">
        <v>1000000000</v>
      </c>
      <c r="S138">
        <v>1500</v>
      </c>
      <c r="T138" t="s">
        <v>1756</v>
      </c>
      <c r="U138">
        <v>58</v>
      </c>
      <c r="V138">
        <v>2</v>
      </c>
      <c r="W138">
        <v>3</v>
      </c>
      <c r="X138">
        <v>1000000000</v>
      </c>
      <c r="Y138">
        <v>20</v>
      </c>
      <c r="Z138">
        <v>20</v>
      </c>
      <c r="AA138">
        <v>1000000000</v>
      </c>
      <c r="AB138">
        <v>1000000000</v>
      </c>
      <c r="AC138">
        <v>3</v>
      </c>
      <c r="AD138">
        <v>1000000000</v>
      </c>
      <c r="AE138">
        <v>3</v>
      </c>
      <c r="AF138">
        <v>1</v>
      </c>
      <c r="AG138" t="s">
        <v>1960</v>
      </c>
      <c r="AH138" t="s">
        <v>1960</v>
      </c>
      <c r="AI138" t="s">
        <v>1960</v>
      </c>
      <c r="AJ138">
        <v>100</v>
      </c>
      <c r="AK138" t="s">
        <v>1960</v>
      </c>
      <c r="AL138" t="s">
        <v>1960</v>
      </c>
      <c r="AM138" t="s">
        <v>1960</v>
      </c>
      <c r="AN138" t="s">
        <v>1960</v>
      </c>
      <c r="AO138" t="s">
        <v>1960</v>
      </c>
      <c r="AP138" t="s">
        <v>1960</v>
      </c>
      <c r="AQ138" t="s">
        <v>1960</v>
      </c>
      <c r="AR138" t="s">
        <v>1960</v>
      </c>
      <c r="AS138" t="s">
        <v>1960</v>
      </c>
      <c r="AT138" t="s">
        <v>1960</v>
      </c>
      <c r="AU138" t="s">
        <v>1960</v>
      </c>
      <c r="AV138" t="s">
        <v>1960</v>
      </c>
      <c r="AW138" t="s">
        <v>1960</v>
      </c>
      <c r="AX138" t="s">
        <v>1960</v>
      </c>
      <c r="AY138" t="s">
        <v>1960</v>
      </c>
      <c r="AZ138" t="s">
        <v>1960</v>
      </c>
    </row>
    <row r="139" spans="1:52" x14ac:dyDescent="0.2">
      <c r="A139" t="s">
        <v>1803</v>
      </c>
      <c r="B139">
        <v>2595</v>
      </c>
      <c r="C139" t="s">
        <v>1756</v>
      </c>
      <c r="D139">
        <v>58</v>
      </c>
      <c r="E139">
        <v>1000000000</v>
      </c>
      <c r="F139">
        <v>5.5</v>
      </c>
      <c r="G139">
        <v>5.5</v>
      </c>
      <c r="H139">
        <v>50</v>
      </c>
      <c r="I139">
        <v>50</v>
      </c>
      <c r="J139">
        <v>50</v>
      </c>
      <c r="K139">
        <v>1000000000</v>
      </c>
      <c r="L139">
        <v>1000000000</v>
      </c>
      <c r="M139">
        <v>50</v>
      </c>
      <c r="N139" t="s">
        <v>1960</v>
      </c>
      <c r="O139" t="s">
        <v>1757</v>
      </c>
      <c r="P139">
        <v>14</v>
      </c>
      <c r="Q139">
        <v>1000000000</v>
      </c>
      <c r="R139">
        <v>1000000000</v>
      </c>
      <c r="S139">
        <v>1500</v>
      </c>
      <c r="T139" t="s">
        <v>1756</v>
      </c>
      <c r="U139">
        <v>58</v>
      </c>
      <c r="V139">
        <v>1000000000</v>
      </c>
      <c r="W139">
        <v>5.5</v>
      </c>
      <c r="X139">
        <v>1000000000</v>
      </c>
      <c r="Y139">
        <v>50</v>
      </c>
      <c r="Z139">
        <v>50</v>
      </c>
      <c r="AA139">
        <v>1000000000</v>
      </c>
      <c r="AB139">
        <v>1000000000</v>
      </c>
      <c r="AC139">
        <v>5.5</v>
      </c>
      <c r="AD139">
        <v>1000000000</v>
      </c>
      <c r="AE139">
        <v>5.5</v>
      </c>
      <c r="AF139">
        <v>1</v>
      </c>
      <c r="AG139" t="s">
        <v>1960</v>
      </c>
      <c r="AH139" t="s">
        <v>1960</v>
      </c>
      <c r="AI139" t="s">
        <v>1960</v>
      </c>
      <c r="AJ139">
        <v>100</v>
      </c>
      <c r="AK139" t="s">
        <v>1960</v>
      </c>
      <c r="AL139" t="s">
        <v>1960</v>
      </c>
      <c r="AM139" t="s">
        <v>1960</v>
      </c>
      <c r="AN139" t="s">
        <v>1960</v>
      </c>
      <c r="AO139" t="s">
        <v>1960</v>
      </c>
      <c r="AP139" t="s">
        <v>1960</v>
      </c>
      <c r="AQ139" t="s">
        <v>1960</v>
      </c>
      <c r="AR139" t="s">
        <v>1960</v>
      </c>
      <c r="AS139" t="s">
        <v>1960</v>
      </c>
      <c r="AT139" t="s">
        <v>1960</v>
      </c>
      <c r="AU139" t="s">
        <v>1960</v>
      </c>
      <c r="AV139" t="s">
        <v>1960</v>
      </c>
      <c r="AW139" t="s">
        <v>1960</v>
      </c>
      <c r="AX139" t="s">
        <v>1960</v>
      </c>
      <c r="AY139" t="s">
        <v>1960</v>
      </c>
      <c r="AZ139" t="s">
        <v>1960</v>
      </c>
    </row>
    <row r="140" spans="1:52" x14ac:dyDescent="0.2">
      <c r="A140" t="s">
        <v>1804</v>
      </c>
      <c r="B140">
        <v>1556</v>
      </c>
      <c r="C140" t="s">
        <v>1756</v>
      </c>
      <c r="D140">
        <v>58</v>
      </c>
      <c r="E140">
        <v>1000000000</v>
      </c>
      <c r="F140">
        <v>6</v>
      </c>
      <c r="G140">
        <v>6</v>
      </c>
      <c r="H140">
        <v>20</v>
      </c>
      <c r="I140">
        <v>20</v>
      </c>
      <c r="J140">
        <v>20</v>
      </c>
      <c r="K140">
        <v>1000000000</v>
      </c>
      <c r="L140">
        <v>1000000000</v>
      </c>
      <c r="M140">
        <v>20</v>
      </c>
      <c r="N140" t="s">
        <v>1960</v>
      </c>
      <c r="O140" t="s">
        <v>1757</v>
      </c>
      <c r="P140">
        <v>14</v>
      </c>
      <c r="Q140">
        <v>1000000000</v>
      </c>
      <c r="R140">
        <v>1000000000</v>
      </c>
      <c r="S140">
        <v>1500</v>
      </c>
      <c r="T140" t="s">
        <v>1756</v>
      </c>
      <c r="U140">
        <v>58</v>
      </c>
      <c r="V140">
        <v>1000000000</v>
      </c>
      <c r="W140">
        <v>6</v>
      </c>
      <c r="X140">
        <v>1000000000</v>
      </c>
      <c r="Y140">
        <v>20</v>
      </c>
      <c r="Z140">
        <v>20</v>
      </c>
      <c r="AA140">
        <v>1000000000</v>
      </c>
      <c r="AB140">
        <v>1000000000</v>
      </c>
      <c r="AC140">
        <v>6</v>
      </c>
      <c r="AD140">
        <v>1000000000</v>
      </c>
      <c r="AE140">
        <v>6</v>
      </c>
      <c r="AF140">
        <v>1</v>
      </c>
      <c r="AG140" t="s">
        <v>1960</v>
      </c>
      <c r="AH140" t="s">
        <v>1960</v>
      </c>
      <c r="AI140" t="s">
        <v>1960</v>
      </c>
      <c r="AJ140">
        <v>100</v>
      </c>
      <c r="AK140" t="s">
        <v>1960</v>
      </c>
      <c r="AL140" t="s">
        <v>1960</v>
      </c>
      <c r="AM140" t="s">
        <v>1960</v>
      </c>
      <c r="AN140" t="s">
        <v>1960</v>
      </c>
      <c r="AO140" t="s">
        <v>1960</v>
      </c>
      <c r="AP140" t="s">
        <v>1960</v>
      </c>
      <c r="AQ140" t="s">
        <v>1960</v>
      </c>
      <c r="AR140" t="s">
        <v>1960</v>
      </c>
      <c r="AS140" t="s">
        <v>1960</v>
      </c>
      <c r="AT140" t="s">
        <v>1960</v>
      </c>
      <c r="AU140" t="s">
        <v>1960</v>
      </c>
      <c r="AV140" t="s">
        <v>1960</v>
      </c>
      <c r="AW140" t="s">
        <v>1960</v>
      </c>
      <c r="AX140" t="s">
        <v>1960</v>
      </c>
      <c r="AY140" t="s">
        <v>1960</v>
      </c>
      <c r="AZ140" t="s">
        <v>1960</v>
      </c>
    </row>
    <row r="141" spans="1:52" x14ac:dyDescent="0.2">
      <c r="A141" t="s">
        <v>345</v>
      </c>
      <c r="B141">
        <v>4437</v>
      </c>
      <c r="C141" t="s">
        <v>1756</v>
      </c>
      <c r="D141">
        <v>58</v>
      </c>
      <c r="E141">
        <v>1E-4</v>
      </c>
      <c r="F141">
        <v>1.4E-3</v>
      </c>
      <c r="G141">
        <v>3.0000000000000001E-3</v>
      </c>
      <c r="H141">
        <v>3.0000000000000001E-3</v>
      </c>
      <c r="I141">
        <v>5.8999999999999997E-2</v>
      </c>
      <c r="J141">
        <v>5.8999999999999997E-2</v>
      </c>
      <c r="K141">
        <v>3.0000000000000001E-3</v>
      </c>
      <c r="L141">
        <v>1000000000</v>
      </c>
      <c r="M141">
        <v>5.8999999999999997E-2</v>
      </c>
      <c r="N141" t="s">
        <v>1960</v>
      </c>
      <c r="O141" t="s">
        <v>1757</v>
      </c>
      <c r="P141">
        <v>14</v>
      </c>
      <c r="Q141">
        <v>1000000000</v>
      </c>
      <c r="R141">
        <v>1000000000</v>
      </c>
      <c r="S141">
        <v>1000000000</v>
      </c>
      <c r="T141" t="s">
        <v>1756</v>
      </c>
      <c r="U141">
        <v>58</v>
      </c>
      <c r="V141">
        <v>1E-4</v>
      </c>
      <c r="W141">
        <v>1000000000</v>
      </c>
      <c r="X141">
        <v>1000000000</v>
      </c>
      <c r="Y141">
        <v>1000000000</v>
      </c>
      <c r="Z141">
        <v>1000000000</v>
      </c>
      <c r="AA141">
        <v>1000000000</v>
      </c>
      <c r="AB141">
        <v>1000000000</v>
      </c>
      <c r="AC141">
        <v>8.0000000000000004E-4</v>
      </c>
      <c r="AD141">
        <v>1000000000</v>
      </c>
      <c r="AE141">
        <v>1000000000</v>
      </c>
      <c r="AF141" t="s">
        <v>1960</v>
      </c>
      <c r="AG141" t="s">
        <v>1960</v>
      </c>
      <c r="AH141">
        <v>1</v>
      </c>
      <c r="AI141">
        <v>10</v>
      </c>
      <c r="AJ141">
        <v>30</v>
      </c>
      <c r="AK141" t="s">
        <v>1960</v>
      </c>
      <c r="AL141" t="s">
        <v>1962</v>
      </c>
      <c r="AM141" t="s">
        <v>1960</v>
      </c>
      <c r="AN141" t="s">
        <v>1963</v>
      </c>
      <c r="AO141" t="s">
        <v>1960</v>
      </c>
      <c r="AP141" t="s">
        <v>1960</v>
      </c>
      <c r="AQ141" t="s">
        <v>1960</v>
      </c>
      <c r="AR141" t="s">
        <v>1960</v>
      </c>
      <c r="AS141" t="s">
        <v>1960</v>
      </c>
      <c r="AT141" t="s">
        <v>1960</v>
      </c>
      <c r="AU141" t="s">
        <v>1960</v>
      </c>
      <c r="AV141" t="s">
        <v>1960</v>
      </c>
      <c r="AW141" t="s">
        <v>1960</v>
      </c>
      <c r="AX141" t="s">
        <v>1960</v>
      </c>
      <c r="AY141" t="s">
        <v>1960</v>
      </c>
      <c r="AZ141" t="s">
        <v>1960</v>
      </c>
    </row>
    <row r="142" spans="1:52" x14ac:dyDescent="0.2">
      <c r="A142" t="s">
        <v>346</v>
      </c>
      <c r="B142">
        <v>4448</v>
      </c>
      <c r="C142" t="s">
        <v>1756</v>
      </c>
      <c r="D142">
        <v>58</v>
      </c>
      <c r="E142">
        <v>1E-4</v>
      </c>
      <c r="F142">
        <v>1.4E-3</v>
      </c>
      <c r="G142">
        <v>3.0000000000000001E-3</v>
      </c>
      <c r="H142">
        <v>3.0000000000000001E-3</v>
      </c>
      <c r="I142">
        <v>5.8999999999999997E-2</v>
      </c>
      <c r="J142">
        <v>5.8999999999999997E-2</v>
      </c>
      <c r="K142">
        <v>3.0000000000000001E-3</v>
      </c>
      <c r="L142">
        <v>1000000000</v>
      </c>
      <c r="M142">
        <v>5.8999999999999997E-2</v>
      </c>
      <c r="N142" t="s">
        <v>1960</v>
      </c>
      <c r="O142" t="s">
        <v>1757</v>
      </c>
      <c r="P142">
        <v>14</v>
      </c>
      <c r="Q142">
        <v>1000000000</v>
      </c>
      <c r="R142">
        <v>1000000000</v>
      </c>
      <c r="S142">
        <v>1000000000</v>
      </c>
      <c r="T142" t="s">
        <v>1756</v>
      </c>
      <c r="U142">
        <v>58</v>
      </c>
      <c r="V142">
        <v>1E-4</v>
      </c>
      <c r="W142">
        <v>1000000000</v>
      </c>
      <c r="X142">
        <v>1000000000</v>
      </c>
      <c r="Y142">
        <v>1000000000</v>
      </c>
      <c r="Z142">
        <v>1000000000</v>
      </c>
      <c r="AA142">
        <v>1000000000</v>
      </c>
      <c r="AB142">
        <v>1000000000</v>
      </c>
      <c r="AC142">
        <v>8.0000000000000004E-4</v>
      </c>
      <c r="AD142">
        <v>1000000000</v>
      </c>
      <c r="AE142">
        <v>1000000000</v>
      </c>
      <c r="AF142" t="s">
        <v>1960</v>
      </c>
      <c r="AG142" t="s">
        <v>1960</v>
      </c>
      <c r="AH142">
        <v>1</v>
      </c>
      <c r="AI142">
        <v>10</v>
      </c>
      <c r="AJ142">
        <v>30</v>
      </c>
      <c r="AK142" t="s">
        <v>1960</v>
      </c>
      <c r="AL142" t="s">
        <v>1960</v>
      </c>
      <c r="AM142" t="s">
        <v>1960</v>
      </c>
      <c r="AN142" t="s">
        <v>1960</v>
      </c>
      <c r="AO142" t="s">
        <v>1960</v>
      </c>
      <c r="AP142" t="s">
        <v>1960</v>
      </c>
      <c r="AQ142" t="s">
        <v>1960</v>
      </c>
      <c r="AR142" t="s">
        <v>1960</v>
      </c>
      <c r="AS142" t="s">
        <v>1960</v>
      </c>
      <c r="AT142" t="s">
        <v>1960</v>
      </c>
      <c r="AU142" t="s">
        <v>1960</v>
      </c>
      <c r="AV142" t="s">
        <v>1960</v>
      </c>
      <c r="AW142" t="s">
        <v>1960</v>
      </c>
      <c r="AX142" t="s">
        <v>1960</v>
      </c>
      <c r="AY142" t="s">
        <v>1960</v>
      </c>
      <c r="AZ142" t="s">
        <v>1960</v>
      </c>
    </row>
    <row r="143" spans="1:52" x14ac:dyDescent="0.2">
      <c r="A143" t="s">
        <v>347</v>
      </c>
      <c r="B143">
        <v>4441</v>
      </c>
      <c r="C143" t="s">
        <v>1756</v>
      </c>
      <c r="D143">
        <v>58</v>
      </c>
      <c r="E143">
        <v>1E-4</v>
      </c>
      <c r="F143">
        <v>1.4E-3</v>
      </c>
      <c r="G143">
        <v>3.0000000000000001E-3</v>
      </c>
      <c r="H143">
        <v>3.0000000000000001E-3</v>
      </c>
      <c r="I143">
        <v>5.8999999999999997E-2</v>
      </c>
      <c r="J143">
        <v>5.8999999999999997E-2</v>
      </c>
      <c r="K143">
        <v>3.0000000000000001E-3</v>
      </c>
      <c r="L143">
        <v>1000000000</v>
      </c>
      <c r="M143">
        <v>5.8999999999999997E-2</v>
      </c>
      <c r="N143" t="s">
        <v>1960</v>
      </c>
      <c r="O143" t="s">
        <v>1757</v>
      </c>
      <c r="P143">
        <v>14</v>
      </c>
      <c r="Q143">
        <v>1000000000</v>
      </c>
      <c r="R143">
        <v>1000000000</v>
      </c>
      <c r="S143">
        <v>1000000000</v>
      </c>
      <c r="T143" t="s">
        <v>1756</v>
      </c>
      <c r="U143">
        <v>58</v>
      </c>
      <c r="V143">
        <v>1E-4</v>
      </c>
      <c r="W143">
        <v>1000000000</v>
      </c>
      <c r="X143">
        <v>1000000000</v>
      </c>
      <c r="Y143">
        <v>1000000000</v>
      </c>
      <c r="Z143">
        <v>1000000000</v>
      </c>
      <c r="AA143">
        <v>1000000000</v>
      </c>
      <c r="AB143">
        <v>1000000000</v>
      </c>
      <c r="AC143">
        <v>8.0000000000000004E-4</v>
      </c>
      <c r="AD143">
        <v>1000000000</v>
      </c>
      <c r="AE143">
        <v>1000000000</v>
      </c>
      <c r="AF143" t="s">
        <v>1960</v>
      </c>
      <c r="AG143" t="s">
        <v>1960</v>
      </c>
      <c r="AH143">
        <v>1</v>
      </c>
      <c r="AI143">
        <v>10</v>
      </c>
      <c r="AJ143">
        <v>30</v>
      </c>
      <c r="AK143" t="s">
        <v>1960</v>
      </c>
      <c r="AL143" t="s">
        <v>1960</v>
      </c>
      <c r="AM143" t="s">
        <v>1960</v>
      </c>
      <c r="AN143" t="s">
        <v>1960</v>
      </c>
      <c r="AO143" t="s">
        <v>1960</v>
      </c>
      <c r="AP143" t="s">
        <v>1960</v>
      </c>
      <c r="AQ143" t="s">
        <v>1960</v>
      </c>
      <c r="AR143" t="s">
        <v>1960</v>
      </c>
      <c r="AS143" t="s">
        <v>1960</v>
      </c>
      <c r="AT143" t="s">
        <v>1960</v>
      </c>
      <c r="AU143" t="s">
        <v>1960</v>
      </c>
      <c r="AV143" t="s">
        <v>1960</v>
      </c>
      <c r="AW143" t="s">
        <v>1960</v>
      </c>
      <c r="AX143" t="s">
        <v>1960</v>
      </c>
      <c r="AY143" t="s">
        <v>1960</v>
      </c>
      <c r="AZ143" t="s">
        <v>1960</v>
      </c>
    </row>
    <row r="144" spans="1:52" x14ac:dyDescent="0.2">
      <c r="A144" t="s">
        <v>348</v>
      </c>
      <c r="B144">
        <v>4440</v>
      </c>
      <c r="C144" t="s">
        <v>1756</v>
      </c>
      <c r="D144">
        <v>58</v>
      </c>
      <c r="E144">
        <v>1E-4</v>
      </c>
      <c r="F144">
        <v>1.4E-3</v>
      </c>
      <c r="G144">
        <v>3.0000000000000001E-3</v>
      </c>
      <c r="H144">
        <v>3.0000000000000001E-3</v>
      </c>
      <c r="I144">
        <v>5.8999999999999997E-2</v>
      </c>
      <c r="J144">
        <v>5.8999999999999997E-2</v>
      </c>
      <c r="K144">
        <v>3.0000000000000001E-3</v>
      </c>
      <c r="L144">
        <v>1000000000</v>
      </c>
      <c r="M144">
        <v>5.8999999999999997E-2</v>
      </c>
      <c r="N144" t="s">
        <v>1960</v>
      </c>
      <c r="O144" t="s">
        <v>1757</v>
      </c>
      <c r="P144">
        <v>14</v>
      </c>
      <c r="Q144">
        <v>1000000000</v>
      </c>
      <c r="R144">
        <v>1000000000</v>
      </c>
      <c r="S144">
        <v>1000000000</v>
      </c>
      <c r="T144" t="s">
        <v>1756</v>
      </c>
      <c r="U144">
        <v>58</v>
      </c>
      <c r="V144">
        <v>1E-4</v>
      </c>
      <c r="W144">
        <v>1000000000</v>
      </c>
      <c r="X144">
        <v>1000000000</v>
      </c>
      <c r="Y144">
        <v>1000000000</v>
      </c>
      <c r="Z144">
        <v>1000000000</v>
      </c>
      <c r="AA144">
        <v>1000000000</v>
      </c>
      <c r="AB144">
        <v>1000000000</v>
      </c>
      <c r="AC144">
        <v>8.0000000000000004E-4</v>
      </c>
      <c r="AD144">
        <v>1000000000</v>
      </c>
      <c r="AE144">
        <v>1000000000</v>
      </c>
      <c r="AF144" t="s">
        <v>1960</v>
      </c>
      <c r="AG144" t="s">
        <v>1960</v>
      </c>
      <c r="AH144">
        <v>1</v>
      </c>
      <c r="AI144">
        <v>10</v>
      </c>
      <c r="AJ144">
        <v>30</v>
      </c>
      <c r="AK144" t="s">
        <v>1960</v>
      </c>
      <c r="AL144" t="s">
        <v>1960</v>
      </c>
      <c r="AM144" t="s">
        <v>1960</v>
      </c>
      <c r="AN144" t="s">
        <v>1960</v>
      </c>
      <c r="AO144" t="s">
        <v>1960</v>
      </c>
      <c r="AP144" t="s">
        <v>1960</v>
      </c>
      <c r="AQ144" t="s">
        <v>1960</v>
      </c>
      <c r="AR144" t="s">
        <v>1960</v>
      </c>
      <c r="AS144" t="s">
        <v>1960</v>
      </c>
      <c r="AT144" t="s">
        <v>1960</v>
      </c>
      <c r="AU144" t="s">
        <v>1960</v>
      </c>
      <c r="AV144" t="s">
        <v>1960</v>
      </c>
      <c r="AW144" t="s">
        <v>1960</v>
      </c>
      <c r="AX144" t="s">
        <v>1960</v>
      </c>
      <c r="AY144" t="s">
        <v>1960</v>
      </c>
      <c r="AZ144" t="s">
        <v>1960</v>
      </c>
    </row>
    <row r="145" spans="1:52" x14ac:dyDescent="0.2">
      <c r="A145" t="s">
        <v>178</v>
      </c>
      <c r="B145">
        <v>4443</v>
      </c>
      <c r="C145" t="s">
        <v>1756</v>
      </c>
      <c r="D145">
        <v>58</v>
      </c>
      <c r="E145">
        <v>1E-4</v>
      </c>
      <c r="F145">
        <v>1000000000</v>
      </c>
      <c r="G145">
        <v>1000000000</v>
      </c>
      <c r="H145">
        <v>1000000000</v>
      </c>
      <c r="I145">
        <v>1000000000</v>
      </c>
      <c r="J145">
        <v>1000000000</v>
      </c>
      <c r="K145">
        <v>1000000000</v>
      </c>
      <c r="L145">
        <v>1000000000</v>
      </c>
      <c r="N145" t="s">
        <v>1960</v>
      </c>
      <c r="O145" t="s">
        <v>1757</v>
      </c>
      <c r="P145">
        <v>14</v>
      </c>
      <c r="Q145">
        <v>1000000000</v>
      </c>
      <c r="R145">
        <v>1000000000</v>
      </c>
      <c r="S145">
        <v>1000000000</v>
      </c>
      <c r="T145" t="s">
        <v>1756</v>
      </c>
      <c r="U145">
        <v>58</v>
      </c>
      <c r="V145">
        <v>1E-4</v>
      </c>
      <c r="W145">
        <v>1000000000</v>
      </c>
      <c r="X145">
        <v>1000000000</v>
      </c>
      <c r="Y145">
        <v>1000000000</v>
      </c>
      <c r="Z145">
        <v>1000000000</v>
      </c>
      <c r="AA145">
        <v>1000000000</v>
      </c>
      <c r="AB145">
        <v>1000000000</v>
      </c>
      <c r="AC145">
        <v>1000000000</v>
      </c>
      <c r="AD145">
        <v>1000000000</v>
      </c>
      <c r="AE145">
        <v>1000000000</v>
      </c>
      <c r="AF145" t="s">
        <v>1960</v>
      </c>
      <c r="AG145" t="s">
        <v>1960</v>
      </c>
      <c r="AH145">
        <v>1</v>
      </c>
      <c r="AI145">
        <v>10</v>
      </c>
      <c r="AJ145">
        <v>30</v>
      </c>
      <c r="AK145" t="s">
        <v>1960</v>
      </c>
      <c r="AL145" t="s">
        <v>1960</v>
      </c>
      <c r="AM145" t="s">
        <v>1960</v>
      </c>
      <c r="AN145" t="s">
        <v>1960</v>
      </c>
      <c r="AO145" t="s">
        <v>1960</v>
      </c>
      <c r="AP145" t="s">
        <v>1960</v>
      </c>
      <c r="AQ145" t="s">
        <v>1960</v>
      </c>
      <c r="AR145" t="s">
        <v>1960</v>
      </c>
      <c r="AS145" t="s">
        <v>1960</v>
      </c>
      <c r="AT145" t="s">
        <v>1960</v>
      </c>
      <c r="AU145" t="s">
        <v>1960</v>
      </c>
      <c r="AV145" t="s">
        <v>1960</v>
      </c>
      <c r="AW145" t="s">
        <v>1960</v>
      </c>
      <c r="AX145" t="s">
        <v>1960</v>
      </c>
      <c r="AY145" t="s">
        <v>1960</v>
      </c>
      <c r="AZ145" t="s">
        <v>1960</v>
      </c>
    </row>
    <row r="146" spans="1:52" x14ac:dyDescent="0.2">
      <c r="A146" t="s">
        <v>179</v>
      </c>
      <c r="B146">
        <v>5577</v>
      </c>
      <c r="C146" t="s">
        <v>1756</v>
      </c>
      <c r="D146">
        <v>58</v>
      </c>
      <c r="E146">
        <v>1E-4</v>
      </c>
      <c r="F146">
        <v>1000000000</v>
      </c>
      <c r="G146">
        <v>1000000000</v>
      </c>
      <c r="H146">
        <v>1000000000</v>
      </c>
      <c r="I146">
        <v>1000000000</v>
      </c>
      <c r="J146">
        <v>1000000000</v>
      </c>
      <c r="K146">
        <v>1000000000</v>
      </c>
      <c r="L146">
        <v>1000000000</v>
      </c>
      <c r="N146" t="s">
        <v>1960</v>
      </c>
      <c r="O146" t="s">
        <v>1757</v>
      </c>
      <c r="P146">
        <v>14</v>
      </c>
      <c r="Q146">
        <v>1000000000</v>
      </c>
      <c r="R146">
        <v>1000000000</v>
      </c>
      <c r="S146">
        <v>1000000000</v>
      </c>
      <c r="T146" t="s">
        <v>1756</v>
      </c>
      <c r="U146">
        <v>58</v>
      </c>
      <c r="V146">
        <v>1E-4</v>
      </c>
      <c r="W146">
        <v>1000000000</v>
      </c>
      <c r="X146">
        <v>1000000000</v>
      </c>
      <c r="Y146">
        <v>1000000000</v>
      </c>
      <c r="Z146">
        <v>1000000000</v>
      </c>
      <c r="AA146">
        <v>1000000000</v>
      </c>
      <c r="AB146">
        <v>1000000000</v>
      </c>
      <c r="AC146">
        <v>1000000000</v>
      </c>
      <c r="AD146">
        <v>1000000000</v>
      </c>
      <c r="AE146">
        <v>1000000000</v>
      </c>
      <c r="AF146" t="s">
        <v>1960</v>
      </c>
      <c r="AG146" t="s">
        <v>1960</v>
      </c>
      <c r="AH146">
        <v>1</v>
      </c>
      <c r="AI146">
        <v>10</v>
      </c>
      <c r="AJ146">
        <v>30</v>
      </c>
      <c r="AK146" t="s">
        <v>1960</v>
      </c>
      <c r="AL146" t="s">
        <v>1960</v>
      </c>
      <c r="AM146" t="s">
        <v>1960</v>
      </c>
      <c r="AN146" t="s">
        <v>1960</v>
      </c>
      <c r="AO146" t="s">
        <v>1960</v>
      </c>
      <c r="AP146" t="s">
        <v>1960</v>
      </c>
      <c r="AQ146" t="s">
        <v>1960</v>
      </c>
      <c r="AR146" t="s">
        <v>1960</v>
      </c>
      <c r="AS146" t="s">
        <v>1960</v>
      </c>
      <c r="AT146" t="s">
        <v>1960</v>
      </c>
      <c r="AU146" t="s">
        <v>1960</v>
      </c>
      <c r="AV146" t="s">
        <v>1960</v>
      </c>
      <c r="AW146" t="s">
        <v>1960</v>
      </c>
      <c r="AX146" t="s">
        <v>1960</v>
      </c>
      <c r="AY146" t="s">
        <v>1960</v>
      </c>
      <c r="AZ146" t="s">
        <v>1960</v>
      </c>
    </row>
    <row r="147" spans="1:52" x14ac:dyDescent="0.2">
      <c r="A147" t="s">
        <v>180</v>
      </c>
      <c r="B147">
        <v>6039</v>
      </c>
      <c r="C147" t="s">
        <v>1756</v>
      </c>
      <c r="D147">
        <v>58</v>
      </c>
      <c r="E147">
        <v>2.0000000000000001E-4</v>
      </c>
      <c r="F147">
        <v>1.9E-3</v>
      </c>
      <c r="G147">
        <v>7.0000000000000001E-3</v>
      </c>
      <c r="H147">
        <v>7.0000000000000001E-3</v>
      </c>
      <c r="I147">
        <v>0.06</v>
      </c>
      <c r="J147">
        <v>0.06</v>
      </c>
      <c r="K147">
        <v>7.0000000000000001E-3</v>
      </c>
      <c r="L147">
        <v>1000000000</v>
      </c>
      <c r="M147">
        <v>0.06</v>
      </c>
      <c r="N147" t="s">
        <v>1960</v>
      </c>
      <c r="O147" t="s">
        <v>1757</v>
      </c>
      <c r="P147">
        <v>14</v>
      </c>
      <c r="Q147">
        <v>1000000000</v>
      </c>
      <c r="R147">
        <v>1000000000</v>
      </c>
      <c r="S147">
        <v>8.6</v>
      </c>
      <c r="T147" t="s">
        <v>1756</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1960</v>
      </c>
      <c r="AG147" t="s">
        <v>1960</v>
      </c>
      <c r="AH147">
        <v>1</v>
      </c>
      <c r="AI147">
        <v>10</v>
      </c>
      <c r="AJ147">
        <v>30</v>
      </c>
      <c r="AK147" t="s">
        <v>1960</v>
      </c>
      <c r="AL147" t="s">
        <v>1960</v>
      </c>
      <c r="AM147" t="s">
        <v>1960</v>
      </c>
      <c r="AN147" t="s">
        <v>1960</v>
      </c>
      <c r="AO147" t="s">
        <v>1960</v>
      </c>
      <c r="AP147" t="s">
        <v>1960</v>
      </c>
      <c r="AQ147" t="s">
        <v>1960</v>
      </c>
      <c r="AR147" t="s">
        <v>1960</v>
      </c>
      <c r="AS147" t="s">
        <v>1960</v>
      </c>
      <c r="AT147" t="s">
        <v>1960</v>
      </c>
      <c r="AU147" t="s">
        <v>1960</v>
      </c>
      <c r="AV147" t="s">
        <v>1960</v>
      </c>
      <c r="AW147" t="s">
        <v>1960</v>
      </c>
      <c r="AX147" t="s">
        <v>1960</v>
      </c>
      <c r="AY147" t="s">
        <v>1960</v>
      </c>
      <c r="AZ147" t="s">
        <v>1960</v>
      </c>
    </row>
    <row r="148" spans="1:52" x14ac:dyDescent="0.2">
      <c r="A148" t="s">
        <v>349</v>
      </c>
      <c r="B148">
        <v>4442</v>
      </c>
      <c r="C148" t="s">
        <v>1756</v>
      </c>
      <c r="D148">
        <v>58</v>
      </c>
      <c r="E148">
        <v>1E-4</v>
      </c>
      <c r="F148">
        <v>1.4E-3</v>
      </c>
      <c r="G148">
        <v>3.0000000000000001E-3</v>
      </c>
      <c r="H148">
        <v>3.0000000000000001E-3</v>
      </c>
      <c r="I148">
        <v>5.8999999999999997E-2</v>
      </c>
      <c r="J148">
        <v>5.8999999999999997E-2</v>
      </c>
      <c r="K148">
        <v>3.0000000000000001E-3</v>
      </c>
      <c r="L148">
        <v>1000000000</v>
      </c>
      <c r="M148">
        <v>5.8999999999999997E-2</v>
      </c>
      <c r="N148" t="s">
        <v>1960</v>
      </c>
      <c r="O148" t="s">
        <v>1757</v>
      </c>
      <c r="P148">
        <v>14</v>
      </c>
      <c r="Q148">
        <v>1000000000</v>
      </c>
      <c r="R148">
        <v>1000000000</v>
      </c>
      <c r="S148">
        <v>1000000000</v>
      </c>
      <c r="T148" t="s">
        <v>1756</v>
      </c>
      <c r="U148">
        <v>58</v>
      </c>
      <c r="V148">
        <v>1E-4</v>
      </c>
      <c r="W148">
        <v>1000000000</v>
      </c>
      <c r="X148">
        <v>1000000000</v>
      </c>
      <c r="Y148">
        <v>1000000000</v>
      </c>
      <c r="Z148">
        <v>1000000000</v>
      </c>
      <c r="AA148">
        <v>1000000000</v>
      </c>
      <c r="AB148">
        <v>1000000000</v>
      </c>
      <c r="AC148">
        <v>8.0000000000000004E-4</v>
      </c>
      <c r="AD148">
        <v>1000000000</v>
      </c>
      <c r="AE148">
        <v>1000000000</v>
      </c>
      <c r="AF148" t="s">
        <v>1960</v>
      </c>
      <c r="AG148" t="s">
        <v>1960</v>
      </c>
      <c r="AH148">
        <v>1</v>
      </c>
      <c r="AI148">
        <v>10</v>
      </c>
      <c r="AJ148">
        <v>30</v>
      </c>
      <c r="AK148" t="s">
        <v>1960</v>
      </c>
      <c r="AL148" t="s">
        <v>1960</v>
      </c>
      <c r="AM148" t="s">
        <v>1960</v>
      </c>
      <c r="AN148" t="s">
        <v>1960</v>
      </c>
      <c r="AO148" t="s">
        <v>1960</v>
      </c>
      <c r="AP148" t="s">
        <v>1960</v>
      </c>
      <c r="AQ148" t="s">
        <v>1960</v>
      </c>
      <c r="AR148" t="s">
        <v>1960</v>
      </c>
      <c r="AS148" t="s">
        <v>1960</v>
      </c>
      <c r="AT148" t="s">
        <v>1960</v>
      </c>
      <c r="AU148" t="s">
        <v>1960</v>
      </c>
      <c r="AV148" t="s">
        <v>1960</v>
      </c>
      <c r="AW148" t="s">
        <v>1960</v>
      </c>
      <c r="AX148" t="s">
        <v>1960</v>
      </c>
      <c r="AY148" t="s">
        <v>1960</v>
      </c>
      <c r="AZ148" t="s">
        <v>1960</v>
      </c>
    </row>
    <row r="149" spans="1:52" x14ac:dyDescent="0.2">
      <c r="A149" t="s">
        <v>350</v>
      </c>
      <c r="B149">
        <v>4438</v>
      </c>
      <c r="C149" t="s">
        <v>1756</v>
      </c>
      <c r="D149">
        <v>58</v>
      </c>
      <c r="E149">
        <v>1E-4</v>
      </c>
      <c r="F149">
        <v>1.4E-3</v>
      </c>
      <c r="G149">
        <v>3.0000000000000001E-3</v>
      </c>
      <c r="H149">
        <v>3.0000000000000001E-3</v>
      </c>
      <c r="I149">
        <v>5.8999999999999997E-2</v>
      </c>
      <c r="J149">
        <v>5.8999999999999997E-2</v>
      </c>
      <c r="K149">
        <v>3.0000000000000001E-3</v>
      </c>
      <c r="L149">
        <v>1000000000</v>
      </c>
      <c r="M149">
        <v>5.8999999999999997E-2</v>
      </c>
      <c r="N149" t="s">
        <v>1960</v>
      </c>
      <c r="O149" t="s">
        <v>1757</v>
      </c>
      <c r="P149">
        <v>14</v>
      </c>
      <c r="Q149">
        <v>1000000000</v>
      </c>
      <c r="R149">
        <v>1000000000</v>
      </c>
      <c r="S149">
        <v>1000000000</v>
      </c>
      <c r="T149" t="s">
        <v>1756</v>
      </c>
      <c r="U149">
        <v>58</v>
      </c>
      <c r="V149">
        <v>1E-4</v>
      </c>
      <c r="W149">
        <v>1000000000</v>
      </c>
      <c r="X149">
        <v>1000000000</v>
      </c>
      <c r="Y149">
        <v>1000000000</v>
      </c>
      <c r="Z149">
        <v>1000000000</v>
      </c>
      <c r="AA149">
        <v>1000000000</v>
      </c>
      <c r="AB149">
        <v>1000000000</v>
      </c>
      <c r="AC149">
        <v>8.0000000000000004E-4</v>
      </c>
      <c r="AD149">
        <v>1000000000</v>
      </c>
      <c r="AE149">
        <v>1000000000</v>
      </c>
      <c r="AF149" t="s">
        <v>1960</v>
      </c>
      <c r="AG149" t="s">
        <v>1960</v>
      </c>
      <c r="AH149">
        <v>1</v>
      </c>
      <c r="AI149">
        <v>10</v>
      </c>
      <c r="AJ149">
        <v>30</v>
      </c>
      <c r="AK149" t="s">
        <v>1960</v>
      </c>
      <c r="AL149" t="s">
        <v>1960</v>
      </c>
      <c r="AM149" t="s">
        <v>1960</v>
      </c>
      <c r="AN149" t="s">
        <v>1960</v>
      </c>
      <c r="AO149" t="s">
        <v>1960</v>
      </c>
      <c r="AP149" t="s">
        <v>1960</v>
      </c>
      <c r="AQ149" t="s">
        <v>1960</v>
      </c>
      <c r="AR149" t="s">
        <v>1960</v>
      </c>
      <c r="AS149" t="s">
        <v>1960</v>
      </c>
      <c r="AT149" t="s">
        <v>1960</v>
      </c>
      <c r="AU149" t="s">
        <v>1960</v>
      </c>
      <c r="AV149" t="s">
        <v>1960</v>
      </c>
      <c r="AW149" t="s">
        <v>1960</v>
      </c>
      <c r="AX149" t="s">
        <v>1960</v>
      </c>
      <c r="AY149" t="s">
        <v>1960</v>
      </c>
      <c r="AZ149" t="s">
        <v>1960</v>
      </c>
    </row>
    <row r="150" spans="1:52" x14ac:dyDescent="0.2">
      <c r="A150" t="s">
        <v>351</v>
      </c>
      <c r="B150">
        <v>4451</v>
      </c>
      <c r="C150" t="s">
        <v>1756</v>
      </c>
      <c r="D150">
        <v>58</v>
      </c>
      <c r="E150">
        <v>1E-4</v>
      </c>
      <c r="F150">
        <v>1.4E-3</v>
      </c>
      <c r="G150">
        <v>3.0000000000000001E-3</v>
      </c>
      <c r="H150">
        <v>3.0000000000000001E-3</v>
      </c>
      <c r="I150">
        <v>5.8999999999999997E-2</v>
      </c>
      <c r="J150">
        <v>5.8999999999999997E-2</v>
      </c>
      <c r="K150">
        <v>3.0000000000000001E-3</v>
      </c>
      <c r="L150">
        <v>1000000000</v>
      </c>
      <c r="M150">
        <v>5.8999999999999997E-2</v>
      </c>
      <c r="N150" t="s">
        <v>1960</v>
      </c>
      <c r="O150" t="s">
        <v>1757</v>
      </c>
      <c r="P150">
        <v>14</v>
      </c>
      <c r="Q150">
        <v>1000000000</v>
      </c>
      <c r="R150">
        <v>1000000000</v>
      </c>
      <c r="S150">
        <v>1000000000</v>
      </c>
      <c r="T150" t="s">
        <v>1756</v>
      </c>
      <c r="U150">
        <v>58</v>
      </c>
      <c r="V150">
        <v>1E-4</v>
      </c>
      <c r="W150">
        <v>1000000000</v>
      </c>
      <c r="X150">
        <v>1000000000</v>
      </c>
      <c r="Y150">
        <v>1000000000</v>
      </c>
      <c r="Z150">
        <v>1000000000</v>
      </c>
      <c r="AA150">
        <v>1000000000</v>
      </c>
      <c r="AB150">
        <v>1000000000</v>
      </c>
      <c r="AC150">
        <v>8.0000000000000004E-4</v>
      </c>
      <c r="AD150">
        <v>1000000000</v>
      </c>
      <c r="AE150">
        <v>1000000000</v>
      </c>
      <c r="AF150" t="s">
        <v>1960</v>
      </c>
      <c r="AG150" t="s">
        <v>1960</v>
      </c>
      <c r="AH150">
        <v>1</v>
      </c>
      <c r="AI150">
        <v>10</v>
      </c>
      <c r="AJ150">
        <v>30</v>
      </c>
      <c r="AK150" t="s">
        <v>1960</v>
      </c>
      <c r="AL150" t="s">
        <v>1960</v>
      </c>
      <c r="AM150" t="s">
        <v>1960</v>
      </c>
      <c r="AN150" t="s">
        <v>1960</v>
      </c>
      <c r="AO150" t="s">
        <v>1960</v>
      </c>
      <c r="AP150" t="s">
        <v>1960</v>
      </c>
      <c r="AQ150" t="s">
        <v>1960</v>
      </c>
      <c r="AR150" t="s">
        <v>1960</v>
      </c>
      <c r="AS150" t="s">
        <v>1960</v>
      </c>
      <c r="AT150" t="s">
        <v>1960</v>
      </c>
      <c r="AU150" t="s">
        <v>1960</v>
      </c>
      <c r="AV150" t="s">
        <v>1960</v>
      </c>
      <c r="AW150" t="s">
        <v>1960</v>
      </c>
      <c r="AX150" t="s">
        <v>1960</v>
      </c>
      <c r="AY150" t="s">
        <v>1960</v>
      </c>
      <c r="AZ150" t="s">
        <v>1960</v>
      </c>
    </row>
    <row r="151" spans="1:52" x14ac:dyDescent="0.2">
      <c r="A151" t="s">
        <v>352</v>
      </c>
      <c r="B151">
        <v>4439</v>
      </c>
      <c r="C151" t="s">
        <v>1756</v>
      </c>
      <c r="D151">
        <v>58</v>
      </c>
      <c r="E151">
        <v>1E-4</v>
      </c>
      <c r="F151">
        <v>1.4E-3</v>
      </c>
      <c r="G151">
        <v>3.0000000000000001E-3</v>
      </c>
      <c r="H151">
        <v>3.0000000000000001E-3</v>
      </c>
      <c r="I151">
        <v>5.8999999999999997E-2</v>
      </c>
      <c r="J151">
        <v>5.8999999999999997E-2</v>
      </c>
      <c r="K151">
        <v>3.0000000000000001E-3</v>
      </c>
      <c r="L151">
        <v>1000000000</v>
      </c>
      <c r="M151">
        <v>5.8999999999999997E-2</v>
      </c>
      <c r="N151" t="s">
        <v>1960</v>
      </c>
      <c r="O151" t="s">
        <v>1757</v>
      </c>
      <c r="P151">
        <v>14</v>
      </c>
      <c r="Q151">
        <v>1000000000</v>
      </c>
      <c r="R151">
        <v>1000000000</v>
      </c>
      <c r="S151">
        <v>1000000000</v>
      </c>
      <c r="T151" t="s">
        <v>1756</v>
      </c>
      <c r="U151">
        <v>58</v>
      </c>
      <c r="V151">
        <v>1E-4</v>
      </c>
      <c r="W151">
        <v>1000000000</v>
      </c>
      <c r="X151">
        <v>1000000000</v>
      </c>
      <c r="Y151">
        <v>1000000000</v>
      </c>
      <c r="Z151">
        <v>1000000000</v>
      </c>
      <c r="AA151">
        <v>1000000000</v>
      </c>
      <c r="AB151">
        <v>1000000000</v>
      </c>
      <c r="AC151">
        <v>8.0000000000000004E-4</v>
      </c>
      <c r="AD151">
        <v>1000000000</v>
      </c>
      <c r="AE151">
        <v>1000000000</v>
      </c>
      <c r="AF151" t="s">
        <v>1960</v>
      </c>
      <c r="AG151" t="s">
        <v>1960</v>
      </c>
      <c r="AH151">
        <v>1</v>
      </c>
      <c r="AI151">
        <v>10</v>
      </c>
      <c r="AJ151">
        <v>30</v>
      </c>
      <c r="AK151" t="s">
        <v>1960</v>
      </c>
      <c r="AL151" t="s">
        <v>1960</v>
      </c>
      <c r="AM151" t="s">
        <v>1960</v>
      </c>
      <c r="AN151" t="s">
        <v>1960</v>
      </c>
      <c r="AO151" t="s">
        <v>1960</v>
      </c>
      <c r="AP151" t="s">
        <v>1960</v>
      </c>
      <c r="AQ151" t="s">
        <v>1960</v>
      </c>
      <c r="AR151" t="s">
        <v>1960</v>
      </c>
      <c r="AS151" t="s">
        <v>1960</v>
      </c>
      <c r="AT151" t="s">
        <v>1960</v>
      </c>
      <c r="AU151" t="s">
        <v>1960</v>
      </c>
      <c r="AV151" t="s">
        <v>1960</v>
      </c>
      <c r="AW151" t="s">
        <v>1960</v>
      </c>
      <c r="AX151" t="s">
        <v>1960</v>
      </c>
      <c r="AY151" t="s">
        <v>1960</v>
      </c>
      <c r="AZ151" t="s">
        <v>1960</v>
      </c>
    </row>
    <row r="152" spans="1:52" x14ac:dyDescent="0.2">
      <c r="A152" t="s">
        <v>353</v>
      </c>
      <c r="B152">
        <v>4449</v>
      </c>
      <c r="C152" t="s">
        <v>1756</v>
      </c>
      <c r="D152">
        <v>58</v>
      </c>
      <c r="E152">
        <v>1E-4</v>
      </c>
      <c r="F152">
        <v>1.4E-3</v>
      </c>
      <c r="G152">
        <v>3.0000000000000001E-3</v>
      </c>
      <c r="H152">
        <v>3.0000000000000001E-3</v>
      </c>
      <c r="I152">
        <v>5.8999999999999997E-2</v>
      </c>
      <c r="J152">
        <v>5.8999999999999997E-2</v>
      </c>
      <c r="K152">
        <v>3.0000000000000001E-3</v>
      </c>
      <c r="L152">
        <v>1000000000</v>
      </c>
      <c r="M152">
        <v>5.8999999999999997E-2</v>
      </c>
      <c r="N152" t="s">
        <v>1960</v>
      </c>
      <c r="O152" t="s">
        <v>1757</v>
      </c>
      <c r="P152">
        <v>14</v>
      </c>
      <c r="Q152">
        <v>1000000000</v>
      </c>
      <c r="R152">
        <v>1000000000</v>
      </c>
      <c r="S152">
        <v>1000000000</v>
      </c>
      <c r="T152" t="s">
        <v>1756</v>
      </c>
      <c r="U152">
        <v>58</v>
      </c>
      <c r="V152">
        <v>1E-4</v>
      </c>
      <c r="W152">
        <v>1000000000</v>
      </c>
      <c r="X152">
        <v>1000000000</v>
      </c>
      <c r="Y152">
        <v>1000000000</v>
      </c>
      <c r="Z152">
        <v>1000000000</v>
      </c>
      <c r="AA152">
        <v>1000000000</v>
      </c>
      <c r="AB152">
        <v>1000000000</v>
      </c>
      <c r="AC152">
        <v>8.0000000000000004E-4</v>
      </c>
      <c r="AD152">
        <v>1000000000</v>
      </c>
      <c r="AE152">
        <v>1000000000</v>
      </c>
      <c r="AF152" t="s">
        <v>1960</v>
      </c>
      <c r="AG152" t="s">
        <v>1960</v>
      </c>
      <c r="AH152">
        <v>1</v>
      </c>
      <c r="AI152">
        <v>10</v>
      </c>
      <c r="AJ152">
        <v>30</v>
      </c>
      <c r="AK152" t="s">
        <v>1960</v>
      </c>
      <c r="AL152" t="s">
        <v>1960</v>
      </c>
      <c r="AM152" t="s">
        <v>1960</v>
      </c>
      <c r="AN152" t="s">
        <v>1960</v>
      </c>
      <c r="AO152" t="s">
        <v>1960</v>
      </c>
      <c r="AP152" t="s">
        <v>1960</v>
      </c>
      <c r="AQ152" t="s">
        <v>1960</v>
      </c>
      <c r="AR152" t="s">
        <v>1960</v>
      </c>
      <c r="AS152" t="s">
        <v>1960</v>
      </c>
      <c r="AT152" t="s">
        <v>1960</v>
      </c>
      <c r="AU152" t="s">
        <v>1960</v>
      </c>
      <c r="AV152" t="s">
        <v>1960</v>
      </c>
      <c r="AW152" t="s">
        <v>1960</v>
      </c>
      <c r="AX152" t="s">
        <v>1960</v>
      </c>
      <c r="AY152" t="s">
        <v>1960</v>
      </c>
      <c r="AZ152" t="s">
        <v>1960</v>
      </c>
    </row>
    <row r="153" spans="1:52" x14ac:dyDescent="0.2">
      <c r="A153" t="s">
        <v>354</v>
      </c>
      <c r="B153">
        <v>4450</v>
      </c>
      <c r="C153" t="s">
        <v>1756</v>
      </c>
      <c r="D153">
        <v>58</v>
      </c>
      <c r="E153">
        <v>1E-4</v>
      </c>
      <c r="F153">
        <v>1.4E-3</v>
      </c>
      <c r="G153">
        <v>3.0000000000000001E-3</v>
      </c>
      <c r="H153">
        <v>3.0000000000000001E-3</v>
      </c>
      <c r="I153">
        <v>5.8999999999999997E-2</v>
      </c>
      <c r="J153">
        <v>5.8999999999999997E-2</v>
      </c>
      <c r="K153">
        <v>3.0000000000000001E-3</v>
      </c>
      <c r="L153">
        <v>1000000000</v>
      </c>
      <c r="M153">
        <v>5.8999999999999997E-2</v>
      </c>
      <c r="N153" t="s">
        <v>1960</v>
      </c>
      <c r="O153" t="s">
        <v>1757</v>
      </c>
      <c r="P153">
        <v>14</v>
      </c>
      <c r="Q153">
        <v>1000000000</v>
      </c>
      <c r="R153">
        <v>1000000000</v>
      </c>
      <c r="S153">
        <v>1000000000</v>
      </c>
      <c r="T153" t="s">
        <v>1756</v>
      </c>
      <c r="U153">
        <v>58</v>
      </c>
      <c r="V153">
        <v>1E-4</v>
      </c>
      <c r="W153">
        <v>1000000000</v>
      </c>
      <c r="X153">
        <v>1000000000</v>
      </c>
      <c r="Y153">
        <v>1000000000</v>
      </c>
      <c r="Z153">
        <v>1000000000</v>
      </c>
      <c r="AA153">
        <v>1000000000</v>
      </c>
      <c r="AB153">
        <v>1000000000</v>
      </c>
      <c r="AC153">
        <v>8.0000000000000004E-4</v>
      </c>
      <c r="AD153">
        <v>1000000000</v>
      </c>
      <c r="AE153">
        <v>1000000000</v>
      </c>
      <c r="AF153" t="s">
        <v>1960</v>
      </c>
      <c r="AG153" t="s">
        <v>1960</v>
      </c>
      <c r="AH153">
        <v>1</v>
      </c>
      <c r="AI153">
        <v>10</v>
      </c>
      <c r="AJ153">
        <v>30</v>
      </c>
      <c r="AK153" t="s">
        <v>1960</v>
      </c>
      <c r="AL153" t="s">
        <v>1960</v>
      </c>
      <c r="AM153" t="s">
        <v>1960</v>
      </c>
      <c r="AN153" t="s">
        <v>1960</v>
      </c>
      <c r="AO153" t="s">
        <v>1960</v>
      </c>
      <c r="AP153" t="s">
        <v>1960</v>
      </c>
      <c r="AQ153" t="s">
        <v>1960</v>
      </c>
      <c r="AR153" t="s">
        <v>1960</v>
      </c>
      <c r="AS153" t="s">
        <v>1960</v>
      </c>
      <c r="AT153" t="s">
        <v>1960</v>
      </c>
      <c r="AU153" t="s">
        <v>1960</v>
      </c>
      <c r="AV153" t="s">
        <v>1960</v>
      </c>
      <c r="AW153" t="s">
        <v>1960</v>
      </c>
      <c r="AX153" t="s">
        <v>1960</v>
      </c>
      <c r="AY153" t="s">
        <v>1960</v>
      </c>
      <c r="AZ153" t="s">
        <v>1960</v>
      </c>
    </row>
    <row r="154" spans="1:52" x14ac:dyDescent="0.2">
      <c r="A154" t="s">
        <v>355</v>
      </c>
      <c r="B154">
        <v>5735</v>
      </c>
      <c r="C154" t="s">
        <v>1756</v>
      </c>
      <c r="D154">
        <v>58</v>
      </c>
      <c r="E154">
        <v>1E-4</v>
      </c>
      <c r="F154">
        <v>1.4E-3</v>
      </c>
      <c r="G154">
        <v>3.0000000000000001E-3</v>
      </c>
      <c r="H154">
        <v>3.0000000000000001E-3</v>
      </c>
      <c r="I154">
        <v>5.8999999999999997E-2</v>
      </c>
      <c r="J154">
        <v>5.8999999999999997E-2</v>
      </c>
      <c r="K154">
        <v>3.0000000000000001E-3</v>
      </c>
      <c r="L154">
        <v>1000000000</v>
      </c>
      <c r="M154">
        <v>5.8999999999999997E-2</v>
      </c>
      <c r="N154" t="s">
        <v>1960</v>
      </c>
      <c r="O154" t="s">
        <v>1757</v>
      </c>
      <c r="P154">
        <v>14</v>
      </c>
      <c r="Q154">
        <v>1000000000</v>
      </c>
      <c r="R154">
        <v>1000000000</v>
      </c>
      <c r="S154">
        <v>1000000000</v>
      </c>
      <c r="T154" t="s">
        <v>1756</v>
      </c>
      <c r="U154">
        <v>58</v>
      </c>
      <c r="V154">
        <v>1E-4</v>
      </c>
      <c r="W154">
        <v>1000000000</v>
      </c>
      <c r="X154">
        <v>1000000000</v>
      </c>
      <c r="Y154">
        <v>1000000000</v>
      </c>
      <c r="Z154">
        <v>1000000000</v>
      </c>
      <c r="AA154">
        <v>1000000000</v>
      </c>
      <c r="AB154">
        <v>1000000000</v>
      </c>
      <c r="AC154">
        <v>8.0000000000000004E-4</v>
      </c>
      <c r="AD154">
        <v>1000000000</v>
      </c>
      <c r="AE154">
        <v>1000000000</v>
      </c>
      <c r="AF154" t="s">
        <v>1960</v>
      </c>
      <c r="AG154" t="s">
        <v>1960</v>
      </c>
      <c r="AH154">
        <v>1</v>
      </c>
      <c r="AI154">
        <v>10</v>
      </c>
      <c r="AJ154">
        <v>30</v>
      </c>
      <c r="AK154" t="s">
        <v>1960</v>
      </c>
      <c r="AL154" t="s">
        <v>1960</v>
      </c>
      <c r="AM154" t="s">
        <v>1960</v>
      </c>
      <c r="AN154" t="s">
        <v>1960</v>
      </c>
      <c r="AO154" t="s">
        <v>1960</v>
      </c>
      <c r="AP154" t="s">
        <v>1960</v>
      </c>
      <c r="AQ154" t="s">
        <v>1960</v>
      </c>
      <c r="AR154" t="s">
        <v>1960</v>
      </c>
      <c r="AS154" t="s">
        <v>1960</v>
      </c>
      <c r="AT154" t="s">
        <v>1960</v>
      </c>
      <c r="AU154" t="s">
        <v>1960</v>
      </c>
      <c r="AV154" t="s">
        <v>1960</v>
      </c>
      <c r="AW154" t="s">
        <v>1960</v>
      </c>
      <c r="AX154" t="s">
        <v>1960</v>
      </c>
      <c r="AY154" t="s">
        <v>1960</v>
      </c>
      <c r="AZ154" t="s">
        <v>1960</v>
      </c>
    </row>
    <row r="155" spans="1:52" x14ac:dyDescent="0.2">
      <c r="A155" t="s">
        <v>356</v>
      </c>
      <c r="B155">
        <v>5736</v>
      </c>
      <c r="C155" t="s">
        <v>1756</v>
      </c>
      <c r="D155">
        <v>58</v>
      </c>
      <c r="E155">
        <v>1E-4</v>
      </c>
      <c r="F155">
        <v>1.4E-3</v>
      </c>
      <c r="G155">
        <v>3.0000000000000001E-3</v>
      </c>
      <c r="H155">
        <v>3.0000000000000001E-3</v>
      </c>
      <c r="I155">
        <v>5.8999999999999997E-2</v>
      </c>
      <c r="J155">
        <v>5.8999999999999997E-2</v>
      </c>
      <c r="K155">
        <v>3.0000000000000001E-3</v>
      </c>
      <c r="L155">
        <v>1000000000</v>
      </c>
      <c r="M155">
        <v>5.8999999999999997E-2</v>
      </c>
      <c r="N155" t="s">
        <v>1960</v>
      </c>
      <c r="O155" t="s">
        <v>1757</v>
      </c>
      <c r="P155">
        <v>14</v>
      </c>
      <c r="Q155">
        <v>1000000000</v>
      </c>
      <c r="R155">
        <v>1000000000</v>
      </c>
      <c r="S155">
        <v>1000000000</v>
      </c>
      <c r="T155" t="s">
        <v>1756</v>
      </c>
      <c r="U155">
        <v>58</v>
      </c>
      <c r="V155">
        <v>1E-4</v>
      </c>
      <c r="W155">
        <v>1000000000</v>
      </c>
      <c r="X155">
        <v>1000000000</v>
      </c>
      <c r="Y155">
        <v>1000000000</v>
      </c>
      <c r="Z155">
        <v>1000000000</v>
      </c>
      <c r="AA155">
        <v>1000000000</v>
      </c>
      <c r="AB155">
        <v>1000000000</v>
      </c>
      <c r="AC155">
        <v>8.0000000000000004E-4</v>
      </c>
      <c r="AD155">
        <v>1000000000</v>
      </c>
      <c r="AE155">
        <v>1000000000</v>
      </c>
      <c r="AF155" t="s">
        <v>1960</v>
      </c>
      <c r="AG155" t="s">
        <v>1960</v>
      </c>
      <c r="AH155">
        <v>1</v>
      </c>
      <c r="AI155">
        <v>10</v>
      </c>
      <c r="AJ155">
        <v>30</v>
      </c>
      <c r="AK155" t="s">
        <v>1960</v>
      </c>
      <c r="AL155" t="s">
        <v>1960</v>
      </c>
      <c r="AM155" t="s">
        <v>1960</v>
      </c>
      <c r="AN155" t="s">
        <v>1960</v>
      </c>
      <c r="AO155" t="s">
        <v>1960</v>
      </c>
      <c r="AP155" t="s">
        <v>1960</v>
      </c>
      <c r="AQ155" t="s">
        <v>1960</v>
      </c>
      <c r="AR155" t="s">
        <v>1960</v>
      </c>
      <c r="AS155" t="s">
        <v>1960</v>
      </c>
      <c r="AT155" t="s">
        <v>1960</v>
      </c>
      <c r="AU155" t="s">
        <v>1960</v>
      </c>
      <c r="AV155" t="s">
        <v>1960</v>
      </c>
      <c r="AW155" t="s">
        <v>1960</v>
      </c>
      <c r="AX155" t="s">
        <v>1960</v>
      </c>
      <c r="AY155" t="s">
        <v>1960</v>
      </c>
      <c r="AZ155" t="s">
        <v>1960</v>
      </c>
    </row>
    <row r="156" spans="1:52" x14ac:dyDescent="0.2">
      <c r="A156" t="s">
        <v>357</v>
      </c>
      <c r="B156">
        <v>3895</v>
      </c>
      <c r="C156" t="s">
        <v>1756</v>
      </c>
      <c r="D156">
        <v>58</v>
      </c>
      <c r="E156">
        <v>1E-4</v>
      </c>
      <c r="F156">
        <v>1.4E-3</v>
      </c>
      <c r="G156">
        <v>3.0000000000000001E-3</v>
      </c>
      <c r="H156">
        <v>3.0000000000000001E-3</v>
      </c>
      <c r="I156">
        <v>5.8999999999999997E-2</v>
      </c>
      <c r="J156">
        <v>5.8999999999999997E-2</v>
      </c>
      <c r="K156">
        <v>3.0000000000000001E-3</v>
      </c>
      <c r="L156">
        <v>1000000000</v>
      </c>
      <c r="M156">
        <v>5.8999999999999997E-2</v>
      </c>
      <c r="N156" t="s">
        <v>1960</v>
      </c>
      <c r="O156" t="s">
        <v>1757</v>
      </c>
      <c r="P156">
        <v>14</v>
      </c>
      <c r="Q156">
        <v>1000000000</v>
      </c>
      <c r="R156">
        <v>1000000000</v>
      </c>
      <c r="S156">
        <v>1000000000</v>
      </c>
      <c r="T156" t="s">
        <v>1756</v>
      </c>
      <c r="U156">
        <v>58</v>
      </c>
      <c r="V156">
        <v>1E-4</v>
      </c>
      <c r="W156">
        <v>1000000000</v>
      </c>
      <c r="X156">
        <v>1000000000</v>
      </c>
      <c r="Y156">
        <v>1000000000</v>
      </c>
      <c r="Z156">
        <v>1000000000</v>
      </c>
      <c r="AA156">
        <v>1000000000</v>
      </c>
      <c r="AB156">
        <v>1000000000</v>
      </c>
      <c r="AC156">
        <v>8.0000000000000004E-4</v>
      </c>
      <c r="AD156">
        <v>1000000000</v>
      </c>
      <c r="AE156">
        <v>1000000000</v>
      </c>
      <c r="AF156" t="s">
        <v>1960</v>
      </c>
      <c r="AG156" t="s">
        <v>1960</v>
      </c>
      <c r="AH156">
        <v>1</v>
      </c>
      <c r="AI156">
        <v>10</v>
      </c>
      <c r="AJ156">
        <v>30</v>
      </c>
      <c r="AK156" t="s">
        <v>1960</v>
      </c>
      <c r="AL156" t="s">
        <v>1960</v>
      </c>
      <c r="AM156" t="s">
        <v>1960</v>
      </c>
      <c r="AN156" t="s">
        <v>1960</v>
      </c>
      <c r="AO156" t="s">
        <v>1960</v>
      </c>
      <c r="AP156" t="s">
        <v>1960</v>
      </c>
      <c r="AQ156" t="s">
        <v>1960</v>
      </c>
      <c r="AR156" t="s">
        <v>1960</v>
      </c>
      <c r="AS156" t="s">
        <v>1960</v>
      </c>
      <c r="AT156" t="s">
        <v>1960</v>
      </c>
      <c r="AU156" t="s">
        <v>1960</v>
      </c>
      <c r="AV156" t="s">
        <v>1960</v>
      </c>
      <c r="AW156" t="s">
        <v>1960</v>
      </c>
      <c r="AX156" t="s">
        <v>1960</v>
      </c>
      <c r="AY156" t="s">
        <v>1960</v>
      </c>
      <c r="AZ156" t="s">
        <v>1960</v>
      </c>
    </row>
    <row r="157" spans="1:52" x14ac:dyDescent="0.2">
      <c r="A157" t="s">
        <v>358</v>
      </c>
      <c r="B157">
        <v>5935</v>
      </c>
      <c r="C157" t="s">
        <v>1756</v>
      </c>
      <c r="D157">
        <v>58</v>
      </c>
      <c r="E157">
        <v>1E-4</v>
      </c>
      <c r="F157">
        <v>1.4E-3</v>
      </c>
      <c r="G157">
        <v>3.0000000000000001E-3</v>
      </c>
      <c r="H157">
        <v>3.0000000000000001E-3</v>
      </c>
      <c r="I157">
        <v>5.8999999999999997E-2</v>
      </c>
      <c r="J157">
        <v>5.8999999999999997E-2</v>
      </c>
      <c r="K157">
        <v>3.0000000000000001E-3</v>
      </c>
      <c r="L157">
        <v>1000000000</v>
      </c>
      <c r="M157">
        <v>5.8999999999999997E-2</v>
      </c>
      <c r="N157" t="s">
        <v>1960</v>
      </c>
      <c r="O157" t="s">
        <v>1757</v>
      </c>
      <c r="P157">
        <v>14</v>
      </c>
      <c r="Q157">
        <v>1000000000</v>
      </c>
      <c r="R157">
        <v>1000000000</v>
      </c>
      <c r="S157">
        <v>1000000000</v>
      </c>
      <c r="T157" t="s">
        <v>1756</v>
      </c>
      <c r="U157">
        <v>58</v>
      </c>
      <c r="V157">
        <v>1E-4</v>
      </c>
      <c r="W157">
        <v>1000000000</v>
      </c>
      <c r="X157">
        <v>1000000000</v>
      </c>
      <c r="Y157">
        <v>1000000000</v>
      </c>
      <c r="Z157">
        <v>1000000000</v>
      </c>
      <c r="AA157">
        <v>1000000000</v>
      </c>
      <c r="AB157">
        <v>1000000000</v>
      </c>
      <c r="AC157">
        <v>8.0000000000000004E-4</v>
      </c>
      <c r="AD157">
        <v>1000000000</v>
      </c>
      <c r="AE157">
        <v>1000000000</v>
      </c>
      <c r="AF157" t="s">
        <v>1960</v>
      </c>
      <c r="AG157" t="s">
        <v>1960</v>
      </c>
      <c r="AH157">
        <v>1</v>
      </c>
      <c r="AI157">
        <v>10</v>
      </c>
      <c r="AJ157">
        <v>30</v>
      </c>
      <c r="AK157" t="s">
        <v>1960</v>
      </c>
      <c r="AL157" t="s">
        <v>1960</v>
      </c>
      <c r="AM157" t="s">
        <v>1960</v>
      </c>
      <c r="AN157" t="s">
        <v>1960</v>
      </c>
      <c r="AO157" t="s">
        <v>1960</v>
      </c>
      <c r="AP157" t="s">
        <v>1960</v>
      </c>
      <c r="AQ157" t="s">
        <v>1960</v>
      </c>
      <c r="AR157" t="s">
        <v>1960</v>
      </c>
      <c r="AS157" t="s">
        <v>1960</v>
      </c>
      <c r="AT157" t="s">
        <v>1960</v>
      </c>
      <c r="AU157" t="s">
        <v>1960</v>
      </c>
      <c r="AV157" t="s">
        <v>1960</v>
      </c>
      <c r="AW157" t="s">
        <v>1960</v>
      </c>
      <c r="AX157" t="s">
        <v>1960</v>
      </c>
      <c r="AY157" t="s">
        <v>1960</v>
      </c>
      <c r="AZ157" t="s">
        <v>1960</v>
      </c>
    </row>
    <row r="158" spans="1:52" x14ac:dyDescent="0.2">
      <c r="A158" t="s">
        <v>359</v>
      </c>
      <c r="B158">
        <v>3932</v>
      </c>
      <c r="C158" t="s">
        <v>1756</v>
      </c>
      <c r="D158">
        <v>58</v>
      </c>
      <c r="E158">
        <v>1E-4</v>
      </c>
      <c r="F158">
        <v>1.4E-3</v>
      </c>
      <c r="G158">
        <v>3.0000000000000001E-3</v>
      </c>
      <c r="H158">
        <v>3.0000000000000001E-3</v>
      </c>
      <c r="I158">
        <v>5.8999999999999997E-2</v>
      </c>
      <c r="J158">
        <v>5.8999999999999997E-2</v>
      </c>
      <c r="K158">
        <v>3.0000000000000001E-3</v>
      </c>
      <c r="L158">
        <v>1000000000</v>
      </c>
      <c r="M158">
        <v>5.8999999999999997E-2</v>
      </c>
      <c r="N158" t="s">
        <v>1960</v>
      </c>
      <c r="O158" t="s">
        <v>1757</v>
      </c>
      <c r="P158">
        <v>14</v>
      </c>
      <c r="Q158">
        <v>1000000000</v>
      </c>
      <c r="R158">
        <v>1000000000</v>
      </c>
      <c r="S158">
        <v>1000000000</v>
      </c>
      <c r="T158" t="s">
        <v>1756</v>
      </c>
      <c r="U158">
        <v>58</v>
      </c>
      <c r="V158">
        <v>1E-4</v>
      </c>
      <c r="W158">
        <v>1000000000</v>
      </c>
      <c r="X158">
        <v>1000000000</v>
      </c>
      <c r="Y158">
        <v>1000000000</v>
      </c>
      <c r="Z158">
        <v>1000000000</v>
      </c>
      <c r="AA158">
        <v>1000000000</v>
      </c>
      <c r="AB158">
        <v>1000000000</v>
      </c>
      <c r="AC158">
        <v>8.0000000000000004E-4</v>
      </c>
      <c r="AD158">
        <v>1000000000</v>
      </c>
      <c r="AE158">
        <v>1000000000</v>
      </c>
      <c r="AF158" t="s">
        <v>1960</v>
      </c>
      <c r="AG158" t="s">
        <v>1960</v>
      </c>
      <c r="AH158">
        <v>1</v>
      </c>
      <c r="AI158">
        <v>10</v>
      </c>
      <c r="AJ158">
        <v>30</v>
      </c>
      <c r="AK158" t="s">
        <v>1960</v>
      </c>
      <c r="AL158" t="s">
        <v>1960</v>
      </c>
      <c r="AM158" t="s">
        <v>1960</v>
      </c>
      <c r="AN158" t="s">
        <v>1960</v>
      </c>
      <c r="AO158" t="s">
        <v>1960</v>
      </c>
      <c r="AP158" t="s">
        <v>1960</v>
      </c>
      <c r="AQ158" t="s">
        <v>1960</v>
      </c>
      <c r="AR158" t="s">
        <v>1960</v>
      </c>
      <c r="AS158" t="s">
        <v>1960</v>
      </c>
      <c r="AT158" t="s">
        <v>1960</v>
      </c>
      <c r="AU158" t="s">
        <v>1960</v>
      </c>
      <c r="AV158" t="s">
        <v>1960</v>
      </c>
      <c r="AW158" t="s">
        <v>1960</v>
      </c>
      <c r="AX158" t="s">
        <v>1960</v>
      </c>
      <c r="AY158" t="s">
        <v>1960</v>
      </c>
      <c r="AZ158" t="s">
        <v>1960</v>
      </c>
    </row>
    <row r="159" spans="1:52" x14ac:dyDescent="0.2">
      <c r="A159" t="s">
        <v>360</v>
      </c>
      <c r="B159">
        <v>3931</v>
      </c>
      <c r="C159" t="s">
        <v>1756</v>
      </c>
      <c r="D159">
        <v>58</v>
      </c>
      <c r="E159">
        <v>1E-4</v>
      </c>
      <c r="F159">
        <v>1.4E-3</v>
      </c>
      <c r="G159">
        <v>3.0000000000000001E-3</v>
      </c>
      <c r="H159">
        <v>3.0000000000000001E-3</v>
      </c>
      <c r="I159">
        <v>5.8999999999999997E-2</v>
      </c>
      <c r="J159">
        <v>5.8999999999999997E-2</v>
      </c>
      <c r="K159">
        <v>3.0000000000000001E-3</v>
      </c>
      <c r="L159">
        <v>1000000000</v>
      </c>
      <c r="M159">
        <v>5.8999999999999997E-2</v>
      </c>
      <c r="N159" t="s">
        <v>1960</v>
      </c>
      <c r="O159" t="s">
        <v>1757</v>
      </c>
      <c r="P159">
        <v>14</v>
      </c>
      <c r="Q159">
        <v>1000000000</v>
      </c>
      <c r="R159">
        <v>1000000000</v>
      </c>
      <c r="S159">
        <v>1000000000</v>
      </c>
      <c r="T159" t="s">
        <v>1756</v>
      </c>
      <c r="U159">
        <v>58</v>
      </c>
      <c r="V159">
        <v>1E-4</v>
      </c>
      <c r="W159">
        <v>1000000000</v>
      </c>
      <c r="X159">
        <v>1000000000</v>
      </c>
      <c r="Y159">
        <v>1000000000</v>
      </c>
      <c r="Z159">
        <v>1000000000</v>
      </c>
      <c r="AA159">
        <v>1000000000</v>
      </c>
      <c r="AB159">
        <v>1000000000</v>
      </c>
      <c r="AC159">
        <v>8.0000000000000004E-4</v>
      </c>
      <c r="AD159">
        <v>1000000000</v>
      </c>
      <c r="AE159">
        <v>1000000000</v>
      </c>
      <c r="AF159" t="s">
        <v>1960</v>
      </c>
      <c r="AG159" t="s">
        <v>1960</v>
      </c>
      <c r="AH159">
        <v>1</v>
      </c>
      <c r="AI159">
        <v>10</v>
      </c>
      <c r="AJ159">
        <v>30</v>
      </c>
      <c r="AK159" t="s">
        <v>1960</v>
      </c>
      <c r="AL159" t="s">
        <v>1960</v>
      </c>
      <c r="AM159" t="s">
        <v>1960</v>
      </c>
      <c r="AN159" t="s">
        <v>1960</v>
      </c>
      <c r="AO159" t="s">
        <v>1960</v>
      </c>
      <c r="AP159" t="s">
        <v>1960</v>
      </c>
      <c r="AQ159" t="s">
        <v>1960</v>
      </c>
      <c r="AR159" t="s">
        <v>1960</v>
      </c>
      <c r="AS159" t="s">
        <v>1960</v>
      </c>
      <c r="AT159" t="s">
        <v>1960</v>
      </c>
      <c r="AU159" t="s">
        <v>1960</v>
      </c>
      <c r="AV159" t="s">
        <v>1960</v>
      </c>
      <c r="AW159" t="s">
        <v>1960</v>
      </c>
      <c r="AX159" t="s">
        <v>1960</v>
      </c>
      <c r="AY159" t="s">
        <v>1960</v>
      </c>
      <c r="AZ159" t="s">
        <v>1960</v>
      </c>
    </row>
    <row r="160" spans="1:52" x14ac:dyDescent="0.2">
      <c r="A160" t="s">
        <v>168</v>
      </c>
      <c r="B160">
        <v>4445</v>
      </c>
      <c r="C160" t="s">
        <v>1756</v>
      </c>
      <c r="D160">
        <v>58</v>
      </c>
      <c r="E160">
        <v>1E-4</v>
      </c>
      <c r="F160">
        <v>1000000000</v>
      </c>
      <c r="G160">
        <v>1000000000</v>
      </c>
      <c r="H160">
        <v>1000000000</v>
      </c>
      <c r="I160">
        <v>1000000000</v>
      </c>
      <c r="J160">
        <v>1000000000</v>
      </c>
      <c r="K160">
        <v>1000000000</v>
      </c>
      <c r="L160">
        <v>1000000000</v>
      </c>
      <c r="N160" t="s">
        <v>1960</v>
      </c>
      <c r="O160" t="s">
        <v>1757</v>
      </c>
      <c r="P160">
        <v>14</v>
      </c>
      <c r="Q160">
        <v>1000000000</v>
      </c>
      <c r="R160">
        <v>1000000000</v>
      </c>
      <c r="S160">
        <v>1000000000</v>
      </c>
      <c r="T160" t="s">
        <v>1756</v>
      </c>
      <c r="U160">
        <v>58</v>
      </c>
      <c r="V160">
        <v>1E-4</v>
      </c>
      <c r="W160">
        <v>1000000000</v>
      </c>
      <c r="X160">
        <v>1000000000</v>
      </c>
      <c r="Y160">
        <v>1000000000</v>
      </c>
      <c r="Z160">
        <v>1000000000</v>
      </c>
      <c r="AA160">
        <v>1000000000</v>
      </c>
      <c r="AB160">
        <v>1000000000</v>
      </c>
      <c r="AC160">
        <v>1000000000</v>
      </c>
      <c r="AD160">
        <v>1000000000</v>
      </c>
      <c r="AE160">
        <v>1000000000</v>
      </c>
      <c r="AF160" t="s">
        <v>1960</v>
      </c>
      <c r="AG160" t="s">
        <v>1960</v>
      </c>
      <c r="AH160">
        <v>1</v>
      </c>
      <c r="AI160">
        <v>10</v>
      </c>
      <c r="AJ160">
        <v>30</v>
      </c>
      <c r="AK160" t="s">
        <v>1960</v>
      </c>
      <c r="AL160" t="s">
        <v>1960</v>
      </c>
      <c r="AM160" t="s">
        <v>1960</v>
      </c>
      <c r="AN160" t="s">
        <v>1960</v>
      </c>
      <c r="AO160" t="s">
        <v>1960</v>
      </c>
      <c r="AP160" t="s">
        <v>1960</v>
      </c>
      <c r="AQ160" t="s">
        <v>1960</v>
      </c>
      <c r="AR160" t="s">
        <v>1960</v>
      </c>
      <c r="AS160" t="s">
        <v>1960</v>
      </c>
      <c r="AT160" t="s">
        <v>1960</v>
      </c>
      <c r="AU160" t="s">
        <v>1960</v>
      </c>
      <c r="AV160" t="s">
        <v>1960</v>
      </c>
      <c r="AW160" t="s">
        <v>1960</v>
      </c>
      <c r="AX160" t="s">
        <v>1960</v>
      </c>
      <c r="AY160" t="s">
        <v>1960</v>
      </c>
      <c r="AZ160" t="s">
        <v>1960</v>
      </c>
    </row>
    <row r="161" spans="1:52" x14ac:dyDescent="0.2">
      <c r="A161" t="s">
        <v>169</v>
      </c>
      <c r="B161">
        <v>5518</v>
      </c>
      <c r="C161" t="s">
        <v>1756</v>
      </c>
      <c r="D161">
        <v>58</v>
      </c>
      <c r="E161">
        <v>1E-4</v>
      </c>
      <c r="F161">
        <v>1000000000</v>
      </c>
      <c r="G161">
        <v>1000000000</v>
      </c>
      <c r="H161">
        <v>1000000000</v>
      </c>
      <c r="I161">
        <v>1000000000</v>
      </c>
      <c r="J161">
        <v>1000000000</v>
      </c>
      <c r="K161">
        <v>1000000000</v>
      </c>
      <c r="L161">
        <v>1000000000</v>
      </c>
      <c r="N161" t="s">
        <v>1960</v>
      </c>
      <c r="O161" t="s">
        <v>1757</v>
      </c>
      <c r="P161">
        <v>14</v>
      </c>
      <c r="Q161">
        <v>1000000000</v>
      </c>
      <c r="R161">
        <v>1000000000</v>
      </c>
      <c r="S161">
        <v>1000000000</v>
      </c>
      <c r="T161" t="s">
        <v>1756</v>
      </c>
      <c r="U161">
        <v>58</v>
      </c>
      <c r="V161">
        <v>1E-4</v>
      </c>
      <c r="W161">
        <v>1000000000</v>
      </c>
      <c r="X161">
        <v>1000000000</v>
      </c>
      <c r="Y161">
        <v>1000000000</v>
      </c>
      <c r="Z161">
        <v>1000000000</v>
      </c>
      <c r="AA161">
        <v>1000000000</v>
      </c>
      <c r="AB161">
        <v>1000000000</v>
      </c>
      <c r="AC161">
        <v>1000000000</v>
      </c>
      <c r="AD161">
        <v>1000000000</v>
      </c>
      <c r="AE161">
        <v>1000000000</v>
      </c>
      <c r="AF161" t="s">
        <v>1960</v>
      </c>
      <c r="AG161" t="s">
        <v>1960</v>
      </c>
      <c r="AH161">
        <v>1</v>
      </c>
      <c r="AI161">
        <v>10</v>
      </c>
      <c r="AJ161">
        <v>30</v>
      </c>
      <c r="AK161" t="s">
        <v>1960</v>
      </c>
      <c r="AL161" t="s">
        <v>1960</v>
      </c>
      <c r="AM161" t="s">
        <v>1960</v>
      </c>
      <c r="AN161" t="s">
        <v>1960</v>
      </c>
      <c r="AO161" t="s">
        <v>1960</v>
      </c>
      <c r="AP161" t="s">
        <v>1960</v>
      </c>
      <c r="AQ161" t="s">
        <v>1960</v>
      </c>
      <c r="AR161" t="s">
        <v>1960</v>
      </c>
      <c r="AS161" t="s">
        <v>1960</v>
      </c>
      <c r="AT161" t="s">
        <v>1960</v>
      </c>
      <c r="AU161" t="s">
        <v>1960</v>
      </c>
      <c r="AV161" t="s">
        <v>1960</v>
      </c>
      <c r="AW161" t="s">
        <v>1960</v>
      </c>
      <c r="AX161" t="s">
        <v>1960</v>
      </c>
      <c r="AY161" t="s">
        <v>1960</v>
      </c>
      <c r="AZ161" t="s">
        <v>1960</v>
      </c>
    </row>
    <row r="162" spans="1:52" x14ac:dyDescent="0.2">
      <c r="A162" t="s">
        <v>173</v>
      </c>
      <c r="B162">
        <v>6040</v>
      </c>
      <c r="C162" t="s">
        <v>1756</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1960</v>
      </c>
      <c r="O162" t="s">
        <v>1757</v>
      </c>
      <c r="P162">
        <v>14</v>
      </c>
      <c r="Q162">
        <v>1000000000</v>
      </c>
      <c r="R162">
        <v>1000000000</v>
      </c>
      <c r="S162">
        <v>2.7</v>
      </c>
      <c r="T162" t="s">
        <v>1756</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1960</v>
      </c>
      <c r="AG162" t="s">
        <v>1960</v>
      </c>
      <c r="AH162">
        <v>1</v>
      </c>
      <c r="AI162">
        <v>10</v>
      </c>
      <c r="AJ162">
        <v>30</v>
      </c>
      <c r="AK162" t="s">
        <v>1960</v>
      </c>
      <c r="AL162" t="s">
        <v>1960</v>
      </c>
      <c r="AM162" t="s">
        <v>1960</v>
      </c>
      <c r="AN162" t="s">
        <v>1960</v>
      </c>
      <c r="AO162" t="s">
        <v>1960</v>
      </c>
      <c r="AP162" t="s">
        <v>1960</v>
      </c>
      <c r="AQ162" t="s">
        <v>1960</v>
      </c>
      <c r="AR162" t="s">
        <v>1960</v>
      </c>
      <c r="AS162" t="s">
        <v>1960</v>
      </c>
      <c r="AT162" t="s">
        <v>1960</v>
      </c>
      <c r="AU162" t="s">
        <v>1960</v>
      </c>
      <c r="AV162" t="s">
        <v>1960</v>
      </c>
      <c r="AW162" t="s">
        <v>1960</v>
      </c>
      <c r="AX162" t="s">
        <v>1960</v>
      </c>
      <c r="AY162" t="s">
        <v>1960</v>
      </c>
      <c r="AZ162" t="s">
        <v>1960</v>
      </c>
    </row>
    <row r="163" spans="1:52" x14ac:dyDescent="0.2">
      <c r="A163" t="s">
        <v>361</v>
      </c>
      <c r="B163">
        <v>3898</v>
      </c>
      <c r="C163" t="s">
        <v>1756</v>
      </c>
      <c r="D163">
        <v>58</v>
      </c>
      <c r="E163">
        <v>1E-4</v>
      </c>
      <c r="F163">
        <v>1.4E-3</v>
      </c>
      <c r="G163">
        <v>3.0000000000000001E-3</v>
      </c>
      <c r="H163">
        <v>3.0000000000000001E-3</v>
      </c>
      <c r="I163">
        <v>5.8999999999999997E-2</v>
      </c>
      <c r="J163">
        <v>5.8999999999999997E-2</v>
      </c>
      <c r="K163">
        <v>3.0000000000000001E-3</v>
      </c>
      <c r="L163">
        <v>1000000000</v>
      </c>
      <c r="M163">
        <v>5.8999999999999997E-2</v>
      </c>
      <c r="N163" t="s">
        <v>1960</v>
      </c>
      <c r="O163" t="s">
        <v>1757</v>
      </c>
      <c r="P163">
        <v>14</v>
      </c>
      <c r="Q163">
        <v>1000000000</v>
      </c>
      <c r="R163">
        <v>1000000000</v>
      </c>
      <c r="S163">
        <v>1000000000</v>
      </c>
      <c r="T163" t="s">
        <v>1756</v>
      </c>
      <c r="U163">
        <v>58</v>
      </c>
      <c r="V163">
        <v>1E-4</v>
      </c>
      <c r="W163">
        <v>1000000000</v>
      </c>
      <c r="X163">
        <v>1000000000</v>
      </c>
      <c r="Y163">
        <v>1000000000</v>
      </c>
      <c r="Z163">
        <v>1000000000</v>
      </c>
      <c r="AA163">
        <v>1000000000</v>
      </c>
      <c r="AB163">
        <v>1000000000</v>
      </c>
      <c r="AC163">
        <v>8.0000000000000004E-4</v>
      </c>
      <c r="AD163">
        <v>1000000000</v>
      </c>
      <c r="AE163">
        <v>1000000000</v>
      </c>
      <c r="AF163" t="s">
        <v>1960</v>
      </c>
      <c r="AG163" t="s">
        <v>1960</v>
      </c>
      <c r="AH163">
        <v>1</v>
      </c>
      <c r="AI163">
        <v>10</v>
      </c>
      <c r="AJ163">
        <v>30</v>
      </c>
      <c r="AK163" t="s">
        <v>1960</v>
      </c>
      <c r="AL163" t="s">
        <v>1960</v>
      </c>
      <c r="AM163" t="s">
        <v>1960</v>
      </c>
      <c r="AN163" t="s">
        <v>1960</v>
      </c>
      <c r="AO163" t="s">
        <v>1960</v>
      </c>
      <c r="AP163" t="s">
        <v>1960</v>
      </c>
      <c r="AQ163" t="s">
        <v>1960</v>
      </c>
      <c r="AR163" t="s">
        <v>1960</v>
      </c>
      <c r="AS163" t="s">
        <v>1960</v>
      </c>
      <c r="AT163" t="s">
        <v>1960</v>
      </c>
      <c r="AU163" t="s">
        <v>1960</v>
      </c>
      <c r="AV163" t="s">
        <v>1960</v>
      </c>
      <c r="AW163" t="s">
        <v>1960</v>
      </c>
      <c r="AX163" t="s">
        <v>1960</v>
      </c>
      <c r="AY163" t="s">
        <v>1960</v>
      </c>
      <c r="AZ163" t="s">
        <v>1960</v>
      </c>
    </row>
    <row r="164" spans="1:52" x14ac:dyDescent="0.2">
      <c r="A164" t="s">
        <v>362</v>
      </c>
      <c r="B164">
        <v>5996</v>
      </c>
      <c r="C164" t="s">
        <v>1756</v>
      </c>
      <c r="D164">
        <v>58</v>
      </c>
      <c r="E164">
        <v>1E-4</v>
      </c>
      <c r="F164">
        <v>1.4E-3</v>
      </c>
      <c r="G164">
        <v>3.0000000000000001E-3</v>
      </c>
      <c r="H164">
        <v>3.0000000000000001E-3</v>
      </c>
      <c r="I164">
        <v>5.8999999999999997E-2</v>
      </c>
      <c r="J164">
        <v>5.8999999999999997E-2</v>
      </c>
      <c r="K164">
        <v>3.0000000000000001E-3</v>
      </c>
      <c r="L164">
        <v>1000000000</v>
      </c>
      <c r="M164">
        <v>5.8999999999999997E-2</v>
      </c>
      <c r="N164" t="s">
        <v>1960</v>
      </c>
      <c r="O164" t="s">
        <v>1757</v>
      </c>
      <c r="P164">
        <v>14</v>
      </c>
      <c r="Q164">
        <v>1000000000</v>
      </c>
      <c r="R164">
        <v>1000000000</v>
      </c>
      <c r="S164">
        <v>1000000000</v>
      </c>
      <c r="T164" t="s">
        <v>1756</v>
      </c>
      <c r="U164">
        <v>58</v>
      </c>
      <c r="V164">
        <v>1E-4</v>
      </c>
      <c r="W164">
        <v>1000000000</v>
      </c>
      <c r="X164">
        <v>1000000000</v>
      </c>
      <c r="Y164">
        <v>1000000000</v>
      </c>
      <c r="Z164">
        <v>1000000000</v>
      </c>
      <c r="AA164">
        <v>1000000000</v>
      </c>
      <c r="AB164">
        <v>1000000000</v>
      </c>
      <c r="AC164">
        <v>8.0000000000000004E-4</v>
      </c>
      <c r="AD164">
        <v>1000000000</v>
      </c>
      <c r="AE164">
        <v>1000000000</v>
      </c>
      <c r="AF164" t="s">
        <v>1960</v>
      </c>
      <c r="AG164" t="s">
        <v>1960</v>
      </c>
      <c r="AH164">
        <v>1</v>
      </c>
      <c r="AI164">
        <v>10</v>
      </c>
      <c r="AJ164">
        <v>30</v>
      </c>
      <c r="AK164" t="s">
        <v>1960</v>
      </c>
      <c r="AL164" t="s">
        <v>1960</v>
      </c>
      <c r="AM164" t="s">
        <v>1960</v>
      </c>
      <c r="AN164" t="s">
        <v>1960</v>
      </c>
      <c r="AO164" t="s">
        <v>1960</v>
      </c>
      <c r="AP164" t="s">
        <v>1960</v>
      </c>
      <c r="AQ164" t="s">
        <v>1960</v>
      </c>
      <c r="AR164" t="s">
        <v>1960</v>
      </c>
      <c r="AS164" t="s">
        <v>1960</v>
      </c>
      <c r="AT164" t="s">
        <v>1960</v>
      </c>
      <c r="AU164" t="s">
        <v>1960</v>
      </c>
      <c r="AV164" t="s">
        <v>1960</v>
      </c>
      <c r="AW164" t="s">
        <v>1960</v>
      </c>
      <c r="AX164" t="s">
        <v>1960</v>
      </c>
      <c r="AY164" t="s">
        <v>1960</v>
      </c>
      <c r="AZ164" t="s">
        <v>1960</v>
      </c>
    </row>
    <row r="165" spans="1:52" x14ac:dyDescent="0.2">
      <c r="A165" t="s">
        <v>363</v>
      </c>
      <c r="B165">
        <v>5517</v>
      </c>
      <c r="C165" t="s">
        <v>1756</v>
      </c>
      <c r="D165">
        <v>58</v>
      </c>
      <c r="E165">
        <v>1E-4</v>
      </c>
      <c r="F165">
        <v>1.4E-3</v>
      </c>
      <c r="G165">
        <v>3.0000000000000001E-3</v>
      </c>
      <c r="H165">
        <v>3.0000000000000001E-3</v>
      </c>
      <c r="I165">
        <v>5.8999999999999997E-2</v>
      </c>
      <c r="J165">
        <v>5.8999999999999997E-2</v>
      </c>
      <c r="K165">
        <v>3.0000000000000001E-3</v>
      </c>
      <c r="L165">
        <v>1000000000</v>
      </c>
      <c r="M165">
        <v>5.8999999999999997E-2</v>
      </c>
      <c r="N165" t="s">
        <v>1960</v>
      </c>
      <c r="O165" t="s">
        <v>1757</v>
      </c>
      <c r="P165">
        <v>14</v>
      </c>
      <c r="Q165">
        <v>1000000000</v>
      </c>
      <c r="R165">
        <v>1000000000</v>
      </c>
      <c r="S165">
        <v>1000000000</v>
      </c>
      <c r="T165" t="s">
        <v>1756</v>
      </c>
      <c r="U165">
        <v>58</v>
      </c>
      <c r="V165">
        <v>1E-4</v>
      </c>
      <c r="W165">
        <v>1000000000</v>
      </c>
      <c r="X165">
        <v>1000000000</v>
      </c>
      <c r="Y165">
        <v>1000000000</v>
      </c>
      <c r="Z165">
        <v>1000000000</v>
      </c>
      <c r="AA165">
        <v>1000000000</v>
      </c>
      <c r="AB165">
        <v>1000000000</v>
      </c>
      <c r="AC165">
        <v>8.0000000000000004E-4</v>
      </c>
      <c r="AD165">
        <v>1000000000</v>
      </c>
      <c r="AE165">
        <v>1000000000</v>
      </c>
      <c r="AF165" t="s">
        <v>1960</v>
      </c>
      <c r="AG165" t="s">
        <v>1960</v>
      </c>
      <c r="AH165">
        <v>1</v>
      </c>
      <c r="AI165">
        <v>10</v>
      </c>
      <c r="AJ165">
        <v>30</v>
      </c>
      <c r="AK165" t="s">
        <v>1960</v>
      </c>
      <c r="AL165" t="s">
        <v>1960</v>
      </c>
      <c r="AM165" t="s">
        <v>1960</v>
      </c>
      <c r="AN165" t="s">
        <v>1960</v>
      </c>
      <c r="AO165" t="s">
        <v>1960</v>
      </c>
      <c r="AP165" t="s">
        <v>1960</v>
      </c>
      <c r="AQ165" t="s">
        <v>1960</v>
      </c>
      <c r="AR165" t="s">
        <v>1960</v>
      </c>
      <c r="AS165" t="s">
        <v>1960</v>
      </c>
      <c r="AT165" t="s">
        <v>1960</v>
      </c>
      <c r="AU165" t="s">
        <v>1960</v>
      </c>
      <c r="AV165" t="s">
        <v>1960</v>
      </c>
      <c r="AW165" t="s">
        <v>1960</v>
      </c>
      <c r="AX165" t="s">
        <v>1960</v>
      </c>
      <c r="AY165" t="s">
        <v>1960</v>
      </c>
      <c r="AZ165" t="s">
        <v>1960</v>
      </c>
    </row>
    <row r="166" spans="1:52" x14ac:dyDescent="0.2">
      <c r="A166" t="s">
        <v>364</v>
      </c>
      <c r="B166">
        <v>5830</v>
      </c>
      <c r="C166" t="s">
        <v>1756</v>
      </c>
      <c r="D166">
        <v>58</v>
      </c>
      <c r="E166">
        <v>1E-4</v>
      </c>
      <c r="F166">
        <v>1.4E-3</v>
      </c>
      <c r="G166">
        <v>3.0000000000000001E-3</v>
      </c>
      <c r="H166">
        <v>3.0000000000000001E-3</v>
      </c>
      <c r="I166">
        <v>5.8999999999999997E-2</v>
      </c>
      <c r="J166">
        <v>5.8999999999999997E-2</v>
      </c>
      <c r="K166">
        <v>3.0000000000000001E-3</v>
      </c>
      <c r="L166">
        <v>1000000000</v>
      </c>
      <c r="M166">
        <v>5.8999999999999997E-2</v>
      </c>
      <c r="N166" t="s">
        <v>1960</v>
      </c>
      <c r="O166" t="s">
        <v>1757</v>
      </c>
      <c r="P166">
        <v>14</v>
      </c>
      <c r="Q166">
        <v>1000000000</v>
      </c>
      <c r="R166">
        <v>1000000000</v>
      </c>
      <c r="S166">
        <v>1000000000</v>
      </c>
      <c r="T166" t="s">
        <v>1756</v>
      </c>
      <c r="U166">
        <v>58</v>
      </c>
      <c r="V166">
        <v>1E-4</v>
      </c>
      <c r="W166">
        <v>1000000000</v>
      </c>
      <c r="X166">
        <v>1000000000</v>
      </c>
      <c r="Y166">
        <v>1000000000</v>
      </c>
      <c r="Z166">
        <v>1000000000</v>
      </c>
      <c r="AA166">
        <v>1000000000</v>
      </c>
      <c r="AB166">
        <v>1000000000</v>
      </c>
      <c r="AC166">
        <v>8.0000000000000004E-4</v>
      </c>
      <c r="AD166">
        <v>1000000000</v>
      </c>
      <c r="AE166">
        <v>1000000000</v>
      </c>
      <c r="AF166" t="s">
        <v>1960</v>
      </c>
      <c r="AG166" t="s">
        <v>1960</v>
      </c>
      <c r="AH166">
        <v>1</v>
      </c>
      <c r="AI166">
        <v>10</v>
      </c>
      <c r="AJ166">
        <v>30</v>
      </c>
      <c r="AK166" t="s">
        <v>1960</v>
      </c>
      <c r="AL166" t="s">
        <v>1960</v>
      </c>
      <c r="AM166" t="s">
        <v>1960</v>
      </c>
      <c r="AN166" t="s">
        <v>1960</v>
      </c>
      <c r="AO166" t="s">
        <v>1960</v>
      </c>
      <c r="AP166" t="s">
        <v>1960</v>
      </c>
      <c r="AQ166" t="s">
        <v>1960</v>
      </c>
      <c r="AR166" t="s">
        <v>1960</v>
      </c>
      <c r="AS166" t="s">
        <v>1960</v>
      </c>
      <c r="AT166" t="s">
        <v>1960</v>
      </c>
      <c r="AU166" t="s">
        <v>1960</v>
      </c>
      <c r="AV166" t="s">
        <v>1960</v>
      </c>
      <c r="AW166" t="s">
        <v>1960</v>
      </c>
      <c r="AX166" t="s">
        <v>1960</v>
      </c>
      <c r="AY166" t="s">
        <v>1960</v>
      </c>
      <c r="AZ166" t="s">
        <v>1960</v>
      </c>
    </row>
    <row r="167" spans="1:52" x14ac:dyDescent="0.2">
      <c r="A167" t="s">
        <v>365</v>
      </c>
      <c r="B167">
        <v>5831</v>
      </c>
      <c r="C167" t="s">
        <v>1756</v>
      </c>
      <c r="D167">
        <v>58</v>
      </c>
      <c r="E167">
        <v>1E-4</v>
      </c>
      <c r="F167">
        <v>1.4E-3</v>
      </c>
      <c r="G167">
        <v>3.0000000000000001E-3</v>
      </c>
      <c r="H167">
        <v>3.0000000000000001E-3</v>
      </c>
      <c r="I167">
        <v>5.8999999999999997E-2</v>
      </c>
      <c r="J167">
        <v>5.8999999999999997E-2</v>
      </c>
      <c r="K167">
        <v>3.0000000000000001E-3</v>
      </c>
      <c r="L167">
        <v>1000000000</v>
      </c>
      <c r="M167">
        <v>5.8999999999999997E-2</v>
      </c>
      <c r="N167" t="s">
        <v>1960</v>
      </c>
      <c r="O167" t="s">
        <v>1757</v>
      </c>
      <c r="P167">
        <v>14</v>
      </c>
      <c r="Q167">
        <v>1000000000</v>
      </c>
      <c r="R167">
        <v>1000000000</v>
      </c>
      <c r="S167">
        <v>1000000000</v>
      </c>
      <c r="T167" t="s">
        <v>1756</v>
      </c>
      <c r="U167">
        <v>58</v>
      </c>
      <c r="V167">
        <v>1E-4</v>
      </c>
      <c r="W167">
        <v>1000000000</v>
      </c>
      <c r="X167">
        <v>1000000000</v>
      </c>
      <c r="Y167">
        <v>1000000000</v>
      </c>
      <c r="Z167">
        <v>1000000000</v>
      </c>
      <c r="AA167">
        <v>1000000000</v>
      </c>
      <c r="AB167">
        <v>1000000000</v>
      </c>
      <c r="AC167">
        <v>8.0000000000000004E-4</v>
      </c>
      <c r="AD167">
        <v>1000000000</v>
      </c>
      <c r="AE167">
        <v>1000000000</v>
      </c>
      <c r="AF167" t="s">
        <v>1960</v>
      </c>
      <c r="AG167" t="s">
        <v>1960</v>
      </c>
      <c r="AH167">
        <v>1</v>
      </c>
      <c r="AI167">
        <v>10</v>
      </c>
      <c r="AJ167">
        <v>30</v>
      </c>
      <c r="AK167" t="s">
        <v>1960</v>
      </c>
      <c r="AL167" t="s">
        <v>1960</v>
      </c>
      <c r="AM167" t="s">
        <v>1960</v>
      </c>
      <c r="AN167" t="s">
        <v>1960</v>
      </c>
      <c r="AO167" t="s">
        <v>1960</v>
      </c>
      <c r="AP167" t="s">
        <v>1960</v>
      </c>
      <c r="AQ167" t="s">
        <v>1960</v>
      </c>
      <c r="AR167" t="s">
        <v>1960</v>
      </c>
      <c r="AS167" t="s">
        <v>1960</v>
      </c>
      <c r="AT167" t="s">
        <v>1960</v>
      </c>
      <c r="AU167" t="s">
        <v>1960</v>
      </c>
      <c r="AV167" t="s">
        <v>1960</v>
      </c>
      <c r="AW167" t="s">
        <v>1960</v>
      </c>
      <c r="AX167" t="s">
        <v>1960</v>
      </c>
      <c r="AY167" t="s">
        <v>1960</v>
      </c>
      <c r="AZ167" t="s">
        <v>1960</v>
      </c>
    </row>
    <row r="168" spans="1:52" x14ac:dyDescent="0.2">
      <c r="A168" t="s">
        <v>366</v>
      </c>
      <c r="B168">
        <v>5937</v>
      </c>
      <c r="C168" t="s">
        <v>1756</v>
      </c>
      <c r="D168">
        <v>58</v>
      </c>
      <c r="E168">
        <v>1E-4</v>
      </c>
      <c r="F168">
        <v>1.4E-3</v>
      </c>
      <c r="G168">
        <v>3.0000000000000001E-3</v>
      </c>
      <c r="H168">
        <v>3.0000000000000001E-3</v>
      </c>
      <c r="I168">
        <v>5.8999999999999997E-2</v>
      </c>
      <c r="J168">
        <v>5.8999999999999997E-2</v>
      </c>
      <c r="K168">
        <v>3.0000000000000001E-3</v>
      </c>
      <c r="L168">
        <v>1000000000</v>
      </c>
      <c r="M168">
        <v>5.8999999999999997E-2</v>
      </c>
      <c r="N168" t="s">
        <v>1960</v>
      </c>
      <c r="O168" t="s">
        <v>1757</v>
      </c>
      <c r="P168">
        <v>14</v>
      </c>
      <c r="Q168">
        <v>1000000000</v>
      </c>
      <c r="R168">
        <v>1000000000</v>
      </c>
      <c r="S168">
        <v>1000000000</v>
      </c>
      <c r="T168" t="s">
        <v>1756</v>
      </c>
      <c r="U168">
        <v>58</v>
      </c>
      <c r="V168">
        <v>1E-4</v>
      </c>
      <c r="W168">
        <v>1000000000</v>
      </c>
      <c r="X168">
        <v>1000000000</v>
      </c>
      <c r="Y168">
        <v>1000000000</v>
      </c>
      <c r="Z168">
        <v>1000000000</v>
      </c>
      <c r="AA168">
        <v>1000000000</v>
      </c>
      <c r="AB168">
        <v>1000000000</v>
      </c>
      <c r="AC168">
        <v>8.0000000000000004E-4</v>
      </c>
      <c r="AD168">
        <v>1000000000</v>
      </c>
      <c r="AE168">
        <v>1000000000</v>
      </c>
      <c r="AF168" t="s">
        <v>1960</v>
      </c>
      <c r="AG168" t="s">
        <v>1960</v>
      </c>
      <c r="AH168">
        <v>1</v>
      </c>
      <c r="AI168">
        <v>10</v>
      </c>
      <c r="AJ168">
        <v>30</v>
      </c>
      <c r="AK168" t="s">
        <v>1960</v>
      </c>
      <c r="AL168" t="s">
        <v>1960</v>
      </c>
      <c r="AM168" t="s">
        <v>1960</v>
      </c>
      <c r="AN168" t="s">
        <v>1960</v>
      </c>
      <c r="AO168" t="s">
        <v>1960</v>
      </c>
      <c r="AP168" t="s">
        <v>1960</v>
      </c>
      <c r="AQ168" t="s">
        <v>1960</v>
      </c>
      <c r="AR168" t="s">
        <v>1960</v>
      </c>
      <c r="AS168" t="s">
        <v>1960</v>
      </c>
      <c r="AT168" t="s">
        <v>1960</v>
      </c>
      <c r="AU168" t="s">
        <v>1960</v>
      </c>
      <c r="AV168" t="s">
        <v>1960</v>
      </c>
      <c r="AW168" t="s">
        <v>1960</v>
      </c>
      <c r="AX168" t="s">
        <v>1960</v>
      </c>
      <c r="AY168" t="s">
        <v>1960</v>
      </c>
      <c r="AZ168" t="s">
        <v>1960</v>
      </c>
    </row>
    <row r="169" spans="1:52" x14ac:dyDescent="0.2">
      <c r="A169" t="s">
        <v>367</v>
      </c>
      <c r="B169">
        <v>5744</v>
      </c>
      <c r="C169" t="s">
        <v>1756</v>
      </c>
      <c r="D169">
        <v>58</v>
      </c>
      <c r="E169">
        <v>1E-4</v>
      </c>
      <c r="F169">
        <v>1.4E-3</v>
      </c>
      <c r="G169">
        <v>3.0000000000000001E-3</v>
      </c>
      <c r="H169">
        <v>3.0000000000000001E-3</v>
      </c>
      <c r="I169">
        <v>5.8999999999999997E-2</v>
      </c>
      <c r="J169">
        <v>5.8999999999999997E-2</v>
      </c>
      <c r="K169">
        <v>3.0000000000000001E-3</v>
      </c>
      <c r="L169">
        <v>1000000000</v>
      </c>
      <c r="M169">
        <v>5.8999999999999997E-2</v>
      </c>
      <c r="N169" t="s">
        <v>1960</v>
      </c>
      <c r="O169" t="s">
        <v>1757</v>
      </c>
      <c r="P169">
        <v>14</v>
      </c>
      <c r="Q169">
        <v>1000000000</v>
      </c>
      <c r="R169">
        <v>1000000000</v>
      </c>
      <c r="S169">
        <v>1000000000</v>
      </c>
      <c r="T169" t="s">
        <v>1756</v>
      </c>
      <c r="U169">
        <v>58</v>
      </c>
      <c r="V169">
        <v>1E-4</v>
      </c>
      <c r="W169">
        <v>1000000000</v>
      </c>
      <c r="X169">
        <v>1000000000</v>
      </c>
      <c r="Y169">
        <v>1000000000</v>
      </c>
      <c r="Z169">
        <v>1000000000</v>
      </c>
      <c r="AA169">
        <v>1000000000</v>
      </c>
      <c r="AB169">
        <v>1000000000</v>
      </c>
      <c r="AC169">
        <v>8.0000000000000004E-4</v>
      </c>
      <c r="AD169">
        <v>1000000000</v>
      </c>
      <c r="AE169">
        <v>1000000000</v>
      </c>
      <c r="AF169" t="s">
        <v>1960</v>
      </c>
      <c r="AG169" t="s">
        <v>1960</v>
      </c>
      <c r="AH169">
        <v>1</v>
      </c>
      <c r="AI169">
        <v>10</v>
      </c>
      <c r="AJ169">
        <v>30</v>
      </c>
      <c r="AK169" t="s">
        <v>1960</v>
      </c>
      <c r="AL169" t="s">
        <v>1960</v>
      </c>
      <c r="AM169" t="s">
        <v>1960</v>
      </c>
      <c r="AN169" t="s">
        <v>1960</v>
      </c>
      <c r="AO169" t="s">
        <v>1960</v>
      </c>
      <c r="AP169" t="s">
        <v>1960</v>
      </c>
      <c r="AQ169" t="s">
        <v>1960</v>
      </c>
      <c r="AR169" t="s">
        <v>1960</v>
      </c>
      <c r="AS169" t="s">
        <v>1960</v>
      </c>
      <c r="AT169" t="s">
        <v>1960</v>
      </c>
      <c r="AU169" t="s">
        <v>1960</v>
      </c>
      <c r="AV169" t="s">
        <v>1960</v>
      </c>
      <c r="AW169" t="s">
        <v>1960</v>
      </c>
      <c r="AX169" t="s">
        <v>1960</v>
      </c>
      <c r="AY169" t="s">
        <v>1960</v>
      </c>
      <c r="AZ169" t="s">
        <v>1960</v>
      </c>
    </row>
    <row r="170" spans="1:52" x14ac:dyDescent="0.2">
      <c r="A170" t="s">
        <v>368</v>
      </c>
      <c r="B170">
        <v>4446</v>
      </c>
      <c r="C170" t="s">
        <v>1756</v>
      </c>
      <c r="D170">
        <v>58</v>
      </c>
      <c r="E170">
        <v>1E-4</v>
      </c>
      <c r="F170">
        <v>1.4E-3</v>
      </c>
      <c r="G170">
        <v>3.0000000000000001E-3</v>
      </c>
      <c r="H170">
        <v>3.0000000000000001E-3</v>
      </c>
      <c r="I170">
        <v>5.8999999999999997E-2</v>
      </c>
      <c r="J170">
        <v>5.8999999999999997E-2</v>
      </c>
      <c r="K170">
        <v>3.0000000000000001E-3</v>
      </c>
      <c r="L170">
        <v>1000000000</v>
      </c>
      <c r="M170">
        <v>5.8999999999999997E-2</v>
      </c>
      <c r="N170" t="s">
        <v>1960</v>
      </c>
      <c r="O170" t="s">
        <v>1757</v>
      </c>
      <c r="P170">
        <v>14</v>
      </c>
      <c r="Q170">
        <v>1000000000</v>
      </c>
      <c r="R170">
        <v>1000000000</v>
      </c>
      <c r="S170">
        <v>1000000000</v>
      </c>
      <c r="T170" t="s">
        <v>1756</v>
      </c>
      <c r="U170">
        <v>58</v>
      </c>
      <c r="V170">
        <v>1E-4</v>
      </c>
      <c r="W170">
        <v>1000000000</v>
      </c>
      <c r="X170">
        <v>1000000000</v>
      </c>
      <c r="Y170">
        <v>1000000000</v>
      </c>
      <c r="Z170">
        <v>1000000000</v>
      </c>
      <c r="AA170">
        <v>1000000000</v>
      </c>
      <c r="AB170">
        <v>1000000000</v>
      </c>
      <c r="AC170">
        <v>8.0000000000000004E-4</v>
      </c>
      <c r="AD170">
        <v>1000000000</v>
      </c>
      <c r="AE170">
        <v>1000000000</v>
      </c>
      <c r="AF170" t="s">
        <v>1960</v>
      </c>
      <c r="AG170" t="s">
        <v>1960</v>
      </c>
      <c r="AH170">
        <v>1</v>
      </c>
      <c r="AI170">
        <v>10</v>
      </c>
      <c r="AJ170">
        <v>30</v>
      </c>
      <c r="AK170" t="s">
        <v>1960</v>
      </c>
      <c r="AL170" t="s">
        <v>1960</v>
      </c>
      <c r="AM170" t="s">
        <v>1960</v>
      </c>
      <c r="AN170" t="s">
        <v>1960</v>
      </c>
      <c r="AO170" t="s">
        <v>1960</v>
      </c>
      <c r="AP170" t="s">
        <v>1960</v>
      </c>
      <c r="AQ170" t="s">
        <v>1960</v>
      </c>
      <c r="AR170" t="s">
        <v>1960</v>
      </c>
      <c r="AS170" t="s">
        <v>1960</v>
      </c>
      <c r="AT170" t="s">
        <v>1960</v>
      </c>
      <c r="AU170" t="s">
        <v>1960</v>
      </c>
      <c r="AV170" t="s">
        <v>1960</v>
      </c>
      <c r="AW170" t="s">
        <v>1960</v>
      </c>
      <c r="AX170" t="s">
        <v>1960</v>
      </c>
      <c r="AY170" t="s">
        <v>1960</v>
      </c>
      <c r="AZ170" t="s">
        <v>1960</v>
      </c>
    </row>
    <row r="171" spans="1:52" x14ac:dyDescent="0.2">
      <c r="A171" t="s">
        <v>369</v>
      </c>
      <c r="B171">
        <v>6001</v>
      </c>
      <c r="C171" t="s">
        <v>1756</v>
      </c>
      <c r="D171">
        <v>58</v>
      </c>
      <c r="E171">
        <v>1E-4</v>
      </c>
      <c r="F171">
        <v>1.4E-3</v>
      </c>
      <c r="G171">
        <v>3.0000000000000001E-3</v>
      </c>
      <c r="H171">
        <v>3.0000000000000001E-3</v>
      </c>
      <c r="I171">
        <v>5.8999999999999997E-2</v>
      </c>
      <c r="J171">
        <v>5.8999999999999997E-2</v>
      </c>
      <c r="K171">
        <v>3.0000000000000001E-3</v>
      </c>
      <c r="L171">
        <v>1000000000</v>
      </c>
      <c r="M171">
        <v>5.8999999999999997E-2</v>
      </c>
      <c r="N171" t="s">
        <v>1960</v>
      </c>
      <c r="O171" t="s">
        <v>1757</v>
      </c>
      <c r="P171">
        <v>14</v>
      </c>
      <c r="Q171">
        <v>1000000000</v>
      </c>
      <c r="R171">
        <v>1000000000</v>
      </c>
      <c r="S171">
        <v>1000000000</v>
      </c>
      <c r="T171" t="s">
        <v>1756</v>
      </c>
      <c r="U171">
        <v>58</v>
      </c>
      <c r="V171">
        <v>1E-4</v>
      </c>
      <c r="W171">
        <v>1000000000</v>
      </c>
      <c r="X171">
        <v>1000000000</v>
      </c>
      <c r="Y171">
        <v>1000000000</v>
      </c>
      <c r="Z171">
        <v>1000000000</v>
      </c>
      <c r="AA171">
        <v>1000000000</v>
      </c>
      <c r="AB171">
        <v>1000000000</v>
      </c>
      <c r="AC171">
        <v>8.0000000000000004E-4</v>
      </c>
      <c r="AD171">
        <v>1000000000</v>
      </c>
      <c r="AE171">
        <v>1000000000</v>
      </c>
      <c r="AF171" t="s">
        <v>1960</v>
      </c>
      <c r="AG171" t="s">
        <v>1960</v>
      </c>
      <c r="AH171">
        <v>1</v>
      </c>
      <c r="AI171">
        <v>10</v>
      </c>
      <c r="AJ171">
        <v>30</v>
      </c>
      <c r="AK171" t="s">
        <v>1960</v>
      </c>
      <c r="AL171" t="s">
        <v>1960</v>
      </c>
      <c r="AM171" t="s">
        <v>1960</v>
      </c>
      <c r="AN171" t="s">
        <v>1960</v>
      </c>
      <c r="AO171" t="s">
        <v>1960</v>
      </c>
      <c r="AP171" t="s">
        <v>1960</v>
      </c>
      <c r="AQ171" t="s">
        <v>1960</v>
      </c>
      <c r="AR171" t="s">
        <v>1960</v>
      </c>
      <c r="AS171" t="s">
        <v>1960</v>
      </c>
      <c r="AT171" t="s">
        <v>1960</v>
      </c>
      <c r="AU171" t="s">
        <v>1960</v>
      </c>
      <c r="AV171" t="s">
        <v>1960</v>
      </c>
      <c r="AW171" t="s">
        <v>1960</v>
      </c>
      <c r="AX171" t="s">
        <v>1960</v>
      </c>
      <c r="AY171" t="s">
        <v>1960</v>
      </c>
      <c r="AZ171" t="s">
        <v>1960</v>
      </c>
    </row>
    <row r="172" spans="1:52" x14ac:dyDescent="0.2">
      <c r="A172" t="s">
        <v>370</v>
      </c>
      <c r="B172">
        <v>5998</v>
      </c>
      <c r="C172" t="s">
        <v>1756</v>
      </c>
      <c r="D172">
        <v>58</v>
      </c>
      <c r="E172">
        <v>1E-4</v>
      </c>
      <c r="F172">
        <v>1.4E-3</v>
      </c>
      <c r="G172">
        <v>3.0000000000000001E-3</v>
      </c>
      <c r="H172">
        <v>3.0000000000000001E-3</v>
      </c>
      <c r="I172">
        <v>5.8999999999999997E-2</v>
      </c>
      <c r="J172">
        <v>5.8999999999999997E-2</v>
      </c>
      <c r="K172">
        <v>3.0000000000000001E-3</v>
      </c>
      <c r="L172">
        <v>1000000000</v>
      </c>
      <c r="M172">
        <v>5.8999999999999997E-2</v>
      </c>
      <c r="N172" t="s">
        <v>1960</v>
      </c>
      <c r="O172" t="s">
        <v>1757</v>
      </c>
      <c r="P172">
        <v>14</v>
      </c>
      <c r="Q172">
        <v>1000000000</v>
      </c>
      <c r="R172">
        <v>1000000000</v>
      </c>
      <c r="S172">
        <v>1000000000</v>
      </c>
      <c r="T172" t="s">
        <v>1756</v>
      </c>
      <c r="U172">
        <v>58</v>
      </c>
      <c r="V172">
        <v>1E-4</v>
      </c>
      <c r="W172">
        <v>1000000000</v>
      </c>
      <c r="X172">
        <v>1000000000</v>
      </c>
      <c r="Y172">
        <v>1000000000</v>
      </c>
      <c r="Z172">
        <v>1000000000</v>
      </c>
      <c r="AA172">
        <v>1000000000</v>
      </c>
      <c r="AB172">
        <v>1000000000</v>
      </c>
      <c r="AC172">
        <v>8.0000000000000004E-4</v>
      </c>
      <c r="AD172">
        <v>1000000000</v>
      </c>
      <c r="AE172">
        <v>1000000000</v>
      </c>
      <c r="AF172" t="s">
        <v>1960</v>
      </c>
      <c r="AG172" t="s">
        <v>1960</v>
      </c>
      <c r="AH172">
        <v>1</v>
      </c>
      <c r="AI172">
        <v>10</v>
      </c>
      <c r="AJ172">
        <v>30</v>
      </c>
      <c r="AK172" t="s">
        <v>1960</v>
      </c>
      <c r="AL172" t="s">
        <v>1960</v>
      </c>
      <c r="AM172" t="s">
        <v>1960</v>
      </c>
      <c r="AN172" t="s">
        <v>1960</v>
      </c>
      <c r="AO172" t="s">
        <v>1960</v>
      </c>
      <c r="AP172" t="s">
        <v>1960</v>
      </c>
      <c r="AQ172" t="s">
        <v>1960</v>
      </c>
      <c r="AR172" t="s">
        <v>1960</v>
      </c>
      <c r="AS172" t="s">
        <v>1960</v>
      </c>
      <c r="AT172" t="s">
        <v>1960</v>
      </c>
      <c r="AU172" t="s">
        <v>1960</v>
      </c>
      <c r="AV172" t="s">
        <v>1960</v>
      </c>
      <c r="AW172" t="s">
        <v>1960</v>
      </c>
      <c r="AX172" t="s">
        <v>1960</v>
      </c>
      <c r="AY172" t="s">
        <v>1960</v>
      </c>
      <c r="AZ172" t="s">
        <v>1960</v>
      </c>
    </row>
    <row r="173" spans="1:52" x14ac:dyDescent="0.2">
      <c r="A173" t="s">
        <v>371</v>
      </c>
      <c r="B173">
        <v>5741</v>
      </c>
      <c r="C173" t="s">
        <v>1756</v>
      </c>
      <c r="D173">
        <v>58</v>
      </c>
      <c r="E173">
        <v>1E-4</v>
      </c>
      <c r="F173">
        <v>1.4E-3</v>
      </c>
      <c r="G173">
        <v>3.0000000000000001E-3</v>
      </c>
      <c r="H173">
        <v>3.0000000000000001E-3</v>
      </c>
      <c r="I173">
        <v>5.8999999999999997E-2</v>
      </c>
      <c r="J173">
        <v>5.8999999999999997E-2</v>
      </c>
      <c r="K173">
        <v>3.0000000000000001E-3</v>
      </c>
      <c r="L173">
        <v>1000000000</v>
      </c>
      <c r="M173">
        <v>5.8999999999999997E-2</v>
      </c>
      <c r="N173" t="s">
        <v>1960</v>
      </c>
      <c r="O173" t="s">
        <v>1757</v>
      </c>
      <c r="P173">
        <v>14</v>
      </c>
      <c r="Q173">
        <v>1000000000</v>
      </c>
      <c r="R173">
        <v>1000000000</v>
      </c>
      <c r="S173">
        <v>60</v>
      </c>
      <c r="T173" t="s">
        <v>1756</v>
      </c>
      <c r="U173">
        <v>58</v>
      </c>
      <c r="V173">
        <v>1E-4</v>
      </c>
      <c r="W173">
        <v>1000000000</v>
      </c>
      <c r="X173">
        <v>1000000000</v>
      </c>
      <c r="Y173">
        <v>1000000000</v>
      </c>
      <c r="Z173">
        <v>1000000000</v>
      </c>
      <c r="AA173">
        <v>1000000000</v>
      </c>
      <c r="AB173">
        <v>1000000000</v>
      </c>
      <c r="AC173">
        <v>8.0000000000000004E-4</v>
      </c>
      <c r="AD173">
        <v>1000000000</v>
      </c>
      <c r="AE173">
        <v>1000000000</v>
      </c>
      <c r="AF173" t="s">
        <v>1960</v>
      </c>
      <c r="AG173" t="s">
        <v>1960</v>
      </c>
      <c r="AH173">
        <v>1</v>
      </c>
      <c r="AI173">
        <v>10</v>
      </c>
      <c r="AJ173">
        <v>30</v>
      </c>
      <c r="AK173" t="s">
        <v>1960</v>
      </c>
      <c r="AL173" t="s">
        <v>1960</v>
      </c>
      <c r="AM173" t="s">
        <v>1960</v>
      </c>
      <c r="AN173" t="s">
        <v>1960</v>
      </c>
      <c r="AO173" t="s">
        <v>1960</v>
      </c>
      <c r="AP173" t="s">
        <v>1960</v>
      </c>
      <c r="AQ173" t="s">
        <v>1960</v>
      </c>
      <c r="AR173" t="s">
        <v>1960</v>
      </c>
      <c r="AS173" t="s">
        <v>1960</v>
      </c>
      <c r="AT173" t="s">
        <v>1960</v>
      </c>
      <c r="AU173" t="s">
        <v>1960</v>
      </c>
      <c r="AV173" t="s">
        <v>1960</v>
      </c>
      <c r="AW173" t="s">
        <v>1960</v>
      </c>
      <c r="AX173" t="s">
        <v>1960</v>
      </c>
      <c r="AY173" t="s">
        <v>1960</v>
      </c>
      <c r="AZ173" t="s">
        <v>1960</v>
      </c>
    </row>
    <row r="174" spans="1:52" x14ac:dyDescent="0.2">
      <c r="A174" t="s">
        <v>1805</v>
      </c>
      <c r="B174">
        <v>90001</v>
      </c>
      <c r="C174" t="s">
        <v>1756</v>
      </c>
      <c r="D174">
        <v>58</v>
      </c>
      <c r="E174">
        <v>1000000000</v>
      </c>
      <c r="F174">
        <v>1000000000</v>
      </c>
      <c r="G174">
        <v>1000000000</v>
      </c>
      <c r="H174">
        <v>1000000000</v>
      </c>
      <c r="I174">
        <v>1000000000</v>
      </c>
      <c r="J174">
        <v>1000000000</v>
      </c>
      <c r="K174">
        <v>1000000000</v>
      </c>
      <c r="L174">
        <v>1000000000</v>
      </c>
      <c r="M174">
        <v>1000000000</v>
      </c>
      <c r="N174" t="s">
        <v>1960</v>
      </c>
      <c r="O174" t="s">
        <v>1757</v>
      </c>
      <c r="P174">
        <v>14</v>
      </c>
      <c r="Q174">
        <v>1000000000</v>
      </c>
      <c r="R174">
        <v>1000000000</v>
      </c>
      <c r="S174">
        <v>1000000000</v>
      </c>
      <c r="T174" t="s">
        <v>1756</v>
      </c>
      <c r="U174">
        <v>58</v>
      </c>
      <c r="V174">
        <v>1000000000</v>
      </c>
      <c r="W174">
        <v>1000000000</v>
      </c>
      <c r="X174">
        <v>1000000000</v>
      </c>
      <c r="Y174">
        <v>1000000000</v>
      </c>
      <c r="Z174">
        <v>1000000000</v>
      </c>
      <c r="AA174">
        <v>1000000000</v>
      </c>
      <c r="AB174">
        <v>1000000000</v>
      </c>
      <c r="AC174">
        <v>1000000000</v>
      </c>
      <c r="AD174">
        <v>1000000000</v>
      </c>
      <c r="AE174">
        <v>1000000000</v>
      </c>
      <c r="AF174" t="s">
        <v>1960</v>
      </c>
      <c r="AG174" t="s">
        <v>1960</v>
      </c>
      <c r="AH174">
        <v>1</v>
      </c>
      <c r="AI174">
        <v>10</v>
      </c>
      <c r="AJ174">
        <v>30</v>
      </c>
      <c r="AK174" t="s">
        <v>1960</v>
      </c>
      <c r="AL174" t="s">
        <v>1960</v>
      </c>
      <c r="AM174" t="s">
        <v>1960</v>
      </c>
      <c r="AN174" t="s">
        <v>1960</v>
      </c>
      <c r="AO174" t="s">
        <v>1960</v>
      </c>
      <c r="AP174" t="s">
        <v>1960</v>
      </c>
      <c r="AQ174" t="s">
        <v>1960</v>
      </c>
      <c r="AR174" t="s">
        <v>1960</v>
      </c>
      <c r="AS174" t="s">
        <v>1960</v>
      </c>
      <c r="AT174" t="s">
        <v>1960</v>
      </c>
      <c r="AU174" t="s">
        <v>1960</v>
      </c>
      <c r="AV174" t="s">
        <v>1960</v>
      </c>
      <c r="AW174" t="s">
        <v>1960</v>
      </c>
      <c r="AX174" t="s">
        <v>1960</v>
      </c>
      <c r="AY174" t="s">
        <v>1960</v>
      </c>
      <c r="AZ174" t="s">
        <v>1960</v>
      </c>
    </row>
    <row r="175" spans="1:52" x14ac:dyDescent="0.2">
      <c r="A175" t="s">
        <v>1806</v>
      </c>
      <c r="B175">
        <v>90002</v>
      </c>
      <c r="C175" t="s">
        <v>1756</v>
      </c>
      <c r="D175">
        <v>58</v>
      </c>
      <c r="E175">
        <v>1000000000</v>
      </c>
      <c r="F175">
        <v>1000000000</v>
      </c>
      <c r="G175">
        <v>1000000000</v>
      </c>
      <c r="H175">
        <v>1000000000</v>
      </c>
      <c r="I175">
        <v>1000000000</v>
      </c>
      <c r="J175">
        <v>1000000000</v>
      </c>
      <c r="K175">
        <v>1000000000</v>
      </c>
      <c r="L175">
        <v>1000000000</v>
      </c>
      <c r="M175">
        <v>1000000000</v>
      </c>
      <c r="N175" t="s">
        <v>1960</v>
      </c>
      <c r="O175" t="s">
        <v>1757</v>
      </c>
      <c r="P175">
        <v>14</v>
      </c>
      <c r="Q175">
        <v>1000000000</v>
      </c>
      <c r="R175">
        <v>1000000000</v>
      </c>
      <c r="S175">
        <v>1000000000</v>
      </c>
      <c r="T175" t="s">
        <v>1756</v>
      </c>
      <c r="U175">
        <v>58</v>
      </c>
      <c r="V175">
        <v>1000000000</v>
      </c>
      <c r="W175">
        <v>1000000000</v>
      </c>
      <c r="X175">
        <v>1000000000</v>
      </c>
      <c r="Y175">
        <v>1000000000</v>
      </c>
      <c r="Z175">
        <v>1000000000</v>
      </c>
      <c r="AA175">
        <v>1000000000</v>
      </c>
      <c r="AB175">
        <v>1000000000</v>
      </c>
      <c r="AC175">
        <v>1000000000</v>
      </c>
      <c r="AD175">
        <v>1000000000</v>
      </c>
      <c r="AE175">
        <v>1000000000</v>
      </c>
      <c r="AF175" t="s">
        <v>1960</v>
      </c>
      <c r="AG175" t="s">
        <v>1960</v>
      </c>
      <c r="AH175">
        <v>1</v>
      </c>
      <c r="AI175">
        <v>10</v>
      </c>
      <c r="AJ175">
        <v>30</v>
      </c>
      <c r="AK175" t="s">
        <v>1960</v>
      </c>
      <c r="AL175" t="s">
        <v>1960</v>
      </c>
      <c r="AM175" t="s">
        <v>1960</v>
      </c>
      <c r="AN175" t="s">
        <v>1960</v>
      </c>
      <c r="AO175" t="s">
        <v>1960</v>
      </c>
      <c r="AP175" t="s">
        <v>1960</v>
      </c>
      <c r="AQ175" t="s">
        <v>1960</v>
      </c>
      <c r="AR175" t="s">
        <v>1960</v>
      </c>
      <c r="AS175" t="s">
        <v>1960</v>
      </c>
      <c r="AT175" t="s">
        <v>1960</v>
      </c>
      <c r="AU175" t="s">
        <v>1960</v>
      </c>
      <c r="AV175" t="s">
        <v>1960</v>
      </c>
      <c r="AW175" t="s">
        <v>1960</v>
      </c>
      <c r="AX175" t="s">
        <v>1960</v>
      </c>
      <c r="AY175" t="s">
        <v>1960</v>
      </c>
      <c r="AZ175" t="s">
        <v>1960</v>
      </c>
    </row>
    <row r="176" spans="1:52" x14ac:dyDescent="0.2">
      <c r="A176" t="s">
        <v>1807</v>
      </c>
      <c r="B176">
        <v>313</v>
      </c>
      <c r="C176" t="s">
        <v>1756</v>
      </c>
      <c r="D176">
        <v>58</v>
      </c>
      <c r="E176">
        <v>1000000000</v>
      </c>
      <c r="F176">
        <v>100</v>
      </c>
      <c r="G176">
        <v>100</v>
      </c>
      <c r="H176">
        <v>100</v>
      </c>
      <c r="I176">
        <v>100</v>
      </c>
      <c r="J176">
        <v>100</v>
      </c>
      <c r="K176">
        <v>1000000000</v>
      </c>
      <c r="L176">
        <v>1000000000</v>
      </c>
      <c r="M176">
        <v>100</v>
      </c>
      <c r="N176" t="s">
        <v>1960</v>
      </c>
      <c r="O176" t="s">
        <v>1960</v>
      </c>
      <c r="P176" t="s">
        <v>1960</v>
      </c>
      <c r="Q176">
        <v>1000000000</v>
      </c>
      <c r="R176">
        <v>1000000000</v>
      </c>
      <c r="S176">
        <v>1000000000</v>
      </c>
      <c r="T176" t="s">
        <v>1756</v>
      </c>
      <c r="U176">
        <v>58</v>
      </c>
      <c r="V176">
        <v>1000000000</v>
      </c>
      <c r="W176">
        <v>1000000000</v>
      </c>
      <c r="X176">
        <v>100</v>
      </c>
      <c r="Y176">
        <v>100</v>
      </c>
      <c r="Z176">
        <v>100</v>
      </c>
      <c r="AA176">
        <v>1000000000</v>
      </c>
      <c r="AB176">
        <v>1000000000</v>
      </c>
      <c r="AC176">
        <v>100</v>
      </c>
      <c r="AD176">
        <v>100</v>
      </c>
      <c r="AE176">
        <v>100</v>
      </c>
      <c r="AF176">
        <v>1</v>
      </c>
      <c r="AG176" t="s">
        <v>1960</v>
      </c>
      <c r="AH176" t="s">
        <v>1960</v>
      </c>
      <c r="AI176" t="s">
        <v>1960</v>
      </c>
      <c r="AJ176">
        <v>100</v>
      </c>
      <c r="AK176" t="s">
        <v>1960</v>
      </c>
      <c r="AL176" t="s">
        <v>1960</v>
      </c>
      <c r="AM176" t="s">
        <v>1960</v>
      </c>
      <c r="AN176" t="s">
        <v>1960</v>
      </c>
      <c r="AO176" t="s">
        <v>1960</v>
      </c>
      <c r="AP176" t="s">
        <v>1960</v>
      </c>
      <c r="AQ176" t="s">
        <v>1960</v>
      </c>
      <c r="AR176" t="s">
        <v>1960</v>
      </c>
      <c r="AS176" t="s">
        <v>1960</v>
      </c>
      <c r="AT176" t="s">
        <v>1960</v>
      </c>
      <c r="AU176" t="s">
        <v>1960</v>
      </c>
      <c r="AV176" t="s">
        <v>1960</v>
      </c>
      <c r="AW176" t="s">
        <v>1960</v>
      </c>
      <c r="AX176" t="s">
        <v>1960</v>
      </c>
      <c r="AY176" t="s">
        <v>1960</v>
      </c>
      <c r="AZ176" t="s">
        <v>1960</v>
      </c>
    </row>
    <row r="177" spans="1:52" x14ac:dyDescent="0.2">
      <c r="A177" t="s">
        <v>1808</v>
      </c>
      <c r="B177">
        <v>542</v>
      </c>
      <c r="C177" t="s">
        <v>1756</v>
      </c>
      <c r="D177">
        <v>58</v>
      </c>
      <c r="E177">
        <v>1000000000</v>
      </c>
      <c r="F177">
        <v>2</v>
      </c>
      <c r="G177">
        <v>2</v>
      </c>
      <c r="H177">
        <v>150</v>
      </c>
      <c r="I177">
        <v>150</v>
      </c>
      <c r="J177">
        <v>150</v>
      </c>
      <c r="K177">
        <v>1000000000</v>
      </c>
      <c r="L177">
        <v>1000000000</v>
      </c>
      <c r="M177">
        <v>150</v>
      </c>
      <c r="N177" t="s">
        <v>1960</v>
      </c>
      <c r="O177" t="s">
        <v>1757</v>
      </c>
      <c r="P177">
        <v>14</v>
      </c>
      <c r="Q177">
        <v>1000000000</v>
      </c>
      <c r="R177">
        <v>1000000000</v>
      </c>
      <c r="S177">
        <v>15000</v>
      </c>
      <c r="T177" t="s">
        <v>1756</v>
      </c>
      <c r="U177">
        <v>58</v>
      </c>
      <c r="V177">
        <v>1000000000</v>
      </c>
      <c r="W177">
        <v>2</v>
      </c>
      <c r="X177">
        <v>1000000000</v>
      </c>
      <c r="Y177">
        <v>45</v>
      </c>
      <c r="Z177">
        <v>45</v>
      </c>
      <c r="AA177">
        <v>1000000000</v>
      </c>
      <c r="AB177">
        <v>1000000000</v>
      </c>
      <c r="AC177">
        <v>2</v>
      </c>
      <c r="AD177">
        <v>1000000000</v>
      </c>
      <c r="AE177">
        <v>2</v>
      </c>
      <c r="AF177" t="s">
        <v>1960</v>
      </c>
      <c r="AG177" t="s">
        <v>1960</v>
      </c>
      <c r="AH177">
        <v>1</v>
      </c>
      <c r="AI177">
        <v>2</v>
      </c>
      <c r="AJ177">
        <v>30</v>
      </c>
      <c r="AK177" t="s">
        <v>1960</v>
      </c>
      <c r="AL177" t="s">
        <v>1960</v>
      </c>
      <c r="AM177" t="s">
        <v>1960</v>
      </c>
      <c r="AN177" t="s">
        <v>1960</v>
      </c>
      <c r="AO177" t="s">
        <v>1960</v>
      </c>
      <c r="AP177" t="s">
        <v>1960</v>
      </c>
      <c r="AQ177" t="s">
        <v>1960</v>
      </c>
      <c r="AR177" t="s">
        <v>1960</v>
      </c>
      <c r="AS177" t="s">
        <v>1960</v>
      </c>
      <c r="AT177" t="s">
        <v>1960</v>
      </c>
      <c r="AU177" t="s">
        <v>1960</v>
      </c>
      <c r="AV177" t="s">
        <v>1960</v>
      </c>
      <c r="AW177" t="s">
        <v>1960</v>
      </c>
      <c r="AX177" t="s">
        <v>1960</v>
      </c>
      <c r="AY177" t="s">
        <v>1960</v>
      </c>
      <c r="AZ177" t="s">
        <v>1960</v>
      </c>
    </row>
    <row r="178" spans="1:52" x14ac:dyDescent="0.2">
      <c r="A178" t="s">
        <v>1809</v>
      </c>
      <c r="B178">
        <v>1451</v>
      </c>
      <c r="C178" t="s">
        <v>1756</v>
      </c>
      <c r="D178">
        <v>58</v>
      </c>
      <c r="E178">
        <v>1000000000</v>
      </c>
      <c r="F178">
        <v>0.15</v>
      </c>
      <c r="G178">
        <v>0.15</v>
      </c>
      <c r="H178">
        <v>1</v>
      </c>
      <c r="I178">
        <v>11</v>
      </c>
      <c r="J178">
        <v>11</v>
      </c>
      <c r="K178">
        <v>1000000000</v>
      </c>
      <c r="L178">
        <v>1000000000</v>
      </c>
      <c r="M178">
        <v>11</v>
      </c>
      <c r="N178" t="s">
        <v>1960</v>
      </c>
      <c r="O178" t="s">
        <v>1757</v>
      </c>
      <c r="P178">
        <v>14</v>
      </c>
      <c r="Q178">
        <v>1000000000</v>
      </c>
      <c r="R178">
        <v>1000000000</v>
      </c>
      <c r="S178">
        <v>30</v>
      </c>
      <c r="T178" t="s">
        <v>1756</v>
      </c>
      <c r="U178">
        <v>58</v>
      </c>
      <c r="V178">
        <v>1000000000</v>
      </c>
      <c r="W178">
        <v>0.15</v>
      </c>
      <c r="X178">
        <v>1000000000</v>
      </c>
      <c r="Y178">
        <v>0.5</v>
      </c>
      <c r="Z178">
        <v>0.5</v>
      </c>
      <c r="AA178">
        <v>1000000000</v>
      </c>
      <c r="AB178">
        <v>1000000000</v>
      </c>
      <c r="AC178">
        <v>0.15</v>
      </c>
      <c r="AD178">
        <v>1000000000</v>
      </c>
      <c r="AE178">
        <v>0.15</v>
      </c>
      <c r="AF178" t="s">
        <v>1960</v>
      </c>
      <c r="AG178" t="s">
        <v>1960</v>
      </c>
      <c r="AH178">
        <v>1</v>
      </c>
      <c r="AI178">
        <v>2</v>
      </c>
      <c r="AJ178">
        <v>30</v>
      </c>
      <c r="AK178" t="s">
        <v>1960</v>
      </c>
      <c r="AL178" t="s">
        <v>1960</v>
      </c>
      <c r="AM178" t="s">
        <v>1960</v>
      </c>
      <c r="AN178" t="s">
        <v>1960</v>
      </c>
      <c r="AO178" t="s">
        <v>1960</v>
      </c>
      <c r="AP178" t="s">
        <v>1960</v>
      </c>
      <c r="AQ178" t="s">
        <v>1960</v>
      </c>
      <c r="AR178" t="s">
        <v>1960</v>
      </c>
      <c r="AS178" t="s">
        <v>1960</v>
      </c>
      <c r="AT178" t="s">
        <v>1960</v>
      </c>
      <c r="AU178" t="s">
        <v>1960</v>
      </c>
      <c r="AV178" t="s">
        <v>1960</v>
      </c>
      <c r="AW178" t="s">
        <v>1960</v>
      </c>
      <c r="AX178" t="s">
        <v>1960</v>
      </c>
      <c r="AY178" t="s">
        <v>1960</v>
      </c>
      <c r="AZ178" t="s">
        <v>1960</v>
      </c>
    </row>
    <row r="179" spans="1:52" x14ac:dyDescent="0.2">
      <c r="A179" t="s">
        <v>1810</v>
      </c>
      <c r="B179">
        <v>1544</v>
      </c>
      <c r="C179" t="s">
        <v>1756</v>
      </c>
      <c r="D179">
        <v>58</v>
      </c>
      <c r="E179">
        <v>1000000000</v>
      </c>
      <c r="F179">
        <v>0.45</v>
      </c>
      <c r="G179">
        <v>0.45</v>
      </c>
      <c r="H179">
        <v>2</v>
      </c>
      <c r="I179">
        <v>7</v>
      </c>
      <c r="J179">
        <v>7</v>
      </c>
      <c r="K179">
        <v>1000000000</v>
      </c>
      <c r="L179">
        <v>1000000000</v>
      </c>
      <c r="M179">
        <v>7</v>
      </c>
      <c r="N179" t="s">
        <v>1960</v>
      </c>
      <c r="O179" t="s">
        <v>1757</v>
      </c>
      <c r="P179">
        <v>14</v>
      </c>
      <c r="Q179">
        <v>1000000000</v>
      </c>
      <c r="R179">
        <v>1000000000</v>
      </c>
      <c r="S179">
        <v>300</v>
      </c>
      <c r="T179" t="s">
        <v>1756</v>
      </c>
      <c r="U179">
        <v>58</v>
      </c>
      <c r="V179">
        <v>1000000000</v>
      </c>
      <c r="W179">
        <v>0.45</v>
      </c>
      <c r="X179">
        <v>1000000000</v>
      </c>
      <c r="Y179">
        <v>2</v>
      </c>
      <c r="Z179">
        <v>2</v>
      </c>
      <c r="AA179">
        <v>1000000000</v>
      </c>
      <c r="AB179">
        <v>1000000000</v>
      </c>
      <c r="AC179">
        <v>0.45</v>
      </c>
      <c r="AD179">
        <v>1000000000</v>
      </c>
      <c r="AE179">
        <v>0.45</v>
      </c>
      <c r="AF179" t="s">
        <v>1960</v>
      </c>
      <c r="AG179" t="s">
        <v>1960</v>
      </c>
      <c r="AH179">
        <v>1</v>
      </c>
      <c r="AI179">
        <v>2</v>
      </c>
      <c r="AJ179">
        <v>30</v>
      </c>
      <c r="AK179" t="s">
        <v>1960</v>
      </c>
      <c r="AL179" t="s">
        <v>1960</v>
      </c>
      <c r="AM179" t="s">
        <v>1960</v>
      </c>
      <c r="AN179" t="s">
        <v>1960</v>
      </c>
      <c r="AO179" t="s">
        <v>1960</v>
      </c>
      <c r="AP179" t="s">
        <v>1960</v>
      </c>
      <c r="AQ179" t="s">
        <v>1960</v>
      </c>
      <c r="AR179" t="s">
        <v>1960</v>
      </c>
      <c r="AS179" t="s">
        <v>1960</v>
      </c>
      <c r="AT179" t="s">
        <v>1960</v>
      </c>
      <c r="AU179" t="s">
        <v>1960</v>
      </c>
      <c r="AV179" t="s">
        <v>1960</v>
      </c>
      <c r="AW179" t="s">
        <v>1960</v>
      </c>
      <c r="AX179" t="s">
        <v>1960</v>
      </c>
      <c r="AY179" t="s">
        <v>1960</v>
      </c>
      <c r="AZ179" t="s">
        <v>1960</v>
      </c>
    </row>
    <row r="180" spans="1:52" x14ac:dyDescent="0.2">
      <c r="A180" t="s">
        <v>1811</v>
      </c>
      <c r="B180">
        <v>1546</v>
      </c>
      <c r="C180" t="s">
        <v>1756</v>
      </c>
      <c r="D180">
        <v>58</v>
      </c>
      <c r="E180">
        <v>1000000000</v>
      </c>
      <c r="F180">
        <v>1.5</v>
      </c>
      <c r="G180">
        <v>1.5</v>
      </c>
      <c r="H180">
        <v>8.8000000000000007</v>
      </c>
      <c r="I180">
        <v>8.8000000000000007</v>
      </c>
      <c r="J180">
        <v>8.8000000000000007</v>
      </c>
      <c r="K180">
        <v>1000000000</v>
      </c>
      <c r="L180">
        <v>1000000000</v>
      </c>
      <c r="M180">
        <v>8.8000000000000007</v>
      </c>
      <c r="N180" t="s">
        <v>1960</v>
      </c>
      <c r="O180" t="s">
        <v>1757</v>
      </c>
      <c r="P180">
        <v>14</v>
      </c>
      <c r="Q180">
        <v>1000000000</v>
      </c>
      <c r="R180">
        <v>1000000000</v>
      </c>
      <c r="S180">
        <v>5000</v>
      </c>
      <c r="T180" t="s">
        <v>1756</v>
      </c>
      <c r="U180">
        <v>58</v>
      </c>
      <c r="V180">
        <v>1000000000</v>
      </c>
      <c r="W180">
        <v>1.5</v>
      </c>
      <c r="X180">
        <v>1000000000</v>
      </c>
      <c r="Y180">
        <v>90</v>
      </c>
      <c r="Z180">
        <v>90</v>
      </c>
      <c r="AA180">
        <v>1000000000</v>
      </c>
      <c r="AB180">
        <v>1000000000</v>
      </c>
      <c r="AC180">
        <v>1.5</v>
      </c>
      <c r="AD180">
        <v>1000000000</v>
      </c>
      <c r="AE180">
        <v>1.5</v>
      </c>
      <c r="AF180" t="s">
        <v>1960</v>
      </c>
      <c r="AG180" t="s">
        <v>1960</v>
      </c>
      <c r="AH180">
        <v>1</v>
      </c>
      <c r="AI180">
        <v>2</v>
      </c>
      <c r="AJ180">
        <v>30</v>
      </c>
      <c r="AK180" t="s">
        <v>1960</v>
      </c>
      <c r="AL180" t="s">
        <v>1960</v>
      </c>
      <c r="AM180" t="s">
        <v>1960</v>
      </c>
      <c r="AN180" t="s">
        <v>1960</v>
      </c>
      <c r="AO180" t="s">
        <v>1960</v>
      </c>
      <c r="AP180" t="s">
        <v>1960</v>
      </c>
      <c r="AQ180" t="s">
        <v>1960</v>
      </c>
      <c r="AR180" t="s">
        <v>1960</v>
      </c>
      <c r="AS180" t="s">
        <v>1960</v>
      </c>
      <c r="AT180" t="s">
        <v>1960</v>
      </c>
      <c r="AU180" t="s">
        <v>1960</v>
      </c>
      <c r="AV180" t="s">
        <v>1960</v>
      </c>
      <c r="AW180" t="s">
        <v>1960</v>
      </c>
      <c r="AX180" t="s">
        <v>1960</v>
      </c>
      <c r="AY180" t="s">
        <v>1960</v>
      </c>
      <c r="AZ180" t="s">
        <v>1960</v>
      </c>
    </row>
    <row r="181" spans="1:52" x14ac:dyDescent="0.2">
      <c r="A181" t="s">
        <v>1812</v>
      </c>
      <c r="B181">
        <v>254</v>
      </c>
      <c r="C181" t="s">
        <v>1756</v>
      </c>
      <c r="D181">
        <v>58</v>
      </c>
      <c r="E181">
        <v>1000000000</v>
      </c>
      <c r="F181">
        <v>0.1</v>
      </c>
      <c r="G181">
        <v>0.1</v>
      </c>
      <c r="H181">
        <v>0.1</v>
      </c>
      <c r="I181">
        <v>1000000000</v>
      </c>
      <c r="J181">
        <v>1000000000</v>
      </c>
      <c r="K181">
        <v>1000000000</v>
      </c>
      <c r="L181">
        <v>1000000000</v>
      </c>
      <c r="M181">
        <v>1000000000</v>
      </c>
      <c r="N181" t="s">
        <v>1960</v>
      </c>
      <c r="O181" t="s">
        <v>1757</v>
      </c>
      <c r="P181">
        <v>14</v>
      </c>
      <c r="Q181">
        <v>1000000000</v>
      </c>
      <c r="R181">
        <v>1000000000</v>
      </c>
      <c r="S181">
        <v>1000000000</v>
      </c>
      <c r="T181" t="s">
        <v>1756</v>
      </c>
      <c r="U181">
        <v>58</v>
      </c>
      <c r="V181">
        <v>1000000000</v>
      </c>
      <c r="W181">
        <v>0.1</v>
      </c>
      <c r="X181">
        <v>1000000000</v>
      </c>
      <c r="Y181">
        <v>1000000000</v>
      </c>
      <c r="Z181">
        <v>1000000000</v>
      </c>
      <c r="AA181">
        <v>1000000000</v>
      </c>
      <c r="AB181">
        <v>1000000000</v>
      </c>
      <c r="AC181">
        <v>0.1</v>
      </c>
      <c r="AD181">
        <v>1000000000</v>
      </c>
      <c r="AE181">
        <v>0.1</v>
      </c>
      <c r="AF181" t="s">
        <v>1960</v>
      </c>
      <c r="AG181" t="s">
        <v>1960</v>
      </c>
      <c r="AH181">
        <v>1</v>
      </c>
      <c r="AI181">
        <v>2</v>
      </c>
      <c r="AJ181">
        <v>30</v>
      </c>
      <c r="AK181" t="s">
        <v>1960</v>
      </c>
      <c r="AL181" t="s">
        <v>1960</v>
      </c>
      <c r="AM181" t="s">
        <v>1960</v>
      </c>
      <c r="AN181" t="s">
        <v>1960</v>
      </c>
      <c r="AO181" t="s">
        <v>1960</v>
      </c>
      <c r="AP181" t="s">
        <v>1960</v>
      </c>
      <c r="AQ181" t="s">
        <v>1960</v>
      </c>
      <c r="AR181" t="s">
        <v>1960</v>
      </c>
      <c r="AS181" t="s">
        <v>1960</v>
      </c>
      <c r="AT181" t="s">
        <v>1960</v>
      </c>
      <c r="AU181" t="s">
        <v>1960</v>
      </c>
      <c r="AV181" t="s">
        <v>1960</v>
      </c>
      <c r="AW181" t="s">
        <v>1960</v>
      </c>
      <c r="AX181" t="s">
        <v>1960</v>
      </c>
      <c r="AY181" t="s">
        <v>1960</v>
      </c>
      <c r="AZ181" t="s">
        <v>1960</v>
      </c>
    </row>
    <row r="182" spans="1:52" x14ac:dyDescent="0.2">
      <c r="A182" t="s">
        <v>1813</v>
      </c>
      <c r="B182">
        <v>785</v>
      </c>
      <c r="C182" t="s">
        <v>1756</v>
      </c>
      <c r="D182">
        <v>58</v>
      </c>
      <c r="E182">
        <v>1000000000</v>
      </c>
      <c r="F182">
        <v>0.1</v>
      </c>
      <c r="G182">
        <v>0.1</v>
      </c>
      <c r="H182">
        <v>0.1</v>
      </c>
      <c r="I182">
        <v>1000000000</v>
      </c>
      <c r="J182">
        <v>1000000000</v>
      </c>
      <c r="K182">
        <v>1000000000</v>
      </c>
      <c r="L182">
        <v>1000000000</v>
      </c>
      <c r="M182">
        <v>1000000000</v>
      </c>
      <c r="N182" t="s">
        <v>1960</v>
      </c>
      <c r="O182" t="s">
        <v>1757</v>
      </c>
      <c r="P182">
        <v>14</v>
      </c>
      <c r="Q182">
        <v>1000000000</v>
      </c>
      <c r="R182">
        <v>1000000000</v>
      </c>
      <c r="S182">
        <v>1000000000</v>
      </c>
      <c r="T182" t="s">
        <v>1756</v>
      </c>
      <c r="U182">
        <v>58</v>
      </c>
      <c r="V182">
        <v>1000000000</v>
      </c>
      <c r="W182">
        <v>0.1</v>
      </c>
      <c r="X182">
        <v>1000000000</v>
      </c>
      <c r="Y182">
        <v>1000000000</v>
      </c>
      <c r="Z182">
        <v>1000000000</v>
      </c>
      <c r="AA182">
        <v>1000000000</v>
      </c>
      <c r="AB182">
        <v>1000000000</v>
      </c>
      <c r="AC182">
        <v>0.1</v>
      </c>
      <c r="AD182">
        <v>1000000000</v>
      </c>
      <c r="AE182">
        <v>0.1</v>
      </c>
      <c r="AF182" t="s">
        <v>1960</v>
      </c>
      <c r="AG182" t="s">
        <v>1960</v>
      </c>
      <c r="AH182">
        <v>1</v>
      </c>
      <c r="AI182">
        <v>2</v>
      </c>
      <c r="AJ182">
        <v>30</v>
      </c>
      <c r="AK182" t="s">
        <v>1960</v>
      </c>
      <c r="AL182" t="s">
        <v>1960</v>
      </c>
      <c r="AM182" t="s">
        <v>1960</v>
      </c>
      <c r="AN182" t="s">
        <v>1960</v>
      </c>
      <c r="AO182" t="s">
        <v>1960</v>
      </c>
      <c r="AP182" t="s">
        <v>1960</v>
      </c>
      <c r="AQ182" t="s">
        <v>1960</v>
      </c>
      <c r="AR182" t="s">
        <v>1960</v>
      </c>
      <c r="AS182" t="s">
        <v>1960</v>
      </c>
      <c r="AT182" t="s">
        <v>1960</v>
      </c>
      <c r="AU182" t="s">
        <v>1960</v>
      </c>
      <c r="AV182" t="s">
        <v>1960</v>
      </c>
      <c r="AW182" t="s">
        <v>1960</v>
      </c>
      <c r="AX182" t="s">
        <v>1960</v>
      </c>
      <c r="AY182" t="s">
        <v>1960</v>
      </c>
      <c r="AZ182" t="s">
        <v>1960</v>
      </c>
    </row>
    <row r="183" spans="1:52" x14ac:dyDescent="0.2">
      <c r="A183" t="s">
        <v>1960</v>
      </c>
      <c r="B183" t="s">
        <v>1960</v>
      </c>
      <c r="C183" t="s">
        <v>1960</v>
      </c>
      <c r="D183" t="s">
        <v>1960</v>
      </c>
      <c r="E183" t="s">
        <v>1960</v>
      </c>
      <c r="F183" t="s">
        <v>1960</v>
      </c>
      <c r="G183" t="s">
        <v>1960</v>
      </c>
      <c r="H183" t="s">
        <v>1960</v>
      </c>
      <c r="I183" t="s">
        <v>1960</v>
      </c>
      <c r="J183" t="s">
        <v>1960</v>
      </c>
      <c r="K183" t="s">
        <v>1960</v>
      </c>
      <c r="L183" t="s">
        <v>1960</v>
      </c>
      <c r="M183" t="s">
        <v>1960</v>
      </c>
      <c r="N183" t="s">
        <v>1960</v>
      </c>
      <c r="O183" t="s">
        <v>1960</v>
      </c>
      <c r="P183" t="s">
        <v>1960</v>
      </c>
      <c r="Q183" t="s">
        <v>1960</v>
      </c>
      <c r="R183" t="s">
        <v>1960</v>
      </c>
      <c r="S183" t="s">
        <v>1960</v>
      </c>
      <c r="T183" t="s">
        <v>1960</v>
      </c>
      <c r="U183" t="s">
        <v>1960</v>
      </c>
      <c r="V183" t="s">
        <v>1960</v>
      </c>
      <c r="W183" t="s">
        <v>1960</v>
      </c>
      <c r="X183" t="s">
        <v>1960</v>
      </c>
      <c r="Y183" t="s">
        <v>1960</v>
      </c>
      <c r="Z183" t="s">
        <v>1960</v>
      </c>
      <c r="AA183" t="s">
        <v>1960</v>
      </c>
      <c r="AB183" t="s">
        <v>1960</v>
      </c>
      <c r="AC183" t="s">
        <v>1960</v>
      </c>
      <c r="AD183" t="s">
        <v>1960</v>
      </c>
      <c r="AE183" t="s">
        <v>1960</v>
      </c>
      <c r="AF183" t="s">
        <v>1960</v>
      </c>
      <c r="AG183" t="s">
        <v>1960</v>
      </c>
      <c r="AH183" t="s">
        <v>1960</v>
      </c>
      <c r="AI183" t="s">
        <v>1960</v>
      </c>
      <c r="AJ183" t="s">
        <v>1960</v>
      </c>
      <c r="AK183" t="s">
        <v>1960</v>
      </c>
      <c r="AL183" t="s">
        <v>1960</v>
      </c>
      <c r="AM183" t="s">
        <v>1960</v>
      </c>
      <c r="AN183" t="s">
        <v>1960</v>
      </c>
      <c r="AO183" t="s">
        <v>1960</v>
      </c>
      <c r="AP183" t="s">
        <v>1960</v>
      </c>
      <c r="AQ183" t="s">
        <v>1960</v>
      </c>
      <c r="AR183" t="s">
        <v>1960</v>
      </c>
      <c r="AS183" t="s">
        <v>1960</v>
      </c>
      <c r="AT183" t="s">
        <v>1960</v>
      </c>
      <c r="AU183" t="s">
        <v>1960</v>
      </c>
      <c r="AV183" t="s">
        <v>1960</v>
      </c>
      <c r="AW183" t="s">
        <v>1960</v>
      </c>
      <c r="AX183" t="s">
        <v>1960</v>
      </c>
      <c r="AY183" t="s">
        <v>1960</v>
      </c>
      <c r="AZ183" t="s">
        <v>1960</v>
      </c>
    </row>
    <row r="184" spans="1:52" x14ac:dyDescent="0.2">
      <c r="A184" t="s">
        <v>1960</v>
      </c>
      <c r="B184" t="s">
        <v>1960</v>
      </c>
      <c r="C184" t="s">
        <v>1960</v>
      </c>
      <c r="D184" t="s">
        <v>1960</v>
      </c>
      <c r="E184" t="s">
        <v>1960</v>
      </c>
      <c r="F184" t="s">
        <v>1960</v>
      </c>
      <c r="G184" t="s">
        <v>1960</v>
      </c>
      <c r="H184" t="s">
        <v>1960</v>
      </c>
      <c r="I184" t="s">
        <v>1960</v>
      </c>
      <c r="J184" t="s">
        <v>1960</v>
      </c>
      <c r="K184" t="s">
        <v>1960</v>
      </c>
      <c r="L184" t="s">
        <v>1960</v>
      </c>
      <c r="M184" t="s">
        <v>1960</v>
      </c>
      <c r="N184" t="s">
        <v>1960</v>
      </c>
      <c r="O184" t="s">
        <v>1960</v>
      </c>
      <c r="P184" t="s">
        <v>1960</v>
      </c>
      <c r="Q184" t="s">
        <v>1960</v>
      </c>
      <c r="R184" t="s">
        <v>1960</v>
      </c>
      <c r="S184" t="s">
        <v>1960</v>
      </c>
      <c r="T184" t="s">
        <v>1960</v>
      </c>
      <c r="U184" t="s">
        <v>1960</v>
      </c>
      <c r="V184" t="s">
        <v>1960</v>
      </c>
      <c r="W184" t="s">
        <v>1960</v>
      </c>
      <c r="X184" t="s">
        <v>1960</v>
      </c>
      <c r="Y184" t="s">
        <v>1960</v>
      </c>
      <c r="Z184" t="s">
        <v>1960</v>
      </c>
      <c r="AA184" t="s">
        <v>1960</v>
      </c>
      <c r="AB184" t="s">
        <v>1960</v>
      </c>
      <c r="AC184" t="s">
        <v>1960</v>
      </c>
      <c r="AD184" t="s">
        <v>1960</v>
      </c>
      <c r="AE184" t="s">
        <v>1960</v>
      </c>
      <c r="AF184" t="s">
        <v>1960</v>
      </c>
      <c r="AG184" t="s">
        <v>1960</v>
      </c>
      <c r="AH184" t="s">
        <v>1960</v>
      </c>
      <c r="AI184" t="s">
        <v>1960</v>
      </c>
      <c r="AJ184" t="s">
        <v>1960</v>
      </c>
      <c r="AK184" t="s">
        <v>1960</v>
      </c>
      <c r="AL184" t="s">
        <v>1960</v>
      </c>
      <c r="AM184" t="s">
        <v>1960</v>
      </c>
      <c r="AN184" t="s">
        <v>1960</v>
      </c>
      <c r="AO184" t="s">
        <v>1960</v>
      </c>
      <c r="AP184" t="s">
        <v>1960</v>
      </c>
      <c r="AQ184" t="s">
        <v>1960</v>
      </c>
      <c r="AR184" t="s">
        <v>1960</v>
      </c>
      <c r="AS184" t="s">
        <v>1960</v>
      </c>
      <c r="AT184" t="s">
        <v>1960</v>
      </c>
      <c r="AU184" t="s">
        <v>1960</v>
      </c>
      <c r="AV184" t="s">
        <v>1960</v>
      </c>
      <c r="AW184" t="s">
        <v>1960</v>
      </c>
      <c r="AX184" t="s">
        <v>1960</v>
      </c>
      <c r="AY184" t="s">
        <v>1960</v>
      </c>
      <c r="AZ184" t="s">
        <v>1960</v>
      </c>
    </row>
    <row r="185" spans="1:52" x14ac:dyDescent="0.2">
      <c r="A185" t="s">
        <v>1960</v>
      </c>
      <c r="B185" t="s">
        <v>1960</v>
      </c>
      <c r="C185" t="s">
        <v>1960</v>
      </c>
      <c r="D185" t="s">
        <v>1960</v>
      </c>
      <c r="E185" t="s">
        <v>1960</v>
      </c>
      <c r="F185" t="s">
        <v>1960</v>
      </c>
      <c r="G185" t="s">
        <v>1960</v>
      </c>
      <c r="H185" t="s">
        <v>1960</v>
      </c>
      <c r="I185" t="s">
        <v>1960</v>
      </c>
      <c r="J185" t="s">
        <v>1960</v>
      </c>
      <c r="K185" t="s">
        <v>1960</v>
      </c>
      <c r="L185" t="s">
        <v>1960</v>
      </c>
      <c r="M185" t="s">
        <v>1960</v>
      </c>
      <c r="N185" t="s">
        <v>1960</v>
      </c>
      <c r="O185" t="s">
        <v>1960</v>
      </c>
      <c r="P185" t="s">
        <v>1960</v>
      </c>
      <c r="Q185" t="s">
        <v>1960</v>
      </c>
      <c r="R185" t="s">
        <v>1960</v>
      </c>
      <c r="S185" t="s">
        <v>1960</v>
      </c>
      <c r="T185" t="s">
        <v>1960</v>
      </c>
      <c r="U185" t="s">
        <v>1960</v>
      </c>
      <c r="V185" t="s">
        <v>1960</v>
      </c>
      <c r="W185" t="s">
        <v>1960</v>
      </c>
      <c r="X185" t="s">
        <v>1960</v>
      </c>
      <c r="Y185" t="s">
        <v>1960</v>
      </c>
      <c r="Z185" t="s">
        <v>1960</v>
      </c>
      <c r="AA185" t="s">
        <v>1960</v>
      </c>
      <c r="AB185" t="s">
        <v>1960</v>
      </c>
      <c r="AC185" t="s">
        <v>1960</v>
      </c>
      <c r="AD185" t="s">
        <v>1960</v>
      </c>
      <c r="AE185" t="s">
        <v>1960</v>
      </c>
      <c r="AF185" t="s">
        <v>1960</v>
      </c>
      <c r="AG185" t="s">
        <v>1960</v>
      </c>
      <c r="AH185" t="s">
        <v>1960</v>
      </c>
      <c r="AI185" t="s">
        <v>1960</v>
      </c>
      <c r="AJ185" t="s">
        <v>1960</v>
      </c>
      <c r="AK185" t="s">
        <v>1960</v>
      </c>
      <c r="AL185" t="s">
        <v>1960</v>
      </c>
      <c r="AM185" t="s">
        <v>1960</v>
      </c>
      <c r="AN185" t="s">
        <v>1960</v>
      </c>
      <c r="AO185" t="s">
        <v>1960</v>
      </c>
      <c r="AP185" t="s">
        <v>1960</v>
      </c>
      <c r="AQ185" t="s">
        <v>1960</v>
      </c>
      <c r="AR185" t="s">
        <v>1960</v>
      </c>
      <c r="AS185" t="s">
        <v>1960</v>
      </c>
      <c r="AT185" t="s">
        <v>1960</v>
      </c>
      <c r="AU185" t="s">
        <v>1960</v>
      </c>
      <c r="AV185" t="s">
        <v>1960</v>
      </c>
      <c r="AW185" t="s">
        <v>1960</v>
      </c>
      <c r="AX185" t="s">
        <v>1960</v>
      </c>
      <c r="AY185" t="s">
        <v>1960</v>
      </c>
      <c r="AZ185" t="s">
        <v>1960</v>
      </c>
    </row>
    <row r="186" spans="1:52" x14ac:dyDescent="0.2">
      <c r="A186" t="s">
        <v>1960</v>
      </c>
      <c r="B186" t="s">
        <v>1960</v>
      </c>
      <c r="C186" t="s">
        <v>1960</v>
      </c>
      <c r="D186" t="s">
        <v>1960</v>
      </c>
      <c r="E186" t="s">
        <v>1960</v>
      </c>
      <c r="F186" t="s">
        <v>1960</v>
      </c>
      <c r="G186" t="s">
        <v>1960</v>
      </c>
      <c r="H186" t="s">
        <v>1960</v>
      </c>
      <c r="I186" t="s">
        <v>1960</v>
      </c>
      <c r="J186" t="s">
        <v>1960</v>
      </c>
      <c r="K186" t="s">
        <v>1960</v>
      </c>
      <c r="L186" t="s">
        <v>1960</v>
      </c>
      <c r="M186" t="s">
        <v>1960</v>
      </c>
      <c r="N186" t="s">
        <v>1960</v>
      </c>
      <c r="O186" t="s">
        <v>1960</v>
      </c>
      <c r="P186" t="s">
        <v>1960</v>
      </c>
      <c r="Q186" t="s">
        <v>1960</v>
      </c>
      <c r="R186" t="s">
        <v>1960</v>
      </c>
      <c r="S186" t="s">
        <v>1960</v>
      </c>
      <c r="T186" t="s">
        <v>1960</v>
      </c>
      <c r="U186" t="s">
        <v>1960</v>
      </c>
      <c r="V186" t="s">
        <v>1960</v>
      </c>
      <c r="W186" t="s">
        <v>1960</v>
      </c>
      <c r="X186" t="s">
        <v>1960</v>
      </c>
      <c r="Y186" t="s">
        <v>1960</v>
      </c>
      <c r="Z186" t="s">
        <v>1960</v>
      </c>
      <c r="AA186" t="s">
        <v>1960</v>
      </c>
      <c r="AB186" t="s">
        <v>1960</v>
      </c>
      <c r="AC186" t="s">
        <v>1960</v>
      </c>
      <c r="AD186" t="s">
        <v>1960</v>
      </c>
      <c r="AE186" t="s">
        <v>1960</v>
      </c>
      <c r="AF186" t="s">
        <v>1960</v>
      </c>
      <c r="AG186" t="s">
        <v>1960</v>
      </c>
      <c r="AH186" t="s">
        <v>1960</v>
      </c>
      <c r="AI186" t="s">
        <v>1960</v>
      </c>
      <c r="AJ186" t="s">
        <v>1960</v>
      </c>
      <c r="AK186" t="s">
        <v>1960</v>
      </c>
      <c r="AL186" t="s">
        <v>1960</v>
      </c>
      <c r="AM186" t="s">
        <v>1960</v>
      </c>
      <c r="AN186" t="s">
        <v>1960</v>
      </c>
      <c r="AO186" t="s">
        <v>1960</v>
      </c>
      <c r="AP186" t="s">
        <v>1960</v>
      </c>
      <c r="AQ186" t="s">
        <v>1960</v>
      </c>
      <c r="AR186" t="s">
        <v>1960</v>
      </c>
      <c r="AS186" t="s">
        <v>1960</v>
      </c>
      <c r="AT186" t="s">
        <v>1960</v>
      </c>
      <c r="AU186" t="s">
        <v>1960</v>
      </c>
      <c r="AV186" t="s">
        <v>1960</v>
      </c>
      <c r="AW186" t="s">
        <v>1960</v>
      </c>
      <c r="AX186" t="s">
        <v>1960</v>
      </c>
      <c r="AY186" t="s">
        <v>1960</v>
      </c>
      <c r="AZ186" t="s">
        <v>1960</v>
      </c>
    </row>
    <row r="187" spans="1:52" x14ac:dyDescent="0.2">
      <c r="A187" t="s">
        <v>1960</v>
      </c>
      <c r="B187" t="s">
        <v>1960</v>
      </c>
      <c r="C187" t="s">
        <v>1960</v>
      </c>
      <c r="D187" t="s">
        <v>1960</v>
      </c>
      <c r="E187" t="s">
        <v>1960</v>
      </c>
      <c r="F187" t="s">
        <v>1960</v>
      </c>
      <c r="G187" t="s">
        <v>1960</v>
      </c>
      <c r="H187" t="s">
        <v>1960</v>
      </c>
      <c r="I187" t="s">
        <v>1960</v>
      </c>
      <c r="J187" t="s">
        <v>1960</v>
      </c>
      <c r="K187" t="s">
        <v>1960</v>
      </c>
      <c r="L187" t="s">
        <v>1960</v>
      </c>
      <c r="M187" t="s">
        <v>1960</v>
      </c>
      <c r="N187" t="s">
        <v>1960</v>
      </c>
      <c r="O187" t="s">
        <v>1960</v>
      </c>
      <c r="P187" t="s">
        <v>1960</v>
      </c>
      <c r="Q187" t="s">
        <v>1960</v>
      </c>
      <c r="R187" t="s">
        <v>1960</v>
      </c>
      <c r="S187" t="s">
        <v>1960</v>
      </c>
      <c r="T187" t="s">
        <v>1960</v>
      </c>
      <c r="U187" t="s">
        <v>1960</v>
      </c>
      <c r="V187" t="s">
        <v>1960</v>
      </c>
      <c r="W187" t="s">
        <v>1960</v>
      </c>
      <c r="X187" t="s">
        <v>1960</v>
      </c>
      <c r="Y187" t="s">
        <v>1960</v>
      </c>
      <c r="Z187" t="s">
        <v>1960</v>
      </c>
      <c r="AA187" t="s">
        <v>1960</v>
      </c>
      <c r="AB187" t="s">
        <v>1960</v>
      </c>
      <c r="AC187" t="s">
        <v>1960</v>
      </c>
      <c r="AD187" t="s">
        <v>1960</v>
      </c>
      <c r="AE187" t="s">
        <v>1960</v>
      </c>
      <c r="AF187" t="s">
        <v>1960</v>
      </c>
      <c r="AG187" t="s">
        <v>1960</v>
      </c>
      <c r="AH187" t="s">
        <v>1960</v>
      </c>
      <c r="AI187" t="s">
        <v>1960</v>
      </c>
      <c r="AJ187" t="s">
        <v>1960</v>
      </c>
      <c r="AK187" t="s">
        <v>1960</v>
      </c>
      <c r="AL187" t="s">
        <v>1960</v>
      </c>
      <c r="AM187" t="s">
        <v>1960</v>
      </c>
      <c r="AN187" t="s">
        <v>1960</v>
      </c>
      <c r="AO187" t="s">
        <v>1960</v>
      </c>
      <c r="AP187" t="s">
        <v>1960</v>
      </c>
      <c r="AQ187" t="s">
        <v>1960</v>
      </c>
      <c r="AR187" t="s">
        <v>1960</v>
      </c>
      <c r="AS187" t="s">
        <v>1960</v>
      </c>
      <c r="AT187" t="s">
        <v>1960</v>
      </c>
      <c r="AU187" t="s">
        <v>1960</v>
      </c>
      <c r="AV187" t="s">
        <v>1960</v>
      </c>
      <c r="AW187" t="s">
        <v>1960</v>
      </c>
      <c r="AX187" t="s">
        <v>1960</v>
      </c>
      <c r="AY187" t="s">
        <v>1960</v>
      </c>
      <c r="AZ187" t="s">
        <v>1960</v>
      </c>
    </row>
    <row r="188" spans="1:52" x14ac:dyDescent="0.2">
      <c r="A188" t="s">
        <v>1960</v>
      </c>
      <c r="B188" t="s">
        <v>1960</v>
      </c>
      <c r="C188" t="s">
        <v>1960</v>
      </c>
      <c r="D188" t="s">
        <v>1960</v>
      </c>
      <c r="E188" t="s">
        <v>1960</v>
      </c>
      <c r="F188" t="s">
        <v>1960</v>
      </c>
      <c r="G188" t="s">
        <v>1960</v>
      </c>
      <c r="H188" t="s">
        <v>1960</v>
      </c>
      <c r="I188" t="s">
        <v>1960</v>
      </c>
      <c r="J188" t="s">
        <v>1960</v>
      </c>
      <c r="K188" t="s">
        <v>1960</v>
      </c>
      <c r="L188" t="s">
        <v>1960</v>
      </c>
      <c r="M188" t="s">
        <v>1960</v>
      </c>
      <c r="N188" t="s">
        <v>1960</v>
      </c>
      <c r="O188" t="s">
        <v>1960</v>
      </c>
      <c r="P188" t="s">
        <v>1960</v>
      </c>
      <c r="Q188" t="s">
        <v>1960</v>
      </c>
      <c r="R188" t="s">
        <v>1960</v>
      </c>
      <c r="S188" t="s">
        <v>1960</v>
      </c>
      <c r="T188" t="s">
        <v>1960</v>
      </c>
      <c r="U188" t="s">
        <v>1960</v>
      </c>
      <c r="V188" t="s">
        <v>1960</v>
      </c>
      <c r="W188" t="s">
        <v>1960</v>
      </c>
      <c r="X188" t="s">
        <v>1960</v>
      </c>
      <c r="Y188" t="s">
        <v>1960</v>
      </c>
      <c r="Z188" t="s">
        <v>1960</v>
      </c>
      <c r="AA188" t="s">
        <v>1960</v>
      </c>
      <c r="AB188" t="s">
        <v>1960</v>
      </c>
      <c r="AC188" t="s">
        <v>1960</v>
      </c>
      <c r="AD188" t="s">
        <v>1960</v>
      </c>
      <c r="AE188" t="s">
        <v>1960</v>
      </c>
      <c r="AF188" t="s">
        <v>1960</v>
      </c>
      <c r="AG188" t="s">
        <v>1960</v>
      </c>
      <c r="AH188" t="s">
        <v>1960</v>
      </c>
      <c r="AI188" t="s">
        <v>1960</v>
      </c>
      <c r="AJ188" t="s">
        <v>1960</v>
      </c>
      <c r="AK188" t="s">
        <v>1960</v>
      </c>
      <c r="AL188" t="s">
        <v>1960</v>
      </c>
      <c r="AM188" t="s">
        <v>1960</v>
      </c>
      <c r="AN188" t="s">
        <v>1960</v>
      </c>
      <c r="AO188" t="s">
        <v>1960</v>
      </c>
      <c r="AP188" t="s">
        <v>1960</v>
      </c>
      <c r="AQ188" t="s">
        <v>1960</v>
      </c>
      <c r="AR188" t="s">
        <v>1960</v>
      </c>
      <c r="AS188" t="s">
        <v>1960</v>
      </c>
      <c r="AT188" t="s">
        <v>1960</v>
      </c>
      <c r="AU188" t="s">
        <v>1960</v>
      </c>
      <c r="AV188" t="s">
        <v>1960</v>
      </c>
      <c r="AW188" t="s">
        <v>1960</v>
      </c>
      <c r="AX188" t="s">
        <v>1960</v>
      </c>
      <c r="AY188" t="s">
        <v>1960</v>
      </c>
      <c r="AZ188" t="s">
        <v>1960</v>
      </c>
    </row>
    <row r="189" spans="1:52" x14ac:dyDescent="0.2">
      <c r="A189" t="s">
        <v>1960</v>
      </c>
      <c r="B189" t="s">
        <v>1960</v>
      </c>
      <c r="C189" t="s">
        <v>1960</v>
      </c>
      <c r="D189" t="s">
        <v>1960</v>
      </c>
      <c r="E189" t="s">
        <v>1960</v>
      </c>
      <c r="F189" t="s">
        <v>1960</v>
      </c>
      <c r="G189" t="s">
        <v>1960</v>
      </c>
      <c r="H189" t="s">
        <v>1960</v>
      </c>
      <c r="I189" t="s">
        <v>1960</v>
      </c>
      <c r="J189" t="s">
        <v>1960</v>
      </c>
      <c r="K189" t="s">
        <v>1960</v>
      </c>
      <c r="L189" t="s">
        <v>1960</v>
      </c>
      <c r="M189" t="s">
        <v>1960</v>
      </c>
      <c r="N189" t="s">
        <v>1960</v>
      </c>
      <c r="O189" t="s">
        <v>1960</v>
      </c>
      <c r="P189" t="s">
        <v>1960</v>
      </c>
      <c r="Q189" t="s">
        <v>1960</v>
      </c>
      <c r="R189" t="s">
        <v>1960</v>
      </c>
      <c r="S189" t="s">
        <v>1960</v>
      </c>
      <c r="T189" t="s">
        <v>1960</v>
      </c>
      <c r="U189" t="s">
        <v>1960</v>
      </c>
      <c r="V189" t="s">
        <v>1960</v>
      </c>
      <c r="W189" t="s">
        <v>1960</v>
      </c>
      <c r="X189" t="s">
        <v>1960</v>
      </c>
      <c r="Y189" t="s">
        <v>1960</v>
      </c>
      <c r="Z189" t="s">
        <v>1960</v>
      </c>
      <c r="AA189" t="s">
        <v>1960</v>
      </c>
      <c r="AB189" t="s">
        <v>1960</v>
      </c>
      <c r="AC189" t="s">
        <v>1960</v>
      </c>
      <c r="AD189" t="s">
        <v>1960</v>
      </c>
      <c r="AE189" t="s">
        <v>1960</v>
      </c>
      <c r="AF189" t="s">
        <v>1960</v>
      </c>
      <c r="AG189" t="s">
        <v>1960</v>
      </c>
      <c r="AH189" t="s">
        <v>1960</v>
      </c>
      <c r="AI189" t="s">
        <v>1960</v>
      </c>
      <c r="AJ189" t="s">
        <v>1960</v>
      </c>
      <c r="AK189" t="s">
        <v>1960</v>
      </c>
      <c r="AL189" t="s">
        <v>1960</v>
      </c>
      <c r="AM189" t="s">
        <v>1960</v>
      </c>
      <c r="AN189" t="s">
        <v>1960</v>
      </c>
      <c r="AO189" t="s">
        <v>1960</v>
      </c>
      <c r="AP189" t="s">
        <v>1960</v>
      </c>
      <c r="AQ189" t="s">
        <v>1960</v>
      </c>
      <c r="AR189" t="s">
        <v>1960</v>
      </c>
      <c r="AS189" t="s">
        <v>1960</v>
      </c>
      <c r="AT189" t="s">
        <v>1960</v>
      </c>
      <c r="AU189" t="s">
        <v>1960</v>
      </c>
      <c r="AV189" t="s">
        <v>1960</v>
      </c>
      <c r="AW189" t="s">
        <v>1960</v>
      </c>
      <c r="AX189" t="s">
        <v>1960</v>
      </c>
      <c r="AY189" t="s">
        <v>1960</v>
      </c>
      <c r="AZ189" t="s">
        <v>1960</v>
      </c>
    </row>
    <row r="190" spans="1:52" x14ac:dyDescent="0.2">
      <c r="A190" t="s">
        <v>1960</v>
      </c>
      <c r="B190" t="s">
        <v>1960</v>
      </c>
      <c r="C190" t="s">
        <v>1960</v>
      </c>
      <c r="D190" t="s">
        <v>1960</v>
      </c>
      <c r="E190" t="s">
        <v>1960</v>
      </c>
      <c r="F190" t="s">
        <v>1960</v>
      </c>
      <c r="G190" t="s">
        <v>1960</v>
      </c>
      <c r="H190" t="s">
        <v>1960</v>
      </c>
      <c r="I190" t="s">
        <v>1960</v>
      </c>
      <c r="J190" t="s">
        <v>1960</v>
      </c>
      <c r="K190" t="s">
        <v>1960</v>
      </c>
      <c r="L190" t="s">
        <v>1960</v>
      </c>
      <c r="M190" t="s">
        <v>1960</v>
      </c>
      <c r="N190" t="s">
        <v>1960</v>
      </c>
      <c r="O190" t="s">
        <v>1960</v>
      </c>
      <c r="P190" t="s">
        <v>1960</v>
      </c>
      <c r="Q190" t="s">
        <v>1960</v>
      </c>
      <c r="R190" t="s">
        <v>1960</v>
      </c>
      <c r="S190" t="s">
        <v>1960</v>
      </c>
      <c r="T190" t="s">
        <v>1960</v>
      </c>
      <c r="U190" t="s">
        <v>1960</v>
      </c>
      <c r="V190" t="s">
        <v>1960</v>
      </c>
      <c r="W190" t="s">
        <v>1960</v>
      </c>
      <c r="X190" t="s">
        <v>1960</v>
      </c>
      <c r="Y190" t="s">
        <v>1960</v>
      </c>
      <c r="Z190" t="s">
        <v>1960</v>
      </c>
      <c r="AA190" t="s">
        <v>1960</v>
      </c>
      <c r="AB190" t="s">
        <v>1960</v>
      </c>
      <c r="AC190" t="s">
        <v>1960</v>
      </c>
      <c r="AD190" t="s">
        <v>1960</v>
      </c>
      <c r="AE190" t="s">
        <v>1960</v>
      </c>
      <c r="AF190" t="s">
        <v>1960</v>
      </c>
      <c r="AG190" t="s">
        <v>1960</v>
      </c>
      <c r="AH190" t="s">
        <v>1960</v>
      </c>
      <c r="AI190" t="s">
        <v>1960</v>
      </c>
      <c r="AJ190" t="s">
        <v>1960</v>
      </c>
      <c r="AK190" t="s">
        <v>1960</v>
      </c>
      <c r="AL190" t="s">
        <v>1960</v>
      </c>
      <c r="AM190" t="s">
        <v>1960</v>
      </c>
      <c r="AN190" t="s">
        <v>1960</v>
      </c>
      <c r="AO190" t="s">
        <v>1960</v>
      </c>
      <c r="AP190" t="s">
        <v>1960</v>
      </c>
      <c r="AQ190" t="s">
        <v>1960</v>
      </c>
      <c r="AR190" t="s">
        <v>1960</v>
      </c>
      <c r="AS190" t="s">
        <v>1960</v>
      </c>
      <c r="AT190" t="s">
        <v>1960</v>
      </c>
      <c r="AU190" t="s">
        <v>1960</v>
      </c>
      <c r="AV190" t="s">
        <v>1960</v>
      </c>
      <c r="AW190" t="s">
        <v>1960</v>
      </c>
      <c r="AX190" t="s">
        <v>1960</v>
      </c>
      <c r="AY190" t="s">
        <v>1960</v>
      </c>
      <c r="AZ190" t="s">
        <v>1960</v>
      </c>
    </row>
    <row r="191" spans="1:52" x14ac:dyDescent="0.2">
      <c r="A191" t="s">
        <v>1960</v>
      </c>
      <c r="B191" t="s">
        <v>1960</v>
      </c>
      <c r="C191" t="s">
        <v>1960</v>
      </c>
      <c r="D191" t="s">
        <v>1960</v>
      </c>
      <c r="E191" t="s">
        <v>1960</v>
      </c>
      <c r="F191" t="s">
        <v>1960</v>
      </c>
      <c r="G191" t="s">
        <v>1960</v>
      </c>
      <c r="H191" t="s">
        <v>1960</v>
      </c>
      <c r="I191" t="s">
        <v>1960</v>
      </c>
      <c r="J191" t="s">
        <v>1960</v>
      </c>
      <c r="K191" t="s">
        <v>1960</v>
      </c>
      <c r="L191" t="s">
        <v>1960</v>
      </c>
      <c r="M191" t="s">
        <v>1960</v>
      </c>
      <c r="N191" t="s">
        <v>1960</v>
      </c>
      <c r="O191" t="s">
        <v>1960</v>
      </c>
      <c r="P191" t="s">
        <v>1960</v>
      </c>
      <c r="Q191" t="s">
        <v>1960</v>
      </c>
      <c r="R191" t="s">
        <v>1960</v>
      </c>
      <c r="S191" t="s">
        <v>1960</v>
      </c>
      <c r="T191" t="s">
        <v>1960</v>
      </c>
      <c r="U191" t="s">
        <v>1960</v>
      </c>
      <c r="V191" t="s">
        <v>1960</v>
      </c>
      <c r="W191" t="s">
        <v>1960</v>
      </c>
      <c r="X191" t="s">
        <v>1960</v>
      </c>
      <c r="Y191" t="s">
        <v>1960</v>
      </c>
      <c r="Z191" t="s">
        <v>1960</v>
      </c>
      <c r="AA191" t="s">
        <v>1960</v>
      </c>
      <c r="AB191" t="s">
        <v>1960</v>
      </c>
      <c r="AC191" t="s">
        <v>1960</v>
      </c>
      <c r="AD191" t="s">
        <v>1960</v>
      </c>
      <c r="AE191" t="s">
        <v>1960</v>
      </c>
      <c r="AF191" t="s">
        <v>1960</v>
      </c>
      <c r="AG191" t="s">
        <v>1960</v>
      </c>
      <c r="AH191" t="s">
        <v>1960</v>
      </c>
      <c r="AI191" t="s">
        <v>1960</v>
      </c>
      <c r="AJ191" t="s">
        <v>1960</v>
      </c>
      <c r="AK191" t="s">
        <v>1960</v>
      </c>
      <c r="AL191" t="s">
        <v>1960</v>
      </c>
      <c r="AM191" t="s">
        <v>1960</v>
      </c>
      <c r="AN191" t="s">
        <v>1960</v>
      </c>
      <c r="AO191" t="s">
        <v>1960</v>
      </c>
      <c r="AP191" t="s">
        <v>1960</v>
      </c>
      <c r="AQ191" t="s">
        <v>1960</v>
      </c>
      <c r="AR191" t="s">
        <v>1960</v>
      </c>
      <c r="AS191" t="s">
        <v>1960</v>
      </c>
      <c r="AT191" t="s">
        <v>1960</v>
      </c>
      <c r="AU191" t="s">
        <v>1960</v>
      </c>
      <c r="AV191" t="s">
        <v>1960</v>
      </c>
      <c r="AW191" t="s">
        <v>1960</v>
      </c>
      <c r="AX191" t="s">
        <v>1960</v>
      </c>
      <c r="AY191" t="s">
        <v>1960</v>
      </c>
      <c r="AZ191" t="s">
        <v>1960</v>
      </c>
    </row>
    <row r="192" spans="1:52" x14ac:dyDescent="0.2">
      <c r="A192" t="s">
        <v>1960</v>
      </c>
      <c r="B192" t="s">
        <v>1960</v>
      </c>
      <c r="C192" t="s">
        <v>1960</v>
      </c>
      <c r="D192" t="s">
        <v>1960</v>
      </c>
      <c r="E192" t="s">
        <v>1960</v>
      </c>
      <c r="F192" t="s">
        <v>1960</v>
      </c>
      <c r="G192" t="s">
        <v>1960</v>
      </c>
      <c r="H192" t="s">
        <v>1960</v>
      </c>
      <c r="I192" t="s">
        <v>1960</v>
      </c>
      <c r="J192" t="s">
        <v>1960</v>
      </c>
      <c r="K192" t="s">
        <v>1960</v>
      </c>
      <c r="L192" t="s">
        <v>1960</v>
      </c>
      <c r="M192" t="s">
        <v>1960</v>
      </c>
      <c r="N192" t="s">
        <v>1960</v>
      </c>
      <c r="O192" t="s">
        <v>1960</v>
      </c>
      <c r="P192" t="s">
        <v>1960</v>
      </c>
      <c r="Q192" t="s">
        <v>1960</v>
      </c>
      <c r="R192" t="s">
        <v>1960</v>
      </c>
      <c r="S192" t="s">
        <v>1960</v>
      </c>
      <c r="T192" t="s">
        <v>1960</v>
      </c>
      <c r="U192" t="s">
        <v>1960</v>
      </c>
      <c r="V192" t="s">
        <v>1960</v>
      </c>
      <c r="W192" t="s">
        <v>1960</v>
      </c>
      <c r="X192" t="s">
        <v>1960</v>
      </c>
      <c r="Y192" t="s">
        <v>1960</v>
      </c>
      <c r="Z192" t="s">
        <v>1960</v>
      </c>
      <c r="AA192" t="s">
        <v>1960</v>
      </c>
      <c r="AB192" t="s">
        <v>1960</v>
      </c>
      <c r="AC192" t="s">
        <v>1960</v>
      </c>
      <c r="AD192" t="s">
        <v>1960</v>
      </c>
      <c r="AE192" t="s">
        <v>1960</v>
      </c>
      <c r="AF192" t="s">
        <v>1960</v>
      </c>
      <c r="AG192" t="s">
        <v>1960</v>
      </c>
      <c r="AH192" t="s">
        <v>1960</v>
      </c>
      <c r="AI192" t="s">
        <v>1960</v>
      </c>
      <c r="AJ192" t="s">
        <v>1960</v>
      </c>
      <c r="AK192" t="s">
        <v>1960</v>
      </c>
      <c r="AL192" t="s">
        <v>1960</v>
      </c>
      <c r="AM192" t="s">
        <v>1960</v>
      </c>
      <c r="AN192" t="s">
        <v>1960</v>
      </c>
      <c r="AO192" t="s">
        <v>1960</v>
      </c>
      <c r="AP192" t="s">
        <v>1960</v>
      </c>
      <c r="AQ192" t="s">
        <v>1960</v>
      </c>
      <c r="AR192" t="s">
        <v>1960</v>
      </c>
      <c r="AS192" t="s">
        <v>1960</v>
      </c>
      <c r="AT192" t="s">
        <v>1960</v>
      </c>
      <c r="AU192" t="s">
        <v>1960</v>
      </c>
      <c r="AV192" t="s">
        <v>1960</v>
      </c>
      <c r="AW192" t="s">
        <v>1960</v>
      </c>
      <c r="AX192" t="s">
        <v>1960</v>
      </c>
      <c r="AY192" t="s">
        <v>1960</v>
      </c>
      <c r="AZ192" t="s">
        <v>1960</v>
      </c>
    </row>
    <row r="193" spans="1:52" x14ac:dyDescent="0.2">
      <c r="A193" t="s">
        <v>1960</v>
      </c>
      <c r="B193" t="s">
        <v>1960</v>
      </c>
      <c r="C193" t="s">
        <v>1960</v>
      </c>
      <c r="D193" t="s">
        <v>1960</v>
      </c>
      <c r="E193" t="s">
        <v>1960</v>
      </c>
      <c r="F193" t="s">
        <v>1960</v>
      </c>
      <c r="G193" t="s">
        <v>1960</v>
      </c>
      <c r="H193" t="s">
        <v>1960</v>
      </c>
      <c r="I193" t="s">
        <v>1960</v>
      </c>
      <c r="J193" t="s">
        <v>1960</v>
      </c>
      <c r="K193" t="s">
        <v>1960</v>
      </c>
      <c r="L193" t="s">
        <v>1960</v>
      </c>
      <c r="M193" t="s">
        <v>1960</v>
      </c>
      <c r="N193" t="s">
        <v>1960</v>
      </c>
      <c r="O193" t="s">
        <v>1960</v>
      </c>
      <c r="P193" t="s">
        <v>1960</v>
      </c>
      <c r="Q193" t="s">
        <v>1960</v>
      </c>
      <c r="R193" t="s">
        <v>1960</v>
      </c>
      <c r="S193" t="s">
        <v>1960</v>
      </c>
      <c r="T193" t="s">
        <v>1960</v>
      </c>
      <c r="U193" t="s">
        <v>1960</v>
      </c>
      <c r="V193" t="s">
        <v>1960</v>
      </c>
      <c r="W193" t="s">
        <v>1960</v>
      </c>
      <c r="X193" t="s">
        <v>1960</v>
      </c>
      <c r="Y193" t="s">
        <v>1960</v>
      </c>
      <c r="Z193" t="s">
        <v>1960</v>
      </c>
      <c r="AA193" t="s">
        <v>1960</v>
      </c>
      <c r="AB193" t="s">
        <v>1960</v>
      </c>
      <c r="AC193" t="s">
        <v>1960</v>
      </c>
      <c r="AD193" t="s">
        <v>1960</v>
      </c>
      <c r="AE193" t="s">
        <v>1960</v>
      </c>
      <c r="AF193" t="s">
        <v>1960</v>
      </c>
      <c r="AG193" t="s">
        <v>1960</v>
      </c>
      <c r="AH193" t="s">
        <v>1960</v>
      </c>
      <c r="AI193" t="s">
        <v>1960</v>
      </c>
      <c r="AJ193" t="s">
        <v>1960</v>
      </c>
      <c r="AK193" t="s">
        <v>1960</v>
      </c>
      <c r="AL193" t="s">
        <v>1960</v>
      </c>
      <c r="AM193" t="s">
        <v>1960</v>
      </c>
      <c r="AN193" t="s">
        <v>1960</v>
      </c>
      <c r="AO193" t="s">
        <v>1960</v>
      </c>
      <c r="AP193" t="s">
        <v>1960</v>
      </c>
      <c r="AQ193" t="s">
        <v>1960</v>
      </c>
      <c r="AR193" t="s">
        <v>1960</v>
      </c>
      <c r="AS193" t="s">
        <v>1960</v>
      </c>
      <c r="AT193" t="s">
        <v>1960</v>
      </c>
      <c r="AU193" t="s">
        <v>1960</v>
      </c>
      <c r="AV193" t="s">
        <v>1960</v>
      </c>
      <c r="AW193" t="s">
        <v>1960</v>
      </c>
      <c r="AX193" t="s">
        <v>1960</v>
      </c>
      <c r="AY193" t="s">
        <v>1960</v>
      </c>
      <c r="AZ193" t="s">
        <v>1960</v>
      </c>
    </row>
    <row r="194" spans="1:52" x14ac:dyDescent="0.2">
      <c r="A194" t="s">
        <v>1960</v>
      </c>
      <c r="B194" t="s">
        <v>1960</v>
      </c>
      <c r="C194" t="s">
        <v>1960</v>
      </c>
      <c r="D194" t="s">
        <v>1960</v>
      </c>
      <c r="E194" t="s">
        <v>1960</v>
      </c>
      <c r="F194" t="s">
        <v>1960</v>
      </c>
      <c r="G194" t="s">
        <v>1960</v>
      </c>
      <c r="H194" t="s">
        <v>1960</v>
      </c>
      <c r="I194" t="s">
        <v>1960</v>
      </c>
      <c r="J194" t="s">
        <v>1960</v>
      </c>
      <c r="K194" t="s">
        <v>1960</v>
      </c>
      <c r="L194" t="s">
        <v>1960</v>
      </c>
      <c r="M194" t="s">
        <v>1960</v>
      </c>
      <c r="N194" t="s">
        <v>1960</v>
      </c>
      <c r="O194" t="s">
        <v>1960</v>
      </c>
      <c r="P194" t="s">
        <v>1960</v>
      </c>
      <c r="Q194" t="s">
        <v>1960</v>
      </c>
      <c r="R194" t="s">
        <v>1960</v>
      </c>
      <c r="S194" t="s">
        <v>1960</v>
      </c>
      <c r="T194" t="s">
        <v>1960</v>
      </c>
      <c r="U194" t="s">
        <v>1960</v>
      </c>
      <c r="V194" t="s">
        <v>1960</v>
      </c>
      <c r="W194" t="s">
        <v>1960</v>
      </c>
      <c r="X194" t="s">
        <v>1960</v>
      </c>
      <c r="Y194" t="s">
        <v>1960</v>
      </c>
      <c r="Z194" t="s">
        <v>1960</v>
      </c>
      <c r="AA194" t="s">
        <v>1960</v>
      </c>
      <c r="AB194" t="s">
        <v>1960</v>
      </c>
      <c r="AC194" t="s">
        <v>1960</v>
      </c>
      <c r="AD194" t="s">
        <v>1960</v>
      </c>
      <c r="AE194" t="s">
        <v>1960</v>
      </c>
      <c r="AF194" t="s">
        <v>1960</v>
      </c>
      <c r="AG194" t="s">
        <v>1960</v>
      </c>
      <c r="AH194" t="s">
        <v>1960</v>
      </c>
      <c r="AI194" t="s">
        <v>1960</v>
      </c>
      <c r="AJ194" t="s">
        <v>1960</v>
      </c>
      <c r="AK194" t="s">
        <v>1960</v>
      </c>
      <c r="AL194" t="s">
        <v>1960</v>
      </c>
      <c r="AM194" t="s">
        <v>1960</v>
      </c>
      <c r="AN194" t="s">
        <v>1960</v>
      </c>
      <c r="AO194" t="s">
        <v>1960</v>
      </c>
      <c r="AP194" t="s">
        <v>1960</v>
      </c>
      <c r="AQ194" t="s">
        <v>1960</v>
      </c>
      <c r="AR194" t="s">
        <v>1960</v>
      </c>
      <c r="AS194" t="s">
        <v>1960</v>
      </c>
      <c r="AT194" t="s">
        <v>1960</v>
      </c>
      <c r="AU194" t="s">
        <v>1960</v>
      </c>
      <c r="AV194" t="s">
        <v>1960</v>
      </c>
      <c r="AW194" t="s">
        <v>1960</v>
      </c>
      <c r="AX194" t="s">
        <v>1960</v>
      </c>
      <c r="AY194" t="s">
        <v>1960</v>
      </c>
      <c r="AZ194" t="s">
        <v>1960</v>
      </c>
    </row>
    <row r="195" spans="1:52" x14ac:dyDescent="0.2">
      <c r="A195" t="s">
        <v>1960</v>
      </c>
      <c r="B195" t="s">
        <v>1960</v>
      </c>
      <c r="C195" t="s">
        <v>1960</v>
      </c>
      <c r="D195" t="s">
        <v>1960</v>
      </c>
      <c r="E195" t="s">
        <v>1960</v>
      </c>
      <c r="F195" t="s">
        <v>1960</v>
      </c>
      <c r="G195" t="s">
        <v>1960</v>
      </c>
      <c r="H195" t="s">
        <v>1960</v>
      </c>
      <c r="I195" t="s">
        <v>1960</v>
      </c>
      <c r="J195" t="s">
        <v>1960</v>
      </c>
      <c r="K195" t="s">
        <v>1960</v>
      </c>
      <c r="L195" t="s">
        <v>1960</v>
      </c>
      <c r="M195" t="s">
        <v>1960</v>
      </c>
      <c r="N195" t="s">
        <v>1960</v>
      </c>
      <c r="O195" t="s">
        <v>1960</v>
      </c>
      <c r="P195" t="s">
        <v>1960</v>
      </c>
      <c r="Q195" t="s">
        <v>1960</v>
      </c>
      <c r="R195" t="s">
        <v>1960</v>
      </c>
      <c r="S195" t="s">
        <v>1960</v>
      </c>
      <c r="T195" t="s">
        <v>1960</v>
      </c>
      <c r="U195" t="s">
        <v>1960</v>
      </c>
      <c r="V195" t="s">
        <v>1960</v>
      </c>
      <c r="W195" t="s">
        <v>1960</v>
      </c>
      <c r="X195" t="s">
        <v>1960</v>
      </c>
      <c r="Y195" t="s">
        <v>1960</v>
      </c>
      <c r="Z195" t="s">
        <v>1960</v>
      </c>
      <c r="AA195" t="s">
        <v>1960</v>
      </c>
      <c r="AB195" t="s">
        <v>1960</v>
      </c>
      <c r="AC195" t="s">
        <v>1960</v>
      </c>
      <c r="AD195" t="s">
        <v>1960</v>
      </c>
      <c r="AE195" t="s">
        <v>1960</v>
      </c>
      <c r="AF195" t="s">
        <v>1960</v>
      </c>
      <c r="AG195" t="s">
        <v>1960</v>
      </c>
      <c r="AH195" t="s">
        <v>1960</v>
      </c>
      <c r="AI195" t="s">
        <v>1960</v>
      </c>
      <c r="AJ195" t="s">
        <v>1960</v>
      </c>
      <c r="AK195" t="s">
        <v>1960</v>
      </c>
      <c r="AL195" t="s">
        <v>1960</v>
      </c>
      <c r="AM195" t="s">
        <v>1960</v>
      </c>
      <c r="AN195" t="s">
        <v>1960</v>
      </c>
      <c r="AO195" t="s">
        <v>1960</v>
      </c>
      <c r="AP195" t="s">
        <v>1960</v>
      </c>
      <c r="AQ195" t="s">
        <v>1960</v>
      </c>
      <c r="AR195" t="s">
        <v>1960</v>
      </c>
      <c r="AS195" t="s">
        <v>1960</v>
      </c>
      <c r="AT195" t="s">
        <v>1960</v>
      </c>
      <c r="AU195" t="s">
        <v>1960</v>
      </c>
      <c r="AV195" t="s">
        <v>1960</v>
      </c>
      <c r="AW195" t="s">
        <v>1960</v>
      </c>
      <c r="AX195" t="s">
        <v>1960</v>
      </c>
      <c r="AY195" t="s">
        <v>1960</v>
      </c>
      <c r="AZ195" t="s">
        <v>1960</v>
      </c>
    </row>
    <row r="196" spans="1:52" x14ac:dyDescent="0.2">
      <c r="A196" t="s">
        <v>1960</v>
      </c>
      <c r="B196" t="s">
        <v>1960</v>
      </c>
      <c r="C196" t="s">
        <v>1960</v>
      </c>
      <c r="D196" t="s">
        <v>1960</v>
      </c>
      <c r="E196" t="s">
        <v>1960</v>
      </c>
      <c r="F196" t="s">
        <v>1960</v>
      </c>
      <c r="G196" t="s">
        <v>1960</v>
      </c>
      <c r="H196" t="s">
        <v>1960</v>
      </c>
      <c r="I196" t="s">
        <v>1960</v>
      </c>
      <c r="J196" t="s">
        <v>1960</v>
      </c>
      <c r="K196" t="s">
        <v>1960</v>
      </c>
      <c r="L196" t="s">
        <v>1960</v>
      </c>
      <c r="M196" t="s">
        <v>1960</v>
      </c>
      <c r="N196" t="s">
        <v>1960</v>
      </c>
      <c r="O196" t="s">
        <v>1960</v>
      </c>
      <c r="P196" t="s">
        <v>1960</v>
      </c>
      <c r="Q196" t="s">
        <v>1960</v>
      </c>
      <c r="R196" t="s">
        <v>1960</v>
      </c>
      <c r="S196" t="s">
        <v>1960</v>
      </c>
      <c r="T196" t="s">
        <v>1960</v>
      </c>
      <c r="U196" t="s">
        <v>1960</v>
      </c>
      <c r="V196" t="s">
        <v>1960</v>
      </c>
      <c r="W196" t="s">
        <v>1960</v>
      </c>
      <c r="X196" t="s">
        <v>1960</v>
      </c>
      <c r="Y196" t="s">
        <v>1960</v>
      </c>
      <c r="Z196" t="s">
        <v>1960</v>
      </c>
      <c r="AA196" t="s">
        <v>1960</v>
      </c>
      <c r="AB196" t="s">
        <v>1960</v>
      </c>
      <c r="AC196" t="s">
        <v>1960</v>
      </c>
      <c r="AD196" t="s">
        <v>1960</v>
      </c>
      <c r="AE196" t="s">
        <v>1960</v>
      </c>
      <c r="AF196" t="s">
        <v>1960</v>
      </c>
      <c r="AG196" t="s">
        <v>1960</v>
      </c>
      <c r="AH196" t="s">
        <v>1960</v>
      </c>
      <c r="AI196" t="s">
        <v>1960</v>
      </c>
      <c r="AJ196" t="s">
        <v>1960</v>
      </c>
      <c r="AK196" t="s">
        <v>1960</v>
      </c>
      <c r="AL196" t="s">
        <v>1960</v>
      </c>
      <c r="AM196" t="s">
        <v>1960</v>
      </c>
      <c r="AN196" t="s">
        <v>1960</v>
      </c>
      <c r="AO196" t="s">
        <v>1960</v>
      </c>
      <c r="AP196" t="s">
        <v>1960</v>
      </c>
      <c r="AQ196" t="s">
        <v>1960</v>
      </c>
      <c r="AR196" t="s">
        <v>1960</v>
      </c>
      <c r="AS196" t="s">
        <v>1960</v>
      </c>
      <c r="AT196" t="s">
        <v>1960</v>
      </c>
      <c r="AU196" t="s">
        <v>1960</v>
      </c>
      <c r="AV196" t="s">
        <v>1960</v>
      </c>
      <c r="AW196" t="s">
        <v>1960</v>
      </c>
      <c r="AX196" t="s">
        <v>1960</v>
      </c>
      <c r="AY196" t="s">
        <v>1960</v>
      </c>
      <c r="AZ196" t="s">
        <v>1960</v>
      </c>
    </row>
    <row r="197" spans="1:52" x14ac:dyDescent="0.2">
      <c r="A197" t="s">
        <v>1960</v>
      </c>
      <c r="B197" t="s">
        <v>1960</v>
      </c>
      <c r="C197" t="s">
        <v>1960</v>
      </c>
      <c r="D197" t="s">
        <v>1960</v>
      </c>
      <c r="E197" t="s">
        <v>1960</v>
      </c>
      <c r="F197" t="s">
        <v>1960</v>
      </c>
      <c r="G197" t="s">
        <v>1960</v>
      </c>
      <c r="H197" t="s">
        <v>1960</v>
      </c>
      <c r="I197" t="s">
        <v>1960</v>
      </c>
      <c r="J197" t="s">
        <v>1960</v>
      </c>
      <c r="K197" t="s">
        <v>1960</v>
      </c>
      <c r="L197" t="s">
        <v>1960</v>
      </c>
      <c r="M197" t="s">
        <v>1960</v>
      </c>
      <c r="N197" t="s">
        <v>1960</v>
      </c>
      <c r="O197" t="s">
        <v>1960</v>
      </c>
      <c r="P197" t="s">
        <v>1960</v>
      </c>
      <c r="Q197" t="s">
        <v>1960</v>
      </c>
      <c r="R197" t="s">
        <v>1960</v>
      </c>
      <c r="S197" t="s">
        <v>1960</v>
      </c>
      <c r="T197" t="s">
        <v>1960</v>
      </c>
      <c r="U197" t="s">
        <v>1960</v>
      </c>
      <c r="V197" t="s">
        <v>1960</v>
      </c>
      <c r="W197" t="s">
        <v>1960</v>
      </c>
      <c r="X197" t="s">
        <v>1960</v>
      </c>
      <c r="Y197" t="s">
        <v>1960</v>
      </c>
      <c r="Z197" t="s">
        <v>1960</v>
      </c>
      <c r="AA197" t="s">
        <v>1960</v>
      </c>
      <c r="AB197" t="s">
        <v>1960</v>
      </c>
      <c r="AC197" t="s">
        <v>1960</v>
      </c>
      <c r="AD197" t="s">
        <v>1960</v>
      </c>
      <c r="AE197" t="s">
        <v>1960</v>
      </c>
      <c r="AF197" t="s">
        <v>1960</v>
      </c>
      <c r="AG197" t="s">
        <v>1960</v>
      </c>
      <c r="AH197" t="s">
        <v>1960</v>
      </c>
      <c r="AI197" t="s">
        <v>1960</v>
      </c>
      <c r="AJ197" t="s">
        <v>1960</v>
      </c>
      <c r="AK197" t="s">
        <v>1960</v>
      </c>
      <c r="AL197" t="s">
        <v>1960</v>
      </c>
      <c r="AM197" t="s">
        <v>1960</v>
      </c>
      <c r="AN197" t="s">
        <v>1960</v>
      </c>
      <c r="AO197" t="s">
        <v>1960</v>
      </c>
      <c r="AP197" t="s">
        <v>1960</v>
      </c>
      <c r="AQ197" t="s">
        <v>1960</v>
      </c>
      <c r="AR197" t="s">
        <v>1960</v>
      </c>
      <c r="AS197" t="s">
        <v>1960</v>
      </c>
      <c r="AT197" t="s">
        <v>1960</v>
      </c>
      <c r="AU197" t="s">
        <v>1960</v>
      </c>
      <c r="AV197" t="s">
        <v>1960</v>
      </c>
      <c r="AW197" t="s">
        <v>1960</v>
      </c>
      <c r="AX197" t="s">
        <v>1960</v>
      </c>
      <c r="AY197" t="s">
        <v>1960</v>
      </c>
      <c r="AZ197" t="s">
        <v>1960</v>
      </c>
    </row>
    <row r="198" spans="1:52" x14ac:dyDescent="0.2">
      <c r="A198" t="s">
        <v>1960</v>
      </c>
      <c r="B198" t="s">
        <v>1960</v>
      </c>
      <c r="C198" t="s">
        <v>1960</v>
      </c>
      <c r="D198" t="s">
        <v>1960</v>
      </c>
      <c r="E198" t="s">
        <v>1960</v>
      </c>
      <c r="F198" t="s">
        <v>1960</v>
      </c>
      <c r="G198" t="s">
        <v>1960</v>
      </c>
      <c r="H198" t="s">
        <v>1960</v>
      </c>
      <c r="I198" t="s">
        <v>1960</v>
      </c>
      <c r="J198" t="s">
        <v>1960</v>
      </c>
      <c r="K198" t="s">
        <v>1960</v>
      </c>
      <c r="L198" t="s">
        <v>1960</v>
      </c>
      <c r="M198" t="s">
        <v>1960</v>
      </c>
      <c r="N198" t="s">
        <v>1960</v>
      </c>
      <c r="O198" t="s">
        <v>1960</v>
      </c>
      <c r="P198" t="s">
        <v>1960</v>
      </c>
      <c r="Q198" t="s">
        <v>1960</v>
      </c>
      <c r="R198" t="s">
        <v>1960</v>
      </c>
      <c r="S198" t="s">
        <v>1960</v>
      </c>
      <c r="T198" t="s">
        <v>1960</v>
      </c>
      <c r="U198" t="s">
        <v>1960</v>
      </c>
      <c r="V198" t="s">
        <v>1960</v>
      </c>
      <c r="W198" t="s">
        <v>1960</v>
      </c>
      <c r="X198" t="s">
        <v>1960</v>
      </c>
      <c r="Y198" t="s">
        <v>1960</v>
      </c>
      <c r="Z198" t="s">
        <v>1960</v>
      </c>
      <c r="AA198" t="s">
        <v>1960</v>
      </c>
      <c r="AB198" t="s">
        <v>1960</v>
      </c>
      <c r="AC198" t="s">
        <v>1960</v>
      </c>
      <c r="AD198" t="s">
        <v>1960</v>
      </c>
      <c r="AE198" t="s">
        <v>1960</v>
      </c>
      <c r="AF198" t="s">
        <v>1960</v>
      </c>
      <c r="AG198" t="s">
        <v>1960</v>
      </c>
      <c r="AH198" t="s">
        <v>1960</v>
      </c>
      <c r="AI198" t="s">
        <v>1960</v>
      </c>
      <c r="AJ198" t="s">
        <v>1960</v>
      </c>
      <c r="AK198" t="s">
        <v>1960</v>
      </c>
      <c r="AL198" t="s">
        <v>1960</v>
      </c>
      <c r="AM198" t="s">
        <v>1960</v>
      </c>
      <c r="AN198" t="s">
        <v>1960</v>
      </c>
      <c r="AO198" t="s">
        <v>1960</v>
      </c>
      <c r="AP198" t="s">
        <v>1960</v>
      </c>
      <c r="AQ198" t="s">
        <v>1960</v>
      </c>
      <c r="AR198" t="s">
        <v>1960</v>
      </c>
      <c r="AS198" t="s">
        <v>1960</v>
      </c>
      <c r="AT198" t="s">
        <v>1960</v>
      </c>
      <c r="AU198" t="s">
        <v>1960</v>
      </c>
      <c r="AV198" t="s">
        <v>1960</v>
      </c>
      <c r="AW198" t="s">
        <v>1960</v>
      </c>
      <c r="AX198" t="s">
        <v>1960</v>
      </c>
      <c r="AY198" t="s">
        <v>1960</v>
      </c>
      <c r="AZ198" t="s">
        <v>1960</v>
      </c>
    </row>
    <row r="199" spans="1:52" x14ac:dyDescent="0.2">
      <c r="A199" t="s">
        <v>1960</v>
      </c>
      <c r="B199" t="s">
        <v>1960</v>
      </c>
      <c r="C199" t="s">
        <v>1960</v>
      </c>
      <c r="D199" t="s">
        <v>1960</v>
      </c>
      <c r="E199" t="s">
        <v>1960</v>
      </c>
      <c r="F199" t="s">
        <v>1960</v>
      </c>
      <c r="G199" t="s">
        <v>1960</v>
      </c>
      <c r="H199" t="s">
        <v>1960</v>
      </c>
      <c r="I199" t="s">
        <v>1960</v>
      </c>
      <c r="J199" t="s">
        <v>1960</v>
      </c>
      <c r="K199" t="s">
        <v>1960</v>
      </c>
      <c r="L199" t="s">
        <v>1960</v>
      </c>
      <c r="M199" t="s">
        <v>1960</v>
      </c>
      <c r="N199" t="s">
        <v>1960</v>
      </c>
      <c r="O199" t="s">
        <v>1960</v>
      </c>
      <c r="P199" t="s">
        <v>1960</v>
      </c>
      <c r="Q199" t="s">
        <v>1960</v>
      </c>
      <c r="R199" t="s">
        <v>1960</v>
      </c>
      <c r="S199" t="s">
        <v>1960</v>
      </c>
      <c r="T199" t="s">
        <v>1960</v>
      </c>
      <c r="U199" t="s">
        <v>1960</v>
      </c>
      <c r="V199" t="s">
        <v>1960</v>
      </c>
      <c r="W199" t="s">
        <v>1960</v>
      </c>
      <c r="X199" t="s">
        <v>1960</v>
      </c>
      <c r="Y199" t="s">
        <v>1960</v>
      </c>
      <c r="Z199" t="s">
        <v>1960</v>
      </c>
      <c r="AA199" t="s">
        <v>1960</v>
      </c>
      <c r="AB199" t="s">
        <v>1960</v>
      </c>
      <c r="AC199" t="s">
        <v>1960</v>
      </c>
      <c r="AD199" t="s">
        <v>1960</v>
      </c>
      <c r="AE199" t="s">
        <v>1960</v>
      </c>
      <c r="AF199" t="s">
        <v>1960</v>
      </c>
      <c r="AG199" t="s">
        <v>1960</v>
      </c>
      <c r="AH199" t="s">
        <v>1960</v>
      </c>
      <c r="AI199" t="s">
        <v>1960</v>
      </c>
      <c r="AJ199" t="s">
        <v>1960</v>
      </c>
      <c r="AK199" t="s">
        <v>1960</v>
      </c>
      <c r="AL199" t="s">
        <v>1960</v>
      </c>
      <c r="AM199" t="s">
        <v>1960</v>
      </c>
      <c r="AN199" t="s">
        <v>1960</v>
      </c>
      <c r="AO199" t="s">
        <v>1960</v>
      </c>
      <c r="AP199" t="s">
        <v>1960</v>
      </c>
      <c r="AQ199" t="s">
        <v>1960</v>
      </c>
      <c r="AR199" t="s">
        <v>1960</v>
      </c>
      <c r="AS199" t="s">
        <v>1960</v>
      </c>
      <c r="AT199" t="s">
        <v>1960</v>
      </c>
      <c r="AU199" t="s">
        <v>1960</v>
      </c>
      <c r="AV199" t="s">
        <v>1960</v>
      </c>
      <c r="AW199" t="s">
        <v>1960</v>
      </c>
      <c r="AX199" t="s">
        <v>1960</v>
      </c>
      <c r="AY199" t="s">
        <v>1960</v>
      </c>
      <c r="AZ199" t="s">
        <v>1960</v>
      </c>
    </row>
    <row r="200" spans="1:52" x14ac:dyDescent="0.2">
      <c r="A200" t="s">
        <v>1960</v>
      </c>
      <c r="B200" t="s">
        <v>1960</v>
      </c>
      <c r="C200" t="s">
        <v>1960</v>
      </c>
      <c r="D200" t="s">
        <v>1960</v>
      </c>
      <c r="E200" t="s">
        <v>1960</v>
      </c>
      <c r="F200" t="s">
        <v>1960</v>
      </c>
      <c r="G200" t="s">
        <v>1960</v>
      </c>
      <c r="H200" t="s">
        <v>1960</v>
      </c>
      <c r="I200" t="s">
        <v>1960</v>
      </c>
      <c r="J200" t="s">
        <v>1960</v>
      </c>
      <c r="K200" t="s">
        <v>1960</v>
      </c>
      <c r="L200" t="s">
        <v>1960</v>
      </c>
      <c r="M200" t="s">
        <v>1960</v>
      </c>
      <c r="N200" t="s">
        <v>1960</v>
      </c>
      <c r="O200" t="s">
        <v>1960</v>
      </c>
      <c r="P200" t="s">
        <v>1960</v>
      </c>
      <c r="Q200" t="s">
        <v>1960</v>
      </c>
      <c r="R200" t="s">
        <v>1960</v>
      </c>
      <c r="S200" t="s">
        <v>1960</v>
      </c>
      <c r="T200" t="s">
        <v>1960</v>
      </c>
      <c r="U200" t="s">
        <v>1960</v>
      </c>
      <c r="V200" t="s">
        <v>1960</v>
      </c>
      <c r="W200" t="s">
        <v>1960</v>
      </c>
      <c r="X200" t="s">
        <v>1960</v>
      </c>
      <c r="Y200" t="s">
        <v>1960</v>
      </c>
      <c r="Z200" t="s">
        <v>1960</v>
      </c>
      <c r="AA200" t="s">
        <v>1960</v>
      </c>
      <c r="AB200" t="s">
        <v>1960</v>
      </c>
      <c r="AC200" t="s">
        <v>1960</v>
      </c>
      <c r="AD200" t="s">
        <v>1960</v>
      </c>
      <c r="AE200" t="s">
        <v>1960</v>
      </c>
      <c r="AF200" t="s">
        <v>1960</v>
      </c>
      <c r="AG200" t="s">
        <v>1960</v>
      </c>
      <c r="AH200" t="s">
        <v>1960</v>
      </c>
      <c r="AI200" t="s">
        <v>1960</v>
      </c>
      <c r="AJ200" t="s">
        <v>1960</v>
      </c>
      <c r="AK200" t="s">
        <v>1960</v>
      </c>
      <c r="AL200" t="s">
        <v>1960</v>
      </c>
      <c r="AM200" t="s">
        <v>1960</v>
      </c>
      <c r="AN200" t="s">
        <v>1960</v>
      </c>
      <c r="AO200" t="s">
        <v>1960</v>
      </c>
      <c r="AP200" t="s">
        <v>1960</v>
      </c>
      <c r="AQ200" t="s">
        <v>1960</v>
      </c>
      <c r="AR200" t="s">
        <v>1960</v>
      </c>
      <c r="AS200" t="s">
        <v>1960</v>
      </c>
      <c r="AT200" t="s">
        <v>1960</v>
      </c>
      <c r="AU200" t="s">
        <v>1960</v>
      </c>
      <c r="AV200" t="s">
        <v>1960</v>
      </c>
      <c r="AW200" t="s">
        <v>1960</v>
      </c>
      <c r="AX200" t="s">
        <v>1960</v>
      </c>
      <c r="AY200" t="s">
        <v>1960</v>
      </c>
      <c r="AZ200" t="s">
        <v>1960</v>
      </c>
    </row>
    <row r="201" spans="1:52" x14ac:dyDescent="0.2">
      <c r="A201" t="s">
        <v>1960</v>
      </c>
      <c r="B201" t="s">
        <v>1960</v>
      </c>
      <c r="C201" t="s">
        <v>1960</v>
      </c>
      <c r="D201" t="s">
        <v>1960</v>
      </c>
      <c r="E201" t="s">
        <v>1960</v>
      </c>
      <c r="F201" t="s">
        <v>1960</v>
      </c>
      <c r="G201" t="s">
        <v>1960</v>
      </c>
      <c r="H201" t="s">
        <v>1960</v>
      </c>
      <c r="I201" t="s">
        <v>1960</v>
      </c>
      <c r="J201" t="s">
        <v>1960</v>
      </c>
      <c r="K201" t="s">
        <v>1960</v>
      </c>
      <c r="L201" t="s">
        <v>1960</v>
      </c>
      <c r="M201" t="s">
        <v>1960</v>
      </c>
      <c r="N201" t="s">
        <v>1960</v>
      </c>
      <c r="O201" t="s">
        <v>1960</v>
      </c>
      <c r="P201" t="s">
        <v>1960</v>
      </c>
      <c r="Q201" t="s">
        <v>1960</v>
      </c>
      <c r="R201" t="s">
        <v>1960</v>
      </c>
      <c r="S201" t="s">
        <v>1960</v>
      </c>
      <c r="T201" t="s">
        <v>1960</v>
      </c>
      <c r="U201" t="s">
        <v>1960</v>
      </c>
      <c r="V201" t="s">
        <v>1960</v>
      </c>
      <c r="W201" t="s">
        <v>1960</v>
      </c>
      <c r="X201" t="s">
        <v>1960</v>
      </c>
      <c r="Y201" t="s">
        <v>1960</v>
      </c>
      <c r="Z201" t="s">
        <v>1960</v>
      </c>
      <c r="AA201" t="s">
        <v>1960</v>
      </c>
      <c r="AB201" t="s">
        <v>1960</v>
      </c>
      <c r="AC201" t="s">
        <v>1960</v>
      </c>
      <c r="AD201" t="s">
        <v>1960</v>
      </c>
      <c r="AE201" t="s">
        <v>1960</v>
      </c>
      <c r="AF201" t="s">
        <v>1960</v>
      </c>
      <c r="AG201" t="s">
        <v>1960</v>
      </c>
      <c r="AH201" t="s">
        <v>1960</v>
      </c>
      <c r="AI201" t="s">
        <v>1960</v>
      </c>
      <c r="AJ201" t="s">
        <v>1960</v>
      </c>
      <c r="AK201" t="s">
        <v>1960</v>
      </c>
      <c r="AL201" t="s">
        <v>1960</v>
      </c>
      <c r="AM201" t="s">
        <v>1960</v>
      </c>
      <c r="AN201" t="s">
        <v>1960</v>
      </c>
      <c r="AO201" t="s">
        <v>1960</v>
      </c>
      <c r="AP201" t="s">
        <v>1960</v>
      </c>
      <c r="AQ201" t="s">
        <v>1960</v>
      </c>
      <c r="AR201" t="s">
        <v>1960</v>
      </c>
      <c r="AS201" t="s">
        <v>1960</v>
      </c>
      <c r="AT201" t="s">
        <v>1960</v>
      </c>
      <c r="AU201" t="s">
        <v>1960</v>
      </c>
      <c r="AV201" t="s">
        <v>1960</v>
      </c>
      <c r="AW201" t="s">
        <v>1960</v>
      </c>
      <c r="AX201" t="s">
        <v>1960</v>
      </c>
      <c r="AY201" t="s">
        <v>1960</v>
      </c>
      <c r="AZ201" t="s">
        <v>1960</v>
      </c>
    </row>
    <row r="202" spans="1:52" x14ac:dyDescent="0.2">
      <c r="A202" t="s">
        <v>1960</v>
      </c>
      <c r="B202" t="s">
        <v>1960</v>
      </c>
      <c r="C202" t="s">
        <v>1960</v>
      </c>
      <c r="D202" t="s">
        <v>1960</v>
      </c>
      <c r="E202" t="s">
        <v>1960</v>
      </c>
      <c r="F202" t="s">
        <v>1960</v>
      </c>
      <c r="G202" t="s">
        <v>1960</v>
      </c>
      <c r="H202" t="s">
        <v>1960</v>
      </c>
      <c r="I202" t="s">
        <v>1960</v>
      </c>
      <c r="J202" t="s">
        <v>1960</v>
      </c>
      <c r="K202" t="s">
        <v>1960</v>
      </c>
      <c r="L202" t="s">
        <v>1960</v>
      </c>
      <c r="M202" t="s">
        <v>1960</v>
      </c>
      <c r="N202" t="s">
        <v>1960</v>
      </c>
      <c r="O202" t="s">
        <v>1960</v>
      </c>
      <c r="P202" t="s">
        <v>1960</v>
      </c>
      <c r="Q202" t="s">
        <v>1960</v>
      </c>
      <c r="R202" t="s">
        <v>1960</v>
      </c>
      <c r="S202" t="s">
        <v>1960</v>
      </c>
      <c r="T202" t="s">
        <v>1960</v>
      </c>
      <c r="U202" t="s">
        <v>1960</v>
      </c>
      <c r="V202" t="s">
        <v>1960</v>
      </c>
      <c r="W202" t="s">
        <v>1960</v>
      </c>
      <c r="X202" t="s">
        <v>1960</v>
      </c>
      <c r="Y202" t="s">
        <v>1960</v>
      </c>
      <c r="Z202" t="s">
        <v>1960</v>
      </c>
      <c r="AA202" t="s">
        <v>1960</v>
      </c>
      <c r="AB202" t="s">
        <v>1960</v>
      </c>
      <c r="AC202" t="s">
        <v>1960</v>
      </c>
      <c r="AD202" t="s">
        <v>1960</v>
      </c>
      <c r="AE202" t="s">
        <v>1960</v>
      </c>
      <c r="AF202" t="s">
        <v>1960</v>
      </c>
      <c r="AG202" t="s">
        <v>1960</v>
      </c>
      <c r="AH202" t="s">
        <v>1960</v>
      </c>
      <c r="AI202" t="s">
        <v>1960</v>
      </c>
      <c r="AJ202" t="s">
        <v>1960</v>
      </c>
      <c r="AK202" t="s">
        <v>1960</v>
      </c>
      <c r="AL202" t="s">
        <v>1960</v>
      </c>
      <c r="AM202" t="s">
        <v>1960</v>
      </c>
      <c r="AN202" t="s">
        <v>1960</v>
      </c>
      <c r="AO202" t="s">
        <v>1960</v>
      </c>
      <c r="AP202" t="s">
        <v>1960</v>
      </c>
      <c r="AQ202" t="s">
        <v>1960</v>
      </c>
      <c r="AR202" t="s">
        <v>1960</v>
      </c>
      <c r="AS202" t="s">
        <v>1960</v>
      </c>
      <c r="AT202" t="s">
        <v>1960</v>
      </c>
      <c r="AU202" t="s">
        <v>1960</v>
      </c>
      <c r="AV202" t="s">
        <v>1960</v>
      </c>
      <c r="AW202" t="s">
        <v>1960</v>
      </c>
      <c r="AX202" t="s">
        <v>1960</v>
      </c>
      <c r="AY202" t="s">
        <v>1960</v>
      </c>
      <c r="AZ202" t="s">
        <v>1960</v>
      </c>
    </row>
    <row r="203" spans="1:52" x14ac:dyDescent="0.2">
      <c r="A203" t="s">
        <v>1960</v>
      </c>
      <c r="B203" t="s">
        <v>1960</v>
      </c>
      <c r="C203" t="s">
        <v>1960</v>
      </c>
      <c r="D203" t="s">
        <v>1960</v>
      </c>
      <c r="E203" t="s">
        <v>1960</v>
      </c>
      <c r="F203" t="s">
        <v>1960</v>
      </c>
      <c r="G203" t="s">
        <v>1960</v>
      </c>
      <c r="H203" t="s">
        <v>1960</v>
      </c>
      <c r="I203" t="s">
        <v>1960</v>
      </c>
      <c r="J203" t="s">
        <v>1960</v>
      </c>
      <c r="K203" t="s">
        <v>1960</v>
      </c>
      <c r="L203" t="s">
        <v>1960</v>
      </c>
      <c r="M203" t="s">
        <v>1960</v>
      </c>
      <c r="N203" t="s">
        <v>1960</v>
      </c>
      <c r="O203" t="s">
        <v>1960</v>
      </c>
      <c r="P203" t="s">
        <v>1960</v>
      </c>
      <c r="Q203" t="s">
        <v>1960</v>
      </c>
      <c r="R203" t="s">
        <v>1960</v>
      </c>
      <c r="S203" t="s">
        <v>1960</v>
      </c>
      <c r="T203" t="s">
        <v>1960</v>
      </c>
      <c r="U203" t="s">
        <v>1960</v>
      </c>
      <c r="V203" t="s">
        <v>1960</v>
      </c>
      <c r="W203" t="s">
        <v>1960</v>
      </c>
      <c r="X203" t="s">
        <v>1960</v>
      </c>
      <c r="Y203" t="s">
        <v>1960</v>
      </c>
      <c r="Z203" t="s">
        <v>1960</v>
      </c>
      <c r="AA203" t="s">
        <v>1960</v>
      </c>
      <c r="AB203" t="s">
        <v>1960</v>
      </c>
      <c r="AC203" t="s">
        <v>1960</v>
      </c>
      <c r="AD203" t="s">
        <v>1960</v>
      </c>
      <c r="AE203" t="s">
        <v>1960</v>
      </c>
      <c r="AF203" t="s">
        <v>1960</v>
      </c>
      <c r="AG203" t="s">
        <v>1960</v>
      </c>
      <c r="AH203" t="s">
        <v>1960</v>
      </c>
      <c r="AI203" t="s">
        <v>1960</v>
      </c>
      <c r="AJ203" t="s">
        <v>1960</v>
      </c>
      <c r="AK203" t="s">
        <v>1960</v>
      </c>
      <c r="AL203" t="s">
        <v>1960</v>
      </c>
      <c r="AM203" t="s">
        <v>1960</v>
      </c>
      <c r="AN203" t="s">
        <v>1960</v>
      </c>
      <c r="AO203" t="s">
        <v>1960</v>
      </c>
      <c r="AP203" t="s">
        <v>1960</v>
      </c>
      <c r="AQ203" t="s">
        <v>1960</v>
      </c>
      <c r="AR203" t="s">
        <v>1960</v>
      </c>
      <c r="AS203" t="s">
        <v>1960</v>
      </c>
      <c r="AT203" t="s">
        <v>1960</v>
      </c>
      <c r="AU203" t="s">
        <v>1960</v>
      </c>
      <c r="AV203" t="s">
        <v>1960</v>
      </c>
      <c r="AW203" t="s">
        <v>1960</v>
      </c>
      <c r="AX203" t="s">
        <v>1960</v>
      </c>
      <c r="AY203" t="s">
        <v>1960</v>
      </c>
      <c r="AZ203" t="s">
        <v>1960</v>
      </c>
    </row>
    <row r="204" spans="1:52" x14ac:dyDescent="0.2">
      <c r="A204" t="s">
        <v>1960</v>
      </c>
      <c r="B204" t="s">
        <v>1960</v>
      </c>
      <c r="C204" t="s">
        <v>1960</v>
      </c>
      <c r="D204" t="s">
        <v>1960</v>
      </c>
      <c r="E204" t="s">
        <v>1960</v>
      </c>
      <c r="F204" t="s">
        <v>1960</v>
      </c>
      <c r="G204" t="s">
        <v>1960</v>
      </c>
      <c r="H204" t="s">
        <v>1960</v>
      </c>
      <c r="I204" t="s">
        <v>1960</v>
      </c>
      <c r="J204" t="s">
        <v>1960</v>
      </c>
      <c r="K204" t="s">
        <v>1960</v>
      </c>
      <c r="L204" t="s">
        <v>1960</v>
      </c>
      <c r="M204" t="s">
        <v>1960</v>
      </c>
      <c r="N204" t="s">
        <v>1960</v>
      </c>
      <c r="O204" t="s">
        <v>1960</v>
      </c>
      <c r="P204" t="s">
        <v>1960</v>
      </c>
      <c r="Q204" t="s">
        <v>1960</v>
      </c>
      <c r="R204" t="s">
        <v>1960</v>
      </c>
      <c r="S204" t="s">
        <v>1960</v>
      </c>
      <c r="T204" t="s">
        <v>1960</v>
      </c>
      <c r="U204" t="s">
        <v>1960</v>
      </c>
      <c r="V204" t="s">
        <v>1960</v>
      </c>
      <c r="W204" t="s">
        <v>1960</v>
      </c>
      <c r="X204" t="s">
        <v>1960</v>
      </c>
      <c r="Y204" t="s">
        <v>1960</v>
      </c>
      <c r="Z204" t="s">
        <v>1960</v>
      </c>
      <c r="AA204" t="s">
        <v>1960</v>
      </c>
      <c r="AB204" t="s">
        <v>1960</v>
      </c>
      <c r="AC204" t="s">
        <v>1960</v>
      </c>
      <c r="AD204" t="s">
        <v>1960</v>
      </c>
      <c r="AE204" t="s">
        <v>1960</v>
      </c>
      <c r="AF204" t="s">
        <v>1960</v>
      </c>
      <c r="AG204" t="s">
        <v>1960</v>
      </c>
      <c r="AH204" t="s">
        <v>1960</v>
      </c>
      <c r="AI204" t="s">
        <v>1960</v>
      </c>
      <c r="AJ204" t="s">
        <v>1960</v>
      </c>
      <c r="AK204" t="s">
        <v>1960</v>
      </c>
      <c r="AL204" t="s">
        <v>1960</v>
      </c>
      <c r="AM204" t="s">
        <v>1960</v>
      </c>
      <c r="AN204" t="s">
        <v>1960</v>
      </c>
      <c r="AO204" t="s">
        <v>1960</v>
      </c>
      <c r="AP204" t="s">
        <v>1960</v>
      </c>
      <c r="AQ204" t="s">
        <v>1960</v>
      </c>
      <c r="AR204" t="s">
        <v>1960</v>
      </c>
      <c r="AS204" t="s">
        <v>1960</v>
      </c>
      <c r="AT204" t="s">
        <v>1960</v>
      </c>
      <c r="AU204" t="s">
        <v>1960</v>
      </c>
      <c r="AV204" t="s">
        <v>1960</v>
      </c>
      <c r="AW204" t="s">
        <v>1960</v>
      </c>
      <c r="AX204" t="s">
        <v>1960</v>
      </c>
      <c r="AY204" t="s">
        <v>1960</v>
      </c>
      <c r="AZ204" t="s">
        <v>1960</v>
      </c>
    </row>
    <row r="205" spans="1:52" x14ac:dyDescent="0.2">
      <c r="A205" t="s">
        <v>1960</v>
      </c>
      <c r="B205" t="s">
        <v>1960</v>
      </c>
      <c r="C205" t="s">
        <v>1960</v>
      </c>
      <c r="D205" t="s">
        <v>1960</v>
      </c>
      <c r="E205" t="s">
        <v>1960</v>
      </c>
      <c r="F205" t="s">
        <v>1960</v>
      </c>
      <c r="G205" t="s">
        <v>1960</v>
      </c>
      <c r="H205" t="s">
        <v>1960</v>
      </c>
      <c r="I205" t="s">
        <v>1960</v>
      </c>
      <c r="J205" t="s">
        <v>1960</v>
      </c>
      <c r="K205" t="s">
        <v>1960</v>
      </c>
      <c r="L205" t="s">
        <v>1960</v>
      </c>
      <c r="M205" t="s">
        <v>1960</v>
      </c>
      <c r="N205" t="s">
        <v>1960</v>
      </c>
      <c r="O205" t="s">
        <v>1960</v>
      </c>
      <c r="P205" t="s">
        <v>1960</v>
      </c>
      <c r="Q205" t="s">
        <v>1960</v>
      </c>
      <c r="R205" t="s">
        <v>1960</v>
      </c>
      <c r="S205" t="s">
        <v>1960</v>
      </c>
      <c r="T205" t="s">
        <v>1960</v>
      </c>
      <c r="U205" t="s">
        <v>1960</v>
      </c>
      <c r="V205" t="s">
        <v>1960</v>
      </c>
      <c r="W205" t="s">
        <v>1960</v>
      </c>
      <c r="X205" t="s">
        <v>1960</v>
      </c>
      <c r="Y205" t="s">
        <v>1960</v>
      </c>
      <c r="Z205" t="s">
        <v>1960</v>
      </c>
      <c r="AA205" t="s">
        <v>1960</v>
      </c>
      <c r="AB205" t="s">
        <v>1960</v>
      </c>
      <c r="AC205" t="s">
        <v>1960</v>
      </c>
      <c r="AD205" t="s">
        <v>1960</v>
      </c>
      <c r="AE205" t="s">
        <v>1960</v>
      </c>
      <c r="AF205" t="s">
        <v>1960</v>
      </c>
      <c r="AG205" t="s">
        <v>1960</v>
      </c>
      <c r="AH205" t="s">
        <v>1960</v>
      </c>
      <c r="AI205" t="s">
        <v>1960</v>
      </c>
      <c r="AJ205" t="s">
        <v>1960</v>
      </c>
      <c r="AK205" t="s">
        <v>1960</v>
      </c>
      <c r="AL205" t="s">
        <v>1960</v>
      </c>
      <c r="AM205" t="s">
        <v>1960</v>
      </c>
      <c r="AN205" t="s">
        <v>1960</v>
      </c>
      <c r="AO205" t="s">
        <v>1960</v>
      </c>
      <c r="AP205" t="s">
        <v>1960</v>
      </c>
      <c r="AQ205" t="s">
        <v>1960</v>
      </c>
      <c r="AR205" t="s">
        <v>1960</v>
      </c>
      <c r="AS205" t="s">
        <v>1960</v>
      </c>
      <c r="AT205" t="s">
        <v>1960</v>
      </c>
      <c r="AU205" t="s">
        <v>1960</v>
      </c>
      <c r="AV205" t="s">
        <v>1960</v>
      </c>
      <c r="AW205" t="s">
        <v>1960</v>
      </c>
      <c r="AX205" t="s">
        <v>1960</v>
      </c>
      <c r="AY205" t="s">
        <v>1960</v>
      </c>
      <c r="AZ205" t="s">
        <v>1960</v>
      </c>
    </row>
    <row r="206" spans="1:52" x14ac:dyDescent="0.2">
      <c r="A206" t="s">
        <v>1960</v>
      </c>
      <c r="B206" t="s">
        <v>1960</v>
      </c>
      <c r="C206" t="s">
        <v>1960</v>
      </c>
      <c r="D206" t="s">
        <v>1960</v>
      </c>
      <c r="E206" t="s">
        <v>1960</v>
      </c>
      <c r="F206" t="s">
        <v>1960</v>
      </c>
      <c r="G206" t="s">
        <v>1960</v>
      </c>
      <c r="H206" t="s">
        <v>1960</v>
      </c>
      <c r="I206" t="s">
        <v>1960</v>
      </c>
      <c r="J206" t="s">
        <v>1960</v>
      </c>
      <c r="K206" t="s">
        <v>1960</v>
      </c>
      <c r="L206" t="s">
        <v>1960</v>
      </c>
      <c r="M206" t="s">
        <v>1960</v>
      </c>
      <c r="N206" t="s">
        <v>1960</v>
      </c>
      <c r="O206" t="s">
        <v>1960</v>
      </c>
      <c r="P206" t="s">
        <v>1960</v>
      </c>
      <c r="Q206" t="s">
        <v>1960</v>
      </c>
      <c r="R206" t="s">
        <v>1960</v>
      </c>
      <c r="S206" t="s">
        <v>1960</v>
      </c>
      <c r="T206" t="s">
        <v>1960</v>
      </c>
      <c r="U206" t="s">
        <v>1960</v>
      </c>
      <c r="V206" t="s">
        <v>1960</v>
      </c>
      <c r="W206" t="s">
        <v>1960</v>
      </c>
      <c r="X206" t="s">
        <v>1960</v>
      </c>
      <c r="Y206" t="s">
        <v>1960</v>
      </c>
      <c r="Z206" t="s">
        <v>1960</v>
      </c>
      <c r="AA206" t="s">
        <v>1960</v>
      </c>
      <c r="AB206" t="s">
        <v>1960</v>
      </c>
      <c r="AC206" t="s">
        <v>1960</v>
      </c>
      <c r="AD206" t="s">
        <v>1960</v>
      </c>
      <c r="AE206" t="s">
        <v>1960</v>
      </c>
      <c r="AF206" t="s">
        <v>1960</v>
      </c>
      <c r="AG206" t="s">
        <v>1960</v>
      </c>
      <c r="AH206" t="s">
        <v>1960</v>
      </c>
      <c r="AI206" t="s">
        <v>1960</v>
      </c>
      <c r="AJ206" t="s">
        <v>1960</v>
      </c>
      <c r="AK206" t="s">
        <v>1960</v>
      </c>
      <c r="AL206" t="s">
        <v>1960</v>
      </c>
      <c r="AM206" t="s">
        <v>1960</v>
      </c>
      <c r="AN206" t="s">
        <v>1960</v>
      </c>
      <c r="AO206" t="s">
        <v>1960</v>
      </c>
      <c r="AP206" t="s">
        <v>1960</v>
      </c>
      <c r="AQ206" t="s">
        <v>1960</v>
      </c>
      <c r="AR206" t="s">
        <v>1960</v>
      </c>
      <c r="AS206" t="s">
        <v>1960</v>
      </c>
      <c r="AT206" t="s">
        <v>1960</v>
      </c>
      <c r="AU206" t="s">
        <v>1960</v>
      </c>
      <c r="AV206" t="s">
        <v>1960</v>
      </c>
      <c r="AW206" t="s">
        <v>1960</v>
      </c>
      <c r="AX206" t="s">
        <v>1960</v>
      </c>
      <c r="AY206" t="s">
        <v>1960</v>
      </c>
      <c r="AZ206" t="s">
        <v>1960</v>
      </c>
    </row>
    <row r="207" spans="1:52" x14ac:dyDescent="0.2">
      <c r="A207" t="s">
        <v>1960</v>
      </c>
      <c r="B207" t="s">
        <v>1960</v>
      </c>
      <c r="C207" t="s">
        <v>1960</v>
      </c>
      <c r="D207" t="s">
        <v>1960</v>
      </c>
      <c r="E207" t="s">
        <v>1960</v>
      </c>
      <c r="F207" t="s">
        <v>1960</v>
      </c>
      <c r="G207" t="s">
        <v>1960</v>
      </c>
      <c r="H207" t="s">
        <v>1960</v>
      </c>
      <c r="I207" t="s">
        <v>1960</v>
      </c>
      <c r="J207" t="s">
        <v>1960</v>
      </c>
      <c r="K207" t="s">
        <v>1960</v>
      </c>
      <c r="L207" t="s">
        <v>1960</v>
      </c>
      <c r="M207" t="s">
        <v>1960</v>
      </c>
      <c r="N207" t="s">
        <v>1960</v>
      </c>
      <c r="O207" t="s">
        <v>1960</v>
      </c>
      <c r="P207" t="s">
        <v>1960</v>
      </c>
      <c r="Q207" t="s">
        <v>1960</v>
      </c>
      <c r="R207" t="s">
        <v>1960</v>
      </c>
      <c r="S207" t="s">
        <v>1960</v>
      </c>
      <c r="T207" t="s">
        <v>1960</v>
      </c>
      <c r="U207" t="s">
        <v>1960</v>
      </c>
      <c r="V207" t="s">
        <v>1960</v>
      </c>
      <c r="W207" t="s">
        <v>1960</v>
      </c>
      <c r="X207" t="s">
        <v>1960</v>
      </c>
      <c r="Y207" t="s">
        <v>1960</v>
      </c>
      <c r="Z207" t="s">
        <v>1960</v>
      </c>
      <c r="AA207" t="s">
        <v>1960</v>
      </c>
      <c r="AB207" t="s">
        <v>1960</v>
      </c>
      <c r="AC207" t="s">
        <v>1960</v>
      </c>
      <c r="AD207" t="s">
        <v>1960</v>
      </c>
      <c r="AE207" t="s">
        <v>1960</v>
      </c>
      <c r="AF207" t="s">
        <v>1960</v>
      </c>
      <c r="AG207" t="s">
        <v>1960</v>
      </c>
      <c r="AH207" t="s">
        <v>1960</v>
      </c>
      <c r="AI207" t="s">
        <v>1960</v>
      </c>
      <c r="AJ207" t="s">
        <v>1960</v>
      </c>
      <c r="AK207" t="s">
        <v>1960</v>
      </c>
      <c r="AL207" t="s">
        <v>1960</v>
      </c>
      <c r="AM207" t="s">
        <v>1960</v>
      </c>
      <c r="AN207" t="s">
        <v>1960</v>
      </c>
      <c r="AO207" t="s">
        <v>1960</v>
      </c>
      <c r="AP207" t="s">
        <v>1960</v>
      </c>
      <c r="AQ207" t="s">
        <v>1960</v>
      </c>
      <c r="AR207" t="s">
        <v>1960</v>
      </c>
      <c r="AS207" t="s">
        <v>1960</v>
      </c>
      <c r="AT207" t="s">
        <v>1960</v>
      </c>
      <c r="AU207" t="s">
        <v>1960</v>
      </c>
      <c r="AV207" t="s">
        <v>1960</v>
      </c>
      <c r="AW207" t="s">
        <v>1960</v>
      </c>
      <c r="AX207" t="s">
        <v>1960</v>
      </c>
      <c r="AY207" t="s">
        <v>1960</v>
      </c>
      <c r="AZ207" t="s">
        <v>1960</v>
      </c>
    </row>
    <row r="208" spans="1:52" x14ac:dyDescent="0.2">
      <c r="A208" t="s">
        <v>1960</v>
      </c>
      <c r="B208" t="s">
        <v>1960</v>
      </c>
      <c r="C208" t="s">
        <v>1960</v>
      </c>
      <c r="D208" t="s">
        <v>1960</v>
      </c>
      <c r="E208" t="s">
        <v>1960</v>
      </c>
      <c r="F208" t="s">
        <v>1960</v>
      </c>
      <c r="G208" t="s">
        <v>1960</v>
      </c>
      <c r="H208" t="s">
        <v>1960</v>
      </c>
      <c r="I208" t="s">
        <v>1960</v>
      </c>
      <c r="J208" t="s">
        <v>1960</v>
      </c>
      <c r="K208" t="s">
        <v>1960</v>
      </c>
      <c r="L208" t="s">
        <v>1960</v>
      </c>
      <c r="M208" t="s">
        <v>1960</v>
      </c>
      <c r="N208" t="s">
        <v>1960</v>
      </c>
      <c r="O208" t="s">
        <v>1960</v>
      </c>
      <c r="P208" t="s">
        <v>1960</v>
      </c>
      <c r="Q208" t="s">
        <v>1960</v>
      </c>
      <c r="R208" t="s">
        <v>1960</v>
      </c>
      <c r="S208" t="s">
        <v>1960</v>
      </c>
      <c r="T208" t="s">
        <v>1960</v>
      </c>
      <c r="U208" t="s">
        <v>1960</v>
      </c>
      <c r="V208" t="s">
        <v>1960</v>
      </c>
      <c r="W208" t="s">
        <v>1960</v>
      </c>
      <c r="X208" t="s">
        <v>1960</v>
      </c>
      <c r="Y208" t="s">
        <v>1960</v>
      </c>
      <c r="Z208" t="s">
        <v>1960</v>
      </c>
      <c r="AA208" t="s">
        <v>1960</v>
      </c>
      <c r="AB208" t="s">
        <v>1960</v>
      </c>
      <c r="AC208" t="s">
        <v>1960</v>
      </c>
      <c r="AD208" t="s">
        <v>1960</v>
      </c>
      <c r="AE208" t="s">
        <v>1960</v>
      </c>
      <c r="AF208" t="s">
        <v>1960</v>
      </c>
      <c r="AG208" t="s">
        <v>1960</v>
      </c>
      <c r="AH208" t="s">
        <v>1960</v>
      </c>
      <c r="AI208" t="s">
        <v>1960</v>
      </c>
      <c r="AJ208" t="s">
        <v>1960</v>
      </c>
      <c r="AK208" t="s">
        <v>1960</v>
      </c>
      <c r="AL208" t="s">
        <v>1960</v>
      </c>
      <c r="AM208" t="s">
        <v>1960</v>
      </c>
      <c r="AN208" t="s">
        <v>1960</v>
      </c>
      <c r="AO208" t="s">
        <v>1960</v>
      </c>
      <c r="AP208" t="s">
        <v>1960</v>
      </c>
      <c r="AQ208" t="s">
        <v>1960</v>
      </c>
      <c r="AR208" t="s">
        <v>1960</v>
      </c>
      <c r="AS208" t="s">
        <v>1960</v>
      </c>
      <c r="AT208" t="s">
        <v>1960</v>
      </c>
      <c r="AU208" t="s">
        <v>1960</v>
      </c>
      <c r="AV208" t="s">
        <v>1960</v>
      </c>
      <c r="AW208" t="s">
        <v>1960</v>
      </c>
      <c r="AX208" t="s">
        <v>1960</v>
      </c>
      <c r="AY208" t="s">
        <v>1960</v>
      </c>
      <c r="AZ208" t="s">
        <v>1960</v>
      </c>
    </row>
    <row r="209" spans="1:52" x14ac:dyDescent="0.2">
      <c r="A209" t="s">
        <v>1960</v>
      </c>
      <c r="B209" t="s">
        <v>1960</v>
      </c>
      <c r="C209" t="s">
        <v>1960</v>
      </c>
      <c r="D209" t="s">
        <v>1960</v>
      </c>
      <c r="E209" t="s">
        <v>1960</v>
      </c>
      <c r="F209" t="s">
        <v>1960</v>
      </c>
      <c r="G209" t="s">
        <v>1960</v>
      </c>
      <c r="H209" t="s">
        <v>1960</v>
      </c>
      <c r="I209" t="s">
        <v>1960</v>
      </c>
      <c r="J209" t="s">
        <v>1960</v>
      </c>
      <c r="K209" t="s">
        <v>1960</v>
      </c>
      <c r="L209" t="s">
        <v>1960</v>
      </c>
      <c r="M209" t="s">
        <v>1960</v>
      </c>
      <c r="N209" t="s">
        <v>1960</v>
      </c>
      <c r="O209" t="s">
        <v>1960</v>
      </c>
      <c r="P209" t="s">
        <v>1960</v>
      </c>
      <c r="Q209" t="s">
        <v>1960</v>
      </c>
      <c r="R209" t="s">
        <v>1960</v>
      </c>
      <c r="S209" t="s">
        <v>1960</v>
      </c>
      <c r="T209" t="s">
        <v>1960</v>
      </c>
      <c r="U209" t="s">
        <v>1960</v>
      </c>
      <c r="V209" t="s">
        <v>1960</v>
      </c>
      <c r="W209" t="s">
        <v>1960</v>
      </c>
      <c r="X209" t="s">
        <v>1960</v>
      </c>
      <c r="Y209" t="s">
        <v>1960</v>
      </c>
      <c r="Z209" t="s">
        <v>1960</v>
      </c>
      <c r="AA209" t="s">
        <v>1960</v>
      </c>
      <c r="AB209" t="s">
        <v>1960</v>
      </c>
      <c r="AC209" t="s">
        <v>1960</v>
      </c>
      <c r="AD209" t="s">
        <v>1960</v>
      </c>
      <c r="AE209" t="s">
        <v>1960</v>
      </c>
      <c r="AF209" t="s">
        <v>1960</v>
      </c>
      <c r="AG209" t="s">
        <v>1960</v>
      </c>
      <c r="AH209" t="s">
        <v>1960</v>
      </c>
      <c r="AI209" t="s">
        <v>1960</v>
      </c>
      <c r="AJ209" t="s">
        <v>1960</v>
      </c>
      <c r="AK209" t="s">
        <v>1960</v>
      </c>
      <c r="AL209" t="s">
        <v>1960</v>
      </c>
      <c r="AM209" t="s">
        <v>1960</v>
      </c>
      <c r="AN209" t="s">
        <v>1960</v>
      </c>
      <c r="AO209" t="s">
        <v>1960</v>
      </c>
      <c r="AP209" t="s">
        <v>1960</v>
      </c>
      <c r="AQ209" t="s">
        <v>1960</v>
      </c>
      <c r="AR209" t="s">
        <v>1960</v>
      </c>
      <c r="AS209" t="s">
        <v>1960</v>
      </c>
      <c r="AT209" t="s">
        <v>1960</v>
      </c>
      <c r="AU209" t="s">
        <v>1960</v>
      </c>
      <c r="AV209" t="s">
        <v>1960</v>
      </c>
      <c r="AW209" t="s">
        <v>1960</v>
      </c>
      <c r="AX209" t="s">
        <v>1960</v>
      </c>
      <c r="AY209" t="s">
        <v>1960</v>
      </c>
      <c r="AZ209" t="s">
        <v>1960</v>
      </c>
    </row>
    <row r="210" spans="1:52" x14ac:dyDescent="0.2">
      <c r="A210" t="s">
        <v>1960</v>
      </c>
      <c r="B210" t="s">
        <v>1960</v>
      </c>
      <c r="C210" t="s">
        <v>1960</v>
      </c>
      <c r="D210" t="s">
        <v>1960</v>
      </c>
      <c r="E210" t="s">
        <v>1960</v>
      </c>
      <c r="F210" t="s">
        <v>1960</v>
      </c>
      <c r="G210" t="s">
        <v>1960</v>
      </c>
      <c r="H210" t="s">
        <v>1960</v>
      </c>
      <c r="I210" t="s">
        <v>1960</v>
      </c>
      <c r="J210" t="s">
        <v>1960</v>
      </c>
      <c r="K210" t="s">
        <v>1960</v>
      </c>
      <c r="L210" t="s">
        <v>1960</v>
      </c>
      <c r="M210" t="s">
        <v>1960</v>
      </c>
      <c r="N210" t="s">
        <v>1960</v>
      </c>
      <c r="O210" t="s">
        <v>1960</v>
      </c>
      <c r="P210" t="s">
        <v>1960</v>
      </c>
      <c r="Q210" t="s">
        <v>1960</v>
      </c>
      <c r="R210" t="s">
        <v>1960</v>
      </c>
      <c r="S210" t="s">
        <v>1960</v>
      </c>
      <c r="T210" t="s">
        <v>1960</v>
      </c>
      <c r="U210" t="s">
        <v>1960</v>
      </c>
      <c r="V210" t="s">
        <v>1960</v>
      </c>
      <c r="W210" t="s">
        <v>1960</v>
      </c>
      <c r="X210" t="s">
        <v>1960</v>
      </c>
      <c r="Y210" t="s">
        <v>1960</v>
      </c>
      <c r="Z210" t="s">
        <v>1960</v>
      </c>
      <c r="AA210" t="s">
        <v>1960</v>
      </c>
      <c r="AB210" t="s">
        <v>1960</v>
      </c>
      <c r="AC210" t="s">
        <v>1960</v>
      </c>
      <c r="AD210" t="s">
        <v>1960</v>
      </c>
      <c r="AE210" t="s">
        <v>1960</v>
      </c>
      <c r="AF210" t="s">
        <v>1960</v>
      </c>
      <c r="AG210" t="s">
        <v>1960</v>
      </c>
      <c r="AH210" t="s">
        <v>1960</v>
      </c>
      <c r="AI210" t="s">
        <v>1960</v>
      </c>
      <c r="AJ210" t="s">
        <v>1960</v>
      </c>
      <c r="AK210" t="s">
        <v>1960</v>
      </c>
      <c r="AL210" t="s">
        <v>1960</v>
      </c>
      <c r="AM210" t="s">
        <v>1960</v>
      </c>
      <c r="AN210" t="s">
        <v>1960</v>
      </c>
      <c r="AO210" t="s">
        <v>1960</v>
      </c>
      <c r="AP210" t="s">
        <v>1960</v>
      </c>
      <c r="AQ210" t="s">
        <v>1960</v>
      </c>
      <c r="AR210" t="s">
        <v>1960</v>
      </c>
      <c r="AS210" t="s">
        <v>1960</v>
      </c>
      <c r="AT210" t="s">
        <v>1960</v>
      </c>
      <c r="AU210" t="s">
        <v>1960</v>
      </c>
      <c r="AV210" t="s">
        <v>1960</v>
      </c>
      <c r="AW210" t="s">
        <v>1960</v>
      </c>
      <c r="AX210" t="s">
        <v>1960</v>
      </c>
      <c r="AY210" t="s">
        <v>1960</v>
      </c>
      <c r="AZ210" t="s">
        <v>1960</v>
      </c>
    </row>
    <row r="211" spans="1:52" x14ac:dyDescent="0.2">
      <c r="A211" t="s">
        <v>1960</v>
      </c>
      <c r="B211" t="s">
        <v>1960</v>
      </c>
      <c r="C211" t="s">
        <v>1960</v>
      </c>
      <c r="D211" t="s">
        <v>1960</v>
      </c>
      <c r="E211" t="s">
        <v>1960</v>
      </c>
      <c r="F211" t="s">
        <v>1960</v>
      </c>
      <c r="G211" t="s">
        <v>1960</v>
      </c>
      <c r="H211" t="s">
        <v>1960</v>
      </c>
      <c r="I211" t="s">
        <v>1960</v>
      </c>
      <c r="J211" t="s">
        <v>1960</v>
      </c>
      <c r="K211" t="s">
        <v>1960</v>
      </c>
      <c r="L211" t="s">
        <v>1960</v>
      </c>
      <c r="M211" t="s">
        <v>1960</v>
      </c>
      <c r="N211" t="s">
        <v>1960</v>
      </c>
      <c r="O211" t="s">
        <v>1960</v>
      </c>
      <c r="P211" t="s">
        <v>1960</v>
      </c>
      <c r="Q211" t="s">
        <v>1960</v>
      </c>
      <c r="R211" t="s">
        <v>1960</v>
      </c>
      <c r="S211" t="s">
        <v>1960</v>
      </c>
      <c r="T211" t="s">
        <v>1960</v>
      </c>
      <c r="U211" t="s">
        <v>1960</v>
      </c>
      <c r="V211" t="s">
        <v>1960</v>
      </c>
      <c r="W211" t="s">
        <v>1960</v>
      </c>
      <c r="X211" t="s">
        <v>1960</v>
      </c>
      <c r="Y211" t="s">
        <v>1960</v>
      </c>
      <c r="Z211" t="s">
        <v>1960</v>
      </c>
      <c r="AA211" t="s">
        <v>1960</v>
      </c>
      <c r="AB211" t="s">
        <v>1960</v>
      </c>
      <c r="AC211" t="s">
        <v>1960</v>
      </c>
      <c r="AD211" t="s">
        <v>1960</v>
      </c>
      <c r="AE211" t="s">
        <v>1960</v>
      </c>
      <c r="AF211" t="s">
        <v>1960</v>
      </c>
      <c r="AG211" t="s">
        <v>1960</v>
      </c>
      <c r="AH211" t="s">
        <v>1960</v>
      </c>
      <c r="AI211" t="s">
        <v>1960</v>
      </c>
      <c r="AJ211" t="s">
        <v>1960</v>
      </c>
      <c r="AK211" t="s">
        <v>1960</v>
      </c>
      <c r="AL211" t="s">
        <v>1960</v>
      </c>
      <c r="AM211" t="s">
        <v>1960</v>
      </c>
      <c r="AN211" t="s">
        <v>1960</v>
      </c>
      <c r="AO211" t="s">
        <v>1960</v>
      </c>
      <c r="AP211" t="s">
        <v>1960</v>
      </c>
      <c r="AQ211" t="s">
        <v>1960</v>
      </c>
      <c r="AR211" t="s">
        <v>1960</v>
      </c>
      <c r="AS211" t="s">
        <v>1960</v>
      </c>
      <c r="AT211" t="s">
        <v>1960</v>
      </c>
      <c r="AU211" t="s">
        <v>1960</v>
      </c>
      <c r="AV211" t="s">
        <v>1960</v>
      </c>
      <c r="AW211" t="s">
        <v>1960</v>
      </c>
      <c r="AX211" t="s">
        <v>1960</v>
      </c>
      <c r="AY211" t="s">
        <v>1960</v>
      </c>
      <c r="AZ211" t="s">
        <v>1960</v>
      </c>
    </row>
    <row r="212" spans="1:52" x14ac:dyDescent="0.2">
      <c r="A212" t="s">
        <v>1960</v>
      </c>
      <c r="B212" t="s">
        <v>1960</v>
      </c>
      <c r="C212" t="s">
        <v>1960</v>
      </c>
      <c r="D212" t="s">
        <v>1960</v>
      </c>
      <c r="E212" t="s">
        <v>1960</v>
      </c>
      <c r="F212" t="s">
        <v>1960</v>
      </c>
      <c r="G212" t="s">
        <v>1960</v>
      </c>
      <c r="H212" t="s">
        <v>1960</v>
      </c>
      <c r="I212" t="s">
        <v>1960</v>
      </c>
      <c r="J212" t="s">
        <v>1960</v>
      </c>
      <c r="K212" t="s">
        <v>1960</v>
      </c>
      <c r="L212" t="s">
        <v>1960</v>
      </c>
      <c r="M212" t="s">
        <v>1960</v>
      </c>
      <c r="N212" t="s">
        <v>1960</v>
      </c>
      <c r="O212" t="s">
        <v>1960</v>
      </c>
      <c r="P212" t="s">
        <v>1960</v>
      </c>
      <c r="Q212" t="s">
        <v>1960</v>
      </c>
      <c r="R212" t="s">
        <v>1960</v>
      </c>
      <c r="S212" t="s">
        <v>1960</v>
      </c>
      <c r="T212" t="s">
        <v>1960</v>
      </c>
      <c r="U212" t="s">
        <v>1960</v>
      </c>
      <c r="V212" t="s">
        <v>1960</v>
      </c>
      <c r="W212" t="s">
        <v>1960</v>
      </c>
      <c r="X212" t="s">
        <v>1960</v>
      </c>
      <c r="Y212" t="s">
        <v>1960</v>
      </c>
      <c r="Z212" t="s">
        <v>1960</v>
      </c>
      <c r="AA212" t="s">
        <v>1960</v>
      </c>
      <c r="AB212" t="s">
        <v>1960</v>
      </c>
      <c r="AC212" t="s">
        <v>1960</v>
      </c>
      <c r="AD212" t="s">
        <v>1960</v>
      </c>
      <c r="AE212" t="s">
        <v>1960</v>
      </c>
      <c r="AF212" t="s">
        <v>1960</v>
      </c>
      <c r="AG212" t="s">
        <v>1960</v>
      </c>
      <c r="AH212" t="s">
        <v>1960</v>
      </c>
      <c r="AI212" t="s">
        <v>1960</v>
      </c>
      <c r="AJ212" t="s">
        <v>1960</v>
      </c>
      <c r="AK212" t="s">
        <v>1960</v>
      </c>
      <c r="AL212" t="s">
        <v>1960</v>
      </c>
      <c r="AM212" t="s">
        <v>1960</v>
      </c>
      <c r="AN212" t="s">
        <v>1960</v>
      </c>
      <c r="AO212" t="s">
        <v>1960</v>
      </c>
      <c r="AP212" t="s">
        <v>1960</v>
      </c>
      <c r="AQ212" t="s">
        <v>1960</v>
      </c>
      <c r="AR212" t="s">
        <v>1960</v>
      </c>
      <c r="AS212" t="s">
        <v>1960</v>
      </c>
      <c r="AT212" t="s">
        <v>1960</v>
      </c>
      <c r="AU212" t="s">
        <v>1960</v>
      </c>
      <c r="AV212" t="s">
        <v>1960</v>
      </c>
      <c r="AW212" t="s">
        <v>1960</v>
      </c>
      <c r="AX212" t="s">
        <v>1960</v>
      </c>
      <c r="AY212" t="s">
        <v>1960</v>
      </c>
      <c r="AZ212" t="s">
        <v>1960</v>
      </c>
    </row>
    <row r="213" spans="1:52" x14ac:dyDescent="0.2">
      <c r="A213" t="s">
        <v>1960</v>
      </c>
      <c r="B213" t="s">
        <v>1960</v>
      </c>
      <c r="C213" t="s">
        <v>1960</v>
      </c>
      <c r="D213" t="s">
        <v>1960</v>
      </c>
      <c r="E213" t="s">
        <v>1960</v>
      </c>
      <c r="F213" t="s">
        <v>1960</v>
      </c>
      <c r="G213" t="s">
        <v>1960</v>
      </c>
      <c r="H213" t="s">
        <v>1960</v>
      </c>
      <c r="I213" t="s">
        <v>1960</v>
      </c>
      <c r="J213" t="s">
        <v>1960</v>
      </c>
      <c r="K213" t="s">
        <v>1960</v>
      </c>
      <c r="L213" t="s">
        <v>1960</v>
      </c>
      <c r="M213" t="s">
        <v>1960</v>
      </c>
      <c r="N213" t="s">
        <v>1960</v>
      </c>
      <c r="O213" t="s">
        <v>1960</v>
      </c>
      <c r="P213" t="s">
        <v>1960</v>
      </c>
      <c r="Q213" t="s">
        <v>1960</v>
      </c>
      <c r="R213" t="s">
        <v>1960</v>
      </c>
      <c r="S213" t="s">
        <v>1960</v>
      </c>
      <c r="T213" t="s">
        <v>1960</v>
      </c>
      <c r="U213" t="s">
        <v>1960</v>
      </c>
      <c r="V213" t="s">
        <v>1960</v>
      </c>
      <c r="W213" t="s">
        <v>1960</v>
      </c>
      <c r="X213" t="s">
        <v>1960</v>
      </c>
      <c r="Y213" t="s">
        <v>1960</v>
      </c>
      <c r="Z213" t="s">
        <v>1960</v>
      </c>
      <c r="AA213" t="s">
        <v>1960</v>
      </c>
      <c r="AB213" t="s">
        <v>1960</v>
      </c>
      <c r="AC213" t="s">
        <v>1960</v>
      </c>
      <c r="AD213" t="s">
        <v>1960</v>
      </c>
      <c r="AE213" t="s">
        <v>1960</v>
      </c>
      <c r="AF213" t="s">
        <v>1960</v>
      </c>
      <c r="AG213" t="s">
        <v>1960</v>
      </c>
      <c r="AH213" t="s">
        <v>1960</v>
      </c>
      <c r="AI213" t="s">
        <v>1960</v>
      </c>
      <c r="AJ213" t="s">
        <v>1960</v>
      </c>
      <c r="AK213" t="s">
        <v>1960</v>
      </c>
      <c r="AL213" t="s">
        <v>1960</v>
      </c>
      <c r="AM213" t="s">
        <v>1960</v>
      </c>
      <c r="AN213" t="s">
        <v>1960</v>
      </c>
      <c r="AO213" t="s">
        <v>1960</v>
      </c>
      <c r="AP213" t="s">
        <v>1960</v>
      </c>
      <c r="AQ213" t="s">
        <v>1960</v>
      </c>
      <c r="AR213" t="s">
        <v>1960</v>
      </c>
      <c r="AS213" t="s">
        <v>1960</v>
      </c>
      <c r="AT213" t="s">
        <v>1960</v>
      </c>
      <c r="AU213" t="s">
        <v>1960</v>
      </c>
      <c r="AV213" t="s">
        <v>1960</v>
      </c>
      <c r="AW213" t="s">
        <v>1960</v>
      </c>
      <c r="AX213" t="s">
        <v>1960</v>
      </c>
      <c r="AY213" t="s">
        <v>1960</v>
      </c>
      <c r="AZ213" t="s">
        <v>1960</v>
      </c>
    </row>
    <row r="214" spans="1:52" x14ac:dyDescent="0.2">
      <c r="A214" t="s">
        <v>1960</v>
      </c>
      <c r="B214" t="s">
        <v>1960</v>
      </c>
      <c r="C214" t="s">
        <v>1960</v>
      </c>
      <c r="D214" t="s">
        <v>1960</v>
      </c>
      <c r="E214" t="s">
        <v>1960</v>
      </c>
      <c r="F214" t="s">
        <v>1960</v>
      </c>
      <c r="G214" t="s">
        <v>1960</v>
      </c>
      <c r="H214" t="s">
        <v>1960</v>
      </c>
      <c r="I214" t="s">
        <v>1960</v>
      </c>
      <c r="J214" t="s">
        <v>1960</v>
      </c>
      <c r="K214" t="s">
        <v>1960</v>
      </c>
      <c r="L214" t="s">
        <v>1960</v>
      </c>
      <c r="M214" t="s">
        <v>1960</v>
      </c>
      <c r="N214" t="s">
        <v>1960</v>
      </c>
      <c r="O214" t="s">
        <v>1960</v>
      </c>
      <c r="P214" t="s">
        <v>1960</v>
      </c>
      <c r="Q214" t="s">
        <v>1960</v>
      </c>
      <c r="R214" t="s">
        <v>1960</v>
      </c>
      <c r="S214" t="s">
        <v>1960</v>
      </c>
      <c r="T214" t="s">
        <v>1960</v>
      </c>
      <c r="U214" t="s">
        <v>1960</v>
      </c>
      <c r="V214" t="s">
        <v>1960</v>
      </c>
      <c r="W214" t="s">
        <v>1960</v>
      </c>
      <c r="X214" t="s">
        <v>1960</v>
      </c>
      <c r="Y214" t="s">
        <v>1960</v>
      </c>
      <c r="Z214" t="s">
        <v>1960</v>
      </c>
      <c r="AA214" t="s">
        <v>1960</v>
      </c>
      <c r="AB214" t="s">
        <v>1960</v>
      </c>
      <c r="AC214" t="s">
        <v>1960</v>
      </c>
      <c r="AD214" t="s">
        <v>1960</v>
      </c>
      <c r="AE214" t="s">
        <v>1960</v>
      </c>
      <c r="AF214" t="s">
        <v>1960</v>
      </c>
      <c r="AG214" t="s">
        <v>1960</v>
      </c>
      <c r="AH214" t="s">
        <v>1960</v>
      </c>
      <c r="AI214" t="s">
        <v>1960</v>
      </c>
      <c r="AJ214" t="s">
        <v>1960</v>
      </c>
      <c r="AK214" t="s">
        <v>1960</v>
      </c>
      <c r="AL214" t="s">
        <v>1960</v>
      </c>
      <c r="AM214" t="s">
        <v>1960</v>
      </c>
      <c r="AN214" t="s">
        <v>1960</v>
      </c>
      <c r="AO214" t="s">
        <v>1960</v>
      </c>
      <c r="AP214" t="s">
        <v>1960</v>
      </c>
      <c r="AQ214" t="s">
        <v>1960</v>
      </c>
      <c r="AR214" t="s">
        <v>1960</v>
      </c>
      <c r="AS214" t="s">
        <v>1960</v>
      </c>
      <c r="AT214" t="s">
        <v>1960</v>
      </c>
      <c r="AU214" t="s">
        <v>1960</v>
      </c>
      <c r="AV214" t="s">
        <v>1960</v>
      </c>
      <c r="AW214" t="s">
        <v>1960</v>
      </c>
      <c r="AX214" t="s">
        <v>1960</v>
      </c>
      <c r="AY214" t="s">
        <v>1960</v>
      </c>
      <c r="AZ214" t="s">
        <v>1960</v>
      </c>
    </row>
    <row r="215" spans="1:52" x14ac:dyDescent="0.2">
      <c r="A215" t="s">
        <v>1960</v>
      </c>
      <c r="B215" t="s">
        <v>1960</v>
      </c>
      <c r="C215" t="s">
        <v>1960</v>
      </c>
      <c r="D215" t="s">
        <v>1960</v>
      </c>
      <c r="E215" t="s">
        <v>1960</v>
      </c>
      <c r="F215" t="s">
        <v>1960</v>
      </c>
      <c r="G215" t="s">
        <v>1960</v>
      </c>
      <c r="H215" t="s">
        <v>1960</v>
      </c>
      <c r="I215" t="s">
        <v>1960</v>
      </c>
      <c r="J215" t="s">
        <v>1960</v>
      </c>
      <c r="K215" t="s">
        <v>1960</v>
      </c>
      <c r="L215" t="s">
        <v>1960</v>
      </c>
      <c r="M215" t="s">
        <v>1960</v>
      </c>
      <c r="N215" t="s">
        <v>1960</v>
      </c>
      <c r="O215" t="s">
        <v>1960</v>
      </c>
      <c r="P215" t="s">
        <v>1960</v>
      </c>
      <c r="Q215" t="s">
        <v>1960</v>
      </c>
      <c r="R215" t="s">
        <v>1960</v>
      </c>
      <c r="S215" t="s">
        <v>1960</v>
      </c>
      <c r="T215" t="s">
        <v>1960</v>
      </c>
      <c r="U215" t="s">
        <v>1960</v>
      </c>
      <c r="V215" t="s">
        <v>1960</v>
      </c>
      <c r="W215" t="s">
        <v>1960</v>
      </c>
      <c r="X215" t="s">
        <v>1960</v>
      </c>
      <c r="Y215" t="s">
        <v>1960</v>
      </c>
      <c r="Z215" t="s">
        <v>1960</v>
      </c>
      <c r="AA215" t="s">
        <v>1960</v>
      </c>
      <c r="AB215" t="s">
        <v>1960</v>
      </c>
      <c r="AC215" t="s">
        <v>1960</v>
      </c>
      <c r="AD215" t="s">
        <v>1960</v>
      </c>
      <c r="AE215" t="s">
        <v>1960</v>
      </c>
      <c r="AF215" t="s">
        <v>1960</v>
      </c>
      <c r="AG215" t="s">
        <v>1960</v>
      </c>
      <c r="AH215" t="s">
        <v>1960</v>
      </c>
      <c r="AI215" t="s">
        <v>1960</v>
      </c>
      <c r="AJ215" t="s">
        <v>1960</v>
      </c>
      <c r="AK215" t="s">
        <v>1960</v>
      </c>
      <c r="AL215" t="s">
        <v>1960</v>
      </c>
      <c r="AM215" t="s">
        <v>1960</v>
      </c>
      <c r="AN215" t="s">
        <v>1960</v>
      </c>
      <c r="AO215" t="s">
        <v>1960</v>
      </c>
      <c r="AP215" t="s">
        <v>1960</v>
      </c>
      <c r="AQ215" t="s">
        <v>1960</v>
      </c>
      <c r="AR215" t="s">
        <v>1960</v>
      </c>
      <c r="AS215" t="s">
        <v>1960</v>
      </c>
      <c r="AT215" t="s">
        <v>1960</v>
      </c>
      <c r="AU215" t="s">
        <v>1960</v>
      </c>
      <c r="AV215" t="s">
        <v>1960</v>
      </c>
      <c r="AW215" t="s">
        <v>1960</v>
      </c>
      <c r="AX215" t="s">
        <v>1960</v>
      </c>
      <c r="AY215" t="s">
        <v>1960</v>
      </c>
      <c r="AZ215" t="s">
        <v>1960</v>
      </c>
    </row>
    <row r="216" spans="1:52" x14ac:dyDescent="0.2">
      <c r="A216" t="s">
        <v>1960</v>
      </c>
      <c r="B216" t="s">
        <v>1960</v>
      </c>
      <c r="C216" t="s">
        <v>1960</v>
      </c>
      <c r="D216" t="s">
        <v>1960</v>
      </c>
      <c r="E216" t="s">
        <v>1960</v>
      </c>
      <c r="F216" t="s">
        <v>1960</v>
      </c>
      <c r="G216" t="s">
        <v>1960</v>
      </c>
      <c r="H216" t="s">
        <v>1960</v>
      </c>
      <c r="I216" t="s">
        <v>1960</v>
      </c>
      <c r="J216" t="s">
        <v>1960</v>
      </c>
      <c r="K216" t="s">
        <v>1960</v>
      </c>
      <c r="L216" t="s">
        <v>1960</v>
      </c>
      <c r="M216" t="s">
        <v>1960</v>
      </c>
      <c r="N216" t="s">
        <v>1960</v>
      </c>
      <c r="O216" t="s">
        <v>1960</v>
      </c>
      <c r="P216" t="s">
        <v>1960</v>
      </c>
      <c r="Q216" t="s">
        <v>1960</v>
      </c>
      <c r="R216" t="s">
        <v>1960</v>
      </c>
      <c r="S216" t="s">
        <v>1960</v>
      </c>
      <c r="T216" t="s">
        <v>1960</v>
      </c>
      <c r="U216" t="s">
        <v>1960</v>
      </c>
      <c r="V216" t="s">
        <v>1960</v>
      </c>
      <c r="W216" t="s">
        <v>1960</v>
      </c>
      <c r="X216" t="s">
        <v>1960</v>
      </c>
      <c r="Y216" t="s">
        <v>1960</v>
      </c>
      <c r="Z216" t="s">
        <v>1960</v>
      </c>
      <c r="AA216" t="s">
        <v>1960</v>
      </c>
      <c r="AB216" t="s">
        <v>1960</v>
      </c>
      <c r="AC216" t="s">
        <v>1960</v>
      </c>
      <c r="AD216" t="s">
        <v>1960</v>
      </c>
      <c r="AE216" t="s">
        <v>1960</v>
      </c>
      <c r="AF216" t="s">
        <v>1960</v>
      </c>
      <c r="AG216" t="s">
        <v>1960</v>
      </c>
      <c r="AH216" t="s">
        <v>1960</v>
      </c>
      <c r="AI216" t="s">
        <v>1960</v>
      </c>
      <c r="AJ216" t="s">
        <v>1960</v>
      </c>
      <c r="AK216" t="s">
        <v>1960</v>
      </c>
      <c r="AL216" t="s">
        <v>1960</v>
      </c>
      <c r="AM216" t="s">
        <v>1960</v>
      </c>
      <c r="AN216" t="s">
        <v>1960</v>
      </c>
      <c r="AO216" t="s">
        <v>1960</v>
      </c>
      <c r="AP216" t="s">
        <v>1960</v>
      </c>
      <c r="AQ216" t="s">
        <v>1960</v>
      </c>
      <c r="AR216" t="s">
        <v>1960</v>
      </c>
      <c r="AS216" t="s">
        <v>1960</v>
      </c>
      <c r="AT216" t="s">
        <v>1960</v>
      </c>
      <c r="AU216" t="s">
        <v>1960</v>
      </c>
      <c r="AV216" t="s">
        <v>1960</v>
      </c>
      <c r="AW216" t="s">
        <v>1960</v>
      </c>
      <c r="AX216" t="s">
        <v>1960</v>
      </c>
      <c r="AY216" t="s">
        <v>1960</v>
      </c>
      <c r="AZ216" t="s">
        <v>1960</v>
      </c>
    </row>
    <row r="217" spans="1:52" x14ac:dyDescent="0.2">
      <c r="A217" t="s">
        <v>1960</v>
      </c>
      <c r="B217" t="s">
        <v>1960</v>
      </c>
      <c r="C217" t="s">
        <v>1960</v>
      </c>
      <c r="D217" t="s">
        <v>1960</v>
      </c>
      <c r="E217" t="s">
        <v>1960</v>
      </c>
      <c r="F217" t="s">
        <v>1960</v>
      </c>
      <c r="G217" t="s">
        <v>1960</v>
      </c>
      <c r="H217" t="s">
        <v>1960</v>
      </c>
      <c r="I217" t="s">
        <v>1960</v>
      </c>
      <c r="J217" t="s">
        <v>1960</v>
      </c>
      <c r="K217" t="s">
        <v>1960</v>
      </c>
      <c r="L217" t="s">
        <v>1960</v>
      </c>
      <c r="M217" t="s">
        <v>1960</v>
      </c>
      <c r="N217" t="s">
        <v>1960</v>
      </c>
      <c r="O217" t="s">
        <v>1960</v>
      </c>
      <c r="P217" t="s">
        <v>1960</v>
      </c>
      <c r="Q217" t="s">
        <v>1960</v>
      </c>
      <c r="R217" t="s">
        <v>1960</v>
      </c>
      <c r="S217" t="s">
        <v>1960</v>
      </c>
      <c r="T217" t="s">
        <v>1960</v>
      </c>
      <c r="U217" t="s">
        <v>1960</v>
      </c>
      <c r="V217" t="s">
        <v>1960</v>
      </c>
      <c r="W217" t="s">
        <v>1960</v>
      </c>
      <c r="X217" t="s">
        <v>1960</v>
      </c>
      <c r="Y217" t="s">
        <v>1960</v>
      </c>
      <c r="Z217" t="s">
        <v>1960</v>
      </c>
      <c r="AA217" t="s">
        <v>1960</v>
      </c>
      <c r="AB217" t="s">
        <v>1960</v>
      </c>
      <c r="AC217" t="s">
        <v>1960</v>
      </c>
      <c r="AD217" t="s">
        <v>1960</v>
      </c>
      <c r="AE217" t="s">
        <v>1960</v>
      </c>
      <c r="AF217" t="s">
        <v>1960</v>
      </c>
      <c r="AG217" t="s">
        <v>1960</v>
      </c>
      <c r="AH217" t="s">
        <v>1960</v>
      </c>
      <c r="AI217" t="s">
        <v>1960</v>
      </c>
      <c r="AJ217" t="s">
        <v>1960</v>
      </c>
      <c r="AK217" t="s">
        <v>1960</v>
      </c>
      <c r="AL217" t="s">
        <v>1960</v>
      </c>
      <c r="AM217" t="s">
        <v>1960</v>
      </c>
      <c r="AN217" t="s">
        <v>1960</v>
      </c>
      <c r="AO217" t="s">
        <v>1960</v>
      </c>
      <c r="AP217" t="s">
        <v>1960</v>
      </c>
      <c r="AQ217" t="s">
        <v>1960</v>
      </c>
      <c r="AR217" t="s">
        <v>1960</v>
      </c>
      <c r="AS217" t="s">
        <v>1960</v>
      </c>
      <c r="AT217" t="s">
        <v>1960</v>
      </c>
      <c r="AU217" t="s">
        <v>1960</v>
      </c>
      <c r="AV217" t="s">
        <v>1960</v>
      </c>
      <c r="AW217" t="s">
        <v>1960</v>
      </c>
      <c r="AX217" t="s">
        <v>1960</v>
      </c>
      <c r="AY217" t="s">
        <v>1960</v>
      </c>
      <c r="AZ217" t="s">
        <v>1960</v>
      </c>
    </row>
    <row r="218" spans="1:52" x14ac:dyDescent="0.2">
      <c r="A218" t="s">
        <v>1960</v>
      </c>
      <c r="B218" t="s">
        <v>1960</v>
      </c>
      <c r="C218" t="s">
        <v>1960</v>
      </c>
      <c r="D218" t="s">
        <v>1960</v>
      </c>
      <c r="E218" t="s">
        <v>1960</v>
      </c>
      <c r="F218" t="s">
        <v>1960</v>
      </c>
      <c r="G218" t="s">
        <v>1960</v>
      </c>
      <c r="H218" t="s">
        <v>1960</v>
      </c>
      <c r="I218" t="s">
        <v>1960</v>
      </c>
      <c r="J218" t="s">
        <v>1960</v>
      </c>
      <c r="K218" t="s">
        <v>1960</v>
      </c>
      <c r="L218" t="s">
        <v>1960</v>
      </c>
      <c r="M218" t="s">
        <v>1960</v>
      </c>
      <c r="N218" t="s">
        <v>1960</v>
      </c>
      <c r="O218" t="s">
        <v>1960</v>
      </c>
      <c r="P218" t="s">
        <v>1960</v>
      </c>
      <c r="Q218" t="s">
        <v>1960</v>
      </c>
      <c r="R218" t="s">
        <v>1960</v>
      </c>
      <c r="S218" t="s">
        <v>1960</v>
      </c>
      <c r="T218" t="s">
        <v>1960</v>
      </c>
      <c r="U218" t="s">
        <v>1960</v>
      </c>
      <c r="V218" t="s">
        <v>1960</v>
      </c>
      <c r="W218" t="s">
        <v>1960</v>
      </c>
      <c r="X218" t="s">
        <v>1960</v>
      </c>
      <c r="Y218" t="s">
        <v>1960</v>
      </c>
      <c r="Z218" t="s">
        <v>1960</v>
      </c>
      <c r="AA218" t="s">
        <v>1960</v>
      </c>
      <c r="AB218" t="s">
        <v>1960</v>
      </c>
      <c r="AC218" t="s">
        <v>1960</v>
      </c>
      <c r="AD218" t="s">
        <v>1960</v>
      </c>
      <c r="AE218" t="s">
        <v>1960</v>
      </c>
      <c r="AF218" t="s">
        <v>1960</v>
      </c>
      <c r="AG218" t="s">
        <v>1960</v>
      </c>
      <c r="AH218" t="s">
        <v>1960</v>
      </c>
      <c r="AI218" t="s">
        <v>1960</v>
      </c>
      <c r="AJ218" t="s">
        <v>1960</v>
      </c>
      <c r="AK218" t="s">
        <v>1960</v>
      </c>
      <c r="AL218" t="s">
        <v>1960</v>
      </c>
      <c r="AM218" t="s">
        <v>1960</v>
      </c>
      <c r="AN218" t="s">
        <v>1960</v>
      </c>
      <c r="AO218" t="s">
        <v>1960</v>
      </c>
      <c r="AP218" t="s">
        <v>1960</v>
      </c>
      <c r="AQ218" t="s">
        <v>1960</v>
      </c>
      <c r="AR218" t="s">
        <v>1960</v>
      </c>
      <c r="AS218" t="s">
        <v>1960</v>
      </c>
      <c r="AT218" t="s">
        <v>1960</v>
      </c>
      <c r="AU218" t="s">
        <v>1960</v>
      </c>
      <c r="AV218" t="s">
        <v>1960</v>
      </c>
      <c r="AW218" t="s">
        <v>1960</v>
      </c>
      <c r="AX218" t="s">
        <v>1960</v>
      </c>
      <c r="AY218" t="s">
        <v>1960</v>
      </c>
      <c r="AZ218" t="s">
        <v>1960</v>
      </c>
    </row>
    <row r="219" spans="1:52" x14ac:dyDescent="0.2">
      <c r="A219" t="s">
        <v>1960</v>
      </c>
      <c r="B219" t="s">
        <v>1960</v>
      </c>
      <c r="C219" t="s">
        <v>1960</v>
      </c>
      <c r="D219" t="s">
        <v>1960</v>
      </c>
      <c r="E219" t="s">
        <v>1960</v>
      </c>
      <c r="F219" t="s">
        <v>1960</v>
      </c>
      <c r="G219" t="s">
        <v>1960</v>
      </c>
      <c r="H219" t="s">
        <v>1960</v>
      </c>
      <c r="I219" t="s">
        <v>1960</v>
      </c>
      <c r="J219" t="s">
        <v>1960</v>
      </c>
      <c r="K219" t="s">
        <v>1960</v>
      </c>
      <c r="L219" t="s">
        <v>1960</v>
      </c>
      <c r="M219" t="s">
        <v>1960</v>
      </c>
      <c r="N219" t="s">
        <v>1960</v>
      </c>
      <c r="O219" t="s">
        <v>1960</v>
      </c>
      <c r="P219" t="s">
        <v>1960</v>
      </c>
      <c r="Q219" t="s">
        <v>1960</v>
      </c>
      <c r="R219" t="s">
        <v>1960</v>
      </c>
      <c r="S219" t="s">
        <v>1960</v>
      </c>
      <c r="T219" t="s">
        <v>1960</v>
      </c>
      <c r="U219" t="s">
        <v>1960</v>
      </c>
      <c r="V219" t="s">
        <v>1960</v>
      </c>
      <c r="W219" t="s">
        <v>1960</v>
      </c>
      <c r="X219" t="s">
        <v>1960</v>
      </c>
      <c r="Y219" t="s">
        <v>1960</v>
      </c>
      <c r="Z219" t="s">
        <v>1960</v>
      </c>
      <c r="AA219" t="s">
        <v>1960</v>
      </c>
      <c r="AB219" t="s">
        <v>1960</v>
      </c>
      <c r="AC219" t="s">
        <v>1960</v>
      </c>
      <c r="AD219" t="s">
        <v>1960</v>
      </c>
      <c r="AE219" t="s">
        <v>1960</v>
      </c>
      <c r="AF219" t="s">
        <v>1960</v>
      </c>
      <c r="AG219" t="s">
        <v>1960</v>
      </c>
      <c r="AH219" t="s">
        <v>1960</v>
      </c>
      <c r="AI219" t="s">
        <v>1960</v>
      </c>
      <c r="AJ219" t="s">
        <v>1960</v>
      </c>
      <c r="AK219" t="s">
        <v>1960</v>
      </c>
      <c r="AL219" t="s">
        <v>1960</v>
      </c>
      <c r="AM219" t="s">
        <v>1960</v>
      </c>
      <c r="AN219" t="s">
        <v>1960</v>
      </c>
      <c r="AO219" t="s">
        <v>1960</v>
      </c>
      <c r="AP219" t="s">
        <v>1960</v>
      </c>
      <c r="AQ219" t="s">
        <v>1960</v>
      </c>
      <c r="AR219" t="s">
        <v>1960</v>
      </c>
      <c r="AS219" t="s">
        <v>1960</v>
      </c>
      <c r="AT219" t="s">
        <v>1960</v>
      </c>
      <c r="AU219" t="s">
        <v>1960</v>
      </c>
      <c r="AV219" t="s">
        <v>1960</v>
      </c>
      <c r="AW219" t="s">
        <v>1960</v>
      </c>
      <c r="AX219" t="s">
        <v>1960</v>
      </c>
      <c r="AY219" t="s">
        <v>1960</v>
      </c>
      <c r="AZ219" t="s">
        <v>1960</v>
      </c>
    </row>
    <row r="220" spans="1:52" x14ac:dyDescent="0.2">
      <c r="A220" t="s">
        <v>1960</v>
      </c>
      <c r="B220" t="s">
        <v>1960</v>
      </c>
      <c r="C220" t="s">
        <v>1960</v>
      </c>
      <c r="D220" t="s">
        <v>1960</v>
      </c>
      <c r="E220" t="s">
        <v>1960</v>
      </c>
      <c r="F220" t="s">
        <v>1960</v>
      </c>
      <c r="G220" t="s">
        <v>1960</v>
      </c>
      <c r="H220" t="s">
        <v>1960</v>
      </c>
      <c r="I220" t="s">
        <v>1960</v>
      </c>
      <c r="J220" t="s">
        <v>1960</v>
      </c>
      <c r="K220" t="s">
        <v>1960</v>
      </c>
      <c r="L220" t="s">
        <v>1960</v>
      </c>
      <c r="M220" t="s">
        <v>1960</v>
      </c>
      <c r="N220" t="s">
        <v>1960</v>
      </c>
      <c r="O220" t="s">
        <v>1960</v>
      </c>
      <c r="P220" t="s">
        <v>1960</v>
      </c>
      <c r="Q220" t="s">
        <v>1960</v>
      </c>
      <c r="R220" t="s">
        <v>1960</v>
      </c>
      <c r="S220" t="s">
        <v>1960</v>
      </c>
      <c r="T220" t="s">
        <v>1960</v>
      </c>
      <c r="U220" t="s">
        <v>1960</v>
      </c>
      <c r="V220" t="s">
        <v>1960</v>
      </c>
      <c r="W220" t="s">
        <v>1960</v>
      </c>
      <c r="X220" t="s">
        <v>1960</v>
      </c>
      <c r="Y220" t="s">
        <v>1960</v>
      </c>
      <c r="Z220" t="s">
        <v>1960</v>
      </c>
      <c r="AA220" t="s">
        <v>1960</v>
      </c>
      <c r="AB220" t="s">
        <v>1960</v>
      </c>
      <c r="AC220" t="s">
        <v>1960</v>
      </c>
      <c r="AD220" t="s">
        <v>1960</v>
      </c>
      <c r="AE220" t="s">
        <v>1960</v>
      </c>
      <c r="AF220" t="s">
        <v>1960</v>
      </c>
      <c r="AG220" t="s">
        <v>1960</v>
      </c>
      <c r="AH220" t="s">
        <v>1960</v>
      </c>
      <c r="AI220" t="s">
        <v>1960</v>
      </c>
      <c r="AJ220" t="s">
        <v>1960</v>
      </c>
      <c r="AK220" t="s">
        <v>1960</v>
      </c>
      <c r="AL220" t="s">
        <v>1960</v>
      </c>
      <c r="AM220" t="s">
        <v>1960</v>
      </c>
      <c r="AN220" t="s">
        <v>1960</v>
      </c>
      <c r="AO220" t="s">
        <v>1960</v>
      </c>
      <c r="AP220" t="s">
        <v>1960</v>
      </c>
      <c r="AQ220" t="s">
        <v>1960</v>
      </c>
      <c r="AR220" t="s">
        <v>1960</v>
      </c>
      <c r="AS220" t="s">
        <v>1960</v>
      </c>
      <c r="AT220" t="s">
        <v>1960</v>
      </c>
      <c r="AU220" t="s">
        <v>1960</v>
      </c>
      <c r="AV220" t="s">
        <v>1960</v>
      </c>
      <c r="AW220" t="s">
        <v>1960</v>
      </c>
      <c r="AX220" t="s">
        <v>1960</v>
      </c>
      <c r="AY220" t="s">
        <v>1960</v>
      </c>
      <c r="AZ220" t="s">
        <v>1960</v>
      </c>
    </row>
    <row r="221" spans="1:52" x14ac:dyDescent="0.2">
      <c r="A221" t="s">
        <v>1960</v>
      </c>
      <c r="B221" t="s">
        <v>1960</v>
      </c>
      <c r="C221" t="s">
        <v>1960</v>
      </c>
      <c r="D221" t="s">
        <v>1960</v>
      </c>
      <c r="E221" t="s">
        <v>1960</v>
      </c>
      <c r="F221" t="s">
        <v>1960</v>
      </c>
      <c r="G221" t="s">
        <v>1960</v>
      </c>
      <c r="H221" t="s">
        <v>1960</v>
      </c>
      <c r="I221" t="s">
        <v>1960</v>
      </c>
      <c r="J221" t="s">
        <v>1960</v>
      </c>
      <c r="K221" t="s">
        <v>1960</v>
      </c>
      <c r="L221" t="s">
        <v>1960</v>
      </c>
      <c r="M221" t="s">
        <v>1960</v>
      </c>
      <c r="N221" t="s">
        <v>1960</v>
      </c>
      <c r="O221" t="s">
        <v>1960</v>
      </c>
      <c r="P221" t="s">
        <v>1960</v>
      </c>
      <c r="Q221" t="s">
        <v>1960</v>
      </c>
      <c r="R221" t="s">
        <v>1960</v>
      </c>
      <c r="S221" t="s">
        <v>1960</v>
      </c>
      <c r="T221" t="s">
        <v>1960</v>
      </c>
      <c r="U221" t="s">
        <v>1960</v>
      </c>
      <c r="V221" t="s">
        <v>1960</v>
      </c>
      <c r="W221" t="s">
        <v>1960</v>
      </c>
      <c r="X221" t="s">
        <v>1960</v>
      </c>
      <c r="Y221" t="s">
        <v>1960</v>
      </c>
      <c r="Z221" t="s">
        <v>1960</v>
      </c>
      <c r="AA221" t="s">
        <v>1960</v>
      </c>
      <c r="AB221" t="s">
        <v>1960</v>
      </c>
      <c r="AC221" t="s">
        <v>1960</v>
      </c>
      <c r="AD221" t="s">
        <v>1960</v>
      </c>
      <c r="AE221" t="s">
        <v>1960</v>
      </c>
      <c r="AF221" t="s">
        <v>1960</v>
      </c>
      <c r="AG221" t="s">
        <v>1960</v>
      </c>
      <c r="AH221" t="s">
        <v>1960</v>
      </c>
      <c r="AI221" t="s">
        <v>1960</v>
      </c>
      <c r="AJ221" t="s">
        <v>1960</v>
      </c>
      <c r="AK221" t="s">
        <v>1960</v>
      </c>
      <c r="AL221" t="s">
        <v>1960</v>
      </c>
      <c r="AM221" t="s">
        <v>1960</v>
      </c>
      <c r="AN221" t="s">
        <v>1960</v>
      </c>
      <c r="AO221" t="s">
        <v>1960</v>
      </c>
      <c r="AP221" t="s">
        <v>1960</v>
      </c>
      <c r="AQ221" t="s">
        <v>1960</v>
      </c>
      <c r="AR221" t="s">
        <v>1960</v>
      </c>
      <c r="AS221" t="s">
        <v>1960</v>
      </c>
      <c r="AT221" t="s">
        <v>1960</v>
      </c>
      <c r="AU221" t="s">
        <v>1960</v>
      </c>
      <c r="AV221" t="s">
        <v>1960</v>
      </c>
      <c r="AW221" t="s">
        <v>1960</v>
      </c>
      <c r="AX221" t="s">
        <v>1960</v>
      </c>
      <c r="AY221" t="s">
        <v>1960</v>
      </c>
      <c r="AZ221" t="s">
        <v>1960</v>
      </c>
    </row>
    <row r="222" spans="1:52" x14ac:dyDescent="0.2">
      <c r="A222" t="s">
        <v>1960</v>
      </c>
      <c r="B222" t="s">
        <v>1960</v>
      </c>
      <c r="C222" t="s">
        <v>1960</v>
      </c>
      <c r="D222" t="s">
        <v>1960</v>
      </c>
      <c r="E222" t="s">
        <v>1960</v>
      </c>
      <c r="F222" t="s">
        <v>1960</v>
      </c>
      <c r="G222" t="s">
        <v>1960</v>
      </c>
      <c r="H222" t="s">
        <v>1960</v>
      </c>
      <c r="I222" t="s">
        <v>1960</v>
      </c>
      <c r="J222" t="s">
        <v>1960</v>
      </c>
      <c r="K222" t="s">
        <v>1960</v>
      </c>
      <c r="L222" t="s">
        <v>1960</v>
      </c>
      <c r="M222" t="s">
        <v>1960</v>
      </c>
      <c r="N222" t="s">
        <v>1960</v>
      </c>
      <c r="O222" t="s">
        <v>1960</v>
      </c>
      <c r="P222" t="s">
        <v>1960</v>
      </c>
      <c r="Q222" t="s">
        <v>1960</v>
      </c>
      <c r="R222" t="s">
        <v>1960</v>
      </c>
      <c r="S222" t="s">
        <v>1960</v>
      </c>
      <c r="T222" t="s">
        <v>1960</v>
      </c>
      <c r="U222" t="s">
        <v>1960</v>
      </c>
      <c r="V222" t="s">
        <v>1960</v>
      </c>
      <c r="W222" t="s">
        <v>1960</v>
      </c>
      <c r="X222" t="s">
        <v>1960</v>
      </c>
      <c r="Y222" t="s">
        <v>1960</v>
      </c>
      <c r="Z222" t="s">
        <v>1960</v>
      </c>
      <c r="AA222" t="s">
        <v>1960</v>
      </c>
      <c r="AB222" t="s">
        <v>1960</v>
      </c>
      <c r="AC222" t="s">
        <v>1960</v>
      </c>
      <c r="AD222" t="s">
        <v>1960</v>
      </c>
      <c r="AE222" t="s">
        <v>1960</v>
      </c>
      <c r="AF222" t="s">
        <v>1960</v>
      </c>
      <c r="AG222" t="s">
        <v>1960</v>
      </c>
      <c r="AH222" t="s">
        <v>1960</v>
      </c>
      <c r="AI222" t="s">
        <v>1960</v>
      </c>
      <c r="AJ222" t="s">
        <v>1960</v>
      </c>
      <c r="AK222" t="s">
        <v>1960</v>
      </c>
      <c r="AL222" t="s">
        <v>1960</v>
      </c>
      <c r="AM222" t="s">
        <v>1960</v>
      </c>
      <c r="AN222" t="s">
        <v>1960</v>
      </c>
      <c r="AO222" t="s">
        <v>1960</v>
      </c>
      <c r="AP222" t="s">
        <v>1960</v>
      </c>
      <c r="AQ222" t="s">
        <v>1960</v>
      </c>
      <c r="AR222" t="s">
        <v>1960</v>
      </c>
      <c r="AS222" t="s">
        <v>1960</v>
      </c>
      <c r="AT222" t="s">
        <v>1960</v>
      </c>
      <c r="AU222" t="s">
        <v>1960</v>
      </c>
      <c r="AV222" t="s">
        <v>1960</v>
      </c>
      <c r="AW222" t="s">
        <v>1960</v>
      </c>
      <c r="AX222" t="s">
        <v>1960</v>
      </c>
      <c r="AY222" t="s">
        <v>1960</v>
      </c>
      <c r="AZ222" t="s">
        <v>1960</v>
      </c>
    </row>
    <row r="223" spans="1:52" x14ac:dyDescent="0.2">
      <c r="A223" t="s">
        <v>1960</v>
      </c>
      <c r="B223" t="s">
        <v>1960</v>
      </c>
      <c r="C223" t="s">
        <v>1960</v>
      </c>
      <c r="D223" t="s">
        <v>1960</v>
      </c>
      <c r="E223" t="s">
        <v>1960</v>
      </c>
      <c r="F223" t="s">
        <v>1960</v>
      </c>
      <c r="G223" t="s">
        <v>1960</v>
      </c>
      <c r="H223" t="s">
        <v>1960</v>
      </c>
      <c r="I223" t="s">
        <v>1960</v>
      </c>
      <c r="J223" t="s">
        <v>1960</v>
      </c>
      <c r="K223" t="s">
        <v>1960</v>
      </c>
      <c r="L223" t="s">
        <v>1960</v>
      </c>
      <c r="M223" t="s">
        <v>1960</v>
      </c>
      <c r="N223" t="s">
        <v>1960</v>
      </c>
      <c r="O223" t="s">
        <v>1960</v>
      </c>
      <c r="P223" t="s">
        <v>1960</v>
      </c>
      <c r="Q223" t="s">
        <v>1960</v>
      </c>
      <c r="R223" t="s">
        <v>1960</v>
      </c>
      <c r="S223" t="s">
        <v>1960</v>
      </c>
      <c r="T223" t="s">
        <v>1960</v>
      </c>
      <c r="U223" t="s">
        <v>1960</v>
      </c>
      <c r="V223" t="s">
        <v>1960</v>
      </c>
      <c r="W223" t="s">
        <v>1960</v>
      </c>
      <c r="X223" t="s">
        <v>1960</v>
      </c>
      <c r="Y223" t="s">
        <v>1960</v>
      </c>
      <c r="Z223" t="s">
        <v>1960</v>
      </c>
      <c r="AA223" t="s">
        <v>1960</v>
      </c>
      <c r="AB223" t="s">
        <v>1960</v>
      </c>
      <c r="AC223" t="s">
        <v>1960</v>
      </c>
      <c r="AD223" t="s">
        <v>1960</v>
      </c>
      <c r="AE223" t="s">
        <v>1960</v>
      </c>
      <c r="AF223" t="s">
        <v>1960</v>
      </c>
      <c r="AG223" t="s">
        <v>1960</v>
      </c>
      <c r="AH223" t="s">
        <v>1960</v>
      </c>
      <c r="AI223" t="s">
        <v>1960</v>
      </c>
      <c r="AJ223" t="s">
        <v>1960</v>
      </c>
      <c r="AK223" t="s">
        <v>1960</v>
      </c>
      <c r="AL223" t="s">
        <v>1960</v>
      </c>
      <c r="AM223" t="s">
        <v>1960</v>
      </c>
      <c r="AN223" t="s">
        <v>1960</v>
      </c>
      <c r="AO223" t="s">
        <v>1960</v>
      </c>
      <c r="AP223" t="s">
        <v>1960</v>
      </c>
      <c r="AQ223" t="s">
        <v>1960</v>
      </c>
      <c r="AR223" t="s">
        <v>1960</v>
      </c>
      <c r="AS223" t="s">
        <v>1960</v>
      </c>
      <c r="AT223" t="s">
        <v>1960</v>
      </c>
      <c r="AU223" t="s">
        <v>1960</v>
      </c>
      <c r="AV223" t="s">
        <v>1960</v>
      </c>
      <c r="AW223" t="s">
        <v>1960</v>
      </c>
      <c r="AX223" t="s">
        <v>1960</v>
      </c>
      <c r="AY223" t="s">
        <v>1960</v>
      </c>
      <c r="AZ223" t="s">
        <v>1960</v>
      </c>
    </row>
    <row r="224" spans="1:52" x14ac:dyDescent="0.2">
      <c r="A224" t="s">
        <v>1960</v>
      </c>
      <c r="B224" t="s">
        <v>1960</v>
      </c>
      <c r="C224" t="s">
        <v>1960</v>
      </c>
      <c r="D224" t="s">
        <v>1960</v>
      </c>
      <c r="E224" t="s">
        <v>1960</v>
      </c>
      <c r="F224" t="s">
        <v>1960</v>
      </c>
      <c r="G224" t="s">
        <v>1960</v>
      </c>
      <c r="H224" t="s">
        <v>1960</v>
      </c>
      <c r="I224" t="s">
        <v>1960</v>
      </c>
      <c r="J224" t="s">
        <v>1960</v>
      </c>
      <c r="K224" t="s">
        <v>1960</v>
      </c>
      <c r="L224" t="s">
        <v>1960</v>
      </c>
      <c r="M224" t="s">
        <v>1960</v>
      </c>
      <c r="N224" t="s">
        <v>1960</v>
      </c>
      <c r="O224" t="s">
        <v>1960</v>
      </c>
      <c r="P224" t="s">
        <v>1960</v>
      </c>
      <c r="Q224" t="s">
        <v>1960</v>
      </c>
      <c r="R224" t="s">
        <v>1960</v>
      </c>
      <c r="S224" t="s">
        <v>1960</v>
      </c>
      <c r="T224" t="s">
        <v>1960</v>
      </c>
      <c r="U224" t="s">
        <v>1960</v>
      </c>
      <c r="V224" t="s">
        <v>1960</v>
      </c>
      <c r="W224" t="s">
        <v>1960</v>
      </c>
      <c r="X224" t="s">
        <v>1960</v>
      </c>
      <c r="Y224" t="s">
        <v>1960</v>
      </c>
      <c r="Z224" t="s">
        <v>1960</v>
      </c>
      <c r="AA224" t="s">
        <v>1960</v>
      </c>
      <c r="AB224" t="s">
        <v>1960</v>
      </c>
      <c r="AC224" t="s">
        <v>1960</v>
      </c>
      <c r="AD224" t="s">
        <v>1960</v>
      </c>
      <c r="AE224" t="s">
        <v>1960</v>
      </c>
      <c r="AF224" t="s">
        <v>1960</v>
      </c>
      <c r="AG224" t="s">
        <v>1960</v>
      </c>
      <c r="AH224" t="s">
        <v>1960</v>
      </c>
      <c r="AI224" t="s">
        <v>1960</v>
      </c>
      <c r="AJ224" t="s">
        <v>1960</v>
      </c>
      <c r="AK224" t="s">
        <v>1960</v>
      </c>
      <c r="AL224" t="s">
        <v>1960</v>
      </c>
      <c r="AM224" t="s">
        <v>1960</v>
      </c>
      <c r="AN224" t="s">
        <v>1960</v>
      </c>
      <c r="AO224" t="s">
        <v>1960</v>
      </c>
      <c r="AP224" t="s">
        <v>1960</v>
      </c>
      <c r="AQ224" t="s">
        <v>1960</v>
      </c>
      <c r="AR224" t="s">
        <v>1960</v>
      </c>
      <c r="AS224" t="s">
        <v>1960</v>
      </c>
      <c r="AT224" t="s">
        <v>1960</v>
      </c>
      <c r="AU224" t="s">
        <v>1960</v>
      </c>
      <c r="AV224" t="s">
        <v>1960</v>
      </c>
      <c r="AW224" t="s">
        <v>1960</v>
      </c>
      <c r="AX224" t="s">
        <v>1960</v>
      </c>
      <c r="AY224" t="s">
        <v>1960</v>
      </c>
      <c r="AZ224" t="s">
        <v>1960</v>
      </c>
    </row>
    <row r="225" spans="1:52" x14ac:dyDescent="0.2">
      <c r="A225" t="s">
        <v>1960</v>
      </c>
      <c r="B225" t="s">
        <v>1960</v>
      </c>
      <c r="C225" t="s">
        <v>1960</v>
      </c>
      <c r="D225" t="s">
        <v>1960</v>
      </c>
      <c r="E225" t="s">
        <v>1960</v>
      </c>
      <c r="F225" t="s">
        <v>1960</v>
      </c>
      <c r="G225" t="s">
        <v>1960</v>
      </c>
      <c r="H225" t="s">
        <v>1960</v>
      </c>
      <c r="I225" t="s">
        <v>1960</v>
      </c>
      <c r="J225" t="s">
        <v>1960</v>
      </c>
      <c r="K225" t="s">
        <v>1960</v>
      </c>
      <c r="L225" t="s">
        <v>1960</v>
      </c>
      <c r="M225" t="s">
        <v>1960</v>
      </c>
      <c r="N225" t="s">
        <v>1960</v>
      </c>
      <c r="O225" t="s">
        <v>1960</v>
      </c>
      <c r="P225" t="s">
        <v>1960</v>
      </c>
      <c r="Q225" t="s">
        <v>1960</v>
      </c>
      <c r="R225" t="s">
        <v>1960</v>
      </c>
      <c r="S225" t="s">
        <v>1960</v>
      </c>
      <c r="T225" t="s">
        <v>1960</v>
      </c>
      <c r="U225" t="s">
        <v>1960</v>
      </c>
      <c r="V225" t="s">
        <v>1960</v>
      </c>
      <c r="W225" t="s">
        <v>1960</v>
      </c>
      <c r="X225" t="s">
        <v>1960</v>
      </c>
      <c r="Y225" t="s">
        <v>1960</v>
      </c>
      <c r="Z225" t="s">
        <v>1960</v>
      </c>
      <c r="AA225" t="s">
        <v>1960</v>
      </c>
      <c r="AB225" t="s">
        <v>1960</v>
      </c>
      <c r="AC225" t="s">
        <v>1960</v>
      </c>
      <c r="AD225" t="s">
        <v>1960</v>
      </c>
      <c r="AE225" t="s">
        <v>1960</v>
      </c>
      <c r="AF225" t="s">
        <v>1960</v>
      </c>
      <c r="AG225" t="s">
        <v>1960</v>
      </c>
      <c r="AH225" t="s">
        <v>1960</v>
      </c>
      <c r="AI225" t="s">
        <v>1960</v>
      </c>
      <c r="AJ225" t="s">
        <v>1960</v>
      </c>
      <c r="AK225" t="s">
        <v>1960</v>
      </c>
      <c r="AL225" t="s">
        <v>1960</v>
      </c>
      <c r="AM225" t="s">
        <v>1960</v>
      </c>
      <c r="AN225" t="s">
        <v>1960</v>
      </c>
      <c r="AO225" t="s">
        <v>1960</v>
      </c>
      <c r="AP225" t="s">
        <v>1960</v>
      </c>
      <c r="AQ225" t="s">
        <v>1960</v>
      </c>
      <c r="AR225" t="s">
        <v>1960</v>
      </c>
      <c r="AS225" t="s">
        <v>1960</v>
      </c>
      <c r="AT225" t="s">
        <v>1960</v>
      </c>
      <c r="AU225" t="s">
        <v>1960</v>
      </c>
      <c r="AV225" t="s">
        <v>1960</v>
      </c>
      <c r="AW225" t="s">
        <v>1960</v>
      </c>
      <c r="AX225" t="s">
        <v>1960</v>
      </c>
      <c r="AY225" t="s">
        <v>1960</v>
      </c>
      <c r="AZ225" t="s">
        <v>1960</v>
      </c>
    </row>
    <row r="226" spans="1:52" x14ac:dyDescent="0.2">
      <c r="A226" t="s">
        <v>1960</v>
      </c>
      <c r="B226" t="s">
        <v>1960</v>
      </c>
      <c r="C226" t="s">
        <v>1960</v>
      </c>
      <c r="D226" t="s">
        <v>1960</v>
      </c>
      <c r="E226" t="s">
        <v>1960</v>
      </c>
      <c r="F226" t="s">
        <v>1960</v>
      </c>
      <c r="G226" t="s">
        <v>1960</v>
      </c>
      <c r="H226" t="s">
        <v>1960</v>
      </c>
      <c r="I226" t="s">
        <v>1960</v>
      </c>
      <c r="J226" t="s">
        <v>1960</v>
      </c>
      <c r="K226" t="s">
        <v>1960</v>
      </c>
      <c r="L226" t="s">
        <v>1960</v>
      </c>
      <c r="M226" t="s">
        <v>1960</v>
      </c>
      <c r="N226" t="s">
        <v>1960</v>
      </c>
      <c r="O226" t="s">
        <v>1960</v>
      </c>
      <c r="P226" t="s">
        <v>1960</v>
      </c>
      <c r="Q226" t="s">
        <v>1960</v>
      </c>
      <c r="R226" t="s">
        <v>1960</v>
      </c>
      <c r="S226" t="s">
        <v>1960</v>
      </c>
      <c r="T226" t="s">
        <v>1960</v>
      </c>
      <c r="U226" t="s">
        <v>1960</v>
      </c>
      <c r="V226" t="s">
        <v>1960</v>
      </c>
      <c r="W226" t="s">
        <v>1960</v>
      </c>
      <c r="X226" t="s">
        <v>1960</v>
      </c>
      <c r="Y226" t="s">
        <v>1960</v>
      </c>
      <c r="Z226" t="s">
        <v>1960</v>
      </c>
      <c r="AA226" t="s">
        <v>1960</v>
      </c>
      <c r="AB226" t="s">
        <v>1960</v>
      </c>
      <c r="AC226" t="s">
        <v>1960</v>
      </c>
      <c r="AD226" t="s">
        <v>1960</v>
      </c>
      <c r="AE226" t="s">
        <v>1960</v>
      </c>
      <c r="AF226" t="s">
        <v>1960</v>
      </c>
      <c r="AG226" t="s">
        <v>1960</v>
      </c>
      <c r="AH226" t="s">
        <v>1960</v>
      </c>
      <c r="AI226" t="s">
        <v>1960</v>
      </c>
      <c r="AJ226" t="s">
        <v>1960</v>
      </c>
      <c r="AK226" t="s">
        <v>1960</v>
      </c>
      <c r="AL226" t="s">
        <v>1960</v>
      </c>
      <c r="AM226" t="s">
        <v>1960</v>
      </c>
      <c r="AN226" t="s">
        <v>1960</v>
      </c>
      <c r="AO226" t="s">
        <v>1960</v>
      </c>
      <c r="AP226" t="s">
        <v>1960</v>
      </c>
      <c r="AQ226" t="s">
        <v>1960</v>
      </c>
      <c r="AR226" t="s">
        <v>1960</v>
      </c>
      <c r="AS226" t="s">
        <v>1960</v>
      </c>
      <c r="AT226" t="s">
        <v>1960</v>
      </c>
      <c r="AU226" t="s">
        <v>1960</v>
      </c>
      <c r="AV226" t="s">
        <v>1960</v>
      </c>
      <c r="AW226" t="s">
        <v>1960</v>
      </c>
      <c r="AX226" t="s">
        <v>1960</v>
      </c>
      <c r="AY226" t="s">
        <v>1960</v>
      </c>
      <c r="AZ226" t="s">
        <v>1960</v>
      </c>
    </row>
    <row r="227" spans="1:52" x14ac:dyDescent="0.2">
      <c r="A227" t="s">
        <v>1960</v>
      </c>
      <c r="B227" t="s">
        <v>1960</v>
      </c>
      <c r="C227" t="s">
        <v>1960</v>
      </c>
      <c r="D227" t="s">
        <v>1960</v>
      </c>
      <c r="E227" t="s">
        <v>1960</v>
      </c>
      <c r="F227" t="s">
        <v>1960</v>
      </c>
      <c r="G227" t="s">
        <v>1960</v>
      </c>
      <c r="H227" t="s">
        <v>1960</v>
      </c>
      <c r="I227" t="s">
        <v>1960</v>
      </c>
      <c r="J227" t="s">
        <v>1960</v>
      </c>
      <c r="K227" t="s">
        <v>1960</v>
      </c>
      <c r="L227" t="s">
        <v>1960</v>
      </c>
      <c r="M227" t="s">
        <v>1960</v>
      </c>
      <c r="N227" t="s">
        <v>1960</v>
      </c>
      <c r="O227" t="s">
        <v>1960</v>
      </c>
      <c r="P227" t="s">
        <v>1960</v>
      </c>
      <c r="Q227" t="s">
        <v>1960</v>
      </c>
      <c r="R227" t="s">
        <v>1960</v>
      </c>
      <c r="S227" t="s">
        <v>1960</v>
      </c>
      <c r="T227" t="s">
        <v>1960</v>
      </c>
      <c r="U227" t="s">
        <v>1960</v>
      </c>
      <c r="V227" t="s">
        <v>1960</v>
      </c>
      <c r="W227" t="s">
        <v>1960</v>
      </c>
      <c r="X227" t="s">
        <v>1960</v>
      </c>
      <c r="Y227" t="s">
        <v>1960</v>
      </c>
      <c r="Z227" t="s">
        <v>1960</v>
      </c>
      <c r="AA227" t="s">
        <v>1960</v>
      </c>
      <c r="AB227" t="s">
        <v>1960</v>
      </c>
      <c r="AC227" t="s">
        <v>1960</v>
      </c>
      <c r="AD227" t="s">
        <v>1960</v>
      </c>
      <c r="AE227" t="s">
        <v>1960</v>
      </c>
      <c r="AF227" t="s">
        <v>1960</v>
      </c>
      <c r="AG227" t="s">
        <v>1960</v>
      </c>
      <c r="AH227" t="s">
        <v>1960</v>
      </c>
      <c r="AI227" t="s">
        <v>1960</v>
      </c>
      <c r="AJ227" t="s">
        <v>1960</v>
      </c>
      <c r="AK227" t="s">
        <v>1960</v>
      </c>
      <c r="AL227" t="s">
        <v>1960</v>
      </c>
      <c r="AM227" t="s">
        <v>1960</v>
      </c>
      <c r="AN227" t="s">
        <v>1960</v>
      </c>
      <c r="AO227" t="s">
        <v>1960</v>
      </c>
      <c r="AP227" t="s">
        <v>1960</v>
      </c>
      <c r="AQ227" t="s">
        <v>1960</v>
      </c>
      <c r="AR227" t="s">
        <v>1960</v>
      </c>
      <c r="AS227" t="s">
        <v>1960</v>
      </c>
      <c r="AT227" t="s">
        <v>1960</v>
      </c>
      <c r="AU227" t="s">
        <v>1960</v>
      </c>
      <c r="AV227" t="s">
        <v>1960</v>
      </c>
      <c r="AW227" t="s">
        <v>1960</v>
      </c>
      <c r="AX227" t="s">
        <v>1960</v>
      </c>
      <c r="AY227" t="s">
        <v>1960</v>
      </c>
      <c r="AZ227" t="s">
        <v>1960</v>
      </c>
    </row>
    <row r="228" spans="1:52" x14ac:dyDescent="0.2">
      <c r="A228" t="s">
        <v>1960</v>
      </c>
      <c r="B228" t="s">
        <v>1960</v>
      </c>
      <c r="C228" t="s">
        <v>1960</v>
      </c>
      <c r="D228" t="s">
        <v>1960</v>
      </c>
      <c r="E228" t="s">
        <v>1960</v>
      </c>
      <c r="F228" t="s">
        <v>1960</v>
      </c>
      <c r="G228" t="s">
        <v>1960</v>
      </c>
      <c r="H228" t="s">
        <v>1960</v>
      </c>
      <c r="I228" t="s">
        <v>1960</v>
      </c>
      <c r="J228" t="s">
        <v>1960</v>
      </c>
      <c r="K228" t="s">
        <v>1960</v>
      </c>
      <c r="L228" t="s">
        <v>1960</v>
      </c>
      <c r="M228" t="s">
        <v>1960</v>
      </c>
      <c r="N228" t="s">
        <v>1960</v>
      </c>
      <c r="O228" t="s">
        <v>1960</v>
      </c>
      <c r="P228" t="s">
        <v>1960</v>
      </c>
      <c r="Q228" t="s">
        <v>1960</v>
      </c>
      <c r="R228" t="s">
        <v>1960</v>
      </c>
      <c r="S228" t="s">
        <v>1960</v>
      </c>
      <c r="T228" t="s">
        <v>1960</v>
      </c>
      <c r="U228" t="s">
        <v>1960</v>
      </c>
      <c r="V228" t="s">
        <v>1960</v>
      </c>
      <c r="W228" t="s">
        <v>1960</v>
      </c>
      <c r="X228" t="s">
        <v>1960</v>
      </c>
      <c r="Y228" t="s">
        <v>1960</v>
      </c>
      <c r="Z228" t="s">
        <v>1960</v>
      </c>
      <c r="AA228" t="s">
        <v>1960</v>
      </c>
      <c r="AB228" t="s">
        <v>1960</v>
      </c>
      <c r="AC228" t="s">
        <v>1960</v>
      </c>
      <c r="AD228" t="s">
        <v>1960</v>
      </c>
      <c r="AE228" t="s">
        <v>1960</v>
      </c>
      <c r="AF228" t="s">
        <v>1960</v>
      </c>
      <c r="AG228" t="s">
        <v>1960</v>
      </c>
      <c r="AH228" t="s">
        <v>1960</v>
      </c>
      <c r="AI228" t="s">
        <v>1960</v>
      </c>
      <c r="AJ228" t="s">
        <v>1960</v>
      </c>
      <c r="AK228" t="s">
        <v>1960</v>
      </c>
      <c r="AL228" t="s">
        <v>1960</v>
      </c>
      <c r="AM228" t="s">
        <v>1960</v>
      </c>
      <c r="AN228" t="s">
        <v>1960</v>
      </c>
      <c r="AO228" t="s">
        <v>1960</v>
      </c>
      <c r="AP228" t="s">
        <v>1960</v>
      </c>
      <c r="AQ228" t="s">
        <v>1960</v>
      </c>
      <c r="AR228" t="s">
        <v>1960</v>
      </c>
      <c r="AS228" t="s">
        <v>1960</v>
      </c>
      <c r="AT228" t="s">
        <v>1960</v>
      </c>
      <c r="AU228" t="s">
        <v>1960</v>
      </c>
      <c r="AV228" t="s">
        <v>1960</v>
      </c>
      <c r="AW228" t="s">
        <v>1960</v>
      </c>
      <c r="AX228" t="s">
        <v>1960</v>
      </c>
      <c r="AY228" t="s">
        <v>1960</v>
      </c>
      <c r="AZ228" t="s">
        <v>1960</v>
      </c>
    </row>
    <row r="229" spans="1:52" x14ac:dyDescent="0.2">
      <c r="A229" t="s">
        <v>1960</v>
      </c>
      <c r="B229" t="s">
        <v>1960</v>
      </c>
      <c r="C229" t="s">
        <v>1960</v>
      </c>
      <c r="D229" t="s">
        <v>1960</v>
      </c>
      <c r="E229" t="s">
        <v>1960</v>
      </c>
      <c r="F229" t="s">
        <v>1960</v>
      </c>
      <c r="G229" t="s">
        <v>1960</v>
      </c>
      <c r="H229" t="s">
        <v>1960</v>
      </c>
      <c r="I229" t="s">
        <v>1960</v>
      </c>
      <c r="J229" t="s">
        <v>1960</v>
      </c>
      <c r="K229" t="s">
        <v>1960</v>
      </c>
      <c r="L229" t="s">
        <v>1960</v>
      </c>
      <c r="M229" t="s">
        <v>1960</v>
      </c>
      <c r="N229" t="s">
        <v>1960</v>
      </c>
      <c r="O229" t="s">
        <v>1960</v>
      </c>
      <c r="P229" t="s">
        <v>1960</v>
      </c>
      <c r="Q229" t="s">
        <v>1960</v>
      </c>
      <c r="R229" t="s">
        <v>1960</v>
      </c>
      <c r="S229" t="s">
        <v>1960</v>
      </c>
      <c r="T229" t="s">
        <v>1960</v>
      </c>
      <c r="U229" t="s">
        <v>1960</v>
      </c>
      <c r="V229" t="s">
        <v>1960</v>
      </c>
      <c r="W229" t="s">
        <v>1960</v>
      </c>
      <c r="X229" t="s">
        <v>1960</v>
      </c>
      <c r="Y229" t="s">
        <v>1960</v>
      </c>
      <c r="Z229" t="s">
        <v>1960</v>
      </c>
      <c r="AA229" t="s">
        <v>1960</v>
      </c>
      <c r="AB229" t="s">
        <v>1960</v>
      </c>
      <c r="AC229" t="s">
        <v>1960</v>
      </c>
      <c r="AD229" t="s">
        <v>1960</v>
      </c>
      <c r="AE229" t="s">
        <v>1960</v>
      </c>
      <c r="AF229" t="s">
        <v>1960</v>
      </c>
      <c r="AG229" t="s">
        <v>1960</v>
      </c>
      <c r="AH229" t="s">
        <v>1960</v>
      </c>
      <c r="AI229" t="s">
        <v>1960</v>
      </c>
      <c r="AJ229" t="s">
        <v>1960</v>
      </c>
      <c r="AK229" t="s">
        <v>1960</v>
      </c>
      <c r="AL229" t="s">
        <v>1960</v>
      </c>
      <c r="AM229" t="s">
        <v>1960</v>
      </c>
      <c r="AN229" t="s">
        <v>1960</v>
      </c>
      <c r="AO229" t="s">
        <v>1960</v>
      </c>
      <c r="AP229" t="s">
        <v>1960</v>
      </c>
      <c r="AQ229" t="s">
        <v>1960</v>
      </c>
      <c r="AR229" t="s">
        <v>1960</v>
      </c>
      <c r="AS229" t="s">
        <v>1960</v>
      </c>
      <c r="AT229" t="s">
        <v>1960</v>
      </c>
      <c r="AU229" t="s">
        <v>1960</v>
      </c>
      <c r="AV229" t="s">
        <v>1960</v>
      </c>
      <c r="AW229" t="s">
        <v>1960</v>
      </c>
      <c r="AX229" t="s">
        <v>1960</v>
      </c>
      <c r="AY229" t="s">
        <v>1960</v>
      </c>
      <c r="AZ229" t="s">
        <v>1960</v>
      </c>
    </row>
    <row r="230" spans="1:52" x14ac:dyDescent="0.2">
      <c r="A230" t="s">
        <v>1960</v>
      </c>
      <c r="B230" t="s">
        <v>1960</v>
      </c>
      <c r="C230" t="s">
        <v>1960</v>
      </c>
      <c r="D230" t="s">
        <v>1960</v>
      </c>
      <c r="E230" t="s">
        <v>1960</v>
      </c>
      <c r="F230" t="s">
        <v>1960</v>
      </c>
      <c r="G230" t="s">
        <v>1960</v>
      </c>
      <c r="H230" t="s">
        <v>1960</v>
      </c>
      <c r="I230" t="s">
        <v>1960</v>
      </c>
      <c r="J230" t="s">
        <v>1960</v>
      </c>
      <c r="K230" t="s">
        <v>1960</v>
      </c>
      <c r="L230" t="s">
        <v>1960</v>
      </c>
      <c r="M230" t="s">
        <v>1960</v>
      </c>
      <c r="N230" t="s">
        <v>1960</v>
      </c>
      <c r="O230" t="s">
        <v>1960</v>
      </c>
      <c r="P230" t="s">
        <v>1960</v>
      </c>
      <c r="Q230" t="s">
        <v>1960</v>
      </c>
      <c r="R230" t="s">
        <v>1960</v>
      </c>
      <c r="S230" t="s">
        <v>1960</v>
      </c>
      <c r="T230" t="s">
        <v>1960</v>
      </c>
      <c r="U230" t="s">
        <v>1960</v>
      </c>
      <c r="V230" t="s">
        <v>1960</v>
      </c>
      <c r="W230" t="s">
        <v>1960</v>
      </c>
      <c r="X230" t="s">
        <v>1960</v>
      </c>
      <c r="Y230" t="s">
        <v>1960</v>
      </c>
      <c r="Z230" t="s">
        <v>1960</v>
      </c>
      <c r="AA230" t="s">
        <v>1960</v>
      </c>
      <c r="AB230" t="s">
        <v>1960</v>
      </c>
      <c r="AC230" t="s">
        <v>1960</v>
      </c>
      <c r="AD230" t="s">
        <v>1960</v>
      </c>
      <c r="AE230" t="s">
        <v>1960</v>
      </c>
      <c r="AF230" t="s">
        <v>1960</v>
      </c>
      <c r="AG230" t="s">
        <v>1960</v>
      </c>
      <c r="AH230" t="s">
        <v>1960</v>
      </c>
      <c r="AI230" t="s">
        <v>1960</v>
      </c>
      <c r="AJ230" t="s">
        <v>1960</v>
      </c>
      <c r="AK230" t="s">
        <v>1960</v>
      </c>
      <c r="AL230" t="s">
        <v>1960</v>
      </c>
      <c r="AM230" t="s">
        <v>1960</v>
      </c>
      <c r="AN230" t="s">
        <v>1960</v>
      </c>
      <c r="AO230" t="s">
        <v>1960</v>
      </c>
      <c r="AP230" t="s">
        <v>1960</v>
      </c>
      <c r="AQ230" t="s">
        <v>1960</v>
      </c>
      <c r="AR230" t="s">
        <v>1960</v>
      </c>
      <c r="AS230" t="s">
        <v>1960</v>
      </c>
      <c r="AT230" t="s">
        <v>1960</v>
      </c>
      <c r="AU230" t="s">
        <v>1960</v>
      </c>
      <c r="AV230" t="s">
        <v>1960</v>
      </c>
      <c r="AW230" t="s">
        <v>1960</v>
      </c>
      <c r="AX230" t="s">
        <v>1960</v>
      </c>
      <c r="AY230" t="s">
        <v>1960</v>
      </c>
      <c r="AZ230" t="s">
        <v>1960</v>
      </c>
    </row>
    <row r="231" spans="1:52" x14ac:dyDescent="0.2">
      <c r="A231" t="s">
        <v>1960</v>
      </c>
      <c r="B231" t="s">
        <v>1960</v>
      </c>
      <c r="C231" t="s">
        <v>1960</v>
      </c>
      <c r="D231" t="s">
        <v>1960</v>
      </c>
      <c r="E231" t="s">
        <v>1960</v>
      </c>
      <c r="F231" t="s">
        <v>1960</v>
      </c>
      <c r="G231" t="s">
        <v>1960</v>
      </c>
      <c r="H231" t="s">
        <v>1960</v>
      </c>
      <c r="I231" t="s">
        <v>1960</v>
      </c>
      <c r="J231" t="s">
        <v>1960</v>
      </c>
      <c r="K231" t="s">
        <v>1960</v>
      </c>
      <c r="L231" t="s">
        <v>1960</v>
      </c>
      <c r="M231" t="s">
        <v>1960</v>
      </c>
      <c r="N231" t="s">
        <v>1960</v>
      </c>
      <c r="O231" t="s">
        <v>1960</v>
      </c>
      <c r="P231" t="s">
        <v>1960</v>
      </c>
      <c r="Q231" t="s">
        <v>1960</v>
      </c>
      <c r="R231" t="s">
        <v>1960</v>
      </c>
      <c r="S231" t="s">
        <v>1960</v>
      </c>
      <c r="T231" t="s">
        <v>1960</v>
      </c>
      <c r="U231" t="s">
        <v>1960</v>
      </c>
      <c r="V231" t="s">
        <v>1960</v>
      </c>
      <c r="W231" t="s">
        <v>1960</v>
      </c>
      <c r="X231" t="s">
        <v>1960</v>
      </c>
      <c r="Y231" t="s">
        <v>1960</v>
      </c>
      <c r="Z231" t="s">
        <v>1960</v>
      </c>
      <c r="AA231" t="s">
        <v>1960</v>
      </c>
      <c r="AB231" t="s">
        <v>1960</v>
      </c>
      <c r="AC231" t="s">
        <v>1960</v>
      </c>
      <c r="AD231" t="s">
        <v>1960</v>
      </c>
      <c r="AE231" t="s">
        <v>1960</v>
      </c>
      <c r="AF231" t="s">
        <v>1960</v>
      </c>
      <c r="AG231" t="s">
        <v>1960</v>
      </c>
      <c r="AH231" t="s">
        <v>1960</v>
      </c>
      <c r="AI231" t="s">
        <v>1960</v>
      </c>
      <c r="AJ231" t="s">
        <v>1960</v>
      </c>
      <c r="AK231" t="s">
        <v>1960</v>
      </c>
      <c r="AL231" t="s">
        <v>1960</v>
      </c>
      <c r="AM231" t="s">
        <v>1960</v>
      </c>
      <c r="AN231" t="s">
        <v>1960</v>
      </c>
      <c r="AO231" t="s">
        <v>1960</v>
      </c>
      <c r="AP231" t="s">
        <v>1960</v>
      </c>
      <c r="AQ231" t="s">
        <v>1960</v>
      </c>
      <c r="AR231" t="s">
        <v>1960</v>
      </c>
      <c r="AS231" t="s">
        <v>1960</v>
      </c>
      <c r="AT231" t="s">
        <v>1960</v>
      </c>
      <c r="AU231" t="s">
        <v>1960</v>
      </c>
      <c r="AV231" t="s">
        <v>1960</v>
      </c>
      <c r="AW231" t="s">
        <v>1960</v>
      </c>
      <c r="AX231" t="s">
        <v>1960</v>
      </c>
      <c r="AY231" t="s">
        <v>1960</v>
      </c>
      <c r="AZ231" t="s">
        <v>1960</v>
      </c>
    </row>
    <row r="232" spans="1:52" x14ac:dyDescent="0.2">
      <c r="A232" t="s">
        <v>1960</v>
      </c>
      <c r="B232" t="s">
        <v>1960</v>
      </c>
      <c r="C232" t="s">
        <v>1960</v>
      </c>
      <c r="D232" t="s">
        <v>1960</v>
      </c>
      <c r="E232" t="s">
        <v>1960</v>
      </c>
      <c r="F232" t="s">
        <v>1960</v>
      </c>
      <c r="G232" t="s">
        <v>1960</v>
      </c>
      <c r="H232" t="s">
        <v>1960</v>
      </c>
      <c r="I232" t="s">
        <v>1960</v>
      </c>
      <c r="J232" t="s">
        <v>1960</v>
      </c>
      <c r="K232" t="s">
        <v>1960</v>
      </c>
      <c r="L232" t="s">
        <v>1960</v>
      </c>
      <c r="M232" t="s">
        <v>1960</v>
      </c>
      <c r="N232" t="s">
        <v>1960</v>
      </c>
      <c r="O232" t="s">
        <v>1960</v>
      </c>
      <c r="P232" t="s">
        <v>1960</v>
      </c>
      <c r="Q232" t="s">
        <v>1960</v>
      </c>
      <c r="R232" t="s">
        <v>1960</v>
      </c>
      <c r="S232" t="s">
        <v>1960</v>
      </c>
      <c r="T232" t="s">
        <v>1960</v>
      </c>
      <c r="U232" t="s">
        <v>1960</v>
      </c>
      <c r="V232" t="s">
        <v>1960</v>
      </c>
      <c r="W232" t="s">
        <v>1960</v>
      </c>
      <c r="X232" t="s">
        <v>1960</v>
      </c>
      <c r="Y232" t="s">
        <v>1960</v>
      </c>
      <c r="Z232" t="s">
        <v>1960</v>
      </c>
      <c r="AA232" t="s">
        <v>1960</v>
      </c>
      <c r="AB232" t="s">
        <v>1960</v>
      </c>
      <c r="AC232" t="s">
        <v>1960</v>
      </c>
      <c r="AD232" t="s">
        <v>1960</v>
      </c>
      <c r="AE232" t="s">
        <v>1960</v>
      </c>
      <c r="AF232" t="s">
        <v>1960</v>
      </c>
      <c r="AG232" t="s">
        <v>1960</v>
      </c>
      <c r="AH232" t="s">
        <v>1960</v>
      </c>
      <c r="AI232" t="s">
        <v>1960</v>
      </c>
      <c r="AJ232" t="s">
        <v>1960</v>
      </c>
      <c r="AK232" t="s">
        <v>1960</v>
      </c>
      <c r="AL232" t="s">
        <v>1960</v>
      </c>
      <c r="AM232" t="s">
        <v>1960</v>
      </c>
      <c r="AN232" t="s">
        <v>1960</v>
      </c>
      <c r="AO232" t="s">
        <v>1960</v>
      </c>
      <c r="AP232" t="s">
        <v>1960</v>
      </c>
      <c r="AQ232" t="s">
        <v>1960</v>
      </c>
      <c r="AR232" t="s">
        <v>1960</v>
      </c>
      <c r="AS232" t="s">
        <v>1960</v>
      </c>
      <c r="AT232" t="s">
        <v>1960</v>
      </c>
      <c r="AU232" t="s">
        <v>1960</v>
      </c>
      <c r="AV232" t="s">
        <v>1960</v>
      </c>
      <c r="AW232" t="s">
        <v>1960</v>
      </c>
      <c r="AX232" t="s">
        <v>1960</v>
      </c>
      <c r="AY232" t="s">
        <v>1960</v>
      </c>
      <c r="AZ232" t="s">
        <v>1960</v>
      </c>
    </row>
    <row r="233" spans="1:52" x14ac:dyDescent="0.2">
      <c r="A233" t="s">
        <v>1960</v>
      </c>
      <c r="B233" t="s">
        <v>1960</v>
      </c>
      <c r="C233" t="s">
        <v>1960</v>
      </c>
      <c r="D233" t="s">
        <v>1960</v>
      </c>
      <c r="E233" t="s">
        <v>1960</v>
      </c>
      <c r="F233" t="s">
        <v>1960</v>
      </c>
      <c r="G233" t="s">
        <v>1960</v>
      </c>
      <c r="H233" t="s">
        <v>1960</v>
      </c>
      <c r="I233" t="s">
        <v>1960</v>
      </c>
      <c r="J233" t="s">
        <v>1960</v>
      </c>
      <c r="K233" t="s">
        <v>1960</v>
      </c>
      <c r="L233" t="s">
        <v>1960</v>
      </c>
      <c r="M233" t="s">
        <v>1960</v>
      </c>
      <c r="N233" t="s">
        <v>1960</v>
      </c>
      <c r="O233" t="s">
        <v>1960</v>
      </c>
      <c r="P233" t="s">
        <v>1960</v>
      </c>
      <c r="Q233" t="s">
        <v>1960</v>
      </c>
      <c r="R233" t="s">
        <v>1960</v>
      </c>
      <c r="S233" t="s">
        <v>1960</v>
      </c>
      <c r="T233" t="s">
        <v>1960</v>
      </c>
      <c r="U233" t="s">
        <v>1960</v>
      </c>
      <c r="V233" t="s">
        <v>1960</v>
      </c>
      <c r="W233" t="s">
        <v>1960</v>
      </c>
      <c r="X233" t="s">
        <v>1960</v>
      </c>
      <c r="Y233" t="s">
        <v>1960</v>
      </c>
      <c r="Z233" t="s">
        <v>1960</v>
      </c>
      <c r="AA233" t="s">
        <v>1960</v>
      </c>
      <c r="AB233" t="s">
        <v>1960</v>
      </c>
      <c r="AC233" t="s">
        <v>1960</v>
      </c>
      <c r="AD233" t="s">
        <v>1960</v>
      </c>
      <c r="AE233" t="s">
        <v>1960</v>
      </c>
      <c r="AF233" t="s">
        <v>1960</v>
      </c>
      <c r="AG233" t="s">
        <v>1960</v>
      </c>
      <c r="AH233" t="s">
        <v>1960</v>
      </c>
      <c r="AI233" t="s">
        <v>1960</v>
      </c>
      <c r="AJ233" t="s">
        <v>1960</v>
      </c>
      <c r="AK233" t="s">
        <v>1960</v>
      </c>
      <c r="AL233" t="s">
        <v>1960</v>
      </c>
      <c r="AM233" t="s">
        <v>1960</v>
      </c>
      <c r="AN233" t="s">
        <v>1960</v>
      </c>
      <c r="AO233" t="s">
        <v>1960</v>
      </c>
      <c r="AP233" t="s">
        <v>1960</v>
      </c>
      <c r="AQ233" t="s">
        <v>1960</v>
      </c>
      <c r="AR233" t="s">
        <v>1960</v>
      </c>
      <c r="AS233" t="s">
        <v>1960</v>
      </c>
      <c r="AT233" t="s">
        <v>1960</v>
      </c>
      <c r="AU233" t="s">
        <v>1960</v>
      </c>
      <c r="AV233" t="s">
        <v>1960</v>
      </c>
      <c r="AW233" t="s">
        <v>1960</v>
      </c>
      <c r="AX233" t="s">
        <v>1960</v>
      </c>
      <c r="AY233" t="s">
        <v>1960</v>
      </c>
      <c r="AZ233" t="s">
        <v>1960</v>
      </c>
    </row>
    <row r="234" spans="1:52" x14ac:dyDescent="0.2">
      <c r="A234" t="s">
        <v>1960</v>
      </c>
      <c r="B234" t="s">
        <v>1960</v>
      </c>
      <c r="C234" t="s">
        <v>1960</v>
      </c>
      <c r="D234" t="s">
        <v>1960</v>
      </c>
      <c r="E234" t="s">
        <v>1960</v>
      </c>
      <c r="F234" t="s">
        <v>1960</v>
      </c>
      <c r="G234" t="s">
        <v>1960</v>
      </c>
      <c r="H234" t="s">
        <v>1960</v>
      </c>
      <c r="I234" t="s">
        <v>1960</v>
      </c>
      <c r="J234" t="s">
        <v>1960</v>
      </c>
      <c r="K234" t="s">
        <v>1960</v>
      </c>
      <c r="L234" t="s">
        <v>1960</v>
      </c>
      <c r="M234" t="s">
        <v>1960</v>
      </c>
      <c r="N234" t="s">
        <v>1960</v>
      </c>
      <c r="O234" t="s">
        <v>1960</v>
      </c>
      <c r="P234" t="s">
        <v>1960</v>
      </c>
      <c r="Q234" t="s">
        <v>1960</v>
      </c>
      <c r="R234" t="s">
        <v>1960</v>
      </c>
      <c r="S234" t="s">
        <v>1960</v>
      </c>
      <c r="T234" t="s">
        <v>1960</v>
      </c>
      <c r="U234" t="s">
        <v>1960</v>
      </c>
      <c r="V234" t="s">
        <v>1960</v>
      </c>
      <c r="W234" t="s">
        <v>1960</v>
      </c>
      <c r="X234" t="s">
        <v>1960</v>
      </c>
      <c r="Y234" t="s">
        <v>1960</v>
      </c>
      <c r="Z234" t="s">
        <v>1960</v>
      </c>
      <c r="AA234" t="s">
        <v>1960</v>
      </c>
      <c r="AB234" t="s">
        <v>1960</v>
      </c>
      <c r="AC234" t="s">
        <v>1960</v>
      </c>
      <c r="AD234" t="s">
        <v>1960</v>
      </c>
      <c r="AE234" t="s">
        <v>1960</v>
      </c>
      <c r="AF234" t="s">
        <v>1960</v>
      </c>
      <c r="AG234" t="s">
        <v>1960</v>
      </c>
      <c r="AH234" t="s">
        <v>1960</v>
      </c>
      <c r="AI234" t="s">
        <v>1960</v>
      </c>
      <c r="AJ234" t="s">
        <v>1960</v>
      </c>
      <c r="AK234" t="s">
        <v>1960</v>
      </c>
      <c r="AL234" t="s">
        <v>1960</v>
      </c>
      <c r="AM234" t="s">
        <v>1960</v>
      </c>
      <c r="AN234" t="s">
        <v>1960</v>
      </c>
      <c r="AO234" t="s">
        <v>1960</v>
      </c>
      <c r="AP234" t="s">
        <v>1960</v>
      </c>
      <c r="AQ234" t="s">
        <v>1960</v>
      </c>
      <c r="AR234" t="s">
        <v>1960</v>
      </c>
      <c r="AS234" t="s">
        <v>1960</v>
      </c>
      <c r="AT234" t="s">
        <v>1960</v>
      </c>
      <c r="AU234" t="s">
        <v>1960</v>
      </c>
      <c r="AV234" t="s">
        <v>1960</v>
      </c>
      <c r="AW234" t="s">
        <v>1960</v>
      </c>
      <c r="AX234" t="s">
        <v>1960</v>
      </c>
      <c r="AY234" t="s">
        <v>1960</v>
      </c>
      <c r="AZ234" t="s">
        <v>1960</v>
      </c>
    </row>
    <row r="235" spans="1:52" x14ac:dyDescent="0.2">
      <c r="A235" t="s">
        <v>1960</v>
      </c>
      <c r="B235" t="s">
        <v>1960</v>
      </c>
      <c r="C235" t="s">
        <v>1960</v>
      </c>
      <c r="D235" t="s">
        <v>1960</v>
      </c>
      <c r="E235" t="s">
        <v>1960</v>
      </c>
      <c r="F235" t="s">
        <v>1960</v>
      </c>
      <c r="G235" t="s">
        <v>1960</v>
      </c>
      <c r="H235" t="s">
        <v>1960</v>
      </c>
      <c r="I235" t="s">
        <v>1960</v>
      </c>
      <c r="J235" t="s">
        <v>1960</v>
      </c>
      <c r="K235" t="s">
        <v>1960</v>
      </c>
      <c r="L235" t="s">
        <v>1960</v>
      </c>
      <c r="M235" t="s">
        <v>1960</v>
      </c>
      <c r="N235" t="s">
        <v>1960</v>
      </c>
      <c r="O235" t="s">
        <v>1960</v>
      </c>
      <c r="P235" t="s">
        <v>1960</v>
      </c>
      <c r="Q235" t="s">
        <v>1960</v>
      </c>
      <c r="R235" t="s">
        <v>1960</v>
      </c>
      <c r="S235" t="s">
        <v>1960</v>
      </c>
      <c r="T235" t="s">
        <v>1960</v>
      </c>
      <c r="U235" t="s">
        <v>1960</v>
      </c>
      <c r="V235" t="s">
        <v>1960</v>
      </c>
      <c r="W235" t="s">
        <v>1960</v>
      </c>
      <c r="X235" t="s">
        <v>1960</v>
      </c>
      <c r="Y235" t="s">
        <v>1960</v>
      </c>
      <c r="Z235" t="s">
        <v>1960</v>
      </c>
      <c r="AA235" t="s">
        <v>1960</v>
      </c>
      <c r="AB235" t="s">
        <v>1960</v>
      </c>
      <c r="AC235" t="s">
        <v>1960</v>
      </c>
      <c r="AD235" t="s">
        <v>1960</v>
      </c>
      <c r="AE235" t="s">
        <v>1960</v>
      </c>
      <c r="AF235" t="s">
        <v>1960</v>
      </c>
      <c r="AG235" t="s">
        <v>1960</v>
      </c>
      <c r="AH235" t="s">
        <v>1960</v>
      </c>
      <c r="AI235" t="s">
        <v>1960</v>
      </c>
      <c r="AJ235" t="s">
        <v>1960</v>
      </c>
      <c r="AK235" t="s">
        <v>1960</v>
      </c>
      <c r="AL235" t="s">
        <v>1960</v>
      </c>
      <c r="AM235" t="s">
        <v>1960</v>
      </c>
      <c r="AN235" t="s">
        <v>1960</v>
      </c>
      <c r="AO235" t="s">
        <v>1960</v>
      </c>
      <c r="AP235" t="s">
        <v>1960</v>
      </c>
      <c r="AQ235" t="s">
        <v>1960</v>
      </c>
      <c r="AR235" t="s">
        <v>1960</v>
      </c>
      <c r="AS235" t="s">
        <v>1960</v>
      </c>
      <c r="AT235" t="s">
        <v>1960</v>
      </c>
      <c r="AU235" t="s">
        <v>1960</v>
      </c>
      <c r="AV235" t="s">
        <v>1960</v>
      </c>
      <c r="AW235" t="s">
        <v>1960</v>
      </c>
      <c r="AX235" t="s">
        <v>1960</v>
      </c>
      <c r="AY235" t="s">
        <v>1960</v>
      </c>
      <c r="AZ235" t="s">
        <v>1960</v>
      </c>
    </row>
    <row r="236" spans="1:52" x14ac:dyDescent="0.2">
      <c r="A236" t="s">
        <v>1960</v>
      </c>
      <c r="B236" t="s">
        <v>1960</v>
      </c>
      <c r="C236" t="s">
        <v>1960</v>
      </c>
      <c r="D236" t="s">
        <v>1960</v>
      </c>
      <c r="E236" t="s">
        <v>1960</v>
      </c>
      <c r="F236" t="s">
        <v>1960</v>
      </c>
      <c r="G236" t="s">
        <v>1960</v>
      </c>
      <c r="H236" t="s">
        <v>1960</v>
      </c>
      <c r="I236" t="s">
        <v>1960</v>
      </c>
      <c r="J236" t="s">
        <v>1960</v>
      </c>
      <c r="K236" t="s">
        <v>1960</v>
      </c>
      <c r="L236" t="s">
        <v>1960</v>
      </c>
      <c r="M236" t="s">
        <v>1960</v>
      </c>
      <c r="N236" t="s">
        <v>1960</v>
      </c>
      <c r="O236" t="s">
        <v>1960</v>
      </c>
      <c r="P236" t="s">
        <v>1960</v>
      </c>
      <c r="Q236" t="s">
        <v>1960</v>
      </c>
      <c r="R236" t="s">
        <v>1960</v>
      </c>
      <c r="S236" t="s">
        <v>1960</v>
      </c>
      <c r="T236" t="s">
        <v>1960</v>
      </c>
      <c r="U236" t="s">
        <v>1960</v>
      </c>
      <c r="V236" t="s">
        <v>1960</v>
      </c>
      <c r="W236" t="s">
        <v>1960</v>
      </c>
      <c r="X236" t="s">
        <v>1960</v>
      </c>
      <c r="Y236" t="s">
        <v>1960</v>
      </c>
      <c r="Z236" t="s">
        <v>1960</v>
      </c>
      <c r="AA236" t="s">
        <v>1960</v>
      </c>
      <c r="AB236" t="s">
        <v>1960</v>
      </c>
      <c r="AC236" t="s">
        <v>1960</v>
      </c>
      <c r="AD236" t="s">
        <v>1960</v>
      </c>
      <c r="AE236" t="s">
        <v>1960</v>
      </c>
      <c r="AF236" t="s">
        <v>1960</v>
      </c>
      <c r="AG236" t="s">
        <v>1960</v>
      </c>
      <c r="AH236" t="s">
        <v>1960</v>
      </c>
      <c r="AI236" t="s">
        <v>1960</v>
      </c>
      <c r="AJ236" t="s">
        <v>1960</v>
      </c>
      <c r="AK236" t="s">
        <v>1960</v>
      </c>
      <c r="AL236" t="s">
        <v>1960</v>
      </c>
      <c r="AM236" t="s">
        <v>1960</v>
      </c>
      <c r="AN236" t="s">
        <v>1960</v>
      </c>
      <c r="AO236" t="s">
        <v>1960</v>
      </c>
      <c r="AP236" t="s">
        <v>1960</v>
      </c>
      <c r="AQ236" t="s">
        <v>1960</v>
      </c>
      <c r="AR236" t="s">
        <v>1960</v>
      </c>
      <c r="AS236" t="s">
        <v>1960</v>
      </c>
      <c r="AT236" t="s">
        <v>1960</v>
      </c>
      <c r="AU236" t="s">
        <v>1960</v>
      </c>
      <c r="AV236" t="s">
        <v>1960</v>
      </c>
      <c r="AW236" t="s">
        <v>1960</v>
      </c>
      <c r="AX236" t="s">
        <v>1960</v>
      </c>
      <c r="AY236" t="s">
        <v>1960</v>
      </c>
      <c r="AZ236" t="s">
        <v>1960</v>
      </c>
    </row>
    <row r="237" spans="1:52" x14ac:dyDescent="0.2">
      <c r="A237" t="s">
        <v>1960</v>
      </c>
      <c r="B237" t="s">
        <v>1960</v>
      </c>
      <c r="C237" t="s">
        <v>1960</v>
      </c>
      <c r="D237" t="s">
        <v>1960</v>
      </c>
      <c r="E237" t="s">
        <v>1960</v>
      </c>
      <c r="F237" t="s">
        <v>1960</v>
      </c>
      <c r="G237" t="s">
        <v>1960</v>
      </c>
      <c r="H237" t="s">
        <v>1960</v>
      </c>
      <c r="I237" t="s">
        <v>1960</v>
      </c>
      <c r="J237" t="s">
        <v>1960</v>
      </c>
      <c r="K237" t="s">
        <v>1960</v>
      </c>
      <c r="L237" t="s">
        <v>1960</v>
      </c>
      <c r="M237" t="s">
        <v>1960</v>
      </c>
      <c r="N237" t="s">
        <v>1960</v>
      </c>
      <c r="O237" t="s">
        <v>1960</v>
      </c>
      <c r="P237" t="s">
        <v>1960</v>
      </c>
      <c r="Q237" t="s">
        <v>1960</v>
      </c>
      <c r="R237" t="s">
        <v>1960</v>
      </c>
      <c r="S237" t="s">
        <v>1960</v>
      </c>
      <c r="T237" t="s">
        <v>1960</v>
      </c>
      <c r="U237" t="s">
        <v>1960</v>
      </c>
      <c r="V237" t="s">
        <v>1960</v>
      </c>
      <c r="W237" t="s">
        <v>1960</v>
      </c>
      <c r="X237" t="s">
        <v>1960</v>
      </c>
      <c r="Y237" t="s">
        <v>1960</v>
      </c>
      <c r="Z237" t="s">
        <v>1960</v>
      </c>
      <c r="AA237" t="s">
        <v>1960</v>
      </c>
      <c r="AB237" t="s">
        <v>1960</v>
      </c>
      <c r="AC237" t="s">
        <v>1960</v>
      </c>
      <c r="AD237" t="s">
        <v>1960</v>
      </c>
      <c r="AE237" t="s">
        <v>1960</v>
      </c>
      <c r="AF237" t="s">
        <v>1960</v>
      </c>
      <c r="AG237" t="s">
        <v>1960</v>
      </c>
      <c r="AH237" t="s">
        <v>1960</v>
      </c>
      <c r="AI237" t="s">
        <v>1960</v>
      </c>
      <c r="AJ237" t="s">
        <v>1960</v>
      </c>
      <c r="AK237" t="s">
        <v>1960</v>
      </c>
      <c r="AL237" t="s">
        <v>1960</v>
      </c>
      <c r="AM237" t="s">
        <v>1960</v>
      </c>
      <c r="AN237" t="s">
        <v>1960</v>
      </c>
      <c r="AO237" t="s">
        <v>1960</v>
      </c>
      <c r="AP237" t="s">
        <v>1960</v>
      </c>
      <c r="AQ237" t="s">
        <v>1960</v>
      </c>
      <c r="AR237" t="s">
        <v>1960</v>
      </c>
      <c r="AS237" t="s">
        <v>1960</v>
      </c>
      <c r="AT237" t="s">
        <v>1960</v>
      </c>
      <c r="AU237" t="s">
        <v>1960</v>
      </c>
      <c r="AV237" t="s">
        <v>1960</v>
      </c>
      <c r="AW237" t="s">
        <v>1960</v>
      </c>
      <c r="AX237" t="s">
        <v>1960</v>
      </c>
      <c r="AY237" t="s">
        <v>1960</v>
      </c>
      <c r="AZ237" t="s">
        <v>1960</v>
      </c>
    </row>
    <row r="238" spans="1:52" x14ac:dyDescent="0.2">
      <c r="A238" t="s">
        <v>1960</v>
      </c>
      <c r="B238" t="s">
        <v>1960</v>
      </c>
      <c r="C238" t="s">
        <v>1960</v>
      </c>
      <c r="D238" t="s">
        <v>1960</v>
      </c>
      <c r="E238" t="s">
        <v>1960</v>
      </c>
      <c r="F238" t="s">
        <v>1960</v>
      </c>
      <c r="G238" t="s">
        <v>1960</v>
      </c>
      <c r="H238" t="s">
        <v>1960</v>
      </c>
      <c r="I238" t="s">
        <v>1960</v>
      </c>
      <c r="J238" t="s">
        <v>1960</v>
      </c>
      <c r="K238" t="s">
        <v>1960</v>
      </c>
      <c r="L238" t="s">
        <v>1960</v>
      </c>
      <c r="M238" t="s">
        <v>1960</v>
      </c>
      <c r="N238" t="s">
        <v>1960</v>
      </c>
      <c r="O238" t="s">
        <v>1960</v>
      </c>
      <c r="P238" t="s">
        <v>1960</v>
      </c>
      <c r="Q238" t="s">
        <v>1960</v>
      </c>
      <c r="R238" t="s">
        <v>1960</v>
      </c>
      <c r="S238" t="s">
        <v>1960</v>
      </c>
      <c r="T238" t="s">
        <v>1960</v>
      </c>
      <c r="U238" t="s">
        <v>1960</v>
      </c>
      <c r="V238" t="s">
        <v>1960</v>
      </c>
      <c r="W238" t="s">
        <v>1960</v>
      </c>
      <c r="X238" t="s">
        <v>1960</v>
      </c>
      <c r="Y238" t="s">
        <v>1960</v>
      </c>
      <c r="Z238" t="s">
        <v>1960</v>
      </c>
      <c r="AA238" t="s">
        <v>1960</v>
      </c>
      <c r="AB238" t="s">
        <v>1960</v>
      </c>
      <c r="AC238" t="s">
        <v>1960</v>
      </c>
      <c r="AD238" t="s">
        <v>1960</v>
      </c>
      <c r="AE238" t="s">
        <v>1960</v>
      </c>
      <c r="AF238" t="s">
        <v>1960</v>
      </c>
      <c r="AG238" t="s">
        <v>1960</v>
      </c>
      <c r="AH238" t="s">
        <v>1960</v>
      </c>
      <c r="AI238" t="s">
        <v>1960</v>
      </c>
      <c r="AJ238" t="s">
        <v>1960</v>
      </c>
      <c r="AK238" t="s">
        <v>1960</v>
      </c>
      <c r="AL238" t="s">
        <v>1960</v>
      </c>
      <c r="AM238" t="s">
        <v>1960</v>
      </c>
      <c r="AN238" t="s">
        <v>1960</v>
      </c>
      <c r="AO238" t="s">
        <v>1960</v>
      </c>
      <c r="AP238" t="s">
        <v>1960</v>
      </c>
      <c r="AQ238" t="s">
        <v>1960</v>
      </c>
      <c r="AR238" t="s">
        <v>1960</v>
      </c>
      <c r="AS238" t="s">
        <v>1960</v>
      </c>
      <c r="AT238" t="s">
        <v>1960</v>
      </c>
      <c r="AU238" t="s">
        <v>1960</v>
      </c>
      <c r="AV238" t="s">
        <v>1960</v>
      </c>
      <c r="AW238" t="s">
        <v>1960</v>
      </c>
      <c r="AX238" t="s">
        <v>1960</v>
      </c>
      <c r="AY238" t="s">
        <v>1960</v>
      </c>
      <c r="AZ238" t="s">
        <v>1960</v>
      </c>
    </row>
    <row r="239" spans="1:52" x14ac:dyDescent="0.2">
      <c r="A239" t="s">
        <v>1960</v>
      </c>
      <c r="B239" t="s">
        <v>1960</v>
      </c>
      <c r="C239" t="s">
        <v>1960</v>
      </c>
      <c r="D239" t="s">
        <v>1960</v>
      </c>
      <c r="E239" t="s">
        <v>1960</v>
      </c>
      <c r="F239" t="s">
        <v>1960</v>
      </c>
      <c r="G239" t="s">
        <v>1960</v>
      </c>
      <c r="H239" t="s">
        <v>1960</v>
      </c>
      <c r="I239" t="s">
        <v>1960</v>
      </c>
      <c r="J239" t="s">
        <v>1960</v>
      </c>
      <c r="K239" t="s">
        <v>1960</v>
      </c>
      <c r="L239" t="s">
        <v>1960</v>
      </c>
      <c r="M239" t="s">
        <v>1960</v>
      </c>
      <c r="N239" t="s">
        <v>1960</v>
      </c>
      <c r="O239" t="s">
        <v>1960</v>
      </c>
      <c r="P239" t="s">
        <v>1960</v>
      </c>
      <c r="Q239" t="s">
        <v>1960</v>
      </c>
      <c r="R239" t="s">
        <v>1960</v>
      </c>
      <c r="S239" t="s">
        <v>1960</v>
      </c>
      <c r="T239" t="s">
        <v>1960</v>
      </c>
      <c r="U239" t="s">
        <v>1960</v>
      </c>
      <c r="V239" t="s">
        <v>1960</v>
      </c>
      <c r="W239" t="s">
        <v>1960</v>
      </c>
      <c r="X239" t="s">
        <v>1960</v>
      </c>
      <c r="Y239" t="s">
        <v>1960</v>
      </c>
      <c r="Z239" t="s">
        <v>1960</v>
      </c>
      <c r="AA239" t="s">
        <v>1960</v>
      </c>
      <c r="AB239" t="s">
        <v>1960</v>
      </c>
      <c r="AC239" t="s">
        <v>1960</v>
      </c>
      <c r="AD239" t="s">
        <v>1960</v>
      </c>
      <c r="AE239" t="s">
        <v>1960</v>
      </c>
      <c r="AF239" t="s">
        <v>1960</v>
      </c>
      <c r="AG239" t="s">
        <v>1960</v>
      </c>
      <c r="AH239" t="s">
        <v>1960</v>
      </c>
      <c r="AI239" t="s">
        <v>1960</v>
      </c>
      <c r="AJ239" t="s">
        <v>1960</v>
      </c>
      <c r="AK239" t="s">
        <v>1960</v>
      </c>
      <c r="AL239" t="s">
        <v>1960</v>
      </c>
      <c r="AM239" t="s">
        <v>1960</v>
      </c>
      <c r="AN239" t="s">
        <v>1960</v>
      </c>
      <c r="AO239" t="s">
        <v>1960</v>
      </c>
      <c r="AP239" t="s">
        <v>1960</v>
      </c>
      <c r="AQ239" t="s">
        <v>1960</v>
      </c>
      <c r="AR239" t="s">
        <v>1960</v>
      </c>
      <c r="AS239" t="s">
        <v>1960</v>
      </c>
      <c r="AT239" t="s">
        <v>1960</v>
      </c>
      <c r="AU239" t="s">
        <v>1960</v>
      </c>
      <c r="AV239" t="s">
        <v>1960</v>
      </c>
      <c r="AW239" t="s">
        <v>1960</v>
      </c>
      <c r="AX239" t="s">
        <v>1960</v>
      </c>
      <c r="AY239" t="s">
        <v>1960</v>
      </c>
      <c r="AZ239" t="s">
        <v>1960</v>
      </c>
    </row>
    <row r="240" spans="1:52" x14ac:dyDescent="0.2">
      <c r="A240" t="s">
        <v>1960</v>
      </c>
      <c r="B240" t="s">
        <v>1960</v>
      </c>
      <c r="C240" t="s">
        <v>1960</v>
      </c>
      <c r="D240" t="s">
        <v>1960</v>
      </c>
      <c r="E240" t="s">
        <v>1960</v>
      </c>
      <c r="F240" t="s">
        <v>1960</v>
      </c>
      <c r="G240" t="s">
        <v>1960</v>
      </c>
      <c r="H240" t="s">
        <v>1960</v>
      </c>
      <c r="I240" t="s">
        <v>1960</v>
      </c>
      <c r="J240" t="s">
        <v>1960</v>
      </c>
      <c r="K240" t="s">
        <v>1960</v>
      </c>
      <c r="L240" t="s">
        <v>1960</v>
      </c>
      <c r="M240" t="s">
        <v>1960</v>
      </c>
      <c r="N240" t="s">
        <v>1960</v>
      </c>
      <c r="O240" t="s">
        <v>1960</v>
      </c>
      <c r="P240" t="s">
        <v>1960</v>
      </c>
      <c r="Q240" t="s">
        <v>1960</v>
      </c>
      <c r="R240" t="s">
        <v>1960</v>
      </c>
      <c r="S240" t="s">
        <v>1960</v>
      </c>
      <c r="T240" t="s">
        <v>1960</v>
      </c>
      <c r="U240" t="s">
        <v>1960</v>
      </c>
      <c r="V240" t="s">
        <v>1960</v>
      </c>
      <c r="W240" t="s">
        <v>1960</v>
      </c>
      <c r="X240" t="s">
        <v>1960</v>
      </c>
      <c r="Y240" t="s">
        <v>1960</v>
      </c>
      <c r="Z240" t="s">
        <v>1960</v>
      </c>
      <c r="AA240" t="s">
        <v>1960</v>
      </c>
      <c r="AB240" t="s">
        <v>1960</v>
      </c>
      <c r="AC240" t="s">
        <v>1960</v>
      </c>
      <c r="AD240" t="s">
        <v>1960</v>
      </c>
      <c r="AE240" t="s">
        <v>1960</v>
      </c>
      <c r="AF240" t="s">
        <v>1960</v>
      </c>
      <c r="AG240" t="s">
        <v>1960</v>
      </c>
      <c r="AH240" t="s">
        <v>1960</v>
      </c>
      <c r="AI240" t="s">
        <v>1960</v>
      </c>
      <c r="AJ240" t="s">
        <v>1960</v>
      </c>
      <c r="AK240" t="s">
        <v>1960</v>
      </c>
      <c r="AL240" t="s">
        <v>1960</v>
      </c>
      <c r="AM240" t="s">
        <v>1960</v>
      </c>
      <c r="AN240" t="s">
        <v>1960</v>
      </c>
      <c r="AO240" t="s">
        <v>1960</v>
      </c>
      <c r="AP240" t="s">
        <v>1960</v>
      </c>
      <c r="AQ240" t="s">
        <v>1960</v>
      </c>
      <c r="AR240" t="s">
        <v>1960</v>
      </c>
      <c r="AS240" t="s">
        <v>1960</v>
      </c>
      <c r="AT240" t="s">
        <v>1960</v>
      </c>
      <c r="AU240" t="s">
        <v>1960</v>
      </c>
      <c r="AV240" t="s">
        <v>1960</v>
      </c>
      <c r="AW240" t="s">
        <v>1960</v>
      </c>
      <c r="AX240" t="s">
        <v>1960</v>
      </c>
      <c r="AY240" t="s">
        <v>1960</v>
      </c>
      <c r="AZ240" t="s">
        <v>1960</v>
      </c>
    </row>
    <row r="241" spans="1:52" x14ac:dyDescent="0.2">
      <c r="A241" t="s">
        <v>1960</v>
      </c>
      <c r="B241" t="s">
        <v>1960</v>
      </c>
      <c r="C241" t="s">
        <v>1960</v>
      </c>
      <c r="D241" t="s">
        <v>1960</v>
      </c>
      <c r="E241" t="s">
        <v>1960</v>
      </c>
      <c r="F241" t="s">
        <v>1960</v>
      </c>
      <c r="G241" t="s">
        <v>1960</v>
      </c>
      <c r="H241" t="s">
        <v>1960</v>
      </c>
      <c r="I241" t="s">
        <v>1960</v>
      </c>
      <c r="J241" t="s">
        <v>1960</v>
      </c>
      <c r="K241" t="s">
        <v>1960</v>
      </c>
      <c r="L241" t="s">
        <v>1960</v>
      </c>
      <c r="M241" t="s">
        <v>1960</v>
      </c>
      <c r="N241" t="s">
        <v>1960</v>
      </c>
      <c r="O241" t="s">
        <v>1960</v>
      </c>
      <c r="P241" t="s">
        <v>1960</v>
      </c>
      <c r="Q241" t="s">
        <v>1960</v>
      </c>
      <c r="R241" t="s">
        <v>1960</v>
      </c>
      <c r="S241" t="s">
        <v>1960</v>
      </c>
      <c r="T241" t="s">
        <v>1960</v>
      </c>
      <c r="U241" t="s">
        <v>1960</v>
      </c>
      <c r="V241" t="s">
        <v>1960</v>
      </c>
      <c r="W241" t="s">
        <v>1960</v>
      </c>
      <c r="X241" t="s">
        <v>1960</v>
      </c>
      <c r="Y241" t="s">
        <v>1960</v>
      </c>
      <c r="Z241" t="s">
        <v>1960</v>
      </c>
      <c r="AA241" t="s">
        <v>1960</v>
      </c>
      <c r="AB241" t="s">
        <v>1960</v>
      </c>
      <c r="AC241" t="s">
        <v>1960</v>
      </c>
      <c r="AD241" t="s">
        <v>1960</v>
      </c>
      <c r="AE241" t="s">
        <v>1960</v>
      </c>
      <c r="AF241" t="s">
        <v>1960</v>
      </c>
      <c r="AG241" t="s">
        <v>1960</v>
      </c>
      <c r="AH241" t="s">
        <v>1960</v>
      </c>
      <c r="AI241" t="s">
        <v>1960</v>
      </c>
      <c r="AJ241" t="s">
        <v>1960</v>
      </c>
      <c r="AK241" t="s">
        <v>1960</v>
      </c>
      <c r="AL241" t="s">
        <v>1960</v>
      </c>
      <c r="AM241" t="s">
        <v>1960</v>
      </c>
      <c r="AN241" t="s">
        <v>1960</v>
      </c>
      <c r="AO241" t="s">
        <v>1960</v>
      </c>
      <c r="AP241" t="s">
        <v>1960</v>
      </c>
      <c r="AQ241" t="s">
        <v>1960</v>
      </c>
      <c r="AR241" t="s">
        <v>1960</v>
      </c>
      <c r="AS241" t="s">
        <v>1960</v>
      </c>
      <c r="AT241" t="s">
        <v>1960</v>
      </c>
      <c r="AU241" t="s">
        <v>1960</v>
      </c>
      <c r="AV241" t="s">
        <v>1960</v>
      </c>
      <c r="AW241" t="s">
        <v>1960</v>
      </c>
      <c r="AX241" t="s">
        <v>1960</v>
      </c>
      <c r="AY241" t="s">
        <v>1960</v>
      </c>
      <c r="AZ241" t="s">
        <v>1960</v>
      </c>
    </row>
    <row r="242" spans="1:52" x14ac:dyDescent="0.2">
      <c r="A242" t="s">
        <v>1960</v>
      </c>
      <c r="B242" t="s">
        <v>1960</v>
      </c>
      <c r="C242" t="s">
        <v>1960</v>
      </c>
      <c r="D242" t="s">
        <v>1960</v>
      </c>
      <c r="E242" t="s">
        <v>1960</v>
      </c>
      <c r="F242" t="s">
        <v>1960</v>
      </c>
      <c r="G242" t="s">
        <v>1960</v>
      </c>
      <c r="H242" t="s">
        <v>1960</v>
      </c>
      <c r="I242" t="s">
        <v>1960</v>
      </c>
      <c r="J242" t="s">
        <v>1960</v>
      </c>
      <c r="K242" t="s">
        <v>1960</v>
      </c>
      <c r="L242" t="s">
        <v>1960</v>
      </c>
      <c r="M242" t="s">
        <v>1960</v>
      </c>
      <c r="N242" t="s">
        <v>1960</v>
      </c>
      <c r="O242" t="s">
        <v>1960</v>
      </c>
      <c r="P242" t="s">
        <v>1960</v>
      </c>
      <c r="Q242" t="s">
        <v>1960</v>
      </c>
      <c r="R242" t="s">
        <v>1960</v>
      </c>
      <c r="S242" t="s">
        <v>1960</v>
      </c>
      <c r="T242" t="s">
        <v>1960</v>
      </c>
      <c r="U242" t="s">
        <v>1960</v>
      </c>
      <c r="V242" t="s">
        <v>1960</v>
      </c>
      <c r="W242" t="s">
        <v>1960</v>
      </c>
      <c r="X242" t="s">
        <v>1960</v>
      </c>
      <c r="Y242" t="s">
        <v>1960</v>
      </c>
      <c r="Z242" t="s">
        <v>1960</v>
      </c>
      <c r="AA242" t="s">
        <v>1960</v>
      </c>
      <c r="AB242" t="s">
        <v>1960</v>
      </c>
      <c r="AC242" t="s">
        <v>1960</v>
      </c>
      <c r="AD242" t="s">
        <v>1960</v>
      </c>
      <c r="AE242" t="s">
        <v>1960</v>
      </c>
      <c r="AF242" t="s">
        <v>1960</v>
      </c>
      <c r="AG242" t="s">
        <v>1960</v>
      </c>
      <c r="AH242" t="s">
        <v>1960</v>
      </c>
      <c r="AI242" t="s">
        <v>1960</v>
      </c>
      <c r="AJ242" t="s">
        <v>1960</v>
      </c>
      <c r="AK242" t="s">
        <v>1960</v>
      </c>
      <c r="AL242" t="s">
        <v>1960</v>
      </c>
      <c r="AM242" t="s">
        <v>1960</v>
      </c>
      <c r="AN242" t="s">
        <v>1960</v>
      </c>
      <c r="AO242" t="s">
        <v>1960</v>
      </c>
      <c r="AP242" t="s">
        <v>1960</v>
      </c>
      <c r="AQ242" t="s">
        <v>1960</v>
      </c>
      <c r="AR242" t="s">
        <v>1960</v>
      </c>
      <c r="AS242" t="s">
        <v>1960</v>
      </c>
      <c r="AT242" t="s">
        <v>1960</v>
      </c>
      <c r="AU242" t="s">
        <v>1960</v>
      </c>
      <c r="AV242" t="s">
        <v>1960</v>
      </c>
      <c r="AW242" t="s">
        <v>1960</v>
      </c>
      <c r="AX242" t="s">
        <v>1960</v>
      </c>
      <c r="AY242" t="s">
        <v>1960</v>
      </c>
      <c r="AZ242" t="s">
        <v>1960</v>
      </c>
    </row>
    <row r="243" spans="1:52" x14ac:dyDescent="0.2">
      <c r="A243" t="s">
        <v>1960</v>
      </c>
      <c r="B243" t="s">
        <v>1960</v>
      </c>
      <c r="C243" t="s">
        <v>1960</v>
      </c>
      <c r="D243" t="s">
        <v>1960</v>
      </c>
      <c r="E243" t="s">
        <v>1960</v>
      </c>
      <c r="F243" t="s">
        <v>1960</v>
      </c>
      <c r="G243" t="s">
        <v>1960</v>
      </c>
      <c r="H243" t="s">
        <v>1960</v>
      </c>
      <c r="I243" t="s">
        <v>1960</v>
      </c>
      <c r="J243" t="s">
        <v>1960</v>
      </c>
      <c r="K243" t="s">
        <v>1960</v>
      </c>
      <c r="L243" t="s">
        <v>1960</v>
      </c>
      <c r="M243" t="s">
        <v>1960</v>
      </c>
      <c r="N243" t="s">
        <v>1960</v>
      </c>
      <c r="O243" t="s">
        <v>1960</v>
      </c>
      <c r="P243" t="s">
        <v>1960</v>
      </c>
      <c r="Q243" t="s">
        <v>1960</v>
      </c>
      <c r="R243" t="s">
        <v>1960</v>
      </c>
      <c r="S243" t="s">
        <v>1960</v>
      </c>
      <c r="T243" t="s">
        <v>1960</v>
      </c>
      <c r="U243" t="s">
        <v>1960</v>
      </c>
      <c r="V243" t="s">
        <v>1960</v>
      </c>
      <c r="W243" t="s">
        <v>1960</v>
      </c>
      <c r="X243" t="s">
        <v>1960</v>
      </c>
      <c r="Y243" t="s">
        <v>1960</v>
      </c>
      <c r="Z243" t="s">
        <v>1960</v>
      </c>
      <c r="AA243" t="s">
        <v>1960</v>
      </c>
      <c r="AB243" t="s">
        <v>1960</v>
      </c>
      <c r="AC243" t="s">
        <v>1960</v>
      </c>
      <c r="AD243" t="s">
        <v>1960</v>
      </c>
      <c r="AE243" t="s">
        <v>1960</v>
      </c>
      <c r="AF243" t="s">
        <v>1960</v>
      </c>
      <c r="AG243" t="s">
        <v>1960</v>
      </c>
      <c r="AH243" t="s">
        <v>1960</v>
      </c>
      <c r="AI243" t="s">
        <v>1960</v>
      </c>
      <c r="AJ243" t="s">
        <v>1960</v>
      </c>
      <c r="AK243" t="s">
        <v>1960</v>
      </c>
      <c r="AL243" t="s">
        <v>1960</v>
      </c>
      <c r="AM243" t="s">
        <v>1960</v>
      </c>
      <c r="AN243" t="s">
        <v>1960</v>
      </c>
      <c r="AO243" t="s">
        <v>1960</v>
      </c>
      <c r="AP243" t="s">
        <v>1960</v>
      </c>
      <c r="AQ243" t="s">
        <v>1960</v>
      </c>
      <c r="AR243" t="s">
        <v>1960</v>
      </c>
      <c r="AS243" t="s">
        <v>1960</v>
      </c>
      <c r="AT243" t="s">
        <v>1960</v>
      </c>
      <c r="AU243" t="s">
        <v>1960</v>
      </c>
      <c r="AV243" t="s">
        <v>1960</v>
      </c>
      <c r="AW243" t="s">
        <v>1960</v>
      </c>
      <c r="AX243" t="s">
        <v>1960</v>
      </c>
      <c r="AY243" t="s">
        <v>1960</v>
      </c>
      <c r="AZ243" t="s">
        <v>1960</v>
      </c>
    </row>
    <row r="244" spans="1:52" x14ac:dyDescent="0.2">
      <c r="A244" t="s">
        <v>1960</v>
      </c>
      <c r="B244" t="s">
        <v>1960</v>
      </c>
      <c r="C244" t="s">
        <v>1960</v>
      </c>
      <c r="D244" t="s">
        <v>1960</v>
      </c>
      <c r="E244" t="s">
        <v>1960</v>
      </c>
      <c r="F244" t="s">
        <v>1960</v>
      </c>
      <c r="G244" t="s">
        <v>1960</v>
      </c>
      <c r="H244" t="s">
        <v>1960</v>
      </c>
      <c r="I244" t="s">
        <v>1960</v>
      </c>
      <c r="J244" t="s">
        <v>1960</v>
      </c>
      <c r="K244" t="s">
        <v>1960</v>
      </c>
      <c r="L244" t="s">
        <v>1960</v>
      </c>
      <c r="M244" t="s">
        <v>1960</v>
      </c>
      <c r="N244" t="s">
        <v>1960</v>
      </c>
      <c r="O244" t="s">
        <v>1960</v>
      </c>
      <c r="P244" t="s">
        <v>1960</v>
      </c>
      <c r="Q244" t="s">
        <v>1960</v>
      </c>
      <c r="R244" t="s">
        <v>1960</v>
      </c>
      <c r="S244" t="s">
        <v>1960</v>
      </c>
      <c r="T244" t="s">
        <v>1960</v>
      </c>
      <c r="U244" t="s">
        <v>1960</v>
      </c>
      <c r="V244" t="s">
        <v>1960</v>
      </c>
      <c r="W244" t="s">
        <v>1960</v>
      </c>
      <c r="X244" t="s">
        <v>1960</v>
      </c>
      <c r="Y244" t="s">
        <v>1960</v>
      </c>
      <c r="Z244" t="s">
        <v>1960</v>
      </c>
      <c r="AA244" t="s">
        <v>1960</v>
      </c>
      <c r="AB244" t="s">
        <v>1960</v>
      </c>
      <c r="AC244" t="s">
        <v>1960</v>
      </c>
      <c r="AD244" t="s">
        <v>1960</v>
      </c>
      <c r="AE244" t="s">
        <v>1960</v>
      </c>
      <c r="AF244" t="s">
        <v>1960</v>
      </c>
      <c r="AG244" t="s">
        <v>1960</v>
      </c>
      <c r="AH244" t="s">
        <v>1960</v>
      </c>
      <c r="AI244" t="s">
        <v>1960</v>
      </c>
      <c r="AJ244" t="s">
        <v>1960</v>
      </c>
      <c r="AK244" t="s">
        <v>1960</v>
      </c>
      <c r="AL244" t="s">
        <v>1960</v>
      </c>
      <c r="AM244" t="s">
        <v>1960</v>
      </c>
      <c r="AN244" t="s">
        <v>1960</v>
      </c>
      <c r="AO244" t="s">
        <v>1960</v>
      </c>
      <c r="AP244" t="s">
        <v>1960</v>
      </c>
      <c r="AQ244" t="s">
        <v>1960</v>
      </c>
      <c r="AR244" t="s">
        <v>1960</v>
      </c>
      <c r="AS244" t="s">
        <v>1960</v>
      </c>
      <c r="AT244" t="s">
        <v>1960</v>
      </c>
      <c r="AU244" t="s">
        <v>1960</v>
      </c>
      <c r="AV244" t="s">
        <v>1960</v>
      </c>
      <c r="AW244" t="s">
        <v>1960</v>
      </c>
      <c r="AX244" t="s">
        <v>1960</v>
      </c>
      <c r="AY244" t="s">
        <v>1960</v>
      </c>
      <c r="AZ244" t="s">
        <v>1960</v>
      </c>
    </row>
    <row r="245" spans="1:52" x14ac:dyDescent="0.2">
      <c r="A245" t="s">
        <v>1960</v>
      </c>
      <c r="B245" t="s">
        <v>1960</v>
      </c>
      <c r="C245" t="s">
        <v>1960</v>
      </c>
      <c r="D245" t="s">
        <v>1960</v>
      </c>
      <c r="E245" t="s">
        <v>1960</v>
      </c>
      <c r="F245" t="s">
        <v>1960</v>
      </c>
      <c r="G245" t="s">
        <v>1960</v>
      </c>
      <c r="H245" t="s">
        <v>1960</v>
      </c>
      <c r="I245" t="s">
        <v>1960</v>
      </c>
      <c r="J245" t="s">
        <v>1960</v>
      </c>
      <c r="K245" t="s">
        <v>1960</v>
      </c>
      <c r="L245" t="s">
        <v>1960</v>
      </c>
      <c r="M245" t="s">
        <v>1960</v>
      </c>
      <c r="N245" t="s">
        <v>1960</v>
      </c>
      <c r="O245" t="s">
        <v>1960</v>
      </c>
      <c r="P245" t="s">
        <v>1960</v>
      </c>
      <c r="Q245" t="s">
        <v>1960</v>
      </c>
      <c r="R245" t="s">
        <v>1960</v>
      </c>
      <c r="S245" t="s">
        <v>1960</v>
      </c>
      <c r="T245" t="s">
        <v>1960</v>
      </c>
      <c r="U245" t="s">
        <v>1960</v>
      </c>
      <c r="V245" t="s">
        <v>1960</v>
      </c>
      <c r="W245" t="s">
        <v>1960</v>
      </c>
      <c r="X245" t="s">
        <v>1960</v>
      </c>
      <c r="Y245" t="s">
        <v>1960</v>
      </c>
      <c r="Z245" t="s">
        <v>1960</v>
      </c>
      <c r="AA245" t="s">
        <v>1960</v>
      </c>
      <c r="AB245" t="s">
        <v>1960</v>
      </c>
      <c r="AC245" t="s">
        <v>1960</v>
      </c>
      <c r="AD245" t="s">
        <v>1960</v>
      </c>
      <c r="AE245" t="s">
        <v>1960</v>
      </c>
      <c r="AF245" t="s">
        <v>1960</v>
      </c>
      <c r="AG245" t="s">
        <v>1960</v>
      </c>
      <c r="AH245" t="s">
        <v>1960</v>
      </c>
      <c r="AI245" t="s">
        <v>1960</v>
      </c>
      <c r="AJ245" t="s">
        <v>1960</v>
      </c>
      <c r="AK245" t="s">
        <v>1960</v>
      </c>
      <c r="AL245" t="s">
        <v>1960</v>
      </c>
      <c r="AM245" t="s">
        <v>1960</v>
      </c>
      <c r="AN245" t="s">
        <v>1960</v>
      </c>
      <c r="AO245" t="s">
        <v>1960</v>
      </c>
      <c r="AP245" t="s">
        <v>1960</v>
      </c>
      <c r="AQ245" t="s">
        <v>1960</v>
      </c>
      <c r="AR245" t="s">
        <v>1960</v>
      </c>
      <c r="AS245" t="s">
        <v>1960</v>
      </c>
      <c r="AT245" t="s">
        <v>1960</v>
      </c>
      <c r="AU245" t="s">
        <v>1960</v>
      </c>
      <c r="AV245" t="s">
        <v>1960</v>
      </c>
      <c r="AW245" t="s">
        <v>1960</v>
      </c>
      <c r="AX245" t="s">
        <v>1960</v>
      </c>
      <c r="AY245" t="s">
        <v>1960</v>
      </c>
      <c r="AZ245" t="s">
        <v>1960</v>
      </c>
    </row>
    <row r="246" spans="1:52" x14ac:dyDescent="0.2">
      <c r="A246" t="s">
        <v>1960</v>
      </c>
      <c r="B246" t="s">
        <v>1960</v>
      </c>
      <c r="C246" t="s">
        <v>1960</v>
      </c>
      <c r="D246" t="s">
        <v>1960</v>
      </c>
      <c r="E246" t="s">
        <v>1960</v>
      </c>
      <c r="F246" t="s">
        <v>1960</v>
      </c>
      <c r="G246" t="s">
        <v>1960</v>
      </c>
      <c r="H246" t="s">
        <v>1960</v>
      </c>
      <c r="I246" t="s">
        <v>1960</v>
      </c>
      <c r="J246" t="s">
        <v>1960</v>
      </c>
      <c r="K246" t="s">
        <v>1960</v>
      </c>
      <c r="L246" t="s">
        <v>1960</v>
      </c>
      <c r="M246" t="s">
        <v>1960</v>
      </c>
      <c r="N246" t="s">
        <v>1960</v>
      </c>
      <c r="O246" t="s">
        <v>1960</v>
      </c>
      <c r="P246" t="s">
        <v>1960</v>
      </c>
      <c r="Q246" t="s">
        <v>1960</v>
      </c>
      <c r="R246" t="s">
        <v>1960</v>
      </c>
      <c r="S246" t="s">
        <v>1960</v>
      </c>
      <c r="T246" t="s">
        <v>1960</v>
      </c>
      <c r="U246" t="s">
        <v>1960</v>
      </c>
      <c r="V246" t="s">
        <v>1960</v>
      </c>
      <c r="W246" t="s">
        <v>1960</v>
      </c>
      <c r="X246" t="s">
        <v>1960</v>
      </c>
      <c r="Y246" t="s">
        <v>1960</v>
      </c>
      <c r="Z246" t="s">
        <v>1960</v>
      </c>
      <c r="AA246" t="s">
        <v>1960</v>
      </c>
      <c r="AB246" t="s">
        <v>1960</v>
      </c>
      <c r="AC246" t="s">
        <v>1960</v>
      </c>
      <c r="AD246" t="s">
        <v>1960</v>
      </c>
      <c r="AE246" t="s">
        <v>1960</v>
      </c>
      <c r="AF246" t="s">
        <v>1960</v>
      </c>
      <c r="AG246" t="s">
        <v>1960</v>
      </c>
      <c r="AH246" t="s">
        <v>1960</v>
      </c>
      <c r="AI246" t="s">
        <v>1960</v>
      </c>
      <c r="AJ246" t="s">
        <v>1960</v>
      </c>
      <c r="AK246" t="s">
        <v>1960</v>
      </c>
      <c r="AL246" t="s">
        <v>1960</v>
      </c>
      <c r="AM246" t="s">
        <v>1960</v>
      </c>
      <c r="AN246" t="s">
        <v>1960</v>
      </c>
      <c r="AO246" t="s">
        <v>1960</v>
      </c>
      <c r="AP246" t="s">
        <v>1960</v>
      </c>
      <c r="AQ246" t="s">
        <v>1960</v>
      </c>
      <c r="AR246" t="s">
        <v>1960</v>
      </c>
      <c r="AS246" t="s">
        <v>1960</v>
      </c>
      <c r="AT246" t="s">
        <v>1960</v>
      </c>
      <c r="AU246" t="s">
        <v>1960</v>
      </c>
      <c r="AV246" t="s">
        <v>1960</v>
      </c>
      <c r="AW246" t="s">
        <v>1960</v>
      </c>
      <c r="AX246" t="s">
        <v>1960</v>
      </c>
      <c r="AY246" t="s">
        <v>1960</v>
      </c>
      <c r="AZ246" t="s">
        <v>1960</v>
      </c>
    </row>
    <row r="247" spans="1:52" x14ac:dyDescent="0.2">
      <c r="A247" t="s">
        <v>1960</v>
      </c>
      <c r="B247" t="s">
        <v>1960</v>
      </c>
      <c r="C247" t="s">
        <v>1960</v>
      </c>
      <c r="D247" t="s">
        <v>1960</v>
      </c>
      <c r="E247" t="s">
        <v>1960</v>
      </c>
      <c r="F247" t="s">
        <v>1960</v>
      </c>
      <c r="G247" t="s">
        <v>1960</v>
      </c>
      <c r="H247" t="s">
        <v>1960</v>
      </c>
      <c r="I247" t="s">
        <v>1960</v>
      </c>
      <c r="J247" t="s">
        <v>1960</v>
      </c>
      <c r="K247" t="s">
        <v>1960</v>
      </c>
      <c r="L247" t="s">
        <v>1960</v>
      </c>
      <c r="M247" t="s">
        <v>1960</v>
      </c>
      <c r="N247" t="s">
        <v>1960</v>
      </c>
      <c r="O247" t="s">
        <v>1960</v>
      </c>
      <c r="P247" t="s">
        <v>1960</v>
      </c>
      <c r="Q247" t="s">
        <v>1960</v>
      </c>
      <c r="R247" t="s">
        <v>1960</v>
      </c>
      <c r="S247" t="s">
        <v>1960</v>
      </c>
      <c r="T247" t="s">
        <v>1960</v>
      </c>
      <c r="U247" t="s">
        <v>1960</v>
      </c>
      <c r="V247" t="s">
        <v>1960</v>
      </c>
      <c r="W247" t="s">
        <v>1960</v>
      </c>
      <c r="X247" t="s">
        <v>1960</v>
      </c>
      <c r="Y247" t="s">
        <v>1960</v>
      </c>
      <c r="Z247" t="s">
        <v>1960</v>
      </c>
      <c r="AA247" t="s">
        <v>1960</v>
      </c>
      <c r="AB247" t="s">
        <v>1960</v>
      </c>
      <c r="AC247" t="s">
        <v>1960</v>
      </c>
      <c r="AD247" t="s">
        <v>1960</v>
      </c>
      <c r="AE247" t="s">
        <v>1960</v>
      </c>
      <c r="AF247" t="s">
        <v>1960</v>
      </c>
      <c r="AG247" t="s">
        <v>1960</v>
      </c>
      <c r="AH247" t="s">
        <v>1960</v>
      </c>
      <c r="AI247" t="s">
        <v>1960</v>
      </c>
      <c r="AJ247" t="s">
        <v>1960</v>
      </c>
      <c r="AK247" t="s">
        <v>1960</v>
      </c>
      <c r="AL247" t="s">
        <v>1960</v>
      </c>
      <c r="AM247" t="s">
        <v>1960</v>
      </c>
      <c r="AN247" t="s">
        <v>1960</v>
      </c>
      <c r="AO247" t="s">
        <v>1960</v>
      </c>
      <c r="AP247" t="s">
        <v>1960</v>
      </c>
      <c r="AQ247" t="s">
        <v>1960</v>
      </c>
      <c r="AR247" t="s">
        <v>1960</v>
      </c>
      <c r="AS247" t="s">
        <v>1960</v>
      </c>
      <c r="AT247" t="s">
        <v>1960</v>
      </c>
      <c r="AU247" t="s">
        <v>1960</v>
      </c>
      <c r="AV247" t="s">
        <v>1960</v>
      </c>
      <c r="AW247" t="s">
        <v>1960</v>
      </c>
      <c r="AX247" t="s">
        <v>1960</v>
      </c>
      <c r="AY247" t="s">
        <v>1960</v>
      </c>
      <c r="AZ247" t="s">
        <v>1960</v>
      </c>
    </row>
    <row r="248" spans="1:52" x14ac:dyDescent="0.2">
      <c r="A248" t="s">
        <v>1960</v>
      </c>
      <c r="B248" t="s">
        <v>1960</v>
      </c>
      <c r="C248" t="s">
        <v>1960</v>
      </c>
      <c r="D248" t="s">
        <v>1960</v>
      </c>
      <c r="E248" t="s">
        <v>1960</v>
      </c>
      <c r="F248" t="s">
        <v>1960</v>
      </c>
      <c r="G248" t="s">
        <v>1960</v>
      </c>
      <c r="H248" t="s">
        <v>1960</v>
      </c>
      <c r="I248" t="s">
        <v>1960</v>
      </c>
      <c r="J248" t="s">
        <v>1960</v>
      </c>
      <c r="K248" t="s">
        <v>1960</v>
      </c>
      <c r="L248" t="s">
        <v>1960</v>
      </c>
      <c r="M248" t="s">
        <v>1960</v>
      </c>
      <c r="N248" t="s">
        <v>1960</v>
      </c>
      <c r="O248" t="s">
        <v>1960</v>
      </c>
      <c r="P248" t="s">
        <v>1960</v>
      </c>
      <c r="Q248" t="s">
        <v>1960</v>
      </c>
      <c r="R248" t="s">
        <v>1960</v>
      </c>
      <c r="S248" t="s">
        <v>1960</v>
      </c>
      <c r="T248" t="s">
        <v>1960</v>
      </c>
      <c r="U248" t="s">
        <v>1960</v>
      </c>
      <c r="V248" t="s">
        <v>1960</v>
      </c>
      <c r="W248" t="s">
        <v>1960</v>
      </c>
      <c r="X248" t="s">
        <v>1960</v>
      </c>
      <c r="Y248" t="s">
        <v>1960</v>
      </c>
      <c r="Z248" t="s">
        <v>1960</v>
      </c>
      <c r="AA248" t="s">
        <v>1960</v>
      </c>
      <c r="AB248" t="s">
        <v>1960</v>
      </c>
      <c r="AC248" t="s">
        <v>1960</v>
      </c>
      <c r="AD248" t="s">
        <v>1960</v>
      </c>
      <c r="AE248" t="s">
        <v>1960</v>
      </c>
      <c r="AF248" t="s">
        <v>1960</v>
      </c>
      <c r="AG248" t="s">
        <v>1960</v>
      </c>
      <c r="AH248" t="s">
        <v>1960</v>
      </c>
      <c r="AI248" t="s">
        <v>1960</v>
      </c>
      <c r="AJ248" t="s">
        <v>1960</v>
      </c>
      <c r="AK248" t="s">
        <v>1960</v>
      </c>
      <c r="AL248" t="s">
        <v>1960</v>
      </c>
      <c r="AM248" t="s">
        <v>1960</v>
      </c>
      <c r="AN248" t="s">
        <v>1960</v>
      </c>
      <c r="AO248" t="s">
        <v>1960</v>
      </c>
      <c r="AP248" t="s">
        <v>1960</v>
      </c>
      <c r="AQ248" t="s">
        <v>1960</v>
      </c>
      <c r="AR248" t="s">
        <v>1960</v>
      </c>
      <c r="AS248" t="s">
        <v>1960</v>
      </c>
      <c r="AT248" t="s">
        <v>1960</v>
      </c>
      <c r="AU248" t="s">
        <v>1960</v>
      </c>
      <c r="AV248" t="s">
        <v>1960</v>
      </c>
      <c r="AW248" t="s">
        <v>1960</v>
      </c>
      <c r="AX248" t="s">
        <v>1960</v>
      </c>
      <c r="AY248" t="s">
        <v>1960</v>
      </c>
      <c r="AZ248" t="s">
        <v>1960</v>
      </c>
    </row>
    <row r="249" spans="1:52" x14ac:dyDescent="0.2">
      <c r="A249" t="s">
        <v>1960</v>
      </c>
      <c r="B249" t="s">
        <v>1960</v>
      </c>
      <c r="C249" t="s">
        <v>1960</v>
      </c>
      <c r="D249" t="s">
        <v>1960</v>
      </c>
      <c r="E249" t="s">
        <v>1960</v>
      </c>
      <c r="F249" t="s">
        <v>1960</v>
      </c>
      <c r="G249" t="s">
        <v>1960</v>
      </c>
      <c r="H249" t="s">
        <v>1960</v>
      </c>
      <c r="I249" t="s">
        <v>1960</v>
      </c>
      <c r="J249" t="s">
        <v>1960</v>
      </c>
      <c r="K249" t="s">
        <v>1960</v>
      </c>
      <c r="L249" t="s">
        <v>1960</v>
      </c>
      <c r="M249" t="s">
        <v>1960</v>
      </c>
      <c r="N249" t="s">
        <v>1960</v>
      </c>
      <c r="O249" t="s">
        <v>1960</v>
      </c>
      <c r="P249" t="s">
        <v>1960</v>
      </c>
      <c r="Q249" t="s">
        <v>1960</v>
      </c>
      <c r="R249" t="s">
        <v>1960</v>
      </c>
      <c r="S249" t="s">
        <v>1960</v>
      </c>
      <c r="T249" t="s">
        <v>1960</v>
      </c>
      <c r="U249" t="s">
        <v>1960</v>
      </c>
      <c r="V249" t="s">
        <v>1960</v>
      </c>
      <c r="W249" t="s">
        <v>1960</v>
      </c>
      <c r="X249" t="s">
        <v>1960</v>
      </c>
      <c r="Y249" t="s">
        <v>1960</v>
      </c>
      <c r="Z249" t="s">
        <v>1960</v>
      </c>
      <c r="AA249" t="s">
        <v>1960</v>
      </c>
      <c r="AB249" t="s">
        <v>1960</v>
      </c>
      <c r="AC249" t="s">
        <v>1960</v>
      </c>
      <c r="AD249" t="s">
        <v>1960</v>
      </c>
      <c r="AE249" t="s">
        <v>1960</v>
      </c>
      <c r="AF249" t="s">
        <v>1960</v>
      </c>
      <c r="AG249" t="s">
        <v>1960</v>
      </c>
      <c r="AH249" t="s">
        <v>1960</v>
      </c>
      <c r="AI249" t="s">
        <v>1960</v>
      </c>
      <c r="AJ249" t="s">
        <v>1960</v>
      </c>
      <c r="AK249" t="s">
        <v>1960</v>
      </c>
      <c r="AL249" t="s">
        <v>1960</v>
      </c>
      <c r="AM249" t="s">
        <v>1960</v>
      </c>
      <c r="AN249" t="s">
        <v>1960</v>
      </c>
      <c r="AO249" t="s">
        <v>1960</v>
      </c>
      <c r="AP249" t="s">
        <v>1960</v>
      </c>
      <c r="AQ249" t="s">
        <v>1960</v>
      </c>
      <c r="AR249" t="s">
        <v>1960</v>
      </c>
      <c r="AS249" t="s">
        <v>1960</v>
      </c>
      <c r="AT249" t="s">
        <v>1960</v>
      </c>
      <c r="AU249" t="s">
        <v>1960</v>
      </c>
      <c r="AV249" t="s">
        <v>1960</v>
      </c>
      <c r="AW249" t="s">
        <v>1960</v>
      </c>
      <c r="AX249" t="s">
        <v>1960</v>
      </c>
      <c r="AY249" t="s">
        <v>1960</v>
      </c>
      <c r="AZ249" t="s">
        <v>1960</v>
      </c>
    </row>
    <row r="250" spans="1:52" x14ac:dyDescent="0.2">
      <c r="A250" t="s">
        <v>1960</v>
      </c>
      <c r="B250" t="s">
        <v>1960</v>
      </c>
      <c r="C250" t="s">
        <v>1960</v>
      </c>
      <c r="D250" t="s">
        <v>1960</v>
      </c>
      <c r="E250" t="s">
        <v>1960</v>
      </c>
      <c r="F250" t="s">
        <v>1960</v>
      </c>
      <c r="G250" t="s">
        <v>1960</v>
      </c>
      <c r="H250" t="s">
        <v>1960</v>
      </c>
      <c r="I250" t="s">
        <v>1960</v>
      </c>
      <c r="J250" t="s">
        <v>1960</v>
      </c>
      <c r="K250" t="s">
        <v>1960</v>
      </c>
      <c r="L250" t="s">
        <v>1960</v>
      </c>
      <c r="M250" t="s">
        <v>1960</v>
      </c>
      <c r="N250" t="s">
        <v>1960</v>
      </c>
      <c r="O250" t="s">
        <v>1960</v>
      </c>
      <c r="P250" t="s">
        <v>1960</v>
      </c>
      <c r="Q250" t="s">
        <v>1960</v>
      </c>
      <c r="R250" t="s">
        <v>1960</v>
      </c>
      <c r="S250" t="s">
        <v>1960</v>
      </c>
      <c r="T250" t="s">
        <v>1960</v>
      </c>
      <c r="U250" t="s">
        <v>1960</v>
      </c>
      <c r="V250" t="s">
        <v>1960</v>
      </c>
      <c r="W250" t="s">
        <v>1960</v>
      </c>
      <c r="X250" t="s">
        <v>1960</v>
      </c>
      <c r="Y250" t="s">
        <v>1960</v>
      </c>
      <c r="Z250" t="s">
        <v>1960</v>
      </c>
      <c r="AA250" t="s">
        <v>1960</v>
      </c>
      <c r="AB250" t="s">
        <v>1960</v>
      </c>
      <c r="AC250" t="s">
        <v>1960</v>
      </c>
      <c r="AD250" t="s">
        <v>1960</v>
      </c>
      <c r="AE250" t="s">
        <v>1960</v>
      </c>
      <c r="AF250" t="s">
        <v>1960</v>
      </c>
      <c r="AG250" t="s">
        <v>1960</v>
      </c>
      <c r="AH250" t="s">
        <v>1960</v>
      </c>
      <c r="AI250" t="s">
        <v>1960</v>
      </c>
      <c r="AJ250" t="s">
        <v>1960</v>
      </c>
      <c r="AK250" t="s">
        <v>1960</v>
      </c>
      <c r="AL250" t="s">
        <v>1960</v>
      </c>
      <c r="AM250" t="s">
        <v>1960</v>
      </c>
      <c r="AN250" t="s">
        <v>1960</v>
      </c>
      <c r="AO250" t="s">
        <v>1960</v>
      </c>
      <c r="AP250" t="s">
        <v>1960</v>
      </c>
      <c r="AQ250" t="s">
        <v>1960</v>
      </c>
      <c r="AR250" t="s">
        <v>1960</v>
      </c>
      <c r="AS250" t="s">
        <v>1960</v>
      </c>
      <c r="AT250" t="s">
        <v>1960</v>
      </c>
      <c r="AU250" t="s">
        <v>1960</v>
      </c>
      <c r="AV250" t="s">
        <v>1960</v>
      </c>
      <c r="AW250" t="s">
        <v>1960</v>
      </c>
      <c r="AX250" t="s">
        <v>1960</v>
      </c>
      <c r="AY250" t="s">
        <v>1960</v>
      </c>
      <c r="AZ250" t="s">
        <v>1960</v>
      </c>
    </row>
    <row r="251" spans="1:52" x14ac:dyDescent="0.2">
      <c r="A251" t="s">
        <v>1960</v>
      </c>
      <c r="B251" t="s">
        <v>1960</v>
      </c>
      <c r="C251" t="s">
        <v>1960</v>
      </c>
      <c r="D251" t="s">
        <v>1960</v>
      </c>
      <c r="E251" t="s">
        <v>1960</v>
      </c>
      <c r="F251" t="s">
        <v>1960</v>
      </c>
      <c r="G251" t="s">
        <v>1960</v>
      </c>
      <c r="H251" t="s">
        <v>1960</v>
      </c>
      <c r="I251" t="s">
        <v>1960</v>
      </c>
      <c r="J251" t="s">
        <v>1960</v>
      </c>
      <c r="K251" t="s">
        <v>1960</v>
      </c>
      <c r="L251" t="s">
        <v>1960</v>
      </c>
      <c r="M251" t="s">
        <v>1960</v>
      </c>
      <c r="N251" t="s">
        <v>1960</v>
      </c>
      <c r="O251" t="s">
        <v>1960</v>
      </c>
      <c r="P251" t="s">
        <v>1960</v>
      </c>
      <c r="Q251" t="s">
        <v>1960</v>
      </c>
      <c r="R251" t="s">
        <v>1960</v>
      </c>
      <c r="S251" t="s">
        <v>1960</v>
      </c>
      <c r="T251" t="s">
        <v>1960</v>
      </c>
      <c r="U251" t="s">
        <v>1960</v>
      </c>
      <c r="V251" t="s">
        <v>1960</v>
      </c>
      <c r="W251" t="s">
        <v>1960</v>
      </c>
      <c r="X251" t="s">
        <v>1960</v>
      </c>
      <c r="Y251" t="s">
        <v>1960</v>
      </c>
      <c r="Z251" t="s">
        <v>1960</v>
      </c>
      <c r="AA251" t="s">
        <v>1960</v>
      </c>
      <c r="AB251" t="s">
        <v>1960</v>
      </c>
      <c r="AC251" t="s">
        <v>1960</v>
      </c>
      <c r="AD251" t="s">
        <v>1960</v>
      </c>
      <c r="AE251" t="s">
        <v>1960</v>
      </c>
      <c r="AF251" t="s">
        <v>1960</v>
      </c>
      <c r="AG251" t="s">
        <v>1960</v>
      </c>
      <c r="AH251" t="s">
        <v>1960</v>
      </c>
      <c r="AI251" t="s">
        <v>1960</v>
      </c>
      <c r="AJ251" t="s">
        <v>1960</v>
      </c>
      <c r="AK251" t="s">
        <v>1960</v>
      </c>
      <c r="AL251" t="s">
        <v>1960</v>
      </c>
      <c r="AM251" t="s">
        <v>1960</v>
      </c>
      <c r="AN251" t="s">
        <v>1960</v>
      </c>
      <c r="AO251" t="s">
        <v>1960</v>
      </c>
      <c r="AP251" t="s">
        <v>1960</v>
      </c>
      <c r="AQ251" t="s">
        <v>1960</v>
      </c>
      <c r="AR251" t="s">
        <v>1960</v>
      </c>
      <c r="AS251" t="s">
        <v>1960</v>
      </c>
      <c r="AT251" t="s">
        <v>1960</v>
      </c>
      <c r="AU251" t="s">
        <v>1960</v>
      </c>
      <c r="AV251" t="s">
        <v>1960</v>
      </c>
      <c r="AW251" t="s">
        <v>1960</v>
      </c>
      <c r="AX251" t="s">
        <v>1960</v>
      </c>
      <c r="AY251" t="s">
        <v>1960</v>
      </c>
      <c r="AZ251" t="s">
        <v>1960</v>
      </c>
    </row>
    <row r="252" spans="1:52" x14ac:dyDescent="0.2">
      <c r="A252" t="s">
        <v>1960</v>
      </c>
      <c r="B252" t="s">
        <v>1960</v>
      </c>
      <c r="C252" t="s">
        <v>1960</v>
      </c>
      <c r="D252" t="s">
        <v>1960</v>
      </c>
      <c r="E252" t="s">
        <v>1960</v>
      </c>
      <c r="F252" t="s">
        <v>1960</v>
      </c>
      <c r="G252" t="s">
        <v>1960</v>
      </c>
      <c r="H252" t="s">
        <v>1960</v>
      </c>
      <c r="I252" t="s">
        <v>1960</v>
      </c>
      <c r="J252" t="s">
        <v>1960</v>
      </c>
      <c r="K252" t="s">
        <v>1960</v>
      </c>
      <c r="L252" t="s">
        <v>1960</v>
      </c>
      <c r="M252" t="s">
        <v>1960</v>
      </c>
      <c r="N252" t="s">
        <v>1960</v>
      </c>
      <c r="O252" t="s">
        <v>1960</v>
      </c>
      <c r="P252" t="s">
        <v>1960</v>
      </c>
      <c r="Q252" t="s">
        <v>1960</v>
      </c>
      <c r="R252" t="s">
        <v>1960</v>
      </c>
      <c r="S252" t="s">
        <v>1960</v>
      </c>
      <c r="T252" t="s">
        <v>1960</v>
      </c>
      <c r="U252" t="s">
        <v>1960</v>
      </c>
      <c r="V252" t="s">
        <v>1960</v>
      </c>
      <c r="W252" t="s">
        <v>1960</v>
      </c>
      <c r="X252" t="s">
        <v>1960</v>
      </c>
      <c r="Y252" t="s">
        <v>1960</v>
      </c>
      <c r="Z252" t="s">
        <v>1960</v>
      </c>
      <c r="AA252" t="s">
        <v>1960</v>
      </c>
      <c r="AB252" t="s">
        <v>1960</v>
      </c>
      <c r="AC252" t="s">
        <v>1960</v>
      </c>
      <c r="AD252" t="s">
        <v>1960</v>
      </c>
      <c r="AE252" t="s">
        <v>1960</v>
      </c>
      <c r="AF252" t="s">
        <v>1960</v>
      </c>
      <c r="AG252" t="s">
        <v>1960</v>
      </c>
      <c r="AH252" t="s">
        <v>1960</v>
      </c>
      <c r="AI252" t="s">
        <v>1960</v>
      </c>
      <c r="AJ252" t="s">
        <v>1960</v>
      </c>
      <c r="AK252" t="s">
        <v>1960</v>
      </c>
      <c r="AL252" t="s">
        <v>1960</v>
      </c>
      <c r="AM252" t="s">
        <v>1960</v>
      </c>
      <c r="AN252" t="s">
        <v>1960</v>
      </c>
      <c r="AO252" t="s">
        <v>1960</v>
      </c>
      <c r="AP252" t="s">
        <v>1960</v>
      </c>
      <c r="AQ252" t="s">
        <v>1960</v>
      </c>
      <c r="AR252" t="s">
        <v>1960</v>
      </c>
      <c r="AS252" t="s">
        <v>1960</v>
      </c>
      <c r="AT252" t="s">
        <v>1960</v>
      </c>
      <c r="AU252" t="s">
        <v>1960</v>
      </c>
      <c r="AV252" t="s">
        <v>1960</v>
      </c>
      <c r="AW252" t="s">
        <v>1960</v>
      </c>
      <c r="AX252" t="s">
        <v>1960</v>
      </c>
      <c r="AY252" t="s">
        <v>1960</v>
      </c>
      <c r="AZ252" t="s">
        <v>1960</v>
      </c>
    </row>
    <row r="253" spans="1:52" x14ac:dyDescent="0.2">
      <c r="A253" t="s">
        <v>1960</v>
      </c>
      <c r="B253" t="s">
        <v>1960</v>
      </c>
      <c r="C253" t="s">
        <v>1960</v>
      </c>
      <c r="D253" t="s">
        <v>1960</v>
      </c>
      <c r="E253" t="s">
        <v>1960</v>
      </c>
      <c r="F253" t="s">
        <v>1960</v>
      </c>
      <c r="G253" t="s">
        <v>1960</v>
      </c>
      <c r="H253" t="s">
        <v>1960</v>
      </c>
      <c r="I253" t="s">
        <v>1960</v>
      </c>
      <c r="J253" t="s">
        <v>1960</v>
      </c>
      <c r="K253" t="s">
        <v>1960</v>
      </c>
      <c r="L253" t="s">
        <v>1960</v>
      </c>
      <c r="M253" t="s">
        <v>1960</v>
      </c>
      <c r="N253" t="s">
        <v>1960</v>
      </c>
      <c r="O253" t="s">
        <v>1960</v>
      </c>
      <c r="P253" t="s">
        <v>1960</v>
      </c>
      <c r="Q253" t="s">
        <v>1960</v>
      </c>
      <c r="R253" t="s">
        <v>1960</v>
      </c>
      <c r="S253" t="s">
        <v>1960</v>
      </c>
      <c r="T253" t="s">
        <v>1960</v>
      </c>
      <c r="U253" t="s">
        <v>1960</v>
      </c>
      <c r="V253" t="s">
        <v>1960</v>
      </c>
      <c r="W253" t="s">
        <v>1960</v>
      </c>
      <c r="X253" t="s">
        <v>1960</v>
      </c>
      <c r="Y253" t="s">
        <v>1960</v>
      </c>
      <c r="Z253" t="s">
        <v>1960</v>
      </c>
      <c r="AA253" t="s">
        <v>1960</v>
      </c>
      <c r="AB253" t="s">
        <v>1960</v>
      </c>
      <c r="AC253" t="s">
        <v>1960</v>
      </c>
      <c r="AD253" t="s">
        <v>1960</v>
      </c>
      <c r="AE253" t="s">
        <v>1960</v>
      </c>
      <c r="AF253" t="s">
        <v>1960</v>
      </c>
      <c r="AG253" t="s">
        <v>1960</v>
      </c>
      <c r="AH253" t="s">
        <v>1960</v>
      </c>
      <c r="AI253" t="s">
        <v>1960</v>
      </c>
      <c r="AJ253" t="s">
        <v>1960</v>
      </c>
      <c r="AK253" t="s">
        <v>1960</v>
      </c>
      <c r="AL253" t="s">
        <v>1960</v>
      </c>
      <c r="AM253" t="s">
        <v>1960</v>
      </c>
      <c r="AN253" t="s">
        <v>1960</v>
      </c>
      <c r="AO253" t="s">
        <v>1960</v>
      </c>
      <c r="AP253" t="s">
        <v>1960</v>
      </c>
      <c r="AQ253" t="s">
        <v>1960</v>
      </c>
      <c r="AR253" t="s">
        <v>1960</v>
      </c>
      <c r="AS253" t="s">
        <v>1960</v>
      </c>
      <c r="AT253" t="s">
        <v>1960</v>
      </c>
      <c r="AU253" t="s">
        <v>1960</v>
      </c>
      <c r="AV253" t="s">
        <v>1960</v>
      </c>
      <c r="AW253" t="s">
        <v>1960</v>
      </c>
      <c r="AX253" t="s">
        <v>1960</v>
      </c>
      <c r="AY253" t="s">
        <v>1960</v>
      </c>
      <c r="AZ253" t="s">
        <v>1960</v>
      </c>
    </row>
    <row r="254" spans="1:52" x14ac:dyDescent="0.2">
      <c r="A254" t="s">
        <v>1960</v>
      </c>
      <c r="B254" t="s">
        <v>1960</v>
      </c>
      <c r="C254" t="s">
        <v>1960</v>
      </c>
      <c r="D254" t="s">
        <v>1960</v>
      </c>
      <c r="E254" t="s">
        <v>1960</v>
      </c>
      <c r="F254" t="s">
        <v>1960</v>
      </c>
      <c r="G254" t="s">
        <v>1960</v>
      </c>
      <c r="H254" t="s">
        <v>1960</v>
      </c>
      <c r="I254" t="s">
        <v>1960</v>
      </c>
      <c r="J254" t="s">
        <v>1960</v>
      </c>
      <c r="K254" t="s">
        <v>1960</v>
      </c>
      <c r="L254" t="s">
        <v>1960</v>
      </c>
      <c r="M254" t="s">
        <v>1960</v>
      </c>
      <c r="N254" t="s">
        <v>1960</v>
      </c>
      <c r="O254" t="s">
        <v>1960</v>
      </c>
      <c r="P254" t="s">
        <v>1960</v>
      </c>
      <c r="Q254" t="s">
        <v>1960</v>
      </c>
      <c r="R254" t="s">
        <v>1960</v>
      </c>
      <c r="S254" t="s">
        <v>1960</v>
      </c>
      <c r="T254" t="s">
        <v>1960</v>
      </c>
      <c r="U254" t="s">
        <v>1960</v>
      </c>
      <c r="V254" t="s">
        <v>1960</v>
      </c>
      <c r="W254" t="s">
        <v>1960</v>
      </c>
      <c r="X254" t="s">
        <v>1960</v>
      </c>
      <c r="Y254" t="s">
        <v>1960</v>
      </c>
      <c r="Z254" t="s">
        <v>1960</v>
      </c>
      <c r="AA254" t="s">
        <v>1960</v>
      </c>
      <c r="AB254" t="s">
        <v>1960</v>
      </c>
      <c r="AC254" t="s">
        <v>1960</v>
      </c>
      <c r="AD254" t="s">
        <v>1960</v>
      </c>
      <c r="AE254" t="s">
        <v>1960</v>
      </c>
      <c r="AF254" t="s">
        <v>1960</v>
      </c>
      <c r="AG254" t="s">
        <v>1960</v>
      </c>
      <c r="AH254" t="s">
        <v>1960</v>
      </c>
      <c r="AI254" t="s">
        <v>1960</v>
      </c>
      <c r="AJ254" t="s">
        <v>1960</v>
      </c>
      <c r="AK254" t="s">
        <v>1960</v>
      </c>
      <c r="AL254" t="s">
        <v>1960</v>
      </c>
      <c r="AM254" t="s">
        <v>1960</v>
      </c>
      <c r="AN254" t="s">
        <v>1960</v>
      </c>
      <c r="AO254" t="s">
        <v>1960</v>
      </c>
      <c r="AP254" t="s">
        <v>1960</v>
      </c>
      <c r="AQ254" t="s">
        <v>1960</v>
      </c>
      <c r="AR254" t="s">
        <v>1960</v>
      </c>
      <c r="AS254" t="s">
        <v>1960</v>
      </c>
      <c r="AT254" t="s">
        <v>1960</v>
      </c>
      <c r="AU254" t="s">
        <v>1960</v>
      </c>
      <c r="AV254" t="s">
        <v>1960</v>
      </c>
      <c r="AW254" t="s">
        <v>1960</v>
      </c>
      <c r="AX254" t="s">
        <v>1960</v>
      </c>
      <c r="AY254" t="s">
        <v>1960</v>
      </c>
      <c r="AZ254" t="s">
        <v>1960</v>
      </c>
    </row>
    <row r="255" spans="1:52" x14ac:dyDescent="0.2">
      <c r="A255" t="s">
        <v>1960</v>
      </c>
      <c r="B255" t="s">
        <v>1960</v>
      </c>
      <c r="C255" t="s">
        <v>1960</v>
      </c>
      <c r="D255" t="s">
        <v>1960</v>
      </c>
      <c r="E255" t="s">
        <v>1960</v>
      </c>
      <c r="F255" t="s">
        <v>1960</v>
      </c>
      <c r="G255" t="s">
        <v>1960</v>
      </c>
      <c r="H255" t="s">
        <v>1960</v>
      </c>
      <c r="I255" t="s">
        <v>1960</v>
      </c>
      <c r="J255" t="s">
        <v>1960</v>
      </c>
      <c r="K255" t="s">
        <v>1960</v>
      </c>
      <c r="L255" t="s">
        <v>1960</v>
      </c>
      <c r="M255" t="s">
        <v>1960</v>
      </c>
      <c r="N255" t="s">
        <v>1960</v>
      </c>
      <c r="O255" t="s">
        <v>1960</v>
      </c>
      <c r="P255" t="s">
        <v>1960</v>
      </c>
      <c r="Q255" t="s">
        <v>1960</v>
      </c>
      <c r="R255" t="s">
        <v>1960</v>
      </c>
      <c r="S255" t="s">
        <v>1960</v>
      </c>
      <c r="T255" t="s">
        <v>1960</v>
      </c>
      <c r="U255" t="s">
        <v>1960</v>
      </c>
      <c r="V255" t="s">
        <v>1960</v>
      </c>
      <c r="W255" t="s">
        <v>1960</v>
      </c>
      <c r="X255" t="s">
        <v>1960</v>
      </c>
      <c r="Y255" t="s">
        <v>1960</v>
      </c>
      <c r="Z255" t="s">
        <v>1960</v>
      </c>
      <c r="AA255" t="s">
        <v>1960</v>
      </c>
      <c r="AB255" t="s">
        <v>1960</v>
      </c>
      <c r="AC255" t="s">
        <v>1960</v>
      </c>
      <c r="AD255" t="s">
        <v>1960</v>
      </c>
      <c r="AE255" t="s">
        <v>1960</v>
      </c>
      <c r="AF255" t="s">
        <v>1960</v>
      </c>
      <c r="AG255" t="s">
        <v>1960</v>
      </c>
      <c r="AH255" t="s">
        <v>1960</v>
      </c>
      <c r="AI255" t="s">
        <v>1960</v>
      </c>
      <c r="AJ255" t="s">
        <v>1960</v>
      </c>
      <c r="AK255" t="s">
        <v>1960</v>
      </c>
      <c r="AL255" t="s">
        <v>1960</v>
      </c>
      <c r="AM255" t="s">
        <v>1960</v>
      </c>
      <c r="AN255" t="s">
        <v>1960</v>
      </c>
      <c r="AO255" t="s">
        <v>1960</v>
      </c>
      <c r="AP255" t="s">
        <v>1960</v>
      </c>
      <c r="AQ255" t="s">
        <v>1960</v>
      </c>
      <c r="AR255" t="s">
        <v>1960</v>
      </c>
      <c r="AS255" t="s">
        <v>1960</v>
      </c>
      <c r="AT255" t="s">
        <v>1960</v>
      </c>
      <c r="AU255" t="s">
        <v>1960</v>
      </c>
      <c r="AV255" t="s">
        <v>1960</v>
      </c>
      <c r="AW255" t="s">
        <v>1960</v>
      </c>
      <c r="AX255" t="s">
        <v>1960</v>
      </c>
      <c r="AY255" t="s">
        <v>1960</v>
      </c>
      <c r="AZ255" t="s">
        <v>1960</v>
      </c>
    </row>
    <row r="256" spans="1:52" x14ac:dyDescent="0.2">
      <c r="A256" t="s">
        <v>1960</v>
      </c>
      <c r="B256" t="s">
        <v>1960</v>
      </c>
      <c r="C256" t="s">
        <v>1960</v>
      </c>
      <c r="D256" t="s">
        <v>1960</v>
      </c>
      <c r="E256" t="s">
        <v>1960</v>
      </c>
      <c r="F256" t="s">
        <v>1960</v>
      </c>
      <c r="G256" t="s">
        <v>1960</v>
      </c>
      <c r="H256" t="s">
        <v>1960</v>
      </c>
      <c r="I256" t="s">
        <v>1960</v>
      </c>
      <c r="J256" t="s">
        <v>1960</v>
      </c>
      <c r="K256" t="s">
        <v>1960</v>
      </c>
      <c r="L256" t="s">
        <v>1960</v>
      </c>
      <c r="M256" t="s">
        <v>1960</v>
      </c>
      <c r="N256" t="s">
        <v>1960</v>
      </c>
      <c r="O256" t="s">
        <v>1960</v>
      </c>
      <c r="P256" t="s">
        <v>1960</v>
      </c>
      <c r="Q256" t="s">
        <v>1960</v>
      </c>
      <c r="R256" t="s">
        <v>1960</v>
      </c>
      <c r="S256" t="s">
        <v>1960</v>
      </c>
      <c r="T256" t="s">
        <v>1960</v>
      </c>
      <c r="U256" t="s">
        <v>1960</v>
      </c>
      <c r="V256" t="s">
        <v>1960</v>
      </c>
      <c r="W256" t="s">
        <v>1960</v>
      </c>
      <c r="X256" t="s">
        <v>1960</v>
      </c>
      <c r="Y256" t="s">
        <v>1960</v>
      </c>
      <c r="Z256" t="s">
        <v>1960</v>
      </c>
      <c r="AA256" t="s">
        <v>1960</v>
      </c>
      <c r="AB256" t="s">
        <v>1960</v>
      </c>
      <c r="AC256" t="s">
        <v>1960</v>
      </c>
      <c r="AD256" t="s">
        <v>1960</v>
      </c>
      <c r="AE256" t="s">
        <v>1960</v>
      </c>
      <c r="AF256" t="s">
        <v>1960</v>
      </c>
      <c r="AG256" t="s">
        <v>1960</v>
      </c>
      <c r="AH256" t="s">
        <v>1960</v>
      </c>
      <c r="AI256" t="s">
        <v>1960</v>
      </c>
      <c r="AJ256" t="s">
        <v>1960</v>
      </c>
      <c r="AK256" t="s">
        <v>1960</v>
      </c>
      <c r="AL256" t="s">
        <v>1960</v>
      </c>
      <c r="AM256" t="s">
        <v>1960</v>
      </c>
      <c r="AN256" t="s">
        <v>1960</v>
      </c>
      <c r="AO256" t="s">
        <v>1960</v>
      </c>
      <c r="AP256" t="s">
        <v>1960</v>
      </c>
      <c r="AQ256" t="s">
        <v>1960</v>
      </c>
      <c r="AR256" t="s">
        <v>1960</v>
      </c>
      <c r="AS256" t="s">
        <v>1960</v>
      </c>
      <c r="AT256" t="s">
        <v>1960</v>
      </c>
      <c r="AU256" t="s">
        <v>1960</v>
      </c>
      <c r="AV256" t="s">
        <v>1960</v>
      </c>
      <c r="AW256" t="s">
        <v>1960</v>
      </c>
      <c r="AX256" t="s">
        <v>1960</v>
      </c>
      <c r="AY256" t="s">
        <v>1960</v>
      </c>
      <c r="AZ256" t="s">
        <v>1960</v>
      </c>
    </row>
    <row r="257" spans="1:52" x14ac:dyDescent="0.2">
      <c r="A257" t="s">
        <v>1960</v>
      </c>
      <c r="B257" t="s">
        <v>1960</v>
      </c>
      <c r="C257" t="s">
        <v>1960</v>
      </c>
      <c r="D257" t="s">
        <v>1960</v>
      </c>
      <c r="E257" t="s">
        <v>1960</v>
      </c>
      <c r="F257" t="s">
        <v>1960</v>
      </c>
      <c r="G257" t="s">
        <v>1960</v>
      </c>
      <c r="H257" t="s">
        <v>1960</v>
      </c>
      <c r="I257" t="s">
        <v>1960</v>
      </c>
      <c r="J257" t="s">
        <v>1960</v>
      </c>
      <c r="K257" t="s">
        <v>1960</v>
      </c>
      <c r="L257" t="s">
        <v>1960</v>
      </c>
      <c r="M257" t="s">
        <v>1960</v>
      </c>
      <c r="N257" t="s">
        <v>1960</v>
      </c>
      <c r="O257" t="s">
        <v>1960</v>
      </c>
      <c r="P257" t="s">
        <v>1960</v>
      </c>
      <c r="Q257" t="s">
        <v>1960</v>
      </c>
      <c r="R257" t="s">
        <v>1960</v>
      </c>
      <c r="S257" t="s">
        <v>1960</v>
      </c>
      <c r="T257" t="s">
        <v>1960</v>
      </c>
      <c r="U257" t="s">
        <v>1960</v>
      </c>
      <c r="V257" t="s">
        <v>1960</v>
      </c>
      <c r="W257" t="s">
        <v>1960</v>
      </c>
      <c r="X257" t="s">
        <v>1960</v>
      </c>
      <c r="Y257" t="s">
        <v>1960</v>
      </c>
      <c r="Z257" t="s">
        <v>1960</v>
      </c>
      <c r="AA257" t="s">
        <v>1960</v>
      </c>
      <c r="AB257" t="s">
        <v>1960</v>
      </c>
      <c r="AC257" t="s">
        <v>1960</v>
      </c>
      <c r="AD257" t="s">
        <v>1960</v>
      </c>
      <c r="AE257" t="s">
        <v>1960</v>
      </c>
      <c r="AF257" t="s">
        <v>1960</v>
      </c>
      <c r="AG257" t="s">
        <v>1960</v>
      </c>
      <c r="AH257" t="s">
        <v>1960</v>
      </c>
      <c r="AI257" t="s">
        <v>1960</v>
      </c>
      <c r="AJ257" t="s">
        <v>1960</v>
      </c>
      <c r="AK257" t="s">
        <v>1960</v>
      </c>
      <c r="AL257" t="s">
        <v>1960</v>
      </c>
      <c r="AM257" t="s">
        <v>1960</v>
      </c>
      <c r="AN257" t="s">
        <v>1960</v>
      </c>
      <c r="AO257" t="s">
        <v>1960</v>
      </c>
      <c r="AP257" t="s">
        <v>1960</v>
      </c>
      <c r="AQ257" t="s">
        <v>1960</v>
      </c>
      <c r="AR257" t="s">
        <v>1960</v>
      </c>
      <c r="AS257" t="s">
        <v>1960</v>
      </c>
      <c r="AT257" t="s">
        <v>1960</v>
      </c>
      <c r="AU257" t="s">
        <v>1960</v>
      </c>
      <c r="AV257" t="s">
        <v>1960</v>
      </c>
      <c r="AW257" t="s">
        <v>1960</v>
      </c>
      <c r="AX257" t="s">
        <v>1960</v>
      </c>
      <c r="AY257" t="s">
        <v>1960</v>
      </c>
      <c r="AZ257" t="s">
        <v>1960</v>
      </c>
    </row>
    <row r="258" spans="1:52" x14ac:dyDescent="0.2">
      <c r="A258" t="s">
        <v>1960</v>
      </c>
      <c r="B258" t="s">
        <v>1960</v>
      </c>
      <c r="C258" t="s">
        <v>1960</v>
      </c>
      <c r="D258" t="s">
        <v>1960</v>
      </c>
      <c r="E258" t="s">
        <v>1960</v>
      </c>
      <c r="F258" t="s">
        <v>1960</v>
      </c>
      <c r="G258" t="s">
        <v>1960</v>
      </c>
      <c r="H258" t="s">
        <v>1960</v>
      </c>
      <c r="I258" t="s">
        <v>1960</v>
      </c>
      <c r="J258" t="s">
        <v>1960</v>
      </c>
      <c r="K258" t="s">
        <v>1960</v>
      </c>
      <c r="L258" t="s">
        <v>1960</v>
      </c>
      <c r="M258" t="s">
        <v>1960</v>
      </c>
      <c r="N258" t="s">
        <v>1960</v>
      </c>
      <c r="O258" t="s">
        <v>1960</v>
      </c>
      <c r="P258" t="s">
        <v>1960</v>
      </c>
      <c r="Q258" t="s">
        <v>1960</v>
      </c>
      <c r="R258" t="s">
        <v>1960</v>
      </c>
      <c r="S258" t="s">
        <v>1960</v>
      </c>
      <c r="T258" t="s">
        <v>1960</v>
      </c>
      <c r="U258" t="s">
        <v>1960</v>
      </c>
      <c r="V258" t="s">
        <v>1960</v>
      </c>
      <c r="W258" t="s">
        <v>1960</v>
      </c>
      <c r="X258" t="s">
        <v>1960</v>
      </c>
      <c r="Y258" t="s">
        <v>1960</v>
      </c>
      <c r="Z258" t="s">
        <v>1960</v>
      </c>
      <c r="AA258" t="s">
        <v>1960</v>
      </c>
      <c r="AB258" t="s">
        <v>1960</v>
      </c>
      <c r="AC258" t="s">
        <v>1960</v>
      </c>
      <c r="AD258" t="s">
        <v>1960</v>
      </c>
      <c r="AE258" t="s">
        <v>1960</v>
      </c>
      <c r="AF258" t="s">
        <v>1960</v>
      </c>
      <c r="AG258" t="s">
        <v>1960</v>
      </c>
      <c r="AH258" t="s">
        <v>1960</v>
      </c>
      <c r="AI258" t="s">
        <v>1960</v>
      </c>
      <c r="AJ258" t="s">
        <v>1960</v>
      </c>
      <c r="AK258" t="s">
        <v>1960</v>
      </c>
      <c r="AL258" t="s">
        <v>1960</v>
      </c>
      <c r="AM258" t="s">
        <v>1960</v>
      </c>
      <c r="AN258" t="s">
        <v>1960</v>
      </c>
      <c r="AO258" t="s">
        <v>1960</v>
      </c>
      <c r="AP258" t="s">
        <v>1960</v>
      </c>
      <c r="AQ258" t="s">
        <v>1960</v>
      </c>
      <c r="AR258" t="s">
        <v>1960</v>
      </c>
      <c r="AS258" t="s">
        <v>1960</v>
      </c>
      <c r="AT258" t="s">
        <v>1960</v>
      </c>
      <c r="AU258" t="s">
        <v>1960</v>
      </c>
      <c r="AV258" t="s">
        <v>1960</v>
      </c>
      <c r="AW258" t="s">
        <v>1960</v>
      </c>
      <c r="AX258" t="s">
        <v>1960</v>
      </c>
      <c r="AY258" t="s">
        <v>1960</v>
      </c>
      <c r="AZ258" t="s">
        <v>1960</v>
      </c>
    </row>
    <row r="259" spans="1:52" x14ac:dyDescent="0.2">
      <c r="A259" t="s">
        <v>1960</v>
      </c>
      <c r="B259" t="s">
        <v>1960</v>
      </c>
      <c r="C259" t="s">
        <v>1960</v>
      </c>
      <c r="D259" t="s">
        <v>1960</v>
      </c>
      <c r="E259" t="s">
        <v>1960</v>
      </c>
      <c r="F259" t="s">
        <v>1960</v>
      </c>
      <c r="G259" t="s">
        <v>1960</v>
      </c>
      <c r="H259" t="s">
        <v>1960</v>
      </c>
      <c r="I259" t="s">
        <v>1960</v>
      </c>
      <c r="J259" t="s">
        <v>1960</v>
      </c>
      <c r="K259" t="s">
        <v>1960</v>
      </c>
      <c r="L259" t="s">
        <v>1960</v>
      </c>
      <c r="M259" t="s">
        <v>1960</v>
      </c>
      <c r="N259" t="s">
        <v>1960</v>
      </c>
      <c r="O259" t="s">
        <v>1960</v>
      </c>
      <c r="P259" t="s">
        <v>1960</v>
      </c>
      <c r="Q259" t="s">
        <v>1960</v>
      </c>
      <c r="R259" t="s">
        <v>1960</v>
      </c>
      <c r="S259" t="s">
        <v>1960</v>
      </c>
      <c r="T259" t="s">
        <v>1960</v>
      </c>
      <c r="U259" t="s">
        <v>1960</v>
      </c>
      <c r="V259" t="s">
        <v>1960</v>
      </c>
      <c r="W259" t="s">
        <v>1960</v>
      </c>
      <c r="X259" t="s">
        <v>1960</v>
      </c>
      <c r="Y259" t="s">
        <v>1960</v>
      </c>
      <c r="Z259" t="s">
        <v>1960</v>
      </c>
      <c r="AA259" t="s">
        <v>1960</v>
      </c>
      <c r="AB259" t="s">
        <v>1960</v>
      </c>
      <c r="AC259" t="s">
        <v>1960</v>
      </c>
      <c r="AD259" t="s">
        <v>1960</v>
      </c>
      <c r="AE259" t="s">
        <v>1960</v>
      </c>
      <c r="AF259" t="s">
        <v>1960</v>
      </c>
      <c r="AG259" t="s">
        <v>1960</v>
      </c>
      <c r="AH259" t="s">
        <v>1960</v>
      </c>
      <c r="AI259" t="s">
        <v>1960</v>
      </c>
      <c r="AJ259" t="s">
        <v>1960</v>
      </c>
      <c r="AK259" t="s">
        <v>1960</v>
      </c>
      <c r="AL259" t="s">
        <v>1960</v>
      </c>
      <c r="AM259" t="s">
        <v>1960</v>
      </c>
      <c r="AN259" t="s">
        <v>1960</v>
      </c>
      <c r="AO259" t="s">
        <v>1960</v>
      </c>
      <c r="AP259" t="s">
        <v>1960</v>
      </c>
      <c r="AQ259" t="s">
        <v>1960</v>
      </c>
      <c r="AR259" t="s">
        <v>1960</v>
      </c>
      <c r="AS259" t="s">
        <v>1960</v>
      </c>
      <c r="AT259" t="s">
        <v>1960</v>
      </c>
      <c r="AU259" t="s">
        <v>1960</v>
      </c>
      <c r="AV259" t="s">
        <v>1960</v>
      </c>
      <c r="AW259" t="s">
        <v>1960</v>
      </c>
      <c r="AX259" t="s">
        <v>1960</v>
      </c>
      <c r="AY259" t="s">
        <v>1960</v>
      </c>
      <c r="AZ259" t="s">
        <v>1960</v>
      </c>
    </row>
    <row r="260" spans="1:52" x14ac:dyDescent="0.2">
      <c r="A260" t="s">
        <v>1960</v>
      </c>
      <c r="B260" t="s">
        <v>1960</v>
      </c>
      <c r="C260" t="s">
        <v>1960</v>
      </c>
      <c r="D260" t="s">
        <v>1960</v>
      </c>
      <c r="E260" t="s">
        <v>1960</v>
      </c>
      <c r="F260" t="s">
        <v>1960</v>
      </c>
      <c r="G260" t="s">
        <v>1960</v>
      </c>
      <c r="H260" t="s">
        <v>1960</v>
      </c>
      <c r="I260" t="s">
        <v>1960</v>
      </c>
      <c r="J260" t="s">
        <v>1960</v>
      </c>
      <c r="K260" t="s">
        <v>1960</v>
      </c>
      <c r="L260" t="s">
        <v>1960</v>
      </c>
      <c r="M260" t="s">
        <v>1960</v>
      </c>
      <c r="N260" t="s">
        <v>1960</v>
      </c>
      <c r="O260" t="s">
        <v>1960</v>
      </c>
      <c r="P260" t="s">
        <v>1960</v>
      </c>
      <c r="Q260" t="s">
        <v>1960</v>
      </c>
      <c r="R260" t="s">
        <v>1960</v>
      </c>
      <c r="S260" t="s">
        <v>1960</v>
      </c>
      <c r="T260" t="s">
        <v>1960</v>
      </c>
      <c r="U260" t="s">
        <v>1960</v>
      </c>
      <c r="V260" t="s">
        <v>1960</v>
      </c>
      <c r="W260" t="s">
        <v>1960</v>
      </c>
      <c r="X260" t="s">
        <v>1960</v>
      </c>
      <c r="Y260" t="s">
        <v>1960</v>
      </c>
      <c r="Z260" t="s">
        <v>1960</v>
      </c>
      <c r="AA260" t="s">
        <v>1960</v>
      </c>
      <c r="AB260" t="s">
        <v>1960</v>
      </c>
      <c r="AC260" t="s">
        <v>1960</v>
      </c>
      <c r="AD260" t="s">
        <v>1960</v>
      </c>
      <c r="AE260" t="s">
        <v>1960</v>
      </c>
      <c r="AF260" t="s">
        <v>1960</v>
      </c>
      <c r="AG260" t="s">
        <v>1960</v>
      </c>
      <c r="AH260" t="s">
        <v>1960</v>
      </c>
      <c r="AI260" t="s">
        <v>1960</v>
      </c>
      <c r="AJ260" t="s">
        <v>1960</v>
      </c>
      <c r="AK260" t="s">
        <v>1960</v>
      </c>
      <c r="AL260" t="s">
        <v>1960</v>
      </c>
      <c r="AM260" t="s">
        <v>1960</v>
      </c>
      <c r="AN260" t="s">
        <v>1960</v>
      </c>
      <c r="AO260" t="s">
        <v>1960</v>
      </c>
      <c r="AP260" t="s">
        <v>1960</v>
      </c>
      <c r="AQ260" t="s">
        <v>1960</v>
      </c>
      <c r="AR260" t="s">
        <v>1960</v>
      </c>
      <c r="AS260" t="s">
        <v>1960</v>
      </c>
      <c r="AT260" t="s">
        <v>1960</v>
      </c>
      <c r="AU260" t="s">
        <v>1960</v>
      </c>
      <c r="AV260" t="s">
        <v>1960</v>
      </c>
      <c r="AW260" t="s">
        <v>1960</v>
      </c>
      <c r="AX260" t="s">
        <v>1960</v>
      </c>
      <c r="AY260" t="s">
        <v>1960</v>
      </c>
      <c r="AZ260" t="s">
        <v>1960</v>
      </c>
    </row>
    <row r="261" spans="1:52" x14ac:dyDescent="0.2">
      <c r="A261" t="s">
        <v>1960</v>
      </c>
      <c r="B261" t="s">
        <v>1960</v>
      </c>
      <c r="C261" t="s">
        <v>1960</v>
      </c>
      <c r="D261" t="s">
        <v>1960</v>
      </c>
      <c r="E261" t="s">
        <v>1960</v>
      </c>
      <c r="F261" t="s">
        <v>1960</v>
      </c>
      <c r="G261" t="s">
        <v>1960</v>
      </c>
      <c r="H261" t="s">
        <v>1960</v>
      </c>
      <c r="I261" t="s">
        <v>1960</v>
      </c>
      <c r="J261" t="s">
        <v>1960</v>
      </c>
      <c r="K261" t="s">
        <v>1960</v>
      </c>
      <c r="L261" t="s">
        <v>1960</v>
      </c>
      <c r="M261" t="s">
        <v>1960</v>
      </c>
      <c r="N261" t="s">
        <v>1960</v>
      </c>
      <c r="O261" t="s">
        <v>1960</v>
      </c>
      <c r="P261" t="s">
        <v>1960</v>
      </c>
      <c r="Q261" t="s">
        <v>1960</v>
      </c>
      <c r="R261" t="s">
        <v>1960</v>
      </c>
      <c r="S261" t="s">
        <v>1960</v>
      </c>
      <c r="T261" t="s">
        <v>1960</v>
      </c>
      <c r="U261" t="s">
        <v>1960</v>
      </c>
      <c r="V261" t="s">
        <v>1960</v>
      </c>
      <c r="W261" t="s">
        <v>1960</v>
      </c>
      <c r="X261" t="s">
        <v>1960</v>
      </c>
      <c r="Y261" t="s">
        <v>1960</v>
      </c>
      <c r="Z261" t="s">
        <v>1960</v>
      </c>
      <c r="AA261" t="s">
        <v>1960</v>
      </c>
      <c r="AB261" t="s">
        <v>1960</v>
      </c>
      <c r="AC261" t="s">
        <v>1960</v>
      </c>
      <c r="AD261" t="s">
        <v>1960</v>
      </c>
      <c r="AE261" t="s">
        <v>1960</v>
      </c>
      <c r="AF261" t="s">
        <v>1960</v>
      </c>
      <c r="AG261" t="s">
        <v>1960</v>
      </c>
      <c r="AH261" t="s">
        <v>1960</v>
      </c>
      <c r="AI261" t="s">
        <v>1960</v>
      </c>
      <c r="AJ261" t="s">
        <v>1960</v>
      </c>
      <c r="AK261" t="s">
        <v>1960</v>
      </c>
      <c r="AL261" t="s">
        <v>1960</v>
      </c>
      <c r="AM261" t="s">
        <v>1960</v>
      </c>
      <c r="AN261" t="s">
        <v>1960</v>
      </c>
      <c r="AO261" t="s">
        <v>1960</v>
      </c>
      <c r="AP261" t="s">
        <v>1960</v>
      </c>
      <c r="AQ261" t="s">
        <v>1960</v>
      </c>
      <c r="AR261" t="s">
        <v>1960</v>
      </c>
      <c r="AS261" t="s">
        <v>1960</v>
      </c>
      <c r="AT261" t="s">
        <v>1960</v>
      </c>
      <c r="AU261" t="s">
        <v>1960</v>
      </c>
      <c r="AV261" t="s">
        <v>1960</v>
      </c>
      <c r="AW261" t="s">
        <v>1960</v>
      </c>
      <c r="AX261" t="s">
        <v>1960</v>
      </c>
      <c r="AY261" t="s">
        <v>1960</v>
      </c>
      <c r="AZ261" t="s">
        <v>1960</v>
      </c>
    </row>
    <row r="262" spans="1:52" x14ac:dyDescent="0.2">
      <c r="A262" t="s">
        <v>1960</v>
      </c>
      <c r="B262" t="s">
        <v>1960</v>
      </c>
      <c r="C262" t="s">
        <v>1960</v>
      </c>
      <c r="D262" t="s">
        <v>1960</v>
      </c>
      <c r="E262" t="s">
        <v>1960</v>
      </c>
      <c r="F262" t="s">
        <v>1960</v>
      </c>
      <c r="G262" t="s">
        <v>1960</v>
      </c>
      <c r="H262" t="s">
        <v>1960</v>
      </c>
      <c r="I262" t="s">
        <v>1960</v>
      </c>
      <c r="J262" t="s">
        <v>1960</v>
      </c>
      <c r="K262" t="s">
        <v>1960</v>
      </c>
      <c r="L262" t="s">
        <v>1960</v>
      </c>
      <c r="M262" t="s">
        <v>1960</v>
      </c>
      <c r="N262" t="s">
        <v>1960</v>
      </c>
      <c r="O262" t="s">
        <v>1960</v>
      </c>
      <c r="P262" t="s">
        <v>1960</v>
      </c>
      <c r="Q262" t="s">
        <v>1960</v>
      </c>
      <c r="R262" t="s">
        <v>1960</v>
      </c>
      <c r="S262" t="s">
        <v>1960</v>
      </c>
      <c r="T262" t="s">
        <v>1960</v>
      </c>
      <c r="U262" t="s">
        <v>1960</v>
      </c>
      <c r="V262" t="s">
        <v>1960</v>
      </c>
      <c r="W262" t="s">
        <v>1960</v>
      </c>
      <c r="X262" t="s">
        <v>1960</v>
      </c>
      <c r="Y262" t="s">
        <v>1960</v>
      </c>
      <c r="Z262" t="s">
        <v>1960</v>
      </c>
      <c r="AA262" t="s">
        <v>1960</v>
      </c>
      <c r="AB262" t="s">
        <v>1960</v>
      </c>
      <c r="AC262" t="s">
        <v>1960</v>
      </c>
      <c r="AD262" t="s">
        <v>1960</v>
      </c>
      <c r="AE262" t="s">
        <v>1960</v>
      </c>
      <c r="AF262" t="s">
        <v>1960</v>
      </c>
      <c r="AG262" t="s">
        <v>1960</v>
      </c>
      <c r="AH262" t="s">
        <v>1960</v>
      </c>
      <c r="AI262" t="s">
        <v>1960</v>
      </c>
      <c r="AJ262" t="s">
        <v>1960</v>
      </c>
      <c r="AK262" t="s">
        <v>1960</v>
      </c>
      <c r="AL262" t="s">
        <v>1960</v>
      </c>
      <c r="AM262" t="s">
        <v>1960</v>
      </c>
      <c r="AN262" t="s">
        <v>1960</v>
      </c>
      <c r="AO262" t="s">
        <v>1960</v>
      </c>
      <c r="AP262" t="s">
        <v>1960</v>
      </c>
      <c r="AQ262" t="s">
        <v>1960</v>
      </c>
      <c r="AR262" t="s">
        <v>1960</v>
      </c>
      <c r="AS262" t="s">
        <v>1960</v>
      </c>
      <c r="AT262" t="s">
        <v>1960</v>
      </c>
      <c r="AU262" t="s">
        <v>1960</v>
      </c>
      <c r="AV262" t="s">
        <v>1960</v>
      </c>
      <c r="AW262" t="s">
        <v>1960</v>
      </c>
      <c r="AX262" t="s">
        <v>1960</v>
      </c>
      <c r="AY262" t="s">
        <v>1960</v>
      </c>
      <c r="AZ262" t="s">
        <v>1960</v>
      </c>
    </row>
    <row r="263" spans="1:52" x14ac:dyDescent="0.2">
      <c r="A263" t="s">
        <v>1960</v>
      </c>
      <c r="B263" t="s">
        <v>1960</v>
      </c>
      <c r="C263" t="s">
        <v>1960</v>
      </c>
      <c r="D263" t="s">
        <v>1960</v>
      </c>
      <c r="E263" t="s">
        <v>1960</v>
      </c>
      <c r="F263" t="s">
        <v>1960</v>
      </c>
      <c r="G263" t="s">
        <v>1960</v>
      </c>
      <c r="H263" t="s">
        <v>1960</v>
      </c>
      <c r="I263" t="s">
        <v>1960</v>
      </c>
      <c r="J263" t="s">
        <v>1960</v>
      </c>
      <c r="K263" t="s">
        <v>1960</v>
      </c>
      <c r="L263" t="s">
        <v>1960</v>
      </c>
      <c r="M263" t="s">
        <v>1960</v>
      </c>
      <c r="N263" t="s">
        <v>1960</v>
      </c>
      <c r="O263" t="s">
        <v>1960</v>
      </c>
      <c r="P263" t="s">
        <v>1960</v>
      </c>
      <c r="Q263" t="s">
        <v>1960</v>
      </c>
      <c r="R263" t="s">
        <v>1960</v>
      </c>
      <c r="S263" t="s">
        <v>1960</v>
      </c>
      <c r="T263" t="s">
        <v>1960</v>
      </c>
      <c r="U263" t="s">
        <v>1960</v>
      </c>
      <c r="V263" t="s">
        <v>1960</v>
      </c>
      <c r="W263" t="s">
        <v>1960</v>
      </c>
      <c r="X263" t="s">
        <v>1960</v>
      </c>
      <c r="Y263" t="s">
        <v>1960</v>
      </c>
      <c r="Z263" t="s">
        <v>1960</v>
      </c>
      <c r="AA263" t="s">
        <v>1960</v>
      </c>
      <c r="AB263" t="s">
        <v>1960</v>
      </c>
      <c r="AC263" t="s">
        <v>1960</v>
      </c>
      <c r="AD263" t="s">
        <v>1960</v>
      </c>
      <c r="AE263" t="s">
        <v>1960</v>
      </c>
      <c r="AF263" t="s">
        <v>1960</v>
      </c>
      <c r="AG263" t="s">
        <v>1960</v>
      </c>
      <c r="AH263" t="s">
        <v>1960</v>
      </c>
      <c r="AI263" t="s">
        <v>1960</v>
      </c>
      <c r="AJ263" t="s">
        <v>1960</v>
      </c>
      <c r="AK263" t="s">
        <v>1960</v>
      </c>
      <c r="AL263" t="s">
        <v>1960</v>
      </c>
      <c r="AM263" t="s">
        <v>1960</v>
      </c>
      <c r="AN263" t="s">
        <v>1960</v>
      </c>
      <c r="AO263" t="s">
        <v>1960</v>
      </c>
      <c r="AP263" t="s">
        <v>1960</v>
      </c>
      <c r="AQ263" t="s">
        <v>1960</v>
      </c>
      <c r="AR263" t="s">
        <v>1960</v>
      </c>
      <c r="AS263" t="s">
        <v>1960</v>
      </c>
      <c r="AT263" t="s">
        <v>1960</v>
      </c>
      <c r="AU263" t="s">
        <v>1960</v>
      </c>
      <c r="AV263" t="s">
        <v>1960</v>
      </c>
      <c r="AW263" t="s">
        <v>1960</v>
      </c>
      <c r="AX263" t="s">
        <v>1960</v>
      </c>
      <c r="AY263" t="s">
        <v>1960</v>
      </c>
      <c r="AZ263" t="s">
        <v>1960</v>
      </c>
    </row>
    <row r="264" spans="1:52" x14ac:dyDescent="0.2">
      <c r="A264" t="s">
        <v>1960</v>
      </c>
      <c r="B264" t="s">
        <v>1960</v>
      </c>
      <c r="C264" t="s">
        <v>1960</v>
      </c>
      <c r="D264" t="s">
        <v>1960</v>
      </c>
      <c r="E264" t="s">
        <v>1960</v>
      </c>
      <c r="F264" t="s">
        <v>1960</v>
      </c>
      <c r="G264" t="s">
        <v>1960</v>
      </c>
      <c r="H264" t="s">
        <v>1960</v>
      </c>
      <c r="I264" t="s">
        <v>1960</v>
      </c>
      <c r="J264" t="s">
        <v>1960</v>
      </c>
      <c r="K264" t="s">
        <v>1960</v>
      </c>
      <c r="L264" t="s">
        <v>1960</v>
      </c>
      <c r="M264" t="s">
        <v>1960</v>
      </c>
      <c r="N264" t="s">
        <v>1960</v>
      </c>
      <c r="O264" t="s">
        <v>1960</v>
      </c>
      <c r="P264" t="s">
        <v>1960</v>
      </c>
      <c r="Q264" t="s">
        <v>1960</v>
      </c>
      <c r="R264" t="s">
        <v>1960</v>
      </c>
      <c r="S264" t="s">
        <v>1960</v>
      </c>
      <c r="T264" t="s">
        <v>1960</v>
      </c>
      <c r="U264" t="s">
        <v>1960</v>
      </c>
      <c r="V264" t="s">
        <v>1960</v>
      </c>
      <c r="W264" t="s">
        <v>1960</v>
      </c>
      <c r="X264" t="s">
        <v>1960</v>
      </c>
      <c r="Y264" t="s">
        <v>1960</v>
      </c>
      <c r="Z264" t="s">
        <v>1960</v>
      </c>
      <c r="AA264" t="s">
        <v>1960</v>
      </c>
      <c r="AB264" t="s">
        <v>1960</v>
      </c>
      <c r="AC264" t="s">
        <v>1960</v>
      </c>
      <c r="AD264" t="s">
        <v>1960</v>
      </c>
      <c r="AE264" t="s">
        <v>1960</v>
      </c>
      <c r="AF264" t="s">
        <v>1960</v>
      </c>
      <c r="AG264" t="s">
        <v>1960</v>
      </c>
      <c r="AH264" t="s">
        <v>1960</v>
      </c>
      <c r="AI264" t="s">
        <v>1960</v>
      </c>
      <c r="AJ264" t="s">
        <v>1960</v>
      </c>
      <c r="AK264" t="s">
        <v>1960</v>
      </c>
      <c r="AL264" t="s">
        <v>1960</v>
      </c>
      <c r="AM264" t="s">
        <v>1960</v>
      </c>
      <c r="AN264" t="s">
        <v>1960</v>
      </c>
      <c r="AO264" t="s">
        <v>1960</v>
      </c>
      <c r="AP264" t="s">
        <v>1960</v>
      </c>
      <c r="AQ264" t="s">
        <v>1960</v>
      </c>
      <c r="AR264" t="s">
        <v>1960</v>
      </c>
      <c r="AS264" t="s">
        <v>1960</v>
      </c>
      <c r="AT264" t="s">
        <v>1960</v>
      </c>
      <c r="AU264" t="s">
        <v>1960</v>
      </c>
      <c r="AV264" t="s">
        <v>1960</v>
      </c>
      <c r="AW264" t="s">
        <v>1960</v>
      </c>
      <c r="AX264" t="s">
        <v>1960</v>
      </c>
      <c r="AY264" t="s">
        <v>1960</v>
      </c>
      <c r="AZ264" t="s">
        <v>1960</v>
      </c>
    </row>
    <row r="265" spans="1:52" x14ac:dyDescent="0.2">
      <c r="A265" t="s">
        <v>1960</v>
      </c>
      <c r="B265" t="s">
        <v>1960</v>
      </c>
      <c r="C265" t="s">
        <v>1960</v>
      </c>
      <c r="D265" t="s">
        <v>1960</v>
      </c>
      <c r="E265" t="s">
        <v>1960</v>
      </c>
      <c r="F265" t="s">
        <v>1960</v>
      </c>
      <c r="G265" t="s">
        <v>1960</v>
      </c>
      <c r="H265" t="s">
        <v>1960</v>
      </c>
      <c r="I265" t="s">
        <v>1960</v>
      </c>
      <c r="J265" t="s">
        <v>1960</v>
      </c>
      <c r="K265" t="s">
        <v>1960</v>
      </c>
      <c r="L265" t="s">
        <v>1960</v>
      </c>
      <c r="M265" t="s">
        <v>1960</v>
      </c>
      <c r="N265" t="s">
        <v>1960</v>
      </c>
      <c r="O265" t="s">
        <v>1960</v>
      </c>
      <c r="P265" t="s">
        <v>1960</v>
      </c>
      <c r="Q265" t="s">
        <v>1960</v>
      </c>
      <c r="R265" t="s">
        <v>1960</v>
      </c>
      <c r="S265" t="s">
        <v>1960</v>
      </c>
      <c r="T265" t="s">
        <v>1960</v>
      </c>
      <c r="U265" t="s">
        <v>1960</v>
      </c>
      <c r="V265" t="s">
        <v>1960</v>
      </c>
      <c r="W265" t="s">
        <v>1960</v>
      </c>
      <c r="X265" t="s">
        <v>1960</v>
      </c>
      <c r="Y265" t="s">
        <v>1960</v>
      </c>
      <c r="Z265" t="s">
        <v>1960</v>
      </c>
      <c r="AA265" t="s">
        <v>1960</v>
      </c>
      <c r="AB265" t="s">
        <v>1960</v>
      </c>
      <c r="AC265" t="s">
        <v>1960</v>
      </c>
      <c r="AD265" t="s">
        <v>1960</v>
      </c>
      <c r="AE265" t="s">
        <v>1960</v>
      </c>
      <c r="AF265" t="s">
        <v>1960</v>
      </c>
      <c r="AG265" t="s">
        <v>1960</v>
      </c>
      <c r="AH265" t="s">
        <v>1960</v>
      </c>
      <c r="AI265" t="s">
        <v>1960</v>
      </c>
      <c r="AJ265" t="s">
        <v>1960</v>
      </c>
      <c r="AK265" t="s">
        <v>1960</v>
      </c>
      <c r="AL265" t="s">
        <v>1960</v>
      </c>
      <c r="AM265" t="s">
        <v>1960</v>
      </c>
      <c r="AN265" t="s">
        <v>1960</v>
      </c>
      <c r="AO265" t="s">
        <v>1960</v>
      </c>
      <c r="AP265" t="s">
        <v>1960</v>
      </c>
      <c r="AQ265" t="s">
        <v>1960</v>
      </c>
      <c r="AR265" t="s">
        <v>1960</v>
      </c>
      <c r="AS265" t="s">
        <v>1960</v>
      </c>
      <c r="AT265" t="s">
        <v>1960</v>
      </c>
      <c r="AU265" t="s">
        <v>1960</v>
      </c>
      <c r="AV265" t="s">
        <v>1960</v>
      </c>
      <c r="AW265" t="s">
        <v>1960</v>
      </c>
      <c r="AX265" t="s">
        <v>1960</v>
      </c>
      <c r="AY265" t="s">
        <v>1960</v>
      </c>
      <c r="AZ265" t="s">
        <v>1960</v>
      </c>
    </row>
    <row r="266" spans="1:52" x14ac:dyDescent="0.2">
      <c r="A266" t="s">
        <v>1960</v>
      </c>
      <c r="B266" t="s">
        <v>1960</v>
      </c>
      <c r="C266" t="s">
        <v>1960</v>
      </c>
      <c r="D266" t="s">
        <v>1960</v>
      </c>
      <c r="E266" t="s">
        <v>1960</v>
      </c>
      <c r="F266" t="s">
        <v>1960</v>
      </c>
      <c r="G266" t="s">
        <v>1960</v>
      </c>
      <c r="H266" t="s">
        <v>1960</v>
      </c>
      <c r="I266" t="s">
        <v>1960</v>
      </c>
      <c r="J266" t="s">
        <v>1960</v>
      </c>
      <c r="K266" t="s">
        <v>1960</v>
      </c>
      <c r="L266" t="s">
        <v>1960</v>
      </c>
      <c r="M266" t="s">
        <v>1960</v>
      </c>
      <c r="N266" t="s">
        <v>1960</v>
      </c>
      <c r="O266" t="s">
        <v>1960</v>
      </c>
      <c r="P266" t="s">
        <v>1960</v>
      </c>
      <c r="Q266" t="s">
        <v>1960</v>
      </c>
      <c r="R266" t="s">
        <v>1960</v>
      </c>
      <c r="S266" t="s">
        <v>1960</v>
      </c>
      <c r="T266" t="s">
        <v>1960</v>
      </c>
      <c r="U266" t="s">
        <v>1960</v>
      </c>
      <c r="V266" t="s">
        <v>1960</v>
      </c>
      <c r="W266" t="s">
        <v>1960</v>
      </c>
      <c r="X266" t="s">
        <v>1960</v>
      </c>
      <c r="Y266" t="s">
        <v>1960</v>
      </c>
      <c r="Z266" t="s">
        <v>1960</v>
      </c>
      <c r="AA266" t="s">
        <v>1960</v>
      </c>
      <c r="AB266" t="s">
        <v>1960</v>
      </c>
      <c r="AC266" t="s">
        <v>1960</v>
      </c>
      <c r="AD266" t="s">
        <v>1960</v>
      </c>
      <c r="AE266" t="s">
        <v>1960</v>
      </c>
      <c r="AF266" t="s">
        <v>1960</v>
      </c>
      <c r="AG266" t="s">
        <v>1960</v>
      </c>
      <c r="AH266" t="s">
        <v>1960</v>
      </c>
      <c r="AI266" t="s">
        <v>1960</v>
      </c>
      <c r="AJ266" t="s">
        <v>1960</v>
      </c>
      <c r="AK266" t="s">
        <v>1960</v>
      </c>
      <c r="AL266" t="s">
        <v>1960</v>
      </c>
      <c r="AM266" t="s">
        <v>1960</v>
      </c>
      <c r="AN266" t="s">
        <v>1960</v>
      </c>
      <c r="AO266" t="s">
        <v>1960</v>
      </c>
      <c r="AP266" t="s">
        <v>1960</v>
      </c>
      <c r="AQ266" t="s">
        <v>1960</v>
      </c>
      <c r="AR266" t="s">
        <v>1960</v>
      </c>
      <c r="AS266" t="s">
        <v>1960</v>
      </c>
      <c r="AT266" t="s">
        <v>1960</v>
      </c>
      <c r="AU266" t="s">
        <v>1960</v>
      </c>
      <c r="AV266" t="s">
        <v>1960</v>
      </c>
      <c r="AW266" t="s">
        <v>1960</v>
      </c>
      <c r="AX266" t="s">
        <v>1960</v>
      </c>
      <c r="AY266" t="s">
        <v>1960</v>
      </c>
      <c r="AZ266" t="s">
        <v>1960</v>
      </c>
    </row>
    <row r="267" spans="1:52" x14ac:dyDescent="0.2">
      <c r="A267" t="s">
        <v>1960</v>
      </c>
      <c r="B267" t="s">
        <v>1960</v>
      </c>
      <c r="C267" t="s">
        <v>1960</v>
      </c>
      <c r="D267" t="s">
        <v>1960</v>
      </c>
      <c r="E267" t="s">
        <v>1960</v>
      </c>
      <c r="F267" t="s">
        <v>1960</v>
      </c>
      <c r="G267" t="s">
        <v>1960</v>
      </c>
      <c r="H267" t="s">
        <v>1960</v>
      </c>
      <c r="I267" t="s">
        <v>1960</v>
      </c>
      <c r="J267" t="s">
        <v>1960</v>
      </c>
      <c r="K267" t="s">
        <v>1960</v>
      </c>
      <c r="L267" t="s">
        <v>1960</v>
      </c>
      <c r="M267" t="s">
        <v>1960</v>
      </c>
      <c r="N267" t="s">
        <v>1960</v>
      </c>
      <c r="O267" t="s">
        <v>1960</v>
      </c>
      <c r="P267" t="s">
        <v>1960</v>
      </c>
      <c r="Q267" t="s">
        <v>1960</v>
      </c>
      <c r="R267" t="s">
        <v>1960</v>
      </c>
      <c r="S267" t="s">
        <v>1960</v>
      </c>
      <c r="T267" t="s">
        <v>1960</v>
      </c>
      <c r="U267" t="s">
        <v>1960</v>
      </c>
      <c r="V267" t="s">
        <v>1960</v>
      </c>
      <c r="W267" t="s">
        <v>1960</v>
      </c>
      <c r="X267" t="s">
        <v>1960</v>
      </c>
      <c r="Y267" t="s">
        <v>1960</v>
      </c>
      <c r="Z267" t="s">
        <v>1960</v>
      </c>
      <c r="AA267" t="s">
        <v>1960</v>
      </c>
      <c r="AB267" t="s">
        <v>1960</v>
      </c>
      <c r="AC267" t="s">
        <v>1960</v>
      </c>
      <c r="AD267" t="s">
        <v>1960</v>
      </c>
      <c r="AE267" t="s">
        <v>1960</v>
      </c>
      <c r="AF267" t="s">
        <v>1960</v>
      </c>
      <c r="AG267" t="s">
        <v>1960</v>
      </c>
      <c r="AH267" t="s">
        <v>1960</v>
      </c>
      <c r="AI267" t="s">
        <v>1960</v>
      </c>
      <c r="AJ267" t="s">
        <v>1960</v>
      </c>
      <c r="AK267" t="s">
        <v>1960</v>
      </c>
      <c r="AL267" t="s">
        <v>1960</v>
      </c>
      <c r="AM267" t="s">
        <v>1960</v>
      </c>
      <c r="AN267" t="s">
        <v>1960</v>
      </c>
      <c r="AO267" t="s">
        <v>1960</v>
      </c>
      <c r="AP267" t="s">
        <v>1960</v>
      </c>
      <c r="AQ267" t="s">
        <v>1960</v>
      </c>
      <c r="AR267" t="s">
        <v>1960</v>
      </c>
      <c r="AS267" t="s">
        <v>1960</v>
      </c>
      <c r="AT267" t="s">
        <v>1960</v>
      </c>
      <c r="AU267" t="s">
        <v>1960</v>
      </c>
      <c r="AV267" t="s">
        <v>1960</v>
      </c>
      <c r="AW267" t="s">
        <v>1960</v>
      </c>
      <c r="AX267" t="s">
        <v>1960</v>
      </c>
      <c r="AY267" t="s">
        <v>1960</v>
      </c>
      <c r="AZ267" t="s">
        <v>1960</v>
      </c>
    </row>
    <row r="268" spans="1:52" x14ac:dyDescent="0.2">
      <c r="A268" t="s">
        <v>1960</v>
      </c>
      <c r="B268" t="s">
        <v>1960</v>
      </c>
      <c r="C268" t="s">
        <v>1960</v>
      </c>
      <c r="D268" t="s">
        <v>1960</v>
      </c>
      <c r="E268" t="s">
        <v>1960</v>
      </c>
      <c r="F268" t="s">
        <v>1960</v>
      </c>
      <c r="G268" t="s">
        <v>1960</v>
      </c>
      <c r="H268" t="s">
        <v>1960</v>
      </c>
      <c r="I268" t="s">
        <v>1960</v>
      </c>
      <c r="J268" t="s">
        <v>1960</v>
      </c>
      <c r="K268" t="s">
        <v>1960</v>
      </c>
      <c r="L268" t="s">
        <v>1960</v>
      </c>
      <c r="M268" t="s">
        <v>1960</v>
      </c>
      <c r="N268" t="s">
        <v>1960</v>
      </c>
      <c r="O268" t="s">
        <v>1960</v>
      </c>
      <c r="P268" t="s">
        <v>1960</v>
      </c>
      <c r="Q268" t="s">
        <v>1960</v>
      </c>
      <c r="R268" t="s">
        <v>1960</v>
      </c>
      <c r="S268" t="s">
        <v>1960</v>
      </c>
      <c r="T268" t="s">
        <v>1960</v>
      </c>
      <c r="U268" t="s">
        <v>1960</v>
      </c>
      <c r="V268" t="s">
        <v>1960</v>
      </c>
      <c r="W268" t="s">
        <v>1960</v>
      </c>
      <c r="X268" t="s">
        <v>1960</v>
      </c>
      <c r="Y268" t="s">
        <v>1960</v>
      </c>
      <c r="Z268" t="s">
        <v>1960</v>
      </c>
      <c r="AA268" t="s">
        <v>1960</v>
      </c>
      <c r="AB268" t="s">
        <v>1960</v>
      </c>
      <c r="AC268" t="s">
        <v>1960</v>
      </c>
      <c r="AD268" t="s">
        <v>1960</v>
      </c>
      <c r="AE268" t="s">
        <v>1960</v>
      </c>
      <c r="AF268" t="s">
        <v>1960</v>
      </c>
      <c r="AG268" t="s">
        <v>1960</v>
      </c>
      <c r="AH268" t="s">
        <v>1960</v>
      </c>
      <c r="AI268" t="s">
        <v>1960</v>
      </c>
      <c r="AJ268" t="s">
        <v>1960</v>
      </c>
      <c r="AK268" t="s">
        <v>1960</v>
      </c>
      <c r="AL268" t="s">
        <v>1960</v>
      </c>
      <c r="AM268" t="s">
        <v>1960</v>
      </c>
      <c r="AN268" t="s">
        <v>1960</v>
      </c>
      <c r="AO268" t="s">
        <v>1960</v>
      </c>
      <c r="AP268" t="s">
        <v>1960</v>
      </c>
      <c r="AQ268" t="s">
        <v>1960</v>
      </c>
      <c r="AR268" t="s">
        <v>1960</v>
      </c>
      <c r="AS268" t="s">
        <v>1960</v>
      </c>
      <c r="AT268" t="s">
        <v>1960</v>
      </c>
      <c r="AU268" t="s">
        <v>1960</v>
      </c>
      <c r="AV268" t="s">
        <v>1960</v>
      </c>
      <c r="AW268" t="s">
        <v>1960</v>
      </c>
      <c r="AX268" t="s">
        <v>1960</v>
      </c>
      <c r="AY268" t="s">
        <v>1960</v>
      </c>
      <c r="AZ268" t="s">
        <v>1960</v>
      </c>
    </row>
    <row r="269" spans="1:52" x14ac:dyDescent="0.2">
      <c r="A269" t="s">
        <v>1960</v>
      </c>
      <c r="B269" t="s">
        <v>1960</v>
      </c>
      <c r="C269" t="s">
        <v>1960</v>
      </c>
      <c r="D269" t="s">
        <v>1960</v>
      </c>
      <c r="E269" t="s">
        <v>1960</v>
      </c>
      <c r="F269" t="s">
        <v>1960</v>
      </c>
      <c r="G269" t="s">
        <v>1960</v>
      </c>
      <c r="H269" t="s">
        <v>1960</v>
      </c>
      <c r="I269" t="s">
        <v>1960</v>
      </c>
      <c r="J269" t="s">
        <v>1960</v>
      </c>
      <c r="K269" t="s">
        <v>1960</v>
      </c>
      <c r="L269" t="s">
        <v>1960</v>
      </c>
      <c r="M269" t="s">
        <v>1960</v>
      </c>
      <c r="N269" t="s">
        <v>1960</v>
      </c>
      <c r="O269" t="s">
        <v>1960</v>
      </c>
      <c r="P269" t="s">
        <v>1960</v>
      </c>
      <c r="Q269" t="s">
        <v>1960</v>
      </c>
      <c r="R269" t="s">
        <v>1960</v>
      </c>
      <c r="S269" t="s">
        <v>1960</v>
      </c>
      <c r="T269" t="s">
        <v>1960</v>
      </c>
      <c r="U269" t="s">
        <v>1960</v>
      </c>
      <c r="V269" t="s">
        <v>1960</v>
      </c>
      <c r="W269" t="s">
        <v>1960</v>
      </c>
      <c r="X269" t="s">
        <v>1960</v>
      </c>
      <c r="Y269" t="s">
        <v>1960</v>
      </c>
      <c r="Z269" t="s">
        <v>1960</v>
      </c>
      <c r="AA269" t="s">
        <v>1960</v>
      </c>
      <c r="AB269" t="s">
        <v>1960</v>
      </c>
      <c r="AC269" t="s">
        <v>1960</v>
      </c>
      <c r="AD269" t="s">
        <v>1960</v>
      </c>
      <c r="AE269" t="s">
        <v>1960</v>
      </c>
      <c r="AF269" t="s">
        <v>1960</v>
      </c>
      <c r="AG269" t="s">
        <v>1960</v>
      </c>
      <c r="AH269" t="s">
        <v>1960</v>
      </c>
      <c r="AI269" t="s">
        <v>1960</v>
      </c>
      <c r="AJ269" t="s">
        <v>1960</v>
      </c>
      <c r="AK269" t="s">
        <v>1960</v>
      </c>
      <c r="AL269" t="s">
        <v>1960</v>
      </c>
      <c r="AM269" t="s">
        <v>1960</v>
      </c>
      <c r="AN269" t="s">
        <v>1960</v>
      </c>
      <c r="AO269" t="s">
        <v>1960</v>
      </c>
      <c r="AP269" t="s">
        <v>1960</v>
      </c>
      <c r="AQ269" t="s">
        <v>1960</v>
      </c>
      <c r="AR269" t="s">
        <v>1960</v>
      </c>
      <c r="AS269" t="s">
        <v>1960</v>
      </c>
      <c r="AT269" t="s">
        <v>1960</v>
      </c>
      <c r="AU269" t="s">
        <v>1960</v>
      </c>
      <c r="AV269" t="s">
        <v>1960</v>
      </c>
      <c r="AW269" t="s">
        <v>1960</v>
      </c>
      <c r="AX269" t="s">
        <v>1960</v>
      </c>
      <c r="AY269" t="s">
        <v>1960</v>
      </c>
      <c r="AZ269" t="s">
        <v>1960</v>
      </c>
    </row>
    <row r="270" spans="1:52" x14ac:dyDescent="0.2">
      <c r="A270" t="s">
        <v>1960</v>
      </c>
      <c r="B270" t="s">
        <v>1960</v>
      </c>
      <c r="C270" t="s">
        <v>1960</v>
      </c>
      <c r="D270" t="s">
        <v>1960</v>
      </c>
      <c r="E270" t="s">
        <v>1960</v>
      </c>
      <c r="F270" t="s">
        <v>1960</v>
      </c>
      <c r="G270" t="s">
        <v>1960</v>
      </c>
      <c r="H270" t="s">
        <v>1960</v>
      </c>
      <c r="I270" t="s">
        <v>1960</v>
      </c>
      <c r="J270" t="s">
        <v>1960</v>
      </c>
      <c r="K270" t="s">
        <v>1960</v>
      </c>
      <c r="L270" t="s">
        <v>1960</v>
      </c>
      <c r="M270" t="s">
        <v>1960</v>
      </c>
      <c r="N270" t="s">
        <v>1960</v>
      </c>
      <c r="O270" t="s">
        <v>1960</v>
      </c>
      <c r="P270" t="s">
        <v>1960</v>
      </c>
      <c r="Q270" t="s">
        <v>1960</v>
      </c>
      <c r="R270" t="s">
        <v>1960</v>
      </c>
      <c r="S270" t="s">
        <v>1960</v>
      </c>
      <c r="T270" t="s">
        <v>1960</v>
      </c>
      <c r="U270" t="s">
        <v>1960</v>
      </c>
      <c r="V270" t="s">
        <v>1960</v>
      </c>
      <c r="W270" t="s">
        <v>1960</v>
      </c>
      <c r="X270" t="s">
        <v>1960</v>
      </c>
      <c r="Y270" t="s">
        <v>1960</v>
      </c>
      <c r="Z270" t="s">
        <v>1960</v>
      </c>
      <c r="AA270" t="s">
        <v>1960</v>
      </c>
      <c r="AB270" t="s">
        <v>1960</v>
      </c>
      <c r="AC270" t="s">
        <v>1960</v>
      </c>
      <c r="AD270" t="s">
        <v>1960</v>
      </c>
      <c r="AE270" t="s">
        <v>1960</v>
      </c>
      <c r="AF270" t="s">
        <v>1960</v>
      </c>
      <c r="AG270" t="s">
        <v>1960</v>
      </c>
      <c r="AH270" t="s">
        <v>1960</v>
      </c>
      <c r="AI270" t="s">
        <v>1960</v>
      </c>
      <c r="AJ270" t="s">
        <v>1960</v>
      </c>
      <c r="AK270" t="s">
        <v>1960</v>
      </c>
      <c r="AL270" t="s">
        <v>1960</v>
      </c>
      <c r="AM270" t="s">
        <v>1960</v>
      </c>
      <c r="AN270" t="s">
        <v>1960</v>
      </c>
      <c r="AO270" t="s">
        <v>1960</v>
      </c>
      <c r="AP270" t="s">
        <v>1960</v>
      </c>
      <c r="AQ270" t="s">
        <v>1960</v>
      </c>
      <c r="AR270" t="s">
        <v>1960</v>
      </c>
      <c r="AS270" t="s">
        <v>1960</v>
      </c>
      <c r="AT270" t="s">
        <v>1960</v>
      </c>
      <c r="AU270" t="s">
        <v>1960</v>
      </c>
      <c r="AV270" t="s">
        <v>1960</v>
      </c>
      <c r="AW270" t="s">
        <v>1960</v>
      </c>
      <c r="AX270" t="s">
        <v>1960</v>
      </c>
      <c r="AY270" t="s">
        <v>1960</v>
      </c>
      <c r="AZ270" t="s">
        <v>1960</v>
      </c>
    </row>
    <row r="271" spans="1:52" x14ac:dyDescent="0.2">
      <c r="A271" t="s">
        <v>1960</v>
      </c>
      <c r="B271" t="s">
        <v>1960</v>
      </c>
      <c r="C271" t="s">
        <v>1960</v>
      </c>
      <c r="D271" t="s">
        <v>1960</v>
      </c>
      <c r="E271" t="s">
        <v>1960</v>
      </c>
      <c r="F271" t="s">
        <v>1960</v>
      </c>
      <c r="G271" t="s">
        <v>1960</v>
      </c>
      <c r="H271" t="s">
        <v>1960</v>
      </c>
      <c r="I271" t="s">
        <v>1960</v>
      </c>
      <c r="J271" t="s">
        <v>1960</v>
      </c>
      <c r="K271" t="s">
        <v>1960</v>
      </c>
      <c r="L271" t="s">
        <v>1960</v>
      </c>
      <c r="M271" t="s">
        <v>1960</v>
      </c>
      <c r="N271" t="s">
        <v>1960</v>
      </c>
      <c r="O271" t="s">
        <v>1960</v>
      </c>
      <c r="P271" t="s">
        <v>1960</v>
      </c>
      <c r="Q271" t="s">
        <v>1960</v>
      </c>
      <c r="R271" t="s">
        <v>1960</v>
      </c>
      <c r="S271" t="s">
        <v>1960</v>
      </c>
      <c r="T271" t="s">
        <v>1960</v>
      </c>
      <c r="U271" t="s">
        <v>1960</v>
      </c>
      <c r="V271" t="s">
        <v>1960</v>
      </c>
      <c r="W271" t="s">
        <v>1960</v>
      </c>
      <c r="X271" t="s">
        <v>1960</v>
      </c>
      <c r="Y271" t="s">
        <v>1960</v>
      </c>
      <c r="Z271" t="s">
        <v>1960</v>
      </c>
      <c r="AA271" t="s">
        <v>1960</v>
      </c>
      <c r="AB271" t="s">
        <v>1960</v>
      </c>
      <c r="AC271" t="s">
        <v>1960</v>
      </c>
      <c r="AD271" t="s">
        <v>1960</v>
      </c>
      <c r="AE271" t="s">
        <v>1960</v>
      </c>
      <c r="AF271" t="s">
        <v>1960</v>
      </c>
      <c r="AG271" t="s">
        <v>1960</v>
      </c>
      <c r="AH271" t="s">
        <v>1960</v>
      </c>
      <c r="AI271" t="s">
        <v>1960</v>
      </c>
      <c r="AJ271" t="s">
        <v>1960</v>
      </c>
      <c r="AK271" t="s">
        <v>1960</v>
      </c>
      <c r="AL271" t="s">
        <v>1960</v>
      </c>
      <c r="AM271" t="s">
        <v>1960</v>
      </c>
      <c r="AN271" t="s">
        <v>1960</v>
      </c>
      <c r="AO271" t="s">
        <v>1960</v>
      </c>
      <c r="AP271" t="s">
        <v>1960</v>
      </c>
      <c r="AQ271" t="s">
        <v>1960</v>
      </c>
      <c r="AR271" t="s">
        <v>1960</v>
      </c>
      <c r="AS271" t="s">
        <v>1960</v>
      </c>
      <c r="AT271" t="s">
        <v>1960</v>
      </c>
      <c r="AU271" t="s">
        <v>1960</v>
      </c>
      <c r="AV271" t="s">
        <v>1960</v>
      </c>
      <c r="AW271" t="s">
        <v>1960</v>
      </c>
      <c r="AX271" t="s">
        <v>1960</v>
      </c>
      <c r="AY271" t="s">
        <v>1960</v>
      </c>
      <c r="AZ271" t="s">
        <v>1960</v>
      </c>
    </row>
    <row r="272" spans="1:52" x14ac:dyDescent="0.2">
      <c r="A272" t="s">
        <v>1960</v>
      </c>
      <c r="B272" t="s">
        <v>1960</v>
      </c>
      <c r="C272" t="s">
        <v>1960</v>
      </c>
      <c r="D272" t="s">
        <v>1960</v>
      </c>
      <c r="E272" t="s">
        <v>1960</v>
      </c>
      <c r="F272" t="s">
        <v>1960</v>
      </c>
      <c r="G272" t="s">
        <v>1960</v>
      </c>
      <c r="H272" t="s">
        <v>1960</v>
      </c>
      <c r="I272" t="s">
        <v>1960</v>
      </c>
      <c r="J272" t="s">
        <v>1960</v>
      </c>
      <c r="K272" t="s">
        <v>1960</v>
      </c>
      <c r="L272" t="s">
        <v>1960</v>
      </c>
      <c r="M272" t="s">
        <v>1960</v>
      </c>
      <c r="N272" t="s">
        <v>1960</v>
      </c>
      <c r="O272" t="s">
        <v>1960</v>
      </c>
      <c r="P272" t="s">
        <v>1960</v>
      </c>
      <c r="Q272" t="s">
        <v>1960</v>
      </c>
      <c r="R272" t="s">
        <v>1960</v>
      </c>
      <c r="S272" t="s">
        <v>1960</v>
      </c>
      <c r="T272" t="s">
        <v>1960</v>
      </c>
      <c r="U272" t="s">
        <v>1960</v>
      </c>
      <c r="V272" t="s">
        <v>1960</v>
      </c>
      <c r="W272" t="s">
        <v>1960</v>
      </c>
      <c r="X272" t="s">
        <v>1960</v>
      </c>
      <c r="Y272" t="s">
        <v>1960</v>
      </c>
      <c r="Z272" t="s">
        <v>1960</v>
      </c>
      <c r="AA272" t="s">
        <v>1960</v>
      </c>
      <c r="AB272" t="s">
        <v>1960</v>
      </c>
      <c r="AC272" t="s">
        <v>1960</v>
      </c>
      <c r="AD272" t="s">
        <v>1960</v>
      </c>
      <c r="AE272" t="s">
        <v>1960</v>
      </c>
      <c r="AF272" t="s">
        <v>1960</v>
      </c>
      <c r="AG272" t="s">
        <v>1960</v>
      </c>
      <c r="AH272" t="s">
        <v>1960</v>
      </c>
      <c r="AI272" t="s">
        <v>1960</v>
      </c>
      <c r="AJ272" t="s">
        <v>1960</v>
      </c>
      <c r="AK272" t="s">
        <v>1960</v>
      </c>
      <c r="AL272" t="s">
        <v>1960</v>
      </c>
      <c r="AM272" t="s">
        <v>1960</v>
      </c>
      <c r="AN272" t="s">
        <v>1960</v>
      </c>
      <c r="AO272" t="s">
        <v>1960</v>
      </c>
      <c r="AP272" t="s">
        <v>1960</v>
      </c>
      <c r="AQ272" t="s">
        <v>1960</v>
      </c>
      <c r="AR272" t="s">
        <v>1960</v>
      </c>
      <c r="AS272" t="s">
        <v>1960</v>
      </c>
      <c r="AT272" t="s">
        <v>1960</v>
      </c>
      <c r="AU272" t="s">
        <v>1960</v>
      </c>
      <c r="AV272" t="s">
        <v>1960</v>
      </c>
      <c r="AW272" t="s">
        <v>1960</v>
      </c>
      <c r="AX272" t="s">
        <v>1960</v>
      </c>
      <c r="AY272" t="s">
        <v>1960</v>
      </c>
      <c r="AZ272" t="s">
        <v>1960</v>
      </c>
    </row>
    <row r="273" spans="1:52" x14ac:dyDescent="0.2">
      <c r="A273" t="s">
        <v>1960</v>
      </c>
      <c r="B273" t="s">
        <v>1960</v>
      </c>
      <c r="C273" t="s">
        <v>1960</v>
      </c>
      <c r="D273" t="s">
        <v>1960</v>
      </c>
      <c r="E273" t="s">
        <v>1960</v>
      </c>
      <c r="F273" t="s">
        <v>1960</v>
      </c>
      <c r="G273" t="s">
        <v>1960</v>
      </c>
      <c r="H273" t="s">
        <v>1960</v>
      </c>
      <c r="I273" t="s">
        <v>1960</v>
      </c>
      <c r="J273" t="s">
        <v>1960</v>
      </c>
      <c r="K273" t="s">
        <v>1960</v>
      </c>
      <c r="L273" t="s">
        <v>1960</v>
      </c>
      <c r="M273" t="s">
        <v>1960</v>
      </c>
      <c r="N273" t="s">
        <v>1960</v>
      </c>
      <c r="O273" t="s">
        <v>1960</v>
      </c>
      <c r="P273" t="s">
        <v>1960</v>
      </c>
      <c r="Q273" t="s">
        <v>1960</v>
      </c>
      <c r="R273" t="s">
        <v>1960</v>
      </c>
      <c r="S273" t="s">
        <v>1960</v>
      </c>
      <c r="T273" t="s">
        <v>1960</v>
      </c>
      <c r="U273" t="s">
        <v>1960</v>
      </c>
      <c r="V273" t="s">
        <v>1960</v>
      </c>
      <c r="W273" t="s">
        <v>1960</v>
      </c>
      <c r="X273" t="s">
        <v>1960</v>
      </c>
      <c r="Y273" t="s">
        <v>1960</v>
      </c>
      <c r="Z273" t="s">
        <v>1960</v>
      </c>
      <c r="AA273" t="s">
        <v>1960</v>
      </c>
      <c r="AB273" t="s">
        <v>1960</v>
      </c>
      <c r="AC273" t="s">
        <v>1960</v>
      </c>
      <c r="AD273" t="s">
        <v>1960</v>
      </c>
      <c r="AE273" t="s">
        <v>1960</v>
      </c>
      <c r="AF273" t="s">
        <v>1960</v>
      </c>
      <c r="AG273" t="s">
        <v>1960</v>
      </c>
      <c r="AH273" t="s">
        <v>1960</v>
      </c>
      <c r="AI273" t="s">
        <v>1960</v>
      </c>
      <c r="AJ273" t="s">
        <v>1960</v>
      </c>
      <c r="AK273" t="s">
        <v>1960</v>
      </c>
      <c r="AL273" t="s">
        <v>1960</v>
      </c>
      <c r="AM273" t="s">
        <v>1960</v>
      </c>
      <c r="AN273" t="s">
        <v>1960</v>
      </c>
      <c r="AO273" t="s">
        <v>1960</v>
      </c>
      <c r="AP273" t="s">
        <v>1960</v>
      </c>
      <c r="AQ273" t="s">
        <v>1960</v>
      </c>
      <c r="AR273" t="s">
        <v>1960</v>
      </c>
      <c r="AS273" t="s">
        <v>1960</v>
      </c>
      <c r="AT273" t="s">
        <v>1960</v>
      </c>
      <c r="AU273" t="s">
        <v>1960</v>
      </c>
      <c r="AV273" t="s">
        <v>1960</v>
      </c>
      <c r="AW273" t="s">
        <v>1960</v>
      </c>
      <c r="AX273" t="s">
        <v>1960</v>
      </c>
      <c r="AY273" t="s">
        <v>1960</v>
      </c>
      <c r="AZ273" t="s">
        <v>1960</v>
      </c>
    </row>
    <row r="274" spans="1:52" x14ac:dyDescent="0.2">
      <c r="A274" t="s">
        <v>1960</v>
      </c>
      <c r="B274" t="s">
        <v>1960</v>
      </c>
      <c r="C274" t="s">
        <v>1960</v>
      </c>
      <c r="D274" t="s">
        <v>1960</v>
      </c>
      <c r="E274" t="s">
        <v>1960</v>
      </c>
      <c r="F274" t="s">
        <v>1960</v>
      </c>
      <c r="G274" t="s">
        <v>1960</v>
      </c>
      <c r="H274" t="s">
        <v>1960</v>
      </c>
      <c r="I274" t="s">
        <v>1960</v>
      </c>
      <c r="J274" t="s">
        <v>1960</v>
      </c>
      <c r="K274" t="s">
        <v>1960</v>
      </c>
      <c r="L274" t="s">
        <v>1960</v>
      </c>
      <c r="M274" t="s">
        <v>1960</v>
      </c>
      <c r="N274" t="s">
        <v>1960</v>
      </c>
      <c r="O274" t="s">
        <v>1960</v>
      </c>
      <c r="P274" t="s">
        <v>1960</v>
      </c>
      <c r="Q274" t="s">
        <v>1960</v>
      </c>
      <c r="R274" t="s">
        <v>1960</v>
      </c>
      <c r="S274" t="s">
        <v>1960</v>
      </c>
      <c r="T274" t="s">
        <v>1960</v>
      </c>
      <c r="U274" t="s">
        <v>1960</v>
      </c>
      <c r="V274" t="s">
        <v>1960</v>
      </c>
      <c r="W274" t="s">
        <v>1960</v>
      </c>
      <c r="X274" t="s">
        <v>1960</v>
      </c>
      <c r="Y274" t="s">
        <v>1960</v>
      </c>
      <c r="Z274" t="s">
        <v>1960</v>
      </c>
      <c r="AA274" t="s">
        <v>1960</v>
      </c>
      <c r="AB274" t="s">
        <v>1960</v>
      </c>
      <c r="AC274" t="s">
        <v>1960</v>
      </c>
      <c r="AD274" t="s">
        <v>1960</v>
      </c>
      <c r="AE274" t="s">
        <v>1960</v>
      </c>
      <c r="AF274" t="s">
        <v>1960</v>
      </c>
      <c r="AG274" t="s">
        <v>1960</v>
      </c>
      <c r="AH274" t="s">
        <v>1960</v>
      </c>
      <c r="AI274" t="s">
        <v>1960</v>
      </c>
      <c r="AJ274" t="s">
        <v>1960</v>
      </c>
      <c r="AK274" t="s">
        <v>1960</v>
      </c>
      <c r="AL274" t="s">
        <v>1960</v>
      </c>
      <c r="AM274" t="s">
        <v>1960</v>
      </c>
      <c r="AN274" t="s">
        <v>1960</v>
      </c>
      <c r="AO274" t="s">
        <v>1960</v>
      </c>
      <c r="AP274" t="s">
        <v>1960</v>
      </c>
      <c r="AQ274" t="s">
        <v>1960</v>
      </c>
      <c r="AR274" t="s">
        <v>1960</v>
      </c>
      <c r="AS274" t="s">
        <v>1960</v>
      </c>
      <c r="AT274" t="s">
        <v>1960</v>
      </c>
      <c r="AU274" t="s">
        <v>1960</v>
      </c>
      <c r="AV274" t="s">
        <v>1960</v>
      </c>
      <c r="AW274" t="s">
        <v>1960</v>
      </c>
      <c r="AX274" t="s">
        <v>1960</v>
      </c>
      <c r="AY274" t="s">
        <v>1960</v>
      </c>
      <c r="AZ274" t="s">
        <v>1960</v>
      </c>
    </row>
    <row r="275" spans="1:52" x14ac:dyDescent="0.2">
      <c r="A275" t="s">
        <v>1960</v>
      </c>
      <c r="B275" t="s">
        <v>1960</v>
      </c>
      <c r="C275" t="s">
        <v>1960</v>
      </c>
      <c r="D275" t="s">
        <v>1960</v>
      </c>
      <c r="E275" t="s">
        <v>1960</v>
      </c>
      <c r="F275" t="s">
        <v>1960</v>
      </c>
      <c r="G275" t="s">
        <v>1960</v>
      </c>
      <c r="H275" t="s">
        <v>1960</v>
      </c>
      <c r="I275" t="s">
        <v>1960</v>
      </c>
      <c r="J275" t="s">
        <v>1960</v>
      </c>
      <c r="K275" t="s">
        <v>1960</v>
      </c>
      <c r="L275" t="s">
        <v>1960</v>
      </c>
      <c r="M275" t="s">
        <v>1960</v>
      </c>
      <c r="N275" t="s">
        <v>1960</v>
      </c>
      <c r="O275" t="s">
        <v>1960</v>
      </c>
      <c r="P275" t="s">
        <v>1960</v>
      </c>
      <c r="Q275" t="s">
        <v>1960</v>
      </c>
      <c r="R275" t="s">
        <v>1960</v>
      </c>
      <c r="S275" t="s">
        <v>1960</v>
      </c>
      <c r="T275" t="s">
        <v>1960</v>
      </c>
      <c r="U275" t="s">
        <v>1960</v>
      </c>
      <c r="V275" t="s">
        <v>1960</v>
      </c>
      <c r="W275" t="s">
        <v>1960</v>
      </c>
      <c r="X275" t="s">
        <v>1960</v>
      </c>
      <c r="Y275" t="s">
        <v>1960</v>
      </c>
      <c r="Z275" t="s">
        <v>1960</v>
      </c>
      <c r="AA275" t="s">
        <v>1960</v>
      </c>
      <c r="AB275" t="s">
        <v>1960</v>
      </c>
      <c r="AC275" t="s">
        <v>1960</v>
      </c>
      <c r="AD275" t="s">
        <v>1960</v>
      </c>
      <c r="AE275" t="s">
        <v>1960</v>
      </c>
      <c r="AF275" t="s">
        <v>1960</v>
      </c>
      <c r="AG275" t="s">
        <v>1960</v>
      </c>
      <c r="AH275" t="s">
        <v>1960</v>
      </c>
      <c r="AI275" t="s">
        <v>1960</v>
      </c>
      <c r="AJ275" t="s">
        <v>1960</v>
      </c>
      <c r="AK275" t="s">
        <v>1960</v>
      </c>
      <c r="AL275" t="s">
        <v>1960</v>
      </c>
      <c r="AM275" t="s">
        <v>1960</v>
      </c>
      <c r="AN275" t="s">
        <v>1960</v>
      </c>
      <c r="AO275" t="s">
        <v>1960</v>
      </c>
      <c r="AP275" t="s">
        <v>1960</v>
      </c>
      <c r="AQ275" t="s">
        <v>1960</v>
      </c>
      <c r="AR275" t="s">
        <v>1960</v>
      </c>
      <c r="AS275" t="s">
        <v>1960</v>
      </c>
      <c r="AT275" t="s">
        <v>1960</v>
      </c>
      <c r="AU275" t="s">
        <v>1960</v>
      </c>
      <c r="AV275" t="s">
        <v>1960</v>
      </c>
      <c r="AW275" t="s">
        <v>1960</v>
      </c>
      <c r="AX275" t="s">
        <v>1960</v>
      </c>
      <c r="AY275" t="s">
        <v>1960</v>
      </c>
      <c r="AZ275" t="s">
        <v>1960</v>
      </c>
    </row>
    <row r="276" spans="1:52" x14ac:dyDescent="0.2">
      <c r="A276" t="s">
        <v>1960</v>
      </c>
      <c r="B276" t="s">
        <v>1960</v>
      </c>
      <c r="C276" t="s">
        <v>1960</v>
      </c>
      <c r="D276" t="s">
        <v>1960</v>
      </c>
      <c r="E276" t="s">
        <v>1960</v>
      </c>
      <c r="F276" t="s">
        <v>1960</v>
      </c>
      <c r="G276" t="s">
        <v>1960</v>
      </c>
      <c r="H276" t="s">
        <v>1960</v>
      </c>
      <c r="I276" t="s">
        <v>1960</v>
      </c>
      <c r="J276" t="s">
        <v>1960</v>
      </c>
      <c r="K276" t="s">
        <v>1960</v>
      </c>
      <c r="L276" t="s">
        <v>1960</v>
      </c>
      <c r="M276" t="s">
        <v>1960</v>
      </c>
      <c r="N276" t="s">
        <v>1960</v>
      </c>
      <c r="O276" t="s">
        <v>1960</v>
      </c>
      <c r="P276" t="s">
        <v>1960</v>
      </c>
      <c r="Q276" t="s">
        <v>1960</v>
      </c>
      <c r="R276" t="s">
        <v>1960</v>
      </c>
      <c r="S276" t="s">
        <v>1960</v>
      </c>
      <c r="T276" t="s">
        <v>1960</v>
      </c>
      <c r="U276" t="s">
        <v>1960</v>
      </c>
      <c r="V276" t="s">
        <v>1960</v>
      </c>
      <c r="W276" t="s">
        <v>1960</v>
      </c>
      <c r="X276" t="s">
        <v>1960</v>
      </c>
      <c r="Y276" t="s">
        <v>1960</v>
      </c>
      <c r="Z276" t="s">
        <v>1960</v>
      </c>
      <c r="AA276" t="s">
        <v>1960</v>
      </c>
      <c r="AB276" t="s">
        <v>1960</v>
      </c>
      <c r="AC276" t="s">
        <v>1960</v>
      </c>
      <c r="AD276" t="s">
        <v>1960</v>
      </c>
      <c r="AE276" t="s">
        <v>1960</v>
      </c>
      <c r="AF276" t="s">
        <v>1960</v>
      </c>
      <c r="AG276" t="s">
        <v>1960</v>
      </c>
      <c r="AH276" t="s">
        <v>1960</v>
      </c>
      <c r="AI276" t="s">
        <v>1960</v>
      </c>
      <c r="AJ276" t="s">
        <v>1960</v>
      </c>
      <c r="AK276" t="s">
        <v>1960</v>
      </c>
      <c r="AL276" t="s">
        <v>1960</v>
      </c>
      <c r="AM276" t="s">
        <v>1960</v>
      </c>
      <c r="AN276" t="s">
        <v>1960</v>
      </c>
      <c r="AO276" t="s">
        <v>1960</v>
      </c>
      <c r="AP276" t="s">
        <v>1960</v>
      </c>
      <c r="AQ276" t="s">
        <v>1960</v>
      </c>
      <c r="AR276" t="s">
        <v>1960</v>
      </c>
      <c r="AS276" t="s">
        <v>1960</v>
      </c>
      <c r="AT276" t="s">
        <v>1960</v>
      </c>
      <c r="AU276" t="s">
        <v>1960</v>
      </c>
      <c r="AV276" t="s">
        <v>1960</v>
      </c>
      <c r="AW276" t="s">
        <v>1960</v>
      </c>
      <c r="AX276" t="s">
        <v>1960</v>
      </c>
      <c r="AY276" t="s">
        <v>1960</v>
      </c>
      <c r="AZ276" t="s">
        <v>1960</v>
      </c>
    </row>
    <row r="277" spans="1:52" x14ac:dyDescent="0.2">
      <c r="A277" t="s">
        <v>1960</v>
      </c>
      <c r="B277" t="s">
        <v>1960</v>
      </c>
      <c r="C277" t="s">
        <v>1960</v>
      </c>
      <c r="D277" t="s">
        <v>1960</v>
      </c>
      <c r="E277" t="s">
        <v>1960</v>
      </c>
      <c r="F277" t="s">
        <v>1960</v>
      </c>
      <c r="G277" t="s">
        <v>1960</v>
      </c>
      <c r="H277" t="s">
        <v>1960</v>
      </c>
      <c r="I277" t="s">
        <v>1960</v>
      </c>
      <c r="J277" t="s">
        <v>1960</v>
      </c>
      <c r="K277" t="s">
        <v>1960</v>
      </c>
      <c r="L277" t="s">
        <v>1960</v>
      </c>
      <c r="M277" t="s">
        <v>1960</v>
      </c>
      <c r="N277" t="s">
        <v>1960</v>
      </c>
      <c r="O277" t="s">
        <v>1960</v>
      </c>
      <c r="P277" t="s">
        <v>1960</v>
      </c>
      <c r="Q277" t="s">
        <v>1960</v>
      </c>
      <c r="R277" t="s">
        <v>1960</v>
      </c>
      <c r="S277" t="s">
        <v>1960</v>
      </c>
      <c r="T277" t="s">
        <v>1960</v>
      </c>
      <c r="U277" t="s">
        <v>1960</v>
      </c>
      <c r="V277" t="s">
        <v>1960</v>
      </c>
      <c r="W277" t="s">
        <v>1960</v>
      </c>
      <c r="X277" t="s">
        <v>1960</v>
      </c>
      <c r="Y277" t="s">
        <v>1960</v>
      </c>
      <c r="Z277" t="s">
        <v>1960</v>
      </c>
      <c r="AA277" t="s">
        <v>1960</v>
      </c>
      <c r="AB277" t="s">
        <v>1960</v>
      </c>
      <c r="AC277" t="s">
        <v>1960</v>
      </c>
      <c r="AD277" t="s">
        <v>1960</v>
      </c>
      <c r="AE277" t="s">
        <v>1960</v>
      </c>
      <c r="AF277" t="s">
        <v>1960</v>
      </c>
      <c r="AG277" t="s">
        <v>1960</v>
      </c>
      <c r="AH277" t="s">
        <v>1960</v>
      </c>
      <c r="AI277" t="s">
        <v>1960</v>
      </c>
      <c r="AJ277" t="s">
        <v>1960</v>
      </c>
      <c r="AK277" t="s">
        <v>1960</v>
      </c>
      <c r="AL277" t="s">
        <v>1960</v>
      </c>
      <c r="AM277" t="s">
        <v>1960</v>
      </c>
      <c r="AN277" t="s">
        <v>1960</v>
      </c>
      <c r="AO277" t="s">
        <v>1960</v>
      </c>
      <c r="AP277" t="s">
        <v>1960</v>
      </c>
      <c r="AQ277" t="s">
        <v>1960</v>
      </c>
      <c r="AR277" t="s">
        <v>1960</v>
      </c>
      <c r="AS277" t="s">
        <v>1960</v>
      </c>
      <c r="AT277" t="s">
        <v>1960</v>
      </c>
      <c r="AU277" t="s">
        <v>1960</v>
      </c>
      <c r="AV277" t="s">
        <v>1960</v>
      </c>
      <c r="AW277" t="s">
        <v>1960</v>
      </c>
      <c r="AX277" t="s">
        <v>1960</v>
      </c>
      <c r="AY277" t="s">
        <v>1960</v>
      </c>
      <c r="AZ277" t="s">
        <v>1960</v>
      </c>
    </row>
    <row r="278" spans="1:52" x14ac:dyDescent="0.2">
      <c r="A278" t="s">
        <v>1960</v>
      </c>
      <c r="B278" t="s">
        <v>1960</v>
      </c>
      <c r="C278" t="s">
        <v>1960</v>
      </c>
      <c r="D278" t="s">
        <v>1960</v>
      </c>
      <c r="E278" t="s">
        <v>1960</v>
      </c>
      <c r="F278" t="s">
        <v>1960</v>
      </c>
      <c r="G278" t="s">
        <v>1960</v>
      </c>
      <c r="H278" t="s">
        <v>1960</v>
      </c>
      <c r="I278" t="s">
        <v>1960</v>
      </c>
      <c r="J278" t="s">
        <v>1960</v>
      </c>
      <c r="K278" t="s">
        <v>1960</v>
      </c>
      <c r="L278" t="s">
        <v>1960</v>
      </c>
      <c r="M278" t="s">
        <v>1960</v>
      </c>
      <c r="N278" t="s">
        <v>1960</v>
      </c>
      <c r="O278" t="s">
        <v>1960</v>
      </c>
      <c r="P278" t="s">
        <v>1960</v>
      </c>
      <c r="Q278" t="s">
        <v>1960</v>
      </c>
      <c r="R278" t="s">
        <v>1960</v>
      </c>
      <c r="S278" t="s">
        <v>1960</v>
      </c>
      <c r="T278" t="s">
        <v>1960</v>
      </c>
      <c r="U278" t="s">
        <v>1960</v>
      </c>
      <c r="V278" t="s">
        <v>1960</v>
      </c>
      <c r="W278" t="s">
        <v>1960</v>
      </c>
      <c r="X278" t="s">
        <v>1960</v>
      </c>
      <c r="Y278" t="s">
        <v>1960</v>
      </c>
      <c r="Z278" t="s">
        <v>1960</v>
      </c>
      <c r="AA278" t="s">
        <v>1960</v>
      </c>
      <c r="AB278" t="s">
        <v>1960</v>
      </c>
      <c r="AC278" t="s">
        <v>1960</v>
      </c>
      <c r="AD278" t="s">
        <v>1960</v>
      </c>
      <c r="AE278" t="s">
        <v>1960</v>
      </c>
      <c r="AF278" t="s">
        <v>1960</v>
      </c>
      <c r="AG278" t="s">
        <v>1960</v>
      </c>
      <c r="AH278" t="s">
        <v>1960</v>
      </c>
      <c r="AI278" t="s">
        <v>1960</v>
      </c>
      <c r="AJ278" t="s">
        <v>1960</v>
      </c>
      <c r="AK278" t="s">
        <v>1960</v>
      </c>
      <c r="AL278" t="s">
        <v>1960</v>
      </c>
      <c r="AM278" t="s">
        <v>1960</v>
      </c>
      <c r="AN278" t="s">
        <v>1960</v>
      </c>
      <c r="AO278" t="s">
        <v>1960</v>
      </c>
      <c r="AP278" t="s">
        <v>1960</v>
      </c>
      <c r="AQ278" t="s">
        <v>1960</v>
      </c>
      <c r="AR278" t="s">
        <v>1960</v>
      </c>
      <c r="AS278" t="s">
        <v>1960</v>
      </c>
      <c r="AT278" t="s">
        <v>1960</v>
      </c>
      <c r="AU278" t="s">
        <v>1960</v>
      </c>
      <c r="AV278" t="s">
        <v>1960</v>
      </c>
      <c r="AW278" t="s">
        <v>1960</v>
      </c>
      <c r="AX278" t="s">
        <v>1960</v>
      </c>
      <c r="AY278" t="s">
        <v>1960</v>
      </c>
      <c r="AZ278" t="s">
        <v>1960</v>
      </c>
    </row>
    <row r="279" spans="1:52" x14ac:dyDescent="0.2">
      <c r="A279" t="s">
        <v>1960</v>
      </c>
      <c r="B279" t="s">
        <v>1960</v>
      </c>
      <c r="C279" t="s">
        <v>1960</v>
      </c>
      <c r="D279" t="s">
        <v>1960</v>
      </c>
      <c r="E279" t="s">
        <v>1960</v>
      </c>
      <c r="F279" t="s">
        <v>1960</v>
      </c>
      <c r="G279" t="s">
        <v>1960</v>
      </c>
      <c r="H279" t="s">
        <v>1960</v>
      </c>
      <c r="I279" t="s">
        <v>1960</v>
      </c>
      <c r="J279" t="s">
        <v>1960</v>
      </c>
      <c r="K279" t="s">
        <v>1960</v>
      </c>
      <c r="L279" t="s">
        <v>1960</v>
      </c>
      <c r="M279" t="s">
        <v>1960</v>
      </c>
      <c r="N279" t="s">
        <v>1960</v>
      </c>
      <c r="O279" t="s">
        <v>1960</v>
      </c>
      <c r="P279" t="s">
        <v>1960</v>
      </c>
      <c r="Q279" t="s">
        <v>1960</v>
      </c>
      <c r="R279" t="s">
        <v>1960</v>
      </c>
      <c r="S279" t="s">
        <v>1960</v>
      </c>
      <c r="T279" t="s">
        <v>1960</v>
      </c>
      <c r="U279" t="s">
        <v>1960</v>
      </c>
      <c r="V279" t="s">
        <v>1960</v>
      </c>
      <c r="W279" t="s">
        <v>1960</v>
      </c>
      <c r="X279" t="s">
        <v>1960</v>
      </c>
      <c r="Y279" t="s">
        <v>1960</v>
      </c>
      <c r="Z279" t="s">
        <v>1960</v>
      </c>
      <c r="AA279" t="s">
        <v>1960</v>
      </c>
      <c r="AB279" t="s">
        <v>1960</v>
      </c>
      <c r="AC279" t="s">
        <v>1960</v>
      </c>
      <c r="AD279" t="s">
        <v>1960</v>
      </c>
      <c r="AE279" t="s">
        <v>1960</v>
      </c>
      <c r="AF279" t="s">
        <v>1960</v>
      </c>
      <c r="AG279" t="s">
        <v>1960</v>
      </c>
      <c r="AH279" t="s">
        <v>1960</v>
      </c>
      <c r="AI279" t="s">
        <v>1960</v>
      </c>
      <c r="AJ279" t="s">
        <v>1960</v>
      </c>
      <c r="AK279" t="s">
        <v>1960</v>
      </c>
      <c r="AL279" t="s">
        <v>1960</v>
      </c>
      <c r="AM279" t="s">
        <v>1960</v>
      </c>
      <c r="AN279" t="s">
        <v>1960</v>
      </c>
      <c r="AO279" t="s">
        <v>1960</v>
      </c>
      <c r="AP279" t="s">
        <v>1960</v>
      </c>
      <c r="AQ279" t="s">
        <v>1960</v>
      </c>
      <c r="AR279" t="s">
        <v>1960</v>
      </c>
      <c r="AS279" t="s">
        <v>1960</v>
      </c>
      <c r="AT279" t="s">
        <v>1960</v>
      </c>
      <c r="AU279" t="s">
        <v>1960</v>
      </c>
      <c r="AV279" t="s">
        <v>1960</v>
      </c>
      <c r="AW279" t="s">
        <v>1960</v>
      </c>
      <c r="AX279" t="s">
        <v>1960</v>
      </c>
      <c r="AY279" t="s">
        <v>1960</v>
      </c>
      <c r="AZ279" t="s">
        <v>1960</v>
      </c>
    </row>
    <row r="280" spans="1:52" x14ac:dyDescent="0.2">
      <c r="A280" t="s">
        <v>1960</v>
      </c>
      <c r="B280" t="s">
        <v>1960</v>
      </c>
      <c r="C280" t="s">
        <v>1960</v>
      </c>
      <c r="D280" t="s">
        <v>1960</v>
      </c>
      <c r="E280" t="s">
        <v>1960</v>
      </c>
      <c r="F280" t="s">
        <v>1960</v>
      </c>
      <c r="G280" t="s">
        <v>1960</v>
      </c>
      <c r="H280" t="s">
        <v>1960</v>
      </c>
      <c r="I280" t="s">
        <v>1960</v>
      </c>
      <c r="J280" t="s">
        <v>1960</v>
      </c>
      <c r="K280" t="s">
        <v>1960</v>
      </c>
      <c r="L280" t="s">
        <v>1960</v>
      </c>
      <c r="M280" t="s">
        <v>1960</v>
      </c>
      <c r="N280" t="s">
        <v>1960</v>
      </c>
      <c r="O280" t="s">
        <v>1960</v>
      </c>
      <c r="P280" t="s">
        <v>1960</v>
      </c>
      <c r="Q280" t="s">
        <v>1960</v>
      </c>
      <c r="R280" t="s">
        <v>1960</v>
      </c>
      <c r="S280" t="s">
        <v>1960</v>
      </c>
      <c r="T280" t="s">
        <v>1960</v>
      </c>
      <c r="U280" t="s">
        <v>1960</v>
      </c>
      <c r="V280" t="s">
        <v>1960</v>
      </c>
      <c r="W280" t="s">
        <v>1960</v>
      </c>
      <c r="X280" t="s">
        <v>1960</v>
      </c>
      <c r="Y280" t="s">
        <v>1960</v>
      </c>
      <c r="Z280" t="s">
        <v>1960</v>
      </c>
      <c r="AA280" t="s">
        <v>1960</v>
      </c>
      <c r="AB280" t="s">
        <v>1960</v>
      </c>
      <c r="AC280" t="s">
        <v>1960</v>
      </c>
      <c r="AD280" t="s">
        <v>1960</v>
      </c>
      <c r="AE280" t="s">
        <v>1960</v>
      </c>
      <c r="AF280" t="s">
        <v>1960</v>
      </c>
      <c r="AG280" t="s">
        <v>1960</v>
      </c>
      <c r="AH280" t="s">
        <v>1960</v>
      </c>
      <c r="AI280" t="s">
        <v>1960</v>
      </c>
      <c r="AJ280" t="s">
        <v>1960</v>
      </c>
      <c r="AK280" t="s">
        <v>1960</v>
      </c>
      <c r="AL280" t="s">
        <v>1960</v>
      </c>
      <c r="AM280" t="s">
        <v>1960</v>
      </c>
      <c r="AN280" t="s">
        <v>1960</v>
      </c>
      <c r="AO280" t="s">
        <v>1960</v>
      </c>
      <c r="AP280" t="s">
        <v>1960</v>
      </c>
      <c r="AQ280" t="s">
        <v>1960</v>
      </c>
      <c r="AR280" t="s">
        <v>1960</v>
      </c>
      <c r="AS280" t="s">
        <v>1960</v>
      </c>
      <c r="AT280" t="s">
        <v>1960</v>
      </c>
      <c r="AU280" t="s">
        <v>1960</v>
      </c>
      <c r="AV280" t="s">
        <v>1960</v>
      </c>
      <c r="AW280" t="s">
        <v>1960</v>
      </c>
      <c r="AX280" t="s">
        <v>1960</v>
      </c>
      <c r="AY280" t="s">
        <v>1960</v>
      </c>
      <c r="AZ280" t="s">
        <v>1960</v>
      </c>
    </row>
    <row r="281" spans="1:52" x14ac:dyDescent="0.2">
      <c r="A281" t="s">
        <v>1960</v>
      </c>
      <c r="B281" t="s">
        <v>1960</v>
      </c>
      <c r="C281" t="s">
        <v>1960</v>
      </c>
      <c r="D281" t="s">
        <v>1960</v>
      </c>
      <c r="E281" t="s">
        <v>1960</v>
      </c>
      <c r="F281" t="s">
        <v>1960</v>
      </c>
      <c r="G281" t="s">
        <v>1960</v>
      </c>
      <c r="H281" t="s">
        <v>1960</v>
      </c>
      <c r="I281" t="s">
        <v>1960</v>
      </c>
      <c r="J281" t="s">
        <v>1960</v>
      </c>
      <c r="K281" t="s">
        <v>1960</v>
      </c>
      <c r="L281" t="s">
        <v>1960</v>
      </c>
      <c r="M281" t="s">
        <v>1960</v>
      </c>
      <c r="N281" t="s">
        <v>1960</v>
      </c>
      <c r="O281" t="s">
        <v>1960</v>
      </c>
      <c r="P281" t="s">
        <v>1960</v>
      </c>
      <c r="Q281" t="s">
        <v>1960</v>
      </c>
      <c r="R281" t="s">
        <v>1960</v>
      </c>
      <c r="S281" t="s">
        <v>1960</v>
      </c>
      <c r="T281" t="s">
        <v>1960</v>
      </c>
      <c r="U281" t="s">
        <v>1960</v>
      </c>
      <c r="V281" t="s">
        <v>1960</v>
      </c>
      <c r="W281" t="s">
        <v>1960</v>
      </c>
      <c r="X281" t="s">
        <v>1960</v>
      </c>
      <c r="Y281" t="s">
        <v>1960</v>
      </c>
      <c r="Z281" t="s">
        <v>1960</v>
      </c>
      <c r="AA281" t="s">
        <v>1960</v>
      </c>
      <c r="AB281" t="s">
        <v>1960</v>
      </c>
      <c r="AC281" t="s">
        <v>1960</v>
      </c>
      <c r="AD281" t="s">
        <v>1960</v>
      </c>
      <c r="AE281" t="s">
        <v>1960</v>
      </c>
      <c r="AF281" t="s">
        <v>1960</v>
      </c>
      <c r="AG281" t="s">
        <v>1960</v>
      </c>
      <c r="AH281" t="s">
        <v>1960</v>
      </c>
      <c r="AI281" t="s">
        <v>1960</v>
      </c>
      <c r="AJ281" t="s">
        <v>1960</v>
      </c>
      <c r="AK281" t="s">
        <v>1960</v>
      </c>
      <c r="AL281" t="s">
        <v>1960</v>
      </c>
      <c r="AM281" t="s">
        <v>1960</v>
      </c>
      <c r="AN281" t="s">
        <v>1960</v>
      </c>
      <c r="AO281" t="s">
        <v>1960</v>
      </c>
      <c r="AP281" t="s">
        <v>1960</v>
      </c>
      <c r="AQ281" t="s">
        <v>1960</v>
      </c>
      <c r="AR281" t="s">
        <v>1960</v>
      </c>
      <c r="AS281" t="s">
        <v>1960</v>
      </c>
      <c r="AT281" t="s">
        <v>1960</v>
      </c>
      <c r="AU281" t="s">
        <v>1960</v>
      </c>
      <c r="AV281" t="s">
        <v>1960</v>
      </c>
      <c r="AW281" t="s">
        <v>1960</v>
      </c>
      <c r="AX281" t="s">
        <v>1960</v>
      </c>
      <c r="AY281" t="s">
        <v>1960</v>
      </c>
      <c r="AZ281" t="s">
        <v>1960</v>
      </c>
    </row>
    <row r="282" spans="1:52" x14ac:dyDescent="0.2">
      <c r="A282" t="s">
        <v>1960</v>
      </c>
      <c r="B282" t="s">
        <v>1960</v>
      </c>
      <c r="C282" t="s">
        <v>1960</v>
      </c>
      <c r="D282" t="s">
        <v>1960</v>
      </c>
      <c r="E282" t="s">
        <v>1960</v>
      </c>
      <c r="F282" t="s">
        <v>1960</v>
      </c>
      <c r="G282" t="s">
        <v>1960</v>
      </c>
      <c r="H282" t="s">
        <v>1960</v>
      </c>
      <c r="I282" t="s">
        <v>1960</v>
      </c>
      <c r="J282" t="s">
        <v>1960</v>
      </c>
      <c r="K282" t="s">
        <v>1960</v>
      </c>
      <c r="L282" t="s">
        <v>1960</v>
      </c>
      <c r="M282" t="s">
        <v>1960</v>
      </c>
      <c r="N282" t="s">
        <v>1960</v>
      </c>
      <c r="O282" t="s">
        <v>1960</v>
      </c>
      <c r="P282" t="s">
        <v>1960</v>
      </c>
      <c r="Q282" t="s">
        <v>1960</v>
      </c>
      <c r="R282" t="s">
        <v>1960</v>
      </c>
      <c r="S282" t="s">
        <v>1960</v>
      </c>
      <c r="T282" t="s">
        <v>1960</v>
      </c>
      <c r="U282" t="s">
        <v>1960</v>
      </c>
      <c r="V282" t="s">
        <v>1960</v>
      </c>
      <c r="W282" t="s">
        <v>1960</v>
      </c>
      <c r="X282" t="s">
        <v>1960</v>
      </c>
      <c r="Y282" t="s">
        <v>1960</v>
      </c>
      <c r="Z282" t="s">
        <v>1960</v>
      </c>
      <c r="AA282" t="s">
        <v>1960</v>
      </c>
      <c r="AB282" t="s">
        <v>1960</v>
      </c>
      <c r="AC282" t="s">
        <v>1960</v>
      </c>
      <c r="AD282" t="s">
        <v>1960</v>
      </c>
      <c r="AE282" t="s">
        <v>1960</v>
      </c>
      <c r="AF282" t="s">
        <v>1960</v>
      </c>
      <c r="AG282" t="s">
        <v>1960</v>
      </c>
      <c r="AH282" t="s">
        <v>1960</v>
      </c>
      <c r="AI282" t="s">
        <v>1960</v>
      </c>
      <c r="AJ282" t="s">
        <v>1960</v>
      </c>
      <c r="AK282" t="s">
        <v>1960</v>
      </c>
      <c r="AL282" t="s">
        <v>1960</v>
      </c>
      <c r="AM282" t="s">
        <v>1960</v>
      </c>
      <c r="AN282" t="s">
        <v>1960</v>
      </c>
      <c r="AO282" t="s">
        <v>1960</v>
      </c>
      <c r="AP282" t="s">
        <v>1960</v>
      </c>
      <c r="AQ282" t="s">
        <v>1960</v>
      </c>
      <c r="AR282" t="s">
        <v>1960</v>
      </c>
      <c r="AS282" t="s">
        <v>1960</v>
      </c>
      <c r="AT282" t="s">
        <v>1960</v>
      </c>
      <c r="AU282" t="s">
        <v>1960</v>
      </c>
      <c r="AV282" t="s">
        <v>1960</v>
      </c>
      <c r="AW282" t="s">
        <v>1960</v>
      </c>
      <c r="AX282" t="s">
        <v>1960</v>
      </c>
      <c r="AY282" t="s">
        <v>1960</v>
      </c>
      <c r="AZ282" t="s">
        <v>1960</v>
      </c>
    </row>
    <row r="283" spans="1:52" x14ac:dyDescent="0.2">
      <c r="A283" t="s">
        <v>1960</v>
      </c>
      <c r="B283" t="s">
        <v>1960</v>
      </c>
      <c r="C283" t="s">
        <v>1960</v>
      </c>
      <c r="D283" t="s">
        <v>1960</v>
      </c>
      <c r="E283" t="s">
        <v>1960</v>
      </c>
      <c r="F283" t="s">
        <v>1960</v>
      </c>
      <c r="G283" t="s">
        <v>1960</v>
      </c>
      <c r="H283" t="s">
        <v>1960</v>
      </c>
      <c r="I283" t="s">
        <v>1960</v>
      </c>
      <c r="J283" t="s">
        <v>1960</v>
      </c>
      <c r="K283" t="s">
        <v>1960</v>
      </c>
      <c r="L283" t="s">
        <v>1960</v>
      </c>
      <c r="M283" t="s">
        <v>1960</v>
      </c>
      <c r="N283" t="s">
        <v>1960</v>
      </c>
      <c r="O283" t="s">
        <v>1960</v>
      </c>
      <c r="P283" t="s">
        <v>1960</v>
      </c>
      <c r="Q283" t="s">
        <v>1960</v>
      </c>
      <c r="R283" t="s">
        <v>1960</v>
      </c>
      <c r="S283" t="s">
        <v>1960</v>
      </c>
      <c r="T283" t="s">
        <v>1960</v>
      </c>
      <c r="U283" t="s">
        <v>1960</v>
      </c>
      <c r="V283" t="s">
        <v>1960</v>
      </c>
      <c r="W283" t="s">
        <v>1960</v>
      </c>
      <c r="X283" t="s">
        <v>1960</v>
      </c>
      <c r="Y283" t="s">
        <v>1960</v>
      </c>
      <c r="Z283" t="s">
        <v>1960</v>
      </c>
      <c r="AA283" t="s">
        <v>1960</v>
      </c>
      <c r="AB283" t="s">
        <v>1960</v>
      </c>
      <c r="AC283" t="s">
        <v>1960</v>
      </c>
      <c r="AD283" t="s">
        <v>1960</v>
      </c>
      <c r="AE283" t="s">
        <v>1960</v>
      </c>
      <c r="AF283" t="s">
        <v>1960</v>
      </c>
      <c r="AG283" t="s">
        <v>1960</v>
      </c>
      <c r="AH283" t="s">
        <v>1960</v>
      </c>
      <c r="AI283" t="s">
        <v>1960</v>
      </c>
      <c r="AJ283" t="s">
        <v>1960</v>
      </c>
      <c r="AK283" t="s">
        <v>1960</v>
      </c>
      <c r="AL283" t="s">
        <v>1960</v>
      </c>
      <c r="AM283" t="s">
        <v>1960</v>
      </c>
      <c r="AN283" t="s">
        <v>1960</v>
      </c>
      <c r="AO283" t="s">
        <v>1960</v>
      </c>
      <c r="AP283" t="s">
        <v>1960</v>
      </c>
      <c r="AQ283" t="s">
        <v>1960</v>
      </c>
      <c r="AR283" t="s">
        <v>1960</v>
      </c>
      <c r="AS283" t="s">
        <v>1960</v>
      </c>
      <c r="AT283" t="s">
        <v>1960</v>
      </c>
      <c r="AU283" t="s">
        <v>1960</v>
      </c>
      <c r="AV283" t="s">
        <v>1960</v>
      </c>
      <c r="AW283" t="s">
        <v>1960</v>
      </c>
      <c r="AX283" t="s">
        <v>1960</v>
      </c>
      <c r="AY283" t="s">
        <v>1960</v>
      </c>
      <c r="AZ283" t="s">
        <v>1960</v>
      </c>
    </row>
    <row r="284" spans="1:52" x14ac:dyDescent="0.2">
      <c r="A284" t="s">
        <v>1960</v>
      </c>
      <c r="B284" t="s">
        <v>1960</v>
      </c>
      <c r="C284" t="s">
        <v>1960</v>
      </c>
      <c r="D284" t="s">
        <v>1960</v>
      </c>
      <c r="E284" t="s">
        <v>1960</v>
      </c>
      <c r="F284" t="s">
        <v>1960</v>
      </c>
      <c r="G284" t="s">
        <v>1960</v>
      </c>
      <c r="H284" t="s">
        <v>1960</v>
      </c>
      <c r="I284" t="s">
        <v>1960</v>
      </c>
      <c r="J284" t="s">
        <v>1960</v>
      </c>
      <c r="K284" t="s">
        <v>1960</v>
      </c>
      <c r="L284" t="s">
        <v>1960</v>
      </c>
      <c r="M284" t="s">
        <v>1960</v>
      </c>
      <c r="N284" t="s">
        <v>1960</v>
      </c>
      <c r="O284" t="s">
        <v>1960</v>
      </c>
      <c r="P284" t="s">
        <v>1960</v>
      </c>
      <c r="Q284" t="s">
        <v>1960</v>
      </c>
      <c r="R284" t="s">
        <v>1960</v>
      </c>
      <c r="S284" t="s">
        <v>1960</v>
      </c>
      <c r="T284" t="s">
        <v>1960</v>
      </c>
      <c r="U284" t="s">
        <v>1960</v>
      </c>
      <c r="V284" t="s">
        <v>1960</v>
      </c>
      <c r="W284" t="s">
        <v>1960</v>
      </c>
      <c r="X284" t="s">
        <v>1960</v>
      </c>
      <c r="Y284" t="s">
        <v>1960</v>
      </c>
      <c r="Z284" t="s">
        <v>1960</v>
      </c>
      <c r="AA284" t="s">
        <v>1960</v>
      </c>
      <c r="AB284" t="s">
        <v>1960</v>
      </c>
      <c r="AC284" t="s">
        <v>1960</v>
      </c>
      <c r="AD284" t="s">
        <v>1960</v>
      </c>
      <c r="AE284" t="s">
        <v>1960</v>
      </c>
      <c r="AF284" t="s">
        <v>1960</v>
      </c>
      <c r="AG284" t="s">
        <v>1960</v>
      </c>
      <c r="AH284" t="s">
        <v>1960</v>
      </c>
      <c r="AI284" t="s">
        <v>1960</v>
      </c>
      <c r="AJ284" t="s">
        <v>1960</v>
      </c>
      <c r="AK284" t="s">
        <v>1960</v>
      </c>
      <c r="AL284" t="s">
        <v>1960</v>
      </c>
      <c r="AM284" t="s">
        <v>1960</v>
      </c>
      <c r="AN284" t="s">
        <v>1960</v>
      </c>
      <c r="AO284" t="s">
        <v>1960</v>
      </c>
      <c r="AP284" t="s">
        <v>1960</v>
      </c>
      <c r="AQ284" t="s">
        <v>1960</v>
      </c>
      <c r="AR284" t="s">
        <v>1960</v>
      </c>
      <c r="AS284" t="s">
        <v>1960</v>
      </c>
      <c r="AT284" t="s">
        <v>1960</v>
      </c>
      <c r="AU284" t="s">
        <v>1960</v>
      </c>
      <c r="AV284" t="s">
        <v>1960</v>
      </c>
      <c r="AW284" t="s">
        <v>1960</v>
      </c>
      <c r="AX284" t="s">
        <v>1960</v>
      </c>
      <c r="AY284" t="s">
        <v>1960</v>
      </c>
      <c r="AZ284" t="s">
        <v>1960</v>
      </c>
    </row>
    <row r="285" spans="1:52" x14ac:dyDescent="0.2">
      <c r="A285" t="s">
        <v>1960</v>
      </c>
      <c r="B285" t="s">
        <v>1960</v>
      </c>
      <c r="C285" t="s">
        <v>1960</v>
      </c>
      <c r="D285" t="s">
        <v>1960</v>
      </c>
      <c r="E285" t="s">
        <v>1960</v>
      </c>
      <c r="F285" t="s">
        <v>1960</v>
      </c>
      <c r="G285" t="s">
        <v>1960</v>
      </c>
      <c r="H285" t="s">
        <v>1960</v>
      </c>
      <c r="I285" t="s">
        <v>1960</v>
      </c>
      <c r="J285" t="s">
        <v>1960</v>
      </c>
      <c r="K285" t="s">
        <v>1960</v>
      </c>
      <c r="L285" t="s">
        <v>1960</v>
      </c>
      <c r="M285" t="s">
        <v>1960</v>
      </c>
      <c r="N285" t="s">
        <v>1960</v>
      </c>
      <c r="O285" t="s">
        <v>1960</v>
      </c>
      <c r="P285" t="s">
        <v>1960</v>
      </c>
      <c r="Q285" t="s">
        <v>1960</v>
      </c>
      <c r="R285" t="s">
        <v>1960</v>
      </c>
      <c r="S285" t="s">
        <v>1960</v>
      </c>
      <c r="T285" t="s">
        <v>1960</v>
      </c>
      <c r="U285" t="s">
        <v>1960</v>
      </c>
      <c r="V285" t="s">
        <v>1960</v>
      </c>
      <c r="W285" t="s">
        <v>1960</v>
      </c>
      <c r="X285" t="s">
        <v>1960</v>
      </c>
      <c r="Y285" t="s">
        <v>1960</v>
      </c>
      <c r="Z285" t="s">
        <v>1960</v>
      </c>
      <c r="AA285" t="s">
        <v>1960</v>
      </c>
      <c r="AB285" t="s">
        <v>1960</v>
      </c>
      <c r="AC285" t="s">
        <v>1960</v>
      </c>
      <c r="AD285" t="s">
        <v>1960</v>
      </c>
      <c r="AE285" t="s">
        <v>1960</v>
      </c>
      <c r="AF285" t="s">
        <v>1960</v>
      </c>
      <c r="AG285" t="s">
        <v>1960</v>
      </c>
      <c r="AH285" t="s">
        <v>1960</v>
      </c>
      <c r="AI285" t="s">
        <v>1960</v>
      </c>
      <c r="AJ285" t="s">
        <v>1960</v>
      </c>
      <c r="AK285" t="s">
        <v>1960</v>
      </c>
      <c r="AL285" t="s">
        <v>1960</v>
      </c>
      <c r="AM285" t="s">
        <v>1960</v>
      </c>
      <c r="AN285" t="s">
        <v>1960</v>
      </c>
      <c r="AO285" t="s">
        <v>1960</v>
      </c>
      <c r="AP285" t="s">
        <v>1960</v>
      </c>
      <c r="AQ285" t="s">
        <v>1960</v>
      </c>
      <c r="AR285" t="s">
        <v>1960</v>
      </c>
      <c r="AS285" t="s">
        <v>1960</v>
      </c>
      <c r="AT285" t="s">
        <v>1960</v>
      </c>
      <c r="AU285" t="s">
        <v>1960</v>
      </c>
      <c r="AV285" t="s">
        <v>1960</v>
      </c>
      <c r="AW285" t="s">
        <v>1960</v>
      </c>
      <c r="AX285" t="s">
        <v>1960</v>
      </c>
      <c r="AY285" t="s">
        <v>1960</v>
      </c>
      <c r="AZ285" t="s">
        <v>1960</v>
      </c>
    </row>
    <row r="286" spans="1:52" x14ac:dyDescent="0.2">
      <c r="A286" t="s">
        <v>1960</v>
      </c>
      <c r="B286" t="s">
        <v>1960</v>
      </c>
      <c r="C286" t="s">
        <v>1960</v>
      </c>
      <c r="D286" t="s">
        <v>1960</v>
      </c>
      <c r="E286" t="s">
        <v>1960</v>
      </c>
      <c r="F286" t="s">
        <v>1960</v>
      </c>
      <c r="G286" t="s">
        <v>1960</v>
      </c>
      <c r="H286" t="s">
        <v>1960</v>
      </c>
      <c r="I286" t="s">
        <v>1960</v>
      </c>
      <c r="J286" t="s">
        <v>1960</v>
      </c>
      <c r="K286" t="s">
        <v>1960</v>
      </c>
      <c r="L286" t="s">
        <v>1960</v>
      </c>
      <c r="M286" t="s">
        <v>1960</v>
      </c>
      <c r="N286" t="s">
        <v>1960</v>
      </c>
      <c r="O286" t="s">
        <v>1960</v>
      </c>
      <c r="P286" t="s">
        <v>1960</v>
      </c>
      <c r="Q286" t="s">
        <v>1960</v>
      </c>
      <c r="R286" t="s">
        <v>1960</v>
      </c>
      <c r="S286" t="s">
        <v>1960</v>
      </c>
      <c r="T286" t="s">
        <v>1960</v>
      </c>
      <c r="U286" t="s">
        <v>1960</v>
      </c>
      <c r="V286" t="s">
        <v>1960</v>
      </c>
      <c r="W286" t="s">
        <v>1960</v>
      </c>
      <c r="X286" t="s">
        <v>1960</v>
      </c>
      <c r="Y286" t="s">
        <v>1960</v>
      </c>
      <c r="Z286" t="s">
        <v>1960</v>
      </c>
      <c r="AA286" t="s">
        <v>1960</v>
      </c>
      <c r="AB286" t="s">
        <v>1960</v>
      </c>
      <c r="AC286" t="s">
        <v>1960</v>
      </c>
      <c r="AD286" t="s">
        <v>1960</v>
      </c>
      <c r="AE286" t="s">
        <v>1960</v>
      </c>
      <c r="AF286" t="s">
        <v>1960</v>
      </c>
      <c r="AG286" t="s">
        <v>1960</v>
      </c>
      <c r="AH286" t="s">
        <v>1960</v>
      </c>
      <c r="AI286" t="s">
        <v>1960</v>
      </c>
      <c r="AJ286" t="s">
        <v>1960</v>
      </c>
      <c r="AK286" t="s">
        <v>1960</v>
      </c>
      <c r="AL286" t="s">
        <v>1960</v>
      </c>
      <c r="AM286" t="s">
        <v>1960</v>
      </c>
      <c r="AN286" t="s">
        <v>1960</v>
      </c>
      <c r="AO286" t="s">
        <v>1960</v>
      </c>
      <c r="AP286" t="s">
        <v>1960</v>
      </c>
      <c r="AQ286" t="s">
        <v>1960</v>
      </c>
      <c r="AR286" t="s">
        <v>1960</v>
      </c>
      <c r="AS286" t="s">
        <v>1960</v>
      </c>
      <c r="AT286" t="s">
        <v>1960</v>
      </c>
      <c r="AU286" t="s">
        <v>1960</v>
      </c>
      <c r="AV286" t="s">
        <v>1960</v>
      </c>
      <c r="AW286" t="s">
        <v>1960</v>
      </c>
      <c r="AX286" t="s">
        <v>1960</v>
      </c>
      <c r="AY286" t="s">
        <v>1960</v>
      </c>
      <c r="AZ286" t="s">
        <v>1960</v>
      </c>
    </row>
    <row r="287" spans="1:52" x14ac:dyDescent="0.2">
      <c r="A287" t="s">
        <v>1960</v>
      </c>
      <c r="B287" t="s">
        <v>1960</v>
      </c>
      <c r="C287" t="s">
        <v>1960</v>
      </c>
      <c r="D287" t="s">
        <v>1960</v>
      </c>
      <c r="E287" t="s">
        <v>1960</v>
      </c>
      <c r="F287" t="s">
        <v>1960</v>
      </c>
      <c r="G287" t="s">
        <v>1960</v>
      </c>
      <c r="H287" t="s">
        <v>1960</v>
      </c>
      <c r="I287" t="s">
        <v>1960</v>
      </c>
      <c r="J287" t="s">
        <v>1960</v>
      </c>
      <c r="K287" t="s">
        <v>1960</v>
      </c>
      <c r="L287" t="s">
        <v>1960</v>
      </c>
      <c r="M287" t="s">
        <v>1960</v>
      </c>
      <c r="N287" t="s">
        <v>1960</v>
      </c>
      <c r="O287" t="s">
        <v>1960</v>
      </c>
      <c r="P287" t="s">
        <v>1960</v>
      </c>
      <c r="Q287" t="s">
        <v>1960</v>
      </c>
      <c r="R287" t="s">
        <v>1960</v>
      </c>
      <c r="S287" t="s">
        <v>1960</v>
      </c>
      <c r="T287" t="s">
        <v>1960</v>
      </c>
      <c r="U287" t="s">
        <v>1960</v>
      </c>
      <c r="V287" t="s">
        <v>1960</v>
      </c>
      <c r="W287" t="s">
        <v>1960</v>
      </c>
      <c r="X287" t="s">
        <v>1960</v>
      </c>
      <c r="Y287" t="s">
        <v>1960</v>
      </c>
      <c r="Z287" t="s">
        <v>1960</v>
      </c>
      <c r="AA287" t="s">
        <v>1960</v>
      </c>
      <c r="AB287" t="s">
        <v>1960</v>
      </c>
      <c r="AC287" t="s">
        <v>1960</v>
      </c>
      <c r="AD287" t="s">
        <v>1960</v>
      </c>
      <c r="AE287" t="s">
        <v>1960</v>
      </c>
      <c r="AF287" t="s">
        <v>1960</v>
      </c>
      <c r="AG287" t="s">
        <v>1960</v>
      </c>
      <c r="AH287" t="s">
        <v>1960</v>
      </c>
      <c r="AI287" t="s">
        <v>1960</v>
      </c>
      <c r="AJ287" t="s">
        <v>1960</v>
      </c>
      <c r="AK287" t="s">
        <v>1960</v>
      </c>
      <c r="AL287" t="s">
        <v>1960</v>
      </c>
      <c r="AM287" t="s">
        <v>1960</v>
      </c>
      <c r="AN287" t="s">
        <v>1960</v>
      </c>
      <c r="AO287" t="s">
        <v>1960</v>
      </c>
      <c r="AP287" t="s">
        <v>1960</v>
      </c>
      <c r="AQ287" t="s">
        <v>1960</v>
      </c>
      <c r="AR287" t="s">
        <v>1960</v>
      </c>
      <c r="AS287" t="s">
        <v>1960</v>
      </c>
      <c r="AT287" t="s">
        <v>1960</v>
      </c>
      <c r="AU287" t="s">
        <v>1960</v>
      </c>
      <c r="AV287" t="s">
        <v>1960</v>
      </c>
      <c r="AW287" t="s">
        <v>1960</v>
      </c>
      <c r="AX287" t="s">
        <v>1960</v>
      </c>
      <c r="AY287" t="s">
        <v>1960</v>
      </c>
      <c r="AZ287" t="s">
        <v>1960</v>
      </c>
    </row>
    <row r="288" spans="1:52" x14ac:dyDescent="0.2">
      <c r="A288" t="s">
        <v>1960</v>
      </c>
      <c r="B288" t="s">
        <v>1960</v>
      </c>
      <c r="C288" t="s">
        <v>1960</v>
      </c>
      <c r="D288" t="s">
        <v>1960</v>
      </c>
      <c r="E288" t="s">
        <v>1960</v>
      </c>
      <c r="F288" t="s">
        <v>1960</v>
      </c>
      <c r="G288" t="s">
        <v>1960</v>
      </c>
      <c r="H288" t="s">
        <v>1960</v>
      </c>
      <c r="I288" t="s">
        <v>1960</v>
      </c>
      <c r="J288" t="s">
        <v>1960</v>
      </c>
      <c r="K288" t="s">
        <v>1960</v>
      </c>
      <c r="L288" t="s">
        <v>1960</v>
      </c>
      <c r="M288" t="s">
        <v>1960</v>
      </c>
      <c r="N288" t="s">
        <v>1960</v>
      </c>
      <c r="O288" t="s">
        <v>1960</v>
      </c>
      <c r="P288" t="s">
        <v>1960</v>
      </c>
      <c r="Q288" t="s">
        <v>1960</v>
      </c>
      <c r="R288" t="s">
        <v>1960</v>
      </c>
      <c r="S288" t="s">
        <v>1960</v>
      </c>
      <c r="T288" t="s">
        <v>1960</v>
      </c>
      <c r="U288" t="s">
        <v>1960</v>
      </c>
      <c r="V288" t="s">
        <v>1960</v>
      </c>
      <c r="W288" t="s">
        <v>1960</v>
      </c>
      <c r="X288" t="s">
        <v>1960</v>
      </c>
      <c r="Y288" t="s">
        <v>1960</v>
      </c>
      <c r="Z288" t="s">
        <v>1960</v>
      </c>
      <c r="AA288" t="s">
        <v>1960</v>
      </c>
      <c r="AB288" t="s">
        <v>1960</v>
      </c>
      <c r="AC288" t="s">
        <v>1960</v>
      </c>
      <c r="AD288" t="s">
        <v>1960</v>
      </c>
      <c r="AE288" t="s">
        <v>1960</v>
      </c>
      <c r="AF288" t="s">
        <v>1960</v>
      </c>
      <c r="AG288" t="s">
        <v>1960</v>
      </c>
      <c r="AH288" t="s">
        <v>1960</v>
      </c>
      <c r="AI288" t="s">
        <v>1960</v>
      </c>
      <c r="AJ288" t="s">
        <v>1960</v>
      </c>
      <c r="AK288" t="s">
        <v>1960</v>
      </c>
      <c r="AL288" t="s">
        <v>1960</v>
      </c>
      <c r="AM288" t="s">
        <v>1960</v>
      </c>
      <c r="AN288" t="s">
        <v>1960</v>
      </c>
      <c r="AO288" t="s">
        <v>1960</v>
      </c>
      <c r="AP288" t="s">
        <v>1960</v>
      </c>
      <c r="AQ288" t="s">
        <v>1960</v>
      </c>
      <c r="AR288" t="s">
        <v>1960</v>
      </c>
      <c r="AS288" t="s">
        <v>1960</v>
      </c>
      <c r="AT288" t="s">
        <v>1960</v>
      </c>
      <c r="AU288" t="s">
        <v>1960</v>
      </c>
      <c r="AV288" t="s">
        <v>1960</v>
      </c>
      <c r="AW288" t="s">
        <v>1960</v>
      </c>
      <c r="AX288" t="s">
        <v>1960</v>
      </c>
      <c r="AY288" t="s">
        <v>1960</v>
      </c>
      <c r="AZ288" t="s">
        <v>1960</v>
      </c>
    </row>
    <row r="289" spans="1:52" x14ac:dyDescent="0.2">
      <c r="A289" t="s">
        <v>1960</v>
      </c>
      <c r="B289" t="s">
        <v>1960</v>
      </c>
      <c r="C289" t="s">
        <v>1960</v>
      </c>
      <c r="D289" t="s">
        <v>1960</v>
      </c>
      <c r="E289" t="s">
        <v>1960</v>
      </c>
      <c r="F289" t="s">
        <v>1960</v>
      </c>
      <c r="G289" t="s">
        <v>1960</v>
      </c>
      <c r="H289" t="s">
        <v>1960</v>
      </c>
      <c r="I289" t="s">
        <v>1960</v>
      </c>
      <c r="J289" t="s">
        <v>1960</v>
      </c>
      <c r="K289" t="s">
        <v>1960</v>
      </c>
      <c r="L289" t="s">
        <v>1960</v>
      </c>
      <c r="M289" t="s">
        <v>1960</v>
      </c>
      <c r="N289" t="s">
        <v>1960</v>
      </c>
      <c r="O289" t="s">
        <v>1960</v>
      </c>
      <c r="P289" t="s">
        <v>1960</v>
      </c>
      <c r="Q289" t="s">
        <v>1960</v>
      </c>
      <c r="R289" t="s">
        <v>1960</v>
      </c>
      <c r="S289" t="s">
        <v>1960</v>
      </c>
      <c r="T289" t="s">
        <v>1960</v>
      </c>
      <c r="U289" t="s">
        <v>1960</v>
      </c>
      <c r="V289" t="s">
        <v>1960</v>
      </c>
      <c r="W289" t="s">
        <v>1960</v>
      </c>
      <c r="X289" t="s">
        <v>1960</v>
      </c>
      <c r="Y289" t="s">
        <v>1960</v>
      </c>
      <c r="Z289" t="s">
        <v>1960</v>
      </c>
      <c r="AA289" t="s">
        <v>1960</v>
      </c>
      <c r="AB289" t="s">
        <v>1960</v>
      </c>
      <c r="AC289" t="s">
        <v>1960</v>
      </c>
      <c r="AD289" t="s">
        <v>1960</v>
      </c>
      <c r="AE289" t="s">
        <v>1960</v>
      </c>
      <c r="AF289" t="s">
        <v>1960</v>
      </c>
      <c r="AG289" t="s">
        <v>1960</v>
      </c>
      <c r="AH289" t="s">
        <v>1960</v>
      </c>
      <c r="AI289" t="s">
        <v>1960</v>
      </c>
      <c r="AJ289" t="s">
        <v>1960</v>
      </c>
      <c r="AK289" t="s">
        <v>1960</v>
      </c>
      <c r="AL289" t="s">
        <v>1960</v>
      </c>
      <c r="AM289" t="s">
        <v>1960</v>
      </c>
      <c r="AN289" t="s">
        <v>1960</v>
      </c>
      <c r="AO289" t="s">
        <v>1960</v>
      </c>
      <c r="AP289" t="s">
        <v>1960</v>
      </c>
      <c r="AQ289" t="s">
        <v>1960</v>
      </c>
      <c r="AR289" t="s">
        <v>1960</v>
      </c>
      <c r="AS289" t="s">
        <v>1960</v>
      </c>
      <c r="AT289" t="s">
        <v>1960</v>
      </c>
      <c r="AU289" t="s">
        <v>1960</v>
      </c>
      <c r="AV289" t="s">
        <v>1960</v>
      </c>
      <c r="AW289" t="s">
        <v>1960</v>
      </c>
      <c r="AX289" t="s">
        <v>1960</v>
      </c>
      <c r="AY289" t="s">
        <v>1960</v>
      </c>
      <c r="AZ289" t="s">
        <v>1960</v>
      </c>
    </row>
    <row r="290" spans="1:52" x14ac:dyDescent="0.2">
      <c r="A290" t="s">
        <v>1960</v>
      </c>
      <c r="B290" t="s">
        <v>1960</v>
      </c>
      <c r="C290" t="s">
        <v>1960</v>
      </c>
      <c r="D290" t="s">
        <v>1960</v>
      </c>
      <c r="E290" t="s">
        <v>1960</v>
      </c>
      <c r="F290" t="s">
        <v>1960</v>
      </c>
      <c r="G290" t="s">
        <v>1960</v>
      </c>
      <c r="H290" t="s">
        <v>1960</v>
      </c>
      <c r="I290" t="s">
        <v>1960</v>
      </c>
      <c r="J290" t="s">
        <v>1960</v>
      </c>
      <c r="K290" t="s">
        <v>1960</v>
      </c>
      <c r="L290" t="s">
        <v>1960</v>
      </c>
      <c r="M290" t="s">
        <v>1960</v>
      </c>
      <c r="N290" t="s">
        <v>1960</v>
      </c>
      <c r="O290" t="s">
        <v>1960</v>
      </c>
      <c r="P290" t="s">
        <v>1960</v>
      </c>
      <c r="Q290" t="s">
        <v>1960</v>
      </c>
      <c r="R290" t="s">
        <v>1960</v>
      </c>
      <c r="S290" t="s">
        <v>1960</v>
      </c>
      <c r="T290" t="s">
        <v>1960</v>
      </c>
      <c r="U290" t="s">
        <v>1960</v>
      </c>
      <c r="V290" t="s">
        <v>1960</v>
      </c>
      <c r="W290" t="s">
        <v>1960</v>
      </c>
      <c r="X290" t="s">
        <v>1960</v>
      </c>
      <c r="Y290" t="s">
        <v>1960</v>
      </c>
      <c r="Z290" t="s">
        <v>1960</v>
      </c>
      <c r="AA290" t="s">
        <v>1960</v>
      </c>
      <c r="AB290" t="s">
        <v>1960</v>
      </c>
      <c r="AC290" t="s">
        <v>1960</v>
      </c>
      <c r="AD290" t="s">
        <v>1960</v>
      </c>
      <c r="AE290" t="s">
        <v>1960</v>
      </c>
      <c r="AF290" t="s">
        <v>1960</v>
      </c>
      <c r="AG290" t="s">
        <v>1960</v>
      </c>
      <c r="AH290" t="s">
        <v>1960</v>
      </c>
      <c r="AI290" t="s">
        <v>1960</v>
      </c>
      <c r="AJ290" t="s">
        <v>1960</v>
      </c>
      <c r="AK290" t="s">
        <v>1960</v>
      </c>
      <c r="AL290" t="s">
        <v>1960</v>
      </c>
      <c r="AM290" t="s">
        <v>1960</v>
      </c>
      <c r="AN290" t="s">
        <v>1960</v>
      </c>
      <c r="AO290" t="s">
        <v>1960</v>
      </c>
      <c r="AP290" t="s">
        <v>1960</v>
      </c>
      <c r="AQ290" t="s">
        <v>1960</v>
      </c>
      <c r="AR290" t="s">
        <v>1960</v>
      </c>
      <c r="AS290" t="s">
        <v>1960</v>
      </c>
      <c r="AT290" t="s">
        <v>1960</v>
      </c>
      <c r="AU290" t="s">
        <v>1960</v>
      </c>
      <c r="AV290" t="s">
        <v>1960</v>
      </c>
      <c r="AW290" t="s">
        <v>1960</v>
      </c>
      <c r="AX290" t="s">
        <v>1960</v>
      </c>
      <c r="AY290" t="s">
        <v>1960</v>
      </c>
      <c r="AZ290" t="s">
        <v>1960</v>
      </c>
    </row>
    <row r="291" spans="1:52" x14ac:dyDescent="0.2">
      <c r="A291" t="s">
        <v>1960</v>
      </c>
      <c r="B291" t="s">
        <v>1960</v>
      </c>
      <c r="C291" t="s">
        <v>1960</v>
      </c>
      <c r="D291" t="s">
        <v>1960</v>
      </c>
      <c r="E291" t="s">
        <v>1960</v>
      </c>
      <c r="F291" t="s">
        <v>1960</v>
      </c>
      <c r="G291" t="s">
        <v>1960</v>
      </c>
      <c r="H291" t="s">
        <v>1960</v>
      </c>
      <c r="I291" t="s">
        <v>1960</v>
      </c>
      <c r="J291" t="s">
        <v>1960</v>
      </c>
      <c r="K291" t="s">
        <v>1960</v>
      </c>
      <c r="L291" t="s">
        <v>1960</v>
      </c>
      <c r="M291" t="s">
        <v>1960</v>
      </c>
      <c r="N291" t="s">
        <v>1960</v>
      </c>
      <c r="O291" t="s">
        <v>1960</v>
      </c>
      <c r="P291" t="s">
        <v>1960</v>
      </c>
      <c r="Q291" t="s">
        <v>1960</v>
      </c>
      <c r="R291" t="s">
        <v>1960</v>
      </c>
      <c r="S291" t="s">
        <v>1960</v>
      </c>
      <c r="T291" t="s">
        <v>1960</v>
      </c>
      <c r="U291" t="s">
        <v>1960</v>
      </c>
      <c r="V291" t="s">
        <v>1960</v>
      </c>
      <c r="W291" t="s">
        <v>1960</v>
      </c>
      <c r="X291" t="s">
        <v>1960</v>
      </c>
      <c r="Y291" t="s">
        <v>1960</v>
      </c>
      <c r="Z291" t="s">
        <v>1960</v>
      </c>
      <c r="AA291" t="s">
        <v>1960</v>
      </c>
      <c r="AB291" t="s">
        <v>1960</v>
      </c>
      <c r="AC291" t="s">
        <v>1960</v>
      </c>
      <c r="AD291" t="s">
        <v>1960</v>
      </c>
      <c r="AE291" t="s">
        <v>1960</v>
      </c>
      <c r="AF291" t="s">
        <v>1960</v>
      </c>
      <c r="AG291" t="s">
        <v>1960</v>
      </c>
      <c r="AH291" t="s">
        <v>1960</v>
      </c>
      <c r="AI291" t="s">
        <v>1960</v>
      </c>
      <c r="AJ291" t="s">
        <v>1960</v>
      </c>
      <c r="AK291" t="s">
        <v>1960</v>
      </c>
      <c r="AL291" t="s">
        <v>1960</v>
      </c>
      <c r="AM291" t="s">
        <v>1960</v>
      </c>
      <c r="AN291" t="s">
        <v>1960</v>
      </c>
      <c r="AO291" t="s">
        <v>1960</v>
      </c>
      <c r="AP291" t="s">
        <v>1960</v>
      </c>
      <c r="AQ291" t="s">
        <v>1960</v>
      </c>
      <c r="AR291" t="s">
        <v>1960</v>
      </c>
      <c r="AS291" t="s">
        <v>1960</v>
      </c>
      <c r="AT291" t="s">
        <v>1960</v>
      </c>
      <c r="AU291" t="s">
        <v>1960</v>
      </c>
      <c r="AV291" t="s">
        <v>1960</v>
      </c>
      <c r="AW291" t="s">
        <v>1960</v>
      </c>
      <c r="AX291" t="s">
        <v>1960</v>
      </c>
      <c r="AY291" t="s">
        <v>1960</v>
      </c>
      <c r="AZ291" t="s">
        <v>1960</v>
      </c>
    </row>
    <row r="292" spans="1:52" x14ac:dyDescent="0.2">
      <c r="A292" t="s">
        <v>1960</v>
      </c>
      <c r="B292" t="s">
        <v>1960</v>
      </c>
      <c r="C292" t="s">
        <v>1960</v>
      </c>
      <c r="D292" t="s">
        <v>1960</v>
      </c>
      <c r="E292" t="s">
        <v>1960</v>
      </c>
      <c r="F292" t="s">
        <v>1960</v>
      </c>
      <c r="G292" t="s">
        <v>1960</v>
      </c>
      <c r="H292" t="s">
        <v>1960</v>
      </c>
      <c r="I292" t="s">
        <v>1960</v>
      </c>
      <c r="J292" t="s">
        <v>1960</v>
      </c>
      <c r="K292" t="s">
        <v>1960</v>
      </c>
      <c r="L292" t="s">
        <v>1960</v>
      </c>
      <c r="M292" t="s">
        <v>1960</v>
      </c>
      <c r="N292" t="s">
        <v>1960</v>
      </c>
      <c r="O292" t="s">
        <v>1960</v>
      </c>
      <c r="P292" t="s">
        <v>1960</v>
      </c>
      <c r="Q292" t="s">
        <v>1960</v>
      </c>
      <c r="R292" t="s">
        <v>1960</v>
      </c>
      <c r="S292" t="s">
        <v>1960</v>
      </c>
      <c r="T292" t="s">
        <v>1960</v>
      </c>
      <c r="U292" t="s">
        <v>1960</v>
      </c>
      <c r="V292" t="s">
        <v>1960</v>
      </c>
      <c r="W292" t="s">
        <v>1960</v>
      </c>
      <c r="X292" t="s">
        <v>1960</v>
      </c>
      <c r="Y292" t="s">
        <v>1960</v>
      </c>
      <c r="Z292" t="s">
        <v>1960</v>
      </c>
      <c r="AA292" t="s">
        <v>1960</v>
      </c>
      <c r="AB292" t="s">
        <v>1960</v>
      </c>
      <c r="AC292" t="s">
        <v>1960</v>
      </c>
      <c r="AD292" t="s">
        <v>1960</v>
      </c>
      <c r="AE292" t="s">
        <v>1960</v>
      </c>
      <c r="AF292" t="s">
        <v>1960</v>
      </c>
      <c r="AG292" t="s">
        <v>1960</v>
      </c>
      <c r="AH292" t="s">
        <v>1960</v>
      </c>
      <c r="AI292" t="s">
        <v>1960</v>
      </c>
      <c r="AJ292" t="s">
        <v>1960</v>
      </c>
      <c r="AK292" t="s">
        <v>1960</v>
      </c>
      <c r="AL292" t="s">
        <v>1960</v>
      </c>
      <c r="AM292" t="s">
        <v>1960</v>
      </c>
      <c r="AN292" t="s">
        <v>1960</v>
      </c>
      <c r="AO292" t="s">
        <v>1960</v>
      </c>
      <c r="AP292" t="s">
        <v>1960</v>
      </c>
      <c r="AQ292" t="s">
        <v>1960</v>
      </c>
      <c r="AR292" t="s">
        <v>1960</v>
      </c>
      <c r="AS292" t="s">
        <v>1960</v>
      </c>
      <c r="AT292" t="s">
        <v>1960</v>
      </c>
      <c r="AU292" t="s">
        <v>1960</v>
      </c>
      <c r="AV292" t="s">
        <v>1960</v>
      </c>
      <c r="AW292" t="s">
        <v>1960</v>
      </c>
      <c r="AX292" t="s">
        <v>1960</v>
      </c>
      <c r="AY292" t="s">
        <v>1960</v>
      </c>
      <c r="AZ292" t="s">
        <v>1960</v>
      </c>
    </row>
    <row r="293" spans="1:52" x14ac:dyDescent="0.2">
      <c r="A293" t="s">
        <v>1960</v>
      </c>
      <c r="B293" t="s">
        <v>1960</v>
      </c>
      <c r="C293" t="s">
        <v>1960</v>
      </c>
      <c r="D293" t="s">
        <v>1960</v>
      </c>
      <c r="E293" t="s">
        <v>1960</v>
      </c>
      <c r="F293" t="s">
        <v>1960</v>
      </c>
      <c r="G293" t="s">
        <v>1960</v>
      </c>
      <c r="H293" t="s">
        <v>1960</v>
      </c>
      <c r="I293" t="s">
        <v>1960</v>
      </c>
      <c r="J293" t="s">
        <v>1960</v>
      </c>
      <c r="K293" t="s">
        <v>1960</v>
      </c>
      <c r="L293" t="s">
        <v>1960</v>
      </c>
      <c r="M293" t="s">
        <v>1960</v>
      </c>
      <c r="N293" t="s">
        <v>1960</v>
      </c>
      <c r="O293" t="s">
        <v>1960</v>
      </c>
      <c r="P293" t="s">
        <v>1960</v>
      </c>
      <c r="Q293" t="s">
        <v>1960</v>
      </c>
      <c r="R293" t="s">
        <v>1960</v>
      </c>
      <c r="S293" t="s">
        <v>1960</v>
      </c>
      <c r="T293" t="s">
        <v>1960</v>
      </c>
      <c r="U293" t="s">
        <v>1960</v>
      </c>
      <c r="V293" t="s">
        <v>1960</v>
      </c>
      <c r="W293" t="s">
        <v>1960</v>
      </c>
      <c r="X293" t="s">
        <v>1960</v>
      </c>
      <c r="Y293" t="s">
        <v>1960</v>
      </c>
      <c r="Z293" t="s">
        <v>1960</v>
      </c>
      <c r="AA293" t="s">
        <v>1960</v>
      </c>
      <c r="AB293" t="s">
        <v>1960</v>
      </c>
      <c r="AC293" t="s">
        <v>1960</v>
      </c>
      <c r="AD293" t="s">
        <v>1960</v>
      </c>
      <c r="AE293" t="s">
        <v>1960</v>
      </c>
      <c r="AF293" t="s">
        <v>1960</v>
      </c>
      <c r="AG293" t="s">
        <v>1960</v>
      </c>
      <c r="AH293" t="s">
        <v>1960</v>
      </c>
      <c r="AI293" t="s">
        <v>1960</v>
      </c>
      <c r="AJ293" t="s">
        <v>1960</v>
      </c>
      <c r="AK293" t="s">
        <v>1960</v>
      </c>
      <c r="AL293" t="s">
        <v>1960</v>
      </c>
      <c r="AM293" t="s">
        <v>1960</v>
      </c>
      <c r="AN293" t="s">
        <v>1960</v>
      </c>
      <c r="AO293" t="s">
        <v>1960</v>
      </c>
      <c r="AP293" t="s">
        <v>1960</v>
      </c>
      <c r="AQ293" t="s">
        <v>1960</v>
      </c>
      <c r="AR293" t="s">
        <v>1960</v>
      </c>
      <c r="AS293" t="s">
        <v>1960</v>
      </c>
      <c r="AT293" t="s">
        <v>1960</v>
      </c>
      <c r="AU293" t="s">
        <v>1960</v>
      </c>
      <c r="AV293" t="s">
        <v>1960</v>
      </c>
      <c r="AW293" t="s">
        <v>1960</v>
      </c>
      <c r="AX293" t="s">
        <v>1960</v>
      </c>
      <c r="AY293" t="s">
        <v>1960</v>
      </c>
      <c r="AZ293" t="s">
        <v>1960</v>
      </c>
    </row>
    <row r="294" spans="1:52" x14ac:dyDescent="0.2">
      <c r="A294" t="s">
        <v>1960</v>
      </c>
      <c r="B294" t="s">
        <v>1960</v>
      </c>
      <c r="C294" t="s">
        <v>1960</v>
      </c>
      <c r="D294" t="s">
        <v>1960</v>
      </c>
      <c r="E294" t="s">
        <v>1960</v>
      </c>
      <c r="F294" t="s">
        <v>1960</v>
      </c>
      <c r="G294" t="s">
        <v>1960</v>
      </c>
      <c r="H294" t="s">
        <v>1960</v>
      </c>
      <c r="I294" t="s">
        <v>1960</v>
      </c>
      <c r="J294" t="s">
        <v>1960</v>
      </c>
      <c r="K294" t="s">
        <v>1960</v>
      </c>
      <c r="L294" t="s">
        <v>1960</v>
      </c>
      <c r="M294" t="s">
        <v>1960</v>
      </c>
      <c r="N294" t="s">
        <v>1960</v>
      </c>
      <c r="O294" t="s">
        <v>1960</v>
      </c>
      <c r="P294" t="s">
        <v>1960</v>
      </c>
      <c r="Q294" t="s">
        <v>1960</v>
      </c>
      <c r="R294" t="s">
        <v>1960</v>
      </c>
      <c r="S294" t="s">
        <v>1960</v>
      </c>
      <c r="T294" t="s">
        <v>1960</v>
      </c>
      <c r="U294" t="s">
        <v>1960</v>
      </c>
      <c r="V294" t="s">
        <v>1960</v>
      </c>
      <c r="W294" t="s">
        <v>1960</v>
      </c>
      <c r="X294" t="s">
        <v>1960</v>
      </c>
      <c r="Y294" t="s">
        <v>1960</v>
      </c>
      <c r="Z294" t="s">
        <v>1960</v>
      </c>
      <c r="AA294" t="s">
        <v>1960</v>
      </c>
      <c r="AB294" t="s">
        <v>1960</v>
      </c>
      <c r="AC294" t="s">
        <v>1960</v>
      </c>
      <c r="AD294" t="s">
        <v>1960</v>
      </c>
      <c r="AE294" t="s">
        <v>1960</v>
      </c>
      <c r="AF294" t="s">
        <v>1960</v>
      </c>
      <c r="AG294" t="s">
        <v>1960</v>
      </c>
      <c r="AH294" t="s">
        <v>1960</v>
      </c>
      <c r="AI294" t="s">
        <v>1960</v>
      </c>
      <c r="AJ294" t="s">
        <v>1960</v>
      </c>
      <c r="AK294" t="s">
        <v>1960</v>
      </c>
      <c r="AL294" t="s">
        <v>1960</v>
      </c>
      <c r="AM294" t="s">
        <v>1960</v>
      </c>
      <c r="AN294" t="s">
        <v>1960</v>
      </c>
      <c r="AO294" t="s">
        <v>1960</v>
      </c>
      <c r="AP294" t="s">
        <v>1960</v>
      </c>
      <c r="AQ294" t="s">
        <v>1960</v>
      </c>
      <c r="AR294" t="s">
        <v>1960</v>
      </c>
      <c r="AS294" t="s">
        <v>1960</v>
      </c>
      <c r="AT294" t="s">
        <v>1960</v>
      </c>
      <c r="AU294" t="s">
        <v>1960</v>
      </c>
      <c r="AV294" t="s">
        <v>1960</v>
      </c>
      <c r="AW294" t="s">
        <v>1960</v>
      </c>
      <c r="AX294" t="s">
        <v>1960</v>
      </c>
      <c r="AY294" t="s">
        <v>1960</v>
      </c>
      <c r="AZ294" t="s">
        <v>1960</v>
      </c>
    </row>
    <row r="295" spans="1:52" x14ac:dyDescent="0.2">
      <c r="A295" t="s">
        <v>1960</v>
      </c>
      <c r="B295" t="s">
        <v>1960</v>
      </c>
      <c r="C295" t="s">
        <v>1960</v>
      </c>
      <c r="D295" t="s">
        <v>1960</v>
      </c>
      <c r="E295" t="s">
        <v>1960</v>
      </c>
      <c r="F295" t="s">
        <v>1960</v>
      </c>
      <c r="G295" t="s">
        <v>1960</v>
      </c>
      <c r="H295" t="s">
        <v>1960</v>
      </c>
      <c r="I295" t="s">
        <v>1960</v>
      </c>
      <c r="J295" t="s">
        <v>1960</v>
      </c>
      <c r="K295" t="s">
        <v>1960</v>
      </c>
      <c r="L295" t="s">
        <v>1960</v>
      </c>
      <c r="M295" t="s">
        <v>1960</v>
      </c>
      <c r="N295" t="s">
        <v>1960</v>
      </c>
      <c r="O295" t="s">
        <v>1960</v>
      </c>
      <c r="P295" t="s">
        <v>1960</v>
      </c>
      <c r="Q295" t="s">
        <v>1960</v>
      </c>
      <c r="R295" t="s">
        <v>1960</v>
      </c>
      <c r="S295" t="s">
        <v>1960</v>
      </c>
      <c r="T295" t="s">
        <v>1960</v>
      </c>
      <c r="U295" t="s">
        <v>1960</v>
      </c>
      <c r="V295" t="s">
        <v>1960</v>
      </c>
      <c r="W295" t="s">
        <v>1960</v>
      </c>
      <c r="X295" t="s">
        <v>1960</v>
      </c>
      <c r="Y295" t="s">
        <v>1960</v>
      </c>
      <c r="Z295" t="s">
        <v>1960</v>
      </c>
      <c r="AA295" t="s">
        <v>1960</v>
      </c>
      <c r="AB295" t="s">
        <v>1960</v>
      </c>
      <c r="AC295" t="s">
        <v>1960</v>
      </c>
      <c r="AD295" t="s">
        <v>1960</v>
      </c>
      <c r="AE295" t="s">
        <v>1960</v>
      </c>
      <c r="AF295" t="s">
        <v>1960</v>
      </c>
      <c r="AG295" t="s">
        <v>1960</v>
      </c>
      <c r="AH295" t="s">
        <v>1960</v>
      </c>
      <c r="AI295" t="s">
        <v>1960</v>
      </c>
      <c r="AJ295" t="s">
        <v>1960</v>
      </c>
      <c r="AK295" t="s">
        <v>1960</v>
      </c>
      <c r="AL295" t="s">
        <v>1960</v>
      </c>
      <c r="AM295" t="s">
        <v>1960</v>
      </c>
      <c r="AN295" t="s">
        <v>1960</v>
      </c>
      <c r="AO295" t="s">
        <v>1960</v>
      </c>
      <c r="AP295" t="s">
        <v>1960</v>
      </c>
      <c r="AQ295" t="s">
        <v>1960</v>
      </c>
      <c r="AR295" t="s">
        <v>1960</v>
      </c>
      <c r="AS295" t="s">
        <v>1960</v>
      </c>
      <c r="AT295" t="s">
        <v>1960</v>
      </c>
      <c r="AU295" t="s">
        <v>1960</v>
      </c>
      <c r="AV295" t="s">
        <v>1960</v>
      </c>
      <c r="AW295" t="s">
        <v>1960</v>
      </c>
      <c r="AX295" t="s">
        <v>1960</v>
      </c>
      <c r="AY295" t="s">
        <v>1960</v>
      </c>
      <c r="AZ295" t="s">
        <v>1960</v>
      </c>
    </row>
    <row r="296" spans="1:52" x14ac:dyDescent="0.2">
      <c r="A296" t="s">
        <v>1960</v>
      </c>
      <c r="B296" t="s">
        <v>1960</v>
      </c>
      <c r="C296" t="s">
        <v>1960</v>
      </c>
      <c r="D296" t="s">
        <v>1960</v>
      </c>
      <c r="E296" t="s">
        <v>1960</v>
      </c>
      <c r="F296" t="s">
        <v>1960</v>
      </c>
      <c r="G296" t="s">
        <v>1960</v>
      </c>
      <c r="H296" t="s">
        <v>1960</v>
      </c>
      <c r="I296" t="s">
        <v>1960</v>
      </c>
      <c r="J296" t="s">
        <v>1960</v>
      </c>
      <c r="K296" t="s">
        <v>1960</v>
      </c>
      <c r="L296" t="s">
        <v>1960</v>
      </c>
      <c r="M296" t="s">
        <v>1960</v>
      </c>
      <c r="N296" t="s">
        <v>1960</v>
      </c>
      <c r="O296" t="s">
        <v>1960</v>
      </c>
      <c r="P296" t="s">
        <v>1960</v>
      </c>
      <c r="Q296" t="s">
        <v>1960</v>
      </c>
      <c r="R296" t="s">
        <v>1960</v>
      </c>
      <c r="S296" t="s">
        <v>1960</v>
      </c>
      <c r="T296" t="s">
        <v>1960</v>
      </c>
      <c r="U296" t="s">
        <v>1960</v>
      </c>
      <c r="V296" t="s">
        <v>1960</v>
      </c>
      <c r="W296" t="s">
        <v>1960</v>
      </c>
      <c r="X296" t="s">
        <v>1960</v>
      </c>
      <c r="Y296" t="s">
        <v>1960</v>
      </c>
      <c r="Z296" t="s">
        <v>1960</v>
      </c>
      <c r="AA296" t="s">
        <v>1960</v>
      </c>
      <c r="AB296" t="s">
        <v>1960</v>
      </c>
      <c r="AC296" t="s">
        <v>1960</v>
      </c>
      <c r="AD296" t="s">
        <v>1960</v>
      </c>
      <c r="AE296" t="s">
        <v>1960</v>
      </c>
      <c r="AF296" t="s">
        <v>1960</v>
      </c>
      <c r="AG296" t="s">
        <v>1960</v>
      </c>
      <c r="AH296" t="s">
        <v>1960</v>
      </c>
      <c r="AI296" t="s">
        <v>1960</v>
      </c>
      <c r="AJ296" t="s">
        <v>1960</v>
      </c>
      <c r="AK296" t="s">
        <v>1960</v>
      </c>
      <c r="AL296" t="s">
        <v>1960</v>
      </c>
      <c r="AM296" t="s">
        <v>1960</v>
      </c>
      <c r="AN296" t="s">
        <v>1960</v>
      </c>
      <c r="AO296" t="s">
        <v>1960</v>
      </c>
      <c r="AP296" t="s">
        <v>1960</v>
      </c>
      <c r="AQ296" t="s">
        <v>1960</v>
      </c>
      <c r="AR296" t="s">
        <v>1960</v>
      </c>
      <c r="AS296" t="s">
        <v>1960</v>
      </c>
      <c r="AT296" t="s">
        <v>1960</v>
      </c>
      <c r="AU296" t="s">
        <v>1960</v>
      </c>
      <c r="AV296" t="s">
        <v>1960</v>
      </c>
      <c r="AW296" t="s">
        <v>1960</v>
      </c>
      <c r="AX296" t="s">
        <v>1960</v>
      </c>
      <c r="AY296" t="s">
        <v>1960</v>
      </c>
      <c r="AZ296" t="s">
        <v>1960</v>
      </c>
    </row>
    <row r="297" spans="1:52" x14ac:dyDescent="0.2">
      <c r="A297" t="s">
        <v>1960</v>
      </c>
      <c r="B297" t="s">
        <v>1960</v>
      </c>
      <c r="C297" t="s">
        <v>1960</v>
      </c>
      <c r="D297" t="s">
        <v>1960</v>
      </c>
      <c r="E297" t="s">
        <v>1960</v>
      </c>
      <c r="F297" t="s">
        <v>1960</v>
      </c>
      <c r="G297" t="s">
        <v>1960</v>
      </c>
      <c r="H297" t="s">
        <v>1960</v>
      </c>
      <c r="I297" t="s">
        <v>1960</v>
      </c>
      <c r="J297" t="s">
        <v>1960</v>
      </c>
      <c r="K297" t="s">
        <v>1960</v>
      </c>
      <c r="L297" t="s">
        <v>1960</v>
      </c>
      <c r="M297" t="s">
        <v>1960</v>
      </c>
      <c r="N297" t="s">
        <v>1960</v>
      </c>
      <c r="O297" t="s">
        <v>1960</v>
      </c>
      <c r="P297" t="s">
        <v>1960</v>
      </c>
      <c r="Q297" t="s">
        <v>1960</v>
      </c>
      <c r="R297" t="s">
        <v>1960</v>
      </c>
      <c r="S297" t="s">
        <v>1960</v>
      </c>
      <c r="T297" t="s">
        <v>1960</v>
      </c>
      <c r="U297" t="s">
        <v>1960</v>
      </c>
      <c r="V297" t="s">
        <v>1960</v>
      </c>
      <c r="W297" t="s">
        <v>1960</v>
      </c>
      <c r="X297" t="s">
        <v>1960</v>
      </c>
      <c r="Y297" t="s">
        <v>1960</v>
      </c>
      <c r="Z297" t="s">
        <v>1960</v>
      </c>
      <c r="AA297" t="s">
        <v>1960</v>
      </c>
      <c r="AB297" t="s">
        <v>1960</v>
      </c>
      <c r="AC297" t="s">
        <v>1960</v>
      </c>
      <c r="AD297" t="s">
        <v>1960</v>
      </c>
      <c r="AE297" t="s">
        <v>1960</v>
      </c>
      <c r="AF297" t="s">
        <v>1960</v>
      </c>
      <c r="AG297" t="s">
        <v>1960</v>
      </c>
      <c r="AH297" t="s">
        <v>1960</v>
      </c>
      <c r="AI297" t="s">
        <v>1960</v>
      </c>
      <c r="AJ297" t="s">
        <v>1960</v>
      </c>
      <c r="AK297" t="s">
        <v>1960</v>
      </c>
      <c r="AL297" t="s">
        <v>1960</v>
      </c>
      <c r="AM297" t="s">
        <v>1960</v>
      </c>
      <c r="AN297" t="s">
        <v>1960</v>
      </c>
      <c r="AO297" t="s">
        <v>1960</v>
      </c>
      <c r="AP297" t="s">
        <v>1960</v>
      </c>
      <c r="AQ297" t="s">
        <v>1960</v>
      </c>
      <c r="AR297" t="s">
        <v>1960</v>
      </c>
      <c r="AS297" t="s">
        <v>1960</v>
      </c>
      <c r="AT297" t="s">
        <v>1960</v>
      </c>
      <c r="AU297" t="s">
        <v>1960</v>
      </c>
      <c r="AV297" t="s">
        <v>1960</v>
      </c>
      <c r="AW297" t="s">
        <v>1960</v>
      </c>
      <c r="AX297" t="s">
        <v>1960</v>
      </c>
      <c r="AY297" t="s">
        <v>1960</v>
      </c>
      <c r="AZ297" t="s">
        <v>1960</v>
      </c>
    </row>
    <row r="298" spans="1:52" x14ac:dyDescent="0.2">
      <c r="A298" t="s">
        <v>1960</v>
      </c>
      <c r="B298" t="s">
        <v>1960</v>
      </c>
      <c r="C298" t="s">
        <v>1960</v>
      </c>
      <c r="D298" t="s">
        <v>1960</v>
      </c>
      <c r="E298" t="s">
        <v>1960</v>
      </c>
      <c r="F298" t="s">
        <v>1960</v>
      </c>
      <c r="G298" t="s">
        <v>1960</v>
      </c>
      <c r="H298" t="s">
        <v>1960</v>
      </c>
      <c r="I298" t="s">
        <v>1960</v>
      </c>
      <c r="J298" t="s">
        <v>1960</v>
      </c>
      <c r="K298" t="s">
        <v>1960</v>
      </c>
      <c r="L298" t="s">
        <v>1960</v>
      </c>
      <c r="M298" t="s">
        <v>1960</v>
      </c>
      <c r="N298" t="s">
        <v>1960</v>
      </c>
      <c r="O298" t="s">
        <v>1960</v>
      </c>
      <c r="P298" t="s">
        <v>1960</v>
      </c>
      <c r="Q298" t="s">
        <v>1960</v>
      </c>
      <c r="R298" t="s">
        <v>1960</v>
      </c>
      <c r="S298" t="s">
        <v>1960</v>
      </c>
      <c r="T298" t="s">
        <v>1960</v>
      </c>
      <c r="U298" t="s">
        <v>1960</v>
      </c>
      <c r="V298" t="s">
        <v>1960</v>
      </c>
      <c r="W298" t="s">
        <v>1960</v>
      </c>
      <c r="X298" t="s">
        <v>1960</v>
      </c>
      <c r="Y298" t="s">
        <v>1960</v>
      </c>
      <c r="Z298" t="s">
        <v>1960</v>
      </c>
      <c r="AA298" t="s">
        <v>1960</v>
      </c>
      <c r="AB298" t="s">
        <v>1960</v>
      </c>
      <c r="AC298" t="s">
        <v>1960</v>
      </c>
      <c r="AD298" t="s">
        <v>1960</v>
      </c>
      <c r="AE298" t="s">
        <v>1960</v>
      </c>
      <c r="AF298" t="s">
        <v>1960</v>
      </c>
      <c r="AG298" t="s">
        <v>1960</v>
      </c>
      <c r="AH298" t="s">
        <v>1960</v>
      </c>
      <c r="AI298" t="s">
        <v>1960</v>
      </c>
      <c r="AJ298" t="s">
        <v>1960</v>
      </c>
      <c r="AK298" t="s">
        <v>1960</v>
      </c>
      <c r="AL298" t="s">
        <v>1960</v>
      </c>
      <c r="AM298" t="s">
        <v>1960</v>
      </c>
      <c r="AN298" t="s">
        <v>1960</v>
      </c>
      <c r="AO298" t="s">
        <v>1960</v>
      </c>
      <c r="AP298" t="s">
        <v>1960</v>
      </c>
      <c r="AQ298" t="s">
        <v>1960</v>
      </c>
      <c r="AR298" t="s">
        <v>1960</v>
      </c>
      <c r="AS298" t="s">
        <v>1960</v>
      </c>
      <c r="AT298" t="s">
        <v>1960</v>
      </c>
      <c r="AU298" t="s">
        <v>1960</v>
      </c>
      <c r="AV298" t="s">
        <v>1960</v>
      </c>
      <c r="AW298" t="s">
        <v>1960</v>
      </c>
      <c r="AX298" t="s">
        <v>1960</v>
      </c>
      <c r="AY298" t="s">
        <v>1960</v>
      </c>
      <c r="AZ298" t="s">
        <v>1960</v>
      </c>
    </row>
    <row r="299" spans="1:52" x14ac:dyDescent="0.2">
      <c r="A299" t="s">
        <v>1960</v>
      </c>
      <c r="B299" t="s">
        <v>1960</v>
      </c>
      <c r="C299" t="s">
        <v>1960</v>
      </c>
      <c r="D299" t="s">
        <v>1960</v>
      </c>
      <c r="E299" t="s">
        <v>1960</v>
      </c>
      <c r="F299" t="s">
        <v>1960</v>
      </c>
      <c r="G299" t="s">
        <v>1960</v>
      </c>
      <c r="H299" t="s">
        <v>1960</v>
      </c>
      <c r="I299" t="s">
        <v>1960</v>
      </c>
      <c r="J299" t="s">
        <v>1960</v>
      </c>
      <c r="K299" t="s">
        <v>1960</v>
      </c>
      <c r="L299" t="s">
        <v>1960</v>
      </c>
      <c r="M299" t="s">
        <v>1960</v>
      </c>
      <c r="N299" t="s">
        <v>1960</v>
      </c>
      <c r="O299" t="s">
        <v>1960</v>
      </c>
      <c r="P299" t="s">
        <v>1960</v>
      </c>
      <c r="Q299" t="s">
        <v>1960</v>
      </c>
      <c r="R299" t="s">
        <v>1960</v>
      </c>
      <c r="S299" t="s">
        <v>1960</v>
      </c>
      <c r="T299" t="s">
        <v>1960</v>
      </c>
      <c r="U299" t="s">
        <v>1960</v>
      </c>
      <c r="V299" t="s">
        <v>1960</v>
      </c>
      <c r="W299" t="s">
        <v>1960</v>
      </c>
      <c r="X299" t="s">
        <v>1960</v>
      </c>
      <c r="Y299" t="s">
        <v>1960</v>
      </c>
      <c r="Z299" t="s">
        <v>1960</v>
      </c>
      <c r="AA299" t="s">
        <v>1960</v>
      </c>
      <c r="AB299" t="s">
        <v>1960</v>
      </c>
      <c r="AC299" t="s">
        <v>1960</v>
      </c>
      <c r="AD299" t="s">
        <v>1960</v>
      </c>
      <c r="AE299" t="s">
        <v>1960</v>
      </c>
      <c r="AF299" t="s">
        <v>1960</v>
      </c>
      <c r="AG299" t="s">
        <v>1960</v>
      </c>
      <c r="AH299" t="s">
        <v>1960</v>
      </c>
      <c r="AI299" t="s">
        <v>1960</v>
      </c>
      <c r="AJ299" t="s">
        <v>1960</v>
      </c>
      <c r="AK299" t="s">
        <v>1960</v>
      </c>
      <c r="AL299" t="s">
        <v>1960</v>
      </c>
      <c r="AM299" t="s">
        <v>1960</v>
      </c>
      <c r="AN299" t="s">
        <v>1960</v>
      </c>
      <c r="AO299" t="s">
        <v>1960</v>
      </c>
      <c r="AP299" t="s">
        <v>1960</v>
      </c>
      <c r="AQ299" t="s">
        <v>1960</v>
      </c>
      <c r="AR299" t="s">
        <v>1960</v>
      </c>
      <c r="AS299" t="s">
        <v>1960</v>
      </c>
      <c r="AT299" t="s">
        <v>1960</v>
      </c>
      <c r="AU299" t="s">
        <v>1960</v>
      </c>
      <c r="AV299" t="s">
        <v>1960</v>
      </c>
      <c r="AW299" t="s">
        <v>1960</v>
      </c>
      <c r="AX299" t="s">
        <v>1960</v>
      </c>
      <c r="AY299" t="s">
        <v>1960</v>
      </c>
      <c r="AZ299" t="s">
        <v>1960</v>
      </c>
    </row>
    <row r="300" spans="1:52" x14ac:dyDescent="0.2">
      <c r="A300" t="s">
        <v>1960</v>
      </c>
      <c r="B300" t="s">
        <v>1960</v>
      </c>
      <c r="C300" t="s">
        <v>1960</v>
      </c>
      <c r="D300" t="s">
        <v>1960</v>
      </c>
      <c r="E300" t="s">
        <v>1960</v>
      </c>
      <c r="F300" t="s">
        <v>1960</v>
      </c>
      <c r="G300" t="s">
        <v>1960</v>
      </c>
      <c r="H300" t="s">
        <v>1960</v>
      </c>
      <c r="I300" t="s">
        <v>1960</v>
      </c>
      <c r="J300" t="s">
        <v>1960</v>
      </c>
      <c r="K300" t="s">
        <v>1960</v>
      </c>
      <c r="L300" t="s">
        <v>1960</v>
      </c>
      <c r="M300" t="s">
        <v>1960</v>
      </c>
      <c r="N300" t="s">
        <v>1960</v>
      </c>
      <c r="O300" t="s">
        <v>1960</v>
      </c>
      <c r="P300" t="s">
        <v>1960</v>
      </c>
      <c r="Q300" t="s">
        <v>1960</v>
      </c>
      <c r="R300" t="s">
        <v>1960</v>
      </c>
      <c r="S300" t="s">
        <v>1960</v>
      </c>
      <c r="T300" t="s">
        <v>1960</v>
      </c>
      <c r="U300" t="s">
        <v>1960</v>
      </c>
      <c r="V300" t="s">
        <v>1960</v>
      </c>
      <c r="W300" t="s">
        <v>1960</v>
      </c>
      <c r="X300" t="s">
        <v>1960</v>
      </c>
      <c r="Y300" t="s">
        <v>1960</v>
      </c>
      <c r="Z300" t="s">
        <v>1960</v>
      </c>
      <c r="AA300" t="s">
        <v>1960</v>
      </c>
      <c r="AB300" t="s">
        <v>1960</v>
      </c>
      <c r="AC300" t="s">
        <v>1960</v>
      </c>
      <c r="AD300" t="s">
        <v>1960</v>
      </c>
      <c r="AE300" t="s">
        <v>1960</v>
      </c>
      <c r="AF300" t="s">
        <v>1960</v>
      </c>
      <c r="AG300" t="s">
        <v>1960</v>
      </c>
      <c r="AH300" t="s">
        <v>1960</v>
      </c>
      <c r="AI300" t="s">
        <v>1960</v>
      </c>
      <c r="AJ300" t="s">
        <v>1960</v>
      </c>
      <c r="AK300" t="s">
        <v>1960</v>
      </c>
      <c r="AL300" t="s">
        <v>1960</v>
      </c>
      <c r="AM300" t="s">
        <v>1960</v>
      </c>
      <c r="AN300" t="s">
        <v>1960</v>
      </c>
      <c r="AO300" t="s">
        <v>1960</v>
      </c>
      <c r="AP300" t="s">
        <v>1960</v>
      </c>
      <c r="AQ300" t="s">
        <v>1960</v>
      </c>
      <c r="AR300" t="s">
        <v>1960</v>
      </c>
      <c r="AS300" t="s">
        <v>1960</v>
      </c>
      <c r="AT300" t="s">
        <v>1960</v>
      </c>
      <c r="AU300" t="s">
        <v>1960</v>
      </c>
      <c r="AV300" t="s">
        <v>1960</v>
      </c>
      <c r="AW300" t="s">
        <v>1960</v>
      </c>
      <c r="AX300" t="s">
        <v>1960</v>
      </c>
      <c r="AY300" t="s">
        <v>1960</v>
      </c>
      <c r="AZ300" t="s">
        <v>1960</v>
      </c>
    </row>
  </sheetData>
  <phoneticPr fontId="3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6">
    <tabColor theme="5" tint="-0.249977111117893"/>
  </sheetPr>
  <dimension ref="A1:CI380"/>
  <sheetViews>
    <sheetView zoomScaleNormal="100" workbookViewId="0">
      <pane xSplit="1" ySplit="7" topLeftCell="B8" activePane="bottomRight" state="frozen"/>
      <selection pane="topRight" activeCell="B1" sqref="B1"/>
      <selection pane="bottomLeft" activeCell="A8" sqref="A8"/>
      <selection pane="bottomRight"/>
    </sheetView>
  </sheetViews>
  <sheetFormatPr defaultColWidth="9.140625" defaultRowHeight="11.25" x14ac:dyDescent="0.2"/>
  <cols>
    <col min="1" max="1" width="30.140625" style="4" customWidth="1"/>
    <col min="2" max="2" width="12.28515625" style="4" customWidth="1"/>
    <col min="3" max="3" width="8.28515625" style="4" customWidth="1"/>
    <col min="4" max="4" width="8.28515625" style="4" bestFit="1" customWidth="1"/>
    <col min="5" max="5" width="7.85546875" style="4" customWidth="1"/>
    <col min="6" max="6" width="4.42578125" style="4" bestFit="1" customWidth="1"/>
    <col min="7" max="7" width="8" style="4" customWidth="1"/>
    <col min="8" max="8" width="4.42578125" style="4" bestFit="1" customWidth="1"/>
    <col min="9" max="9" width="8.140625" style="4" customWidth="1"/>
    <col min="10" max="10" width="4.28515625" style="4" bestFit="1" customWidth="1"/>
    <col min="11" max="11" width="7.85546875" style="4" customWidth="1"/>
    <col min="12" max="12" width="4.42578125" style="4" bestFit="1" customWidth="1"/>
    <col min="13" max="13" width="8.28515625" style="4" customWidth="1"/>
    <col min="14" max="14" width="5" style="4" bestFit="1" customWidth="1"/>
    <col min="15" max="15" width="7.85546875" style="4" customWidth="1"/>
    <col min="16" max="19" width="3.85546875" style="4" customWidth="1"/>
    <col min="20" max="20" width="5.85546875" style="4" customWidth="1"/>
    <col min="21" max="21" width="3.85546875" style="4" customWidth="1"/>
    <col min="22" max="22" width="6" style="4" customWidth="1"/>
    <col min="23" max="23" width="3.85546875" style="4" customWidth="1"/>
    <col min="24" max="24" width="5.7109375" style="4" customWidth="1"/>
    <col min="25" max="25" width="3.85546875" style="4" customWidth="1"/>
    <col min="26" max="26" width="5.5703125" style="4" customWidth="1"/>
    <col min="27" max="27" width="3.85546875" style="4" customWidth="1"/>
    <col min="28" max="28" width="5.5703125" style="4" customWidth="1"/>
    <col min="29" max="29" width="3.85546875" style="4" customWidth="1"/>
    <col min="30" max="30" width="5.5703125" style="4" customWidth="1"/>
    <col min="31" max="34" width="3.85546875" style="4" customWidth="1"/>
    <col min="35" max="35" width="7" style="4" bestFit="1" customWidth="1"/>
    <col min="36" max="40" width="3.85546875" style="4" customWidth="1"/>
    <col min="41" max="41" width="9.42578125" style="4" customWidth="1"/>
    <col min="42" max="42" width="5.5703125" style="4" customWidth="1"/>
    <col min="43" max="43" width="6.5703125" style="4" customWidth="1"/>
    <col min="44" max="44" width="8" style="4" customWidth="1"/>
    <col min="45" max="45" width="5.5703125" style="4" customWidth="1"/>
    <col min="46" max="46" width="8.140625" style="4" bestFit="1" customWidth="1"/>
    <col min="47" max="48" width="5.5703125" style="4" customWidth="1"/>
    <col min="49" max="49" width="8.140625" style="4" bestFit="1" customWidth="1"/>
    <col min="50" max="51" width="5.5703125" style="4" customWidth="1"/>
    <col min="52" max="52" width="8.140625" style="4" bestFit="1" customWidth="1"/>
    <col min="53" max="54" width="5.5703125" style="4" customWidth="1"/>
    <col min="55" max="55" width="8.140625" style="4" bestFit="1" customWidth="1"/>
    <col min="56" max="57" width="5.5703125" style="4" customWidth="1"/>
    <col min="58" max="58" width="8.140625" style="4" bestFit="1" customWidth="1"/>
    <col min="59" max="60" width="3.85546875" style="4" customWidth="1"/>
    <col min="61" max="61" width="8.42578125" style="4" customWidth="1"/>
    <col min="62" max="63" width="5.7109375" style="4" customWidth="1"/>
    <col min="64" max="64" width="8.42578125" style="4" customWidth="1"/>
    <col min="65" max="66" width="5.7109375" style="4" customWidth="1"/>
    <col min="67" max="67" width="8.42578125" style="4" customWidth="1"/>
    <col min="68" max="69" width="5.7109375" style="4" customWidth="1"/>
    <col min="70" max="70" width="8.42578125" style="4" customWidth="1"/>
    <col min="71" max="72" width="5.7109375" style="4" customWidth="1"/>
    <col min="73" max="73" width="8.42578125" style="4" customWidth="1"/>
    <col min="74" max="75" width="5.7109375" style="4" customWidth="1"/>
    <col min="76" max="76" width="8.42578125" style="4" customWidth="1"/>
    <col min="77" max="78" width="5.7109375" style="4" customWidth="1"/>
    <col min="79" max="79" width="3.85546875" style="4" customWidth="1"/>
    <col min="80" max="80" width="13.42578125" style="4" customWidth="1"/>
    <col min="81" max="81" width="9.7109375" style="4" customWidth="1"/>
    <col min="82" max="82" width="11.7109375" style="4" customWidth="1"/>
    <col min="83" max="83" width="9.7109375" style="4" customWidth="1"/>
    <col min="84" max="84" width="13.5703125" style="4" customWidth="1"/>
    <col min="85" max="85" width="9.7109375" style="4" customWidth="1"/>
    <col min="86" max="16384" width="9.140625" style="4"/>
  </cols>
  <sheetData>
    <row r="1" spans="1:87" x14ac:dyDescent="0.2">
      <c r="BJ1" s="4" t="s">
        <v>17</v>
      </c>
      <c r="CI1" s="9"/>
    </row>
    <row r="2" spans="1:87" x14ac:dyDescent="0.2">
      <c r="E2" s="4" t="s">
        <v>1872</v>
      </c>
      <c r="T2" s="4" t="s">
        <v>1873</v>
      </c>
      <c r="AH2" s="4" t="s">
        <v>1874</v>
      </c>
      <c r="AO2" s="4" t="s">
        <v>1876</v>
      </c>
      <c r="CI2" s="10"/>
    </row>
    <row r="3" spans="1:87" x14ac:dyDescent="0.2">
      <c r="AH3" s="4" t="s">
        <v>1875</v>
      </c>
      <c r="AO3" s="4" t="s">
        <v>1878</v>
      </c>
    </row>
    <row r="4" spans="1:87" x14ac:dyDescent="0.2">
      <c r="A4" s="4" t="s">
        <v>18</v>
      </c>
      <c r="B4" s="4" t="s">
        <v>1863</v>
      </c>
      <c r="C4" s="4" t="s">
        <v>0</v>
      </c>
      <c r="D4" s="4" t="s">
        <v>1707</v>
      </c>
      <c r="E4" s="4" t="str">
        <f>INDEX('C'!$A$2:$AA$2,1,2)</f>
        <v>A04-1-1 A04 (400-500)</v>
      </c>
      <c r="G4" s="4" t="str">
        <f>INDEX('C'!$A$2:$AA$2,1,5)</f>
        <v>B09-1-1 B09 (250-350)</v>
      </c>
      <c r="I4" s="4" t="str">
        <f>INDEX('C'!$A$2:$AA$2,1,8)</f>
        <v>D02-1-1 D02 (250-350)</v>
      </c>
      <c r="K4" s="4" t="str">
        <f>INDEX('C'!$A$2:$AA$2,1,11)</f>
        <v>D06-1-1 D06 (250-350)</v>
      </c>
      <c r="M4" s="4">
        <f>INDEX('C'!$A$2:$AA$2,1,14)</f>
        <v>0</v>
      </c>
      <c r="O4" s="4">
        <f>INDEX('C'!$A$2:$AA$2,1,17)</f>
        <v>0</v>
      </c>
      <c r="AO4" s="4" t="s">
        <v>1866</v>
      </c>
      <c r="AR4" s="4" t="s">
        <v>1867</v>
      </c>
      <c r="AU4" s="4" t="s">
        <v>1868</v>
      </c>
      <c r="AX4" s="4" t="s">
        <v>1869</v>
      </c>
      <c r="BA4" s="4" t="s">
        <v>1870</v>
      </c>
      <c r="BD4" s="4" t="s">
        <v>1871</v>
      </c>
      <c r="BJ4" s="4" t="str">
        <f>E4</f>
        <v>A04-1-1 A04 (400-500)</v>
      </c>
      <c r="BM4" s="4" t="str">
        <f>G4</f>
        <v>B09-1-1 B09 (250-350)</v>
      </c>
      <c r="BP4" s="4" t="str">
        <f>I4</f>
        <v>D02-1-1 D02 (250-350)</v>
      </c>
      <c r="BS4" s="4" t="str">
        <f>K4</f>
        <v>D06-1-1 D06 (250-350)</v>
      </c>
      <c r="BV4" s="4">
        <f>M4</f>
        <v>0</v>
      </c>
      <c r="BY4" s="4">
        <f>O4</f>
        <v>0</v>
      </c>
    </row>
    <row r="5" spans="1:87" x14ac:dyDescent="0.2">
      <c r="C5" s="4" t="s">
        <v>344</v>
      </c>
    </row>
    <row r="6" spans="1:87" x14ac:dyDescent="0.2">
      <c r="E6" s="4" t="s">
        <v>1866</v>
      </c>
      <c r="G6" s="4" t="s">
        <v>1867</v>
      </c>
      <c r="I6" s="4" t="s">
        <v>1868</v>
      </c>
      <c r="K6" s="4" t="s">
        <v>1869</v>
      </c>
      <c r="M6" s="4" t="s">
        <v>1870</v>
      </c>
      <c r="O6" s="4" t="s">
        <v>1871</v>
      </c>
      <c r="T6" s="4" t="s">
        <v>1866</v>
      </c>
      <c r="V6" s="4" t="s">
        <v>1867</v>
      </c>
      <c r="X6" s="4" t="s">
        <v>1868</v>
      </c>
      <c r="Z6" s="4" t="s">
        <v>1869</v>
      </c>
      <c r="AB6" s="4" t="s">
        <v>1870</v>
      </c>
      <c r="AD6" s="4" t="s">
        <v>1871</v>
      </c>
      <c r="AO6" s="4" t="str">
        <f>E4</f>
        <v>A04-1-1 A04 (400-500)</v>
      </c>
      <c r="AR6" s="4" t="str">
        <f>G4</f>
        <v>B09-1-1 B09 (250-350)</v>
      </c>
      <c r="AU6" s="4" t="str">
        <f>I4</f>
        <v>D02-1-1 D02 (250-350)</v>
      </c>
      <c r="AX6" s="4" t="str">
        <f>K4</f>
        <v>D06-1-1 D06 (250-350)</v>
      </c>
      <c r="BA6" s="4">
        <f>M4</f>
        <v>0</v>
      </c>
      <c r="BD6" s="4">
        <f>O4</f>
        <v>0</v>
      </c>
      <c r="BJ6" s="4" t="s">
        <v>1884</v>
      </c>
      <c r="BM6" s="4" t="s">
        <v>1885</v>
      </c>
      <c r="BP6" s="4" t="s">
        <v>1886</v>
      </c>
      <c r="BS6" s="4" t="s">
        <v>1887</v>
      </c>
      <c r="BV6" s="4" t="s">
        <v>1888</v>
      </c>
      <c r="BY6" s="4" t="s">
        <v>1889</v>
      </c>
    </row>
    <row r="7" spans="1:87" x14ac:dyDescent="0.2">
      <c r="T7" s="4" t="s">
        <v>1879</v>
      </c>
      <c r="U7" s="4" t="s">
        <v>170</v>
      </c>
      <c r="V7" s="4" t="s">
        <v>1879</v>
      </c>
      <c r="W7" s="4" t="s">
        <v>170</v>
      </c>
      <c r="X7" s="4" t="s">
        <v>1879</v>
      </c>
      <c r="Y7" s="4" t="s">
        <v>170</v>
      </c>
      <c r="Z7" s="4" t="s">
        <v>1879</v>
      </c>
      <c r="AA7" s="4" t="s">
        <v>170</v>
      </c>
      <c r="AB7" s="4" t="s">
        <v>1879</v>
      </c>
      <c r="AC7" s="4" t="s">
        <v>170</v>
      </c>
      <c r="AD7" s="4" t="s">
        <v>1879</v>
      </c>
      <c r="AE7" s="4" t="s">
        <v>170</v>
      </c>
      <c r="AP7" s="4" t="s">
        <v>59</v>
      </c>
      <c r="AQ7" s="4" t="s">
        <v>1877</v>
      </c>
      <c r="AS7" s="4" t="s">
        <v>59</v>
      </c>
      <c r="AT7" s="4" t="s">
        <v>1877</v>
      </c>
      <c r="AV7" s="4" t="s">
        <v>59</v>
      </c>
      <c r="AW7" s="4" t="s">
        <v>1877</v>
      </c>
      <c r="AY7" s="4" t="s">
        <v>59</v>
      </c>
      <c r="AZ7" s="4" t="s">
        <v>1877</v>
      </c>
      <c r="BB7" s="4" t="s">
        <v>59</v>
      </c>
      <c r="BC7" s="4" t="s">
        <v>1877</v>
      </c>
      <c r="BE7" s="4" t="s">
        <v>59</v>
      </c>
      <c r="BF7" s="4" t="s">
        <v>1877</v>
      </c>
    </row>
    <row r="9" spans="1:87" x14ac:dyDescent="0.2">
      <c r="A9" s="4" t="s">
        <v>51</v>
      </c>
      <c r="B9" s="4">
        <v>1398</v>
      </c>
      <c r="C9" s="4" t="str">
        <f t="shared" ref="C9:C72" si="0">CONCATENATE("urn:immetingen:parameter:id:",B9)</f>
        <v>urn:immetingen:parameter:id:1398</v>
      </c>
      <c r="D9" s="4" t="str">
        <f>IFERROR(IF(VLOOKUP($C9,'C'!$A$1:$AA$1998,4,FALSE)=0,IF(VLOOKUP($C9,'C'!$A$1:$AA$1998,7,FALSE)=0,IF(VLOOKUP($C9,'C'!$A$1:$AA$1998,10,FALSE)=0,IF(VLOOKUP($C9,'C'!$A$1:$AA$1998,13,FALSE)=0,IF(VLOOKUP($C9,'C'!$A$1:$AA$1998,16,FALSE)=0,VLOOKUP($C9,'C'!$A$1:$AA$1998,19,FALSE),VLOOKUP($C9,'C'!$A$1:$AA$1998,16,FALSE)),VLOOKUP($C9,'C'!$A$1:$AA$1998,13,FALSE)),VLOOKUP($C9,'C'!$A$1:$AA$1998,10,FALSE)),VLOOKUP($C9,'C'!$A$1:$AA$1998,7,FALSE)),VLOOKUP($C9,'C'!$A$1:$AA$1998,4,FALSE)),"")</f>
        <v/>
      </c>
      <c r="E9" s="4" t="str">
        <f>IFERROR(VLOOKUP($C9,'C'!$A$1:$AA$1998,2,FALSE),"")</f>
        <v/>
      </c>
      <c r="F9" s="4" t="str">
        <f>IFERROR(IF(VLOOKUP($C9,'C'!$A$1:$AA$1998,3,FALSE)=1,"&lt;",""),"")</f>
        <v/>
      </c>
      <c r="G9" s="4" t="str">
        <f>IFERROR(VLOOKUP($C9,'C'!$A$1:$AA$1998,5,FALSE),"")</f>
        <v/>
      </c>
      <c r="H9" s="4" t="str">
        <f>IFERROR(IF(VLOOKUP($C9,'C'!$A$1:$AA$1998,6,FALSE)=1,"&lt;",""),"")</f>
        <v/>
      </c>
      <c r="I9" s="4" t="str">
        <f>IFERROR(VLOOKUP($C9,'C'!$A$1:$AA$1998,8,FALSE), "")</f>
        <v/>
      </c>
      <c r="J9" s="4" t="str">
        <f>IFERROR(IF(VLOOKUP($C9,'C'!$A$1:$AA$1998,9,FALSE)=1,"&lt;",""),"")</f>
        <v/>
      </c>
      <c r="K9" s="4" t="str">
        <f>IFERROR(VLOOKUP($C9,'C'!$A$1:$AA$1998,11,FALSE),"")</f>
        <v/>
      </c>
      <c r="L9" s="4" t="str">
        <f>IFERROR(IF(VLOOKUP($C9,'C'!$A$1:$AA$1998,12,FALSE)=1,"&lt;",""),"")</f>
        <v/>
      </c>
      <c r="M9" s="4" t="str">
        <f>IFERROR(VLOOKUP($C9,'C'!$A$1:$AA$1998,14,FALSE),"")</f>
        <v/>
      </c>
      <c r="N9" s="4" t="str">
        <f>IFERROR(IF(VLOOKUP($C9,'C'!$A$1:$AA$1998,15,FALSE)=1,"&lt;",""),"")</f>
        <v/>
      </c>
      <c r="O9" s="4" t="str">
        <f>IFERROR(VLOOKUP($C9,'C'!$A$1:$AA$1998,17,FALSE),"")</f>
        <v/>
      </c>
      <c r="P9" s="4" t="str">
        <f>IFERROR(IF(VLOOKUP($C9,'C'!$A$1:$AA$1998,18,FALSE)=1,"&lt;",""),"")</f>
        <v/>
      </c>
      <c r="T9" s="4" t="str">
        <f t="shared" ref="T9:T10" si="1">IF(E9="","",IF($D9=79,E9/1000,IF($D9=60,E9*1000,E9)))</f>
        <v/>
      </c>
      <c r="U9" s="4" t="str">
        <f t="shared" ref="U9:U10" si="2">F9</f>
        <v/>
      </c>
      <c r="V9" s="4" t="str">
        <f t="shared" ref="V9:V10" si="3">IF(G9="","",IF($D9=79,G9/1000,IF($D9=60,G9*1000,G9)))</f>
        <v/>
      </c>
      <c r="W9" s="4" t="str">
        <f t="shared" ref="W9:W10" si="4">H9</f>
        <v/>
      </c>
      <c r="X9" s="4" t="str">
        <f>IF(I9="","",IF($D9=79,I9/1000,IF($D9=60,I9*1000,I9)))</f>
        <v/>
      </c>
      <c r="Y9" s="4" t="str">
        <f t="shared" ref="Y9:Y10" si="5">J9</f>
        <v/>
      </c>
      <c r="Z9" s="4" t="str">
        <f t="shared" ref="Z9:Z10" si="6">IF(K9="","",IF($D9=79,K9/1000,IF($D9=60,K9*1000,K9)))</f>
        <v/>
      </c>
      <c r="AA9" s="4" t="str">
        <f t="shared" ref="AA9:AA10" si="7">L9</f>
        <v/>
      </c>
      <c r="AB9" s="4" t="str">
        <f t="shared" ref="AB9:AB10" si="8">IF(M9="","",IF($D9=79,M9/1000,IF($D9=60,M9*1000,M9)))</f>
        <v/>
      </c>
      <c r="AC9" s="4" t="str">
        <f t="shared" ref="AC9:AC10" si="9">N9</f>
        <v/>
      </c>
      <c r="AD9" s="4" t="str">
        <f t="shared" ref="AD9:AD10" si="10">IF(O9="","",IF($D9=79,O9/1000,IF($D9=60,O9*1000,O9)))</f>
        <v/>
      </c>
      <c r="AE9" s="4" t="str">
        <f t="shared" ref="AE9:AE10" si="11">P9</f>
        <v/>
      </c>
      <c r="AO9" s="4" t="str">
        <f t="shared" ref="AO9:AO47" si="12">IF(T9="",T9,IF(AND(U9="&lt;",T9&lt;=$AI9),-1,(IF(U9="&lt;",0.7*T9,T9))))</f>
        <v/>
      </c>
      <c r="AR9" s="4" t="str">
        <f t="shared" ref="AR9:AR10" si="13">IF(V9="",IF(AND(W9="&lt;",V9&lt;=$AI9),-1,(IF(W9="&lt;",0.7*V9,V9))),V9)</f>
        <v/>
      </c>
      <c r="AU9" s="4" t="str">
        <f t="shared" ref="AU9:AU10" si="14">IF(X9="",IF(AND(Y9="&lt;",X9&lt;=$AI9),-1,(IF(Y9="&lt;",0.7*X9,X9))),X9)</f>
        <v/>
      </c>
      <c r="AX9" s="4" t="str">
        <f t="shared" ref="AX9:AX10" si="15">IF(Z9="",IF(AND(AA9="&lt;",Z9&lt;=$AI9),-1,(IF(AA9="&lt;",0.7*Z9,Z9))),Z9)</f>
        <v/>
      </c>
      <c r="BA9" s="4" t="str">
        <f t="shared" ref="BA9:BA10" si="16">IF(AB9="",IF(AND(AC9="&lt;",AB9&lt;=$AI9),-1,(IF(AC9="&lt;",0.7*AB9,AB9))),AB9)</f>
        <v/>
      </c>
      <c r="BD9" s="4" t="str">
        <f t="shared" ref="BD9:BD10" si="17">IF(AD9="",IF(AND(AE9="&lt;",AD9&lt;=$AI9),-1,(IF(AE9="&lt;",0.7*AD9,AD9))),AD9)</f>
        <v/>
      </c>
      <c r="BJ9" s="4" t="str">
        <f t="shared" ref="BJ9:BJ10" si="18">IF(AO9=0,-1,AO9)</f>
        <v/>
      </c>
      <c r="BM9" s="4" t="str">
        <f t="shared" ref="BM9:BM72" si="19">IF(AR9=0,-1,AR9)</f>
        <v/>
      </c>
      <c r="BP9" s="4" t="str">
        <f t="shared" ref="BP9:BP72" si="20">IF(AU9=0,-1,AU9)</f>
        <v/>
      </c>
      <c r="BS9" s="4" t="str">
        <f t="shared" ref="BS9:BS72" si="21">IF(AX9=0,-1,AX9)</f>
        <v/>
      </c>
      <c r="BV9" s="4" t="str">
        <f t="shared" ref="BV9:BV72" si="22">IF(BA9=0,-1,BA9)</f>
        <v/>
      </c>
      <c r="BY9" s="4" t="str">
        <f t="shared" ref="BY9:BY72" si="23">IF(BD9=0,-1,BD9)</f>
        <v/>
      </c>
    </row>
    <row r="10" spans="1:87" x14ac:dyDescent="0.2">
      <c r="A10" s="4" t="s">
        <v>1705</v>
      </c>
      <c r="B10" s="4">
        <v>1138</v>
      </c>
      <c r="C10" s="4" t="str">
        <f t="shared" si="0"/>
        <v>urn:immetingen:parameter:id:1138</v>
      </c>
      <c r="D10" s="4" t="str">
        <f>IFERROR(IF(VLOOKUP($C10,'C'!$A$1:$AA$1998,4,FALSE)=0,IF(VLOOKUP($C10,'C'!$A$1:$AA$1998,7,FALSE)=0,IF(VLOOKUP($C10,'C'!$A$1:$AA$1998,10,FALSE)=0,IF(VLOOKUP($C10,'C'!$A$1:$AA$1998,13,FALSE)=0,IF(VLOOKUP($C10,'C'!$A$1:$AA$1998,16,FALSE)=0,VLOOKUP($C10,'C'!$A$1:$AA$1998,19,FALSE),VLOOKUP($C10,'C'!$A$1:$AA$1998,16,FALSE)),VLOOKUP($C10,'C'!$A$1:$AA$1998,13,FALSE)),VLOOKUP($C10,'C'!$A$1:$AA$1998,10,FALSE)),VLOOKUP($C10,'C'!$A$1:$AA$1998,7,FALSE)),VLOOKUP($C10,'C'!$A$1:$AA$1998,4,FALSE)),"")</f>
        <v/>
      </c>
      <c r="E10" s="4" t="str">
        <f>IFERROR(VLOOKUP($C10,'C'!$A$1:$AA$1998,2,FALSE),"")</f>
        <v/>
      </c>
      <c r="F10" s="4" t="str">
        <f>IFERROR(IF(VLOOKUP($C10,'C'!$A$1:$AA$1998,3,FALSE)=1,"&lt;",""),"")</f>
        <v/>
      </c>
      <c r="G10" s="4" t="str">
        <f>IFERROR(VLOOKUP($C10,'C'!$A$1:$AA$1998,5,FALSE),"")</f>
        <v/>
      </c>
      <c r="H10" s="4" t="str">
        <f>IFERROR(IF(VLOOKUP($C10,'C'!$A$1:$AA$1998,6,FALSE)=1,"&lt;",""),"")</f>
        <v/>
      </c>
      <c r="I10" s="4" t="str">
        <f>IFERROR(VLOOKUP($C10,'C'!$A$1:$AA$1998,8,FALSE), "")</f>
        <v/>
      </c>
      <c r="J10" s="4" t="str">
        <f>IFERROR(IF(VLOOKUP($C10,'C'!$A$1:$AA$1998,9,FALSE)=1,"&lt;",""),"")</f>
        <v/>
      </c>
      <c r="K10" s="4" t="str">
        <f>IFERROR(VLOOKUP($C10,'C'!$A$1:$AA$1998,11,FALSE),"")</f>
        <v/>
      </c>
      <c r="L10" s="4" t="str">
        <f>IFERROR(IF(VLOOKUP($C10,'C'!$A$1:$AA$1998,12,FALSE)=1,"&lt;",""),"")</f>
        <v/>
      </c>
      <c r="M10" s="4" t="str">
        <f>IFERROR(VLOOKUP($C10,'C'!$A$1:$AA$1998,14,FALSE),"")</f>
        <v/>
      </c>
      <c r="N10" s="4" t="str">
        <f>IFERROR(IF(VLOOKUP($C10,'C'!$A$1:$AA$1998,15,FALSE)=1,"&lt;",""),"")</f>
        <v/>
      </c>
      <c r="O10" s="4" t="str">
        <f>IFERROR(VLOOKUP($C10,'C'!$A$1:$AA$1998,17,FALSE),"")</f>
        <v/>
      </c>
      <c r="P10" s="4" t="str">
        <f>IFERROR(IF(VLOOKUP($C10,'C'!$A$1:$AA$1998,18,FALSE)=1,"&lt;",""),"")</f>
        <v/>
      </c>
      <c r="T10" s="4" t="str">
        <f t="shared" si="1"/>
        <v/>
      </c>
      <c r="U10" s="4" t="str">
        <f t="shared" si="2"/>
        <v/>
      </c>
      <c r="V10" s="4" t="str">
        <f t="shared" si="3"/>
        <v/>
      </c>
      <c r="W10" s="4" t="str">
        <f t="shared" si="4"/>
        <v/>
      </c>
      <c r="X10" s="4" t="str">
        <f>IF(I10="","",IF($D10=79,I10/1000,IF($D10=60,I10*1000,I10)))</f>
        <v/>
      </c>
      <c r="Y10" s="4" t="str">
        <f t="shared" si="5"/>
        <v/>
      </c>
      <c r="Z10" s="4" t="str">
        <f t="shared" si="6"/>
        <v/>
      </c>
      <c r="AA10" s="4" t="str">
        <f t="shared" si="7"/>
        <v/>
      </c>
      <c r="AB10" s="4" t="str">
        <f t="shared" si="8"/>
        <v/>
      </c>
      <c r="AC10" s="4" t="str">
        <f t="shared" si="9"/>
        <v/>
      </c>
      <c r="AD10" s="4" t="str">
        <f t="shared" si="10"/>
        <v/>
      </c>
      <c r="AE10" s="4" t="str">
        <f t="shared" si="11"/>
        <v/>
      </c>
      <c r="AO10" s="4" t="str">
        <f t="shared" si="12"/>
        <v/>
      </c>
      <c r="AR10" s="4" t="str">
        <f t="shared" si="13"/>
        <v/>
      </c>
      <c r="AU10" s="4" t="str">
        <f t="shared" si="14"/>
        <v/>
      </c>
      <c r="AX10" s="4" t="str">
        <f t="shared" si="15"/>
        <v/>
      </c>
      <c r="BA10" s="4" t="str">
        <f t="shared" si="16"/>
        <v/>
      </c>
      <c r="BD10" s="4" t="str">
        <f t="shared" si="17"/>
        <v/>
      </c>
      <c r="BJ10" s="4" t="str">
        <f t="shared" si="18"/>
        <v/>
      </c>
      <c r="BM10" s="4" t="str">
        <f t="shared" si="19"/>
        <v/>
      </c>
      <c r="BP10" s="4" t="str">
        <f t="shared" si="20"/>
        <v/>
      </c>
      <c r="BS10" s="4" t="str">
        <f t="shared" si="21"/>
        <v/>
      </c>
      <c r="BV10" s="4" t="str">
        <f t="shared" si="22"/>
        <v/>
      </c>
      <c r="BY10" s="4" t="str">
        <f t="shared" si="23"/>
        <v/>
      </c>
    </row>
    <row r="11" spans="1:87" x14ac:dyDescent="0.2">
      <c r="A11" s="4" t="s">
        <v>1553</v>
      </c>
      <c r="B11" s="4">
        <v>301</v>
      </c>
      <c r="C11" s="4" t="str">
        <f>CONCATENATE("urn:immetingen:parameter:id:",B11)</f>
        <v>urn:immetingen:parameter:id:301</v>
      </c>
      <c r="D11" s="4" t="str">
        <f>IFERROR(IF(VLOOKUP($C11,'C'!$A$1:$AA$1998,4,FALSE)=0,IF(VLOOKUP($C11,'C'!$A$1:$AA$1998,7,FALSE)=0,IF(VLOOKUP($C11,'C'!$A$1:$AA$1998,10,FALSE)=0,IF(VLOOKUP($C11,'C'!$A$1:$AA$1998,13,FALSE)=0,IF(VLOOKUP($C11,'C'!$A$1:$AA$1998,16,FALSE)=0,VLOOKUP($C11,'C'!$A$1:$AA$1998,19,FALSE),VLOOKUP($C11,'C'!$A$1:$AA$1998,16,FALSE)),VLOOKUP($C11,'C'!$A$1:$AA$1998,13,FALSE)),VLOOKUP($C11,'C'!$A$1:$AA$1998,10,FALSE)),VLOOKUP($C11,'C'!$A$1:$AA$1998,7,FALSE)),VLOOKUP($C11,'C'!$A$1:$AA$1998,4,FALSE)),"")</f>
        <v/>
      </c>
      <c r="E11" s="4" t="str">
        <f>IFERROR(VLOOKUP($C11,'C'!$A$1:$AA$1998,2,FALSE),"")</f>
        <v/>
      </c>
      <c r="F11" s="4" t="str">
        <f>IFERROR(IF(VLOOKUP($C11,'C'!$A$1:$AA$1998,3,FALSE)=1,"&lt;",""),"")</f>
        <v/>
      </c>
      <c r="G11" s="4" t="str">
        <f>IFERROR(VLOOKUP($C11,'C'!$A$1:$AA$1998,5,FALSE),"")</f>
        <v/>
      </c>
      <c r="H11" s="4" t="str">
        <f>IFERROR(IF(VLOOKUP($C11,'C'!$A$1:$AA$1998,6,FALSE)=1,"&lt;",""),"")</f>
        <v/>
      </c>
      <c r="I11" s="4" t="str">
        <f>IFERROR(VLOOKUP($C11,'C'!$A$1:$AA$1998,8,FALSE), "")</f>
        <v/>
      </c>
      <c r="J11" s="4" t="str">
        <f>IFERROR(IF(VLOOKUP($C11,'C'!$A$1:$AA$1998,9,FALSE)=1,"&lt;",""),"")</f>
        <v/>
      </c>
      <c r="K11" s="4" t="str">
        <f>IFERROR(VLOOKUP($C11,'C'!$A$1:$AA$1998,11,FALSE),"")</f>
        <v/>
      </c>
      <c r="L11" s="4" t="str">
        <f>IFERROR(IF(VLOOKUP($C11,'C'!$A$1:$AA$1998,12,FALSE)=1,"&lt;",""),"")</f>
        <v/>
      </c>
      <c r="M11" s="4" t="str">
        <f>IFERROR(VLOOKUP($C11,'C'!$A$1:$AA$1998,14,FALSE),"")</f>
        <v/>
      </c>
      <c r="N11" s="4" t="str">
        <f>IFERROR(IF(VLOOKUP($C11,'C'!$A$1:$AA$1998,15,FALSE)=1,"&lt;",""),"")</f>
        <v/>
      </c>
      <c r="O11" s="4" t="str">
        <f>IFERROR(VLOOKUP($C11,'C'!$A$1:$AA$1998,17,FALSE),"")</f>
        <v/>
      </c>
      <c r="P11" s="4" t="str">
        <f>IFERROR(IF(VLOOKUP($C11,'C'!$A$1:$AA$1998,18,FALSE)=1,"&lt;",""),"")</f>
        <v/>
      </c>
      <c r="T11" s="4" t="str">
        <f>IF(E11="","",IF($D11=79,E11/1000,IF($D11=60,E11*1000,E11)))</f>
        <v/>
      </c>
      <c r="U11" s="4" t="str">
        <f>F11</f>
        <v/>
      </c>
      <c r="V11" s="4" t="str">
        <f>IF(G11="","",IF($D11=79,G11/1000,IF($D11=60,G11*1000,G11)))</f>
        <v/>
      </c>
      <c r="W11" s="4" t="str">
        <f>H11</f>
        <v/>
      </c>
      <c r="X11" s="4" t="str">
        <f>IF(I11="","",IF($D11=79,I11/1000,IF($D11=60,I11*1000,I11)))</f>
        <v/>
      </c>
      <c r="Y11" s="4" t="str">
        <f>J11</f>
        <v/>
      </c>
      <c r="Z11" s="4" t="str">
        <f>IF(K11="","",IF($D11=79,K11/1000,IF($D11=60,K11*1000,K11)))</f>
        <v/>
      </c>
      <c r="AA11" s="4" t="str">
        <f>L11</f>
        <v/>
      </c>
      <c r="AB11" s="4" t="str">
        <f>IF(M11="","",IF($D11=79,M11/1000,IF($D11=60,M11*1000,M11)))</f>
        <v/>
      </c>
      <c r="AC11" s="4" t="str">
        <f>N11</f>
        <v/>
      </c>
      <c r="AD11" s="4" t="str">
        <f>IF(O11="","",IF($D11=79,O11/1000,IF($D11=60,O11*1000,O11)))</f>
        <v/>
      </c>
      <c r="AE11" s="4" t="str">
        <f>P11</f>
        <v/>
      </c>
      <c r="AI11" s="4">
        <f>IFERROR(IF(VLOOKUP(B11,E!$B$1:$AZ$300,16,FALSE)=0,1000000,VLOOKUP(B11,E!$B$1:$AZ$300,16,FALSE)),1000000)</f>
        <v>3</v>
      </c>
      <c r="AO11" s="4" t="str">
        <f t="shared" si="12"/>
        <v/>
      </c>
      <c r="AR11" s="4" t="str">
        <f>IF(V11="",V11,IF(AND(W11="&lt;",V11&lt;=$AI11),-1,(IF(W11="&lt;",0.7*V11,V11))))</f>
        <v/>
      </c>
      <c r="AU11" s="4" t="str">
        <f>IF(X11="",X11,IF(AND(Y11="&lt;",X11&lt;=$AI11),-1,(IF(Y11="&lt;",0.7*X11,X11))))</f>
        <v/>
      </c>
      <c r="AX11" s="4" t="str">
        <f>IF(Z11="",Z11,IF(AND(AA11="&lt;",Z11&lt;=$AI11),-1,(IF(AA11="&lt;",0.7*Z11,Z11))))</f>
        <v/>
      </c>
      <c r="BA11" s="4" t="str">
        <f>IF(AB11="",AB11,IF(AND(AC11="&lt;",AB11&lt;=$AI11),-1,(IF(AC11="&lt;",0.7*AB11,AB11))))</f>
        <v/>
      </c>
      <c r="BD11" s="4" t="str">
        <f>IF(AD11="",AD11,IF(AND(AE11="&lt;",AD11&lt;=$AI11),-1,(IF(AE11="&lt;",0.7*AD11,AD11))))</f>
        <v/>
      </c>
      <c r="BJ11" s="4" t="str">
        <f>IF(AO11=0,-1,AO11)</f>
        <v/>
      </c>
      <c r="BM11" s="4" t="str">
        <f t="shared" si="19"/>
        <v/>
      </c>
      <c r="BP11" s="4" t="str">
        <f t="shared" si="20"/>
        <v/>
      </c>
      <c r="BS11" s="4" t="str">
        <f t="shared" si="21"/>
        <v/>
      </c>
      <c r="BV11" s="4" t="str">
        <f t="shared" si="22"/>
        <v/>
      </c>
      <c r="BY11" s="4" t="str">
        <f t="shared" si="23"/>
        <v/>
      </c>
    </row>
    <row r="12" spans="1:87" x14ac:dyDescent="0.2">
      <c r="A12" s="4" t="s">
        <v>56</v>
      </c>
      <c r="B12" s="4">
        <v>310</v>
      </c>
      <c r="C12" s="4" t="str">
        <f t="shared" si="0"/>
        <v>urn:immetingen:parameter:id:310</v>
      </c>
      <c r="D12" s="4">
        <f>IFERROR(IF(VLOOKUP($C12,'C'!$A$1:$AA$1998,4,FALSE)=0,IF(VLOOKUP($C12,'C'!$A$1:$AA$1998,7,FALSE)=0,IF(VLOOKUP($C12,'C'!$A$1:$AA$1998,10,FALSE)=0,IF(VLOOKUP($C12,'C'!$A$1:$AA$1998,13,FALSE)=0,IF(VLOOKUP($C12,'C'!$A$1:$AA$1998,16,FALSE)=0,VLOOKUP($C12,'C'!$A$1:$AA$1998,19,FALSE),VLOOKUP($C12,'C'!$A$1:$AA$1998,16,FALSE)),VLOOKUP($C12,'C'!$A$1:$AA$1998,13,FALSE)),VLOOKUP($C12,'C'!$A$1:$AA$1998,10,FALSE)),VLOOKUP($C12,'C'!$A$1:$AA$1998,7,FALSE)),VLOOKUP($C12,'C'!$A$1:$AA$1998,4,FALSE)),"")</f>
        <v>14</v>
      </c>
      <c r="E12" s="4">
        <f>IFERROR(VLOOKUP($C12,'C'!$A$1:$AA$1998,2,FALSE),"")</f>
        <v>5</v>
      </c>
      <c r="F12" s="4" t="str">
        <f>IFERROR(IF(VLOOKUP($C12,'C'!$A$1:$AA$1998,3,FALSE)=1,"&lt;",""),"")</f>
        <v>&lt;</v>
      </c>
      <c r="G12" s="4">
        <f>IFERROR(VLOOKUP($C12,'C'!$A$1:$AA$1998,5,FALSE),"")</f>
        <v>8.9</v>
      </c>
      <c r="H12" s="4" t="str">
        <f>IFERROR(IF(VLOOKUP($C12,'C'!$A$1:$AA$1998,6,FALSE)=1,"&lt;",""),"")</f>
        <v/>
      </c>
      <c r="I12" s="4">
        <f>IFERROR(VLOOKUP($C12,'C'!$A$1:$AA$1998,8,FALSE), "")</f>
        <v>0</v>
      </c>
      <c r="J12" s="4" t="str">
        <f>IFERROR(IF(VLOOKUP($C12,'C'!$A$1:$AA$1998,9,FALSE)=1,"&lt;",""),"")</f>
        <v/>
      </c>
      <c r="K12" s="4">
        <f>IFERROR(VLOOKUP($C12,'C'!$A$1:$AA$1998,11,FALSE),"")</f>
        <v>0</v>
      </c>
      <c r="L12" s="4" t="str">
        <f>IFERROR(IF(VLOOKUP($C12,'C'!$A$1:$AA$1998,12,FALSE)=1,"&lt;",""),"")</f>
        <v/>
      </c>
      <c r="M12" s="4">
        <f>IFERROR(VLOOKUP($C12,'C'!$A$1:$AA$1998,14,FALSE),"")</f>
        <v>0</v>
      </c>
      <c r="N12" s="4" t="str">
        <f>IFERROR(IF(VLOOKUP($C12,'C'!$A$1:$AA$1998,15,FALSE)=1,"&lt;",""),"")</f>
        <v/>
      </c>
      <c r="O12" s="4">
        <f>IFERROR(VLOOKUP($C12,'C'!$A$1:$AA$1998,17,FALSE),"")</f>
        <v>0</v>
      </c>
      <c r="P12" s="4" t="str">
        <f>IFERROR(IF(VLOOKUP($C12,'C'!$A$1:$AA$1998,18,FALSE)=1,"&lt;",""),"")</f>
        <v/>
      </c>
      <c r="T12" s="4">
        <f t="shared" ref="T12:T75" si="24">IF(E12="","",IF($D12=79,E12/1000,IF($D12=60,E12*1000,E12)))</f>
        <v>5</v>
      </c>
      <c r="U12" s="4" t="str">
        <f t="shared" ref="U12:U75" si="25">F12</f>
        <v>&lt;</v>
      </c>
      <c r="V12" s="4">
        <f t="shared" ref="V12:V75" si="26">IF(G12="","",IF($D12=79,G12/1000,IF($D12=60,G12*1000,G12)))</f>
        <v>8.9</v>
      </c>
      <c r="W12" s="4" t="str">
        <f t="shared" ref="W12:W75" si="27">H12</f>
        <v/>
      </c>
      <c r="X12" s="4">
        <f t="shared" ref="X12:X75" si="28">IF(I12="","",IF($D12=79,I12/1000,IF($D12=60,I12*1000,I12)))</f>
        <v>0</v>
      </c>
      <c r="Y12" s="4" t="str">
        <f t="shared" ref="Y12:Y75" si="29">J12</f>
        <v/>
      </c>
      <c r="Z12" s="4">
        <f t="shared" ref="Z12:Z75" si="30">IF(K12="","",IF($D12=79,K12/1000,IF($D12=60,K12*1000,K12)))</f>
        <v>0</v>
      </c>
      <c r="AA12" s="4" t="str">
        <f t="shared" ref="AA12:AA75" si="31">L12</f>
        <v/>
      </c>
      <c r="AB12" s="4">
        <f t="shared" ref="AB12:AB75" si="32">IF(M12="","",IF($D12=79,M12/1000,IF($D12=60,M12*1000,M12)))</f>
        <v>0</v>
      </c>
      <c r="AC12" s="4" t="str">
        <f t="shared" ref="AC12:AC75" si="33">N12</f>
        <v/>
      </c>
      <c r="AD12" s="4">
        <f t="shared" ref="AD12:AD75" si="34">IF(O12="","",IF($D12=79,O12/1000,IF($D12=60,O12*1000,O12)))</f>
        <v>0</v>
      </c>
      <c r="AE12" s="4" t="str">
        <f t="shared" ref="AE12:AE75" si="35">P12</f>
        <v/>
      </c>
      <c r="AI12" s="4">
        <f>IFERROR(IF(VLOOKUP(B12,E!$B$1:$AZ$300,16,FALSE)=0,1000000,VLOOKUP(B12,E!$B$1:$AZ$300,16,FALSE)),1000000)</f>
        <v>5</v>
      </c>
      <c r="AO12" s="4">
        <f t="shared" si="12"/>
        <v>-1</v>
      </c>
      <c r="AR12" s="4">
        <f t="shared" ref="AR12:AR47" si="36">IF(V12="",V12,IF(AND(W12="&lt;",V12&lt;=$AI12),-1,(IF(W12="&lt;",0.7*V12,V12))))</f>
        <v>8.9</v>
      </c>
      <c r="AU12" s="4">
        <f t="shared" ref="AU12:AU47" si="37">IF(X12="",X12,IF(AND(Y12="&lt;",X12&lt;=$AI12),-1,(IF(Y12="&lt;",0.7*X12,X12))))</f>
        <v>0</v>
      </c>
      <c r="AX12" s="4">
        <f t="shared" ref="AX12:AX47" si="38">IF(Z12="",Z12,IF(AND(AA12="&lt;",Z12&lt;=$AI12),-1,(IF(AA12="&lt;",0.7*Z12,Z12))))</f>
        <v>0</v>
      </c>
      <c r="BA12" s="4">
        <f t="shared" ref="BA12:BA47" si="39">IF(AB12="",AB12,IF(AND(AC12="&lt;",AB12&lt;=$AI12),-1,(IF(AC12="&lt;",0.7*AB12,AB12))))</f>
        <v>0</v>
      </c>
      <c r="BD12" s="4">
        <f t="shared" ref="BD12:BD47" si="40">IF(AD12="",AD12,IF(AND(AE12="&lt;",AD12&lt;=$AI12),-1,(IF(AE12="&lt;",0.7*AD12,AD12))))</f>
        <v>0</v>
      </c>
      <c r="BJ12" s="4">
        <f t="shared" ref="BJ12:BJ75" si="41">IF(AO12=0,-1,AO12)</f>
        <v>-1</v>
      </c>
      <c r="BM12" s="4">
        <f t="shared" si="19"/>
        <v>8.9</v>
      </c>
      <c r="BP12" s="4">
        <f t="shared" si="20"/>
        <v>-1</v>
      </c>
      <c r="BS12" s="4">
        <f t="shared" si="21"/>
        <v>-1</v>
      </c>
      <c r="BV12" s="4">
        <f t="shared" si="22"/>
        <v>-1</v>
      </c>
      <c r="BY12" s="4">
        <f t="shared" si="23"/>
        <v>-1</v>
      </c>
    </row>
    <row r="13" spans="1:87" x14ac:dyDescent="0.2">
      <c r="A13" s="4" t="s">
        <v>1</v>
      </c>
      <c r="B13" s="4">
        <v>333</v>
      </c>
      <c r="C13" s="4" t="str">
        <f t="shared" si="0"/>
        <v>urn:immetingen:parameter:id:333</v>
      </c>
      <c r="D13" s="4">
        <f>IFERROR(IF(VLOOKUP($C13,'C'!$A$1:$AA$1998,4,FALSE)=0,IF(VLOOKUP($C13,'C'!$A$1:$AA$1998,7,FALSE)=0,IF(VLOOKUP($C13,'C'!$A$1:$AA$1998,10,FALSE)=0,IF(VLOOKUP($C13,'C'!$A$1:$AA$1998,13,FALSE)=0,IF(VLOOKUP($C13,'C'!$A$1:$AA$1998,16,FALSE)=0,VLOOKUP($C13,'C'!$A$1:$AA$1998,19,FALSE),VLOOKUP($C13,'C'!$A$1:$AA$1998,16,FALSE)),VLOOKUP($C13,'C'!$A$1:$AA$1998,13,FALSE)),VLOOKUP($C13,'C'!$A$1:$AA$1998,10,FALSE)),VLOOKUP($C13,'C'!$A$1:$AA$1998,7,FALSE)),VLOOKUP($C13,'C'!$A$1:$AA$1998,4,FALSE)),"")</f>
        <v>14</v>
      </c>
      <c r="E13" s="4">
        <f>IFERROR(VLOOKUP($C13,'C'!$A$1:$AA$1998,2,FALSE),"")</f>
        <v>39</v>
      </c>
      <c r="F13" s="4" t="str">
        <f>IFERROR(IF(VLOOKUP($C13,'C'!$A$1:$AA$1998,3,FALSE)=1,"&lt;",""),"")</f>
        <v/>
      </c>
      <c r="G13" s="4">
        <f>IFERROR(VLOOKUP($C13,'C'!$A$1:$AA$1998,5,FALSE),"")</f>
        <v>23</v>
      </c>
      <c r="H13" s="4" t="str">
        <f>IFERROR(IF(VLOOKUP($C13,'C'!$A$1:$AA$1998,6,FALSE)=1,"&lt;",""),"")</f>
        <v/>
      </c>
      <c r="I13" s="4">
        <f>IFERROR(VLOOKUP($C13,'C'!$A$1:$AA$1998,8,FALSE), "")</f>
        <v>0</v>
      </c>
      <c r="J13" s="4" t="str">
        <f>IFERROR(IF(VLOOKUP($C13,'C'!$A$1:$AA$1998,9,FALSE)=1,"&lt;",""),"")</f>
        <v/>
      </c>
      <c r="K13" s="4">
        <f>IFERROR(VLOOKUP($C13,'C'!$A$1:$AA$1998,11,FALSE),"")</f>
        <v>0</v>
      </c>
      <c r="L13" s="4" t="str">
        <f>IFERROR(IF(VLOOKUP($C13,'C'!$A$1:$AA$1998,12,FALSE)=1,"&lt;",""),"")</f>
        <v/>
      </c>
      <c r="M13" s="4">
        <f>IFERROR(VLOOKUP($C13,'C'!$A$1:$AA$1998,14,FALSE),"")</f>
        <v>0</v>
      </c>
      <c r="N13" s="4" t="str">
        <f>IFERROR(IF(VLOOKUP($C13,'C'!$A$1:$AA$1998,15,FALSE)=1,"&lt;",""),"")</f>
        <v/>
      </c>
      <c r="O13" s="4">
        <f>IFERROR(VLOOKUP($C13,'C'!$A$1:$AA$1998,17,FALSE),"")</f>
        <v>0</v>
      </c>
      <c r="P13" s="4" t="str">
        <f>IFERROR(IF(VLOOKUP($C13,'C'!$A$1:$AA$1998,18,FALSE)=1,"&lt;",""),"")</f>
        <v/>
      </c>
      <c r="T13" s="4">
        <f t="shared" si="24"/>
        <v>39</v>
      </c>
      <c r="U13" s="4" t="str">
        <f t="shared" si="25"/>
        <v/>
      </c>
      <c r="V13" s="4">
        <f t="shared" si="26"/>
        <v>23</v>
      </c>
      <c r="W13" s="4" t="str">
        <f t="shared" si="27"/>
        <v/>
      </c>
      <c r="X13" s="4">
        <f t="shared" si="28"/>
        <v>0</v>
      </c>
      <c r="Y13" s="4" t="str">
        <f t="shared" si="29"/>
        <v/>
      </c>
      <c r="Z13" s="4">
        <f t="shared" si="30"/>
        <v>0</v>
      </c>
      <c r="AA13" s="4" t="str">
        <f t="shared" si="31"/>
        <v/>
      </c>
      <c r="AB13" s="4">
        <f t="shared" si="32"/>
        <v>0</v>
      </c>
      <c r="AC13" s="4" t="str">
        <f t="shared" si="33"/>
        <v/>
      </c>
      <c r="AD13" s="4">
        <f t="shared" si="34"/>
        <v>0</v>
      </c>
      <c r="AE13" s="4" t="str">
        <f t="shared" si="35"/>
        <v/>
      </c>
      <c r="AI13" s="4">
        <f>IFERROR(IF(VLOOKUP(B13,E!$B$1:$AZ$300,16,FALSE)=0,1000000,VLOOKUP(B13,E!$B$1:$AZ$300,16,FALSE)),1000000)</f>
        <v>20</v>
      </c>
      <c r="AO13" s="4">
        <f t="shared" si="12"/>
        <v>39</v>
      </c>
      <c r="AR13" s="4">
        <f t="shared" si="36"/>
        <v>23</v>
      </c>
      <c r="AU13" s="4">
        <f t="shared" si="37"/>
        <v>0</v>
      </c>
      <c r="AX13" s="4">
        <f t="shared" si="38"/>
        <v>0</v>
      </c>
      <c r="BA13" s="4">
        <f t="shared" si="39"/>
        <v>0</v>
      </c>
      <c r="BD13" s="4">
        <f t="shared" si="40"/>
        <v>0</v>
      </c>
      <c r="BJ13" s="4">
        <f t="shared" si="41"/>
        <v>39</v>
      </c>
      <c r="BM13" s="4">
        <f t="shared" si="19"/>
        <v>23</v>
      </c>
      <c r="BP13" s="4">
        <f t="shared" si="20"/>
        <v>-1</v>
      </c>
      <c r="BS13" s="4">
        <f t="shared" si="21"/>
        <v>-1</v>
      </c>
      <c r="BV13" s="4">
        <f t="shared" si="22"/>
        <v>-1</v>
      </c>
      <c r="BY13" s="4">
        <f t="shared" si="23"/>
        <v>-1</v>
      </c>
    </row>
    <row r="14" spans="1:87" x14ac:dyDescent="0.2">
      <c r="A14" s="4" t="s">
        <v>1554</v>
      </c>
      <c r="B14" s="4">
        <v>362</v>
      </c>
      <c r="C14" s="4" t="str">
        <f t="shared" si="0"/>
        <v>urn:immetingen:parameter:id:362</v>
      </c>
      <c r="D14" s="4" t="str">
        <f>IFERROR(IF(VLOOKUP($C14,'C'!$A$1:$AA$1998,4,FALSE)=0,IF(VLOOKUP($C14,'C'!$A$1:$AA$1998,7,FALSE)=0,IF(VLOOKUP($C14,'C'!$A$1:$AA$1998,10,FALSE)=0,IF(VLOOKUP($C14,'C'!$A$1:$AA$1998,13,FALSE)=0,IF(VLOOKUP($C14,'C'!$A$1:$AA$1998,16,FALSE)=0,VLOOKUP($C14,'C'!$A$1:$AA$1998,19,FALSE),VLOOKUP($C14,'C'!$A$1:$AA$1998,16,FALSE)),VLOOKUP($C14,'C'!$A$1:$AA$1998,13,FALSE)),VLOOKUP($C14,'C'!$A$1:$AA$1998,10,FALSE)),VLOOKUP($C14,'C'!$A$1:$AA$1998,7,FALSE)),VLOOKUP($C14,'C'!$A$1:$AA$1998,4,FALSE)),"")</f>
        <v/>
      </c>
      <c r="E14" s="4" t="str">
        <f>IFERROR(VLOOKUP($C14,'C'!$A$1:$AA$1998,2,FALSE),"")</f>
        <v/>
      </c>
      <c r="F14" s="4" t="str">
        <f>IFERROR(IF(VLOOKUP($C14,'C'!$A$1:$AA$1998,3,FALSE)=1,"&lt;",""),"")</f>
        <v/>
      </c>
      <c r="G14" s="4" t="str">
        <f>IFERROR(VLOOKUP($C14,'C'!$A$1:$AA$1998,5,FALSE),"")</f>
        <v/>
      </c>
      <c r="H14" s="4" t="str">
        <f>IFERROR(IF(VLOOKUP($C14,'C'!$A$1:$AA$1998,6,FALSE)=1,"&lt;",""),"")</f>
        <v/>
      </c>
      <c r="I14" s="4" t="str">
        <f>IFERROR(VLOOKUP($C14,'C'!$A$1:$AA$1998,8,FALSE), "")</f>
        <v/>
      </c>
      <c r="J14" s="4" t="str">
        <f>IFERROR(IF(VLOOKUP($C14,'C'!$A$1:$AA$1998,9,FALSE)=1,"&lt;",""),"")</f>
        <v/>
      </c>
      <c r="K14" s="4" t="str">
        <f>IFERROR(VLOOKUP($C14,'C'!$A$1:$AA$1998,11,FALSE),"")</f>
        <v/>
      </c>
      <c r="L14" s="4" t="str">
        <f>IFERROR(IF(VLOOKUP($C14,'C'!$A$1:$AA$1998,12,FALSE)=1,"&lt;",""),"")</f>
        <v/>
      </c>
      <c r="M14" s="4" t="str">
        <f>IFERROR(VLOOKUP($C14,'C'!$A$1:$AA$1998,14,FALSE),"")</f>
        <v/>
      </c>
      <c r="N14" s="4" t="str">
        <f>IFERROR(IF(VLOOKUP($C14,'C'!$A$1:$AA$1998,15,FALSE)=1,"&lt;",""),"")</f>
        <v/>
      </c>
      <c r="O14" s="4" t="str">
        <f>IFERROR(VLOOKUP($C14,'C'!$A$1:$AA$1998,17,FALSE),"")</f>
        <v/>
      </c>
      <c r="P14" s="4" t="str">
        <f>IFERROR(IF(VLOOKUP($C14,'C'!$A$1:$AA$1998,18,FALSE)=1,"&lt;",""),"")</f>
        <v/>
      </c>
      <c r="T14" s="4" t="str">
        <f t="shared" si="24"/>
        <v/>
      </c>
      <c r="U14" s="4" t="str">
        <f t="shared" si="25"/>
        <v/>
      </c>
      <c r="V14" s="4" t="str">
        <f t="shared" si="26"/>
        <v/>
      </c>
      <c r="W14" s="4" t="str">
        <f t="shared" si="27"/>
        <v/>
      </c>
      <c r="X14" s="4" t="str">
        <f t="shared" si="28"/>
        <v/>
      </c>
      <c r="Y14" s="4" t="str">
        <f t="shared" si="29"/>
        <v/>
      </c>
      <c r="Z14" s="4" t="str">
        <f t="shared" si="30"/>
        <v/>
      </c>
      <c r="AA14" s="4" t="str">
        <f t="shared" si="31"/>
        <v/>
      </c>
      <c r="AB14" s="4" t="str">
        <f t="shared" si="32"/>
        <v/>
      </c>
      <c r="AC14" s="4" t="str">
        <f t="shared" si="33"/>
        <v/>
      </c>
      <c r="AD14" s="4" t="str">
        <f t="shared" si="34"/>
        <v/>
      </c>
      <c r="AE14" s="4" t="str">
        <f t="shared" si="35"/>
        <v/>
      </c>
      <c r="AI14" s="4">
        <f>IFERROR(IF(VLOOKUP(B14,E!$B$1:$AZ$300,16,FALSE)=0,1000000,VLOOKUP(B14,E!$B$1:$AZ$300,16,FALSE)),1000000)</f>
        <v>1</v>
      </c>
      <c r="AO14" s="4" t="str">
        <f t="shared" si="12"/>
        <v/>
      </c>
      <c r="AR14" s="4" t="str">
        <f t="shared" si="36"/>
        <v/>
      </c>
      <c r="AU14" s="4" t="str">
        <f t="shared" si="37"/>
        <v/>
      </c>
      <c r="AX14" s="4" t="str">
        <f t="shared" si="38"/>
        <v/>
      </c>
      <c r="BA14" s="4" t="str">
        <f t="shared" si="39"/>
        <v/>
      </c>
      <c r="BD14" s="4" t="str">
        <f t="shared" si="40"/>
        <v/>
      </c>
      <c r="BJ14" s="4" t="str">
        <f t="shared" si="41"/>
        <v/>
      </c>
      <c r="BM14" s="4" t="str">
        <f t="shared" si="19"/>
        <v/>
      </c>
      <c r="BP14" s="4" t="str">
        <f t="shared" si="20"/>
        <v/>
      </c>
      <c r="BS14" s="4" t="str">
        <f t="shared" si="21"/>
        <v/>
      </c>
      <c r="BV14" s="4" t="str">
        <f t="shared" si="22"/>
        <v/>
      </c>
      <c r="BY14" s="4" t="str">
        <f t="shared" si="23"/>
        <v/>
      </c>
    </row>
    <row r="15" spans="1:87" x14ac:dyDescent="0.2">
      <c r="A15" s="4" t="s">
        <v>2</v>
      </c>
      <c r="B15" s="4">
        <v>441</v>
      </c>
      <c r="C15" s="4" t="str">
        <f t="shared" si="0"/>
        <v>urn:immetingen:parameter:id:441</v>
      </c>
      <c r="D15" s="4">
        <f>IFERROR(IF(VLOOKUP($C15,'C'!$A$1:$AA$1998,4,FALSE)=0,IF(VLOOKUP($C15,'C'!$A$1:$AA$1998,7,FALSE)=0,IF(VLOOKUP($C15,'C'!$A$1:$AA$1998,10,FALSE)=0,IF(VLOOKUP($C15,'C'!$A$1:$AA$1998,13,FALSE)=0,IF(VLOOKUP($C15,'C'!$A$1:$AA$1998,16,FALSE)=0,VLOOKUP($C15,'C'!$A$1:$AA$1998,19,FALSE),VLOOKUP($C15,'C'!$A$1:$AA$1998,16,FALSE)),VLOOKUP($C15,'C'!$A$1:$AA$1998,13,FALSE)),VLOOKUP($C15,'C'!$A$1:$AA$1998,10,FALSE)),VLOOKUP($C15,'C'!$A$1:$AA$1998,7,FALSE)),VLOOKUP($C15,'C'!$A$1:$AA$1998,4,FALSE)),"")</f>
        <v>14</v>
      </c>
      <c r="E15" s="4">
        <f>IFERROR(VLOOKUP($C15,'C'!$A$1:$AA$1998,2,FALSE),"")</f>
        <v>0.2</v>
      </c>
      <c r="F15" s="4" t="str">
        <f>IFERROR(IF(VLOOKUP($C15,'C'!$A$1:$AA$1998,3,FALSE)=1,"&lt;",""),"")</f>
        <v>&lt;</v>
      </c>
      <c r="G15" s="4">
        <f>IFERROR(VLOOKUP($C15,'C'!$A$1:$AA$1998,5,FALSE),"")</f>
        <v>0.2</v>
      </c>
      <c r="H15" s="4" t="str">
        <f>IFERROR(IF(VLOOKUP($C15,'C'!$A$1:$AA$1998,6,FALSE)=1,"&lt;",""),"")</f>
        <v>&lt;</v>
      </c>
      <c r="I15" s="4">
        <f>IFERROR(VLOOKUP($C15,'C'!$A$1:$AA$1998,8,FALSE), "")</f>
        <v>0</v>
      </c>
      <c r="J15" s="4" t="str">
        <f>IFERROR(IF(VLOOKUP($C15,'C'!$A$1:$AA$1998,9,FALSE)=1,"&lt;",""),"")</f>
        <v/>
      </c>
      <c r="K15" s="4">
        <f>IFERROR(VLOOKUP($C15,'C'!$A$1:$AA$1998,11,FALSE),"")</f>
        <v>0</v>
      </c>
      <c r="L15" s="4" t="str">
        <f>IFERROR(IF(VLOOKUP($C15,'C'!$A$1:$AA$1998,12,FALSE)=1,"&lt;",""),"")</f>
        <v/>
      </c>
      <c r="M15" s="4">
        <f>IFERROR(VLOOKUP($C15,'C'!$A$1:$AA$1998,14,FALSE),"")</f>
        <v>0</v>
      </c>
      <c r="N15" s="4" t="str">
        <f>IFERROR(IF(VLOOKUP($C15,'C'!$A$1:$AA$1998,15,FALSE)=1,"&lt;",""),"")</f>
        <v/>
      </c>
      <c r="O15" s="4">
        <f>IFERROR(VLOOKUP($C15,'C'!$A$1:$AA$1998,17,FALSE),"")</f>
        <v>0</v>
      </c>
      <c r="P15" s="4" t="str">
        <f>IFERROR(IF(VLOOKUP($C15,'C'!$A$1:$AA$1998,18,FALSE)=1,"&lt;",""),"")</f>
        <v/>
      </c>
      <c r="T15" s="4">
        <f t="shared" si="24"/>
        <v>0.2</v>
      </c>
      <c r="U15" s="4" t="str">
        <f t="shared" si="25"/>
        <v>&lt;</v>
      </c>
      <c r="V15" s="4">
        <f t="shared" si="26"/>
        <v>0.2</v>
      </c>
      <c r="W15" s="4" t="str">
        <f t="shared" si="27"/>
        <v>&lt;</v>
      </c>
      <c r="X15" s="4">
        <f t="shared" si="28"/>
        <v>0</v>
      </c>
      <c r="Y15" s="4" t="str">
        <f t="shared" si="29"/>
        <v/>
      </c>
      <c r="Z15" s="4">
        <f t="shared" si="30"/>
        <v>0</v>
      </c>
      <c r="AA15" s="4" t="str">
        <f t="shared" si="31"/>
        <v/>
      </c>
      <c r="AB15" s="4">
        <f t="shared" si="32"/>
        <v>0</v>
      </c>
      <c r="AC15" s="4" t="str">
        <f t="shared" si="33"/>
        <v/>
      </c>
      <c r="AD15" s="4">
        <f t="shared" si="34"/>
        <v>0</v>
      </c>
      <c r="AE15" s="4" t="str">
        <f t="shared" si="35"/>
        <v/>
      </c>
      <c r="AI15" s="4">
        <f>IFERROR(IF(VLOOKUP(B15,E!$B$1:$AZ$300,16,FALSE)=0,1000000,VLOOKUP(B15,E!$B$1:$AZ$300,16,FALSE)),1000000)</f>
        <v>0.2</v>
      </c>
      <c r="AO15" s="4">
        <f t="shared" si="12"/>
        <v>-1</v>
      </c>
      <c r="AR15" s="4">
        <f t="shared" si="36"/>
        <v>-1</v>
      </c>
      <c r="AU15" s="4">
        <f t="shared" si="37"/>
        <v>0</v>
      </c>
      <c r="AX15" s="4">
        <f t="shared" si="38"/>
        <v>0</v>
      </c>
      <c r="BA15" s="4">
        <f t="shared" si="39"/>
        <v>0</v>
      </c>
      <c r="BD15" s="4">
        <f t="shared" si="40"/>
        <v>0</v>
      </c>
      <c r="BJ15" s="4">
        <f t="shared" si="41"/>
        <v>-1</v>
      </c>
      <c r="BM15" s="4">
        <f t="shared" si="19"/>
        <v>-1</v>
      </c>
      <c r="BP15" s="4">
        <f t="shared" si="20"/>
        <v>-1</v>
      </c>
      <c r="BS15" s="4">
        <f t="shared" si="21"/>
        <v>-1</v>
      </c>
      <c r="BV15" s="4">
        <f t="shared" si="22"/>
        <v>-1</v>
      </c>
      <c r="BY15" s="4">
        <f t="shared" si="23"/>
        <v>-1</v>
      </c>
    </row>
    <row r="16" spans="1:87" x14ac:dyDescent="0.2">
      <c r="A16" s="4" t="s">
        <v>57</v>
      </c>
      <c r="B16" s="4">
        <v>517</v>
      </c>
      <c r="C16" s="4" t="str">
        <f t="shared" si="0"/>
        <v>urn:immetingen:parameter:id:517</v>
      </c>
      <c r="D16" s="4" t="str">
        <f>IFERROR(IF(VLOOKUP($C16,'C'!$A$1:$AA$1998,4,FALSE)=0,IF(VLOOKUP($C16,'C'!$A$1:$AA$1998,7,FALSE)=0,IF(VLOOKUP($C16,'C'!$A$1:$AA$1998,10,FALSE)=0,IF(VLOOKUP($C16,'C'!$A$1:$AA$1998,13,FALSE)=0,IF(VLOOKUP($C16,'C'!$A$1:$AA$1998,16,FALSE)=0,VLOOKUP($C16,'C'!$A$1:$AA$1998,19,FALSE),VLOOKUP($C16,'C'!$A$1:$AA$1998,16,FALSE)),VLOOKUP($C16,'C'!$A$1:$AA$1998,13,FALSE)),VLOOKUP($C16,'C'!$A$1:$AA$1998,10,FALSE)),VLOOKUP($C16,'C'!$A$1:$AA$1998,7,FALSE)),VLOOKUP($C16,'C'!$A$1:$AA$1998,4,FALSE)),"")</f>
        <v/>
      </c>
      <c r="E16" s="4" t="str">
        <f>IFERROR(VLOOKUP($C16,'C'!$A$1:$AA$1998,2,FALSE),"")</f>
        <v/>
      </c>
      <c r="F16" s="4" t="str">
        <f>IFERROR(IF(VLOOKUP($C16,'C'!$A$1:$AA$1998,3,FALSE)=1,"&lt;",""),"")</f>
        <v/>
      </c>
      <c r="G16" s="4" t="str">
        <f>IFERROR(VLOOKUP($C16,'C'!$A$1:$AA$1998,5,FALSE),"")</f>
        <v/>
      </c>
      <c r="H16" s="4" t="str">
        <f>IFERROR(IF(VLOOKUP($C16,'C'!$A$1:$AA$1998,6,FALSE)=1,"&lt;",""),"")</f>
        <v/>
      </c>
      <c r="I16" s="4" t="str">
        <f>IFERROR(VLOOKUP($C16,'C'!$A$1:$AA$1998,8,FALSE), "")</f>
        <v/>
      </c>
      <c r="J16" s="4" t="str">
        <f>IFERROR(IF(VLOOKUP($C16,'C'!$A$1:$AA$1998,9,FALSE)=1,"&lt;",""),"")</f>
        <v/>
      </c>
      <c r="K16" s="4" t="str">
        <f>IFERROR(VLOOKUP($C16,'C'!$A$1:$AA$1998,11,FALSE),"")</f>
        <v/>
      </c>
      <c r="L16" s="4" t="str">
        <f>IFERROR(IF(VLOOKUP($C16,'C'!$A$1:$AA$1998,12,FALSE)=1,"&lt;",""),"")</f>
        <v/>
      </c>
      <c r="M16" s="4" t="str">
        <f>IFERROR(VLOOKUP($C16,'C'!$A$1:$AA$1998,14,FALSE),"")</f>
        <v/>
      </c>
      <c r="N16" s="4" t="str">
        <f>IFERROR(IF(VLOOKUP($C16,'C'!$A$1:$AA$1998,15,FALSE)=1,"&lt;",""),"")</f>
        <v/>
      </c>
      <c r="O16" s="4" t="str">
        <f>IFERROR(VLOOKUP($C16,'C'!$A$1:$AA$1998,17,FALSE),"")</f>
        <v/>
      </c>
      <c r="P16" s="4" t="str">
        <f>IFERROR(IF(VLOOKUP($C16,'C'!$A$1:$AA$1998,18,FALSE)=1,"&lt;",""),"")</f>
        <v/>
      </c>
      <c r="T16" s="4" t="str">
        <f t="shared" si="24"/>
        <v/>
      </c>
      <c r="U16" s="4" t="str">
        <f t="shared" si="25"/>
        <v/>
      </c>
      <c r="V16" s="4" t="str">
        <f t="shared" si="26"/>
        <v/>
      </c>
      <c r="W16" s="4" t="str">
        <f t="shared" si="27"/>
        <v/>
      </c>
      <c r="X16" s="4" t="str">
        <f t="shared" si="28"/>
        <v/>
      </c>
      <c r="Y16" s="4" t="str">
        <f t="shared" si="29"/>
        <v/>
      </c>
      <c r="Z16" s="4" t="str">
        <f t="shared" si="30"/>
        <v/>
      </c>
      <c r="AA16" s="4" t="str">
        <f t="shared" si="31"/>
        <v/>
      </c>
      <c r="AB16" s="4" t="str">
        <f t="shared" si="32"/>
        <v/>
      </c>
      <c r="AC16" s="4" t="str">
        <f t="shared" si="33"/>
        <v/>
      </c>
      <c r="AD16" s="4" t="str">
        <f t="shared" si="34"/>
        <v/>
      </c>
      <c r="AE16" s="4" t="str">
        <f t="shared" si="35"/>
        <v/>
      </c>
      <c r="AI16" s="4">
        <f>IFERROR(IF(VLOOKUP(B16,E!$B$1:$AZ$300,16,FALSE)=0,1000000,VLOOKUP(B16,E!$B$1:$AZ$300,16,FALSE)),1000000)</f>
        <v>1</v>
      </c>
      <c r="AO16" s="4" t="str">
        <f t="shared" si="12"/>
        <v/>
      </c>
      <c r="AR16" s="4" t="str">
        <f t="shared" si="36"/>
        <v/>
      </c>
      <c r="AU16" s="4" t="str">
        <f t="shared" si="37"/>
        <v/>
      </c>
      <c r="AX16" s="4" t="str">
        <f t="shared" si="38"/>
        <v/>
      </c>
      <c r="BA16" s="4" t="str">
        <f t="shared" si="39"/>
        <v/>
      </c>
      <c r="BD16" s="4" t="str">
        <f t="shared" si="40"/>
        <v/>
      </c>
      <c r="BJ16" s="4" t="str">
        <f t="shared" si="41"/>
        <v/>
      </c>
      <c r="BM16" s="4" t="str">
        <f t="shared" si="19"/>
        <v/>
      </c>
      <c r="BP16" s="4" t="str">
        <f t="shared" si="20"/>
        <v/>
      </c>
      <c r="BS16" s="4" t="str">
        <f t="shared" si="21"/>
        <v/>
      </c>
      <c r="BV16" s="4" t="str">
        <f t="shared" si="22"/>
        <v/>
      </c>
      <c r="BY16" s="4" t="str">
        <f t="shared" si="23"/>
        <v/>
      </c>
    </row>
    <row r="17" spans="1:77" x14ac:dyDescent="0.2">
      <c r="A17" s="4" t="s">
        <v>1758</v>
      </c>
      <c r="B17" s="4">
        <v>3510</v>
      </c>
      <c r="C17" s="4" t="str">
        <f t="shared" si="0"/>
        <v>urn:immetingen:parameter:id:3510</v>
      </c>
      <c r="D17" s="4" t="str">
        <f>IFERROR(IF(VLOOKUP($C17,'C'!$A$1:$AA$1998,4,FALSE)=0,IF(VLOOKUP($C17,'C'!$A$1:$AA$1998,7,FALSE)=0,IF(VLOOKUP($C17,'C'!$A$1:$AA$1998,10,FALSE)=0,IF(VLOOKUP($C17,'C'!$A$1:$AA$1998,13,FALSE)=0,IF(VLOOKUP($C17,'C'!$A$1:$AA$1998,16,FALSE)=0,VLOOKUP($C17,'C'!$A$1:$AA$1998,19,FALSE),VLOOKUP($C17,'C'!$A$1:$AA$1998,16,FALSE)),VLOOKUP($C17,'C'!$A$1:$AA$1998,13,FALSE)),VLOOKUP($C17,'C'!$A$1:$AA$1998,10,FALSE)),VLOOKUP($C17,'C'!$A$1:$AA$1998,7,FALSE)),VLOOKUP($C17,'C'!$A$1:$AA$1998,4,FALSE)),"")</f>
        <v/>
      </c>
      <c r="E17" s="4" t="str">
        <f>IFERROR(VLOOKUP($C17,'C'!$A$1:$AA$1998,2,FALSE),"")</f>
        <v/>
      </c>
      <c r="F17" s="4" t="str">
        <f>IFERROR(IF(VLOOKUP($C17,'C'!$A$1:$AA$1998,3,FALSE)=1,"&lt;",""),"")</f>
        <v/>
      </c>
      <c r="G17" s="4" t="str">
        <f>IFERROR(VLOOKUP($C17,'C'!$A$1:$AA$1998,5,FALSE),"")</f>
        <v/>
      </c>
      <c r="H17" s="4" t="str">
        <f>IFERROR(IF(VLOOKUP($C17,'C'!$A$1:$AA$1998,6,FALSE)=1,"&lt;",""),"")</f>
        <v/>
      </c>
      <c r="I17" s="4" t="str">
        <f>IFERROR(VLOOKUP($C17,'C'!$A$1:$AA$1998,8,FALSE), "")</f>
        <v/>
      </c>
      <c r="J17" s="4" t="str">
        <f>IFERROR(IF(VLOOKUP($C17,'C'!$A$1:$AA$1998,9,FALSE)=1,"&lt;",""),"")</f>
        <v/>
      </c>
      <c r="K17" s="4" t="str">
        <f>IFERROR(VLOOKUP($C17,'C'!$A$1:$AA$1998,11,FALSE),"")</f>
        <v/>
      </c>
      <c r="L17" s="4" t="str">
        <f>IFERROR(IF(VLOOKUP($C17,'C'!$A$1:$AA$1998,12,FALSE)=1,"&lt;",""),"")</f>
        <v/>
      </c>
      <c r="M17" s="4" t="str">
        <f>IFERROR(VLOOKUP($C17,'C'!$A$1:$AA$1998,14,FALSE),"")</f>
        <v/>
      </c>
      <c r="N17" s="4" t="str">
        <f>IFERROR(IF(VLOOKUP($C17,'C'!$A$1:$AA$1998,15,FALSE)=1,"&lt;",""),"")</f>
        <v/>
      </c>
      <c r="O17" s="4" t="str">
        <f>IFERROR(VLOOKUP($C17,'C'!$A$1:$AA$1998,17,FALSE),"")</f>
        <v/>
      </c>
      <c r="P17" s="4" t="str">
        <f>IFERROR(IF(VLOOKUP($C17,'C'!$A$1:$AA$1998,18,FALSE)=1,"&lt;",""),"")</f>
        <v/>
      </c>
      <c r="T17" s="4" t="str">
        <f t="shared" si="24"/>
        <v/>
      </c>
      <c r="U17" s="4" t="str">
        <f t="shared" si="25"/>
        <v/>
      </c>
      <c r="V17" s="4" t="str">
        <f t="shared" si="26"/>
        <v/>
      </c>
      <c r="W17" s="4" t="str">
        <f t="shared" si="27"/>
        <v/>
      </c>
      <c r="X17" s="4" t="str">
        <f t="shared" si="28"/>
        <v/>
      </c>
      <c r="Y17" s="4" t="str">
        <f t="shared" si="29"/>
        <v/>
      </c>
      <c r="Z17" s="4" t="str">
        <f t="shared" si="30"/>
        <v/>
      </c>
      <c r="AA17" s="4" t="str">
        <f t="shared" si="31"/>
        <v/>
      </c>
      <c r="AB17" s="4" t="str">
        <f t="shared" si="32"/>
        <v/>
      </c>
      <c r="AC17" s="4" t="str">
        <f t="shared" si="33"/>
        <v/>
      </c>
      <c r="AD17" s="4" t="str">
        <f t="shared" si="34"/>
        <v/>
      </c>
      <c r="AE17" s="4" t="str">
        <f t="shared" si="35"/>
        <v/>
      </c>
      <c r="AI17" s="4">
        <f>IFERROR(IF(VLOOKUP(B17,E!$B$1:$AZ$300,16,FALSE)=0,1000000,VLOOKUP(B17,E!$B$1:$AZ$300,16,FALSE)),1000000)</f>
        <v>1000000000</v>
      </c>
      <c r="AO17" s="4" t="str">
        <f t="shared" si="12"/>
        <v/>
      </c>
      <c r="AR17" s="4" t="str">
        <f t="shared" si="36"/>
        <v/>
      </c>
      <c r="AU17" s="4" t="str">
        <f t="shared" si="37"/>
        <v/>
      </c>
      <c r="AX17" s="4" t="str">
        <f t="shared" si="38"/>
        <v/>
      </c>
      <c r="BA17" s="4" t="str">
        <f t="shared" si="39"/>
        <v/>
      </c>
      <c r="BD17" s="4" t="str">
        <f t="shared" si="40"/>
        <v/>
      </c>
      <c r="BJ17" s="4" t="str">
        <f t="shared" si="41"/>
        <v/>
      </c>
      <c r="BM17" s="4" t="str">
        <f t="shared" si="19"/>
        <v/>
      </c>
      <c r="BP17" s="4" t="str">
        <f t="shared" si="20"/>
        <v/>
      </c>
      <c r="BS17" s="4" t="str">
        <f t="shared" si="21"/>
        <v/>
      </c>
      <c r="BV17" s="4" t="str">
        <f t="shared" si="22"/>
        <v/>
      </c>
      <c r="BY17" s="4" t="str">
        <f t="shared" si="23"/>
        <v/>
      </c>
    </row>
    <row r="18" spans="1:77" x14ac:dyDescent="0.2">
      <c r="A18" s="4" t="s">
        <v>1759</v>
      </c>
      <c r="B18" s="4">
        <v>516</v>
      </c>
      <c r="C18" s="4" t="str">
        <f t="shared" si="0"/>
        <v>urn:immetingen:parameter:id:516</v>
      </c>
      <c r="D18" s="4" t="str">
        <f>IFERROR(IF(VLOOKUP($C18,'C'!$A$1:$AA$1998,4,FALSE)=0,IF(VLOOKUP($C18,'C'!$A$1:$AA$1998,7,FALSE)=0,IF(VLOOKUP($C18,'C'!$A$1:$AA$1998,10,FALSE)=0,IF(VLOOKUP($C18,'C'!$A$1:$AA$1998,13,FALSE)=0,IF(VLOOKUP($C18,'C'!$A$1:$AA$1998,16,FALSE)=0,VLOOKUP($C18,'C'!$A$1:$AA$1998,19,FALSE),VLOOKUP($C18,'C'!$A$1:$AA$1998,16,FALSE)),VLOOKUP($C18,'C'!$A$1:$AA$1998,13,FALSE)),VLOOKUP($C18,'C'!$A$1:$AA$1998,10,FALSE)),VLOOKUP($C18,'C'!$A$1:$AA$1998,7,FALSE)),VLOOKUP($C18,'C'!$A$1:$AA$1998,4,FALSE)),"")</f>
        <v/>
      </c>
      <c r="E18" s="4" t="str">
        <f>IFERROR(VLOOKUP($C18,'C'!$A$1:$AA$1998,2,FALSE),"")</f>
        <v/>
      </c>
      <c r="F18" s="4" t="str">
        <f>IFERROR(IF(VLOOKUP($C18,'C'!$A$1:$AA$1998,3,FALSE)=1,"&lt;",""),"")</f>
        <v/>
      </c>
      <c r="G18" s="4" t="str">
        <f>IFERROR(VLOOKUP($C18,'C'!$A$1:$AA$1998,5,FALSE),"")</f>
        <v/>
      </c>
      <c r="H18" s="4" t="str">
        <f>IFERROR(IF(VLOOKUP($C18,'C'!$A$1:$AA$1998,6,FALSE)=1,"&lt;",""),"")</f>
        <v/>
      </c>
      <c r="I18" s="4" t="str">
        <f>IFERROR(VLOOKUP($C18,'C'!$A$1:$AA$1998,8,FALSE), "")</f>
        <v/>
      </c>
      <c r="J18" s="4" t="str">
        <f>IFERROR(IF(VLOOKUP($C18,'C'!$A$1:$AA$1998,9,FALSE)=1,"&lt;",""),"")</f>
        <v/>
      </c>
      <c r="K18" s="4" t="str">
        <f>IFERROR(VLOOKUP($C18,'C'!$A$1:$AA$1998,11,FALSE),"")</f>
        <v/>
      </c>
      <c r="L18" s="4" t="str">
        <f>IFERROR(IF(VLOOKUP($C18,'C'!$A$1:$AA$1998,12,FALSE)=1,"&lt;",""),"")</f>
        <v/>
      </c>
      <c r="M18" s="4" t="str">
        <f>IFERROR(VLOOKUP($C18,'C'!$A$1:$AA$1998,14,FALSE),"")</f>
        <v/>
      </c>
      <c r="N18" s="4" t="str">
        <f>IFERROR(IF(VLOOKUP($C18,'C'!$A$1:$AA$1998,15,FALSE)=1,"&lt;",""),"")</f>
        <v/>
      </c>
      <c r="O18" s="4" t="str">
        <f>IFERROR(VLOOKUP($C18,'C'!$A$1:$AA$1998,17,FALSE),"")</f>
        <v/>
      </c>
      <c r="P18" s="4" t="str">
        <f>IFERROR(IF(VLOOKUP($C18,'C'!$A$1:$AA$1998,18,FALSE)=1,"&lt;",""),"")</f>
        <v/>
      </c>
      <c r="T18" s="4" t="str">
        <f t="shared" si="24"/>
        <v/>
      </c>
      <c r="U18" s="4" t="str">
        <f t="shared" si="25"/>
        <v/>
      </c>
      <c r="V18" s="4" t="str">
        <f t="shared" si="26"/>
        <v/>
      </c>
      <c r="W18" s="4" t="str">
        <f t="shared" si="27"/>
        <v/>
      </c>
      <c r="X18" s="4" t="str">
        <f t="shared" si="28"/>
        <v/>
      </c>
      <c r="Y18" s="4" t="str">
        <f t="shared" si="29"/>
        <v/>
      </c>
      <c r="Z18" s="4" t="str">
        <f t="shared" si="30"/>
        <v/>
      </c>
      <c r="AA18" s="4" t="str">
        <f t="shared" si="31"/>
        <v/>
      </c>
      <c r="AB18" s="4" t="str">
        <f t="shared" si="32"/>
        <v/>
      </c>
      <c r="AC18" s="4" t="str">
        <f t="shared" si="33"/>
        <v/>
      </c>
      <c r="AD18" s="4" t="str">
        <f t="shared" si="34"/>
        <v/>
      </c>
      <c r="AE18" s="4" t="str">
        <f t="shared" si="35"/>
        <v/>
      </c>
      <c r="AI18" s="4">
        <f>IFERROR(IF(VLOOKUP(B18,E!$B$1:$AZ$300,16,FALSE)=0,1000000,VLOOKUP(B18,E!$B$1:$AZ$300,16,FALSE)),1000000)</f>
        <v>1000000000</v>
      </c>
      <c r="AO18" s="4" t="str">
        <f t="shared" si="12"/>
        <v/>
      </c>
      <c r="AR18" s="4" t="str">
        <f t="shared" si="36"/>
        <v/>
      </c>
      <c r="AU18" s="4" t="str">
        <f t="shared" si="37"/>
        <v/>
      </c>
      <c r="AX18" s="4" t="str">
        <f t="shared" si="38"/>
        <v/>
      </c>
      <c r="BA18" s="4" t="str">
        <f t="shared" si="39"/>
        <v/>
      </c>
      <c r="BD18" s="4" t="str">
        <f t="shared" si="40"/>
        <v/>
      </c>
      <c r="BJ18" s="4" t="str">
        <f t="shared" si="41"/>
        <v/>
      </c>
      <c r="BM18" s="4" t="str">
        <f t="shared" si="19"/>
        <v/>
      </c>
      <c r="BP18" s="4" t="str">
        <f t="shared" si="20"/>
        <v/>
      </c>
      <c r="BS18" s="4" t="str">
        <f t="shared" si="21"/>
        <v/>
      </c>
      <c r="BV18" s="4" t="str">
        <f t="shared" si="22"/>
        <v/>
      </c>
      <c r="BY18" s="4" t="str">
        <f t="shared" si="23"/>
        <v/>
      </c>
    </row>
    <row r="19" spans="1:77" x14ac:dyDescent="0.2">
      <c r="A19" s="4" t="s">
        <v>1702</v>
      </c>
      <c r="B19" s="4">
        <v>920</v>
      </c>
      <c r="C19" s="4" t="str">
        <f t="shared" si="0"/>
        <v>urn:immetingen:parameter:id:920</v>
      </c>
      <c r="D19" s="4" t="str">
        <f>IFERROR(IF(VLOOKUP($C19,'C'!$A$1:$AA$1998,4,FALSE)=0,IF(VLOOKUP($C19,'C'!$A$1:$AA$1998,7,FALSE)=0,IF(VLOOKUP($C19,'C'!$A$1:$AA$1998,10,FALSE)=0,IF(VLOOKUP($C19,'C'!$A$1:$AA$1998,13,FALSE)=0,IF(VLOOKUP($C19,'C'!$A$1:$AA$1998,16,FALSE)=0,VLOOKUP($C19,'C'!$A$1:$AA$1998,19,FALSE),VLOOKUP($C19,'C'!$A$1:$AA$1998,16,FALSE)),VLOOKUP($C19,'C'!$A$1:$AA$1998,13,FALSE)),VLOOKUP($C19,'C'!$A$1:$AA$1998,10,FALSE)),VLOOKUP($C19,'C'!$A$1:$AA$1998,7,FALSE)),VLOOKUP($C19,'C'!$A$1:$AA$1998,4,FALSE)),"")</f>
        <v/>
      </c>
      <c r="E19" s="4" t="str">
        <f>IFERROR(VLOOKUP($C19,'C'!$A$1:$AA$1998,2,FALSE),"")</f>
        <v/>
      </c>
      <c r="F19" s="4" t="str">
        <f>IFERROR(IF(VLOOKUP($C19,'C'!$A$1:$AA$1998,3,FALSE)=1,"&lt;",""),"")</f>
        <v/>
      </c>
      <c r="G19" s="4" t="str">
        <f>IFERROR(VLOOKUP($C19,'C'!$A$1:$AA$1998,5,FALSE),"")</f>
        <v/>
      </c>
      <c r="H19" s="4" t="str">
        <f>IFERROR(IF(VLOOKUP($C19,'C'!$A$1:$AA$1998,6,FALSE)=1,"&lt;",""),"")</f>
        <v/>
      </c>
      <c r="I19" s="4" t="str">
        <f>IFERROR(VLOOKUP($C19,'C'!$A$1:$AA$1998,8,FALSE), "")</f>
        <v/>
      </c>
      <c r="J19" s="4" t="str">
        <f>IFERROR(IF(VLOOKUP($C19,'C'!$A$1:$AA$1998,9,FALSE)=1,"&lt;",""),"")</f>
        <v/>
      </c>
      <c r="K19" s="4" t="str">
        <f>IFERROR(VLOOKUP($C19,'C'!$A$1:$AA$1998,11,FALSE),"")</f>
        <v/>
      </c>
      <c r="L19" s="4" t="str">
        <f>IFERROR(IF(VLOOKUP($C19,'C'!$A$1:$AA$1998,12,FALSE)=1,"&lt;",""),"")</f>
        <v/>
      </c>
      <c r="M19" s="4" t="str">
        <f>IFERROR(VLOOKUP($C19,'C'!$A$1:$AA$1998,14,FALSE),"")</f>
        <v/>
      </c>
      <c r="N19" s="4" t="str">
        <f>IFERROR(IF(VLOOKUP($C19,'C'!$A$1:$AA$1998,15,FALSE)=1,"&lt;",""),"")</f>
        <v/>
      </c>
      <c r="O19" s="4" t="str">
        <f>IFERROR(VLOOKUP($C19,'C'!$A$1:$AA$1998,17,FALSE),"")</f>
        <v/>
      </c>
      <c r="P19" s="4" t="str">
        <f>IFERROR(IF(VLOOKUP($C19,'C'!$A$1:$AA$1998,18,FALSE)=1,"&lt;",""),"")</f>
        <v/>
      </c>
      <c r="T19" s="4" t="str">
        <f t="shared" si="24"/>
        <v/>
      </c>
      <c r="U19" s="4" t="str">
        <f t="shared" si="25"/>
        <v/>
      </c>
      <c r="V19" s="4" t="str">
        <f t="shared" si="26"/>
        <v/>
      </c>
      <c r="W19" s="4" t="str">
        <f t="shared" si="27"/>
        <v/>
      </c>
      <c r="X19" s="4" t="str">
        <f t="shared" si="28"/>
        <v/>
      </c>
      <c r="Y19" s="4" t="str">
        <f t="shared" si="29"/>
        <v/>
      </c>
      <c r="Z19" s="4" t="str">
        <f t="shared" si="30"/>
        <v/>
      </c>
      <c r="AA19" s="4" t="str">
        <f t="shared" si="31"/>
        <v/>
      </c>
      <c r="AB19" s="4" t="str">
        <f t="shared" si="32"/>
        <v/>
      </c>
      <c r="AC19" s="4" t="str">
        <f t="shared" si="33"/>
        <v/>
      </c>
      <c r="AD19" s="4" t="str">
        <f t="shared" si="34"/>
        <v/>
      </c>
      <c r="AE19" s="4" t="str">
        <f t="shared" si="35"/>
        <v/>
      </c>
      <c r="AI19" s="4">
        <f>IFERROR(IF(VLOOKUP(B19,E!$B$1:$AZ$300,16,FALSE)=0,1000000,VLOOKUP(B19,E!$B$1:$AZ$300,16,FALSE)),1000000)</f>
        <v>1000000</v>
      </c>
      <c r="AO19" s="4" t="str">
        <f t="shared" si="12"/>
        <v/>
      </c>
      <c r="AR19" s="4" t="str">
        <f t="shared" si="36"/>
        <v/>
      </c>
      <c r="AU19" s="4" t="str">
        <f t="shared" si="37"/>
        <v/>
      </c>
      <c r="AX19" s="4" t="str">
        <f t="shared" si="38"/>
        <v/>
      </c>
      <c r="BA19" s="4" t="str">
        <f t="shared" si="39"/>
        <v/>
      </c>
      <c r="BD19" s="4" t="str">
        <f t="shared" si="40"/>
        <v/>
      </c>
      <c r="BJ19" s="4" t="str">
        <f t="shared" si="41"/>
        <v/>
      </c>
      <c r="BM19" s="4" t="str">
        <f t="shared" si="19"/>
        <v/>
      </c>
      <c r="BP19" s="4" t="str">
        <f t="shared" si="20"/>
        <v/>
      </c>
      <c r="BS19" s="4" t="str">
        <f t="shared" si="21"/>
        <v/>
      </c>
      <c r="BV19" s="4" t="str">
        <f t="shared" si="22"/>
        <v/>
      </c>
      <c r="BY19" s="4" t="str">
        <f t="shared" si="23"/>
        <v/>
      </c>
    </row>
    <row r="20" spans="1:77" x14ac:dyDescent="0.2">
      <c r="A20" s="4" t="s">
        <v>3</v>
      </c>
      <c r="B20" s="4">
        <v>527</v>
      </c>
      <c r="C20" s="4" t="str">
        <f t="shared" si="0"/>
        <v>urn:immetingen:parameter:id:527</v>
      </c>
      <c r="D20" s="4">
        <f>IFERROR(IF(VLOOKUP($C20,'C'!$A$1:$AA$1998,4,FALSE)=0,IF(VLOOKUP($C20,'C'!$A$1:$AA$1998,7,FALSE)=0,IF(VLOOKUP($C20,'C'!$A$1:$AA$1998,10,FALSE)=0,IF(VLOOKUP($C20,'C'!$A$1:$AA$1998,13,FALSE)=0,IF(VLOOKUP($C20,'C'!$A$1:$AA$1998,16,FALSE)=0,VLOOKUP($C20,'C'!$A$1:$AA$1998,19,FALSE),VLOOKUP($C20,'C'!$A$1:$AA$1998,16,FALSE)),VLOOKUP($C20,'C'!$A$1:$AA$1998,13,FALSE)),VLOOKUP($C20,'C'!$A$1:$AA$1998,10,FALSE)),VLOOKUP($C20,'C'!$A$1:$AA$1998,7,FALSE)),VLOOKUP($C20,'C'!$A$1:$AA$1998,4,FALSE)),"")</f>
        <v>14</v>
      </c>
      <c r="E20" s="4">
        <f>IFERROR(VLOOKUP($C20,'C'!$A$1:$AA$1998,2,FALSE),"")</f>
        <v>2</v>
      </c>
      <c r="F20" s="4" t="str">
        <f>IFERROR(IF(VLOOKUP($C20,'C'!$A$1:$AA$1998,3,FALSE)=1,"&lt;",""),"")</f>
        <v>&lt;</v>
      </c>
      <c r="G20" s="4">
        <f>IFERROR(VLOOKUP($C20,'C'!$A$1:$AA$1998,5,FALSE),"")</f>
        <v>2</v>
      </c>
      <c r="H20" s="4" t="str">
        <f>IFERROR(IF(VLOOKUP($C20,'C'!$A$1:$AA$1998,6,FALSE)=1,"&lt;",""),"")</f>
        <v>&lt;</v>
      </c>
      <c r="I20" s="4">
        <f>IFERROR(VLOOKUP($C20,'C'!$A$1:$AA$1998,8,FALSE), "")</f>
        <v>0</v>
      </c>
      <c r="J20" s="4" t="str">
        <f>IFERROR(IF(VLOOKUP($C20,'C'!$A$1:$AA$1998,9,FALSE)=1,"&lt;",""),"")</f>
        <v/>
      </c>
      <c r="K20" s="4">
        <f>IFERROR(VLOOKUP($C20,'C'!$A$1:$AA$1998,11,FALSE),"")</f>
        <v>0</v>
      </c>
      <c r="L20" s="4" t="str">
        <f>IFERROR(IF(VLOOKUP($C20,'C'!$A$1:$AA$1998,12,FALSE)=1,"&lt;",""),"")</f>
        <v/>
      </c>
      <c r="M20" s="4">
        <f>IFERROR(VLOOKUP($C20,'C'!$A$1:$AA$1998,14,FALSE),"")</f>
        <v>0</v>
      </c>
      <c r="N20" s="4" t="str">
        <f>IFERROR(IF(VLOOKUP($C20,'C'!$A$1:$AA$1998,15,FALSE)=1,"&lt;",""),"")</f>
        <v/>
      </c>
      <c r="O20" s="4">
        <f>IFERROR(VLOOKUP($C20,'C'!$A$1:$AA$1998,17,FALSE),"")</f>
        <v>0</v>
      </c>
      <c r="P20" s="4" t="str">
        <f>IFERROR(IF(VLOOKUP($C20,'C'!$A$1:$AA$1998,18,FALSE)=1,"&lt;",""),"")</f>
        <v/>
      </c>
      <c r="T20" s="4">
        <f t="shared" si="24"/>
        <v>2</v>
      </c>
      <c r="U20" s="4" t="str">
        <f t="shared" si="25"/>
        <v>&lt;</v>
      </c>
      <c r="V20" s="4">
        <f t="shared" si="26"/>
        <v>2</v>
      </c>
      <c r="W20" s="4" t="str">
        <f t="shared" si="27"/>
        <v>&lt;</v>
      </c>
      <c r="X20" s="4">
        <f t="shared" si="28"/>
        <v>0</v>
      </c>
      <c r="Y20" s="4" t="str">
        <f t="shared" si="29"/>
        <v/>
      </c>
      <c r="Z20" s="4">
        <f t="shared" si="30"/>
        <v>0</v>
      </c>
      <c r="AA20" s="4" t="str">
        <f t="shared" si="31"/>
        <v/>
      </c>
      <c r="AB20" s="4">
        <f t="shared" si="32"/>
        <v>0</v>
      </c>
      <c r="AC20" s="4" t="str">
        <f t="shared" si="33"/>
        <v/>
      </c>
      <c r="AD20" s="4">
        <f t="shared" si="34"/>
        <v>0</v>
      </c>
      <c r="AE20" s="4" t="str">
        <f t="shared" si="35"/>
        <v/>
      </c>
      <c r="AI20" s="4">
        <f>IFERROR(IF(VLOOKUP(B20,E!$B$1:$AZ$300,16,FALSE)=0,1000000,VLOOKUP(B20,E!$B$1:$AZ$300,16,FALSE)),1000000)</f>
        <v>2</v>
      </c>
      <c r="AO20" s="4">
        <f t="shared" si="12"/>
        <v>-1</v>
      </c>
      <c r="AR20" s="4">
        <f t="shared" si="36"/>
        <v>-1</v>
      </c>
      <c r="AU20" s="4">
        <f t="shared" si="37"/>
        <v>0</v>
      </c>
      <c r="AX20" s="4">
        <f t="shared" si="38"/>
        <v>0</v>
      </c>
      <c r="BA20" s="4">
        <f t="shared" si="39"/>
        <v>0</v>
      </c>
      <c r="BD20" s="4">
        <f t="shared" si="40"/>
        <v>0</v>
      </c>
      <c r="BJ20" s="4">
        <f t="shared" si="41"/>
        <v>-1</v>
      </c>
      <c r="BM20" s="4">
        <f t="shared" si="19"/>
        <v>-1</v>
      </c>
      <c r="BP20" s="4">
        <f t="shared" si="20"/>
        <v>-1</v>
      </c>
      <c r="BS20" s="4">
        <f t="shared" si="21"/>
        <v>-1</v>
      </c>
      <c r="BV20" s="4">
        <f t="shared" si="22"/>
        <v>-1</v>
      </c>
      <c r="BY20" s="4">
        <f t="shared" si="23"/>
        <v>-1</v>
      </c>
    </row>
    <row r="21" spans="1:77" x14ac:dyDescent="0.2">
      <c r="A21" s="4" t="s">
        <v>4</v>
      </c>
      <c r="B21" s="4">
        <v>971</v>
      </c>
      <c r="C21" s="4" t="str">
        <f t="shared" si="0"/>
        <v>urn:immetingen:parameter:id:971</v>
      </c>
      <c r="D21" s="4">
        <f>IFERROR(IF(VLOOKUP($C21,'C'!$A$1:$AA$1998,4,FALSE)=0,IF(VLOOKUP($C21,'C'!$A$1:$AA$1998,7,FALSE)=0,IF(VLOOKUP($C21,'C'!$A$1:$AA$1998,10,FALSE)=0,IF(VLOOKUP($C21,'C'!$A$1:$AA$1998,13,FALSE)=0,IF(VLOOKUP($C21,'C'!$A$1:$AA$1998,16,FALSE)=0,VLOOKUP($C21,'C'!$A$1:$AA$1998,19,FALSE),VLOOKUP($C21,'C'!$A$1:$AA$1998,16,FALSE)),VLOOKUP($C21,'C'!$A$1:$AA$1998,13,FALSE)),VLOOKUP($C21,'C'!$A$1:$AA$1998,10,FALSE)),VLOOKUP($C21,'C'!$A$1:$AA$1998,7,FALSE)),VLOOKUP($C21,'C'!$A$1:$AA$1998,4,FALSE)),"")</f>
        <v>14</v>
      </c>
      <c r="E21" s="4">
        <f>IFERROR(VLOOKUP($C21,'C'!$A$1:$AA$1998,2,FALSE),"")</f>
        <v>2</v>
      </c>
      <c r="F21" s="4" t="str">
        <f>IFERROR(IF(VLOOKUP($C21,'C'!$A$1:$AA$1998,3,FALSE)=1,"&lt;",""),"")</f>
        <v>&lt;</v>
      </c>
      <c r="G21" s="4">
        <f>IFERROR(VLOOKUP($C21,'C'!$A$1:$AA$1998,5,FALSE),"")</f>
        <v>2</v>
      </c>
      <c r="H21" s="4" t="str">
        <f>IFERROR(IF(VLOOKUP($C21,'C'!$A$1:$AA$1998,6,FALSE)=1,"&lt;",""),"")</f>
        <v>&lt;</v>
      </c>
      <c r="I21" s="4">
        <f>IFERROR(VLOOKUP($C21,'C'!$A$1:$AA$1998,8,FALSE), "")</f>
        <v>0</v>
      </c>
      <c r="J21" s="4" t="str">
        <f>IFERROR(IF(VLOOKUP($C21,'C'!$A$1:$AA$1998,9,FALSE)=1,"&lt;",""),"")</f>
        <v/>
      </c>
      <c r="K21" s="4">
        <f>IFERROR(VLOOKUP($C21,'C'!$A$1:$AA$1998,11,FALSE),"")</f>
        <v>0</v>
      </c>
      <c r="L21" s="4" t="str">
        <f>IFERROR(IF(VLOOKUP($C21,'C'!$A$1:$AA$1998,12,FALSE)=1,"&lt;",""),"")</f>
        <v/>
      </c>
      <c r="M21" s="4">
        <f>IFERROR(VLOOKUP($C21,'C'!$A$1:$AA$1998,14,FALSE),"")</f>
        <v>0</v>
      </c>
      <c r="N21" s="4" t="str">
        <f>IFERROR(IF(VLOOKUP($C21,'C'!$A$1:$AA$1998,15,FALSE)=1,"&lt;",""),"")</f>
        <v/>
      </c>
      <c r="O21" s="4">
        <f>IFERROR(VLOOKUP($C21,'C'!$A$1:$AA$1998,17,FALSE),"")</f>
        <v>0</v>
      </c>
      <c r="P21" s="4" t="str">
        <f>IFERROR(IF(VLOOKUP($C21,'C'!$A$1:$AA$1998,18,FALSE)=1,"&lt;",""),"")</f>
        <v/>
      </c>
      <c r="T21" s="4">
        <f t="shared" si="24"/>
        <v>2</v>
      </c>
      <c r="U21" s="4" t="str">
        <f t="shared" si="25"/>
        <v>&lt;</v>
      </c>
      <c r="V21" s="4">
        <f t="shared" si="26"/>
        <v>2</v>
      </c>
      <c r="W21" s="4" t="str">
        <f t="shared" si="27"/>
        <v>&lt;</v>
      </c>
      <c r="X21" s="4">
        <f t="shared" si="28"/>
        <v>0</v>
      </c>
      <c r="Y21" s="4" t="str">
        <f t="shared" si="29"/>
        <v/>
      </c>
      <c r="Z21" s="4">
        <f t="shared" si="30"/>
        <v>0</v>
      </c>
      <c r="AA21" s="4" t="str">
        <f t="shared" si="31"/>
        <v/>
      </c>
      <c r="AB21" s="4">
        <f t="shared" si="32"/>
        <v>0</v>
      </c>
      <c r="AC21" s="4" t="str">
        <f t="shared" si="33"/>
        <v/>
      </c>
      <c r="AD21" s="4">
        <f t="shared" si="34"/>
        <v>0</v>
      </c>
      <c r="AE21" s="4" t="str">
        <f t="shared" si="35"/>
        <v/>
      </c>
      <c r="AI21" s="4">
        <f>IFERROR(IF(VLOOKUP(B21,E!$B$1:$AZ$300,16,FALSE)=0,1000000,VLOOKUP(B21,E!$B$1:$AZ$300,16,FALSE)),1000000)</f>
        <v>2</v>
      </c>
      <c r="AO21" s="4">
        <f t="shared" si="12"/>
        <v>-1</v>
      </c>
      <c r="AR21" s="4">
        <f t="shared" si="36"/>
        <v>-1</v>
      </c>
      <c r="AU21" s="4">
        <f t="shared" si="37"/>
        <v>0</v>
      </c>
      <c r="AX21" s="4">
        <f t="shared" si="38"/>
        <v>0</v>
      </c>
      <c r="BA21" s="4">
        <f t="shared" si="39"/>
        <v>0</v>
      </c>
      <c r="BD21" s="4">
        <f t="shared" si="40"/>
        <v>0</v>
      </c>
      <c r="BJ21" s="4">
        <f t="shared" si="41"/>
        <v>-1</v>
      </c>
      <c r="BM21" s="4">
        <f t="shared" si="19"/>
        <v>-1</v>
      </c>
      <c r="BP21" s="4">
        <f t="shared" si="20"/>
        <v>-1</v>
      </c>
      <c r="BS21" s="4">
        <f t="shared" si="21"/>
        <v>-1</v>
      </c>
      <c r="BV21" s="4">
        <f t="shared" si="22"/>
        <v>-1</v>
      </c>
      <c r="BY21" s="4">
        <f t="shared" si="23"/>
        <v>-1</v>
      </c>
    </row>
    <row r="22" spans="1:77" x14ac:dyDescent="0.2">
      <c r="A22" s="4" t="s">
        <v>5</v>
      </c>
      <c r="B22" s="4">
        <v>1097</v>
      </c>
      <c r="C22" s="4" t="str">
        <f t="shared" si="0"/>
        <v>urn:immetingen:parameter:id:1097</v>
      </c>
      <c r="D22" s="4">
        <f>IFERROR(IF(VLOOKUP($C22,'C'!$A$1:$AA$1998,4,FALSE)=0,IF(VLOOKUP($C22,'C'!$A$1:$AA$1998,7,FALSE)=0,IF(VLOOKUP($C22,'C'!$A$1:$AA$1998,10,FALSE)=0,IF(VLOOKUP($C22,'C'!$A$1:$AA$1998,13,FALSE)=0,IF(VLOOKUP($C22,'C'!$A$1:$AA$1998,16,FALSE)=0,VLOOKUP($C22,'C'!$A$1:$AA$1998,19,FALSE),VLOOKUP($C22,'C'!$A$1:$AA$1998,16,FALSE)),VLOOKUP($C22,'C'!$A$1:$AA$1998,13,FALSE)),VLOOKUP($C22,'C'!$A$1:$AA$1998,10,FALSE)),VLOOKUP($C22,'C'!$A$1:$AA$1998,7,FALSE)),VLOOKUP($C22,'C'!$A$1:$AA$1998,4,FALSE)),"")</f>
        <v>14</v>
      </c>
      <c r="E22" s="4">
        <f>IFERROR(VLOOKUP($C22,'C'!$A$1:$AA$1998,2,FALSE),"")</f>
        <v>0.05</v>
      </c>
      <c r="F22" s="4" t="str">
        <f>IFERROR(IF(VLOOKUP($C22,'C'!$A$1:$AA$1998,3,FALSE)=1,"&lt;",""),"")</f>
        <v>&lt;</v>
      </c>
      <c r="G22" s="4">
        <f>IFERROR(VLOOKUP($C22,'C'!$A$1:$AA$1998,5,FALSE),"")</f>
        <v>0.05</v>
      </c>
      <c r="H22" s="4" t="str">
        <f>IFERROR(IF(VLOOKUP($C22,'C'!$A$1:$AA$1998,6,FALSE)=1,"&lt;",""),"")</f>
        <v>&lt;</v>
      </c>
      <c r="I22" s="4">
        <f>IFERROR(VLOOKUP($C22,'C'!$A$1:$AA$1998,8,FALSE), "")</f>
        <v>0</v>
      </c>
      <c r="J22" s="4" t="str">
        <f>IFERROR(IF(VLOOKUP($C22,'C'!$A$1:$AA$1998,9,FALSE)=1,"&lt;",""),"")</f>
        <v/>
      </c>
      <c r="K22" s="4">
        <f>IFERROR(VLOOKUP($C22,'C'!$A$1:$AA$1998,11,FALSE),"")</f>
        <v>0</v>
      </c>
      <c r="L22" s="4" t="str">
        <f>IFERROR(IF(VLOOKUP($C22,'C'!$A$1:$AA$1998,12,FALSE)=1,"&lt;",""),"")</f>
        <v/>
      </c>
      <c r="M22" s="4">
        <f>IFERROR(VLOOKUP($C22,'C'!$A$1:$AA$1998,14,FALSE),"")</f>
        <v>0</v>
      </c>
      <c r="N22" s="4" t="str">
        <f>IFERROR(IF(VLOOKUP($C22,'C'!$A$1:$AA$1998,15,FALSE)=1,"&lt;",""),"")</f>
        <v/>
      </c>
      <c r="O22" s="4">
        <f>IFERROR(VLOOKUP($C22,'C'!$A$1:$AA$1998,17,FALSE),"")</f>
        <v>0</v>
      </c>
      <c r="P22" s="4" t="str">
        <f>IFERROR(IF(VLOOKUP($C22,'C'!$A$1:$AA$1998,18,FALSE)=1,"&lt;",""),"")</f>
        <v/>
      </c>
      <c r="T22" s="4">
        <f t="shared" si="24"/>
        <v>0.05</v>
      </c>
      <c r="U22" s="4" t="str">
        <f t="shared" si="25"/>
        <v>&lt;</v>
      </c>
      <c r="V22" s="4">
        <f t="shared" si="26"/>
        <v>0.05</v>
      </c>
      <c r="W22" s="4" t="str">
        <f t="shared" si="27"/>
        <v>&lt;</v>
      </c>
      <c r="X22" s="4">
        <f t="shared" si="28"/>
        <v>0</v>
      </c>
      <c r="Y22" s="4" t="str">
        <f t="shared" si="29"/>
        <v/>
      </c>
      <c r="Z22" s="4">
        <f t="shared" si="30"/>
        <v>0</v>
      </c>
      <c r="AA22" s="4" t="str">
        <f t="shared" si="31"/>
        <v/>
      </c>
      <c r="AB22" s="4">
        <f t="shared" si="32"/>
        <v>0</v>
      </c>
      <c r="AC22" s="4" t="str">
        <f t="shared" si="33"/>
        <v/>
      </c>
      <c r="AD22" s="4">
        <f t="shared" si="34"/>
        <v>0</v>
      </c>
      <c r="AE22" s="4" t="str">
        <f t="shared" si="35"/>
        <v/>
      </c>
      <c r="AI22" s="4">
        <f>IFERROR(IF(VLOOKUP(B22,E!$B$1:$AZ$300,16,FALSE)=0,1000000,VLOOKUP(B22,E!$B$1:$AZ$300,16,FALSE)),1000000)</f>
        <v>0.05</v>
      </c>
      <c r="AO22" s="4">
        <f t="shared" si="12"/>
        <v>-1</v>
      </c>
      <c r="AR22" s="4">
        <f t="shared" si="36"/>
        <v>-1</v>
      </c>
      <c r="AU22" s="4">
        <f t="shared" si="37"/>
        <v>0</v>
      </c>
      <c r="AX22" s="4">
        <f t="shared" si="38"/>
        <v>0</v>
      </c>
      <c r="BA22" s="4">
        <f t="shared" si="39"/>
        <v>0</v>
      </c>
      <c r="BD22" s="4">
        <f t="shared" si="40"/>
        <v>0</v>
      </c>
      <c r="BJ22" s="4">
        <f t="shared" si="41"/>
        <v>-1</v>
      </c>
      <c r="BM22" s="4">
        <f t="shared" si="19"/>
        <v>-1</v>
      </c>
      <c r="BP22" s="4">
        <f t="shared" si="20"/>
        <v>-1</v>
      </c>
      <c r="BS22" s="4">
        <f t="shared" si="21"/>
        <v>-1</v>
      </c>
      <c r="BV22" s="4">
        <f t="shared" si="22"/>
        <v>-1</v>
      </c>
      <c r="BY22" s="4">
        <f t="shared" si="23"/>
        <v>-1</v>
      </c>
    </row>
    <row r="23" spans="1:77" x14ac:dyDescent="0.2">
      <c r="A23" s="4" t="s">
        <v>1814</v>
      </c>
      <c r="B23" s="4">
        <v>2574</v>
      </c>
      <c r="C23" s="4" t="str">
        <f t="shared" si="0"/>
        <v>urn:immetingen:parameter:id:2574</v>
      </c>
      <c r="D23" s="4" t="str">
        <f>IFERROR(IF(VLOOKUP($C23,'C'!$A$1:$AA$1998,4,FALSE)=0,IF(VLOOKUP($C23,'C'!$A$1:$AA$1998,7,FALSE)=0,IF(VLOOKUP($C23,'C'!$A$1:$AA$1998,10,FALSE)=0,IF(VLOOKUP($C23,'C'!$A$1:$AA$1998,13,FALSE)=0,IF(VLOOKUP($C23,'C'!$A$1:$AA$1998,16,FALSE)=0,VLOOKUP($C23,'C'!$A$1:$AA$1998,19,FALSE),VLOOKUP($C23,'C'!$A$1:$AA$1998,16,FALSE)),VLOOKUP($C23,'C'!$A$1:$AA$1998,13,FALSE)),VLOOKUP($C23,'C'!$A$1:$AA$1998,10,FALSE)),VLOOKUP($C23,'C'!$A$1:$AA$1998,7,FALSE)),VLOOKUP($C23,'C'!$A$1:$AA$1998,4,FALSE)),"")</f>
        <v/>
      </c>
      <c r="E23" s="4" t="str">
        <f>IFERROR(VLOOKUP($C23,'C'!$A$1:$AA$1998,2,FALSE),"")</f>
        <v/>
      </c>
      <c r="F23" s="4" t="str">
        <f>IFERROR(IF(VLOOKUP($C23,'C'!$A$1:$AA$1998,3,FALSE)=1,"&lt;",""),"")</f>
        <v/>
      </c>
      <c r="G23" s="4" t="str">
        <f>IFERROR(VLOOKUP($C23,'C'!$A$1:$AA$1998,5,FALSE),"")</f>
        <v/>
      </c>
      <c r="H23" s="4" t="str">
        <f>IFERROR(IF(VLOOKUP($C23,'C'!$A$1:$AA$1998,6,FALSE)=1,"&lt;",""),"")</f>
        <v/>
      </c>
      <c r="I23" s="4" t="str">
        <f>IFERROR(VLOOKUP($C23,'C'!$A$1:$AA$1998,8,FALSE), "")</f>
        <v/>
      </c>
      <c r="J23" s="4" t="str">
        <f>IFERROR(IF(VLOOKUP($C23,'C'!$A$1:$AA$1998,9,FALSE)=1,"&lt;",""),"")</f>
        <v/>
      </c>
      <c r="K23" s="4" t="str">
        <f>IFERROR(VLOOKUP($C23,'C'!$A$1:$AA$1998,11,FALSE),"")</f>
        <v/>
      </c>
      <c r="L23" s="4" t="str">
        <f>IFERROR(IF(VLOOKUP($C23,'C'!$A$1:$AA$1998,12,FALSE)=1,"&lt;",""),"")</f>
        <v/>
      </c>
      <c r="M23" s="4" t="str">
        <f>IFERROR(VLOOKUP($C23,'C'!$A$1:$AA$1998,14,FALSE),"")</f>
        <v/>
      </c>
      <c r="N23" s="4" t="str">
        <f>IFERROR(IF(VLOOKUP($C23,'C'!$A$1:$AA$1998,15,FALSE)=1,"&lt;",""),"")</f>
        <v/>
      </c>
      <c r="O23" s="4" t="str">
        <f>IFERROR(VLOOKUP($C23,'C'!$A$1:$AA$1998,17,FALSE),"")</f>
        <v/>
      </c>
      <c r="P23" s="4" t="str">
        <f>IFERROR(IF(VLOOKUP($C23,'C'!$A$1:$AA$1998,18,FALSE)=1,"&lt;",""),"")</f>
        <v/>
      </c>
      <c r="T23" s="4" t="str">
        <f t="shared" si="24"/>
        <v/>
      </c>
      <c r="U23" s="4" t="str">
        <f t="shared" si="25"/>
        <v/>
      </c>
      <c r="V23" s="4" t="str">
        <f t="shared" si="26"/>
        <v/>
      </c>
      <c r="W23" s="4" t="str">
        <f t="shared" si="27"/>
        <v/>
      </c>
      <c r="X23" s="4" t="str">
        <f t="shared" si="28"/>
        <v/>
      </c>
      <c r="Y23" s="4" t="str">
        <f t="shared" si="29"/>
        <v/>
      </c>
      <c r="Z23" s="4" t="str">
        <f t="shared" si="30"/>
        <v/>
      </c>
      <c r="AA23" s="4" t="str">
        <f t="shared" si="31"/>
        <v/>
      </c>
      <c r="AB23" s="4" t="str">
        <f t="shared" si="32"/>
        <v/>
      </c>
      <c r="AC23" s="4" t="str">
        <f t="shared" si="33"/>
        <v/>
      </c>
      <c r="AD23" s="4" t="str">
        <f t="shared" si="34"/>
        <v/>
      </c>
      <c r="AE23" s="4" t="str">
        <f t="shared" si="35"/>
        <v/>
      </c>
      <c r="AI23" s="4">
        <f>IFERROR(IF(VLOOKUP(B23,E!$B$1:$AZ$300,16,FALSE)=0,1000000,VLOOKUP(B23,E!$B$1:$AZ$300,16,FALSE)),1000000)</f>
        <v>1000000000</v>
      </c>
      <c r="AO23" s="4" t="str">
        <f t="shared" si="12"/>
        <v/>
      </c>
      <c r="AR23" s="4" t="str">
        <f t="shared" si="36"/>
        <v/>
      </c>
      <c r="AU23" s="4" t="str">
        <f t="shared" si="37"/>
        <v/>
      </c>
      <c r="AX23" s="4" t="str">
        <f t="shared" si="38"/>
        <v/>
      </c>
      <c r="BA23" s="4" t="str">
        <f t="shared" si="39"/>
        <v/>
      </c>
      <c r="BD23" s="4" t="str">
        <f t="shared" si="40"/>
        <v/>
      </c>
      <c r="BJ23" s="4" t="str">
        <f t="shared" si="41"/>
        <v/>
      </c>
      <c r="BM23" s="4" t="str">
        <f t="shared" si="19"/>
        <v/>
      </c>
      <c r="BP23" s="4" t="str">
        <f t="shared" si="20"/>
        <v/>
      </c>
      <c r="BS23" s="4" t="str">
        <f t="shared" si="21"/>
        <v/>
      </c>
      <c r="BV23" s="4" t="str">
        <f t="shared" si="22"/>
        <v/>
      </c>
      <c r="BY23" s="4" t="str">
        <f t="shared" si="23"/>
        <v/>
      </c>
    </row>
    <row r="24" spans="1:77" x14ac:dyDescent="0.2">
      <c r="A24" s="4" t="s">
        <v>1815</v>
      </c>
      <c r="B24" s="4">
        <v>2575</v>
      </c>
      <c r="C24" s="4" t="str">
        <f t="shared" si="0"/>
        <v>urn:immetingen:parameter:id:2575</v>
      </c>
      <c r="D24" s="4" t="str">
        <f>IFERROR(IF(VLOOKUP($C24,'C'!$A$1:$AA$1998,4,FALSE)=0,IF(VLOOKUP($C24,'C'!$A$1:$AA$1998,7,FALSE)=0,IF(VLOOKUP($C24,'C'!$A$1:$AA$1998,10,FALSE)=0,IF(VLOOKUP($C24,'C'!$A$1:$AA$1998,13,FALSE)=0,IF(VLOOKUP($C24,'C'!$A$1:$AA$1998,16,FALSE)=0,VLOOKUP($C24,'C'!$A$1:$AA$1998,19,FALSE),VLOOKUP($C24,'C'!$A$1:$AA$1998,16,FALSE)),VLOOKUP($C24,'C'!$A$1:$AA$1998,13,FALSE)),VLOOKUP($C24,'C'!$A$1:$AA$1998,10,FALSE)),VLOOKUP($C24,'C'!$A$1:$AA$1998,7,FALSE)),VLOOKUP($C24,'C'!$A$1:$AA$1998,4,FALSE)),"")</f>
        <v/>
      </c>
      <c r="E24" s="4" t="str">
        <f>IFERROR(VLOOKUP($C24,'C'!$A$1:$AA$1998,2,FALSE),"")</f>
        <v/>
      </c>
      <c r="F24" s="4" t="str">
        <f>IFERROR(IF(VLOOKUP($C24,'C'!$A$1:$AA$1998,3,FALSE)=1,"&lt;",""),"")</f>
        <v/>
      </c>
      <c r="G24" s="4" t="str">
        <f>IFERROR(VLOOKUP($C24,'C'!$A$1:$AA$1998,5,FALSE),"")</f>
        <v/>
      </c>
      <c r="H24" s="4" t="str">
        <f>IFERROR(IF(VLOOKUP($C24,'C'!$A$1:$AA$1998,6,FALSE)=1,"&lt;",""),"")</f>
        <v/>
      </c>
      <c r="I24" s="4" t="str">
        <f>IFERROR(VLOOKUP($C24,'C'!$A$1:$AA$1998,8,FALSE), "")</f>
        <v/>
      </c>
      <c r="J24" s="4" t="str">
        <f>IFERROR(IF(VLOOKUP($C24,'C'!$A$1:$AA$1998,9,FALSE)=1,"&lt;",""),"")</f>
        <v/>
      </c>
      <c r="K24" s="4" t="str">
        <f>IFERROR(VLOOKUP($C24,'C'!$A$1:$AA$1998,11,FALSE),"")</f>
        <v/>
      </c>
      <c r="L24" s="4" t="str">
        <f>IFERROR(IF(VLOOKUP($C24,'C'!$A$1:$AA$1998,12,FALSE)=1,"&lt;",""),"")</f>
        <v/>
      </c>
      <c r="M24" s="4" t="str">
        <f>IFERROR(VLOOKUP($C24,'C'!$A$1:$AA$1998,14,FALSE),"")</f>
        <v/>
      </c>
      <c r="N24" s="4" t="str">
        <f>IFERROR(IF(VLOOKUP($C24,'C'!$A$1:$AA$1998,15,FALSE)=1,"&lt;",""),"")</f>
        <v/>
      </c>
      <c r="O24" s="4" t="str">
        <f>IFERROR(VLOOKUP($C24,'C'!$A$1:$AA$1998,17,FALSE),"")</f>
        <v/>
      </c>
      <c r="P24" s="4" t="str">
        <f>IFERROR(IF(VLOOKUP($C24,'C'!$A$1:$AA$1998,18,FALSE)=1,"&lt;",""),"")</f>
        <v/>
      </c>
      <c r="T24" s="4" t="str">
        <f t="shared" si="24"/>
        <v/>
      </c>
      <c r="U24" s="4" t="str">
        <f t="shared" si="25"/>
        <v/>
      </c>
      <c r="V24" s="4" t="str">
        <f t="shared" si="26"/>
        <v/>
      </c>
      <c r="W24" s="4" t="str">
        <f t="shared" si="27"/>
        <v/>
      </c>
      <c r="X24" s="4" t="str">
        <f t="shared" si="28"/>
        <v/>
      </c>
      <c r="Y24" s="4" t="str">
        <f t="shared" si="29"/>
        <v/>
      </c>
      <c r="Z24" s="4" t="str">
        <f t="shared" si="30"/>
        <v/>
      </c>
      <c r="AA24" s="4" t="str">
        <f t="shared" si="31"/>
        <v/>
      </c>
      <c r="AB24" s="4" t="str">
        <f t="shared" si="32"/>
        <v/>
      </c>
      <c r="AC24" s="4" t="str">
        <f t="shared" si="33"/>
        <v/>
      </c>
      <c r="AD24" s="4" t="str">
        <f t="shared" si="34"/>
        <v/>
      </c>
      <c r="AE24" s="4" t="str">
        <f t="shared" si="35"/>
        <v/>
      </c>
      <c r="AI24" s="4">
        <f>IFERROR(IF(VLOOKUP(B24,E!$B$1:$AZ$300,16,FALSE)=0,1000000,VLOOKUP(B24,E!$B$1:$AZ$300,16,FALSE)),1000000)</f>
        <v>1000000000</v>
      </c>
      <c r="AO24" s="4" t="str">
        <f t="shared" si="12"/>
        <v/>
      </c>
      <c r="AR24" s="4" t="str">
        <f t="shared" si="36"/>
        <v/>
      </c>
      <c r="AU24" s="4" t="str">
        <f t="shared" si="37"/>
        <v/>
      </c>
      <c r="AX24" s="4" t="str">
        <f t="shared" si="38"/>
        <v/>
      </c>
      <c r="BA24" s="4" t="str">
        <f t="shared" si="39"/>
        <v/>
      </c>
      <c r="BD24" s="4" t="str">
        <f t="shared" si="40"/>
        <v/>
      </c>
      <c r="BJ24" s="4" t="str">
        <f t="shared" si="41"/>
        <v/>
      </c>
      <c r="BM24" s="4" t="str">
        <f t="shared" si="19"/>
        <v/>
      </c>
      <c r="BP24" s="4" t="str">
        <f t="shared" si="20"/>
        <v/>
      </c>
      <c r="BS24" s="4" t="str">
        <f t="shared" si="21"/>
        <v/>
      </c>
      <c r="BV24" s="4" t="str">
        <f t="shared" si="22"/>
        <v/>
      </c>
      <c r="BY24" s="4" t="str">
        <f t="shared" si="23"/>
        <v/>
      </c>
    </row>
    <row r="25" spans="1:77" x14ac:dyDescent="0.2">
      <c r="A25" s="4" t="s">
        <v>6</v>
      </c>
      <c r="B25" s="4">
        <v>1116</v>
      </c>
      <c r="C25" s="4" t="str">
        <f t="shared" si="0"/>
        <v>urn:immetingen:parameter:id:1116</v>
      </c>
      <c r="D25" s="4">
        <f>IFERROR(IF(VLOOKUP($C25,'C'!$A$1:$AA$1998,4,FALSE)=0,IF(VLOOKUP($C25,'C'!$A$1:$AA$1998,7,FALSE)=0,IF(VLOOKUP($C25,'C'!$A$1:$AA$1998,10,FALSE)=0,IF(VLOOKUP($C25,'C'!$A$1:$AA$1998,13,FALSE)=0,IF(VLOOKUP($C25,'C'!$A$1:$AA$1998,16,FALSE)=0,VLOOKUP($C25,'C'!$A$1:$AA$1998,19,FALSE),VLOOKUP($C25,'C'!$A$1:$AA$1998,16,FALSE)),VLOOKUP($C25,'C'!$A$1:$AA$1998,13,FALSE)),VLOOKUP($C25,'C'!$A$1:$AA$1998,10,FALSE)),VLOOKUP($C25,'C'!$A$1:$AA$1998,7,FALSE)),VLOOKUP($C25,'C'!$A$1:$AA$1998,4,FALSE)),"")</f>
        <v>14</v>
      </c>
      <c r="E25" s="4">
        <f>IFERROR(VLOOKUP($C25,'C'!$A$1:$AA$1998,2,FALSE),"")</f>
        <v>2</v>
      </c>
      <c r="F25" s="4" t="str">
        <f>IFERROR(IF(VLOOKUP($C25,'C'!$A$1:$AA$1998,3,FALSE)=1,"&lt;",""),"")</f>
        <v>&lt;</v>
      </c>
      <c r="G25" s="4">
        <f>IFERROR(VLOOKUP($C25,'C'!$A$1:$AA$1998,5,FALSE),"")</f>
        <v>2</v>
      </c>
      <c r="H25" s="4" t="str">
        <f>IFERROR(IF(VLOOKUP($C25,'C'!$A$1:$AA$1998,6,FALSE)=1,"&lt;",""),"")</f>
        <v>&lt;</v>
      </c>
      <c r="I25" s="4">
        <f>IFERROR(VLOOKUP($C25,'C'!$A$1:$AA$1998,8,FALSE), "")</f>
        <v>0</v>
      </c>
      <c r="J25" s="4" t="str">
        <f>IFERROR(IF(VLOOKUP($C25,'C'!$A$1:$AA$1998,9,FALSE)=1,"&lt;",""),"")</f>
        <v/>
      </c>
      <c r="K25" s="4">
        <f>IFERROR(VLOOKUP($C25,'C'!$A$1:$AA$1998,11,FALSE),"")</f>
        <v>0</v>
      </c>
      <c r="L25" s="4" t="str">
        <f>IFERROR(IF(VLOOKUP($C25,'C'!$A$1:$AA$1998,12,FALSE)=1,"&lt;",""),"")</f>
        <v/>
      </c>
      <c r="M25" s="4">
        <f>IFERROR(VLOOKUP($C25,'C'!$A$1:$AA$1998,14,FALSE),"")</f>
        <v>0</v>
      </c>
      <c r="N25" s="4" t="str">
        <f>IFERROR(IF(VLOOKUP($C25,'C'!$A$1:$AA$1998,15,FALSE)=1,"&lt;",""),"")</f>
        <v/>
      </c>
      <c r="O25" s="4">
        <f>IFERROR(VLOOKUP($C25,'C'!$A$1:$AA$1998,17,FALSE),"")</f>
        <v>0</v>
      </c>
      <c r="P25" s="4" t="str">
        <f>IFERROR(IF(VLOOKUP($C25,'C'!$A$1:$AA$1998,18,FALSE)=1,"&lt;",""),"")</f>
        <v/>
      </c>
      <c r="T25" s="4">
        <f t="shared" si="24"/>
        <v>2</v>
      </c>
      <c r="U25" s="4" t="str">
        <f t="shared" si="25"/>
        <v>&lt;</v>
      </c>
      <c r="V25" s="4">
        <f t="shared" si="26"/>
        <v>2</v>
      </c>
      <c r="W25" s="4" t="str">
        <f t="shared" si="27"/>
        <v>&lt;</v>
      </c>
      <c r="X25" s="4">
        <f t="shared" si="28"/>
        <v>0</v>
      </c>
      <c r="Y25" s="4" t="str">
        <f t="shared" si="29"/>
        <v/>
      </c>
      <c r="Z25" s="4">
        <f t="shared" si="30"/>
        <v>0</v>
      </c>
      <c r="AA25" s="4" t="str">
        <f t="shared" si="31"/>
        <v/>
      </c>
      <c r="AB25" s="4">
        <f t="shared" si="32"/>
        <v>0</v>
      </c>
      <c r="AC25" s="4" t="str">
        <f t="shared" si="33"/>
        <v/>
      </c>
      <c r="AD25" s="4">
        <f t="shared" si="34"/>
        <v>0</v>
      </c>
      <c r="AE25" s="4" t="str">
        <f t="shared" si="35"/>
        <v/>
      </c>
      <c r="AI25" s="4">
        <f>IFERROR(IF(VLOOKUP(B25,E!$B$1:$AZ$300,16,FALSE)=0,1000000,VLOOKUP(B25,E!$B$1:$AZ$300,16,FALSE)),1000000)</f>
        <v>2</v>
      </c>
      <c r="AO25" s="4">
        <f t="shared" si="12"/>
        <v>-1</v>
      </c>
      <c r="AR25" s="4">
        <f t="shared" si="36"/>
        <v>-1</v>
      </c>
      <c r="AU25" s="4">
        <f t="shared" si="37"/>
        <v>0</v>
      </c>
      <c r="AX25" s="4">
        <f t="shared" si="38"/>
        <v>0</v>
      </c>
      <c r="BA25" s="4">
        <f t="shared" si="39"/>
        <v>0</v>
      </c>
      <c r="BD25" s="4">
        <f t="shared" si="40"/>
        <v>0</v>
      </c>
      <c r="BJ25" s="4">
        <f t="shared" si="41"/>
        <v>-1</v>
      </c>
      <c r="BM25" s="4">
        <f t="shared" si="19"/>
        <v>-1</v>
      </c>
      <c r="BP25" s="4">
        <f t="shared" si="20"/>
        <v>-1</v>
      </c>
      <c r="BS25" s="4">
        <f t="shared" si="21"/>
        <v>-1</v>
      </c>
      <c r="BV25" s="4">
        <f t="shared" si="22"/>
        <v>-1</v>
      </c>
      <c r="BY25" s="4">
        <f t="shared" si="23"/>
        <v>-1</v>
      </c>
    </row>
    <row r="26" spans="1:77" x14ac:dyDescent="0.2">
      <c r="A26" s="4" t="s">
        <v>7</v>
      </c>
      <c r="B26" s="4">
        <v>1243</v>
      </c>
      <c r="C26" s="4" t="str">
        <f t="shared" si="0"/>
        <v>urn:immetingen:parameter:id:1243</v>
      </c>
      <c r="D26" s="4">
        <f>IFERROR(IF(VLOOKUP($C26,'C'!$A$1:$AA$1998,4,FALSE)=0,IF(VLOOKUP($C26,'C'!$A$1:$AA$1998,7,FALSE)=0,IF(VLOOKUP($C26,'C'!$A$1:$AA$1998,10,FALSE)=0,IF(VLOOKUP($C26,'C'!$A$1:$AA$1998,13,FALSE)=0,IF(VLOOKUP($C26,'C'!$A$1:$AA$1998,16,FALSE)=0,VLOOKUP($C26,'C'!$A$1:$AA$1998,19,FALSE),VLOOKUP($C26,'C'!$A$1:$AA$1998,16,FALSE)),VLOOKUP($C26,'C'!$A$1:$AA$1998,13,FALSE)),VLOOKUP($C26,'C'!$A$1:$AA$1998,10,FALSE)),VLOOKUP($C26,'C'!$A$1:$AA$1998,7,FALSE)),VLOOKUP($C26,'C'!$A$1:$AA$1998,4,FALSE)),"")</f>
        <v>14</v>
      </c>
      <c r="E26" s="4">
        <f>IFERROR(VLOOKUP($C26,'C'!$A$1:$AA$1998,2,FALSE),"")</f>
        <v>2</v>
      </c>
      <c r="F26" s="4" t="str">
        <f>IFERROR(IF(VLOOKUP($C26,'C'!$A$1:$AA$1998,3,FALSE)=1,"&lt;",""),"")</f>
        <v>&lt;</v>
      </c>
      <c r="G26" s="4">
        <f>IFERROR(VLOOKUP($C26,'C'!$A$1:$AA$1998,5,FALSE),"")</f>
        <v>2</v>
      </c>
      <c r="H26" s="4" t="str">
        <f>IFERROR(IF(VLOOKUP($C26,'C'!$A$1:$AA$1998,6,FALSE)=1,"&lt;",""),"")</f>
        <v>&lt;</v>
      </c>
      <c r="I26" s="4">
        <f>IFERROR(VLOOKUP($C26,'C'!$A$1:$AA$1998,8,FALSE), "")</f>
        <v>0</v>
      </c>
      <c r="J26" s="4" t="str">
        <f>IFERROR(IF(VLOOKUP($C26,'C'!$A$1:$AA$1998,9,FALSE)=1,"&lt;",""),"")</f>
        <v/>
      </c>
      <c r="K26" s="4">
        <f>IFERROR(VLOOKUP($C26,'C'!$A$1:$AA$1998,11,FALSE),"")</f>
        <v>0</v>
      </c>
      <c r="L26" s="4" t="str">
        <f>IFERROR(IF(VLOOKUP($C26,'C'!$A$1:$AA$1998,12,FALSE)=1,"&lt;",""),"")</f>
        <v/>
      </c>
      <c r="M26" s="4">
        <f>IFERROR(VLOOKUP($C26,'C'!$A$1:$AA$1998,14,FALSE),"")</f>
        <v>0</v>
      </c>
      <c r="N26" s="4" t="str">
        <f>IFERROR(IF(VLOOKUP($C26,'C'!$A$1:$AA$1998,15,FALSE)=1,"&lt;",""),"")</f>
        <v/>
      </c>
      <c r="O26" s="4">
        <f>IFERROR(VLOOKUP($C26,'C'!$A$1:$AA$1998,17,FALSE),"")</f>
        <v>0</v>
      </c>
      <c r="P26" s="4" t="str">
        <f>IFERROR(IF(VLOOKUP($C26,'C'!$A$1:$AA$1998,18,FALSE)=1,"&lt;",""),"")</f>
        <v/>
      </c>
      <c r="T26" s="4">
        <f t="shared" si="24"/>
        <v>2</v>
      </c>
      <c r="U26" s="4" t="str">
        <f t="shared" si="25"/>
        <v>&lt;</v>
      </c>
      <c r="V26" s="4">
        <f t="shared" si="26"/>
        <v>2</v>
      </c>
      <c r="W26" s="4" t="str">
        <f t="shared" si="27"/>
        <v>&lt;</v>
      </c>
      <c r="X26" s="4">
        <f t="shared" si="28"/>
        <v>0</v>
      </c>
      <c r="Y26" s="4" t="str">
        <f t="shared" si="29"/>
        <v/>
      </c>
      <c r="Z26" s="4">
        <f t="shared" si="30"/>
        <v>0</v>
      </c>
      <c r="AA26" s="4" t="str">
        <f t="shared" si="31"/>
        <v/>
      </c>
      <c r="AB26" s="4">
        <f t="shared" si="32"/>
        <v>0</v>
      </c>
      <c r="AC26" s="4" t="str">
        <f t="shared" si="33"/>
        <v/>
      </c>
      <c r="AD26" s="4">
        <f t="shared" si="34"/>
        <v>0</v>
      </c>
      <c r="AE26" s="4" t="str">
        <f t="shared" si="35"/>
        <v/>
      </c>
      <c r="AI26" s="4">
        <f>IFERROR(IF(VLOOKUP(B26,E!$B$1:$AZ$300,16,FALSE)=0,1000000,VLOOKUP(B26,E!$B$1:$AZ$300,16,FALSE)),1000000)</f>
        <v>2</v>
      </c>
      <c r="AO26" s="4">
        <f t="shared" si="12"/>
        <v>-1</v>
      </c>
      <c r="AR26" s="4">
        <f t="shared" si="36"/>
        <v>-1</v>
      </c>
      <c r="AU26" s="4">
        <f t="shared" si="37"/>
        <v>0</v>
      </c>
      <c r="AX26" s="4">
        <f t="shared" si="38"/>
        <v>0</v>
      </c>
      <c r="BA26" s="4">
        <f t="shared" si="39"/>
        <v>0</v>
      </c>
      <c r="BD26" s="4">
        <f t="shared" si="40"/>
        <v>0</v>
      </c>
      <c r="BJ26" s="4">
        <f t="shared" si="41"/>
        <v>-1</v>
      </c>
      <c r="BM26" s="4">
        <f t="shared" si="19"/>
        <v>-1</v>
      </c>
      <c r="BP26" s="4">
        <f t="shared" si="20"/>
        <v>-1</v>
      </c>
      <c r="BS26" s="4">
        <f t="shared" si="21"/>
        <v>-1</v>
      </c>
      <c r="BV26" s="4">
        <f t="shared" si="22"/>
        <v>-1</v>
      </c>
      <c r="BY26" s="4">
        <f t="shared" si="23"/>
        <v>-1</v>
      </c>
    </row>
    <row r="27" spans="1:77" x14ac:dyDescent="0.2">
      <c r="A27" s="4" t="s">
        <v>8</v>
      </c>
      <c r="B27" s="4">
        <v>1267</v>
      </c>
      <c r="C27" s="4" t="str">
        <f t="shared" si="0"/>
        <v>urn:immetingen:parameter:id:1267</v>
      </c>
      <c r="D27" s="4">
        <f>IFERROR(IF(VLOOKUP($C27,'C'!$A$1:$AA$1998,4,FALSE)=0,IF(VLOOKUP($C27,'C'!$A$1:$AA$1998,7,FALSE)=0,IF(VLOOKUP($C27,'C'!$A$1:$AA$1998,10,FALSE)=0,IF(VLOOKUP($C27,'C'!$A$1:$AA$1998,13,FALSE)=0,IF(VLOOKUP($C27,'C'!$A$1:$AA$1998,16,FALSE)=0,VLOOKUP($C27,'C'!$A$1:$AA$1998,19,FALSE),VLOOKUP($C27,'C'!$A$1:$AA$1998,16,FALSE)),VLOOKUP($C27,'C'!$A$1:$AA$1998,13,FALSE)),VLOOKUP($C27,'C'!$A$1:$AA$1998,10,FALSE)),VLOOKUP($C27,'C'!$A$1:$AA$1998,7,FALSE)),VLOOKUP($C27,'C'!$A$1:$AA$1998,4,FALSE)),"")</f>
        <v>14</v>
      </c>
      <c r="E27" s="4">
        <f>IFERROR(VLOOKUP($C27,'C'!$A$1:$AA$1998,2,FALSE),"")</f>
        <v>6.4</v>
      </c>
      <c r="F27" s="4" t="str">
        <f>IFERROR(IF(VLOOKUP($C27,'C'!$A$1:$AA$1998,3,FALSE)=1,"&lt;",""),"")</f>
        <v/>
      </c>
      <c r="G27" s="4">
        <f>IFERROR(VLOOKUP($C27,'C'!$A$1:$AA$1998,5,FALSE),"")</f>
        <v>10</v>
      </c>
      <c r="H27" s="4" t="str">
        <f>IFERROR(IF(VLOOKUP($C27,'C'!$A$1:$AA$1998,6,FALSE)=1,"&lt;",""),"")</f>
        <v/>
      </c>
      <c r="I27" s="4">
        <f>IFERROR(VLOOKUP($C27,'C'!$A$1:$AA$1998,8,FALSE), "")</f>
        <v>0</v>
      </c>
      <c r="J27" s="4" t="str">
        <f>IFERROR(IF(VLOOKUP($C27,'C'!$A$1:$AA$1998,9,FALSE)=1,"&lt;",""),"")</f>
        <v/>
      </c>
      <c r="K27" s="4">
        <f>IFERROR(VLOOKUP($C27,'C'!$A$1:$AA$1998,11,FALSE),"")</f>
        <v>0</v>
      </c>
      <c r="L27" s="4" t="str">
        <f>IFERROR(IF(VLOOKUP($C27,'C'!$A$1:$AA$1998,12,FALSE)=1,"&lt;",""),"")</f>
        <v/>
      </c>
      <c r="M27" s="4">
        <f>IFERROR(VLOOKUP($C27,'C'!$A$1:$AA$1998,14,FALSE),"")</f>
        <v>0</v>
      </c>
      <c r="N27" s="4" t="str">
        <f>IFERROR(IF(VLOOKUP($C27,'C'!$A$1:$AA$1998,15,FALSE)=1,"&lt;",""),"")</f>
        <v/>
      </c>
      <c r="O27" s="4">
        <f>IFERROR(VLOOKUP($C27,'C'!$A$1:$AA$1998,17,FALSE),"")</f>
        <v>0</v>
      </c>
      <c r="P27" s="4" t="str">
        <f>IFERROR(IF(VLOOKUP($C27,'C'!$A$1:$AA$1998,18,FALSE)=1,"&lt;",""),"")</f>
        <v/>
      </c>
      <c r="T27" s="4">
        <f t="shared" si="24"/>
        <v>6.4</v>
      </c>
      <c r="U27" s="4" t="str">
        <f t="shared" si="25"/>
        <v/>
      </c>
      <c r="V27" s="4">
        <f t="shared" si="26"/>
        <v>10</v>
      </c>
      <c r="W27" s="4" t="str">
        <f t="shared" si="27"/>
        <v/>
      </c>
      <c r="X27" s="4">
        <f t="shared" si="28"/>
        <v>0</v>
      </c>
      <c r="Y27" s="4" t="str">
        <f t="shared" si="29"/>
        <v/>
      </c>
      <c r="Z27" s="4">
        <f t="shared" si="30"/>
        <v>0</v>
      </c>
      <c r="AA27" s="4" t="str">
        <f t="shared" si="31"/>
        <v/>
      </c>
      <c r="AB27" s="4">
        <f t="shared" si="32"/>
        <v>0</v>
      </c>
      <c r="AC27" s="4" t="str">
        <f t="shared" si="33"/>
        <v/>
      </c>
      <c r="AD27" s="4">
        <f t="shared" si="34"/>
        <v>0</v>
      </c>
      <c r="AE27" s="4" t="str">
        <f t="shared" si="35"/>
        <v/>
      </c>
      <c r="AI27" s="4">
        <f>IFERROR(IF(VLOOKUP(B27,E!$B$1:$AZ$300,16,FALSE)=0,1000000,VLOOKUP(B27,E!$B$1:$AZ$300,16,FALSE)),1000000)</f>
        <v>3</v>
      </c>
      <c r="AO27" s="4">
        <f t="shared" si="12"/>
        <v>6.4</v>
      </c>
      <c r="AR27" s="4">
        <f t="shared" si="36"/>
        <v>10</v>
      </c>
      <c r="AU27" s="4">
        <f t="shared" si="37"/>
        <v>0</v>
      </c>
      <c r="AX27" s="4">
        <f t="shared" si="38"/>
        <v>0</v>
      </c>
      <c r="BA27" s="4">
        <f t="shared" si="39"/>
        <v>0</v>
      </c>
      <c r="BD27" s="4">
        <f t="shared" si="40"/>
        <v>0</v>
      </c>
      <c r="BJ27" s="4">
        <f t="shared" si="41"/>
        <v>6.4</v>
      </c>
      <c r="BM27" s="4">
        <f t="shared" si="19"/>
        <v>10</v>
      </c>
      <c r="BP27" s="4">
        <f t="shared" si="20"/>
        <v>-1</v>
      </c>
      <c r="BS27" s="4">
        <f t="shared" si="21"/>
        <v>-1</v>
      </c>
      <c r="BV27" s="4">
        <f t="shared" si="22"/>
        <v>-1</v>
      </c>
      <c r="BY27" s="4">
        <f t="shared" si="23"/>
        <v>-1</v>
      </c>
    </row>
    <row r="28" spans="1:77" x14ac:dyDescent="0.2">
      <c r="A28" s="4" t="s">
        <v>1555</v>
      </c>
      <c r="B28" s="4">
        <v>1476</v>
      </c>
      <c r="C28" s="4" t="str">
        <f t="shared" si="0"/>
        <v>urn:immetingen:parameter:id:1476</v>
      </c>
      <c r="D28" s="4" t="str">
        <f>IFERROR(IF(VLOOKUP($C28,'C'!$A$1:$AA$1998,4,FALSE)=0,IF(VLOOKUP($C28,'C'!$A$1:$AA$1998,7,FALSE)=0,IF(VLOOKUP($C28,'C'!$A$1:$AA$1998,10,FALSE)=0,IF(VLOOKUP($C28,'C'!$A$1:$AA$1998,13,FALSE)=0,IF(VLOOKUP($C28,'C'!$A$1:$AA$1998,16,FALSE)=0,VLOOKUP($C28,'C'!$A$1:$AA$1998,19,FALSE),VLOOKUP($C28,'C'!$A$1:$AA$1998,16,FALSE)),VLOOKUP($C28,'C'!$A$1:$AA$1998,13,FALSE)),VLOOKUP($C28,'C'!$A$1:$AA$1998,10,FALSE)),VLOOKUP($C28,'C'!$A$1:$AA$1998,7,FALSE)),VLOOKUP($C28,'C'!$A$1:$AA$1998,4,FALSE)),"")</f>
        <v/>
      </c>
      <c r="E28" s="4" t="str">
        <f>IFERROR(VLOOKUP($C28,'C'!$A$1:$AA$1998,2,FALSE),"")</f>
        <v/>
      </c>
      <c r="F28" s="4" t="str">
        <f>IFERROR(IF(VLOOKUP($C28,'C'!$A$1:$AA$1998,3,FALSE)=1,"&lt;",""),"")</f>
        <v/>
      </c>
      <c r="G28" s="4" t="str">
        <f>IFERROR(VLOOKUP($C28,'C'!$A$1:$AA$1998,5,FALSE),"")</f>
        <v/>
      </c>
      <c r="H28" s="4" t="str">
        <f>IFERROR(IF(VLOOKUP($C28,'C'!$A$1:$AA$1998,6,FALSE)=1,"&lt;",""),"")</f>
        <v/>
      </c>
      <c r="I28" s="4" t="str">
        <f>IFERROR(VLOOKUP($C28,'C'!$A$1:$AA$1998,8,FALSE), "")</f>
        <v/>
      </c>
      <c r="J28" s="4" t="str">
        <f>IFERROR(IF(VLOOKUP($C28,'C'!$A$1:$AA$1998,9,FALSE)=1,"&lt;",""),"")</f>
        <v/>
      </c>
      <c r="K28" s="4" t="str">
        <f>IFERROR(VLOOKUP($C28,'C'!$A$1:$AA$1998,11,FALSE),"")</f>
        <v/>
      </c>
      <c r="L28" s="4" t="str">
        <f>IFERROR(IF(VLOOKUP($C28,'C'!$A$1:$AA$1998,12,FALSE)=1,"&lt;",""),"")</f>
        <v/>
      </c>
      <c r="M28" s="4" t="str">
        <f>IFERROR(VLOOKUP($C28,'C'!$A$1:$AA$1998,14,FALSE),"")</f>
        <v/>
      </c>
      <c r="N28" s="4" t="str">
        <f>IFERROR(IF(VLOOKUP($C28,'C'!$A$1:$AA$1998,15,FALSE)=1,"&lt;",""),"")</f>
        <v/>
      </c>
      <c r="O28" s="4" t="str">
        <f>IFERROR(VLOOKUP($C28,'C'!$A$1:$AA$1998,17,FALSE),"")</f>
        <v/>
      </c>
      <c r="P28" s="4" t="str">
        <f>IFERROR(IF(VLOOKUP($C28,'C'!$A$1:$AA$1998,18,FALSE)=1,"&lt;",""),"")</f>
        <v/>
      </c>
      <c r="T28" s="4" t="str">
        <f t="shared" si="24"/>
        <v/>
      </c>
      <c r="U28" s="4" t="str">
        <f t="shared" si="25"/>
        <v/>
      </c>
      <c r="V28" s="4" t="str">
        <f t="shared" si="26"/>
        <v/>
      </c>
      <c r="W28" s="4" t="str">
        <f t="shared" si="27"/>
        <v/>
      </c>
      <c r="X28" s="4" t="str">
        <f t="shared" si="28"/>
        <v/>
      </c>
      <c r="Y28" s="4" t="str">
        <f t="shared" si="29"/>
        <v/>
      </c>
      <c r="Z28" s="4" t="str">
        <f t="shared" si="30"/>
        <v/>
      </c>
      <c r="AA28" s="4" t="str">
        <f t="shared" si="31"/>
        <v/>
      </c>
      <c r="AB28" s="4" t="str">
        <f t="shared" si="32"/>
        <v/>
      </c>
      <c r="AC28" s="4" t="str">
        <f t="shared" si="33"/>
        <v/>
      </c>
      <c r="AD28" s="4" t="str">
        <f t="shared" si="34"/>
        <v/>
      </c>
      <c r="AE28" s="4" t="str">
        <f t="shared" si="35"/>
        <v/>
      </c>
      <c r="AI28" s="4">
        <f>IFERROR(IF(VLOOKUP(B28,E!$B$1:$AZ$300,16,FALSE)=0,1000000,VLOOKUP(B28,E!$B$1:$AZ$300,16,FALSE)),1000000)</f>
        <v>1000000</v>
      </c>
      <c r="AO28" s="4" t="str">
        <f t="shared" si="12"/>
        <v/>
      </c>
      <c r="AR28" s="4" t="str">
        <f t="shared" si="36"/>
        <v/>
      </c>
      <c r="AU28" s="4" t="str">
        <f t="shared" si="37"/>
        <v/>
      </c>
      <c r="AX28" s="4" t="str">
        <f t="shared" si="38"/>
        <v/>
      </c>
      <c r="BA28" s="4" t="str">
        <f t="shared" si="39"/>
        <v/>
      </c>
      <c r="BD28" s="4" t="str">
        <f t="shared" si="40"/>
        <v/>
      </c>
      <c r="BJ28" s="4" t="str">
        <f t="shared" si="41"/>
        <v/>
      </c>
      <c r="BM28" s="4" t="str">
        <f t="shared" si="19"/>
        <v/>
      </c>
      <c r="BP28" s="4" t="str">
        <f t="shared" si="20"/>
        <v/>
      </c>
      <c r="BS28" s="4" t="str">
        <f t="shared" si="21"/>
        <v/>
      </c>
      <c r="BV28" s="4" t="str">
        <f t="shared" si="22"/>
        <v/>
      </c>
      <c r="BY28" s="4" t="str">
        <f t="shared" si="23"/>
        <v/>
      </c>
    </row>
    <row r="29" spans="1:77" x14ac:dyDescent="0.2">
      <c r="A29" s="4" t="s">
        <v>1556</v>
      </c>
      <c r="B29" s="4">
        <v>1564</v>
      </c>
      <c r="C29" s="4" t="str">
        <f t="shared" si="0"/>
        <v>urn:immetingen:parameter:id:1564</v>
      </c>
      <c r="D29" s="4" t="str">
        <f>IFERROR(IF(VLOOKUP($C29,'C'!$A$1:$AA$1998,4,FALSE)=0,IF(VLOOKUP($C29,'C'!$A$1:$AA$1998,7,FALSE)=0,IF(VLOOKUP($C29,'C'!$A$1:$AA$1998,10,FALSE)=0,IF(VLOOKUP($C29,'C'!$A$1:$AA$1998,13,FALSE)=0,IF(VLOOKUP($C29,'C'!$A$1:$AA$1998,16,FALSE)=0,VLOOKUP($C29,'C'!$A$1:$AA$1998,19,FALSE),VLOOKUP($C29,'C'!$A$1:$AA$1998,16,FALSE)),VLOOKUP($C29,'C'!$A$1:$AA$1998,13,FALSE)),VLOOKUP($C29,'C'!$A$1:$AA$1998,10,FALSE)),VLOOKUP($C29,'C'!$A$1:$AA$1998,7,FALSE)),VLOOKUP($C29,'C'!$A$1:$AA$1998,4,FALSE)),"")</f>
        <v/>
      </c>
      <c r="E29" s="4" t="str">
        <f>IFERROR(VLOOKUP($C29,'C'!$A$1:$AA$1998,2,FALSE),"")</f>
        <v/>
      </c>
      <c r="F29" s="4" t="str">
        <f>IFERROR(IF(VLOOKUP($C29,'C'!$A$1:$AA$1998,3,FALSE)=1,"&lt;",""),"")</f>
        <v/>
      </c>
      <c r="G29" s="4" t="str">
        <f>IFERROR(VLOOKUP($C29,'C'!$A$1:$AA$1998,5,FALSE),"")</f>
        <v/>
      </c>
      <c r="H29" s="4" t="str">
        <f>IFERROR(IF(VLOOKUP($C29,'C'!$A$1:$AA$1998,6,FALSE)=1,"&lt;",""),"")</f>
        <v/>
      </c>
      <c r="I29" s="4" t="str">
        <f>IFERROR(VLOOKUP($C29,'C'!$A$1:$AA$1998,8,FALSE), "")</f>
        <v/>
      </c>
      <c r="J29" s="4" t="str">
        <f>IFERROR(IF(VLOOKUP($C29,'C'!$A$1:$AA$1998,9,FALSE)=1,"&lt;",""),"")</f>
        <v/>
      </c>
      <c r="K29" s="4" t="str">
        <f>IFERROR(VLOOKUP($C29,'C'!$A$1:$AA$1998,11,FALSE),"")</f>
        <v/>
      </c>
      <c r="L29" s="4" t="str">
        <f>IFERROR(IF(VLOOKUP($C29,'C'!$A$1:$AA$1998,12,FALSE)=1,"&lt;",""),"")</f>
        <v/>
      </c>
      <c r="M29" s="4" t="str">
        <f>IFERROR(VLOOKUP($C29,'C'!$A$1:$AA$1998,14,FALSE),"")</f>
        <v/>
      </c>
      <c r="N29" s="4" t="str">
        <f>IFERROR(IF(VLOOKUP($C29,'C'!$A$1:$AA$1998,15,FALSE)=1,"&lt;",""),"")</f>
        <v/>
      </c>
      <c r="O29" s="4" t="str">
        <f>IFERROR(VLOOKUP($C29,'C'!$A$1:$AA$1998,17,FALSE),"")</f>
        <v/>
      </c>
      <c r="P29" s="4" t="str">
        <f>IFERROR(IF(VLOOKUP($C29,'C'!$A$1:$AA$1998,18,FALSE)=1,"&lt;",""),"")</f>
        <v/>
      </c>
      <c r="T29" s="4" t="str">
        <f t="shared" si="24"/>
        <v/>
      </c>
      <c r="U29" s="4" t="str">
        <f t="shared" si="25"/>
        <v/>
      </c>
      <c r="V29" s="4" t="str">
        <f t="shared" si="26"/>
        <v/>
      </c>
      <c r="W29" s="4" t="str">
        <f t="shared" si="27"/>
        <v/>
      </c>
      <c r="X29" s="4" t="str">
        <f t="shared" si="28"/>
        <v/>
      </c>
      <c r="Y29" s="4" t="str">
        <f t="shared" si="29"/>
        <v/>
      </c>
      <c r="Z29" s="4" t="str">
        <f t="shared" si="30"/>
        <v/>
      </c>
      <c r="AA29" s="4" t="str">
        <f t="shared" si="31"/>
        <v/>
      </c>
      <c r="AB29" s="4" t="str">
        <f t="shared" si="32"/>
        <v/>
      </c>
      <c r="AC29" s="4" t="str">
        <f t="shared" si="33"/>
        <v/>
      </c>
      <c r="AD29" s="4" t="str">
        <f t="shared" si="34"/>
        <v/>
      </c>
      <c r="AE29" s="4" t="str">
        <f t="shared" si="35"/>
        <v/>
      </c>
      <c r="AI29" s="4">
        <f>IFERROR(IF(VLOOKUP(B29,E!$B$1:$AZ$300,16,FALSE)=0,1000000,VLOOKUP(B29,E!$B$1:$AZ$300,16,FALSE)),1000000)</f>
        <v>2.5</v>
      </c>
      <c r="AO29" s="4" t="str">
        <f t="shared" si="12"/>
        <v/>
      </c>
      <c r="AR29" s="4" t="str">
        <f t="shared" si="36"/>
        <v/>
      </c>
      <c r="AU29" s="4" t="str">
        <f t="shared" si="37"/>
        <v/>
      </c>
      <c r="AX29" s="4" t="str">
        <f t="shared" si="38"/>
        <v/>
      </c>
      <c r="BA29" s="4" t="str">
        <f t="shared" si="39"/>
        <v/>
      </c>
      <c r="BD29" s="4" t="str">
        <f t="shared" si="40"/>
        <v/>
      </c>
      <c r="BJ29" s="4" t="str">
        <f t="shared" si="41"/>
        <v/>
      </c>
      <c r="BM29" s="4" t="str">
        <f t="shared" si="19"/>
        <v/>
      </c>
      <c r="BP29" s="4" t="str">
        <f t="shared" si="20"/>
        <v/>
      </c>
      <c r="BS29" s="4" t="str">
        <f t="shared" si="21"/>
        <v/>
      </c>
      <c r="BV29" s="4" t="str">
        <f t="shared" si="22"/>
        <v/>
      </c>
      <c r="BY29" s="4" t="str">
        <f t="shared" si="23"/>
        <v/>
      </c>
    </row>
    <row r="30" spans="1:77" x14ac:dyDescent="0.2">
      <c r="A30" s="4" t="s">
        <v>1557</v>
      </c>
      <c r="B30" s="4">
        <v>1642</v>
      </c>
      <c r="C30" s="4" t="str">
        <f t="shared" si="0"/>
        <v>urn:immetingen:parameter:id:1642</v>
      </c>
      <c r="D30" s="4" t="str">
        <f>IFERROR(IF(VLOOKUP($C30,'C'!$A$1:$AA$1998,4,FALSE)=0,IF(VLOOKUP($C30,'C'!$A$1:$AA$1998,7,FALSE)=0,IF(VLOOKUP($C30,'C'!$A$1:$AA$1998,10,FALSE)=0,IF(VLOOKUP($C30,'C'!$A$1:$AA$1998,13,FALSE)=0,IF(VLOOKUP($C30,'C'!$A$1:$AA$1998,16,FALSE)=0,VLOOKUP($C30,'C'!$A$1:$AA$1998,19,FALSE),VLOOKUP($C30,'C'!$A$1:$AA$1998,16,FALSE)),VLOOKUP($C30,'C'!$A$1:$AA$1998,13,FALSE)),VLOOKUP($C30,'C'!$A$1:$AA$1998,10,FALSE)),VLOOKUP($C30,'C'!$A$1:$AA$1998,7,FALSE)),VLOOKUP($C30,'C'!$A$1:$AA$1998,4,FALSE)),"")</f>
        <v/>
      </c>
      <c r="E30" s="4" t="str">
        <f>IFERROR(VLOOKUP($C30,'C'!$A$1:$AA$1998,2,FALSE),"")</f>
        <v/>
      </c>
      <c r="F30" s="4" t="str">
        <f>IFERROR(IF(VLOOKUP($C30,'C'!$A$1:$AA$1998,3,FALSE)=1,"&lt;",""),"")</f>
        <v/>
      </c>
      <c r="G30" s="4" t="str">
        <f>IFERROR(VLOOKUP($C30,'C'!$A$1:$AA$1998,5,FALSE),"")</f>
        <v/>
      </c>
      <c r="H30" s="4" t="str">
        <f>IFERROR(IF(VLOOKUP($C30,'C'!$A$1:$AA$1998,6,FALSE)=1,"&lt;",""),"")</f>
        <v/>
      </c>
      <c r="I30" s="4" t="str">
        <f>IFERROR(VLOOKUP($C30,'C'!$A$1:$AA$1998,8,FALSE), "")</f>
        <v/>
      </c>
      <c r="J30" s="4" t="str">
        <f>IFERROR(IF(VLOOKUP($C30,'C'!$A$1:$AA$1998,9,FALSE)=1,"&lt;",""),"")</f>
        <v/>
      </c>
      <c r="K30" s="4" t="str">
        <f>IFERROR(VLOOKUP($C30,'C'!$A$1:$AA$1998,11,FALSE),"")</f>
        <v/>
      </c>
      <c r="L30" s="4" t="str">
        <f>IFERROR(IF(VLOOKUP($C30,'C'!$A$1:$AA$1998,12,FALSE)=1,"&lt;",""),"")</f>
        <v/>
      </c>
      <c r="M30" s="4" t="str">
        <f>IFERROR(VLOOKUP($C30,'C'!$A$1:$AA$1998,14,FALSE),"")</f>
        <v/>
      </c>
      <c r="N30" s="4" t="str">
        <f>IFERROR(IF(VLOOKUP($C30,'C'!$A$1:$AA$1998,15,FALSE)=1,"&lt;",""),"")</f>
        <v/>
      </c>
      <c r="O30" s="4" t="str">
        <f>IFERROR(VLOOKUP($C30,'C'!$A$1:$AA$1998,17,FALSE),"")</f>
        <v/>
      </c>
      <c r="P30" s="4" t="str">
        <f>IFERROR(IF(VLOOKUP($C30,'C'!$A$1:$AA$1998,18,FALSE)=1,"&lt;",""),"")</f>
        <v/>
      </c>
      <c r="T30" s="4" t="str">
        <f t="shared" si="24"/>
        <v/>
      </c>
      <c r="U30" s="4" t="str">
        <f t="shared" si="25"/>
        <v/>
      </c>
      <c r="V30" s="4" t="str">
        <f t="shared" si="26"/>
        <v/>
      </c>
      <c r="W30" s="4" t="str">
        <f t="shared" si="27"/>
        <v/>
      </c>
      <c r="X30" s="4" t="str">
        <f t="shared" si="28"/>
        <v/>
      </c>
      <c r="Y30" s="4" t="str">
        <f t="shared" si="29"/>
        <v/>
      </c>
      <c r="Z30" s="4" t="str">
        <f t="shared" si="30"/>
        <v/>
      </c>
      <c r="AA30" s="4" t="str">
        <f t="shared" si="31"/>
        <v/>
      </c>
      <c r="AB30" s="4" t="str">
        <f t="shared" si="32"/>
        <v/>
      </c>
      <c r="AC30" s="4" t="str">
        <f t="shared" si="33"/>
        <v/>
      </c>
      <c r="AD30" s="4" t="str">
        <f t="shared" si="34"/>
        <v/>
      </c>
      <c r="AE30" s="4" t="str">
        <f t="shared" si="35"/>
        <v/>
      </c>
      <c r="AI30" s="4">
        <f>IFERROR(IF(VLOOKUP(B30,E!$B$1:$AZ$300,16,FALSE)=0,1000000,VLOOKUP(B30,E!$B$1:$AZ$300,16,FALSE)),1000000)</f>
        <v>2</v>
      </c>
      <c r="AO30" s="4" t="str">
        <f t="shared" si="12"/>
        <v/>
      </c>
      <c r="AR30" s="4" t="str">
        <f t="shared" si="36"/>
        <v/>
      </c>
      <c r="AU30" s="4" t="str">
        <f t="shared" si="37"/>
        <v/>
      </c>
      <c r="AX30" s="4" t="str">
        <f t="shared" si="38"/>
        <v/>
      </c>
      <c r="BA30" s="4" t="str">
        <f t="shared" si="39"/>
        <v/>
      </c>
      <c r="BD30" s="4" t="str">
        <f t="shared" si="40"/>
        <v/>
      </c>
      <c r="BJ30" s="4" t="str">
        <f t="shared" si="41"/>
        <v/>
      </c>
      <c r="BM30" s="4" t="str">
        <f t="shared" si="19"/>
        <v/>
      </c>
      <c r="BP30" s="4" t="str">
        <f t="shared" si="20"/>
        <v/>
      </c>
      <c r="BS30" s="4" t="str">
        <f t="shared" si="21"/>
        <v/>
      </c>
      <c r="BV30" s="4" t="str">
        <f t="shared" si="22"/>
        <v/>
      </c>
      <c r="BY30" s="4" t="str">
        <f t="shared" si="23"/>
        <v/>
      </c>
    </row>
    <row r="31" spans="1:77" x14ac:dyDescent="0.2">
      <c r="A31" s="4" t="s">
        <v>9</v>
      </c>
      <c r="B31" s="4">
        <v>1693</v>
      </c>
      <c r="C31" s="4" t="str">
        <f t="shared" si="0"/>
        <v>urn:immetingen:parameter:id:1693</v>
      </c>
      <c r="D31" s="4">
        <f>IFERROR(IF(VLOOKUP($C31,'C'!$A$1:$AA$1998,4,FALSE)=0,IF(VLOOKUP($C31,'C'!$A$1:$AA$1998,7,FALSE)=0,IF(VLOOKUP($C31,'C'!$A$1:$AA$1998,10,FALSE)=0,IF(VLOOKUP($C31,'C'!$A$1:$AA$1998,13,FALSE)=0,IF(VLOOKUP($C31,'C'!$A$1:$AA$1998,16,FALSE)=0,VLOOKUP($C31,'C'!$A$1:$AA$1998,19,FALSE),VLOOKUP($C31,'C'!$A$1:$AA$1998,16,FALSE)),VLOOKUP($C31,'C'!$A$1:$AA$1998,13,FALSE)),VLOOKUP($C31,'C'!$A$1:$AA$1998,10,FALSE)),VLOOKUP($C31,'C'!$A$1:$AA$1998,7,FALSE)),VLOOKUP($C31,'C'!$A$1:$AA$1998,4,FALSE)),"")</f>
        <v>14</v>
      </c>
      <c r="E31" s="4">
        <f>IFERROR(VLOOKUP($C31,'C'!$A$1:$AA$1998,2,FALSE),"")</f>
        <v>10</v>
      </c>
      <c r="F31" s="4" t="str">
        <f>IFERROR(IF(VLOOKUP($C31,'C'!$A$1:$AA$1998,3,FALSE)=1,"&lt;",""),"")</f>
        <v>&lt;</v>
      </c>
      <c r="G31" s="4">
        <f>IFERROR(VLOOKUP($C31,'C'!$A$1:$AA$1998,5,FALSE),"")</f>
        <v>10</v>
      </c>
      <c r="H31" s="4" t="str">
        <f>IFERROR(IF(VLOOKUP($C31,'C'!$A$1:$AA$1998,6,FALSE)=1,"&lt;",""),"")</f>
        <v>&lt;</v>
      </c>
      <c r="I31" s="4">
        <f>IFERROR(VLOOKUP($C31,'C'!$A$1:$AA$1998,8,FALSE), "")</f>
        <v>0</v>
      </c>
      <c r="J31" s="4" t="str">
        <f>IFERROR(IF(VLOOKUP($C31,'C'!$A$1:$AA$1998,9,FALSE)=1,"&lt;",""),"")</f>
        <v/>
      </c>
      <c r="K31" s="4">
        <f>IFERROR(VLOOKUP($C31,'C'!$A$1:$AA$1998,11,FALSE),"")</f>
        <v>0</v>
      </c>
      <c r="L31" s="4" t="str">
        <f>IFERROR(IF(VLOOKUP($C31,'C'!$A$1:$AA$1998,12,FALSE)=1,"&lt;",""),"")</f>
        <v/>
      </c>
      <c r="M31" s="4">
        <f>IFERROR(VLOOKUP($C31,'C'!$A$1:$AA$1998,14,FALSE),"")</f>
        <v>0</v>
      </c>
      <c r="N31" s="4" t="str">
        <f>IFERROR(IF(VLOOKUP($C31,'C'!$A$1:$AA$1998,15,FALSE)=1,"&lt;",""),"")</f>
        <v/>
      </c>
      <c r="O31" s="4">
        <f>IFERROR(VLOOKUP($C31,'C'!$A$1:$AA$1998,17,FALSE),"")</f>
        <v>0</v>
      </c>
      <c r="P31" s="4" t="str">
        <f>IFERROR(IF(VLOOKUP($C31,'C'!$A$1:$AA$1998,18,FALSE)=1,"&lt;",""),"")</f>
        <v/>
      </c>
      <c r="T31" s="4">
        <f t="shared" si="24"/>
        <v>10</v>
      </c>
      <c r="U31" s="4" t="str">
        <f t="shared" si="25"/>
        <v>&lt;</v>
      </c>
      <c r="V31" s="4">
        <f t="shared" si="26"/>
        <v>10</v>
      </c>
      <c r="W31" s="4" t="str">
        <f t="shared" si="27"/>
        <v>&lt;</v>
      </c>
      <c r="X31" s="4">
        <f t="shared" si="28"/>
        <v>0</v>
      </c>
      <c r="Y31" s="4" t="str">
        <f t="shared" si="29"/>
        <v/>
      </c>
      <c r="Z31" s="4">
        <f t="shared" si="30"/>
        <v>0</v>
      </c>
      <c r="AA31" s="4" t="str">
        <f t="shared" si="31"/>
        <v/>
      </c>
      <c r="AB31" s="4">
        <f t="shared" si="32"/>
        <v>0</v>
      </c>
      <c r="AC31" s="4" t="str">
        <f t="shared" si="33"/>
        <v/>
      </c>
      <c r="AD31" s="4">
        <f t="shared" si="34"/>
        <v>0</v>
      </c>
      <c r="AE31" s="4" t="str">
        <f t="shared" si="35"/>
        <v/>
      </c>
      <c r="AI31" s="4">
        <f>IFERROR(IF(VLOOKUP(B31,E!$B$1:$AZ$300,16,FALSE)=0,1000000,VLOOKUP(B31,E!$B$1:$AZ$300,16,FALSE)),1000000)</f>
        <v>10</v>
      </c>
      <c r="AO31" s="4">
        <f t="shared" si="12"/>
        <v>-1</v>
      </c>
      <c r="AR31" s="4">
        <f t="shared" si="36"/>
        <v>-1</v>
      </c>
      <c r="AU31" s="4">
        <f t="shared" si="37"/>
        <v>0</v>
      </c>
      <c r="AX31" s="4">
        <f t="shared" si="38"/>
        <v>0</v>
      </c>
      <c r="BA31" s="4">
        <f t="shared" si="39"/>
        <v>0</v>
      </c>
      <c r="BD31" s="4">
        <f t="shared" si="40"/>
        <v>0</v>
      </c>
      <c r="BJ31" s="4">
        <f t="shared" si="41"/>
        <v>-1</v>
      </c>
      <c r="BM31" s="4">
        <f t="shared" si="19"/>
        <v>-1</v>
      </c>
      <c r="BP31" s="4">
        <f t="shared" si="20"/>
        <v>-1</v>
      </c>
      <c r="BS31" s="4">
        <f t="shared" si="21"/>
        <v>-1</v>
      </c>
      <c r="BV31" s="4">
        <f t="shared" si="22"/>
        <v>-1</v>
      </c>
      <c r="BY31" s="4">
        <f t="shared" si="23"/>
        <v>-1</v>
      </c>
    </row>
    <row r="32" spans="1:77" x14ac:dyDescent="0.2">
      <c r="A32" s="4" t="s">
        <v>10</v>
      </c>
      <c r="B32" s="4">
        <v>1259</v>
      </c>
      <c r="C32" s="4" t="str">
        <f t="shared" si="0"/>
        <v>urn:immetingen:parameter:id:1259</v>
      </c>
      <c r="D32" s="4">
        <f>IFERROR(IF(VLOOKUP($C32,'C'!$A$1:$AA$1998,4,FALSE)=0,IF(VLOOKUP($C32,'C'!$A$1:$AA$1998,7,FALSE)=0,IF(VLOOKUP($C32,'C'!$A$1:$AA$1998,10,FALSE)=0,IF(VLOOKUP($C32,'C'!$A$1:$AA$1998,13,FALSE)=0,IF(VLOOKUP($C32,'C'!$A$1:$AA$1998,16,FALSE)=0,VLOOKUP($C32,'C'!$A$1:$AA$1998,19,FALSE),VLOOKUP($C32,'C'!$A$1:$AA$1998,16,FALSE)),VLOOKUP($C32,'C'!$A$1:$AA$1998,13,FALSE)),VLOOKUP($C32,'C'!$A$1:$AA$1998,10,FALSE)),VLOOKUP($C32,'C'!$A$1:$AA$1998,7,FALSE)),VLOOKUP($C32,'C'!$A$1:$AA$1998,4,FALSE)),"")</f>
        <v>14</v>
      </c>
      <c r="E32" s="4">
        <f>IFERROR(VLOOKUP($C32,'C'!$A$1:$AA$1998,2,FALSE),"")</f>
        <v>0.02</v>
      </c>
      <c r="F32" s="4" t="str">
        <f>IFERROR(IF(VLOOKUP($C32,'C'!$A$1:$AA$1998,3,FALSE)=1,"&lt;",""),"")</f>
        <v/>
      </c>
      <c r="G32" s="4">
        <f>IFERROR(VLOOKUP($C32,'C'!$A$1:$AA$1998,5,FALSE),"")</f>
        <v>0.02</v>
      </c>
      <c r="H32" s="4" t="str">
        <f>IFERROR(IF(VLOOKUP($C32,'C'!$A$1:$AA$1998,6,FALSE)=1,"&lt;",""),"")</f>
        <v>&lt;</v>
      </c>
      <c r="I32" s="4">
        <f>IFERROR(VLOOKUP($C32,'C'!$A$1:$AA$1998,8,FALSE), "")</f>
        <v>0.23</v>
      </c>
      <c r="J32" s="4" t="str">
        <f>IFERROR(IF(VLOOKUP($C32,'C'!$A$1:$AA$1998,9,FALSE)=1,"&lt;",""),"")</f>
        <v/>
      </c>
      <c r="K32" s="4">
        <f>IFERROR(VLOOKUP($C32,'C'!$A$1:$AA$1998,11,FALSE),"")</f>
        <v>0.04</v>
      </c>
      <c r="L32" s="4" t="str">
        <f>IFERROR(IF(VLOOKUP($C32,'C'!$A$1:$AA$1998,12,FALSE)=1,"&lt;",""),"")</f>
        <v/>
      </c>
      <c r="M32" s="4">
        <f>IFERROR(VLOOKUP($C32,'C'!$A$1:$AA$1998,14,FALSE),"")</f>
        <v>0</v>
      </c>
      <c r="N32" s="4" t="str">
        <f>IFERROR(IF(VLOOKUP($C32,'C'!$A$1:$AA$1998,15,FALSE)=1,"&lt;",""),"")</f>
        <v/>
      </c>
      <c r="O32" s="4">
        <f>IFERROR(VLOOKUP($C32,'C'!$A$1:$AA$1998,17,FALSE),"")</f>
        <v>0</v>
      </c>
      <c r="P32" s="4" t="str">
        <f>IFERROR(IF(VLOOKUP($C32,'C'!$A$1:$AA$1998,18,FALSE)=1,"&lt;",""),"")</f>
        <v/>
      </c>
      <c r="T32" s="4">
        <f t="shared" si="24"/>
        <v>0.02</v>
      </c>
      <c r="U32" s="4" t="str">
        <f t="shared" si="25"/>
        <v/>
      </c>
      <c r="V32" s="4">
        <f t="shared" si="26"/>
        <v>0.02</v>
      </c>
      <c r="W32" s="4" t="str">
        <f t="shared" si="27"/>
        <v>&lt;</v>
      </c>
      <c r="X32" s="4">
        <f t="shared" si="28"/>
        <v>0.23</v>
      </c>
      <c r="Y32" s="4" t="str">
        <f t="shared" si="29"/>
        <v/>
      </c>
      <c r="Z32" s="4">
        <f t="shared" si="30"/>
        <v>0.04</v>
      </c>
      <c r="AA32" s="4" t="str">
        <f t="shared" si="31"/>
        <v/>
      </c>
      <c r="AB32" s="4">
        <f t="shared" si="32"/>
        <v>0</v>
      </c>
      <c r="AC32" s="4" t="str">
        <f t="shared" si="33"/>
        <v/>
      </c>
      <c r="AD32" s="4">
        <f t="shared" si="34"/>
        <v>0</v>
      </c>
      <c r="AE32" s="4" t="str">
        <f t="shared" si="35"/>
        <v/>
      </c>
      <c r="AI32" s="4">
        <f>IFERROR(IF(VLOOKUP(B32,E!$B$1:$AZ$300,16,FALSE)=0,1000000,VLOOKUP(B32,E!$B$1:$AZ$300,16,FALSE)),1000000)</f>
        <v>0.02</v>
      </c>
      <c r="AO32" s="4">
        <f t="shared" si="12"/>
        <v>0.02</v>
      </c>
      <c r="AR32" s="4">
        <f t="shared" si="36"/>
        <v>-1</v>
      </c>
      <c r="AU32" s="4">
        <f t="shared" si="37"/>
        <v>0.23</v>
      </c>
      <c r="AX32" s="4">
        <f t="shared" si="38"/>
        <v>0.04</v>
      </c>
      <c r="BA32" s="4">
        <f t="shared" si="39"/>
        <v>0</v>
      </c>
      <c r="BD32" s="4">
        <f t="shared" si="40"/>
        <v>0</v>
      </c>
      <c r="BJ32" s="4">
        <f t="shared" si="41"/>
        <v>0.02</v>
      </c>
      <c r="BM32" s="4">
        <f t="shared" si="19"/>
        <v>-1</v>
      </c>
      <c r="BP32" s="4">
        <f t="shared" si="20"/>
        <v>0.23</v>
      </c>
      <c r="BS32" s="4">
        <f t="shared" si="21"/>
        <v>0.04</v>
      </c>
      <c r="BV32" s="4">
        <f t="shared" si="22"/>
        <v>-1</v>
      </c>
      <c r="BY32" s="4">
        <f t="shared" si="23"/>
        <v>-1</v>
      </c>
    </row>
    <row r="33" spans="1:79" x14ac:dyDescent="0.2">
      <c r="A33" s="4" t="s">
        <v>465</v>
      </c>
      <c r="B33" s="4">
        <v>299</v>
      </c>
      <c r="C33" s="4" t="str">
        <f t="shared" si="0"/>
        <v>urn:immetingen:parameter:id:299</v>
      </c>
      <c r="D33" s="4" t="str">
        <f>IFERROR(IF(VLOOKUP($C33,'C'!$A$1:$AA$1998,4,FALSE)=0,IF(VLOOKUP($C33,'C'!$A$1:$AA$1998,7,FALSE)=0,IF(VLOOKUP($C33,'C'!$A$1:$AA$1998,10,FALSE)=0,IF(VLOOKUP($C33,'C'!$A$1:$AA$1998,13,FALSE)=0,IF(VLOOKUP($C33,'C'!$A$1:$AA$1998,16,FALSE)=0,VLOOKUP($C33,'C'!$A$1:$AA$1998,19,FALSE),VLOOKUP($C33,'C'!$A$1:$AA$1998,16,FALSE)),VLOOKUP($C33,'C'!$A$1:$AA$1998,13,FALSE)),VLOOKUP($C33,'C'!$A$1:$AA$1998,10,FALSE)),VLOOKUP($C33,'C'!$A$1:$AA$1998,7,FALSE)),VLOOKUP($C33,'C'!$A$1:$AA$1998,4,FALSE)),"")</f>
        <v/>
      </c>
      <c r="E33" s="4" t="str">
        <f>IFERROR(VLOOKUP($C33,'C'!$A$1:$AA$1998,2,FALSE),"")</f>
        <v/>
      </c>
      <c r="F33" s="4" t="str">
        <f>IFERROR(IF(VLOOKUP($C33,'C'!$A$1:$AA$1998,3,FALSE)=1,"&lt;",""),"")</f>
        <v/>
      </c>
      <c r="G33" s="4" t="str">
        <f>IFERROR(VLOOKUP($C33,'C'!$A$1:$AA$1998,5,FALSE),"")</f>
        <v/>
      </c>
      <c r="H33" s="4" t="str">
        <f>IFERROR(IF(VLOOKUP($C33,'C'!$A$1:$AA$1998,6,FALSE)=1,"&lt;",""),"")</f>
        <v/>
      </c>
      <c r="I33" s="4" t="str">
        <f>IFERROR(VLOOKUP($C33,'C'!$A$1:$AA$1998,8,FALSE), "")</f>
        <v/>
      </c>
      <c r="J33" s="4" t="str">
        <f>IFERROR(IF(VLOOKUP($C33,'C'!$A$1:$AA$1998,9,FALSE)=1,"&lt;",""),"")</f>
        <v/>
      </c>
      <c r="K33" s="4" t="str">
        <f>IFERROR(VLOOKUP($C33,'C'!$A$1:$AA$1998,11,FALSE),"")</f>
        <v/>
      </c>
      <c r="L33" s="4" t="str">
        <f>IFERROR(IF(VLOOKUP($C33,'C'!$A$1:$AA$1998,12,FALSE)=1,"&lt;",""),"")</f>
        <v/>
      </c>
      <c r="M33" s="4" t="str">
        <f>IFERROR(VLOOKUP($C33,'C'!$A$1:$AA$1998,14,FALSE),"")</f>
        <v/>
      </c>
      <c r="N33" s="4" t="str">
        <f>IFERROR(IF(VLOOKUP($C33,'C'!$A$1:$AA$1998,15,FALSE)=1,"&lt;",""),"")</f>
        <v/>
      </c>
      <c r="O33" s="4" t="str">
        <f>IFERROR(VLOOKUP($C33,'C'!$A$1:$AA$1998,17,FALSE),"")</f>
        <v/>
      </c>
      <c r="P33" s="4" t="str">
        <f>IFERROR(IF(VLOOKUP($C33,'C'!$A$1:$AA$1998,18,FALSE)=1,"&lt;",""),"")</f>
        <v/>
      </c>
      <c r="T33" s="4" t="str">
        <f t="shared" si="24"/>
        <v/>
      </c>
      <c r="U33" s="4" t="str">
        <f t="shared" si="25"/>
        <v/>
      </c>
      <c r="V33" s="4" t="str">
        <f t="shared" si="26"/>
        <v/>
      </c>
      <c r="W33" s="4" t="str">
        <f t="shared" si="27"/>
        <v/>
      </c>
      <c r="X33" s="4" t="str">
        <f t="shared" si="28"/>
        <v/>
      </c>
      <c r="Y33" s="4" t="str">
        <f t="shared" si="29"/>
        <v/>
      </c>
      <c r="Z33" s="4" t="str">
        <f t="shared" si="30"/>
        <v/>
      </c>
      <c r="AA33" s="4" t="str">
        <f t="shared" si="31"/>
        <v/>
      </c>
      <c r="AB33" s="4" t="str">
        <f t="shared" si="32"/>
        <v/>
      </c>
      <c r="AC33" s="4" t="str">
        <f t="shared" si="33"/>
        <v/>
      </c>
      <c r="AD33" s="4" t="str">
        <f t="shared" si="34"/>
        <v/>
      </c>
      <c r="AE33" s="4" t="str">
        <f t="shared" si="35"/>
        <v/>
      </c>
      <c r="AI33" s="4">
        <f>IFERROR(IF(VLOOKUP(B33,E!$B$1:$AZ$300,16,FALSE)=0,1000000,VLOOKUP(B33,E!$B$1:$AZ$300,16,FALSE)),1000000)</f>
        <v>0.01</v>
      </c>
      <c r="AO33" s="4" t="str">
        <f t="shared" si="12"/>
        <v/>
      </c>
      <c r="AR33" s="4" t="str">
        <f t="shared" si="36"/>
        <v/>
      </c>
      <c r="AU33" s="4" t="str">
        <f t="shared" si="37"/>
        <v/>
      </c>
      <c r="AX33" s="4" t="str">
        <f t="shared" si="38"/>
        <v/>
      </c>
      <c r="BA33" s="4" t="str">
        <f t="shared" si="39"/>
        <v/>
      </c>
      <c r="BD33" s="4" t="str">
        <f t="shared" si="40"/>
        <v/>
      </c>
      <c r="BJ33" s="4" t="str">
        <f t="shared" si="41"/>
        <v/>
      </c>
      <c r="BM33" s="4" t="str">
        <f t="shared" si="19"/>
        <v/>
      </c>
      <c r="BP33" s="4" t="str">
        <f t="shared" si="20"/>
        <v/>
      </c>
      <c r="BS33" s="4" t="str">
        <f t="shared" si="21"/>
        <v/>
      </c>
      <c r="BV33" s="4" t="str">
        <f t="shared" si="22"/>
        <v/>
      </c>
      <c r="BY33" s="4" t="str">
        <f t="shared" si="23"/>
        <v/>
      </c>
    </row>
    <row r="34" spans="1:79" x14ac:dyDescent="0.2">
      <c r="A34" s="4" t="s">
        <v>464</v>
      </c>
      <c r="B34" s="4">
        <v>746</v>
      </c>
      <c r="C34" s="4" t="str">
        <f t="shared" si="0"/>
        <v>urn:immetingen:parameter:id:746</v>
      </c>
      <c r="D34" s="4" t="str">
        <f>IFERROR(IF(VLOOKUP($C34,'C'!$A$1:$AA$1998,4,FALSE)=0,IF(VLOOKUP($C34,'C'!$A$1:$AA$1998,7,FALSE)=0,IF(VLOOKUP($C34,'C'!$A$1:$AA$1998,10,FALSE)=0,IF(VLOOKUP($C34,'C'!$A$1:$AA$1998,13,FALSE)=0,IF(VLOOKUP($C34,'C'!$A$1:$AA$1998,16,FALSE)=0,VLOOKUP($C34,'C'!$A$1:$AA$1998,19,FALSE),VLOOKUP($C34,'C'!$A$1:$AA$1998,16,FALSE)),VLOOKUP($C34,'C'!$A$1:$AA$1998,13,FALSE)),VLOOKUP($C34,'C'!$A$1:$AA$1998,10,FALSE)),VLOOKUP($C34,'C'!$A$1:$AA$1998,7,FALSE)),VLOOKUP($C34,'C'!$A$1:$AA$1998,4,FALSE)),"")</f>
        <v/>
      </c>
      <c r="E34" s="4" t="str">
        <f>IFERROR(VLOOKUP($C34,'C'!$A$1:$AA$1998,2,FALSE),"")</f>
        <v/>
      </c>
      <c r="F34" s="4" t="str">
        <f>IFERROR(IF(VLOOKUP($C34,'C'!$A$1:$AA$1998,3,FALSE)=1,"&lt;",""),"")</f>
        <v/>
      </c>
      <c r="G34" s="4" t="str">
        <f>IFERROR(VLOOKUP($C34,'C'!$A$1:$AA$1998,5,FALSE),"")</f>
        <v/>
      </c>
      <c r="H34" s="4" t="str">
        <f>IFERROR(IF(VLOOKUP($C34,'C'!$A$1:$AA$1998,6,FALSE)=1,"&lt;",""),"")</f>
        <v/>
      </c>
      <c r="I34" s="4" t="str">
        <f>IFERROR(VLOOKUP($C34,'C'!$A$1:$AA$1998,8,FALSE), "")</f>
        <v/>
      </c>
      <c r="J34" s="4" t="str">
        <f>IFERROR(IF(VLOOKUP($C34,'C'!$A$1:$AA$1998,9,FALSE)=1,"&lt;",""),"")</f>
        <v/>
      </c>
      <c r="K34" s="4" t="str">
        <f>IFERROR(VLOOKUP($C34,'C'!$A$1:$AA$1998,11,FALSE),"")</f>
        <v/>
      </c>
      <c r="L34" s="4" t="str">
        <f>IFERROR(IF(VLOOKUP($C34,'C'!$A$1:$AA$1998,12,FALSE)=1,"&lt;",""),"")</f>
        <v/>
      </c>
      <c r="M34" s="4" t="str">
        <f>IFERROR(VLOOKUP($C34,'C'!$A$1:$AA$1998,14,FALSE),"")</f>
        <v/>
      </c>
      <c r="N34" s="4" t="str">
        <f>IFERROR(IF(VLOOKUP($C34,'C'!$A$1:$AA$1998,15,FALSE)=1,"&lt;",""),"")</f>
        <v/>
      </c>
      <c r="O34" s="4" t="str">
        <f>IFERROR(VLOOKUP($C34,'C'!$A$1:$AA$1998,17,FALSE),"")</f>
        <v/>
      </c>
      <c r="P34" s="4" t="str">
        <f>IFERROR(IF(VLOOKUP($C34,'C'!$A$1:$AA$1998,18,FALSE)=1,"&lt;",""),"")</f>
        <v/>
      </c>
      <c r="T34" s="4" t="str">
        <f t="shared" si="24"/>
        <v/>
      </c>
      <c r="U34" s="4" t="str">
        <f t="shared" si="25"/>
        <v/>
      </c>
      <c r="V34" s="4" t="str">
        <f t="shared" si="26"/>
        <v/>
      </c>
      <c r="W34" s="4" t="str">
        <f t="shared" si="27"/>
        <v/>
      </c>
      <c r="X34" s="4" t="str">
        <f t="shared" si="28"/>
        <v/>
      </c>
      <c r="Y34" s="4" t="str">
        <f t="shared" si="29"/>
        <v/>
      </c>
      <c r="Z34" s="4" t="str">
        <f t="shared" si="30"/>
        <v/>
      </c>
      <c r="AA34" s="4" t="str">
        <f t="shared" si="31"/>
        <v/>
      </c>
      <c r="AB34" s="4" t="str">
        <f t="shared" si="32"/>
        <v/>
      </c>
      <c r="AC34" s="4" t="str">
        <f t="shared" si="33"/>
        <v/>
      </c>
      <c r="AD34" s="4" t="str">
        <f t="shared" si="34"/>
        <v/>
      </c>
      <c r="AE34" s="4" t="str">
        <f t="shared" si="35"/>
        <v/>
      </c>
      <c r="AI34" s="4">
        <f>IFERROR(IF(VLOOKUP(B34,E!$B$1:$AZ$300,16,FALSE)=0,1000000,VLOOKUP(B34,E!$B$1:$AZ$300,16,FALSE)),1000000)</f>
        <v>0.01</v>
      </c>
      <c r="AO34" s="4" t="str">
        <f t="shared" si="12"/>
        <v/>
      </c>
      <c r="AR34" s="4" t="str">
        <f t="shared" si="36"/>
        <v/>
      </c>
      <c r="AU34" s="4" t="str">
        <f t="shared" si="37"/>
        <v/>
      </c>
      <c r="AX34" s="4" t="str">
        <f t="shared" si="38"/>
        <v/>
      </c>
      <c r="BA34" s="4" t="str">
        <f t="shared" si="39"/>
        <v/>
      </c>
      <c r="BD34" s="4" t="str">
        <f t="shared" si="40"/>
        <v/>
      </c>
      <c r="BJ34" s="4" t="str">
        <f t="shared" si="41"/>
        <v/>
      </c>
      <c r="BM34" s="4" t="str">
        <f t="shared" si="19"/>
        <v/>
      </c>
      <c r="BP34" s="4" t="str">
        <f t="shared" si="20"/>
        <v/>
      </c>
      <c r="BS34" s="4" t="str">
        <f t="shared" si="21"/>
        <v/>
      </c>
      <c r="BV34" s="4" t="str">
        <f t="shared" si="22"/>
        <v/>
      </c>
      <c r="BY34" s="4" t="str">
        <f t="shared" si="23"/>
        <v/>
      </c>
    </row>
    <row r="35" spans="1:79" x14ac:dyDescent="0.2">
      <c r="A35" s="4" t="s">
        <v>466</v>
      </c>
      <c r="B35" s="4">
        <v>775</v>
      </c>
      <c r="C35" s="4" t="str">
        <f t="shared" si="0"/>
        <v>urn:immetingen:parameter:id:775</v>
      </c>
      <c r="D35" s="4" t="str">
        <f>IFERROR(IF(VLOOKUP($C35,'C'!$A$1:$AA$1998,4,FALSE)=0,IF(VLOOKUP($C35,'C'!$A$1:$AA$1998,7,FALSE)=0,IF(VLOOKUP($C35,'C'!$A$1:$AA$1998,10,FALSE)=0,IF(VLOOKUP($C35,'C'!$A$1:$AA$1998,13,FALSE)=0,IF(VLOOKUP($C35,'C'!$A$1:$AA$1998,16,FALSE)=0,VLOOKUP($C35,'C'!$A$1:$AA$1998,19,FALSE),VLOOKUP($C35,'C'!$A$1:$AA$1998,16,FALSE)),VLOOKUP($C35,'C'!$A$1:$AA$1998,13,FALSE)),VLOOKUP($C35,'C'!$A$1:$AA$1998,10,FALSE)),VLOOKUP($C35,'C'!$A$1:$AA$1998,7,FALSE)),VLOOKUP($C35,'C'!$A$1:$AA$1998,4,FALSE)),"")</f>
        <v/>
      </c>
      <c r="E35" s="4" t="str">
        <f>IFERROR(VLOOKUP($C35,'C'!$A$1:$AA$1998,2,FALSE),"")</f>
        <v/>
      </c>
      <c r="F35" s="4" t="str">
        <f>IFERROR(IF(VLOOKUP($C35,'C'!$A$1:$AA$1998,3,FALSE)=1,"&lt;",""),"")</f>
        <v/>
      </c>
      <c r="G35" s="4" t="str">
        <f>IFERROR(VLOOKUP($C35,'C'!$A$1:$AA$1998,5,FALSE),"")</f>
        <v/>
      </c>
      <c r="H35" s="4" t="str">
        <f>IFERROR(IF(VLOOKUP($C35,'C'!$A$1:$AA$1998,6,FALSE)=1,"&lt;",""),"")</f>
        <v/>
      </c>
      <c r="I35" s="4" t="str">
        <f>IFERROR(VLOOKUP($C35,'C'!$A$1:$AA$1998,8,FALSE), "")</f>
        <v/>
      </c>
      <c r="J35" s="4" t="str">
        <f>IFERROR(IF(VLOOKUP($C35,'C'!$A$1:$AA$1998,9,FALSE)=1,"&lt;",""),"")</f>
        <v/>
      </c>
      <c r="K35" s="4" t="str">
        <f>IFERROR(VLOOKUP($C35,'C'!$A$1:$AA$1998,11,FALSE),"")</f>
        <v/>
      </c>
      <c r="L35" s="4" t="str">
        <f>IFERROR(IF(VLOOKUP($C35,'C'!$A$1:$AA$1998,12,FALSE)=1,"&lt;",""),"")</f>
        <v/>
      </c>
      <c r="M35" s="4" t="str">
        <f>IFERROR(VLOOKUP($C35,'C'!$A$1:$AA$1998,14,FALSE),"")</f>
        <v/>
      </c>
      <c r="N35" s="4" t="str">
        <f>IFERROR(IF(VLOOKUP($C35,'C'!$A$1:$AA$1998,15,FALSE)=1,"&lt;",""),"")</f>
        <v/>
      </c>
      <c r="O35" s="4" t="str">
        <f>IFERROR(VLOOKUP($C35,'C'!$A$1:$AA$1998,17,FALSE),"")</f>
        <v/>
      </c>
      <c r="P35" s="4" t="str">
        <f>IFERROR(IF(VLOOKUP($C35,'C'!$A$1:$AA$1998,18,FALSE)=1,"&lt;",""),"")</f>
        <v/>
      </c>
      <c r="T35" s="4" t="str">
        <f t="shared" si="24"/>
        <v/>
      </c>
      <c r="U35" s="4" t="str">
        <f t="shared" si="25"/>
        <v/>
      </c>
      <c r="V35" s="4" t="str">
        <f t="shared" si="26"/>
        <v/>
      </c>
      <c r="W35" s="4" t="str">
        <f t="shared" si="27"/>
        <v/>
      </c>
      <c r="X35" s="4" t="str">
        <f t="shared" si="28"/>
        <v/>
      </c>
      <c r="Y35" s="4" t="str">
        <f t="shared" si="29"/>
        <v/>
      </c>
      <c r="Z35" s="4" t="str">
        <f t="shared" si="30"/>
        <v/>
      </c>
      <c r="AA35" s="4" t="str">
        <f t="shared" si="31"/>
        <v/>
      </c>
      <c r="AB35" s="4" t="str">
        <f t="shared" si="32"/>
        <v/>
      </c>
      <c r="AC35" s="4" t="str">
        <f t="shared" si="33"/>
        <v/>
      </c>
      <c r="AD35" s="4" t="str">
        <f t="shared" si="34"/>
        <v/>
      </c>
      <c r="AE35" s="4" t="str">
        <f t="shared" si="35"/>
        <v/>
      </c>
      <c r="AI35" s="4">
        <f>IFERROR(IF(VLOOKUP(B35,E!$B$1:$AZ$300,16,FALSE)=0,1000000,VLOOKUP(B35,E!$B$1:$AZ$300,16,FALSE)),1000000)</f>
        <v>0.01</v>
      </c>
      <c r="AO35" s="4" t="str">
        <f t="shared" si="12"/>
        <v/>
      </c>
      <c r="AR35" s="4" t="str">
        <f t="shared" si="36"/>
        <v/>
      </c>
      <c r="AU35" s="4" t="str">
        <f t="shared" si="37"/>
        <v/>
      </c>
      <c r="AX35" s="4" t="str">
        <f t="shared" si="38"/>
        <v/>
      </c>
      <c r="BA35" s="4" t="str">
        <f t="shared" si="39"/>
        <v/>
      </c>
      <c r="BD35" s="4" t="str">
        <f t="shared" si="40"/>
        <v/>
      </c>
      <c r="BJ35" s="4" t="str">
        <f t="shared" si="41"/>
        <v/>
      </c>
      <c r="BM35" s="4" t="str">
        <f t="shared" si="19"/>
        <v/>
      </c>
      <c r="BP35" s="4" t="str">
        <f t="shared" si="20"/>
        <v/>
      </c>
      <c r="BS35" s="4" t="str">
        <f t="shared" si="21"/>
        <v/>
      </c>
      <c r="BV35" s="4" t="str">
        <f t="shared" si="22"/>
        <v/>
      </c>
      <c r="BY35" s="4" t="str">
        <f t="shared" si="23"/>
        <v/>
      </c>
    </row>
    <row r="36" spans="1:79" x14ac:dyDescent="0.2">
      <c r="A36" s="4" t="s">
        <v>467</v>
      </c>
      <c r="B36" s="4">
        <v>345</v>
      </c>
      <c r="C36" s="4" t="str">
        <f t="shared" si="0"/>
        <v>urn:immetingen:parameter:id:345</v>
      </c>
      <c r="D36" s="4" t="str">
        <f>IFERROR(IF(VLOOKUP($C36,'C'!$A$1:$AA$1998,4,FALSE)=0,IF(VLOOKUP($C36,'C'!$A$1:$AA$1998,7,FALSE)=0,IF(VLOOKUP($C36,'C'!$A$1:$AA$1998,10,FALSE)=0,IF(VLOOKUP($C36,'C'!$A$1:$AA$1998,13,FALSE)=0,IF(VLOOKUP($C36,'C'!$A$1:$AA$1998,16,FALSE)=0,VLOOKUP($C36,'C'!$A$1:$AA$1998,19,FALSE),VLOOKUP($C36,'C'!$A$1:$AA$1998,16,FALSE)),VLOOKUP($C36,'C'!$A$1:$AA$1998,13,FALSE)),VLOOKUP($C36,'C'!$A$1:$AA$1998,10,FALSE)),VLOOKUP($C36,'C'!$A$1:$AA$1998,7,FALSE)),VLOOKUP($C36,'C'!$A$1:$AA$1998,4,FALSE)),"")</f>
        <v/>
      </c>
      <c r="E36" s="4" t="str">
        <f>IFERROR(VLOOKUP($C36,'C'!$A$1:$AA$1998,2,FALSE),"")</f>
        <v/>
      </c>
      <c r="F36" s="4" t="str">
        <f>IFERROR(IF(VLOOKUP($C36,'C'!$A$1:$AA$1998,3,FALSE)=1,"&lt;",""),"")</f>
        <v/>
      </c>
      <c r="G36" s="4" t="str">
        <f>IFERROR(VLOOKUP($C36,'C'!$A$1:$AA$1998,5,FALSE),"")</f>
        <v/>
      </c>
      <c r="H36" s="4" t="str">
        <f>IFERROR(IF(VLOOKUP($C36,'C'!$A$1:$AA$1998,6,FALSE)=1,"&lt;",""),"")</f>
        <v/>
      </c>
      <c r="I36" s="4" t="str">
        <f>IFERROR(VLOOKUP($C36,'C'!$A$1:$AA$1998,8,FALSE), "")</f>
        <v/>
      </c>
      <c r="J36" s="4" t="str">
        <f>IFERROR(IF(VLOOKUP($C36,'C'!$A$1:$AA$1998,9,FALSE)=1,"&lt;",""),"")</f>
        <v/>
      </c>
      <c r="K36" s="4" t="str">
        <f>IFERROR(VLOOKUP($C36,'C'!$A$1:$AA$1998,11,FALSE),"")</f>
        <v/>
      </c>
      <c r="L36" s="4" t="str">
        <f>IFERROR(IF(VLOOKUP($C36,'C'!$A$1:$AA$1998,12,FALSE)=1,"&lt;",""),"")</f>
        <v/>
      </c>
      <c r="M36" s="4" t="str">
        <f>IFERROR(VLOOKUP($C36,'C'!$A$1:$AA$1998,14,FALSE),"")</f>
        <v/>
      </c>
      <c r="N36" s="4" t="str">
        <f>IFERROR(IF(VLOOKUP($C36,'C'!$A$1:$AA$1998,15,FALSE)=1,"&lt;",""),"")</f>
        <v/>
      </c>
      <c r="O36" s="4" t="str">
        <f>IFERROR(VLOOKUP($C36,'C'!$A$1:$AA$1998,17,FALSE),"")</f>
        <v/>
      </c>
      <c r="P36" s="4" t="str">
        <f>IFERROR(IF(VLOOKUP($C36,'C'!$A$1:$AA$1998,18,FALSE)=1,"&lt;",""),"")</f>
        <v/>
      </c>
      <c r="T36" s="4" t="str">
        <f t="shared" si="24"/>
        <v/>
      </c>
      <c r="U36" s="4" t="str">
        <f t="shared" si="25"/>
        <v/>
      </c>
      <c r="V36" s="4" t="str">
        <f t="shared" si="26"/>
        <v/>
      </c>
      <c r="W36" s="4" t="str">
        <f t="shared" si="27"/>
        <v/>
      </c>
      <c r="X36" s="4" t="str">
        <f t="shared" si="28"/>
        <v/>
      </c>
      <c r="Y36" s="4" t="str">
        <f t="shared" si="29"/>
        <v/>
      </c>
      <c r="Z36" s="4" t="str">
        <f t="shared" si="30"/>
        <v/>
      </c>
      <c r="AA36" s="4" t="str">
        <f t="shared" si="31"/>
        <v/>
      </c>
      <c r="AB36" s="4" t="str">
        <f t="shared" si="32"/>
        <v/>
      </c>
      <c r="AC36" s="4" t="str">
        <f t="shared" si="33"/>
        <v/>
      </c>
      <c r="AD36" s="4" t="str">
        <f t="shared" si="34"/>
        <v/>
      </c>
      <c r="AE36" s="4" t="str">
        <f t="shared" si="35"/>
        <v/>
      </c>
      <c r="AI36" s="4">
        <f>IFERROR(IF(VLOOKUP(B36,E!$B$1:$AZ$300,16,FALSE)=0,1000000,VLOOKUP(B36,E!$B$1:$AZ$300,16,FALSE)),1000000)</f>
        <v>0.01</v>
      </c>
      <c r="AO36" s="4" t="str">
        <f t="shared" si="12"/>
        <v/>
      </c>
      <c r="AR36" s="4" t="str">
        <f t="shared" si="36"/>
        <v/>
      </c>
      <c r="AU36" s="4" t="str">
        <f t="shared" si="37"/>
        <v/>
      </c>
      <c r="AX36" s="4" t="str">
        <f t="shared" si="38"/>
        <v/>
      </c>
      <c r="BA36" s="4" t="str">
        <f t="shared" si="39"/>
        <v/>
      </c>
      <c r="BD36" s="4" t="str">
        <f t="shared" si="40"/>
        <v/>
      </c>
      <c r="BJ36" s="4" t="str">
        <f t="shared" si="41"/>
        <v/>
      </c>
      <c r="BM36" s="4" t="str">
        <f t="shared" si="19"/>
        <v/>
      </c>
      <c r="BP36" s="4" t="str">
        <f t="shared" si="20"/>
        <v/>
      </c>
      <c r="BS36" s="4" t="str">
        <f t="shared" si="21"/>
        <v/>
      </c>
      <c r="BV36" s="4" t="str">
        <f t="shared" si="22"/>
        <v/>
      </c>
      <c r="BY36" s="4" t="str">
        <f t="shared" si="23"/>
        <v/>
      </c>
    </row>
    <row r="37" spans="1:79" x14ac:dyDescent="0.2">
      <c r="A37" s="4" t="s">
        <v>468</v>
      </c>
      <c r="B37" s="4">
        <v>518</v>
      </c>
      <c r="C37" s="4" t="str">
        <f t="shared" si="0"/>
        <v>urn:immetingen:parameter:id:518</v>
      </c>
      <c r="D37" s="4" t="str">
        <f>IFERROR(IF(VLOOKUP($C37,'C'!$A$1:$AA$1998,4,FALSE)=0,IF(VLOOKUP($C37,'C'!$A$1:$AA$1998,7,FALSE)=0,IF(VLOOKUP($C37,'C'!$A$1:$AA$1998,10,FALSE)=0,IF(VLOOKUP($C37,'C'!$A$1:$AA$1998,13,FALSE)=0,IF(VLOOKUP($C37,'C'!$A$1:$AA$1998,16,FALSE)=0,VLOOKUP($C37,'C'!$A$1:$AA$1998,19,FALSE),VLOOKUP($C37,'C'!$A$1:$AA$1998,16,FALSE)),VLOOKUP($C37,'C'!$A$1:$AA$1998,13,FALSE)),VLOOKUP($C37,'C'!$A$1:$AA$1998,10,FALSE)),VLOOKUP($C37,'C'!$A$1:$AA$1998,7,FALSE)),VLOOKUP($C37,'C'!$A$1:$AA$1998,4,FALSE)),"")</f>
        <v/>
      </c>
      <c r="E37" s="4" t="str">
        <f>IFERROR(VLOOKUP($C37,'C'!$A$1:$AA$1998,2,FALSE),"")</f>
        <v/>
      </c>
      <c r="F37" s="4" t="str">
        <f>IFERROR(IF(VLOOKUP($C37,'C'!$A$1:$AA$1998,3,FALSE)=1,"&lt;",""),"")</f>
        <v/>
      </c>
      <c r="G37" s="4" t="str">
        <f>IFERROR(VLOOKUP($C37,'C'!$A$1:$AA$1998,5,FALSE),"")</f>
        <v/>
      </c>
      <c r="H37" s="4" t="str">
        <f>IFERROR(IF(VLOOKUP($C37,'C'!$A$1:$AA$1998,6,FALSE)=1,"&lt;",""),"")</f>
        <v/>
      </c>
      <c r="I37" s="4" t="str">
        <f>IFERROR(VLOOKUP($C37,'C'!$A$1:$AA$1998,8,FALSE), "")</f>
        <v/>
      </c>
      <c r="J37" s="4" t="str">
        <f>IFERROR(IF(VLOOKUP($C37,'C'!$A$1:$AA$1998,9,FALSE)=1,"&lt;",""),"")</f>
        <v/>
      </c>
      <c r="K37" s="4" t="str">
        <f>IFERROR(VLOOKUP($C37,'C'!$A$1:$AA$1998,11,FALSE),"")</f>
        <v/>
      </c>
      <c r="L37" s="4" t="str">
        <f>IFERROR(IF(VLOOKUP($C37,'C'!$A$1:$AA$1998,12,FALSE)=1,"&lt;",""),"")</f>
        <v/>
      </c>
      <c r="M37" s="4" t="str">
        <f>IFERROR(VLOOKUP($C37,'C'!$A$1:$AA$1998,14,FALSE),"")</f>
        <v/>
      </c>
      <c r="N37" s="4" t="str">
        <f>IFERROR(IF(VLOOKUP($C37,'C'!$A$1:$AA$1998,15,FALSE)=1,"&lt;",""),"")</f>
        <v/>
      </c>
      <c r="O37" s="4" t="str">
        <f>IFERROR(VLOOKUP($C37,'C'!$A$1:$AA$1998,17,FALSE),"")</f>
        <v/>
      </c>
      <c r="P37" s="4" t="str">
        <f>IFERROR(IF(VLOOKUP($C37,'C'!$A$1:$AA$1998,18,FALSE)=1,"&lt;",""),"")</f>
        <v/>
      </c>
      <c r="T37" s="4" t="str">
        <f t="shared" si="24"/>
        <v/>
      </c>
      <c r="U37" s="4" t="str">
        <f t="shared" si="25"/>
        <v/>
      </c>
      <c r="V37" s="4" t="str">
        <f t="shared" si="26"/>
        <v/>
      </c>
      <c r="W37" s="4" t="str">
        <f t="shared" si="27"/>
        <v/>
      </c>
      <c r="X37" s="4" t="str">
        <f t="shared" si="28"/>
        <v/>
      </c>
      <c r="Y37" s="4" t="str">
        <f t="shared" si="29"/>
        <v/>
      </c>
      <c r="Z37" s="4" t="str">
        <f t="shared" si="30"/>
        <v/>
      </c>
      <c r="AA37" s="4" t="str">
        <f t="shared" si="31"/>
        <v/>
      </c>
      <c r="AB37" s="4" t="str">
        <f t="shared" si="32"/>
        <v/>
      </c>
      <c r="AC37" s="4" t="str">
        <f t="shared" si="33"/>
        <v/>
      </c>
      <c r="AD37" s="4" t="str">
        <f t="shared" si="34"/>
        <v/>
      </c>
      <c r="AE37" s="4" t="str">
        <f t="shared" si="35"/>
        <v/>
      </c>
      <c r="AI37" s="4">
        <f>IFERROR(IF(VLOOKUP(B37,E!$B$1:$AZ$300,16,FALSE)=0,1000000,VLOOKUP(B37,E!$B$1:$AZ$300,16,FALSE)),1000000)</f>
        <v>0.01</v>
      </c>
      <c r="AO37" s="4" t="str">
        <f t="shared" si="12"/>
        <v/>
      </c>
      <c r="AR37" s="4" t="str">
        <f t="shared" si="36"/>
        <v/>
      </c>
      <c r="AU37" s="4" t="str">
        <f t="shared" si="37"/>
        <v/>
      </c>
      <c r="AX37" s="4" t="str">
        <f t="shared" si="38"/>
        <v/>
      </c>
      <c r="BA37" s="4" t="str">
        <f t="shared" si="39"/>
        <v/>
      </c>
      <c r="BD37" s="4" t="str">
        <f t="shared" si="40"/>
        <v/>
      </c>
      <c r="BJ37" s="4" t="str">
        <f t="shared" si="41"/>
        <v/>
      </c>
      <c r="BM37" s="4" t="str">
        <f t="shared" si="19"/>
        <v/>
      </c>
      <c r="BP37" s="4" t="str">
        <f t="shared" si="20"/>
        <v/>
      </c>
      <c r="BS37" s="4" t="str">
        <f t="shared" si="21"/>
        <v/>
      </c>
      <c r="BV37" s="4" t="str">
        <f t="shared" si="22"/>
        <v/>
      </c>
      <c r="BY37" s="4" t="str">
        <f t="shared" si="23"/>
        <v/>
      </c>
    </row>
    <row r="38" spans="1:79" x14ac:dyDescent="0.2">
      <c r="A38" s="4" t="s">
        <v>470</v>
      </c>
      <c r="B38" s="4">
        <v>346</v>
      </c>
      <c r="C38" s="4" t="str">
        <f t="shared" si="0"/>
        <v>urn:immetingen:parameter:id:346</v>
      </c>
      <c r="D38" s="4" t="str">
        <f>IFERROR(IF(VLOOKUP($C38,'C'!$A$1:$AA$1998,4,FALSE)=0,IF(VLOOKUP($C38,'C'!$A$1:$AA$1998,7,FALSE)=0,IF(VLOOKUP($C38,'C'!$A$1:$AA$1998,10,FALSE)=0,IF(VLOOKUP($C38,'C'!$A$1:$AA$1998,13,FALSE)=0,IF(VLOOKUP($C38,'C'!$A$1:$AA$1998,16,FALSE)=0,VLOOKUP($C38,'C'!$A$1:$AA$1998,19,FALSE),VLOOKUP($C38,'C'!$A$1:$AA$1998,16,FALSE)),VLOOKUP($C38,'C'!$A$1:$AA$1998,13,FALSE)),VLOOKUP($C38,'C'!$A$1:$AA$1998,10,FALSE)),VLOOKUP($C38,'C'!$A$1:$AA$1998,7,FALSE)),VLOOKUP($C38,'C'!$A$1:$AA$1998,4,FALSE)),"")</f>
        <v/>
      </c>
      <c r="E38" s="4" t="str">
        <f>IFERROR(VLOOKUP($C38,'C'!$A$1:$AA$1998,2,FALSE),"")</f>
        <v/>
      </c>
      <c r="F38" s="4" t="str">
        <f>IFERROR(IF(VLOOKUP($C38,'C'!$A$1:$AA$1998,3,FALSE)=1,"&lt;",""),"")</f>
        <v/>
      </c>
      <c r="G38" s="4" t="str">
        <f>IFERROR(VLOOKUP($C38,'C'!$A$1:$AA$1998,5,FALSE),"")</f>
        <v/>
      </c>
      <c r="H38" s="4" t="str">
        <f>IFERROR(IF(VLOOKUP($C38,'C'!$A$1:$AA$1998,6,FALSE)=1,"&lt;",""),"")</f>
        <v/>
      </c>
      <c r="I38" s="4" t="str">
        <f>IFERROR(VLOOKUP($C38,'C'!$A$1:$AA$1998,8,FALSE), "")</f>
        <v/>
      </c>
      <c r="J38" s="4" t="str">
        <f>IFERROR(IF(VLOOKUP($C38,'C'!$A$1:$AA$1998,9,FALSE)=1,"&lt;",""),"")</f>
        <v/>
      </c>
      <c r="K38" s="4" t="str">
        <f>IFERROR(VLOOKUP($C38,'C'!$A$1:$AA$1998,11,FALSE),"")</f>
        <v/>
      </c>
      <c r="L38" s="4" t="str">
        <f>IFERROR(IF(VLOOKUP($C38,'C'!$A$1:$AA$1998,12,FALSE)=1,"&lt;",""),"")</f>
        <v/>
      </c>
      <c r="M38" s="4" t="str">
        <f>IFERROR(VLOOKUP($C38,'C'!$A$1:$AA$1998,14,FALSE),"")</f>
        <v/>
      </c>
      <c r="N38" s="4" t="str">
        <f>IFERROR(IF(VLOOKUP($C38,'C'!$A$1:$AA$1998,15,FALSE)=1,"&lt;",""),"")</f>
        <v/>
      </c>
      <c r="O38" s="4" t="str">
        <f>IFERROR(VLOOKUP($C38,'C'!$A$1:$AA$1998,17,FALSE),"")</f>
        <v/>
      </c>
      <c r="P38" s="4" t="str">
        <f>IFERROR(IF(VLOOKUP($C38,'C'!$A$1:$AA$1998,18,FALSE)=1,"&lt;",""),"")</f>
        <v/>
      </c>
      <c r="T38" s="4" t="str">
        <f t="shared" si="24"/>
        <v/>
      </c>
      <c r="U38" s="4" t="str">
        <f t="shared" si="25"/>
        <v/>
      </c>
      <c r="V38" s="4" t="str">
        <f t="shared" si="26"/>
        <v/>
      </c>
      <c r="W38" s="4" t="str">
        <f t="shared" si="27"/>
        <v/>
      </c>
      <c r="X38" s="4" t="str">
        <f t="shared" si="28"/>
        <v/>
      </c>
      <c r="Y38" s="4" t="str">
        <f t="shared" si="29"/>
        <v/>
      </c>
      <c r="Z38" s="4" t="str">
        <f t="shared" si="30"/>
        <v/>
      </c>
      <c r="AA38" s="4" t="str">
        <f t="shared" si="31"/>
        <v/>
      </c>
      <c r="AB38" s="4" t="str">
        <f t="shared" si="32"/>
        <v/>
      </c>
      <c r="AC38" s="4" t="str">
        <f t="shared" si="33"/>
        <v/>
      </c>
      <c r="AD38" s="4" t="str">
        <f t="shared" si="34"/>
        <v/>
      </c>
      <c r="AE38" s="4" t="str">
        <f t="shared" si="35"/>
        <v/>
      </c>
      <c r="AI38" s="4">
        <f>IFERROR(IF(VLOOKUP(B38,E!$B$1:$AZ$300,16,FALSE)=0,1000000,VLOOKUP(B38,E!$B$1:$AZ$300,16,FALSE)),1000000)</f>
        <v>0.01</v>
      </c>
      <c r="AO38" s="4" t="str">
        <f t="shared" si="12"/>
        <v/>
      </c>
      <c r="AR38" s="4" t="str">
        <f t="shared" si="36"/>
        <v/>
      </c>
      <c r="AU38" s="4" t="str">
        <f t="shared" si="37"/>
        <v/>
      </c>
      <c r="AX38" s="4" t="str">
        <f t="shared" si="38"/>
        <v/>
      </c>
      <c r="BA38" s="4" t="str">
        <f t="shared" si="39"/>
        <v/>
      </c>
      <c r="BD38" s="4" t="str">
        <f t="shared" si="40"/>
        <v/>
      </c>
      <c r="BI38" s="13"/>
      <c r="BJ38" s="4" t="str">
        <f t="shared" si="41"/>
        <v/>
      </c>
      <c r="BK38" s="13"/>
      <c r="BL38" s="13"/>
      <c r="BM38" s="4" t="str">
        <f t="shared" si="19"/>
        <v/>
      </c>
      <c r="BN38" s="13"/>
      <c r="BO38" s="13"/>
      <c r="BP38" s="4" t="str">
        <f t="shared" si="20"/>
        <v/>
      </c>
      <c r="BQ38" s="13"/>
      <c r="BR38" s="13"/>
      <c r="BS38" s="4" t="str">
        <f t="shared" si="21"/>
        <v/>
      </c>
      <c r="BT38" s="13"/>
      <c r="BU38" s="13"/>
      <c r="BV38" s="4" t="str">
        <f t="shared" si="22"/>
        <v/>
      </c>
      <c r="BW38" s="13"/>
      <c r="BX38" s="13"/>
      <c r="BY38" s="4" t="str">
        <f t="shared" si="23"/>
        <v/>
      </c>
      <c r="BZ38" s="13"/>
      <c r="CA38" s="13"/>
    </row>
    <row r="39" spans="1:79" x14ac:dyDescent="0.2">
      <c r="A39" s="4" t="s">
        <v>471</v>
      </c>
      <c r="B39" s="4">
        <v>351</v>
      </c>
      <c r="C39" s="4" t="str">
        <f t="shared" si="0"/>
        <v>urn:immetingen:parameter:id:351</v>
      </c>
      <c r="D39" s="4" t="str">
        <f>IFERROR(IF(VLOOKUP($C39,'C'!$A$1:$AA$1998,4,FALSE)=0,IF(VLOOKUP($C39,'C'!$A$1:$AA$1998,7,FALSE)=0,IF(VLOOKUP($C39,'C'!$A$1:$AA$1998,10,FALSE)=0,IF(VLOOKUP($C39,'C'!$A$1:$AA$1998,13,FALSE)=0,IF(VLOOKUP($C39,'C'!$A$1:$AA$1998,16,FALSE)=0,VLOOKUP($C39,'C'!$A$1:$AA$1998,19,FALSE),VLOOKUP($C39,'C'!$A$1:$AA$1998,16,FALSE)),VLOOKUP($C39,'C'!$A$1:$AA$1998,13,FALSE)),VLOOKUP($C39,'C'!$A$1:$AA$1998,10,FALSE)),VLOOKUP($C39,'C'!$A$1:$AA$1998,7,FALSE)),VLOOKUP($C39,'C'!$A$1:$AA$1998,4,FALSE)),"")</f>
        <v/>
      </c>
      <c r="E39" s="4" t="str">
        <f>IFERROR(VLOOKUP($C39,'C'!$A$1:$AA$1998,2,FALSE),"")</f>
        <v/>
      </c>
      <c r="F39" s="4" t="str">
        <f>IFERROR(IF(VLOOKUP($C39,'C'!$A$1:$AA$1998,3,FALSE)=1,"&lt;",""),"")</f>
        <v/>
      </c>
      <c r="G39" s="4" t="str">
        <f>IFERROR(VLOOKUP($C39,'C'!$A$1:$AA$1998,5,FALSE),"")</f>
        <v/>
      </c>
      <c r="H39" s="4" t="str">
        <f>IFERROR(IF(VLOOKUP($C39,'C'!$A$1:$AA$1998,6,FALSE)=1,"&lt;",""),"")</f>
        <v/>
      </c>
      <c r="I39" s="4" t="str">
        <f>IFERROR(VLOOKUP($C39,'C'!$A$1:$AA$1998,8,FALSE), "")</f>
        <v/>
      </c>
      <c r="J39" s="4" t="str">
        <f>IFERROR(IF(VLOOKUP($C39,'C'!$A$1:$AA$1998,9,FALSE)=1,"&lt;",""),"")</f>
        <v/>
      </c>
      <c r="K39" s="4" t="str">
        <f>IFERROR(VLOOKUP($C39,'C'!$A$1:$AA$1998,11,FALSE),"")</f>
        <v/>
      </c>
      <c r="L39" s="4" t="str">
        <f>IFERROR(IF(VLOOKUP($C39,'C'!$A$1:$AA$1998,12,FALSE)=1,"&lt;",""),"")</f>
        <v/>
      </c>
      <c r="M39" s="4" t="str">
        <f>IFERROR(VLOOKUP($C39,'C'!$A$1:$AA$1998,14,FALSE),"")</f>
        <v/>
      </c>
      <c r="N39" s="4" t="str">
        <f>IFERROR(IF(VLOOKUP($C39,'C'!$A$1:$AA$1998,15,FALSE)=1,"&lt;",""),"")</f>
        <v/>
      </c>
      <c r="O39" s="4" t="str">
        <f>IFERROR(VLOOKUP($C39,'C'!$A$1:$AA$1998,17,FALSE),"")</f>
        <v/>
      </c>
      <c r="P39" s="4" t="str">
        <f>IFERROR(IF(VLOOKUP($C39,'C'!$A$1:$AA$1998,18,FALSE)=1,"&lt;",""),"")</f>
        <v/>
      </c>
      <c r="T39" s="4" t="str">
        <f t="shared" si="24"/>
        <v/>
      </c>
      <c r="U39" s="4" t="str">
        <f t="shared" si="25"/>
        <v/>
      </c>
      <c r="V39" s="4" t="str">
        <f t="shared" si="26"/>
        <v/>
      </c>
      <c r="W39" s="4" t="str">
        <f t="shared" si="27"/>
        <v/>
      </c>
      <c r="X39" s="4" t="str">
        <f t="shared" si="28"/>
        <v/>
      </c>
      <c r="Y39" s="4" t="str">
        <f t="shared" si="29"/>
        <v/>
      </c>
      <c r="Z39" s="4" t="str">
        <f t="shared" si="30"/>
        <v/>
      </c>
      <c r="AA39" s="4" t="str">
        <f t="shared" si="31"/>
        <v/>
      </c>
      <c r="AB39" s="4" t="str">
        <f t="shared" si="32"/>
        <v/>
      </c>
      <c r="AC39" s="4" t="str">
        <f t="shared" si="33"/>
        <v/>
      </c>
      <c r="AD39" s="4" t="str">
        <f t="shared" si="34"/>
        <v/>
      </c>
      <c r="AE39" s="4" t="str">
        <f t="shared" si="35"/>
        <v/>
      </c>
      <c r="AI39" s="4">
        <f>IFERROR(IF(VLOOKUP(B39,E!$B$1:$AZ$300,16,FALSE)=0,1000000,VLOOKUP(B39,E!$B$1:$AZ$300,16,FALSE)),1000000)</f>
        <v>0.01</v>
      </c>
      <c r="AO39" s="4" t="str">
        <f t="shared" si="12"/>
        <v/>
      </c>
      <c r="AR39" s="4" t="str">
        <f t="shared" si="36"/>
        <v/>
      </c>
      <c r="AU39" s="4" t="str">
        <f t="shared" si="37"/>
        <v/>
      </c>
      <c r="AX39" s="4" t="str">
        <f t="shared" si="38"/>
        <v/>
      </c>
      <c r="BA39" s="4" t="str">
        <f t="shared" si="39"/>
        <v/>
      </c>
      <c r="BD39" s="4" t="str">
        <f t="shared" si="40"/>
        <v/>
      </c>
      <c r="BJ39" s="4" t="str">
        <f t="shared" si="41"/>
        <v/>
      </c>
      <c r="BM39" s="4" t="str">
        <f t="shared" si="19"/>
        <v/>
      </c>
      <c r="BP39" s="4" t="str">
        <f t="shared" si="20"/>
        <v/>
      </c>
      <c r="BS39" s="4" t="str">
        <f t="shared" si="21"/>
        <v/>
      </c>
      <c r="BV39" s="4" t="str">
        <f t="shared" si="22"/>
        <v/>
      </c>
      <c r="BY39" s="4" t="str">
        <f t="shared" si="23"/>
        <v/>
      </c>
    </row>
    <row r="40" spans="1:79" x14ac:dyDescent="0.2">
      <c r="A40" s="4" t="s">
        <v>469</v>
      </c>
      <c r="B40" s="4">
        <v>353</v>
      </c>
      <c r="C40" s="4" t="str">
        <f t="shared" si="0"/>
        <v>urn:immetingen:parameter:id:353</v>
      </c>
      <c r="D40" s="4" t="str">
        <f>IFERROR(IF(VLOOKUP($C40,'C'!$A$1:$AA$1998,4,FALSE)=0,IF(VLOOKUP($C40,'C'!$A$1:$AA$1998,7,FALSE)=0,IF(VLOOKUP($C40,'C'!$A$1:$AA$1998,10,FALSE)=0,IF(VLOOKUP($C40,'C'!$A$1:$AA$1998,13,FALSE)=0,IF(VLOOKUP($C40,'C'!$A$1:$AA$1998,16,FALSE)=0,VLOOKUP($C40,'C'!$A$1:$AA$1998,19,FALSE),VLOOKUP($C40,'C'!$A$1:$AA$1998,16,FALSE)),VLOOKUP($C40,'C'!$A$1:$AA$1998,13,FALSE)),VLOOKUP($C40,'C'!$A$1:$AA$1998,10,FALSE)),VLOOKUP($C40,'C'!$A$1:$AA$1998,7,FALSE)),VLOOKUP($C40,'C'!$A$1:$AA$1998,4,FALSE)),"")</f>
        <v/>
      </c>
      <c r="E40" s="4" t="str">
        <f>IFERROR(VLOOKUP($C40,'C'!$A$1:$AA$1998,2,FALSE),"")</f>
        <v/>
      </c>
      <c r="F40" s="4" t="str">
        <f>IFERROR(IF(VLOOKUP($C40,'C'!$A$1:$AA$1998,3,FALSE)=1,"&lt;",""),"")</f>
        <v/>
      </c>
      <c r="G40" s="4" t="str">
        <f>IFERROR(VLOOKUP($C40,'C'!$A$1:$AA$1998,5,FALSE),"")</f>
        <v/>
      </c>
      <c r="H40" s="4" t="str">
        <f>IFERROR(IF(VLOOKUP($C40,'C'!$A$1:$AA$1998,6,FALSE)=1,"&lt;",""),"")</f>
        <v/>
      </c>
      <c r="I40" s="4" t="str">
        <f>IFERROR(VLOOKUP($C40,'C'!$A$1:$AA$1998,8,FALSE), "")</f>
        <v/>
      </c>
      <c r="J40" s="4" t="str">
        <f>IFERROR(IF(VLOOKUP($C40,'C'!$A$1:$AA$1998,9,FALSE)=1,"&lt;",""),"")</f>
        <v/>
      </c>
      <c r="K40" s="4" t="str">
        <f>IFERROR(VLOOKUP($C40,'C'!$A$1:$AA$1998,11,FALSE),"")</f>
        <v/>
      </c>
      <c r="L40" s="4" t="str">
        <f>IFERROR(IF(VLOOKUP($C40,'C'!$A$1:$AA$1998,12,FALSE)=1,"&lt;",""),"")</f>
        <v/>
      </c>
      <c r="M40" s="4" t="str">
        <f>IFERROR(VLOOKUP($C40,'C'!$A$1:$AA$1998,14,FALSE),"")</f>
        <v/>
      </c>
      <c r="N40" s="4" t="str">
        <f>IFERROR(IF(VLOOKUP($C40,'C'!$A$1:$AA$1998,15,FALSE)=1,"&lt;",""),"")</f>
        <v/>
      </c>
      <c r="O40" s="4" t="str">
        <f>IFERROR(VLOOKUP($C40,'C'!$A$1:$AA$1998,17,FALSE),"")</f>
        <v/>
      </c>
      <c r="P40" s="4" t="str">
        <f>IFERROR(IF(VLOOKUP($C40,'C'!$A$1:$AA$1998,18,FALSE)=1,"&lt;",""),"")</f>
        <v/>
      </c>
      <c r="T40" s="4" t="str">
        <f t="shared" si="24"/>
        <v/>
      </c>
      <c r="U40" s="4" t="str">
        <f t="shared" si="25"/>
        <v/>
      </c>
      <c r="V40" s="4" t="str">
        <f t="shared" si="26"/>
        <v/>
      </c>
      <c r="W40" s="4" t="str">
        <f t="shared" si="27"/>
        <v/>
      </c>
      <c r="X40" s="4" t="str">
        <f t="shared" si="28"/>
        <v/>
      </c>
      <c r="Y40" s="4" t="str">
        <f t="shared" si="29"/>
        <v/>
      </c>
      <c r="Z40" s="4" t="str">
        <f t="shared" si="30"/>
        <v/>
      </c>
      <c r="AA40" s="4" t="str">
        <f t="shared" si="31"/>
        <v/>
      </c>
      <c r="AB40" s="4" t="str">
        <f t="shared" si="32"/>
        <v/>
      </c>
      <c r="AC40" s="4" t="str">
        <f t="shared" si="33"/>
        <v/>
      </c>
      <c r="AD40" s="4" t="str">
        <f t="shared" si="34"/>
        <v/>
      </c>
      <c r="AE40" s="4" t="str">
        <f t="shared" si="35"/>
        <v/>
      </c>
      <c r="AI40" s="4">
        <f>IFERROR(IF(VLOOKUP(B40,E!$B$1:$AZ$300,16,FALSE)=0,1000000,VLOOKUP(B40,E!$B$1:$AZ$300,16,FALSE)),1000000)</f>
        <v>0.01</v>
      </c>
      <c r="AO40" s="4" t="str">
        <f t="shared" si="12"/>
        <v/>
      </c>
      <c r="AR40" s="4" t="str">
        <f t="shared" si="36"/>
        <v/>
      </c>
      <c r="AU40" s="4" t="str">
        <f t="shared" si="37"/>
        <v/>
      </c>
      <c r="AX40" s="4" t="str">
        <f t="shared" si="38"/>
        <v/>
      </c>
      <c r="BA40" s="4" t="str">
        <f t="shared" si="39"/>
        <v/>
      </c>
      <c r="BD40" s="4" t="str">
        <f t="shared" si="40"/>
        <v/>
      </c>
      <c r="BJ40" s="4" t="str">
        <f t="shared" si="41"/>
        <v/>
      </c>
      <c r="BM40" s="4" t="str">
        <f t="shared" si="19"/>
        <v/>
      </c>
      <c r="BP40" s="4" t="str">
        <f t="shared" si="20"/>
        <v/>
      </c>
      <c r="BS40" s="4" t="str">
        <f t="shared" si="21"/>
        <v/>
      </c>
      <c r="BV40" s="4" t="str">
        <f t="shared" si="22"/>
        <v/>
      </c>
      <c r="BY40" s="4" t="str">
        <f t="shared" si="23"/>
        <v/>
      </c>
    </row>
    <row r="41" spans="1:79" x14ac:dyDescent="0.2">
      <c r="A41" s="4" t="s">
        <v>472</v>
      </c>
      <c r="B41" s="4">
        <v>882</v>
      </c>
      <c r="C41" s="4" t="str">
        <f t="shared" si="0"/>
        <v>urn:immetingen:parameter:id:882</v>
      </c>
      <c r="D41" s="4" t="str">
        <f>IFERROR(IF(VLOOKUP($C41,'C'!$A$1:$AA$1998,4,FALSE)=0,IF(VLOOKUP($C41,'C'!$A$1:$AA$1998,7,FALSE)=0,IF(VLOOKUP($C41,'C'!$A$1:$AA$1998,10,FALSE)=0,IF(VLOOKUP($C41,'C'!$A$1:$AA$1998,13,FALSE)=0,IF(VLOOKUP($C41,'C'!$A$1:$AA$1998,16,FALSE)=0,VLOOKUP($C41,'C'!$A$1:$AA$1998,19,FALSE),VLOOKUP($C41,'C'!$A$1:$AA$1998,16,FALSE)),VLOOKUP($C41,'C'!$A$1:$AA$1998,13,FALSE)),VLOOKUP($C41,'C'!$A$1:$AA$1998,10,FALSE)),VLOOKUP($C41,'C'!$A$1:$AA$1998,7,FALSE)),VLOOKUP($C41,'C'!$A$1:$AA$1998,4,FALSE)),"")</f>
        <v/>
      </c>
      <c r="E41" s="4" t="str">
        <f>IFERROR(VLOOKUP($C41,'C'!$A$1:$AA$1998,2,FALSE),"")</f>
        <v/>
      </c>
      <c r="F41" s="4" t="str">
        <f>IFERROR(IF(VLOOKUP($C41,'C'!$A$1:$AA$1998,3,FALSE)=1,"&lt;",""),"")</f>
        <v/>
      </c>
      <c r="G41" s="4" t="str">
        <f>IFERROR(VLOOKUP($C41,'C'!$A$1:$AA$1998,5,FALSE),"")</f>
        <v/>
      </c>
      <c r="H41" s="4" t="str">
        <f>IFERROR(IF(VLOOKUP($C41,'C'!$A$1:$AA$1998,6,FALSE)=1,"&lt;",""),"")</f>
        <v/>
      </c>
      <c r="I41" s="4" t="str">
        <f>IFERROR(VLOOKUP($C41,'C'!$A$1:$AA$1998,8,FALSE), "")</f>
        <v/>
      </c>
      <c r="J41" s="4" t="str">
        <f>IFERROR(IF(VLOOKUP($C41,'C'!$A$1:$AA$1998,9,FALSE)=1,"&lt;",""),"")</f>
        <v/>
      </c>
      <c r="K41" s="4" t="str">
        <f>IFERROR(VLOOKUP($C41,'C'!$A$1:$AA$1998,11,FALSE),"")</f>
        <v/>
      </c>
      <c r="L41" s="4" t="str">
        <f>IFERROR(IF(VLOOKUP($C41,'C'!$A$1:$AA$1998,12,FALSE)=1,"&lt;",""),"")</f>
        <v/>
      </c>
      <c r="M41" s="4" t="str">
        <f>IFERROR(VLOOKUP($C41,'C'!$A$1:$AA$1998,14,FALSE),"")</f>
        <v/>
      </c>
      <c r="N41" s="4" t="str">
        <f>IFERROR(IF(VLOOKUP($C41,'C'!$A$1:$AA$1998,15,FALSE)=1,"&lt;",""),"")</f>
        <v/>
      </c>
      <c r="O41" s="4" t="str">
        <f>IFERROR(VLOOKUP($C41,'C'!$A$1:$AA$1998,17,FALSE),"")</f>
        <v/>
      </c>
      <c r="P41" s="4" t="str">
        <f>IFERROR(IF(VLOOKUP($C41,'C'!$A$1:$AA$1998,18,FALSE)=1,"&lt;",""),"")</f>
        <v/>
      </c>
      <c r="T41" s="4" t="str">
        <f t="shared" si="24"/>
        <v/>
      </c>
      <c r="U41" s="4" t="str">
        <f t="shared" si="25"/>
        <v/>
      </c>
      <c r="V41" s="4" t="str">
        <f t="shared" si="26"/>
        <v/>
      </c>
      <c r="W41" s="4" t="str">
        <f t="shared" si="27"/>
        <v/>
      </c>
      <c r="X41" s="4" t="str">
        <f t="shared" si="28"/>
        <v/>
      </c>
      <c r="Y41" s="4" t="str">
        <f t="shared" si="29"/>
        <v/>
      </c>
      <c r="Z41" s="4" t="str">
        <f t="shared" si="30"/>
        <v/>
      </c>
      <c r="AA41" s="4" t="str">
        <f t="shared" si="31"/>
        <v/>
      </c>
      <c r="AB41" s="4" t="str">
        <f t="shared" si="32"/>
        <v/>
      </c>
      <c r="AC41" s="4" t="str">
        <f t="shared" si="33"/>
        <v/>
      </c>
      <c r="AD41" s="4" t="str">
        <f t="shared" si="34"/>
        <v/>
      </c>
      <c r="AE41" s="4" t="str">
        <f t="shared" si="35"/>
        <v/>
      </c>
      <c r="AI41" s="4">
        <f>IFERROR(IF(VLOOKUP(B41,E!$B$1:$AZ$300,16,FALSE)=0,1000000,VLOOKUP(B41,E!$B$1:$AZ$300,16,FALSE)),1000000)</f>
        <v>0.01</v>
      </c>
      <c r="AO41" s="4" t="str">
        <f t="shared" si="12"/>
        <v/>
      </c>
      <c r="AR41" s="4" t="str">
        <f t="shared" si="36"/>
        <v/>
      </c>
      <c r="AU41" s="4" t="str">
        <f t="shared" si="37"/>
        <v/>
      </c>
      <c r="AX41" s="4" t="str">
        <f t="shared" si="38"/>
        <v/>
      </c>
      <c r="BA41" s="4" t="str">
        <f t="shared" si="39"/>
        <v/>
      </c>
      <c r="BD41" s="4" t="str">
        <f t="shared" si="40"/>
        <v/>
      </c>
      <c r="BI41" s="13"/>
      <c r="BJ41" s="4" t="str">
        <f t="shared" si="41"/>
        <v/>
      </c>
      <c r="BK41" s="13"/>
      <c r="BL41" s="13"/>
      <c r="BM41" s="4" t="str">
        <f t="shared" si="19"/>
        <v/>
      </c>
      <c r="BN41" s="13"/>
      <c r="BO41" s="13"/>
      <c r="BP41" s="4" t="str">
        <f t="shared" si="20"/>
        <v/>
      </c>
      <c r="BQ41" s="13"/>
      <c r="BR41" s="13"/>
      <c r="BS41" s="4" t="str">
        <f t="shared" si="21"/>
        <v/>
      </c>
      <c r="BT41" s="13"/>
      <c r="BU41" s="13"/>
      <c r="BV41" s="4" t="str">
        <f t="shared" si="22"/>
        <v/>
      </c>
      <c r="BW41" s="13"/>
      <c r="BX41" s="13"/>
      <c r="BY41" s="4" t="str">
        <f t="shared" si="23"/>
        <v/>
      </c>
      <c r="BZ41" s="13"/>
      <c r="CA41" s="13"/>
    </row>
    <row r="42" spans="1:79" x14ac:dyDescent="0.2">
      <c r="A42" s="4" t="s">
        <v>1564</v>
      </c>
      <c r="B42" s="4">
        <v>248</v>
      </c>
      <c r="C42" s="4" t="str">
        <f t="shared" si="0"/>
        <v>urn:immetingen:parameter:id:248</v>
      </c>
      <c r="D42" s="4" t="str">
        <f>IFERROR(IF(VLOOKUP($C42,'C'!$A$1:$AA$1998,4,FALSE)=0,IF(VLOOKUP($C42,'C'!$A$1:$AA$1998,7,FALSE)=0,IF(VLOOKUP($C42,'C'!$A$1:$AA$1998,10,FALSE)=0,IF(VLOOKUP($C42,'C'!$A$1:$AA$1998,13,FALSE)=0,IF(VLOOKUP($C42,'C'!$A$1:$AA$1998,16,FALSE)=0,VLOOKUP($C42,'C'!$A$1:$AA$1998,19,FALSE),VLOOKUP($C42,'C'!$A$1:$AA$1998,16,FALSE)),VLOOKUP($C42,'C'!$A$1:$AA$1998,13,FALSE)),VLOOKUP($C42,'C'!$A$1:$AA$1998,10,FALSE)),VLOOKUP($C42,'C'!$A$1:$AA$1998,7,FALSE)),VLOOKUP($C42,'C'!$A$1:$AA$1998,4,FALSE)),"")</f>
        <v/>
      </c>
      <c r="E42" s="4" t="str">
        <f>IFERROR(VLOOKUP($C42,'C'!$A$1:$AA$1998,2,FALSE),"")</f>
        <v/>
      </c>
      <c r="F42" s="4" t="str">
        <f>IFERROR(IF(VLOOKUP($C42,'C'!$A$1:$AA$1998,3,FALSE)=1,"&lt;",""),"")</f>
        <v/>
      </c>
      <c r="G42" s="4" t="str">
        <f>IFERROR(VLOOKUP($C42,'C'!$A$1:$AA$1998,5,FALSE),"")</f>
        <v/>
      </c>
      <c r="H42" s="4" t="str">
        <f>IFERROR(IF(VLOOKUP($C42,'C'!$A$1:$AA$1998,6,FALSE)=1,"&lt;",""),"")</f>
        <v/>
      </c>
      <c r="I42" s="4" t="str">
        <f>IFERROR(VLOOKUP($C42,'C'!$A$1:$AA$1998,8,FALSE), "")</f>
        <v/>
      </c>
      <c r="J42" s="4" t="str">
        <f>IFERROR(IF(VLOOKUP($C42,'C'!$A$1:$AA$1998,9,FALSE)=1,"&lt;",""),"")</f>
        <v/>
      </c>
      <c r="K42" s="4" t="str">
        <f>IFERROR(VLOOKUP($C42,'C'!$A$1:$AA$1998,11,FALSE),"")</f>
        <v/>
      </c>
      <c r="L42" s="4" t="str">
        <f>IFERROR(IF(VLOOKUP($C42,'C'!$A$1:$AA$1998,12,FALSE)=1,"&lt;",""),"")</f>
        <v/>
      </c>
      <c r="M42" s="4" t="str">
        <f>IFERROR(VLOOKUP($C42,'C'!$A$1:$AA$1998,14,FALSE),"")</f>
        <v/>
      </c>
      <c r="N42" s="4" t="str">
        <f>IFERROR(IF(VLOOKUP($C42,'C'!$A$1:$AA$1998,15,FALSE)=1,"&lt;",""),"")</f>
        <v/>
      </c>
      <c r="O42" s="4" t="str">
        <f>IFERROR(VLOOKUP($C42,'C'!$A$1:$AA$1998,17,FALSE),"")</f>
        <v/>
      </c>
      <c r="P42" s="4" t="str">
        <f>IFERROR(IF(VLOOKUP($C42,'C'!$A$1:$AA$1998,18,FALSE)=1,"&lt;",""),"")</f>
        <v/>
      </c>
      <c r="T42" s="4" t="str">
        <f t="shared" si="24"/>
        <v/>
      </c>
      <c r="U42" s="4" t="str">
        <f t="shared" si="25"/>
        <v/>
      </c>
      <c r="V42" s="4" t="str">
        <f t="shared" si="26"/>
        <v/>
      </c>
      <c r="W42" s="4" t="str">
        <f t="shared" si="27"/>
        <v/>
      </c>
      <c r="X42" s="4" t="str">
        <f t="shared" si="28"/>
        <v/>
      </c>
      <c r="Y42" s="4" t="str">
        <f t="shared" si="29"/>
        <v/>
      </c>
      <c r="Z42" s="4" t="str">
        <f t="shared" si="30"/>
        <v/>
      </c>
      <c r="AA42" s="4" t="str">
        <f t="shared" si="31"/>
        <v/>
      </c>
      <c r="AB42" s="4" t="str">
        <f t="shared" si="32"/>
        <v/>
      </c>
      <c r="AC42" s="4" t="str">
        <f t="shared" si="33"/>
        <v/>
      </c>
      <c r="AD42" s="4" t="str">
        <f t="shared" si="34"/>
        <v/>
      </c>
      <c r="AE42" s="4" t="str">
        <f t="shared" si="35"/>
        <v/>
      </c>
      <c r="AI42" s="4">
        <f>IFERROR(IF(VLOOKUP(B42,E!$B$1:$AZ$300,16,FALSE)=0,1000000,VLOOKUP(B42,E!$B$1:$AZ$300,16,FALSE)),1000000)</f>
        <v>1000000</v>
      </c>
      <c r="AO42" s="4" t="str">
        <f t="shared" si="12"/>
        <v/>
      </c>
      <c r="AR42" s="4" t="str">
        <f t="shared" si="36"/>
        <v/>
      </c>
      <c r="AU42" s="4" t="str">
        <f t="shared" si="37"/>
        <v/>
      </c>
      <c r="AX42" s="4" t="str">
        <f t="shared" si="38"/>
        <v/>
      </c>
      <c r="BA42" s="4" t="str">
        <f t="shared" si="39"/>
        <v/>
      </c>
      <c r="BD42" s="4" t="str">
        <f t="shared" si="40"/>
        <v/>
      </c>
      <c r="BI42" s="13"/>
      <c r="BJ42" s="4" t="str">
        <f t="shared" si="41"/>
        <v/>
      </c>
      <c r="BK42" s="13"/>
      <c r="BL42" s="13"/>
      <c r="BM42" s="4" t="str">
        <f t="shared" si="19"/>
        <v/>
      </c>
      <c r="BN42" s="13"/>
      <c r="BO42" s="13"/>
      <c r="BP42" s="4" t="str">
        <f t="shared" si="20"/>
        <v/>
      </c>
      <c r="BQ42" s="13"/>
      <c r="BR42" s="13"/>
      <c r="BS42" s="4" t="str">
        <f t="shared" si="21"/>
        <v/>
      </c>
      <c r="BT42" s="13"/>
      <c r="BU42" s="13"/>
      <c r="BV42" s="4" t="str">
        <f t="shared" si="22"/>
        <v/>
      </c>
      <c r="BW42" s="13"/>
      <c r="BX42" s="13"/>
      <c r="BY42" s="4" t="str">
        <f t="shared" si="23"/>
        <v/>
      </c>
      <c r="BZ42" s="13"/>
      <c r="CA42" s="13"/>
    </row>
    <row r="43" spans="1:79" x14ac:dyDescent="0.2">
      <c r="A43" s="4" t="s">
        <v>1565</v>
      </c>
      <c r="B43" s="4">
        <v>247</v>
      </c>
      <c r="C43" s="4" t="str">
        <f t="shared" si="0"/>
        <v>urn:immetingen:parameter:id:247</v>
      </c>
      <c r="D43" s="4" t="str">
        <f>IFERROR(IF(VLOOKUP($C43,'C'!$A$1:$AA$1998,4,FALSE)=0,IF(VLOOKUP($C43,'C'!$A$1:$AA$1998,7,FALSE)=0,IF(VLOOKUP($C43,'C'!$A$1:$AA$1998,10,FALSE)=0,IF(VLOOKUP($C43,'C'!$A$1:$AA$1998,13,FALSE)=0,IF(VLOOKUP($C43,'C'!$A$1:$AA$1998,16,FALSE)=0,VLOOKUP($C43,'C'!$A$1:$AA$1998,19,FALSE),VLOOKUP($C43,'C'!$A$1:$AA$1998,16,FALSE)),VLOOKUP($C43,'C'!$A$1:$AA$1998,13,FALSE)),VLOOKUP($C43,'C'!$A$1:$AA$1998,10,FALSE)),VLOOKUP($C43,'C'!$A$1:$AA$1998,7,FALSE)),VLOOKUP($C43,'C'!$A$1:$AA$1998,4,FALSE)),"")</f>
        <v/>
      </c>
      <c r="E43" s="4" t="str">
        <f>IFERROR(VLOOKUP($C43,'C'!$A$1:$AA$1998,2,FALSE),"")</f>
        <v/>
      </c>
      <c r="F43" s="4" t="str">
        <f>IFERROR(IF(VLOOKUP($C43,'C'!$A$1:$AA$1998,3,FALSE)=1,"&lt;",""),"")</f>
        <v/>
      </c>
      <c r="G43" s="4" t="str">
        <f>IFERROR(VLOOKUP($C43,'C'!$A$1:$AA$1998,5,FALSE),"")</f>
        <v/>
      </c>
      <c r="H43" s="4" t="str">
        <f>IFERROR(IF(VLOOKUP($C43,'C'!$A$1:$AA$1998,6,FALSE)=1,"&lt;",""),"")</f>
        <v/>
      </c>
      <c r="I43" s="4" t="str">
        <f>IFERROR(VLOOKUP($C43,'C'!$A$1:$AA$1998,8,FALSE), "")</f>
        <v/>
      </c>
      <c r="J43" s="4" t="str">
        <f>IFERROR(IF(VLOOKUP($C43,'C'!$A$1:$AA$1998,9,FALSE)=1,"&lt;",""),"")</f>
        <v/>
      </c>
      <c r="K43" s="4" t="str">
        <f>IFERROR(VLOOKUP($C43,'C'!$A$1:$AA$1998,11,FALSE),"")</f>
        <v/>
      </c>
      <c r="L43" s="4" t="str">
        <f>IFERROR(IF(VLOOKUP($C43,'C'!$A$1:$AA$1998,12,FALSE)=1,"&lt;",""),"")</f>
        <v/>
      </c>
      <c r="M43" s="4" t="str">
        <f>IFERROR(VLOOKUP($C43,'C'!$A$1:$AA$1998,14,FALSE),"")</f>
        <v/>
      </c>
      <c r="N43" s="4" t="str">
        <f>IFERROR(IF(VLOOKUP($C43,'C'!$A$1:$AA$1998,15,FALSE)=1,"&lt;",""),"")</f>
        <v/>
      </c>
      <c r="O43" s="4" t="str">
        <f>IFERROR(VLOOKUP($C43,'C'!$A$1:$AA$1998,17,FALSE),"")</f>
        <v/>
      </c>
      <c r="P43" s="4" t="str">
        <f>IFERROR(IF(VLOOKUP($C43,'C'!$A$1:$AA$1998,18,FALSE)=1,"&lt;",""),"")</f>
        <v/>
      </c>
      <c r="T43" s="4" t="str">
        <f t="shared" si="24"/>
        <v/>
      </c>
      <c r="U43" s="4" t="str">
        <f t="shared" si="25"/>
        <v/>
      </c>
      <c r="V43" s="4" t="str">
        <f t="shared" si="26"/>
        <v/>
      </c>
      <c r="W43" s="4" t="str">
        <f t="shared" si="27"/>
        <v/>
      </c>
      <c r="X43" s="4" t="str">
        <f t="shared" si="28"/>
        <v/>
      </c>
      <c r="Y43" s="4" t="str">
        <f t="shared" si="29"/>
        <v/>
      </c>
      <c r="Z43" s="4" t="str">
        <f t="shared" si="30"/>
        <v/>
      </c>
      <c r="AA43" s="4" t="str">
        <f t="shared" si="31"/>
        <v/>
      </c>
      <c r="AB43" s="4" t="str">
        <f t="shared" si="32"/>
        <v/>
      </c>
      <c r="AC43" s="4" t="str">
        <f t="shared" si="33"/>
        <v/>
      </c>
      <c r="AD43" s="4" t="str">
        <f t="shared" si="34"/>
        <v/>
      </c>
      <c r="AE43" s="4" t="str">
        <f t="shared" si="35"/>
        <v/>
      </c>
      <c r="AI43" s="4">
        <f>IFERROR(IF(VLOOKUP(B43,E!$B$1:$AZ$300,16,FALSE)=0,1000000,VLOOKUP(B43,E!$B$1:$AZ$300,16,FALSE)),1000000)</f>
        <v>1000000</v>
      </c>
      <c r="AO43" s="4" t="str">
        <f t="shared" si="12"/>
        <v/>
      </c>
      <c r="AR43" s="4" t="str">
        <f t="shared" si="36"/>
        <v/>
      </c>
      <c r="AU43" s="4" t="str">
        <f t="shared" si="37"/>
        <v/>
      </c>
      <c r="AX43" s="4" t="str">
        <f t="shared" si="38"/>
        <v/>
      </c>
      <c r="BA43" s="4" t="str">
        <f t="shared" si="39"/>
        <v/>
      </c>
      <c r="BD43" s="4" t="str">
        <f t="shared" si="40"/>
        <v/>
      </c>
      <c r="BI43" s="13"/>
      <c r="BJ43" s="4" t="str">
        <f t="shared" si="41"/>
        <v/>
      </c>
      <c r="BL43" s="13"/>
      <c r="BM43" s="4" t="str">
        <f t="shared" si="19"/>
        <v/>
      </c>
      <c r="BO43" s="13"/>
      <c r="BP43" s="4" t="str">
        <f t="shared" si="20"/>
        <v/>
      </c>
      <c r="BR43" s="13"/>
      <c r="BS43" s="4" t="str">
        <f t="shared" si="21"/>
        <v/>
      </c>
      <c r="BV43" s="4" t="str">
        <f t="shared" si="22"/>
        <v/>
      </c>
      <c r="BX43" s="13"/>
      <c r="BY43" s="4" t="str">
        <f t="shared" si="23"/>
        <v/>
      </c>
      <c r="CA43" s="13"/>
    </row>
    <row r="44" spans="1:79" x14ac:dyDescent="0.2">
      <c r="A44" s="4" t="s">
        <v>1566</v>
      </c>
      <c r="B44" s="4">
        <v>777</v>
      </c>
      <c r="C44" s="4" t="str">
        <f t="shared" si="0"/>
        <v>urn:immetingen:parameter:id:777</v>
      </c>
      <c r="D44" s="4" t="str">
        <f>IFERROR(IF(VLOOKUP($C44,'C'!$A$1:$AA$1998,4,FALSE)=0,IF(VLOOKUP($C44,'C'!$A$1:$AA$1998,7,FALSE)=0,IF(VLOOKUP($C44,'C'!$A$1:$AA$1998,10,FALSE)=0,IF(VLOOKUP($C44,'C'!$A$1:$AA$1998,13,FALSE)=0,IF(VLOOKUP($C44,'C'!$A$1:$AA$1998,16,FALSE)=0,VLOOKUP($C44,'C'!$A$1:$AA$1998,19,FALSE),VLOOKUP($C44,'C'!$A$1:$AA$1998,16,FALSE)),VLOOKUP($C44,'C'!$A$1:$AA$1998,13,FALSE)),VLOOKUP($C44,'C'!$A$1:$AA$1998,10,FALSE)),VLOOKUP($C44,'C'!$A$1:$AA$1998,7,FALSE)),VLOOKUP($C44,'C'!$A$1:$AA$1998,4,FALSE)),"")</f>
        <v/>
      </c>
      <c r="E44" s="4" t="str">
        <f>IFERROR(VLOOKUP($C44,'C'!$A$1:$AA$1998,2,FALSE),"")</f>
        <v/>
      </c>
      <c r="F44" s="4" t="str">
        <f>IFERROR(IF(VLOOKUP($C44,'C'!$A$1:$AA$1998,3,FALSE)=1,"&lt;",""),"")</f>
        <v/>
      </c>
      <c r="G44" s="4" t="str">
        <f>IFERROR(VLOOKUP($C44,'C'!$A$1:$AA$1998,5,FALSE),"")</f>
        <v/>
      </c>
      <c r="H44" s="4" t="str">
        <f>IFERROR(IF(VLOOKUP($C44,'C'!$A$1:$AA$1998,6,FALSE)=1,"&lt;",""),"")</f>
        <v/>
      </c>
      <c r="I44" s="4" t="str">
        <f>IFERROR(VLOOKUP($C44,'C'!$A$1:$AA$1998,8,FALSE), "")</f>
        <v/>
      </c>
      <c r="J44" s="4" t="str">
        <f>IFERROR(IF(VLOOKUP($C44,'C'!$A$1:$AA$1998,9,FALSE)=1,"&lt;",""),"")</f>
        <v/>
      </c>
      <c r="K44" s="4" t="str">
        <f>IFERROR(VLOOKUP($C44,'C'!$A$1:$AA$1998,11,FALSE),"")</f>
        <v/>
      </c>
      <c r="L44" s="4" t="str">
        <f>IFERROR(IF(VLOOKUP($C44,'C'!$A$1:$AA$1998,12,FALSE)=1,"&lt;",""),"")</f>
        <v/>
      </c>
      <c r="M44" s="4" t="str">
        <f>IFERROR(VLOOKUP($C44,'C'!$A$1:$AA$1998,14,FALSE),"")</f>
        <v/>
      </c>
      <c r="N44" s="4" t="str">
        <f>IFERROR(IF(VLOOKUP($C44,'C'!$A$1:$AA$1998,15,FALSE)=1,"&lt;",""),"")</f>
        <v/>
      </c>
      <c r="O44" s="4" t="str">
        <f>IFERROR(VLOOKUP($C44,'C'!$A$1:$AA$1998,17,FALSE),"")</f>
        <v/>
      </c>
      <c r="P44" s="4" t="str">
        <f>IFERROR(IF(VLOOKUP($C44,'C'!$A$1:$AA$1998,18,FALSE)=1,"&lt;",""),"")</f>
        <v/>
      </c>
      <c r="T44" s="4" t="str">
        <f t="shared" si="24"/>
        <v/>
      </c>
      <c r="U44" s="4" t="str">
        <f t="shared" si="25"/>
        <v/>
      </c>
      <c r="V44" s="4" t="str">
        <f t="shared" si="26"/>
        <v/>
      </c>
      <c r="W44" s="4" t="str">
        <f t="shared" si="27"/>
        <v/>
      </c>
      <c r="X44" s="4" t="str">
        <f t="shared" si="28"/>
        <v/>
      </c>
      <c r="Y44" s="4" t="str">
        <f t="shared" si="29"/>
        <v/>
      </c>
      <c r="Z44" s="4" t="str">
        <f t="shared" si="30"/>
        <v/>
      </c>
      <c r="AA44" s="4" t="str">
        <f t="shared" si="31"/>
        <v/>
      </c>
      <c r="AB44" s="4" t="str">
        <f t="shared" si="32"/>
        <v/>
      </c>
      <c r="AC44" s="4" t="str">
        <f t="shared" si="33"/>
        <v/>
      </c>
      <c r="AD44" s="4" t="str">
        <f t="shared" si="34"/>
        <v/>
      </c>
      <c r="AE44" s="4" t="str">
        <f t="shared" si="35"/>
        <v/>
      </c>
      <c r="AI44" s="4">
        <f>IFERROR(IF(VLOOKUP(B44,E!$B$1:$AZ$300,16,FALSE)=0,1000000,VLOOKUP(B44,E!$B$1:$AZ$300,16,FALSE)),1000000)</f>
        <v>1000000</v>
      </c>
      <c r="AO44" s="4" t="str">
        <f t="shared" si="12"/>
        <v/>
      </c>
      <c r="AR44" s="4" t="str">
        <f t="shared" si="36"/>
        <v/>
      </c>
      <c r="AU44" s="4" t="str">
        <f t="shared" si="37"/>
        <v/>
      </c>
      <c r="AX44" s="4" t="str">
        <f t="shared" si="38"/>
        <v/>
      </c>
      <c r="BA44" s="4" t="str">
        <f t="shared" si="39"/>
        <v/>
      </c>
      <c r="BD44" s="4" t="str">
        <f t="shared" si="40"/>
        <v/>
      </c>
      <c r="BI44" s="13"/>
      <c r="BJ44" s="4" t="str">
        <f t="shared" si="41"/>
        <v/>
      </c>
      <c r="BL44" s="13"/>
      <c r="BM44" s="4" t="str">
        <f t="shared" si="19"/>
        <v/>
      </c>
      <c r="BO44" s="13"/>
      <c r="BP44" s="4" t="str">
        <f t="shared" si="20"/>
        <v/>
      </c>
      <c r="BR44" s="13"/>
      <c r="BS44" s="4" t="str">
        <f t="shared" si="21"/>
        <v/>
      </c>
      <c r="BV44" s="4" t="str">
        <f t="shared" si="22"/>
        <v/>
      </c>
      <c r="BX44" s="13"/>
      <c r="BY44" s="4" t="str">
        <f t="shared" si="23"/>
        <v/>
      </c>
      <c r="CA44" s="13"/>
    </row>
    <row r="45" spans="1:79" x14ac:dyDescent="0.2">
      <c r="A45" s="4" t="s">
        <v>1567</v>
      </c>
      <c r="B45" s="4">
        <v>1445</v>
      </c>
      <c r="C45" s="4" t="str">
        <f t="shared" si="0"/>
        <v>urn:immetingen:parameter:id:1445</v>
      </c>
      <c r="D45" s="4" t="str">
        <f>IFERROR(IF(VLOOKUP($C45,'C'!$A$1:$AA$1998,4,FALSE)=0,IF(VLOOKUP($C45,'C'!$A$1:$AA$1998,7,FALSE)=0,IF(VLOOKUP($C45,'C'!$A$1:$AA$1998,10,FALSE)=0,IF(VLOOKUP($C45,'C'!$A$1:$AA$1998,13,FALSE)=0,IF(VLOOKUP($C45,'C'!$A$1:$AA$1998,16,FALSE)=0,VLOOKUP($C45,'C'!$A$1:$AA$1998,19,FALSE),VLOOKUP($C45,'C'!$A$1:$AA$1998,16,FALSE)),VLOOKUP($C45,'C'!$A$1:$AA$1998,13,FALSE)),VLOOKUP($C45,'C'!$A$1:$AA$1998,10,FALSE)),VLOOKUP($C45,'C'!$A$1:$AA$1998,7,FALSE)),VLOOKUP($C45,'C'!$A$1:$AA$1998,4,FALSE)),"")</f>
        <v/>
      </c>
      <c r="E45" s="4" t="str">
        <f>IFERROR(VLOOKUP($C45,'C'!$A$1:$AA$1998,2,FALSE),"")</f>
        <v/>
      </c>
      <c r="F45" s="4" t="str">
        <f>IFERROR(IF(VLOOKUP($C45,'C'!$A$1:$AA$1998,3,FALSE)=1,"&lt;",""),"")</f>
        <v/>
      </c>
      <c r="G45" s="4" t="str">
        <f>IFERROR(VLOOKUP($C45,'C'!$A$1:$AA$1998,5,FALSE),"")</f>
        <v/>
      </c>
      <c r="H45" s="4" t="str">
        <f>IFERROR(IF(VLOOKUP($C45,'C'!$A$1:$AA$1998,6,FALSE)=1,"&lt;",""),"")</f>
        <v/>
      </c>
      <c r="I45" s="4" t="str">
        <f>IFERROR(VLOOKUP($C45,'C'!$A$1:$AA$1998,8,FALSE), "")</f>
        <v/>
      </c>
      <c r="J45" s="4" t="str">
        <f>IFERROR(IF(VLOOKUP($C45,'C'!$A$1:$AA$1998,9,FALSE)=1,"&lt;",""),"")</f>
        <v/>
      </c>
      <c r="K45" s="4" t="str">
        <f>IFERROR(VLOOKUP($C45,'C'!$A$1:$AA$1998,11,FALSE),"")</f>
        <v/>
      </c>
      <c r="L45" s="4" t="str">
        <f>IFERROR(IF(VLOOKUP($C45,'C'!$A$1:$AA$1998,12,FALSE)=1,"&lt;",""),"")</f>
        <v/>
      </c>
      <c r="M45" s="4" t="str">
        <f>IFERROR(VLOOKUP($C45,'C'!$A$1:$AA$1998,14,FALSE),"")</f>
        <v/>
      </c>
      <c r="N45" s="4" t="str">
        <f>IFERROR(IF(VLOOKUP($C45,'C'!$A$1:$AA$1998,15,FALSE)=1,"&lt;",""),"")</f>
        <v/>
      </c>
      <c r="O45" s="4" t="str">
        <f>IFERROR(VLOOKUP($C45,'C'!$A$1:$AA$1998,17,FALSE),"")</f>
        <v/>
      </c>
      <c r="P45" s="4" t="str">
        <f>IFERROR(IF(VLOOKUP($C45,'C'!$A$1:$AA$1998,18,FALSE)=1,"&lt;",""),"")</f>
        <v/>
      </c>
      <c r="T45" s="4" t="str">
        <f t="shared" si="24"/>
        <v/>
      </c>
      <c r="U45" s="4" t="str">
        <f t="shared" si="25"/>
        <v/>
      </c>
      <c r="V45" s="4" t="str">
        <f t="shared" si="26"/>
        <v/>
      </c>
      <c r="W45" s="4" t="str">
        <f t="shared" si="27"/>
        <v/>
      </c>
      <c r="X45" s="4" t="str">
        <f t="shared" si="28"/>
        <v/>
      </c>
      <c r="Y45" s="4" t="str">
        <f t="shared" si="29"/>
        <v/>
      </c>
      <c r="Z45" s="4" t="str">
        <f t="shared" si="30"/>
        <v/>
      </c>
      <c r="AA45" s="4" t="str">
        <f t="shared" si="31"/>
        <v/>
      </c>
      <c r="AB45" s="4" t="str">
        <f t="shared" si="32"/>
        <v/>
      </c>
      <c r="AC45" s="4" t="str">
        <f t="shared" si="33"/>
        <v/>
      </c>
      <c r="AD45" s="4" t="str">
        <f t="shared" si="34"/>
        <v/>
      </c>
      <c r="AE45" s="4" t="str">
        <f t="shared" si="35"/>
        <v/>
      </c>
      <c r="AI45" s="4">
        <f>IFERROR(IF(VLOOKUP(B45,E!$B$1:$AZ$300,16,FALSE)=0,1000000,VLOOKUP(B45,E!$B$1:$AZ$300,16,FALSE)),1000000)</f>
        <v>1000000</v>
      </c>
      <c r="AO45" s="4" t="str">
        <f t="shared" si="12"/>
        <v/>
      </c>
      <c r="AR45" s="4" t="str">
        <f t="shared" si="36"/>
        <v/>
      </c>
      <c r="AU45" s="4" t="str">
        <f t="shared" si="37"/>
        <v/>
      </c>
      <c r="AX45" s="4" t="str">
        <f t="shared" si="38"/>
        <v/>
      </c>
      <c r="BA45" s="4" t="str">
        <f t="shared" si="39"/>
        <v/>
      </c>
      <c r="BD45" s="4" t="str">
        <f t="shared" si="40"/>
        <v/>
      </c>
      <c r="BI45" s="13"/>
      <c r="BJ45" s="4" t="str">
        <f t="shared" si="41"/>
        <v/>
      </c>
      <c r="BL45" s="13"/>
      <c r="BM45" s="4" t="str">
        <f t="shared" si="19"/>
        <v/>
      </c>
      <c r="BO45" s="13"/>
      <c r="BP45" s="4" t="str">
        <f t="shared" si="20"/>
        <v/>
      </c>
      <c r="BR45" s="13"/>
      <c r="BS45" s="4" t="str">
        <f t="shared" si="21"/>
        <v/>
      </c>
      <c r="BV45" s="4" t="str">
        <f t="shared" si="22"/>
        <v/>
      </c>
      <c r="BX45" s="13"/>
      <c r="BY45" s="4" t="str">
        <f t="shared" si="23"/>
        <v/>
      </c>
      <c r="CA45" s="13"/>
    </row>
    <row r="46" spans="1:79" x14ac:dyDescent="0.2">
      <c r="A46" s="4" t="s">
        <v>1568</v>
      </c>
      <c r="B46" s="4">
        <v>348</v>
      </c>
      <c r="C46" s="4" t="str">
        <f t="shared" si="0"/>
        <v>urn:immetingen:parameter:id:348</v>
      </c>
      <c r="D46" s="4" t="str">
        <f>IFERROR(IF(VLOOKUP($C46,'C'!$A$1:$AA$1998,4,FALSE)=0,IF(VLOOKUP($C46,'C'!$A$1:$AA$1998,7,FALSE)=0,IF(VLOOKUP($C46,'C'!$A$1:$AA$1998,10,FALSE)=0,IF(VLOOKUP($C46,'C'!$A$1:$AA$1998,13,FALSE)=0,IF(VLOOKUP($C46,'C'!$A$1:$AA$1998,16,FALSE)=0,VLOOKUP($C46,'C'!$A$1:$AA$1998,19,FALSE),VLOOKUP($C46,'C'!$A$1:$AA$1998,16,FALSE)),VLOOKUP($C46,'C'!$A$1:$AA$1998,13,FALSE)),VLOOKUP($C46,'C'!$A$1:$AA$1998,10,FALSE)),VLOOKUP($C46,'C'!$A$1:$AA$1998,7,FALSE)),VLOOKUP($C46,'C'!$A$1:$AA$1998,4,FALSE)),"")</f>
        <v/>
      </c>
      <c r="E46" s="4" t="str">
        <f>IFERROR(VLOOKUP($C46,'C'!$A$1:$AA$1998,2,FALSE),"")</f>
        <v/>
      </c>
      <c r="F46" s="4" t="str">
        <f>IFERROR(IF(VLOOKUP($C46,'C'!$A$1:$AA$1998,3,FALSE)=1,"&lt;",""),"")</f>
        <v/>
      </c>
      <c r="G46" s="4" t="str">
        <f>IFERROR(VLOOKUP($C46,'C'!$A$1:$AA$1998,5,FALSE),"")</f>
        <v/>
      </c>
      <c r="H46" s="4" t="str">
        <f>IFERROR(IF(VLOOKUP($C46,'C'!$A$1:$AA$1998,6,FALSE)=1,"&lt;",""),"")</f>
        <v/>
      </c>
      <c r="I46" s="4" t="str">
        <f>IFERROR(VLOOKUP($C46,'C'!$A$1:$AA$1998,8,FALSE), "")</f>
        <v/>
      </c>
      <c r="J46" s="4" t="str">
        <f>IFERROR(IF(VLOOKUP($C46,'C'!$A$1:$AA$1998,9,FALSE)=1,"&lt;",""),"")</f>
        <v/>
      </c>
      <c r="K46" s="4" t="str">
        <f>IFERROR(VLOOKUP($C46,'C'!$A$1:$AA$1998,11,FALSE),"")</f>
        <v/>
      </c>
      <c r="L46" s="4" t="str">
        <f>IFERROR(IF(VLOOKUP($C46,'C'!$A$1:$AA$1998,12,FALSE)=1,"&lt;",""),"")</f>
        <v/>
      </c>
      <c r="M46" s="4" t="str">
        <f>IFERROR(VLOOKUP($C46,'C'!$A$1:$AA$1998,14,FALSE),"")</f>
        <v/>
      </c>
      <c r="N46" s="4" t="str">
        <f>IFERROR(IF(VLOOKUP($C46,'C'!$A$1:$AA$1998,15,FALSE)=1,"&lt;",""),"")</f>
        <v/>
      </c>
      <c r="O46" s="4" t="str">
        <f>IFERROR(VLOOKUP($C46,'C'!$A$1:$AA$1998,17,FALSE),"")</f>
        <v/>
      </c>
      <c r="P46" s="4" t="str">
        <f>IFERROR(IF(VLOOKUP($C46,'C'!$A$1:$AA$1998,18,FALSE)=1,"&lt;",""),"")</f>
        <v/>
      </c>
      <c r="T46" s="4" t="str">
        <f t="shared" si="24"/>
        <v/>
      </c>
      <c r="U46" s="4" t="str">
        <f t="shared" si="25"/>
        <v/>
      </c>
      <c r="V46" s="4" t="str">
        <f t="shared" si="26"/>
        <v/>
      </c>
      <c r="W46" s="4" t="str">
        <f t="shared" si="27"/>
        <v/>
      </c>
      <c r="X46" s="4" t="str">
        <f t="shared" si="28"/>
        <v/>
      </c>
      <c r="Y46" s="4" t="str">
        <f t="shared" si="29"/>
        <v/>
      </c>
      <c r="Z46" s="4" t="str">
        <f t="shared" si="30"/>
        <v/>
      </c>
      <c r="AA46" s="4" t="str">
        <f t="shared" si="31"/>
        <v/>
      </c>
      <c r="AB46" s="4" t="str">
        <f t="shared" si="32"/>
        <v/>
      </c>
      <c r="AC46" s="4" t="str">
        <f t="shared" si="33"/>
        <v/>
      </c>
      <c r="AD46" s="4" t="str">
        <f t="shared" si="34"/>
        <v/>
      </c>
      <c r="AE46" s="4" t="str">
        <f t="shared" si="35"/>
        <v/>
      </c>
      <c r="AI46" s="4">
        <f>IFERROR(IF(VLOOKUP(B46,E!$B$1:$AZ$300,16,FALSE)=0,1000000,VLOOKUP(B46,E!$B$1:$AZ$300,16,FALSE)),1000000)</f>
        <v>1000000</v>
      </c>
      <c r="AO46" s="4" t="str">
        <f t="shared" si="12"/>
        <v/>
      </c>
      <c r="AR46" s="4" t="str">
        <f t="shared" si="36"/>
        <v/>
      </c>
      <c r="AU46" s="4" t="str">
        <f t="shared" si="37"/>
        <v/>
      </c>
      <c r="AX46" s="4" t="str">
        <f t="shared" si="38"/>
        <v/>
      </c>
      <c r="BA46" s="4" t="str">
        <f t="shared" si="39"/>
        <v/>
      </c>
      <c r="BD46" s="4" t="str">
        <f t="shared" si="40"/>
        <v/>
      </c>
      <c r="BI46" s="13"/>
      <c r="BJ46" s="4" t="str">
        <f t="shared" si="41"/>
        <v/>
      </c>
      <c r="BL46" s="13"/>
      <c r="BM46" s="4" t="str">
        <f t="shared" si="19"/>
        <v/>
      </c>
      <c r="BO46" s="13"/>
      <c r="BP46" s="4" t="str">
        <f t="shared" si="20"/>
        <v/>
      </c>
      <c r="BR46" s="13"/>
      <c r="BS46" s="4" t="str">
        <f t="shared" si="21"/>
        <v/>
      </c>
      <c r="BV46" s="4" t="str">
        <f t="shared" si="22"/>
        <v/>
      </c>
      <c r="BX46" s="13"/>
      <c r="BY46" s="4" t="str">
        <f t="shared" si="23"/>
        <v/>
      </c>
      <c r="CA46" s="13"/>
    </row>
    <row r="47" spans="1:79" x14ac:dyDescent="0.2">
      <c r="A47" s="4" t="s">
        <v>1569</v>
      </c>
      <c r="B47" s="4">
        <v>593</v>
      </c>
      <c r="C47" s="4" t="str">
        <f t="shared" si="0"/>
        <v>urn:immetingen:parameter:id:593</v>
      </c>
      <c r="D47" s="4" t="str">
        <f>IFERROR(IF(VLOOKUP($C47,'C'!$A$1:$AA$1998,4,FALSE)=0,IF(VLOOKUP($C47,'C'!$A$1:$AA$1998,7,FALSE)=0,IF(VLOOKUP($C47,'C'!$A$1:$AA$1998,10,FALSE)=0,IF(VLOOKUP($C47,'C'!$A$1:$AA$1998,13,FALSE)=0,IF(VLOOKUP($C47,'C'!$A$1:$AA$1998,16,FALSE)=0,VLOOKUP($C47,'C'!$A$1:$AA$1998,19,FALSE),VLOOKUP($C47,'C'!$A$1:$AA$1998,16,FALSE)),VLOOKUP($C47,'C'!$A$1:$AA$1998,13,FALSE)),VLOOKUP($C47,'C'!$A$1:$AA$1998,10,FALSE)),VLOOKUP($C47,'C'!$A$1:$AA$1998,7,FALSE)),VLOOKUP($C47,'C'!$A$1:$AA$1998,4,FALSE)),"")</f>
        <v/>
      </c>
      <c r="E47" s="4" t="str">
        <f>IFERROR(VLOOKUP($C47,'C'!$A$1:$AA$1998,2,FALSE),"")</f>
        <v/>
      </c>
      <c r="F47" s="4" t="str">
        <f>IFERROR(IF(VLOOKUP($C47,'C'!$A$1:$AA$1998,3,FALSE)=1,"&lt;",""),"")</f>
        <v/>
      </c>
      <c r="G47" s="4" t="str">
        <f>IFERROR(VLOOKUP($C47,'C'!$A$1:$AA$1998,5,FALSE),"")</f>
        <v/>
      </c>
      <c r="H47" s="4" t="str">
        <f>IFERROR(IF(VLOOKUP($C47,'C'!$A$1:$AA$1998,6,FALSE)=1,"&lt;",""),"")</f>
        <v/>
      </c>
      <c r="I47" s="4" t="str">
        <f>IFERROR(VLOOKUP($C47,'C'!$A$1:$AA$1998,8,FALSE), "")</f>
        <v/>
      </c>
      <c r="J47" s="4" t="str">
        <f>IFERROR(IF(VLOOKUP($C47,'C'!$A$1:$AA$1998,9,FALSE)=1,"&lt;",""),"")</f>
        <v/>
      </c>
      <c r="K47" s="4" t="str">
        <f>IFERROR(VLOOKUP($C47,'C'!$A$1:$AA$1998,11,FALSE),"")</f>
        <v/>
      </c>
      <c r="L47" s="4" t="str">
        <f>IFERROR(IF(VLOOKUP($C47,'C'!$A$1:$AA$1998,12,FALSE)=1,"&lt;",""),"")</f>
        <v/>
      </c>
      <c r="M47" s="4" t="str">
        <f>IFERROR(VLOOKUP($C47,'C'!$A$1:$AA$1998,14,FALSE),"")</f>
        <v/>
      </c>
      <c r="N47" s="4" t="str">
        <f>IFERROR(IF(VLOOKUP($C47,'C'!$A$1:$AA$1998,15,FALSE)=1,"&lt;",""),"")</f>
        <v/>
      </c>
      <c r="O47" s="4" t="str">
        <f>IFERROR(VLOOKUP($C47,'C'!$A$1:$AA$1998,17,FALSE),"")</f>
        <v/>
      </c>
      <c r="P47" s="4" t="str">
        <f>IFERROR(IF(VLOOKUP($C47,'C'!$A$1:$AA$1998,18,FALSE)=1,"&lt;",""),"")</f>
        <v/>
      </c>
      <c r="T47" s="4" t="str">
        <f t="shared" si="24"/>
        <v/>
      </c>
      <c r="U47" s="4" t="str">
        <f t="shared" si="25"/>
        <v/>
      </c>
      <c r="V47" s="4" t="str">
        <f t="shared" si="26"/>
        <v/>
      </c>
      <c r="W47" s="4" t="str">
        <f t="shared" si="27"/>
        <v/>
      </c>
      <c r="X47" s="4" t="str">
        <f t="shared" si="28"/>
        <v/>
      </c>
      <c r="Y47" s="4" t="str">
        <f t="shared" si="29"/>
        <v/>
      </c>
      <c r="Z47" s="4" t="str">
        <f t="shared" si="30"/>
        <v/>
      </c>
      <c r="AA47" s="4" t="str">
        <f t="shared" si="31"/>
        <v/>
      </c>
      <c r="AB47" s="4" t="str">
        <f t="shared" si="32"/>
        <v/>
      </c>
      <c r="AC47" s="4" t="str">
        <f t="shared" si="33"/>
        <v/>
      </c>
      <c r="AD47" s="4" t="str">
        <f t="shared" si="34"/>
        <v/>
      </c>
      <c r="AE47" s="4" t="str">
        <f t="shared" si="35"/>
        <v/>
      </c>
      <c r="AI47" s="4">
        <f>IFERROR(IF(VLOOKUP(B47,E!$B$1:$AZ$300,16,FALSE)=0,1000000,VLOOKUP(B47,E!$B$1:$AZ$300,16,FALSE)),1000000)</f>
        <v>1000000</v>
      </c>
      <c r="AO47" s="4" t="str">
        <f t="shared" si="12"/>
        <v/>
      </c>
      <c r="AR47" s="4" t="str">
        <f t="shared" si="36"/>
        <v/>
      </c>
      <c r="AU47" s="4" t="str">
        <f t="shared" si="37"/>
        <v/>
      </c>
      <c r="AX47" s="4" t="str">
        <f t="shared" si="38"/>
        <v/>
      </c>
      <c r="BA47" s="4" t="str">
        <f t="shared" si="39"/>
        <v/>
      </c>
      <c r="BD47" s="4" t="str">
        <f t="shared" si="40"/>
        <v/>
      </c>
      <c r="BI47" s="13"/>
      <c r="BJ47" s="4" t="str">
        <f t="shared" si="41"/>
        <v/>
      </c>
      <c r="BL47" s="13"/>
      <c r="BM47" s="4" t="str">
        <f t="shared" si="19"/>
        <v/>
      </c>
      <c r="BO47" s="13"/>
      <c r="BP47" s="4" t="str">
        <f t="shared" si="20"/>
        <v/>
      </c>
      <c r="BR47" s="13"/>
      <c r="BS47" s="4" t="str">
        <f t="shared" si="21"/>
        <v/>
      </c>
      <c r="BV47" s="4" t="str">
        <f t="shared" si="22"/>
        <v/>
      </c>
      <c r="BX47" s="13"/>
      <c r="BY47" s="4" t="str">
        <f t="shared" si="23"/>
        <v/>
      </c>
      <c r="CA47" s="13"/>
    </row>
    <row r="48" spans="1:79" x14ac:dyDescent="0.2">
      <c r="A48" s="4" t="s">
        <v>1763</v>
      </c>
      <c r="B48" s="4">
        <v>1352</v>
      </c>
      <c r="C48" s="4" t="str">
        <f t="shared" si="0"/>
        <v>urn:immetingen:parameter:id:1352</v>
      </c>
      <c r="D48" s="4" t="str">
        <f>IFERROR(IF(VLOOKUP($C48,'C'!$A$1:$AA$1998,4,FALSE)=0,IF(VLOOKUP($C48,'C'!$A$1:$AA$1998,7,FALSE)=0,IF(VLOOKUP($C48,'C'!$A$1:$AA$1998,10,FALSE)=0,IF(VLOOKUP($C48,'C'!$A$1:$AA$1998,13,FALSE)=0,IF(VLOOKUP($C48,'C'!$A$1:$AA$1998,16,FALSE)=0,VLOOKUP($C48,'C'!$A$1:$AA$1998,19,FALSE),VLOOKUP($C48,'C'!$A$1:$AA$1998,16,FALSE)),VLOOKUP($C48,'C'!$A$1:$AA$1998,13,FALSE)),VLOOKUP($C48,'C'!$A$1:$AA$1998,10,FALSE)),VLOOKUP($C48,'C'!$A$1:$AA$1998,7,FALSE)),VLOOKUP($C48,'C'!$A$1:$AA$1998,4,FALSE)),"")</f>
        <v/>
      </c>
      <c r="E48" s="4" t="str">
        <f>IFERROR(VLOOKUP($C48,'C'!$A$1:$AA$1998,2,FALSE),"")</f>
        <v/>
      </c>
      <c r="F48" s="4" t="str">
        <f>IFERROR(IF(VLOOKUP($C48,'C'!$A$1:$AA$1998,3,FALSE)=1,"&lt;",""),"")</f>
        <v/>
      </c>
      <c r="G48" s="4" t="str">
        <f>IFERROR(VLOOKUP($C48,'C'!$A$1:$AA$1998,5,FALSE),"")</f>
        <v/>
      </c>
      <c r="H48" s="4" t="str">
        <f>IFERROR(IF(VLOOKUP($C48,'C'!$A$1:$AA$1998,6,FALSE)=1,"&lt;",""),"")</f>
        <v/>
      </c>
      <c r="I48" s="4" t="str">
        <f>IFERROR(VLOOKUP($C48,'C'!$A$1:$AA$1998,8,FALSE), "")</f>
        <v/>
      </c>
      <c r="J48" s="4" t="str">
        <f>IFERROR(IF(VLOOKUP($C48,'C'!$A$1:$AA$1998,9,FALSE)=1,"&lt;",""),"")</f>
        <v/>
      </c>
      <c r="K48" s="4" t="str">
        <f>IFERROR(VLOOKUP($C48,'C'!$A$1:$AA$1998,11,FALSE),"")</f>
        <v/>
      </c>
      <c r="L48" s="4" t="str">
        <f>IFERROR(IF(VLOOKUP($C48,'C'!$A$1:$AA$1998,12,FALSE)=1,"&lt;",""),"")</f>
        <v/>
      </c>
      <c r="M48" s="4" t="str">
        <f>IFERROR(VLOOKUP($C48,'C'!$A$1:$AA$1998,14,FALSE),"")</f>
        <v/>
      </c>
      <c r="N48" s="4" t="str">
        <f>IFERROR(IF(VLOOKUP($C48,'C'!$A$1:$AA$1998,15,FALSE)=1,"&lt;",""),"")</f>
        <v/>
      </c>
      <c r="O48" s="4" t="str">
        <f>IFERROR(VLOOKUP($C48,'C'!$A$1:$AA$1998,17,FALSE),"")</f>
        <v/>
      </c>
      <c r="P48" s="4" t="str">
        <f>IFERROR(IF(VLOOKUP($C48,'C'!$A$1:$AA$1998,18,FALSE)=1,"&lt;",""),"")</f>
        <v/>
      </c>
      <c r="T48" s="4" t="str">
        <f t="shared" si="24"/>
        <v/>
      </c>
      <c r="U48" s="4" t="str">
        <f t="shared" si="25"/>
        <v/>
      </c>
      <c r="V48" s="4" t="str">
        <f t="shared" si="26"/>
        <v/>
      </c>
      <c r="W48" s="4" t="str">
        <f t="shared" si="27"/>
        <v/>
      </c>
      <c r="X48" s="4" t="str">
        <f t="shared" si="28"/>
        <v/>
      </c>
      <c r="Y48" s="4" t="str">
        <f t="shared" si="29"/>
        <v/>
      </c>
      <c r="Z48" s="4" t="str">
        <f t="shared" si="30"/>
        <v/>
      </c>
      <c r="AA48" s="4" t="str">
        <f t="shared" si="31"/>
        <v/>
      </c>
      <c r="AB48" s="4" t="str">
        <f t="shared" si="32"/>
        <v/>
      </c>
      <c r="AC48" s="4" t="str">
        <f t="shared" si="33"/>
        <v/>
      </c>
      <c r="AD48" s="4" t="str">
        <f t="shared" si="34"/>
        <v/>
      </c>
      <c r="AE48" s="4" t="str">
        <f t="shared" si="35"/>
        <v/>
      </c>
      <c r="AI48" s="4">
        <f>IFERROR(IF(VLOOKUP(B48,E!$B$1:$AZ$300,16,FALSE)=0,1000000,VLOOKUP(B48,E!$B$1:$AZ$300,16,FALSE)),1000000)</f>
        <v>0.11</v>
      </c>
      <c r="AO48" s="61"/>
      <c r="AP48" s="61"/>
      <c r="AQ48" s="61"/>
      <c r="AR48" s="61"/>
      <c r="AS48" s="61"/>
      <c r="AT48" s="61"/>
      <c r="AU48" s="61"/>
      <c r="AV48" s="61"/>
      <c r="AW48" s="61"/>
      <c r="AX48" s="61"/>
      <c r="AY48" s="61"/>
      <c r="AZ48" s="61"/>
      <c r="BA48" s="61"/>
      <c r="BB48" s="61"/>
      <c r="BC48" s="61"/>
      <c r="BD48" s="61"/>
      <c r="BE48" s="61"/>
      <c r="BI48" s="13"/>
      <c r="BJ48" s="4">
        <f t="shared" si="41"/>
        <v>-1</v>
      </c>
      <c r="BL48" s="13"/>
      <c r="BM48" s="4">
        <f t="shared" si="19"/>
        <v>-1</v>
      </c>
      <c r="BO48" s="13"/>
      <c r="BP48" s="4">
        <f t="shared" si="20"/>
        <v>-1</v>
      </c>
      <c r="BR48" s="13"/>
      <c r="BS48" s="4">
        <f t="shared" si="21"/>
        <v>-1</v>
      </c>
      <c r="BV48" s="4">
        <f t="shared" si="22"/>
        <v>-1</v>
      </c>
      <c r="BX48" s="13"/>
      <c r="BY48" s="4">
        <f t="shared" si="23"/>
        <v>-1</v>
      </c>
      <c r="CA48" s="13"/>
    </row>
    <row r="49" spans="1:79" x14ac:dyDescent="0.2">
      <c r="A49" s="4" t="s">
        <v>1601</v>
      </c>
      <c r="B49" s="4">
        <v>1381</v>
      </c>
      <c r="C49" s="4" t="str">
        <f t="shared" si="0"/>
        <v>urn:immetingen:parameter:id:1381</v>
      </c>
      <c r="D49" s="4" t="str">
        <f>IFERROR(IF(VLOOKUP($C49,'C'!$A$1:$AA$1998,4,FALSE)=0,IF(VLOOKUP($C49,'C'!$A$1:$AA$1998,7,FALSE)=0,IF(VLOOKUP($C49,'C'!$A$1:$AA$1998,10,FALSE)=0,IF(VLOOKUP($C49,'C'!$A$1:$AA$1998,13,FALSE)=0,IF(VLOOKUP($C49,'C'!$A$1:$AA$1998,16,FALSE)=0,VLOOKUP($C49,'C'!$A$1:$AA$1998,19,FALSE),VLOOKUP($C49,'C'!$A$1:$AA$1998,16,FALSE)),VLOOKUP($C49,'C'!$A$1:$AA$1998,13,FALSE)),VLOOKUP($C49,'C'!$A$1:$AA$1998,10,FALSE)),VLOOKUP($C49,'C'!$A$1:$AA$1998,7,FALSE)),VLOOKUP($C49,'C'!$A$1:$AA$1998,4,FALSE)),"")</f>
        <v/>
      </c>
      <c r="E49" s="4" t="str">
        <f>IFERROR(VLOOKUP($C49,'C'!$A$1:$AA$1998,2,FALSE),"")</f>
        <v/>
      </c>
      <c r="F49" s="4" t="str">
        <f>IFERROR(IF(VLOOKUP($C49,'C'!$A$1:$AA$1998,3,FALSE)=1,"&lt;",""),"")</f>
        <v/>
      </c>
      <c r="G49" s="4" t="str">
        <f>IFERROR(VLOOKUP($C49,'C'!$A$1:$AA$1998,5,FALSE),"")</f>
        <v/>
      </c>
      <c r="H49" s="4" t="str">
        <f>IFERROR(IF(VLOOKUP($C49,'C'!$A$1:$AA$1998,6,FALSE)=1,"&lt;",""),"")</f>
        <v/>
      </c>
      <c r="I49" s="4" t="str">
        <f>IFERROR(VLOOKUP($C49,'C'!$A$1:$AA$1998,8,FALSE), "")</f>
        <v/>
      </c>
      <c r="J49" s="4" t="str">
        <f>IFERROR(IF(VLOOKUP($C49,'C'!$A$1:$AA$1998,9,FALSE)=1,"&lt;",""),"")</f>
        <v/>
      </c>
      <c r="K49" s="4" t="str">
        <f>IFERROR(VLOOKUP($C49,'C'!$A$1:$AA$1998,11,FALSE),"")</f>
        <v/>
      </c>
      <c r="L49" s="4" t="str">
        <f>IFERROR(IF(VLOOKUP($C49,'C'!$A$1:$AA$1998,12,FALSE)=1,"&lt;",""),"")</f>
        <v/>
      </c>
      <c r="M49" s="4" t="str">
        <f>IFERROR(VLOOKUP($C49,'C'!$A$1:$AA$1998,14,FALSE),"")</f>
        <v/>
      </c>
      <c r="N49" s="4" t="str">
        <f>IFERROR(IF(VLOOKUP($C49,'C'!$A$1:$AA$1998,15,FALSE)=1,"&lt;",""),"")</f>
        <v/>
      </c>
      <c r="O49" s="4" t="str">
        <f>IFERROR(VLOOKUP($C49,'C'!$A$1:$AA$1998,17,FALSE),"")</f>
        <v/>
      </c>
      <c r="P49" s="4" t="str">
        <f>IFERROR(IF(VLOOKUP($C49,'C'!$A$1:$AA$1998,18,FALSE)=1,"&lt;",""),"")</f>
        <v/>
      </c>
      <c r="T49" s="4" t="str">
        <f t="shared" si="24"/>
        <v/>
      </c>
      <c r="U49" s="4" t="str">
        <f t="shared" si="25"/>
        <v/>
      </c>
      <c r="V49" s="4" t="str">
        <f t="shared" si="26"/>
        <v/>
      </c>
      <c r="W49" s="4" t="str">
        <f t="shared" si="27"/>
        <v/>
      </c>
      <c r="X49" s="4" t="str">
        <f t="shared" si="28"/>
        <v/>
      </c>
      <c r="Y49" s="4" t="str">
        <f t="shared" si="29"/>
        <v/>
      </c>
      <c r="Z49" s="4" t="str">
        <f t="shared" si="30"/>
        <v/>
      </c>
      <c r="AA49" s="4" t="str">
        <f t="shared" si="31"/>
        <v/>
      </c>
      <c r="AB49" s="4" t="str">
        <f t="shared" si="32"/>
        <v/>
      </c>
      <c r="AC49" s="4" t="str">
        <f t="shared" si="33"/>
        <v/>
      </c>
      <c r="AD49" s="4" t="str">
        <f t="shared" si="34"/>
        <v/>
      </c>
      <c r="AE49" s="4" t="str">
        <f t="shared" si="35"/>
        <v/>
      </c>
      <c r="AI49" s="4">
        <f>IFERROR(IF(VLOOKUP(B49,E!$B$1:$AZ$300,16,FALSE)=0,1000000,VLOOKUP(B49,E!$B$1:$AZ$300,16,FALSE)),1000000)</f>
        <v>6.0000000000000001E-3</v>
      </c>
      <c r="AO49" s="14" t="str">
        <f>IF(AP49=-1,IF(SUM($AP$49:$AP$55)=-7,0,(0.7*T49)),AP49)</f>
        <v/>
      </c>
      <c r="AP49" s="14" t="str">
        <f>IF(U49="&lt;",IF((T49&lt;=$AI49),-1,0.7*T49),T49)</f>
        <v/>
      </c>
      <c r="AR49" s="14" t="str">
        <f>IF(AS49=-1,IF(SUM(AS49:AS55)=-7,0,(0.7*V49)),AS49)</f>
        <v/>
      </c>
      <c r="AS49" s="14" t="str">
        <f>IF(W49="&lt;",IF((V49&lt;=$AI49),-1,0.7*V49),V49)</f>
        <v/>
      </c>
      <c r="AU49" s="14" t="str">
        <f>IF(AV49=-1,IF(SUM(AV49:AV55)=-7,0,(0.7*X49)),AV49)</f>
        <v/>
      </c>
      <c r="AV49" s="14" t="str">
        <f>IF(Y49="&lt;",IF((X49&lt;=$AI49),-1,0.7*X49),X49)</f>
        <v/>
      </c>
      <c r="AX49" s="14" t="str">
        <f>IF(AY49=-1,IF(SUM(AY49:AY55)=-7,0,(0.7*Z49)),AY49)</f>
        <v/>
      </c>
      <c r="AY49" s="14" t="str">
        <f>IF(AA49="&lt;",IF((Z49&lt;=$AI49),-1,0.7*Z49),Z49)</f>
        <v/>
      </c>
      <c r="BA49" s="14" t="str">
        <f>IF(BB49=-1,IF(SUM(BB49:BB55)=-7,0,(0.7*AB49)),BB49)</f>
        <v/>
      </c>
      <c r="BB49" s="14" t="str">
        <f>IF(AC49="&lt;",IF((AB49&lt;=$AI49),-1,0.7*AB49),AB49)</f>
        <v/>
      </c>
      <c r="BD49" s="14" t="str">
        <f>IF(BE49=-1,IF(SUM(BE49:BE55)=-7,0,(0.7*AD49)),BE49)</f>
        <v/>
      </c>
      <c r="BE49" s="14" t="str">
        <f>IF(AE49="&lt;",IF((AD49&lt;=$AI49),-1,0.7*AD49),AD49)</f>
        <v/>
      </c>
      <c r="BI49" s="13"/>
      <c r="BJ49" s="4" t="str">
        <f t="shared" si="41"/>
        <v/>
      </c>
      <c r="BL49" s="13"/>
      <c r="BM49" s="4" t="str">
        <f t="shared" si="19"/>
        <v/>
      </c>
      <c r="BO49" s="13"/>
      <c r="BP49" s="4" t="str">
        <f t="shared" si="20"/>
        <v/>
      </c>
      <c r="BR49" s="13"/>
      <c r="BS49" s="4" t="str">
        <f t="shared" si="21"/>
        <v/>
      </c>
      <c r="BV49" s="4" t="str">
        <f t="shared" si="22"/>
        <v/>
      </c>
      <c r="BX49" s="13"/>
      <c r="BY49" s="4" t="str">
        <f t="shared" si="23"/>
        <v/>
      </c>
      <c r="CA49" s="13"/>
    </row>
    <row r="50" spans="1:79" x14ac:dyDescent="0.2">
      <c r="A50" s="4" t="s">
        <v>1602</v>
      </c>
      <c r="B50" s="4">
        <v>1382</v>
      </c>
      <c r="C50" s="4" t="str">
        <f t="shared" si="0"/>
        <v>urn:immetingen:parameter:id:1382</v>
      </c>
      <c r="D50" s="4" t="str">
        <f>IFERROR(IF(VLOOKUP($C50,'C'!$A$1:$AA$1998,4,FALSE)=0,IF(VLOOKUP($C50,'C'!$A$1:$AA$1998,7,FALSE)=0,IF(VLOOKUP($C50,'C'!$A$1:$AA$1998,10,FALSE)=0,IF(VLOOKUP($C50,'C'!$A$1:$AA$1998,13,FALSE)=0,IF(VLOOKUP($C50,'C'!$A$1:$AA$1998,16,FALSE)=0,VLOOKUP($C50,'C'!$A$1:$AA$1998,19,FALSE),VLOOKUP($C50,'C'!$A$1:$AA$1998,16,FALSE)),VLOOKUP($C50,'C'!$A$1:$AA$1998,13,FALSE)),VLOOKUP($C50,'C'!$A$1:$AA$1998,10,FALSE)),VLOOKUP($C50,'C'!$A$1:$AA$1998,7,FALSE)),VLOOKUP($C50,'C'!$A$1:$AA$1998,4,FALSE)),"")</f>
        <v/>
      </c>
      <c r="E50" s="4" t="str">
        <f>IFERROR(VLOOKUP($C50,'C'!$A$1:$AA$1998,2,FALSE),"")</f>
        <v/>
      </c>
      <c r="F50" s="4" t="str">
        <f>IFERROR(IF(VLOOKUP($C50,'C'!$A$1:$AA$1998,3,FALSE)=1,"&lt;",""),"")</f>
        <v/>
      </c>
      <c r="G50" s="4" t="str">
        <f>IFERROR(VLOOKUP($C50,'C'!$A$1:$AA$1998,5,FALSE),"")</f>
        <v/>
      </c>
      <c r="H50" s="4" t="str">
        <f>IFERROR(IF(VLOOKUP($C50,'C'!$A$1:$AA$1998,6,FALSE)=1,"&lt;",""),"")</f>
        <v/>
      </c>
      <c r="I50" s="4" t="str">
        <f>IFERROR(VLOOKUP($C50,'C'!$A$1:$AA$1998,8,FALSE), "")</f>
        <v/>
      </c>
      <c r="J50" s="4" t="str">
        <f>IFERROR(IF(VLOOKUP($C50,'C'!$A$1:$AA$1998,9,FALSE)=1,"&lt;",""),"")</f>
        <v/>
      </c>
      <c r="K50" s="4" t="str">
        <f>IFERROR(VLOOKUP($C50,'C'!$A$1:$AA$1998,11,FALSE),"")</f>
        <v/>
      </c>
      <c r="L50" s="4" t="str">
        <f>IFERROR(IF(VLOOKUP($C50,'C'!$A$1:$AA$1998,12,FALSE)=1,"&lt;",""),"")</f>
        <v/>
      </c>
      <c r="M50" s="4" t="str">
        <f>IFERROR(VLOOKUP($C50,'C'!$A$1:$AA$1998,14,FALSE),"")</f>
        <v/>
      </c>
      <c r="N50" s="4" t="str">
        <f>IFERROR(IF(VLOOKUP($C50,'C'!$A$1:$AA$1998,15,FALSE)=1,"&lt;",""),"")</f>
        <v/>
      </c>
      <c r="O50" s="4" t="str">
        <f>IFERROR(VLOOKUP($C50,'C'!$A$1:$AA$1998,17,FALSE),"")</f>
        <v/>
      </c>
      <c r="P50" s="4" t="str">
        <f>IFERROR(IF(VLOOKUP($C50,'C'!$A$1:$AA$1998,18,FALSE)=1,"&lt;",""),"")</f>
        <v/>
      </c>
      <c r="T50" s="4" t="str">
        <f t="shared" si="24"/>
        <v/>
      </c>
      <c r="U50" s="4" t="str">
        <f t="shared" si="25"/>
        <v/>
      </c>
      <c r="V50" s="4" t="str">
        <f t="shared" si="26"/>
        <v/>
      </c>
      <c r="W50" s="4" t="str">
        <f t="shared" si="27"/>
        <v/>
      </c>
      <c r="X50" s="4" t="str">
        <f t="shared" si="28"/>
        <v/>
      </c>
      <c r="Y50" s="4" t="str">
        <f t="shared" si="29"/>
        <v/>
      </c>
      <c r="Z50" s="4" t="str">
        <f t="shared" si="30"/>
        <v/>
      </c>
      <c r="AA50" s="4" t="str">
        <f t="shared" si="31"/>
        <v/>
      </c>
      <c r="AB50" s="4" t="str">
        <f t="shared" si="32"/>
        <v/>
      </c>
      <c r="AC50" s="4" t="str">
        <f t="shared" si="33"/>
        <v/>
      </c>
      <c r="AD50" s="4" t="str">
        <f t="shared" si="34"/>
        <v/>
      </c>
      <c r="AE50" s="4" t="str">
        <f t="shared" si="35"/>
        <v/>
      </c>
      <c r="AI50" s="4">
        <f>IFERROR(IF(VLOOKUP(B50,E!$B$1:$AZ$300,16,FALSE)=0,1000000,VLOOKUP(B50,E!$B$1:$AZ$300,16,FALSE)),1000000)</f>
        <v>6.0000000000000001E-3</v>
      </c>
      <c r="AO50" s="14" t="str">
        <f t="shared" ref="AO50:AO55" si="42">IF(AP50=-1,IF(SUM($AP$49:$AP$55)=-7,0,(0.7*T50)),AP50)</f>
        <v/>
      </c>
      <c r="AP50" s="14" t="str">
        <f t="shared" ref="AP50:AP55" si="43">IF(U50="&lt;",IF((T50&lt;=$AI50),-1,0.7*T50),T50)</f>
        <v/>
      </c>
      <c r="AR50" s="14" t="str">
        <f t="shared" ref="AR50:AR55" si="44">IF(AS50=-1,IF(SUM(AS50:AS56)=-7,0,(0.7*V50)),AS50)</f>
        <v/>
      </c>
      <c r="AS50" s="14" t="str">
        <f t="shared" ref="AS50:AS55" si="45">IF(W50="&lt;",IF((V50&lt;=$AI50),-1,0.7*V50),V50)</f>
        <v/>
      </c>
      <c r="AU50" s="14" t="str">
        <f t="shared" ref="AU50:AU55" si="46">IF(AV50=-1,IF(SUM(AV50:AV56)=-7,0,(0.7*X50)),AV50)</f>
        <v/>
      </c>
      <c r="AV50" s="14" t="str">
        <f t="shared" ref="AV50:AV55" si="47">IF(Y50="&lt;",IF((X50&lt;=$AI50),-1,0.7*X50),X50)</f>
        <v/>
      </c>
      <c r="AX50" s="14" t="str">
        <f t="shared" ref="AX50:AX55" si="48">IF(AY50=-1,IF(SUM(AY50:AY56)=-7,0,(0.7*Z50)),AY50)</f>
        <v/>
      </c>
      <c r="AY50" s="14" t="str">
        <f t="shared" ref="AY50:AY55" si="49">IF(AA50="&lt;",IF((Z50&lt;=$AI50),-1,0.7*Z50),Z50)</f>
        <v/>
      </c>
      <c r="BA50" s="14" t="str">
        <f t="shared" ref="BA50:BA55" si="50">IF(BB50=-1,IF(SUM(BB50:BB56)=-7,0,(0.7*AB50)),BB50)</f>
        <v/>
      </c>
      <c r="BB50" s="14" t="str">
        <f t="shared" ref="BB50:BB55" si="51">IF(AC50="&lt;",IF((AB50&lt;=$AI50),-1,0.7*AB50),AB50)</f>
        <v/>
      </c>
      <c r="BD50" s="14" t="str">
        <f t="shared" ref="BD50:BD55" si="52">IF(BE50=-1,IF(SUM(BE50:BE56)=-7,0,(0.7*AD50)),BE50)</f>
        <v/>
      </c>
      <c r="BE50" s="14" t="str">
        <f t="shared" ref="BE50:BE55" si="53">IF(AE50="&lt;",IF((AD50&lt;=$AI50),-1,0.7*AD50),AD50)</f>
        <v/>
      </c>
      <c r="BI50" s="13"/>
      <c r="BJ50" s="4" t="str">
        <f t="shared" si="41"/>
        <v/>
      </c>
      <c r="BL50" s="13"/>
      <c r="BM50" s="4" t="str">
        <f t="shared" si="19"/>
        <v/>
      </c>
      <c r="BO50" s="13"/>
      <c r="BP50" s="4" t="str">
        <f t="shared" si="20"/>
        <v/>
      </c>
      <c r="BR50" s="13"/>
      <c r="BS50" s="4" t="str">
        <f t="shared" si="21"/>
        <v/>
      </c>
      <c r="BV50" s="4" t="str">
        <f t="shared" si="22"/>
        <v/>
      </c>
      <c r="BX50" s="13"/>
      <c r="BY50" s="4" t="str">
        <f t="shared" si="23"/>
        <v/>
      </c>
      <c r="CA50" s="13"/>
    </row>
    <row r="51" spans="1:79" x14ac:dyDescent="0.2">
      <c r="A51" s="4" t="s">
        <v>1603</v>
      </c>
      <c r="B51" s="4">
        <v>1372</v>
      </c>
      <c r="C51" s="4" t="str">
        <f t="shared" si="0"/>
        <v>urn:immetingen:parameter:id:1372</v>
      </c>
      <c r="D51" s="4" t="str">
        <f>IFERROR(IF(VLOOKUP($C51,'C'!$A$1:$AA$1998,4,FALSE)=0,IF(VLOOKUP($C51,'C'!$A$1:$AA$1998,7,FALSE)=0,IF(VLOOKUP($C51,'C'!$A$1:$AA$1998,10,FALSE)=0,IF(VLOOKUP($C51,'C'!$A$1:$AA$1998,13,FALSE)=0,IF(VLOOKUP($C51,'C'!$A$1:$AA$1998,16,FALSE)=0,VLOOKUP($C51,'C'!$A$1:$AA$1998,19,FALSE),VLOOKUP($C51,'C'!$A$1:$AA$1998,16,FALSE)),VLOOKUP($C51,'C'!$A$1:$AA$1998,13,FALSE)),VLOOKUP($C51,'C'!$A$1:$AA$1998,10,FALSE)),VLOOKUP($C51,'C'!$A$1:$AA$1998,7,FALSE)),VLOOKUP($C51,'C'!$A$1:$AA$1998,4,FALSE)),"")</f>
        <v/>
      </c>
      <c r="E51" s="4" t="str">
        <f>IFERROR(VLOOKUP($C51,'C'!$A$1:$AA$1998,2,FALSE),"")</f>
        <v/>
      </c>
      <c r="F51" s="4" t="str">
        <f>IFERROR(IF(VLOOKUP($C51,'C'!$A$1:$AA$1998,3,FALSE)=1,"&lt;",""),"")</f>
        <v/>
      </c>
      <c r="G51" s="4" t="str">
        <f>IFERROR(VLOOKUP($C51,'C'!$A$1:$AA$1998,5,FALSE),"")</f>
        <v/>
      </c>
      <c r="H51" s="4" t="str">
        <f>IFERROR(IF(VLOOKUP($C51,'C'!$A$1:$AA$1998,6,FALSE)=1,"&lt;",""),"")</f>
        <v/>
      </c>
      <c r="I51" s="4" t="str">
        <f>IFERROR(VLOOKUP($C51,'C'!$A$1:$AA$1998,8,FALSE), "")</f>
        <v/>
      </c>
      <c r="J51" s="4" t="str">
        <f>IFERROR(IF(VLOOKUP($C51,'C'!$A$1:$AA$1998,9,FALSE)=1,"&lt;",""),"")</f>
        <v/>
      </c>
      <c r="K51" s="4" t="str">
        <f>IFERROR(VLOOKUP($C51,'C'!$A$1:$AA$1998,11,FALSE),"")</f>
        <v/>
      </c>
      <c r="L51" s="4" t="str">
        <f>IFERROR(IF(VLOOKUP($C51,'C'!$A$1:$AA$1998,12,FALSE)=1,"&lt;",""),"")</f>
        <v/>
      </c>
      <c r="M51" s="4" t="str">
        <f>IFERROR(VLOOKUP($C51,'C'!$A$1:$AA$1998,14,FALSE),"")</f>
        <v/>
      </c>
      <c r="N51" s="4" t="str">
        <f>IFERROR(IF(VLOOKUP($C51,'C'!$A$1:$AA$1998,15,FALSE)=1,"&lt;",""),"")</f>
        <v/>
      </c>
      <c r="O51" s="4" t="str">
        <f>IFERROR(VLOOKUP($C51,'C'!$A$1:$AA$1998,17,FALSE),"")</f>
        <v/>
      </c>
      <c r="P51" s="4" t="str">
        <f>IFERROR(IF(VLOOKUP($C51,'C'!$A$1:$AA$1998,18,FALSE)=1,"&lt;",""),"")</f>
        <v/>
      </c>
      <c r="T51" s="4" t="str">
        <f t="shared" si="24"/>
        <v/>
      </c>
      <c r="U51" s="4" t="str">
        <f t="shared" si="25"/>
        <v/>
      </c>
      <c r="V51" s="4" t="str">
        <f t="shared" si="26"/>
        <v/>
      </c>
      <c r="W51" s="4" t="str">
        <f t="shared" si="27"/>
        <v/>
      </c>
      <c r="X51" s="4" t="str">
        <f t="shared" si="28"/>
        <v/>
      </c>
      <c r="Y51" s="4" t="str">
        <f t="shared" si="29"/>
        <v/>
      </c>
      <c r="Z51" s="4" t="str">
        <f t="shared" si="30"/>
        <v/>
      </c>
      <c r="AA51" s="4" t="str">
        <f t="shared" si="31"/>
        <v/>
      </c>
      <c r="AB51" s="4" t="str">
        <f t="shared" si="32"/>
        <v/>
      </c>
      <c r="AC51" s="4" t="str">
        <f t="shared" si="33"/>
        <v/>
      </c>
      <c r="AD51" s="4" t="str">
        <f t="shared" si="34"/>
        <v/>
      </c>
      <c r="AE51" s="4" t="str">
        <f t="shared" si="35"/>
        <v/>
      </c>
      <c r="AI51" s="4">
        <f>IFERROR(IF(VLOOKUP(B51,E!$B$1:$AZ$300,16,FALSE)=0,1000000,VLOOKUP(B51,E!$B$1:$AZ$300,16,FALSE)),1000000)</f>
        <v>6.0000000000000001E-3</v>
      </c>
      <c r="AO51" s="14" t="str">
        <f t="shared" si="42"/>
        <v/>
      </c>
      <c r="AP51" s="14" t="str">
        <f t="shared" si="43"/>
        <v/>
      </c>
      <c r="AR51" s="14" t="str">
        <f t="shared" si="44"/>
        <v/>
      </c>
      <c r="AS51" s="14" t="str">
        <f t="shared" si="45"/>
        <v/>
      </c>
      <c r="AU51" s="14" t="str">
        <f t="shared" si="46"/>
        <v/>
      </c>
      <c r="AV51" s="14" t="str">
        <f t="shared" si="47"/>
        <v/>
      </c>
      <c r="AX51" s="14" t="str">
        <f t="shared" si="48"/>
        <v/>
      </c>
      <c r="AY51" s="14" t="str">
        <f t="shared" si="49"/>
        <v/>
      </c>
      <c r="BA51" s="14" t="str">
        <f t="shared" si="50"/>
        <v/>
      </c>
      <c r="BB51" s="14" t="str">
        <f t="shared" si="51"/>
        <v/>
      </c>
      <c r="BD51" s="14" t="str">
        <f t="shared" si="52"/>
        <v/>
      </c>
      <c r="BE51" s="14" t="str">
        <f t="shared" si="53"/>
        <v/>
      </c>
      <c r="BI51" s="13"/>
      <c r="BJ51" s="4" t="str">
        <f t="shared" si="41"/>
        <v/>
      </c>
      <c r="BL51" s="13"/>
      <c r="BM51" s="4" t="str">
        <f t="shared" si="19"/>
        <v/>
      </c>
      <c r="BO51" s="13"/>
      <c r="BP51" s="4" t="str">
        <f t="shared" si="20"/>
        <v/>
      </c>
      <c r="BR51" s="13"/>
      <c r="BS51" s="4" t="str">
        <f t="shared" si="21"/>
        <v/>
      </c>
      <c r="BV51" s="4" t="str">
        <f t="shared" si="22"/>
        <v/>
      </c>
      <c r="BX51" s="13"/>
      <c r="BY51" s="4" t="str">
        <f t="shared" si="23"/>
        <v/>
      </c>
      <c r="CA51" s="13"/>
    </row>
    <row r="52" spans="1:79" x14ac:dyDescent="0.2">
      <c r="A52" s="4" t="s">
        <v>1604</v>
      </c>
      <c r="B52" s="4">
        <v>1374</v>
      </c>
      <c r="C52" s="4" t="str">
        <f t="shared" si="0"/>
        <v>urn:immetingen:parameter:id:1374</v>
      </c>
      <c r="D52" s="4" t="str">
        <f>IFERROR(IF(VLOOKUP($C52,'C'!$A$1:$AA$1998,4,FALSE)=0,IF(VLOOKUP($C52,'C'!$A$1:$AA$1998,7,FALSE)=0,IF(VLOOKUP($C52,'C'!$A$1:$AA$1998,10,FALSE)=0,IF(VLOOKUP($C52,'C'!$A$1:$AA$1998,13,FALSE)=0,IF(VLOOKUP($C52,'C'!$A$1:$AA$1998,16,FALSE)=0,VLOOKUP($C52,'C'!$A$1:$AA$1998,19,FALSE),VLOOKUP($C52,'C'!$A$1:$AA$1998,16,FALSE)),VLOOKUP($C52,'C'!$A$1:$AA$1998,13,FALSE)),VLOOKUP($C52,'C'!$A$1:$AA$1998,10,FALSE)),VLOOKUP($C52,'C'!$A$1:$AA$1998,7,FALSE)),VLOOKUP($C52,'C'!$A$1:$AA$1998,4,FALSE)),"")</f>
        <v/>
      </c>
      <c r="E52" s="4" t="str">
        <f>IFERROR(VLOOKUP($C52,'C'!$A$1:$AA$1998,2,FALSE),"")</f>
        <v/>
      </c>
      <c r="F52" s="4" t="str">
        <f>IFERROR(IF(VLOOKUP($C52,'C'!$A$1:$AA$1998,3,FALSE)=1,"&lt;",""),"")</f>
        <v/>
      </c>
      <c r="G52" s="4" t="str">
        <f>IFERROR(VLOOKUP($C52,'C'!$A$1:$AA$1998,5,FALSE),"")</f>
        <v/>
      </c>
      <c r="H52" s="4" t="str">
        <f>IFERROR(IF(VLOOKUP($C52,'C'!$A$1:$AA$1998,6,FALSE)=1,"&lt;",""),"")</f>
        <v/>
      </c>
      <c r="I52" s="4" t="str">
        <f>IFERROR(VLOOKUP($C52,'C'!$A$1:$AA$1998,8,FALSE), "")</f>
        <v/>
      </c>
      <c r="J52" s="4" t="str">
        <f>IFERROR(IF(VLOOKUP($C52,'C'!$A$1:$AA$1998,9,FALSE)=1,"&lt;",""),"")</f>
        <v/>
      </c>
      <c r="K52" s="4" t="str">
        <f>IFERROR(VLOOKUP($C52,'C'!$A$1:$AA$1998,11,FALSE),"")</f>
        <v/>
      </c>
      <c r="L52" s="4" t="str">
        <f>IFERROR(IF(VLOOKUP($C52,'C'!$A$1:$AA$1998,12,FALSE)=1,"&lt;",""),"")</f>
        <v/>
      </c>
      <c r="M52" s="4" t="str">
        <f>IFERROR(VLOOKUP($C52,'C'!$A$1:$AA$1998,14,FALSE),"")</f>
        <v/>
      </c>
      <c r="N52" s="4" t="str">
        <f>IFERROR(IF(VLOOKUP($C52,'C'!$A$1:$AA$1998,15,FALSE)=1,"&lt;",""),"")</f>
        <v/>
      </c>
      <c r="O52" s="4" t="str">
        <f>IFERROR(VLOOKUP($C52,'C'!$A$1:$AA$1998,17,FALSE),"")</f>
        <v/>
      </c>
      <c r="P52" s="4" t="str">
        <f>IFERROR(IF(VLOOKUP($C52,'C'!$A$1:$AA$1998,18,FALSE)=1,"&lt;",""),"")</f>
        <v/>
      </c>
      <c r="T52" s="4" t="str">
        <f t="shared" si="24"/>
        <v/>
      </c>
      <c r="U52" s="4" t="str">
        <f t="shared" si="25"/>
        <v/>
      </c>
      <c r="V52" s="4" t="str">
        <f t="shared" si="26"/>
        <v/>
      </c>
      <c r="W52" s="4" t="str">
        <f t="shared" si="27"/>
        <v/>
      </c>
      <c r="X52" s="4" t="str">
        <f t="shared" si="28"/>
        <v/>
      </c>
      <c r="Y52" s="4" t="str">
        <f t="shared" si="29"/>
        <v/>
      </c>
      <c r="Z52" s="4" t="str">
        <f t="shared" si="30"/>
        <v/>
      </c>
      <c r="AA52" s="4" t="str">
        <f t="shared" si="31"/>
        <v/>
      </c>
      <c r="AB52" s="4" t="str">
        <f t="shared" si="32"/>
        <v/>
      </c>
      <c r="AC52" s="4" t="str">
        <f t="shared" si="33"/>
        <v/>
      </c>
      <c r="AD52" s="4" t="str">
        <f t="shared" si="34"/>
        <v/>
      </c>
      <c r="AE52" s="4" t="str">
        <f t="shared" si="35"/>
        <v/>
      </c>
      <c r="AI52" s="4">
        <f>IFERROR(IF(VLOOKUP(B52,E!$B$1:$AZ$300,16,FALSE)=0,1000000,VLOOKUP(B52,E!$B$1:$AZ$300,16,FALSE)),1000000)</f>
        <v>6.0000000000000001E-3</v>
      </c>
      <c r="AO52" s="14" t="str">
        <f t="shared" si="42"/>
        <v/>
      </c>
      <c r="AP52" s="14" t="str">
        <f t="shared" si="43"/>
        <v/>
      </c>
      <c r="AR52" s="14" t="str">
        <f t="shared" si="44"/>
        <v/>
      </c>
      <c r="AS52" s="14" t="str">
        <f t="shared" si="45"/>
        <v/>
      </c>
      <c r="AU52" s="14" t="str">
        <f t="shared" si="46"/>
        <v/>
      </c>
      <c r="AV52" s="14" t="str">
        <f t="shared" si="47"/>
        <v/>
      </c>
      <c r="AX52" s="14" t="str">
        <f t="shared" si="48"/>
        <v/>
      </c>
      <c r="AY52" s="14" t="str">
        <f t="shared" si="49"/>
        <v/>
      </c>
      <c r="BA52" s="14" t="str">
        <f t="shared" si="50"/>
        <v/>
      </c>
      <c r="BB52" s="14" t="str">
        <f t="shared" si="51"/>
        <v/>
      </c>
      <c r="BD52" s="14" t="str">
        <f t="shared" si="52"/>
        <v/>
      </c>
      <c r="BE52" s="14" t="str">
        <f t="shared" si="53"/>
        <v/>
      </c>
      <c r="BI52" s="13"/>
      <c r="BJ52" s="4" t="str">
        <f t="shared" si="41"/>
        <v/>
      </c>
      <c r="BL52" s="13"/>
      <c r="BM52" s="4" t="str">
        <f t="shared" si="19"/>
        <v/>
      </c>
      <c r="BO52" s="13"/>
      <c r="BP52" s="4" t="str">
        <f t="shared" si="20"/>
        <v/>
      </c>
      <c r="BR52" s="13"/>
      <c r="BS52" s="4" t="str">
        <f t="shared" si="21"/>
        <v/>
      </c>
      <c r="BV52" s="4" t="str">
        <f t="shared" si="22"/>
        <v/>
      </c>
      <c r="BX52" s="13"/>
      <c r="BY52" s="4" t="str">
        <f t="shared" si="23"/>
        <v/>
      </c>
      <c r="CA52" s="13"/>
    </row>
    <row r="53" spans="1:79" x14ac:dyDescent="0.2">
      <c r="A53" s="4" t="s">
        <v>1605</v>
      </c>
      <c r="B53" s="4">
        <v>1376</v>
      </c>
      <c r="C53" s="4" t="str">
        <f t="shared" si="0"/>
        <v>urn:immetingen:parameter:id:1376</v>
      </c>
      <c r="D53" s="4" t="str">
        <f>IFERROR(IF(VLOOKUP($C53,'C'!$A$1:$AA$1998,4,FALSE)=0,IF(VLOOKUP($C53,'C'!$A$1:$AA$1998,7,FALSE)=0,IF(VLOOKUP($C53,'C'!$A$1:$AA$1998,10,FALSE)=0,IF(VLOOKUP($C53,'C'!$A$1:$AA$1998,13,FALSE)=0,IF(VLOOKUP($C53,'C'!$A$1:$AA$1998,16,FALSE)=0,VLOOKUP($C53,'C'!$A$1:$AA$1998,19,FALSE),VLOOKUP($C53,'C'!$A$1:$AA$1998,16,FALSE)),VLOOKUP($C53,'C'!$A$1:$AA$1998,13,FALSE)),VLOOKUP($C53,'C'!$A$1:$AA$1998,10,FALSE)),VLOOKUP($C53,'C'!$A$1:$AA$1998,7,FALSE)),VLOOKUP($C53,'C'!$A$1:$AA$1998,4,FALSE)),"")</f>
        <v/>
      </c>
      <c r="E53" s="4" t="str">
        <f>IFERROR(VLOOKUP($C53,'C'!$A$1:$AA$1998,2,FALSE),"")</f>
        <v/>
      </c>
      <c r="F53" s="4" t="str">
        <f>IFERROR(IF(VLOOKUP($C53,'C'!$A$1:$AA$1998,3,FALSE)=1,"&lt;",""),"")</f>
        <v/>
      </c>
      <c r="G53" s="4" t="str">
        <f>IFERROR(VLOOKUP($C53,'C'!$A$1:$AA$1998,5,FALSE),"")</f>
        <v/>
      </c>
      <c r="H53" s="4" t="str">
        <f>IFERROR(IF(VLOOKUP($C53,'C'!$A$1:$AA$1998,6,FALSE)=1,"&lt;",""),"")</f>
        <v/>
      </c>
      <c r="I53" s="4" t="str">
        <f>IFERROR(VLOOKUP($C53,'C'!$A$1:$AA$1998,8,FALSE), "")</f>
        <v/>
      </c>
      <c r="J53" s="4" t="str">
        <f>IFERROR(IF(VLOOKUP($C53,'C'!$A$1:$AA$1998,9,FALSE)=1,"&lt;",""),"")</f>
        <v/>
      </c>
      <c r="K53" s="4" t="str">
        <f>IFERROR(VLOOKUP($C53,'C'!$A$1:$AA$1998,11,FALSE),"")</f>
        <v/>
      </c>
      <c r="L53" s="4" t="str">
        <f>IFERROR(IF(VLOOKUP($C53,'C'!$A$1:$AA$1998,12,FALSE)=1,"&lt;",""),"")</f>
        <v/>
      </c>
      <c r="M53" s="4" t="str">
        <f>IFERROR(VLOOKUP($C53,'C'!$A$1:$AA$1998,14,FALSE),"")</f>
        <v/>
      </c>
      <c r="N53" s="4" t="str">
        <f>IFERROR(IF(VLOOKUP($C53,'C'!$A$1:$AA$1998,15,FALSE)=1,"&lt;",""),"")</f>
        <v/>
      </c>
      <c r="O53" s="4" t="str">
        <f>IFERROR(VLOOKUP($C53,'C'!$A$1:$AA$1998,17,FALSE),"")</f>
        <v/>
      </c>
      <c r="P53" s="4" t="str">
        <f>IFERROR(IF(VLOOKUP($C53,'C'!$A$1:$AA$1998,18,FALSE)=1,"&lt;",""),"")</f>
        <v/>
      </c>
      <c r="T53" s="4" t="str">
        <f t="shared" si="24"/>
        <v/>
      </c>
      <c r="U53" s="4" t="str">
        <f t="shared" si="25"/>
        <v/>
      </c>
      <c r="V53" s="4" t="str">
        <f t="shared" si="26"/>
        <v/>
      </c>
      <c r="W53" s="4" t="str">
        <f t="shared" si="27"/>
        <v/>
      </c>
      <c r="X53" s="4" t="str">
        <f t="shared" si="28"/>
        <v/>
      </c>
      <c r="Y53" s="4" t="str">
        <f t="shared" si="29"/>
        <v/>
      </c>
      <c r="Z53" s="4" t="str">
        <f t="shared" si="30"/>
        <v/>
      </c>
      <c r="AA53" s="4" t="str">
        <f t="shared" si="31"/>
        <v/>
      </c>
      <c r="AB53" s="4" t="str">
        <f t="shared" si="32"/>
        <v/>
      </c>
      <c r="AC53" s="4" t="str">
        <f t="shared" si="33"/>
        <v/>
      </c>
      <c r="AD53" s="4" t="str">
        <f t="shared" si="34"/>
        <v/>
      </c>
      <c r="AE53" s="4" t="str">
        <f t="shared" si="35"/>
        <v/>
      </c>
      <c r="AI53" s="4">
        <f>IFERROR(IF(VLOOKUP(B53,E!$B$1:$AZ$300,16,FALSE)=0,1000000,VLOOKUP(B53,E!$B$1:$AZ$300,16,FALSE)),1000000)</f>
        <v>6.0000000000000001E-3</v>
      </c>
      <c r="AO53" s="14" t="str">
        <f t="shared" si="42"/>
        <v/>
      </c>
      <c r="AP53" s="14" t="str">
        <f t="shared" si="43"/>
        <v/>
      </c>
      <c r="AR53" s="14" t="str">
        <f t="shared" si="44"/>
        <v/>
      </c>
      <c r="AS53" s="14" t="str">
        <f t="shared" si="45"/>
        <v/>
      </c>
      <c r="AU53" s="14" t="str">
        <f t="shared" si="46"/>
        <v/>
      </c>
      <c r="AV53" s="14" t="str">
        <f t="shared" si="47"/>
        <v/>
      </c>
      <c r="AX53" s="14" t="str">
        <f t="shared" si="48"/>
        <v/>
      </c>
      <c r="AY53" s="14" t="str">
        <f t="shared" si="49"/>
        <v/>
      </c>
      <c r="BA53" s="14" t="str">
        <f t="shared" si="50"/>
        <v/>
      </c>
      <c r="BB53" s="14" t="str">
        <f t="shared" si="51"/>
        <v/>
      </c>
      <c r="BD53" s="14" t="str">
        <f t="shared" si="52"/>
        <v/>
      </c>
      <c r="BE53" s="14" t="str">
        <f t="shared" si="53"/>
        <v/>
      </c>
      <c r="BI53" s="13"/>
      <c r="BJ53" s="4" t="str">
        <f t="shared" si="41"/>
        <v/>
      </c>
      <c r="BL53" s="13"/>
      <c r="BM53" s="4" t="str">
        <f t="shared" si="19"/>
        <v/>
      </c>
      <c r="BO53" s="13"/>
      <c r="BP53" s="4" t="str">
        <f t="shared" si="20"/>
        <v/>
      </c>
      <c r="BR53" s="13"/>
      <c r="BS53" s="4" t="str">
        <f t="shared" si="21"/>
        <v/>
      </c>
      <c r="BV53" s="4" t="str">
        <f t="shared" si="22"/>
        <v/>
      </c>
      <c r="BX53" s="13"/>
      <c r="BY53" s="4" t="str">
        <f t="shared" si="23"/>
        <v/>
      </c>
      <c r="CA53" s="13"/>
    </row>
    <row r="54" spans="1:79" x14ac:dyDescent="0.2">
      <c r="A54" s="4" t="s">
        <v>1606</v>
      </c>
      <c r="B54" s="4">
        <v>1377</v>
      </c>
      <c r="C54" s="4" t="str">
        <f t="shared" si="0"/>
        <v>urn:immetingen:parameter:id:1377</v>
      </c>
      <c r="D54" s="4" t="str">
        <f>IFERROR(IF(VLOOKUP($C54,'C'!$A$1:$AA$1998,4,FALSE)=0,IF(VLOOKUP($C54,'C'!$A$1:$AA$1998,7,FALSE)=0,IF(VLOOKUP($C54,'C'!$A$1:$AA$1998,10,FALSE)=0,IF(VLOOKUP($C54,'C'!$A$1:$AA$1998,13,FALSE)=0,IF(VLOOKUP($C54,'C'!$A$1:$AA$1998,16,FALSE)=0,VLOOKUP($C54,'C'!$A$1:$AA$1998,19,FALSE),VLOOKUP($C54,'C'!$A$1:$AA$1998,16,FALSE)),VLOOKUP($C54,'C'!$A$1:$AA$1998,13,FALSE)),VLOOKUP($C54,'C'!$A$1:$AA$1998,10,FALSE)),VLOOKUP($C54,'C'!$A$1:$AA$1998,7,FALSE)),VLOOKUP($C54,'C'!$A$1:$AA$1998,4,FALSE)),"")</f>
        <v/>
      </c>
      <c r="E54" s="4" t="str">
        <f>IFERROR(VLOOKUP($C54,'C'!$A$1:$AA$1998,2,FALSE),"")</f>
        <v/>
      </c>
      <c r="F54" s="4" t="str">
        <f>IFERROR(IF(VLOOKUP($C54,'C'!$A$1:$AA$1998,3,FALSE)=1,"&lt;",""),"")</f>
        <v/>
      </c>
      <c r="G54" s="4" t="str">
        <f>IFERROR(VLOOKUP($C54,'C'!$A$1:$AA$1998,5,FALSE),"")</f>
        <v/>
      </c>
      <c r="H54" s="4" t="str">
        <f>IFERROR(IF(VLOOKUP($C54,'C'!$A$1:$AA$1998,6,FALSE)=1,"&lt;",""),"")</f>
        <v/>
      </c>
      <c r="I54" s="4" t="str">
        <f>IFERROR(VLOOKUP($C54,'C'!$A$1:$AA$1998,8,FALSE), "")</f>
        <v/>
      </c>
      <c r="J54" s="4" t="str">
        <f>IFERROR(IF(VLOOKUP($C54,'C'!$A$1:$AA$1998,9,FALSE)=1,"&lt;",""),"")</f>
        <v/>
      </c>
      <c r="K54" s="4" t="str">
        <f>IFERROR(VLOOKUP($C54,'C'!$A$1:$AA$1998,11,FALSE),"")</f>
        <v/>
      </c>
      <c r="L54" s="4" t="str">
        <f>IFERROR(IF(VLOOKUP($C54,'C'!$A$1:$AA$1998,12,FALSE)=1,"&lt;",""),"")</f>
        <v/>
      </c>
      <c r="M54" s="4" t="str">
        <f>IFERROR(VLOOKUP($C54,'C'!$A$1:$AA$1998,14,FALSE),"")</f>
        <v/>
      </c>
      <c r="N54" s="4" t="str">
        <f>IFERROR(IF(VLOOKUP($C54,'C'!$A$1:$AA$1998,15,FALSE)=1,"&lt;",""),"")</f>
        <v/>
      </c>
      <c r="O54" s="4" t="str">
        <f>IFERROR(VLOOKUP($C54,'C'!$A$1:$AA$1998,17,FALSE),"")</f>
        <v/>
      </c>
      <c r="P54" s="4" t="str">
        <f>IFERROR(IF(VLOOKUP($C54,'C'!$A$1:$AA$1998,18,FALSE)=1,"&lt;",""),"")</f>
        <v/>
      </c>
      <c r="T54" s="4" t="str">
        <f t="shared" si="24"/>
        <v/>
      </c>
      <c r="U54" s="4" t="str">
        <f t="shared" si="25"/>
        <v/>
      </c>
      <c r="V54" s="4" t="str">
        <f t="shared" si="26"/>
        <v/>
      </c>
      <c r="W54" s="4" t="str">
        <f t="shared" si="27"/>
        <v/>
      </c>
      <c r="X54" s="4" t="str">
        <f t="shared" si="28"/>
        <v/>
      </c>
      <c r="Y54" s="4" t="str">
        <f t="shared" si="29"/>
        <v/>
      </c>
      <c r="Z54" s="4" t="str">
        <f t="shared" si="30"/>
        <v/>
      </c>
      <c r="AA54" s="4" t="str">
        <f t="shared" si="31"/>
        <v/>
      </c>
      <c r="AB54" s="4" t="str">
        <f t="shared" si="32"/>
        <v/>
      </c>
      <c r="AC54" s="4" t="str">
        <f t="shared" si="33"/>
        <v/>
      </c>
      <c r="AD54" s="4" t="str">
        <f t="shared" si="34"/>
        <v/>
      </c>
      <c r="AE54" s="4" t="str">
        <f t="shared" si="35"/>
        <v/>
      </c>
      <c r="AI54" s="4">
        <f>IFERROR(IF(VLOOKUP(B54,E!$B$1:$AZ$300,16,FALSE)=0,1000000,VLOOKUP(B54,E!$B$1:$AZ$300,16,FALSE)),1000000)</f>
        <v>6.0000000000000001E-3</v>
      </c>
      <c r="AO54" s="14" t="str">
        <f t="shared" si="42"/>
        <v/>
      </c>
      <c r="AP54" s="14" t="str">
        <f t="shared" si="43"/>
        <v/>
      </c>
      <c r="AR54" s="14" t="str">
        <f t="shared" si="44"/>
        <v/>
      </c>
      <c r="AS54" s="14" t="str">
        <f t="shared" si="45"/>
        <v/>
      </c>
      <c r="AU54" s="14" t="str">
        <f t="shared" si="46"/>
        <v/>
      </c>
      <c r="AV54" s="14" t="str">
        <f t="shared" si="47"/>
        <v/>
      </c>
      <c r="AX54" s="14" t="str">
        <f t="shared" si="48"/>
        <v/>
      </c>
      <c r="AY54" s="14" t="str">
        <f t="shared" si="49"/>
        <v/>
      </c>
      <c r="BA54" s="14" t="str">
        <f t="shared" si="50"/>
        <v/>
      </c>
      <c r="BB54" s="14" t="str">
        <f t="shared" si="51"/>
        <v/>
      </c>
      <c r="BD54" s="14" t="str">
        <f t="shared" si="52"/>
        <v/>
      </c>
      <c r="BE54" s="14" t="str">
        <f t="shared" si="53"/>
        <v/>
      </c>
      <c r="BI54" s="13"/>
      <c r="BJ54" s="4" t="str">
        <f t="shared" si="41"/>
        <v/>
      </c>
      <c r="BL54" s="13"/>
      <c r="BM54" s="4" t="str">
        <f t="shared" si="19"/>
        <v/>
      </c>
      <c r="BO54" s="13"/>
      <c r="BP54" s="4" t="str">
        <f t="shared" si="20"/>
        <v/>
      </c>
      <c r="BR54" s="13"/>
      <c r="BS54" s="4" t="str">
        <f t="shared" si="21"/>
        <v/>
      </c>
      <c r="BV54" s="4" t="str">
        <f t="shared" si="22"/>
        <v/>
      </c>
      <c r="BX54" s="13"/>
      <c r="BY54" s="4" t="str">
        <f t="shared" si="23"/>
        <v/>
      </c>
      <c r="CA54" s="13"/>
    </row>
    <row r="55" spans="1:79" x14ac:dyDescent="0.2">
      <c r="A55" s="4" t="s">
        <v>1607</v>
      </c>
      <c r="B55" s="4">
        <v>1380</v>
      </c>
      <c r="C55" s="4" t="str">
        <f t="shared" si="0"/>
        <v>urn:immetingen:parameter:id:1380</v>
      </c>
      <c r="D55" s="4" t="str">
        <f>IFERROR(IF(VLOOKUP($C55,'C'!$A$1:$AA$1998,4,FALSE)=0,IF(VLOOKUP($C55,'C'!$A$1:$AA$1998,7,FALSE)=0,IF(VLOOKUP($C55,'C'!$A$1:$AA$1998,10,FALSE)=0,IF(VLOOKUP($C55,'C'!$A$1:$AA$1998,13,FALSE)=0,IF(VLOOKUP($C55,'C'!$A$1:$AA$1998,16,FALSE)=0,VLOOKUP($C55,'C'!$A$1:$AA$1998,19,FALSE),VLOOKUP($C55,'C'!$A$1:$AA$1998,16,FALSE)),VLOOKUP($C55,'C'!$A$1:$AA$1998,13,FALSE)),VLOOKUP($C55,'C'!$A$1:$AA$1998,10,FALSE)),VLOOKUP($C55,'C'!$A$1:$AA$1998,7,FALSE)),VLOOKUP($C55,'C'!$A$1:$AA$1998,4,FALSE)),"")</f>
        <v/>
      </c>
      <c r="E55" s="4" t="str">
        <f>IFERROR(VLOOKUP($C55,'C'!$A$1:$AA$1998,2,FALSE),"")</f>
        <v/>
      </c>
      <c r="F55" s="4" t="str">
        <f>IFERROR(IF(VLOOKUP($C55,'C'!$A$1:$AA$1998,3,FALSE)=1,"&lt;",""),"")</f>
        <v/>
      </c>
      <c r="G55" s="4" t="str">
        <f>IFERROR(VLOOKUP($C55,'C'!$A$1:$AA$1998,5,FALSE),"")</f>
        <v/>
      </c>
      <c r="H55" s="4" t="str">
        <f>IFERROR(IF(VLOOKUP($C55,'C'!$A$1:$AA$1998,6,FALSE)=1,"&lt;",""),"")</f>
        <v/>
      </c>
      <c r="I55" s="4" t="str">
        <f>IFERROR(VLOOKUP($C55,'C'!$A$1:$AA$1998,8,FALSE), "")</f>
        <v/>
      </c>
      <c r="J55" s="4" t="str">
        <f>IFERROR(IF(VLOOKUP($C55,'C'!$A$1:$AA$1998,9,FALSE)=1,"&lt;",""),"")</f>
        <v/>
      </c>
      <c r="K55" s="4" t="str">
        <f>IFERROR(VLOOKUP($C55,'C'!$A$1:$AA$1998,11,FALSE),"")</f>
        <v/>
      </c>
      <c r="L55" s="4" t="str">
        <f>IFERROR(IF(VLOOKUP($C55,'C'!$A$1:$AA$1998,12,FALSE)=1,"&lt;",""),"")</f>
        <v/>
      </c>
      <c r="M55" s="4" t="str">
        <f>IFERROR(VLOOKUP($C55,'C'!$A$1:$AA$1998,14,FALSE),"")</f>
        <v/>
      </c>
      <c r="N55" s="4" t="str">
        <f>IFERROR(IF(VLOOKUP($C55,'C'!$A$1:$AA$1998,15,FALSE)=1,"&lt;",""),"")</f>
        <v/>
      </c>
      <c r="O55" s="4" t="str">
        <f>IFERROR(VLOOKUP($C55,'C'!$A$1:$AA$1998,17,FALSE),"")</f>
        <v/>
      </c>
      <c r="P55" s="4" t="str">
        <f>IFERROR(IF(VLOOKUP($C55,'C'!$A$1:$AA$1998,18,FALSE)=1,"&lt;",""),"")</f>
        <v/>
      </c>
      <c r="T55" s="4" t="str">
        <f t="shared" si="24"/>
        <v/>
      </c>
      <c r="U55" s="4" t="str">
        <f t="shared" si="25"/>
        <v/>
      </c>
      <c r="V55" s="4" t="str">
        <f t="shared" si="26"/>
        <v/>
      </c>
      <c r="W55" s="4" t="str">
        <f t="shared" si="27"/>
        <v/>
      </c>
      <c r="X55" s="4" t="str">
        <f t="shared" si="28"/>
        <v/>
      </c>
      <c r="Y55" s="4" t="str">
        <f t="shared" si="29"/>
        <v/>
      </c>
      <c r="Z55" s="4" t="str">
        <f t="shared" si="30"/>
        <v/>
      </c>
      <c r="AA55" s="4" t="str">
        <f t="shared" si="31"/>
        <v/>
      </c>
      <c r="AB55" s="4" t="str">
        <f t="shared" si="32"/>
        <v/>
      </c>
      <c r="AC55" s="4" t="str">
        <f t="shared" si="33"/>
        <v/>
      </c>
      <c r="AD55" s="4" t="str">
        <f t="shared" si="34"/>
        <v/>
      </c>
      <c r="AE55" s="4" t="str">
        <f t="shared" si="35"/>
        <v/>
      </c>
      <c r="AI55" s="4">
        <f>IFERROR(IF(VLOOKUP(B55,E!$B$1:$AZ$300,16,FALSE)=0,1000000,VLOOKUP(B55,E!$B$1:$AZ$300,16,FALSE)),1000000)</f>
        <v>6.0000000000000001E-3</v>
      </c>
      <c r="AO55" s="14" t="str">
        <f t="shared" si="42"/>
        <v/>
      </c>
      <c r="AP55" s="14" t="str">
        <f t="shared" si="43"/>
        <v/>
      </c>
      <c r="AR55" s="14" t="str">
        <f t="shared" si="44"/>
        <v/>
      </c>
      <c r="AS55" s="14" t="str">
        <f t="shared" si="45"/>
        <v/>
      </c>
      <c r="AU55" s="14" t="str">
        <f t="shared" si="46"/>
        <v/>
      </c>
      <c r="AV55" s="14" t="str">
        <f t="shared" si="47"/>
        <v/>
      </c>
      <c r="AX55" s="14" t="str">
        <f t="shared" si="48"/>
        <v/>
      </c>
      <c r="AY55" s="14" t="str">
        <f t="shared" si="49"/>
        <v/>
      </c>
      <c r="BA55" s="14" t="str">
        <f t="shared" si="50"/>
        <v/>
      </c>
      <c r="BB55" s="14" t="str">
        <f t="shared" si="51"/>
        <v/>
      </c>
      <c r="BD55" s="14" t="str">
        <f t="shared" si="52"/>
        <v/>
      </c>
      <c r="BE55" s="14" t="str">
        <f t="shared" si="53"/>
        <v/>
      </c>
      <c r="BI55" s="13"/>
      <c r="BJ55" s="4" t="str">
        <f t="shared" si="41"/>
        <v/>
      </c>
      <c r="BL55" s="13"/>
      <c r="BM55" s="4" t="str">
        <f t="shared" si="19"/>
        <v/>
      </c>
      <c r="BO55" s="13"/>
      <c r="BP55" s="4" t="str">
        <f t="shared" si="20"/>
        <v/>
      </c>
      <c r="BR55" s="13"/>
      <c r="BS55" s="4" t="str">
        <f t="shared" si="21"/>
        <v/>
      </c>
      <c r="BV55" s="4" t="str">
        <f t="shared" si="22"/>
        <v/>
      </c>
      <c r="BX55" s="13"/>
      <c r="BY55" s="4" t="str">
        <f t="shared" si="23"/>
        <v/>
      </c>
      <c r="CA55" s="13"/>
    </row>
    <row r="56" spans="1:79" x14ac:dyDescent="0.2">
      <c r="A56" s="4" t="s">
        <v>1683</v>
      </c>
      <c r="B56" s="4">
        <v>1365</v>
      </c>
      <c r="C56" s="4" t="str">
        <f t="shared" si="0"/>
        <v>urn:immetingen:parameter:id:1365</v>
      </c>
      <c r="D56" s="4" t="str">
        <f>IFERROR(IF(VLOOKUP($C56,'C'!$A$1:$AA$1998,4,FALSE)=0,IF(VLOOKUP($C56,'C'!$A$1:$AA$1998,7,FALSE)=0,IF(VLOOKUP($C56,'C'!$A$1:$AA$1998,10,FALSE)=0,IF(VLOOKUP($C56,'C'!$A$1:$AA$1998,13,FALSE)=0,IF(VLOOKUP($C56,'C'!$A$1:$AA$1998,16,FALSE)=0,VLOOKUP($C56,'C'!$A$1:$AA$1998,19,FALSE),VLOOKUP($C56,'C'!$A$1:$AA$1998,16,FALSE)),VLOOKUP($C56,'C'!$A$1:$AA$1998,13,FALSE)),VLOOKUP($C56,'C'!$A$1:$AA$1998,10,FALSE)),VLOOKUP($C56,'C'!$A$1:$AA$1998,7,FALSE)),VLOOKUP($C56,'C'!$A$1:$AA$1998,4,FALSE)),"")</f>
        <v/>
      </c>
      <c r="E56" s="4" t="str">
        <f>IFERROR(VLOOKUP($C56,'C'!$A$1:$AA$1998,2,FALSE),"")</f>
        <v/>
      </c>
      <c r="F56" s="4" t="str">
        <f>IFERROR(IF(VLOOKUP($C56,'C'!$A$1:$AA$1998,3,FALSE)=1,"&lt;",""),"")</f>
        <v/>
      </c>
      <c r="G56" s="4" t="str">
        <f>IFERROR(VLOOKUP($C56,'C'!$A$1:$AA$1998,5,FALSE),"")</f>
        <v/>
      </c>
      <c r="H56" s="4" t="str">
        <f>IFERROR(IF(VLOOKUP($C56,'C'!$A$1:$AA$1998,6,FALSE)=1,"&lt;",""),"")</f>
        <v/>
      </c>
      <c r="I56" s="4" t="str">
        <f>IFERROR(VLOOKUP($C56,'C'!$A$1:$AA$1998,8,FALSE), "")</f>
        <v/>
      </c>
      <c r="J56" s="4" t="str">
        <f>IFERROR(IF(VLOOKUP($C56,'C'!$A$1:$AA$1998,9,FALSE)=1,"&lt;",""),"")</f>
        <v/>
      </c>
      <c r="K56" s="4" t="str">
        <f>IFERROR(VLOOKUP($C56,'C'!$A$1:$AA$1998,11,FALSE),"")</f>
        <v/>
      </c>
      <c r="L56" s="4" t="str">
        <f>IFERROR(IF(VLOOKUP($C56,'C'!$A$1:$AA$1998,12,FALSE)=1,"&lt;",""),"")</f>
        <v/>
      </c>
      <c r="M56" s="4" t="str">
        <f>IFERROR(VLOOKUP($C56,'C'!$A$1:$AA$1998,14,FALSE),"")</f>
        <v/>
      </c>
      <c r="N56" s="4" t="str">
        <f>IFERROR(IF(VLOOKUP($C56,'C'!$A$1:$AA$1998,15,FALSE)=1,"&lt;",""),"")</f>
        <v/>
      </c>
      <c r="O56" s="4" t="str">
        <f>IFERROR(VLOOKUP($C56,'C'!$A$1:$AA$1998,17,FALSE),"")</f>
        <v/>
      </c>
      <c r="P56" s="4" t="str">
        <f>IFERROR(IF(VLOOKUP($C56,'C'!$A$1:$AA$1998,18,FALSE)=1,"&lt;",""),"")</f>
        <v/>
      </c>
      <c r="T56" s="4" t="str">
        <f t="shared" si="24"/>
        <v/>
      </c>
      <c r="U56" s="4" t="str">
        <f t="shared" si="25"/>
        <v/>
      </c>
      <c r="V56" s="4" t="str">
        <f t="shared" si="26"/>
        <v/>
      </c>
      <c r="W56" s="4" t="str">
        <f t="shared" si="27"/>
        <v/>
      </c>
      <c r="X56" s="4" t="str">
        <f t="shared" si="28"/>
        <v/>
      </c>
      <c r="Y56" s="4" t="str">
        <f t="shared" si="29"/>
        <v/>
      </c>
      <c r="Z56" s="4" t="str">
        <f t="shared" si="30"/>
        <v/>
      </c>
      <c r="AA56" s="4" t="str">
        <f t="shared" si="31"/>
        <v/>
      </c>
      <c r="AB56" s="4" t="str">
        <f t="shared" si="32"/>
        <v/>
      </c>
      <c r="AC56" s="4" t="str">
        <f t="shared" si="33"/>
        <v/>
      </c>
      <c r="AD56" s="4" t="str">
        <f t="shared" si="34"/>
        <v/>
      </c>
      <c r="AE56" s="4" t="str">
        <f t="shared" si="35"/>
        <v/>
      </c>
      <c r="AI56" s="4">
        <f>IFERROR(IF(VLOOKUP(B56,E!$B$1:$AZ$300,16,FALSE)=0,1000000,VLOOKUP(B56,E!$B$1:$AZ$300,16,FALSE)),1000000)</f>
        <v>4.2000000000000003E-2</v>
      </c>
      <c r="AO56" s="14">
        <f>SUM(AO49:AO55)</f>
        <v>0</v>
      </c>
      <c r="AP56" s="14">
        <f>SUM(AP49:AP55)</f>
        <v>0</v>
      </c>
      <c r="AR56" s="14">
        <f>SUM(AR49:AR55)</f>
        <v>0</v>
      </c>
      <c r="AS56" s="14">
        <f>SUM(AS49:AS55)</f>
        <v>0</v>
      </c>
      <c r="AU56" s="14">
        <f>SUM(AU49:AU55)</f>
        <v>0</v>
      </c>
      <c r="AV56" s="14">
        <f>SUM(AV49:AV55)</f>
        <v>0</v>
      </c>
      <c r="AX56" s="14">
        <f>SUM(AX49:AX55)</f>
        <v>0</v>
      </c>
      <c r="AY56" s="14">
        <f>SUM(AY49:AY55)</f>
        <v>0</v>
      </c>
      <c r="BA56" s="14">
        <f>SUM(BA49:BA55)</f>
        <v>0</v>
      </c>
      <c r="BB56" s="14">
        <f>SUM(BB49:BB55)</f>
        <v>0</v>
      </c>
      <c r="BD56" s="14">
        <f>SUM(BD49:BD55)</f>
        <v>0</v>
      </c>
      <c r="BE56" s="14">
        <f>SUM(BE49:BE55)</f>
        <v>0</v>
      </c>
      <c r="BI56" s="13"/>
      <c r="BJ56" s="4">
        <f t="shared" si="41"/>
        <v>-1</v>
      </c>
      <c r="BL56" s="13"/>
      <c r="BM56" s="4">
        <f t="shared" si="19"/>
        <v>-1</v>
      </c>
      <c r="BO56" s="13"/>
      <c r="BP56" s="4">
        <f t="shared" si="20"/>
        <v>-1</v>
      </c>
      <c r="BR56" s="13"/>
      <c r="BS56" s="4">
        <f t="shared" si="21"/>
        <v>-1</v>
      </c>
      <c r="BV56" s="4">
        <f t="shared" si="22"/>
        <v>-1</v>
      </c>
      <c r="BX56" s="13"/>
      <c r="BY56" s="4">
        <f t="shared" si="23"/>
        <v>-1</v>
      </c>
      <c r="CA56" s="13"/>
    </row>
    <row r="57" spans="1:79" x14ac:dyDescent="0.2">
      <c r="A57" s="4" t="s">
        <v>26</v>
      </c>
      <c r="B57" s="4">
        <v>342</v>
      </c>
      <c r="C57" s="4" t="str">
        <f t="shared" si="0"/>
        <v>urn:immetingen:parameter:id:342</v>
      </c>
      <c r="D57" s="4">
        <f>IFERROR(IF(VLOOKUP($C57,'C'!$A$1:$AA$1998,4,FALSE)=0,IF(VLOOKUP($C57,'C'!$A$1:$AA$1998,7,FALSE)=0,IF(VLOOKUP($C57,'C'!$A$1:$AA$1998,10,FALSE)=0,IF(VLOOKUP($C57,'C'!$A$1:$AA$1998,13,FALSE)=0,IF(VLOOKUP($C57,'C'!$A$1:$AA$1998,16,FALSE)=0,VLOOKUP($C57,'C'!$A$1:$AA$1998,19,FALSE),VLOOKUP($C57,'C'!$A$1:$AA$1998,16,FALSE)),VLOOKUP($C57,'C'!$A$1:$AA$1998,13,FALSE)),VLOOKUP($C57,'C'!$A$1:$AA$1998,10,FALSE)),VLOOKUP($C57,'C'!$A$1:$AA$1998,7,FALSE)),VLOOKUP($C57,'C'!$A$1:$AA$1998,4,FALSE)),"")</f>
        <v>14</v>
      </c>
      <c r="E57" s="4">
        <f>IFERROR(VLOOKUP($C57,'C'!$A$1:$AA$1998,2,FALSE),"")</f>
        <v>0.2</v>
      </c>
      <c r="F57" s="4" t="str">
        <f>IFERROR(IF(VLOOKUP($C57,'C'!$A$1:$AA$1998,3,FALSE)=1,"&lt;",""),"")</f>
        <v>&lt;</v>
      </c>
      <c r="G57" s="4">
        <f>IFERROR(VLOOKUP($C57,'C'!$A$1:$AA$1998,5,FALSE),"")</f>
        <v>0.2</v>
      </c>
      <c r="H57" s="4" t="str">
        <f>IFERROR(IF(VLOOKUP($C57,'C'!$A$1:$AA$1998,6,FALSE)=1,"&lt;",""),"")</f>
        <v>&lt;</v>
      </c>
      <c r="I57" s="4">
        <f>IFERROR(VLOOKUP($C57,'C'!$A$1:$AA$1998,8,FALSE), "")</f>
        <v>0.2</v>
      </c>
      <c r="J57" s="4" t="str">
        <f>IFERROR(IF(VLOOKUP($C57,'C'!$A$1:$AA$1998,9,FALSE)=1,"&lt;",""),"")</f>
        <v>&lt;</v>
      </c>
      <c r="K57" s="4">
        <f>IFERROR(VLOOKUP($C57,'C'!$A$1:$AA$1998,11,FALSE),"")</f>
        <v>0.2</v>
      </c>
      <c r="L57" s="4" t="str">
        <f>IFERROR(IF(VLOOKUP($C57,'C'!$A$1:$AA$1998,12,FALSE)=1,"&lt;",""),"")</f>
        <v>&lt;</v>
      </c>
      <c r="M57" s="4">
        <f>IFERROR(VLOOKUP($C57,'C'!$A$1:$AA$1998,14,FALSE),"")</f>
        <v>0</v>
      </c>
      <c r="N57" s="4" t="str">
        <f>IFERROR(IF(VLOOKUP($C57,'C'!$A$1:$AA$1998,15,FALSE)=1,"&lt;",""),"")</f>
        <v/>
      </c>
      <c r="O57" s="4">
        <f>IFERROR(VLOOKUP($C57,'C'!$A$1:$AA$1998,17,FALSE),"")</f>
        <v>0</v>
      </c>
      <c r="P57" s="4" t="str">
        <f>IFERROR(IF(VLOOKUP($C57,'C'!$A$1:$AA$1998,18,FALSE)=1,"&lt;",""),"")</f>
        <v/>
      </c>
      <c r="T57" s="4">
        <f t="shared" si="24"/>
        <v>0.2</v>
      </c>
      <c r="U57" s="4" t="str">
        <f t="shared" si="25"/>
        <v>&lt;</v>
      </c>
      <c r="V57" s="4">
        <f t="shared" si="26"/>
        <v>0.2</v>
      </c>
      <c r="W57" s="4" t="str">
        <f t="shared" si="27"/>
        <v>&lt;</v>
      </c>
      <c r="X57" s="4">
        <f t="shared" si="28"/>
        <v>0.2</v>
      </c>
      <c r="Y57" s="4" t="str">
        <f t="shared" si="29"/>
        <v>&lt;</v>
      </c>
      <c r="Z57" s="4">
        <f t="shared" si="30"/>
        <v>0.2</v>
      </c>
      <c r="AA57" s="4" t="str">
        <f t="shared" si="31"/>
        <v>&lt;</v>
      </c>
      <c r="AB57" s="4">
        <f t="shared" si="32"/>
        <v>0</v>
      </c>
      <c r="AC57" s="4" t="str">
        <f t="shared" si="33"/>
        <v/>
      </c>
      <c r="AD57" s="4">
        <f t="shared" si="34"/>
        <v>0</v>
      </c>
      <c r="AE57" s="4" t="str">
        <f t="shared" si="35"/>
        <v/>
      </c>
      <c r="AI57" s="4">
        <f>IFERROR(IF(VLOOKUP(B57,E!$B$1:$AZ$300,16,FALSE)=0,1000000,VLOOKUP(B57,E!$B$1:$AZ$300,16,FALSE)),1000000)</f>
        <v>0.2</v>
      </c>
      <c r="AO57" s="46">
        <f>IF(T57="",T57,IF(AND(U57="&lt;",T57&lt;=$AI57),-1,(IF(U57="&lt;",0.7*T57,T57))))</f>
        <v>-1</v>
      </c>
      <c r="AP57" s="56"/>
      <c r="AQ57" s="47">
        <f>IF(AO57=-1,IF(SUM(AO57:AO59,AP60:AP61)=-5,0,(0.7*T57)),AO57)</f>
        <v>0</v>
      </c>
      <c r="AR57" s="46">
        <f>IF(V57="",V57,IF(AND(W57="&lt;",V57&lt;=$AI57),-1,(IF(W57="&lt;",0.7*V57,V57))))</f>
        <v>-1</v>
      </c>
      <c r="AS57" s="56"/>
      <c r="AT57" s="47">
        <f>IF(AR57=-1,IF(SUM(AR57:AR59,AS60:AS61)=-5,0,(0.7*V57)),AR57)</f>
        <v>0</v>
      </c>
      <c r="AU57" s="46">
        <f>IF(X57="",X57,IF(AND(Y57="&lt;",X57&lt;=$AI57),-1,(IF(Y57="&lt;",0.7*X57,X57))))</f>
        <v>-1</v>
      </c>
      <c r="AV57" s="56"/>
      <c r="AW57" s="47">
        <f>IF(AU57=-1,IF(SUM(AU57:AU59,AV60:AV61)=-5,0,(0.7*Z57)),AU57)</f>
        <v>0</v>
      </c>
      <c r="AX57" s="46">
        <f>IF(Z57="",Z57,IF(AND(AA57="&lt;",Z57&lt;=$AI57),-1,(IF(AA57="&lt;",0.7*Z57,Z57))))</f>
        <v>-1</v>
      </c>
      <c r="AY57" s="56"/>
      <c r="AZ57" s="47">
        <f>IF(AX57=-1,IF(SUM(AX57:AX59,AY60:AY61)=-5,0,(0.7*AC57)),AX57)</f>
        <v>0</v>
      </c>
      <c r="BA57" s="46">
        <f>IF(AB57="",IF(AND(AC57="&lt;",AB57&lt;=$AI57),-1,(IF(AC57="&lt;",0.7*AB57,AB57))),AB57)</f>
        <v>0</v>
      </c>
      <c r="BB57" s="56"/>
      <c r="BC57" s="47">
        <f>IF(BA57=-1,IF(SUM(BA57:BA59,BB60:BB61)=-5,0,(0.7*AB57)),BA57)</f>
        <v>0</v>
      </c>
      <c r="BD57" s="46">
        <f>IF(AD57="",IF(AND(AE57="&lt;",AD57&lt;=$AI57),-1,(IF(AE57="&lt;",0.7*AD57,AD57))),AD57)</f>
        <v>0</v>
      </c>
      <c r="BE57" s="56"/>
      <c r="BF57" s="47">
        <f>IF(BD57=-1,IF(SUM(BD57:BD59,BE60:BE61)=-5,0,(0.7*AD57)),BD57)</f>
        <v>0</v>
      </c>
      <c r="BI57" s="13"/>
      <c r="BJ57" s="4">
        <f t="shared" si="41"/>
        <v>-1</v>
      </c>
      <c r="BL57" s="13"/>
      <c r="BM57" s="4">
        <f t="shared" si="19"/>
        <v>-1</v>
      </c>
      <c r="BO57" s="13"/>
      <c r="BP57" s="4">
        <f t="shared" si="20"/>
        <v>-1</v>
      </c>
      <c r="BR57" s="13"/>
      <c r="BS57" s="4">
        <f t="shared" si="21"/>
        <v>-1</v>
      </c>
      <c r="BV57" s="4">
        <f t="shared" si="22"/>
        <v>-1</v>
      </c>
      <c r="BX57" s="13"/>
      <c r="BY57" s="4">
        <f t="shared" si="23"/>
        <v>-1</v>
      </c>
      <c r="CA57" s="13"/>
    </row>
    <row r="58" spans="1:79" x14ac:dyDescent="0.2">
      <c r="A58" s="4" t="s">
        <v>28</v>
      </c>
      <c r="B58" s="4">
        <v>1568</v>
      </c>
      <c r="C58" s="4" t="str">
        <f t="shared" si="0"/>
        <v>urn:immetingen:parameter:id:1568</v>
      </c>
      <c r="D58" s="4">
        <f>IFERROR(IF(VLOOKUP($C58,'C'!$A$1:$AA$1998,4,FALSE)=0,IF(VLOOKUP($C58,'C'!$A$1:$AA$1998,7,FALSE)=0,IF(VLOOKUP($C58,'C'!$A$1:$AA$1998,10,FALSE)=0,IF(VLOOKUP($C58,'C'!$A$1:$AA$1998,13,FALSE)=0,IF(VLOOKUP($C58,'C'!$A$1:$AA$1998,16,FALSE)=0,VLOOKUP($C58,'C'!$A$1:$AA$1998,19,FALSE),VLOOKUP($C58,'C'!$A$1:$AA$1998,16,FALSE)),VLOOKUP($C58,'C'!$A$1:$AA$1998,13,FALSE)),VLOOKUP($C58,'C'!$A$1:$AA$1998,10,FALSE)),VLOOKUP($C58,'C'!$A$1:$AA$1998,7,FALSE)),VLOOKUP($C58,'C'!$A$1:$AA$1998,4,FALSE)),"")</f>
        <v>14</v>
      </c>
      <c r="E58" s="4">
        <f>IFERROR(VLOOKUP($C58,'C'!$A$1:$AA$1998,2,FALSE),"")</f>
        <v>0.2</v>
      </c>
      <c r="F58" s="4" t="str">
        <f>IFERROR(IF(VLOOKUP($C58,'C'!$A$1:$AA$1998,3,FALSE)=1,"&lt;",""),"")</f>
        <v>&lt;</v>
      </c>
      <c r="G58" s="4">
        <f>IFERROR(VLOOKUP($C58,'C'!$A$1:$AA$1998,5,FALSE),"")</f>
        <v>0.2</v>
      </c>
      <c r="H58" s="4" t="str">
        <f>IFERROR(IF(VLOOKUP($C58,'C'!$A$1:$AA$1998,6,FALSE)=1,"&lt;",""),"")</f>
        <v>&lt;</v>
      </c>
      <c r="I58" s="4">
        <f>IFERROR(VLOOKUP($C58,'C'!$A$1:$AA$1998,8,FALSE), "")</f>
        <v>0.2</v>
      </c>
      <c r="J58" s="4" t="str">
        <f>IFERROR(IF(VLOOKUP($C58,'C'!$A$1:$AA$1998,9,FALSE)=1,"&lt;",""),"")</f>
        <v>&lt;</v>
      </c>
      <c r="K58" s="4">
        <f>IFERROR(VLOOKUP($C58,'C'!$A$1:$AA$1998,11,FALSE),"")</f>
        <v>0.2</v>
      </c>
      <c r="L58" s="4" t="str">
        <f>IFERROR(IF(VLOOKUP($C58,'C'!$A$1:$AA$1998,12,FALSE)=1,"&lt;",""),"")</f>
        <v>&lt;</v>
      </c>
      <c r="M58" s="4">
        <f>IFERROR(VLOOKUP($C58,'C'!$A$1:$AA$1998,14,FALSE),"")</f>
        <v>0</v>
      </c>
      <c r="N58" s="4" t="str">
        <f>IFERROR(IF(VLOOKUP($C58,'C'!$A$1:$AA$1998,15,FALSE)=1,"&lt;",""),"")</f>
        <v/>
      </c>
      <c r="O58" s="4">
        <f>IFERROR(VLOOKUP($C58,'C'!$A$1:$AA$1998,17,FALSE),"")</f>
        <v>0</v>
      </c>
      <c r="P58" s="4" t="str">
        <f>IFERROR(IF(VLOOKUP($C58,'C'!$A$1:$AA$1998,18,FALSE)=1,"&lt;",""),"")</f>
        <v/>
      </c>
      <c r="T58" s="4">
        <f t="shared" si="24"/>
        <v>0.2</v>
      </c>
      <c r="U58" s="4" t="str">
        <f t="shared" si="25"/>
        <v>&lt;</v>
      </c>
      <c r="V58" s="4">
        <f t="shared" si="26"/>
        <v>0.2</v>
      </c>
      <c r="W58" s="4" t="str">
        <f t="shared" si="27"/>
        <v>&lt;</v>
      </c>
      <c r="X58" s="4">
        <f t="shared" si="28"/>
        <v>0.2</v>
      </c>
      <c r="Y58" s="4" t="str">
        <f t="shared" si="29"/>
        <v>&lt;</v>
      </c>
      <c r="Z58" s="4">
        <f t="shared" si="30"/>
        <v>0.2</v>
      </c>
      <c r="AA58" s="4" t="str">
        <f t="shared" si="31"/>
        <v>&lt;</v>
      </c>
      <c r="AB58" s="4">
        <f t="shared" si="32"/>
        <v>0</v>
      </c>
      <c r="AC58" s="4" t="str">
        <f t="shared" si="33"/>
        <v/>
      </c>
      <c r="AD58" s="4">
        <f t="shared" si="34"/>
        <v>0</v>
      </c>
      <c r="AE58" s="4" t="str">
        <f t="shared" si="35"/>
        <v/>
      </c>
      <c r="AI58" s="4">
        <f>IFERROR(IF(VLOOKUP(B58,E!$B$1:$AZ$300,16,FALSE)=0,1000000,VLOOKUP(B58,E!$B$1:$AZ$300,16,FALSE)),1000000)</f>
        <v>0.2</v>
      </c>
      <c r="AO58" s="48">
        <f>IF(T58="",T58,IF(AND(U58="&lt;",T58&lt;=$AI58),-1,(IF(U58="&lt;",0.7*T58,T58))))</f>
        <v>-1</v>
      </c>
      <c r="AQ58" s="49">
        <f>IF(AO58=-1,IF(SUM(AO57:AO59,AP60:AP61)=-5,0,(0.7*T58)),AO58)</f>
        <v>0</v>
      </c>
      <c r="AR58" s="48">
        <f>IF(V58="",V58,IF(AND(W58="&lt;",V58&lt;=$AI58),-1,(IF(W58="&lt;",0.7*V58,V58))))</f>
        <v>-1</v>
      </c>
      <c r="AT58" s="49">
        <f>IF(AR58=-1,IF(SUM(AR57:AR59,AS60:AS61)=-5,0,(0.7*V58)),AR58)</f>
        <v>0</v>
      </c>
      <c r="AU58" s="48">
        <f>IF(X58="",X58,IF(AND(Y58="&lt;",X58&lt;=$AI58),-1,(IF(Y58="&lt;",0.7*X58,X58))))</f>
        <v>-1</v>
      </c>
      <c r="AW58" s="49">
        <f>IF(AU58=-1,IF(SUM(AU57:AU59,AV60:AV61)=-5,0,(0.7*Z58)),AU58)</f>
        <v>0</v>
      </c>
      <c r="AX58" s="48">
        <f>IF(Z58="",Z58,IF(AND(AA58="&lt;",Z58&lt;=$AI58),-1,(IF(AA58="&lt;",0.7*Z58,Z58))))</f>
        <v>-1</v>
      </c>
      <c r="AZ58" s="49">
        <f>IF(AX58=-1,IF(SUM(AX57:AX59,AY60:AY61)=-5,0,(0.7*AC58)),AX58)</f>
        <v>0</v>
      </c>
      <c r="BA58" s="48">
        <f>IF(AB58="",IF(AND(AC58="&lt;",AB58&lt;=$AI58),-1,(IF(AC58="&lt;",0.7*AB58,AB58))),AB58)</f>
        <v>0</v>
      </c>
      <c r="BC58" s="49">
        <f>IF(BA58=-1,IF(SUM(BA57:BA59,BB60:BB61)=-5,0,(0.7*AC58)),BA58)</f>
        <v>0</v>
      </c>
      <c r="BD58" s="48">
        <f>IF(AD58="",IF(AND(AE58="&lt;",AD58&lt;=$AI58),-1,(IF(AE58="&lt;",0.7*AD58,AD58))),AD58)</f>
        <v>0</v>
      </c>
      <c r="BF58" s="49">
        <f>IF(BD58=-1,IF(SUM(BD57:BD59,BE60:BE61)=-5,0,(0.7*AD58)),BD58)</f>
        <v>0</v>
      </c>
      <c r="BI58" s="13"/>
      <c r="BJ58" s="4">
        <f t="shared" si="41"/>
        <v>-1</v>
      </c>
      <c r="BK58" s="13"/>
      <c r="BL58" s="13"/>
      <c r="BM58" s="4">
        <f t="shared" si="19"/>
        <v>-1</v>
      </c>
      <c r="BN58" s="13"/>
      <c r="BO58" s="13"/>
      <c r="BP58" s="4">
        <f t="shared" si="20"/>
        <v>-1</v>
      </c>
      <c r="BQ58" s="13"/>
      <c r="BR58" s="13"/>
      <c r="BS58" s="4">
        <f t="shared" si="21"/>
        <v>-1</v>
      </c>
      <c r="BT58" s="13"/>
      <c r="BU58" s="13"/>
      <c r="BV58" s="4">
        <f t="shared" si="22"/>
        <v>-1</v>
      </c>
      <c r="BW58" s="13"/>
      <c r="BX58" s="13"/>
      <c r="BY58" s="4">
        <f t="shared" si="23"/>
        <v>-1</v>
      </c>
      <c r="BZ58" s="13"/>
      <c r="CA58" s="13"/>
    </row>
    <row r="59" spans="1:79" x14ac:dyDescent="0.2">
      <c r="A59" s="4" t="s">
        <v>27</v>
      </c>
      <c r="B59" s="4">
        <v>728</v>
      </c>
      <c r="C59" s="4" t="str">
        <f t="shared" si="0"/>
        <v>urn:immetingen:parameter:id:728</v>
      </c>
      <c r="D59" s="4">
        <f>IFERROR(IF(VLOOKUP($C59,'C'!$A$1:$AA$1998,4,FALSE)=0,IF(VLOOKUP($C59,'C'!$A$1:$AA$1998,7,FALSE)=0,IF(VLOOKUP($C59,'C'!$A$1:$AA$1998,10,FALSE)=0,IF(VLOOKUP($C59,'C'!$A$1:$AA$1998,13,FALSE)=0,IF(VLOOKUP($C59,'C'!$A$1:$AA$1998,16,FALSE)=0,VLOOKUP($C59,'C'!$A$1:$AA$1998,19,FALSE),VLOOKUP($C59,'C'!$A$1:$AA$1998,16,FALSE)),VLOOKUP($C59,'C'!$A$1:$AA$1998,13,FALSE)),VLOOKUP($C59,'C'!$A$1:$AA$1998,10,FALSE)),VLOOKUP($C59,'C'!$A$1:$AA$1998,7,FALSE)),VLOOKUP($C59,'C'!$A$1:$AA$1998,4,FALSE)),"")</f>
        <v>14</v>
      </c>
      <c r="E59" s="4">
        <f>IFERROR(VLOOKUP($C59,'C'!$A$1:$AA$1998,2,FALSE),"")</f>
        <v>0.2</v>
      </c>
      <c r="F59" s="4" t="str">
        <f>IFERROR(IF(VLOOKUP($C59,'C'!$A$1:$AA$1998,3,FALSE)=1,"&lt;",""),"")</f>
        <v>&lt;</v>
      </c>
      <c r="G59" s="4">
        <f>IFERROR(VLOOKUP($C59,'C'!$A$1:$AA$1998,5,FALSE),"")</f>
        <v>0.2</v>
      </c>
      <c r="H59" s="4" t="str">
        <f>IFERROR(IF(VLOOKUP($C59,'C'!$A$1:$AA$1998,6,FALSE)=1,"&lt;",""),"")</f>
        <v>&lt;</v>
      </c>
      <c r="I59" s="4">
        <f>IFERROR(VLOOKUP($C59,'C'!$A$1:$AA$1998,8,FALSE), "")</f>
        <v>0.2</v>
      </c>
      <c r="J59" s="4" t="str">
        <f>IFERROR(IF(VLOOKUP($C59,'C'!$A$1:$AA$1998,9,FALSE)=1,"&lt;",""),"")</f>
        <v>&lt;</v>
      </c>
      <c r="K59" s="4">
        <f>IFERROR(VLOOKUP($C59,'C'!$A$1:$AA$1998,11,FALSE),"")</f>
        <v>0.2</v>
      </c>
      <c r="L59" s="4" t="str">
        <f>IFERROR(IF(VLOOKUP($C59,'C'!$A$1:$AA$1998,12,FALSE)=1,"&lt;",""),"")</f>
        <v>&lt;</v>
      </c>
      <c r="M59" s="4">
        <f>IFERROR(VLOOKUP($C59,'C'!$A$1:$AA$1998,14,FALSE),"")</f>
        <v>0</v>
      </c>
      <c r="N59" s="4" t="str">
        <f>IFERROR(IF(VLOOKUP($C59,'C'!$A$1:$AA$1998,15,FALSE)=1,"&lt;",""),"")</f>
        <v/>
      </c>
      <c r="O59" s="4">
        <f>IFERROR(VLOOKUP($C59,'C'!$A$1:$AA$1998,17,FALSE),"")</f>
        <v>0</v>
      </c>
      <c r="P59" s="4" t="str">
        <f>IFERROR(IF(VLOOKUP($C59,'C'!$A$1:$AA$1998,18,FALSE)=1,"&lt;",""),"")</f>
        <v/>
      </c>
      <c r="T59" s="4">
        <f t="shared" si="24"/>
        <v>0.2</v>
      </c>
      <c r="U59" s="4" t="str">
        <f t="shared" si="25"/>
        <v>&lt;</v>
      </c>
      <c r="V59" s="4">
        <f t="shared" si="26"/>
        <v>0.2</v>
      </c>
      <c r="W59" s="4" t="str">
        <f t="shared" si="27"/>
        <v>&lt;</v>
      </c>
      <c r="X59" s="4">
        <f t="shared" si="28"/>
        <v>0.2</v>
      </c>
      <c r="Y59" s="4" t="str">
        <f t="shared" si="29"/>
        <v>&lt;</v>
      </c>
      <c r="Z59" s="4">
        <f t="shared" si="30"/>
        <v>0.2</v>
      </c>
      <c r="AA59" s="4" t="str">
        <f t="shared" si="31"/>
        <v>&lt;</v>
      </c>
      <c r="AB59" s="4">
        <f t="shared" si="32"/>
        <v>0</v>
      </c>
      <c r="AC59" s="4" t="str">
        <f t="shared" si="33"/>
        <v/>
      </c>
      <c r="AD59" s="4">
        <f t="shared" si="34"/>
        <v>0</v>
      </c>
      <c r="AE59" s="4" t="str">
        <f t="shared" si="35"/>
        <v/>
      </c>
      <c r="AI59" s="4">
        <f>IFERROR(IF(VLOOKUP(B59,E!$B$1:$AZ$300,16,FALSE)=0,1000000,VLOOKUP(B59,E!$B$1:$AZ$300,16,FALSE)),1000000)</f>
        <v>0.2</v>
      </c>
      <c r="AO59" s="48">
        <f>IF(T59="",T59,IF(AND(U59="&lt;",T59&lt;=$AI59),-1,(IF(U59="&lt;",0.7*T59,T59))))</f>
        <v>-1</v>
      </c>
      <c r="AQ59" s="49">
        <f>IF(AO59=-1,IF(SUM(AO57:AO59,AP60:AP61)=-5,0,(0.7*T59)),T59)</f>
        <v>0</v>
      </c>
      <c r="AR59" s="48">
        <f>IF(V59="",V59,IF(AND(W59="&lt;",V59&lt;=$AI59),-1,(IF(W59="&lt;",0.7*V59,V59))))</f>
        <v>-1</v>
      </c>
      <c r="AT59" s="49">
        <f>IF(AR59=-1,IF(SUM(AR57:AR59,AS60:AS61)=-5,0,(0.7*V59)),AR59)</f>
        <v>0</v>
      </c>
      <c r="AU59" s="48">
        <f>IF(X59="",X59,IF(AND(Y59="&lt;",X59&lt;=$AI59),-1,(IF(Y59="&lt;",0.7*X59,X59))))</f>
        <v>-1</v>
      </c>
      <c r="AW59" s="49">
        <f>IF(AU59=-1,IF(SUM(AU57:AU59,AV60:AV61)=-5,0,(0.7*Z59)),AU59)</f>
        <v>0</v>
      </c>
      <c r="AX59" s="48">
        <f>IF(Z59="",Z59,IF(AND(AA59="&lt;",Z59&lt;=$AI59),-1,(IF(AA59="&lt;",0.7*Z59,Z59))))</f>
        <v>-1</v>
      </c>
      <c r="AZ59" s="49">
        <f>IF(AX59=-1,IF(SUM(AX57:AX59,AY60:AY61)=-5,0,(0.7*AC59)),AX59)</f>
        <v>0</v>
      </c>
      <c r="BA59" s="48">
        <f>IF(AB59="",IF(AND(AC59="&lt;",AB59&lt;=$AI59),-1,(IF(AC59="&lt;",0.7*AB59,AB59))),AB59)</f>
        <v>0</v>
      </c>
      <c r="BC59" s="49">
        <f>IF(BA59=-1,IF(SUM(BA57:BA59,BB60:BB61)=-5,0,(0.7*AC59)),BA59)</f>
        <v>0</v>
      </c>
      <c r="BD59" s="48">
        <f>IF(AD59="",IF(AND(AE59="&lt;",AD59&lt;=$AI59),-1,(IF(AE59="&lt;",0.7*AD59,AD59))),AD59)</f>
        <v>0</v>
      </c>
      <c r="BF59" s="49">
        <f>IF(BD59=-1,IF(SUM(BD57:BD59,BE60:BE61)=-5,0,(0.7*AD59)),BD59)</f>
        <v>0</v>
      </c>
      <c r="BJ59" s="4">
        <f t="shared" si="41"/>
        <v>-1</v>
      </c>
      <c r="BM59" s="4">
        <f t="shared" si="19"/>
        <v>-1</v>
      </c>
      <c r="BP59" s="4">
        <f t="shared" si="20"/>
        <v>-1</v>
      </c>
      <c r="BS59" s="4">
        <f t="shared" si="21"/>
        <v>-1</v>
      </c>
      <c r="BV59" s="4">
        <f t="shared" si="22"/>
        <v>-1</v>
      </c>
      <c r="BY59" s="4">
        <f t="shared" si="23"/>
        <v>-1</v>
      </c>
    </row>
    <row r="60" spans="1:79" x14ac:dyDescent="0.2">
      <c r="A60" s="4" t="s">
        <v>1816</v>
      </c>
      <c r="B60" s="4">
        <v>1341</v>
      </c>
      <c r="C60" s="4" t="str">
        <f t="shared" si="0"/>
        <v>urn:immetingen:parameter:id:1341</v>
      </c>
      <c r="D60" s="4">
        <f>IFERROR(IF(VLOOKUP($C60,'C'!$A$1:$AA$1998,4,FALSE)=0,IF(VLOOKUP($C60,'C'!$A$1:$AA$1998,7,FALSE)=0,IF(VLOOKUP($C60,'C'!$A$1:$AA$1998,10,FALSE)=0,IF(VLOOKUP($C60,'C'!$A$1:$AA$1998,13,FALSE)=0,IF(VLOOKUP($C60,'C'!$A$1:$AA$1998,16,FALSE)=0,VLOOKUP($C60,'C'!$A$1:$AA$1998,19,FALSE),VLOOKUP($C60,'C'!$A$1:$AA$1998,16,FALSE)),VLOOKUP($C60,'C'!$A$1:$AA$1998,13,FALSE)),VLOOKUP($C60,'C'!$A$1:$AA$1998,10,FALSE)),VLOOKUP($C60,'C'!$A$1:$AA$1998,7,FALSE)),VLOOKUP($C60,'C'!$A$1:$AA$1998,4,FALSE)),"")</f>
        <v>14</v>
      </c>
      <c r="E60" s="4">
        <f>IFERROR(VLOOKUP($C60,'C'!$A$1:$AA$1998,2,FALSE),"")</f>
        <v>0.1</v>
      </c>
      <c r="F60" s="4" t="str">
        <f>IFERROR(IF(VLOOKUP($C60,'C'!$A$1:$AA$1998,3,FALSE)=1,"&lt;",""),"")</f>
        <v>&lt;</v>
      </c>
      <c r="G60" s="4">
        <f>IFERROR(VLOOKUP($C60,'C'!$A$1:$AA$1998,5,FALSE),"")</f>
        <v>0.1</v>
      </c>
      <c r="H60" s="4" t="str">
        <f>IFERROR(IF(VLOOKUP($C60,'C'!$A$1:$AA$1998,6,FALSE)=1,"&lt;",""),"")</f>
        <v>&lt;</v>
      </c>
      <c r="I60" s="4">
        <f>IFERROR(VLOOKUP($C60,'C'!$A$1:$AA$1998,8,FALSE), "")</f>
        <v>0.1</v>
      </c>
      <c r="J60" s="4" t="str">
        <f>IFERROR(IF(VLOOKUP($C60,'C'!$A$1:$AA$1998,9,FALSE)=1,"&lt;",""),"")</f>
        <v>&lt;</v>
      </c>
      <c r="K60" s="4">
        <f>IFERROR(VLOOKUP($C60,'C'!$A$1:$AA$1998,11,FALSE),"")</f>
        <v>0.1</v>
      </c>
      <c r="L60" s="4" t="str">
        <f>IFERROR(IF(VLOOKUP($C60,'C'!$A$1:$AA$1998,12,FALSE)=1,"&lt;",""),"")</f>
        <v>&lt;</v>
      </c>
      <c r="M60" s="4">
        <f>IFERROR(VLOOKUP($C60,'C'!$A$1:$AA$1998,14,FALSE),"")</f>
        <v>0</v>
      </c>
      <c r="N60" s="4" t="str">
        <f>IFERROR(IF(VLOOKUP($C60,'C'!$A$1:$AA$1998,15,FALSE)=1,"&lt;",""),"")</f>
        <v/>
      </c>
      <c r="O60" s="4">
        <f>IFERROR(VLOOKUP($C60,'C'!$A$1:$AA$1998,17,FALSE),"")</f>
        <v>0</v>
      </c>
      <c r="P60" s="4" t="str">
        <f>IFERROR(IF(VLOOKUP($C60,'C'!$A$1:$AA$1998,18,FALSE)=1,"&lt;",""),"")</f>
        <v/>
      </c>
      <c r="T60" s="4">
        <f t="shared" si="24"/>
        <v>0.1</v>
      </c>
      <c r="U60" s="4" t="str">
        <f t="shared" si="25"/>
        <v>&lt;</v>
      </c>
      <c r="V60" s="4">
        <f t="shared" si="26"/>
        <v>0.1</v>
      </c>
      <c r="W60" s="4" t="str">
        <f t="shared" si="27"/>
        <v>&lt;</v>
      </c>
      <c r="X60" s="4">
        <f t="shared" si="28"/>
        <v>0.1</v>
      </c>
      <c r="Y60" s="4" t="str">
        <f t="shared" si="29"/>
        <v>&lt;</v>
      </c>
      <c r="Z60" s="4">
        <f t="shared" si="30"/>
        <v>0.1</v>
      </c>
      <c r="AA60" s="4" t="str">
        <f t="shared" si="31"/>
        <v>&lt;</v>
      </c>
      <c r="AB60" s="4">
        <f t="shared" si="32"/>
        <v>0</v>
      </c>
      <c r="AC60" s="4" t="str">
        <f t="shared" si="33"/>
        <v/>
      </c>
      <c r="AD60" s="4">
        <f t="shared" si="34"/>
        <v>0</v>
      </c>
      <c r="AE60" s="4" t="str">
        <f t="shared" si="35"/>
        <v/>
      </c>
      <c r="AI60" s="4">
        <f>IFERROR(IF(VLOOKUP(B60,E!$B$1:$AZ$300,16,FALSE)=0,1000000,VLOOKUP(B60,E!$B$1:$AZ$300,16,FALSE)),1000000)</f>
        <v>1000000</v>
      </c>
      <c r="AO60" s="50">
        <f>IF(AP60=-1,IF(SUM(AP60:AP61)=-2,0,(0.7*T60)),AP60)</f>
        <v>0</v>
      </c>
      <c r="AP60" s="14">
        <f>IF(U60="&lt;",IF((T60&lt;=$AI60),-1,0.7*T60),T60)</f>
        <v>-1</v>
      </c>
      <c r="AQ60" s="49"/>
      <c r="AR60" s="50">
        <f>IF(AS60=-1,IF(SUM(AS60:AS61)=-2,0,(0.7*V60)),AS60)</f>
        <v>0</v>
      </c>
      <c r="AS60" s="14">
        <f>IF(W60="&lt;",IF((V60&lt;=$AI60),-1,0.7*V60),V60)</f>
        <v>-1</v>
      </c>
      <c r="AT60" s="49"/>
      <c r="AU60" s="50">
        <f t="shared" ref="AU60" si="54">IF(AV60=-1,IF(SUM(AV60:AV61)=-2,0,(0.7*X60)),AV60)</f>
        <v>0</v>
      </c>
      <c r="AV60" s="14">
        <f>IF(Y60="&lt;",IF((X60&lt;=$AI60),-1,0.7*X60),X60)</f>
        <v>-1</v>
      </c>
      <c r="AW60" s="49"/>
      <c r="AX60" s="50">
        <f t="shared" ref="AX60" si="55">IF(AY60=-1,IF(SUM(AY60:AY61)=-2,0,(0.7*Z60)),AY60)</f>
        <v>0</v>
      </c>
      <c r="AY60" s="14">
        <f>IF(AA60="&lt;",IF((Z60&lt;=$AI60),-1,0.7*Z60),Z60)</f>
        <v>-1</v>
      </c>
      <c r="AZ60" s="49"/>
      <c r="BA60" s="50">
        <f t="shared" ref="BA60" si="56">IF(BB60=-1,IF(SUM(BB60:BB61)=-2,0,(0.7*AB60)),BB60)</f>
        <v>0</v>
      </c>
      <c r="BB60" s="14">
        <f>IF(AC60="&lt;",IF((AB60&lt;=$AI60),-1,0.7*AB60),AB60)</f>
        <v>0</v>
      </c>
      <c r="BC60" s="49"/>
      <c r="BD60" s="50">
        <f t="shared" ref="BD60" si="57">IF(BE60=-1,IF(SUM(BE60:BE61)=-2,0,(0.7*AD60)),BE60)</f>
        <v>0</v>
      </c>
      <c r="BE60" s="14">
        <f>IF(AE60="&lt;",IF((AD60&lt;=$AI60),-1,0.7*AD60),AD60)</f>
        <v>0</v>
      </c>
      <c r="BF60" s="49"/>
      <c r="BJ60" s="4">
        <f t="shared" si="41"/>
        <v>-1</v>
      </c>
      <c r="BM60" s="4">
        <f t="shared" si="19"/>
        <v>-1</v>
      </c>
      <c r="BP60" s="4">
        <f t="shared" si="20"/>
        <v>-1</v>
      </c>
      <c r="BS60" s="4">
        <f t="shared" si="21"/>
        <v>-1</v>
      </c>
      <c r="BV60" s="4">
        <f t="shared" si="22"/>
        <v>-1</v>
      </c>
      <c r="BY60" s="4">
        <f t="shared" si="23"/>
        <v>-1</v>
      </c>
    </row>
    <row r="61" spans="1:79" x14ac:dyDescent="0.2">
      <c r="A61" s="4" t="s">
        <v>1817</v>
      </c>
      <c r="B61" s="4">
        <v>1143</v>
      </c>
      <c r="C61" s="4" t="str">
        <f t="shared" si="0"/>
        <v>urn:immetingen:parameter:id:1143</v>
      </c>
      <c r="D61" s="4">
        <f>IFERROR(IF(VLOOKUP($C61,'C'!$A$1:$AA$1998,4,FALSE)=0,IF(VLOOKUP($C61,'C'!$A$1:$AA$1998,7,FALSE)=0,IF(VLOOKUP($C61,'C'!$A$1:$AA$1998,10,FALSE)=0,IF(VLOOKUP($C61,'C'!$A$1:$AA$1998,13,FALSE)=0,IF(VLOOKUP($C61,'C'!$A$1:$AA$1998,16,FALSE)=0,VLOOKUP($C61,'C'!$A$1:$AA$1998,19,FALSE),VLOOKUP($C61,'C'!$A$1:$AA$1998,16,FALSE)),VLOOKUP($C61,'C'!$A$1:$AA$1998,13,FALSE)),VLOOKUP($C61,'C'!$A$1:$AA$1998,10,FALSE)),VLOOKUP($C61,'C'!$A$1:$AA$1998,7,FALSE)),VLOOKUP($C61,'C'!$A$1:$AA$1998,4,FALSE)),"")</f>
        <v>14</v>
      </c>
      <c r="E61" s="4">
        <f>IFERROR(VLOOKUP($C61,'C'!$A$1:$AA$1998,2,FALSE),"")</f>
        <v>0.2</v>
      </c>
      <c r="F61" s="4" t="str">
        <f>IFERROR(IF(VLOOKUP($C61,'C'!$A$1:$AA$1998,3,FALSE)=1,"&lt;",""),"")</f>
        <v>&lt;</v>
      </c>
      <c r="G61" s="4">
        <f>IFERROR(VLOOKUP($C61,'C'!$A$1:$AA$1998,5,FALSE),"")</f>
        <v>0.2</v>
      </c>
      <c r="H61" s="4" t="str">
        <f>IFERROR(IF(VLOOKUP($C61,'C'!$A$1:$AA$1998,6,FALSE)=1,"&lt;",""),"")</f>
        <v>&lt;</v>
      </c>
      <c r="I61" s="4">
        <f>IFERROR(VLOOKUP($C61,'C'!$A$1:$AA$1998,8,FALSE), "")</f>
        <v>0.2</v>
      </c>
      <c r="J61" s="4" t="str">
        <f>IFERROR(IF(VLOOKUP($C61,'C'!$A$1:$AA$1998,9,FALSE)=1,"&lt;",""),"")</f>
        <v>&lt;</v>
      </c>
      <c r="K61" s="4">
        <f>IFERROR(VLOOKUP($C61,'C'!$A$1:$AA$1998,11,FALSE),"")</f>
        <v>0.2</v>
      </c>
      <c r="L61" s="4" t="str">
        <f>IFERROR(IF(VLOOKUP($C61,'C'!$A$1:$AA$1998,12,FALSE)=1,"&lt;",""),"")</f>
        <v>&lt;</v>
      </c>
      <c r="M61" s="4">
        <f>IFERROR(VLOOKUP($C61,'C'!$A$1:$AA$1998,14,FALSE),"")</f>
        <v>0</v>
      </c>
      <c r="N61" s="4" t="str">
        <f>IFERROR(IF(VLOOKUP($C61,'C'!$A$1:$AA$1998,15,FALSE)=1,"&lt;",""),"")</f>
        <v/>
      </c>
      <c r="O61" s="4">
        <f>IFERROR(VLOOKUP($C61,'C'!$A$1:$AA$1998,17,FALSE),"")</f>
        <v>0</v>
      </c>
      <c r="P61" s="4" t="str">
        <f>IFERROR(IF(VLOOKUP($C61,'C'!$A$1:$AA$1998,18,FALSE)=1,"&lt;",""),"")</f>
        <v/>
      </c>
      <c r="T61" s="4">
        <f t="shared" si="24"/>
        <v>0.2</v>
      </c>
      <c r="U61" s="4" t="str">
        <f t="shared" si="25"/>
        <v>&lt;</v>
      </c>
      <c r="V61" s="4">
        <f t="shared" si="26"/>
        <v>0.2</v>
      </c>
      <c r="W61" s="4" t="str">
        <f t="shared" si="27"/>
        <v>&lt;</v>
      </c>
      <c r="X61" s="4">
        <f t="shared" si="28"/>
        <v>0.2</v>
      </c>
      <c r="Y61" s="4" t="str">
        <f t="shared" si="29"/>
        <v>&lt;</v>
      </c>
      <c r="Z61" s="4">
        <f t="shared" si="30"/>
        <v>0.2</v>
      </c>
      <c r="AA61" s="4" t="str">
        <f t="shared" si="31"/>
        <v>&lt;</v>
      </c>
      <c r="AB61" s="4">
        <f t="shared" si="32"/>
        <v>0</v>
      </c>
      <c r="AC61" s="4" t="str">
        <f t="shared" si="33"/>
        <v/>
      </c>
      <c r="AD61" s="4">
        <f t="shared" si="34"/>
        <v>0</v>
      </c>
      <c r="AE61" s="4" t="str">
        <f t="shared" si="35"/>
        <v/>
      </c>
      <c r="AI61" s="4">
        <f>IFERROR(IF(VLOOKUP(B61,E!$B$1:$AZ$300,16,FALSE)=0,1000000,VLOOKUP(B61,E!$B$1:$AZ$300,16,FALSE)),1000000)</f>
        <v>1000000</v>
      </c>
      <c r="AO61" s="50">
        <f>IF(AP61=-1,IF(SUM(AP60:AP61)=-2,0,(0.7*T61)),AP61)</f>
        <v>0</v>
      </c>
      <c r="AP61" s="14">
        <f>IF(U61="&lt;",IF((T61&lt;=$AI61),-1,0.7*T61),T61)</f>
        <v>-1</v>
      </c>
      <c r="AQ61" s="49"/>
      <c r="AR61" s="50">
        <f>IF(AS61=-1,IF(SUM(AS60:AS61)=-2,0,(0.7*W61)),AS61)</f>
        <v>0</v>
      </c>
      <c r="AS61" s="14">
        <f>IF(W61="&lt;",IF((V61&lt;=$AI61),-1,0.7*V61),V61)</f>
        <v>-1</v>
      </c>
      <c r="AT61" s="49"/>
      <c r="AU61" s="50">
        <f>IF(AV61=-1,IF(SUM(AV60:AV61)=-2,0,(0.7*X61)),AV61)</f>
        <v>0</v>
      </c>
      <c r="AV61" s="14">
        <f>IF(Y61="&lt;",IF((X61&lt;=$AI61),-1,0.7*X61),X61)</f>
        <v>-1</v>
      </c>
      <c r="AW61" s="49"/>
      <c r="AX61" s="50">
        <f>IF(AY61=-1,IF(SUM(AY60:AY61)=-2,0,(0.7*Z61)),AY61)</f>
        <v>0</v>
      </c>
      <c r="AY61" s="14">
        <f>IF(AA61="&lt;",IF((Z61&lt;=$AI61),-1,0.7*Z61),Z61)</f>
        <v>-1</v>
      </c>
      <c r="AZ61" s="49"/>
      <c r="BA61" s="50">
        <f>IF(BB60=-1,IF(SUM(BB60:BB61)=-2,0,(0.7*AB61)),BB60)</f>
        <v>0</v>
      </c>
      <c r="BB61" s="14">
        <f>IF(AC61="&lt;",IF((AB61&lt;=$AI61),-1,0.7*AB61),AB61)</f>
        <v>0</v>
      </c>
      <c r="BC61" s="49"/>
      <c r="BD61" s="50">
        <f>IF(BE60=-1,IF(SUM(BE60:BE61)=-2,0,(0.7*AD61)),BE60)</f>
        <v>0</v>
      </c>
      <c r="BE61" s="14">
        <f>IF(AE61="&lt;",IF((AD61&lt;=$AI61),-1,0.7*AD61),AD61)</f>
        <v>0</v>
      </c>
      <c r="BF61" s="49"/>
      <c r="BJ61" s="4">
        <f t="shared" si="41"/>
        <v>-1</v>
      </c>
      <c r="BM61" s="4">
        <f t="shared" si="19"/>
        <v>-1</v>
      </c>
      <c r="BP61" s="4">
        <f t="shared" si="20"/>
        <v>-1</v>
      </c>
      <c r="BS61" s="4">
        <f t="shared" si="21"/>
        <v>-1</v>
      </c>
      <c r="BV61" s="4">
        <f t="shared" si="22"/>
        <v>-1</v>
      </c>
      <c r="BY61" s="4">
        <f t="shared" si="23"/>
        <v>-1</v>
      </c>
    </row>
    <row r="62" spans="1:79" x14ac:dyDescent="0.2">
      <c r="A62" s="4" t="s">
        <v>121</v>
      </c>
      <c r="B62" s="4">
        <v>1686</v>
      </c>
      <c r="C62" s="4" t="str">
        <f t="shared" si="0"/>
        <v>urn:immetingen:parameter:id:1686</v>
      </c>
      <c r="D62" s="4">
        <f>IFERROR(IF(VLOOKUP($C62,'C'!$A$1:$AA$1998,4,FALSE)=0,IF(VLOOKUP($C62,'C'!$A$1:$AA$1998,7,FALSE)=0,IF(VLOOKUP($C62,'C'!$A$1:$AA$1998,10,FALSE)=0,IF(VLOOKUP($C62,'C'!$A$1:$AA$1998,13,FALSE)=0,IF(VLOOKUP($C62,'C'!$A$1:$AA$1998,16,FALSE)=0,VLOOKUP($C62,'C'!$A$1:$AA$1998,19,FALSE),VLOOKUP($C62,'C'!$A$1:$AA$1998,16,FALSE)),VLOOKUP($C62,'C'!$A$1:$AA$1998,13,FALSE)),VLOOKUP($C62,'C'!$A$1:$AA$1998,10,FALSE)),VLOOKUP($C62,'C'!$A$1:$AA$1998,7,FALSE)),VLOOKUP($C62,'C'!$A$1:$AA$1998,4,FALSE)),"")</f>
        <v>14</v>
      </c>
      <c r="E62" s="14">
        <f>IF(AND(F60="&lt;",F61="&lt;"),SUM(E60:E61),AO62)</f>
        <v>0.30000000000000004</v>
      </c>
      <c r="F62" s="14" t="str">
        <f>IF(AND(F60="&lt;",F61="&lt;"),"&lt;","")</f>
        <v>&lt;</v>
      </c>
      <c r="G62" s="14">
        <f>IF(AND(H60="&lt;",H61="&lt;"),SUM(G60:G61),AR62)</f>
        <v>0.30000000000000004</v>
      </c>
      <c r="H62" s="14" t="str">
        <f>IF(AND(H60="&lt;",H61="&lt;"),"&lt;","")</f>
        <v>&lt;</v>
      </c>
      <c r="I62" s="14">
        <f>IF(AND(J60="&lt;",J61="&lt;"),SUM(I60:I61),AU62)</f>
        <v>0.30000000000000004</v>
      </c>
      <c r="J62" s="14" t="str">
        <f>IF(AND(J60="&lt;",J61="&lt;"),"&lt;","")</f>
        <v>&lt;</v>
      </c>
      <c r="K62" s="14">
        <f>IF(AND(L60="&lt;",L61="&lt;"),SUM(K60:K61),AX62)</f>
        <v>0.30000000000000004</v>
      </c>
      <c r="L62" s="14" t="str">
        <f>IF(AND(L60="&lt;",L61="&lt;"),"&lt;","")</f>
        <v>&lt;</v>
      </c>
      <c r="M62" s="14">
        <f>IF(AND(N60="&lt;",N61="&lt;"),SUM(M60:M61),BA62)</f>
        <v>0</v>
      </c>
      <c r="N62" s="14" t="str">
        <f>IF(AND(N60="&lt;",N61="&lt;"),"&lt;","")</f>
        <v/>
      </c>
      <c r="O62" s="14">
        <f>IF(AND(P60="&lt;",P61="&lt;"),SUM(O60:O61),BD62)</f>
        <v>0</v>
      </c>
      <c r="P62" s="14" t="str">
        <f>IF(AND(P60="&lt;",P61="&lt;"),"&lt;","")</f>
        <v/>
      </c>
      <c r="T62" s="4">
        <f t="shared" si="24"/>
        <v>0.30000000000000004</v>
      </c>
      <c r="U62" s="4" t="str">
        <f t="shared" si="25"/>
        <v>&lt;</v>
      </c>
      <c r="V62" s="4">
        <f t="shared" si="26"/>
        <v>0.30000000000000004</v>
      </c>
      <c r="W62" s="4" t="str">
        <f t="shared" si="27"/>
        <v>&lt;</v>
      </c>
      <c r="X62" s="4">
        <f t="shared" si="28"/>
        <v>0.30000000000000004</v>
      </c>
      <c r="Y62" s="4" t="str">
        <f t="shared" si="29"/>
        <v>&lt;</v>
      </c>
      <c r="Z62" s="4">
        <f t="shared" si="30"/>
        <v>0.30000000000000004</v>
      </c>
      <c r="AA62" s="4" t="str">
        <f t="shared" si="31"/>
        <v>&lt;</v>
      </c>
      <c r="AB62" s="4">
        <f t="shared" si="32"/>
        <v>0</v>
      </c>
      <c r="AC62" s="4" t="str">
        <f t="shared" si="33"/>
        <v/>
      </c>
      <c r="AD62" s="4">
        <f t="shared" si="34"/>
        <v>0</v>
      </c>
      <c r="AE62" s="4" t="str">
        <f t="shared" si="35"/>
        <v/>
      </c>
      <c r="AI62" s="4">
        <f>IFERROR(IF(VLOOKUP(B62,E!$B$1:$AZ$300,16,FALSE)=0,1000000,VLOOKUP(B62,E!$B$1:$AZ$300,16,FALSE)),1000000)</f>
        <v>0.3</v>
      </c>
      <c r="AO62" s="50">
        <f>SUM(AO60:AO61)</f>
        <v>0</v>
      </c>
      <c r="AP62" s="18">
        <f>IF(T60="","",IF(AO62=0,SUM(T60:T61),AO62))</f>
        <v>0.30000000000000004</v>
      </c>
      <c r="AQ62" s="51"/>
      <c r="AR62" s="50">
        <f>SUM(AR60:AR61)</f>
        <v>0</v>
      </c>
      <c r="AS62" s="18">
        <f>IF(V60="","",IF(AR62=0,SUM(V60:V61),AR62))</f>
        <v>0.30000000000000004</v>
      </c>
      <c r="AT62" s="51"/>
      <c r="AU62" s="50">
        <f t="shared" ref="AU62" si="58">SUM(AU60:AU61)</f>
        <v>0</v>
      </c>
      <c r="AV62" s="18">
        <f t="shared" ref="AV62" si="59">IF(X60="","",IF(AU62=0,SUM(X60:X61),AU62))</f>
        <v>0.30000000000000004</v>
      </c>
      <c r="AW62" s="51"/>
      <c r="AX62" s="50">
        <f t="shared" ref="AX62" si="60">SUM(AX60:AX61)</f>
        <v>0</v>
      </c>
      <c r="AY62" s="18">
        <f t="shared" ref="AY62" si="61">IF(Z60="","",IF(AX62=0,SUM(Z60:Z61),AX62))</f>
        <v>0.30000000000000004</v>
      </c>
      <c r="AZ62" s="51"/>
      <c r="BA62" s="50">
        <f t="shared" ref="BA62" si="62">SUM(BA60:BA61)</f>
        <v>0</v>
      </c>
      <c r="BB62" s="18">
        <f t="shared" ref="BB62" si="63">IF(AB60="","",IF(BA62=0,SUM(AB60:AB61),BA62))</f>
        <v>0</v>
      </c>
      <c r="BC62" s="51"/>
      <c r="BD62" s="50">
        <f t="shared" ref="BD62" si="64">SUM(BD60:BD61)</f>
        <v>0</v>
      </c>
      <c r="BE62" s="18">
        <f>IF(AD60="","",IF(BD62=0,SUM(AD60:AD61),BD62))</f>
        <v>0</v>
      </c>
      <c r="BF62" s="49"/>
      <c r="BJ62" s="4">
        <f t="shared" si="41"/>
        <v>-1</v>
      </c>
      <c r="BM62" s="4">
        <f t="shared" si="19"/>
        <v>-1</v>
      </c>
      <c r="BP62" s="4">
        <f t="shared" si="20"/>
        <v>-1</v>
      </c>
      <c r="BS62" s="4">
        <f t="shared" si="21"/>
        <v>-1</v>
      </c>
      <c r="BV62" s="4">
        <f t="shared" si="22"/>
        <v>-1</v>
      </c>
      <c r="BY62" s="4">
        <f t="shared" si="23"/>
        <v>-1</v>
      </c>
    </row>
    <row r="63" spans="1:79" x14ac:dyDescent="0.2">
      <c r="A63" s="4" t="s">
        <v>122</v>
      </c>
      <c r="B63" s="4">
        <v>401</v>
      </c>
      <c r="C63" s="4" t="str">
        <f t="shared" si="0"/>
        <v>urn:immetingen:parameter:id:401</v>
      </c>
      <c r="D63" s="4">
        <f>IFERROR(IF(VLOOKUP($C63,'C'!$A$1:$AA$1998,4,FALSE)=0,IF(VLOOKUP($C63,'C'!$A$1:$AA$1998,7,FALSE)=0,IF(VLOOKUP($C63,'C'!$A$1:$AA$1998,10,FALSE)=0,IF(VLOOKUP($C63,'C'!$A$1:$AA$1998,13,FALSE)=0,IF(VLOOKUP($C63,'C'!$A$1:$AA$1998,16,FALSE)=0,VLOOKUP($C63,'C'!$A$1:$AA$1998,19,FALSE),VLOOKUP($C63,'C'!$A$1:$AA$1998,16,FALSE)),VLOOKUP($C63,'C'!$A$1:$AA$1998,13,FALSE)),VLOOKUP($C63,'C'!$A$1:$AA$1998,10,FALSE)),VLOOKUP($C63,'C'!$A$1:$AA$1998,7,FALSE)),VLOOKUP($C63,'C'!$A$1:$AA$1998,4,FALSE)),"")</f>
        <v>14</v>
      </c>
      <c r="E63" s="14">
        <f>IF(AND(F57="&lt;",F58="&lt;",F59="&lt;",F60="&lt;",F61="&lt;"),SUM(E57:E61),AO63)</f>
        <v>0.90000000000000013</v>
      </c>
      <c r="F63" s="14" t="str">
        <f>IF(AND(F57="&lt;",F58="&lt;",F59="&lt;",F60="&lt;",F61="&lt;"),"&lt;","")</f>
        <v>&lt;</v>
      </c>
      <c r="G63" s="14">
        <f>IF(AND(H57="&lt;",H58="&lt;",H59="&lt;",H60="&lt;",H61="&lt;"),SUM(G57:G61),AR63)</f>
        <v>0.90000000000000013</v>
      </c>
      <c r="H63" s="14" t="str">
        <f>IF(AND(H57="&lt;",H58="&lt;",H59="&lt;",H60="&lt;",H61="&lt;"),"&lt;","")</f>
        <v>&lt;</v>
      </c>
      <c r="I63" s="14">
        <f>IF(AND(J57="&lt;",J58="&lt;",J59="&lt;",J60="&lt;",J61="&lt;"),SUM(I57:I61),AU63)</f>
        <v>0.90000000000000013</v>
      </c>
      <c r="J63" s="14" t="str">
        <f>IF(AND(J57="&lt;",J58="&lt;",J59="&lt;",J60="&lt;",J61="&lt;"),"&lt;","")</f>
        <v>&lt;</v>
      </c>
      <c r="K63" s="14">
        <f>IF(AND(L57="&lt;",L58="&lt;",L59="&lt;",L60="&lt;",L61="&lt;"),SUM(K57:K61),AX63)</f>
        <v>0.90000000000000013</v>
      </c>
      <c r="L63" s="14" t="str">
        <f>IF(AND(L57="&lt;",L58="&lt;",L59="&lt;",L60="&lt;",L61="&lt;"),"&lt;","")</f>
        <v>&lt;</v>
      </c>
      <c r="M63" s="14">
        <f>IF(AND(N57="&lt;",N58="&lt;",N59="&lt;",N60="&lt;",N61="&lt;"),SUM(M57:M61),BA63)</f>
        <v>0</v>
      </c>
      <c r="N63" s="14" t="str">
        <f>IF(AND(N57="&lt;",N58="&lt;",N59="&lt;",N60="&lt;",N61="&lt;"),"&lt;","")</f>
        <v/>
      </c>
      <c r="O63" s="14">
        <f>IF(AND(P57="&lt;",P58="&lt;",P59="&lt;",P60="&lt;",P61="&lt;"),SUM(O57:O61),BD63)</f>
        <v>0</v>
      </c>
      <c r="P63" s="14" t="str">
        <f>IF(AND(P57="&lt;",P58="&lt;",P59="&lt;",P60="&lt;",P61="&lt;"),"&lt;","")</f>
        <v/>
      </c>
      <c r="T63" s="4">
        <f t="shared" si="24"/>
        <v>0.90000000000000013</v>
      </c>
      <c r="U63" s="4" t="str">
        <f t="shared" si="25"/>
        <v>&lt;</v>
      </c>
      <c r="V63" s="4">
        <f t="shared" si="26"/>
        <v>0.90000000000000013</v>
      </c>
      <c r="W63" s="4" t="str">
        <f t="shared" si="27"/>
        <v>&lt;</v>
      </c>
      <c r="X63" s="4">
        <f t="shared" si="28"/>
        <v>0.90000000000000013</v>
      </c>
      <c r="Y63" s="4" t="str">
        <f t="shared" si="29"/>
        <v>&lt;</v>
      </c>
      <c r="Z63" s="4">
        <f t="shared" si="30"/>
        <v>0.90000000000000013</v>
      </c>
      <c r="AA63" s="4" t="str">
        <f t="shared" si="31"/>
        <v>&lt;</v>
      </c>
      <c r="AB63" s="4">
        <f t="shared" si="32"/>
        <v>0</v>
      </c>
      <c r="AC63" s="4" t="str">
        <f t="shared" si="33"/>
        <v/>
      </c>
      <c r="AD63" s="4">
        <f t="shared" si="34"/>
        <v>0</v>
      </c>
      <c r="AE63" s="4" t="str">
        <f t="shared" si="35"/>
        <v/>
      </c>
      <c r="AI63" s="4">
        <f>IFERROR(IF(VLOOKUP(B63,E!$B$1:$AZ$300,16,FALSE)=0,1000000,VLOOKUP(B63,E!$B$1:$AZ$300,16,FALSE)),1000000)</f>
        <v>1000000</v>
      </c>
      <c r="AO63" s="52">
        <f>SUM(AQ57:AQ59,AO60:AO62)</f>
        <v>0</v>
      </c>
      <c r="AP63" s="53"/>
      <c r="AQ63" s="54">
        <f>IF(T58="","",IF(AO63=0,SUM(T57:T61),AO63))</f>
        <v>0.90000000000000013</v>
      </c>
      <c r="AR63" s="52">
        <f>SUM(AT57:AT59,AR60:AR62)</f>
        <v>0</v>
      </c>
      <c r="AS63" s="53"/>
      <c r="AT63" s="54">
        <f>IF(V58="","",IF(AR63=0,SUM(V57:V61),AR63))</f>
        <v>0.90000000000000013</v>
      </c>
      <c r="AU63" s="52">
        <f>SUM(AW57:AW59,AU60:AU62)</f>
        <v>0</v>
      </c>
      <c r="AV63" s="55"/>
      <c r="AW63" s="54">
        <f>IF(X58="","",IF(AU63=0,SUM(X57:X61),AU63))</f>
        <v>0.90000000000000013</v>
      </c>
      <c r="AX63" s="52">
        <f>SUM(AZ57:AZ59,AX60:AX62)</f>
        <v>0</v>
      </c>
      <c r="AY63" s="55"/>
      <c r="AZ63" s="54">
        <f>IF(Z58="","",IF(AX63=0,SUM(Z57:Z61),AX63))</f>
        <v>0.90000000000000013</v>
      </c>
      <c r="BA63" s="52">
        <f>SUM(BC57:BC59,BA60:BA62)</f>
        <v>0</v>
      </c>
      <c r="BB63" s="55"/>
      <c r="BC63" s="54">
        <f>IF(AB58="","",IF(BA63=0,SUM(AB57:AB61),BA63))</f>
        <v>0</v>
      </c>
      <c r="BD63" s="52">
        <f>SUM(BF57:BF59,BD60:BD62)</f>
        <v>0</v>
      </c>
      <c r="BE63" s="55"/>
      <c r="BF63" s="54">
        <f>IF(AD58="","",IF(BD63=0,SUM(AD57:AD61),BD63))</f>
        <v>0</v>
      </c>
      <c r="BI63" s="13"/>
      <c r="BJ63" s="4">
        <f t="shared" si="41"/>
        <v>-1</v>
      </c>
      <c r="BK63" s="13"/>
      <c r="BL63" s="13"/>
      <c r="BM63" s="4">
        <f t="shared" si="19"/>
        <v>-1</v>
      </c>
      <c r="BN63" s="13"/>
      <c r="BO63" s="13"/>
      <c r="BP63" s="4">
        <f t="shared" si="20"/>
        <v>-1</v>
      </c>
      <c r="BQ63" s="13"/>
      <c r="BR63" s="13"/>
      <c r="BS63" s="4">
        <f t="shared" si="21"/>
        <v>-1</v>
      </c>
      <c r="BT63" s="13"/>
      <c r="BU63" s="13"/>
      <c r="BV63" s="4">
        <f t="shared" si="22"/>
        <v>-1</v>
      </c>
      <c r="BW63" s="13"/>
      <c r="BX63" s="13"/>
      <c r="BY63" s="4">
        <f t="shared" si="23"/>
        <v>-1</v>
      </c>
      <c r="BZ63" s="13"/>
      <c r="CA63" s="13"/>
    </row>
    <row r="64" spans="1:79" x14ac:dyDescent="0.2">
      <c r="A64" s="7" t="s">
        <v>29</v>
      </c>
      <c r="B64" s="4">
        <v>1503</v>
      </c>
      <c r="C64" s="4" t="str">
        <f t="shared" si="0"/>
        <v>urn:immetingen:parameter:id:1503</v>
      </c>
      <c r="D64" s="4">
        <f>IFERROR(IF(VLOOKUP($C64,'C'!$A$1:$AA$1998,4,FALSE)=0,IF(VLOOKUP($C64,'C'!$A$1:$AA$1998,7,FALSE)=0,IF(VLOOKUP($C64,'C'!$A$1:$AA$1998,10,FALSE)=0,IF(VLOOKUP($C64,'C'!$A$1:$AA$1998,13,FALSE)=0,IF(VLOOKUP($C64,'C'!$A$1:$AA$1998,16,FALSE)=0,VLOOKUP($C64,'C'!$A$1:$AA$1998,19,FALSE),VLOOKUP($C64,'C'!$A$1:$AA$1998,16,FALSE)),VLOOKUP($C64,'C'!$A$1:$AA$1998,13,FALSE)),VLOOKUP($C64,'C'!$A$1:$AA$1998,10,FALSE)),VLOOKUP($C64,'C'!$A$1:$AA$1998,7,FALSE)),VLOOKUP($C64,'C'!$A$1:$AA$1998,4,FALSE)),"")</f>
        <v>14</v>
      </c>
      <c r="E64" s="4">
        <f>IFERROR(VLOOKUP($C64,'C'!$A$1:$AA$1998,2,FALSE),"")</f>
        <v>0.2</v>
      </c>
      <c r="F64" s="4" t="str">
        <f>IFERROR(IF(VLOOKUP($C64,'C'!$A$1:$AA$1998,3,FALSE)=1,"&lt;",""),"")</f>
        <v>&lt;</v>
      </c>
      <c r="G64" s="4">
        <f>IFERROR(VLOOKUP($C64,'C'!$A$1:$AA$1998,5,FALSE),"")</f>
        <v>0.2</v>
      </c>
      <c r="H64" s="4" t="str">
        <f>IFERROR(IF(VLOOKUP($C64,'C'!$A$1:$AA$1998,6,FALSE)=1,"&lt;",""),"")</f>
        <v>&lt;</v>
      </c>
      <c r="I64" s="4">
        <f>IFERROR(VLOOKUP($C64,'C'!$A$1:$AA$1998,8,FALSE), "")</f>
        <v>0</v>
      </c>
      <c r="J64" s="4" t="str">
        <f>IFERROR(IF(VLOOKUP($C64,'C'!$A$1:$AA$1998,9,FALSE)=1,"&lt;",""),"")</f>
        <v/>
      </c>
      <c r="K64" s="4">
        <f>IFERROR(VLOOKUP($C64,'C'!$A$1:$AA$1998,11,FALSE),"")</f>
        <v>0</v>
      </c>
      <c r="L64" s="4" t="str">
        <f>IFERROR(IF(VLOOKUP($C64,'C'!$A$1:$AA$1998,12,FALSE)=1,"&lt;",""),"")</f>
        <v/>
      </c>
      <c r="M64" s="4">
        <f>IFERROR(VLOOKUP($C64,'C'!$A$1:$AA$1998,14,FALSE),"")</f>
        <v>0</v>
      </c>
      <c r="N64" s="4" t="str">
        <f>IFERROR(IF(VLOOKUP($C64,'C'!$A$1:$AA$1998,15,FALSE)=1,"&lt;",""),"")</f>
        <v/>
      </c>
      <c r="O64" s="4">
        <f>IFERROR(VLOOKUP($C64,'C'!$A$1:$AA$1998,17,FALSE),"")</f>
        <v>0</v>
      </c>
      <c r="P64" s="4" t="str">
        <f>IFERROR(IF(VLOOKUP($C64,'C'!$A$1:$AA$1998,18,FALSE)=1,"&lt;",""),"")</f>
        <v/>
      </c>
      <c r="T64" s="4">
        <f t="shared" si="24"/>
        <v>0.2</v>
      </c>
      <c r="U64" s="4" t="str">
        <f t="shared" si="25"/>
        <v>&lt;</v>
      </c>
      <c r="V64" s="4">
        <f t="shared" si="26"/>
        <v>0.2</v>
      </c>
      <c r="W64" s="4" t="str">
        <f t="shared" si="27"/>
        <v>&lt;</v>
      </c>
      <c r="X64" s="4">
        <f t="shared" si="28"/>
        <v>0</v>
      </c>
      <c r="Y64" s="4" t="str">
        <f t="shared" si="29"/>
        <v/>
      </c>
      <c r="Z64" s="4">
        <f t="shared" si="30"/>
        <v>0</v>
      </c>
      <c r="AA64" s="4" t="str">
        <f t="shared" si="31"/>
        <v/>
      </c>
      <c r="AB64" s="4">
        <f t="shared" si="32"/>
        <v>0</v>
      </c>
      <c r="AC64" s="4" t="str">
        <f t="shared" si="33"/>
        <v/>
      </c>
      <c r="AD64" s="4">
        <f t="shared" si="34"/>
        <v>0</v>
      </c>
      <c r="AE64" s="4" t="str">
        <f t="shared" si="35"/>
        <v/>
      </c>
      <c r="AI64" s="4">
        <f>IFERROR(IF(VLOOKUP(B64,E!$B$1:$AZ$300,16,FALSE)=0,1000000,VLOOKUP(B64,E!$B$1:$AZ$300,16,FALSE)),1000000)</f>
        <v>0.2</v>
      </c>
      <c r="AO64" s="4">
        <f>IF(T64="",T64,IF(AND(U64="&lt;",T64&lt;=$AI64),-1,(IF(U64="&lt;",0.7*T64,T64))))</f>
        <v>-1</v>
      </c>
      <c r="AR64" s="4">
        <f t="shared" ref="AR64:AR67" si="65">IF(V64="",V64,IF(AND(W64="&lt;",V64&lt;=$AI64),-1,(IF(W64="&lt;",0.7*V64,V64))))</f>
        <v>-1</v>
      </c>
      <c r="AU64" s="4">
        <f t="shared" ref="AU64:AU67" si="66">IF(X64="",X64,IF(AND(Y64="&lt;",X64&lt;=$AI64),-1,(IF(Y64="&lt;",0.7*X64,X64))))</f>
        <v>0</v>
      </c>
      <c r="AX64" s="4">
        <f t="shared" ref="AX64:AX67" si="67">IF(Z64="",Z64,IF(AND(AA64="&lt;",Z64&lt;=$AI64),-1,(IF(AA64="&lt;",0.7*Z64,Z64))))</f>
        <v>0</v>
      </c>
      <c r="BA64" s="4">
        <f t="shared" ref="BA64:BA67" si="68">IF(AB64="",AB64,IF(AND(AC64="&lt;",AB64&lt;=$AI64),-1,(IF(AC64="&lt;",0.7*AB64,AB64))))</f>
        <v>0</v>
      </c>
      <c r="BD64" s="4">
        <f t="shared" ref="BD64:BD67" si="69">IF(AD64="",AD64,IF(AND(AE64="&lt;",AD64&lt;=$AI64),-1,(IF(AE64="&lt;",0.7*AD64,AD64))))</f>
        <v>0</v>
      </c>
      <c r="BJ64" s="4">
        <f t="shared" si="41"/>
        <v>-1</v>
      </c>
      <c r="BM64" s="4">
        <f t="shared" si="19"/>
        <v>-1</v>
      </c>
      <c r="BP64" s="4">
        <f t="shared" si="20"/>
        <v>-1</v>
      </c>
      <c r="BS64" s="4">
        <f t="shared" si="21"/>
        <v>-1</v>
      </c>
      <c r="BV64" s="4">
        <f t="shared" si="22"/>
        <v>-1</v>
      </c>
      <c r="BY64" s="4">
        <f t="shared" si="23"/>
        <v>-1</v>
      </c>
    </row>
    <row r="65" spans="1:79" x14ac:dyDescent="0.2">
      <c r="A65" s="4" t="s">
        <v>1526</v>
      </c>
      <c r="B65" s="4">
        <v>29</v>
      </c>
      <c r="C65" s="4" t="str">
        <f t="shared" si="0"/>
        <v>urn:immetingen:parameter:id:29</v>
      </c>
      <c r="D65" s="4" t="str">
        <f>IFERROR(IF(VLOOKUP($C65,'C'!$A$1:$AA$1998,4,FALSE)=0,IF(VLOOKUP($C65,'C'!$A$1:$AA$1998,7,FALSE)=0,IF(VLOOKUP($C65,'C'!$A$1:$AA$1998,10,FALSE)=0,IF(VLOOKUP($C65,'C'!$A$1:$AA$1998,13,FALSE)=0,IF(VLOOKUP($C65,'C'!$A$1:$AA$1998,16,FALSE)=0,VLOOKUP($C65,'C'!$A$1:$AA$1998,19,FALSE),VLOOKUP($C65,'C'!$A$1:$AA$1998,16,FALSE)),VLOOKUP($C65,'C'!$A$1:$AA$1998,13,FALSE)),VLOOKUP($C65,'C'!$A$1:$AA$1998,10,FALSE)),VLOOKUP($C65,'C'!$A$1:$AA$1998,7,FALSE)),VLOOKUP($C65,'C'!$A$1:$AA$1998,4,FALSE)),"")</f>
        <v/>
      </c>
      <c r="E65" s="4" t="str">
        <f>IFERROR(VLOOKUP($C65,'C'!$A$1:$AA$1998,2,FALSE),"")</f>
        <v/>
      </c>
      <c r="F65" s="4" t="str">
        <f>IFERROR(IF(VLOOKUP($C65,'C'!$A$1:$AA$1998,3,FALSE)=1,"&lt;",""),"")</f>
        <v/>
      </c>
      <c r="G65" s="4" t="str">
        <f>IFERROR(VLOOKUP($C65,'C'!$A$1:$AA$1998,5,FALSE),"")</f>
        <v/>
      </c>
      <c r="H65" s="4" t="str">
        <f>IFERROR(IF(VLOOKUP($C65,'C'!$A$1:$AA$1998,6,FALSE)=1,"&lt;",""),"")</f>
        <v/>
      </c>
      <c r="I65" s="4" t="str">
        <f>IFERROR(VLOOKUP($C65,'C'!$A$1:$AA$1998,8,FALSE), "")</f>
        <v/>
      </c>
      <c r="J65" s="4" t="str">
        <f>IFERROR(IF(VLOOKUP($C65,'C'!$A$1:$AA$1998,9,FALSE)=1,"&lt;",""),"")</f>
        <v/>
      </c>
      <c r="K65" s="4" t="str">
        <f>IFERROR(VLOOKUP($C65,'C'!$A$1:$AA$1998,11,FALSE),"")</f>
        <v/>
      </c>
      <c r="L65" s="4" t="str">
        <f>IFERROR(IF(VLOOKUP($C65,'C'!$A$1:$AA$1998,12,FALSE)=1,"&lt;",""),"")</f>
        <v/>
      </c>
      <c r="M65" s="4" t="str">
        <f>IFERROR(VLOOKUP($C65,'C'!$A$1:$AA$1998,14,FALSE),"")</f>
        <v/>
      </c>
      <c r="N65" s="4" t="str">
        <f>IFERROR(IF(VLOOKUP($C65,'C'!$A$1:$AA$1998,15,FALSE)=1,"&lt;",""),"")</f>
        <v/>
      </c>
      <c r="O65" s="4" t="str">
        <f>IFERROR(VLOOKUP($C65,'C'!$A$1:$AA$1998,17,FALSE),"")</f>
        <v/>
      </c>
      <c r="P65" s="4" t="str">
        <f>IFERROR(IF(VLOOKUP($C65,'C'!$A$1:$AA$1998,18,FALSE)=1,"&lt;",""),"")</f>
        <v/>
      </c>
      <c r="T65" s="4" t="str">
        <f t="shared" si="24"/>
        <v/>
      </c>
      <c r="U65" s="4" t="str">
        <f t="shared" si="25"/>
        <v/>
      </c>
      <c r="V65" s="4" t="str">
        <f t="shared" si="26"/>
        <v/>
      </c>
      <c r="W65" s="4" t="str">
        <f t="shared" si="27"/>
        <v/>
      </c>
      <c r="X65" s="4" t="str">
        <f t="shared" si="28"/>
        <v/>
      </c>
      <c r="Y65" s="4" t="str">
        <f t="shared" si="29"/>
        <v/>
      </c>
      <c r="Z65" s="4" t="str">
        <f t="shared" si="30"/>
        <v/>
      </c>
      <c r="AA65" s="4" t="str">
        <f t="shared" si="31"/>
        <v/>
      </c>
      <c r="AB65" s="4" t="str">
        <f t="shared" si="32"/>
        <v/>
      </c>
      <c r="AC65" s="4" t="str">
        <f t="shared" si="33"/>
        <v/>
      </c>
      <c r="AD65" s="4" t="str">
        <f t="shared" si="34"/>
        <v/>
      </c>
      <c r="AE65" s="4" t="str">
        <f t="shared" si="35"/>
        <v/>
      </c>
      <c r="AI65" s="4">
        <f>IFERROR(IF(VLOOKUP(B65,E!$B$1:$AZ$300,16,FALSE)=0,1000000,VLOOKUP(B65,E!$B$1:$AZ$300,16,FALSE)),1000000)</f>
        <v>1000000000</v>
      </c>
      <c r="AO65" s="4" t="str">
        <f>IF(T65="",T65,IF(AND(U65="&lt;",T65&lt;=$AI65),-1,(IF(U65="&lt;",0.7*T65,T65))))</f>
        <v/>
      </c>
      <c r="AR65" s="4" t="str">
        <f t="shared" si="65"/>
        <v/>
      </c>
      <c r="AU65" s="4" t="str">
        <f t="shared" si="66"/>
        <v/>
      </c>
      <c r="AX65" s="4" t="str">
        <f t="shared" si="67"/>
        <v/>
      </c>
      <c r="BA65" s="4" t="str">
        <f t="shared" si="68"/>
        <v/>
      </c>
      <c r="BD65" s="4" t="str">
        <f t="shared" si="69"/>
        <v/>
      </c>
      <c r="BJ65" s="4" t="str">
        <f t="shared" si="41"/>
        <v/>
      </c>
      <c r="BM65" s="4" t="str">
        <f t="shared" si="19"/>
        <v/>
      </c>
      <c r="BP65" s="4" t="str">
        <f t="shared" si="20"/>
        <v/>
      </c>
      <c r="BS65" s="4" t="str">
        <f t="shared" si="21"/>
        <v/>
      </c>
      <c r="BV65" s="4" t="str">
        <f t="shared" si="22"/>
        <v/>
      </c>
      <c r="BY65" s="4" t="str">
        <f t="shared" si="23"/>
        <v/>
      </c>
    </row>
    <row r="66" spans="1:79" x14ac:dyDescent="0.2">
      <c r="A66" s="4" t="s">
        <v>30</v>
      </c>
      <c r="B66" s="4">
        <v>1654</v>
      </c>
      <c r="C66" s="4" t="str">
        <f t="shared" si="0"/>
        <v>urn:immetingen:parameter:id:1654</v>
      </c>
      <c r="D66" s="4">
        <f>IFERROR(IF(VLOOKUP($C66,'C'!$A$1:$AA$1998,4,FALSE)=0,IF(VLOOKUP($C66,'C'!$A$1:$AA$1998,7,FALSE)=0,IF(VLOOKUP($C66,'C'!$A$1:$AA$1998,10,FALSE)=0,IF(VLOOKUP($C66,'C'!$A$1:$AA$1998,13,FALSE)=0,IF(VLOOKUP($C66,'C'!$A$1:$AA$1998,16,FALSE)=0,VLOOKUP($C66,'C'!$A$1:$AA$1998,19,FALSE),VLOOKUP($C66,'C'!$A$1:$AA$1998,16,FALSE)),VLOOKUP($C66,'C'!$A$1:$AA$1998,13,FALSE)),VLOOKUP($C66,'C'!$A$1:$AA$1998,10,FALSE)),VLOOKUP($C66,'C'!$A$1:$AA$1998,7,FALSE)),VLOOKUP($C66,'C'!$A$1:$AA$1998,4,FALSE)),"")</f>
        <v>14</v>
      </c>
      <c r="E66" s="4">
        <f>IFERROR(VLOOKUP($C66,'C'!$A$1:$AA$1998,2,FALSE),"")</f>
        <v>0.2</v>
      </c>
      <c r="F66" s="4" t="str">
        <f>IFERROR(IF(VLOOKUP($C66,'C'!$A$1:$AA$1998,3,FALSE)=1,"&lt;",""),"")</f>
        <v>&lt;</v>
      </c>
      <c r="G66" s="4">
        <f>IFERROR(VLOOKUP($C66,'C'!$A$1:$AA$1998,5,FALSE),"")</f>
        <v>0.2</v>
      </c>
      <c r="H66" s="4" t="str">
        <f>IFERROR(IF(VLOOKUP($C66,'C'!$A$1:$AA$1998,6,FALSE)=1,"&lt;",""),"")</f>
        <v>&lt;</v>
      </c>
      <c r="I66" s="4">
        <f>IFERROR(VLOOKUP($C66,'C'!$A$1:$AA$1998,8,FALSE), "")</f>
        <v>0</v>
      </c>
      <c r="J66" s="4" t="str">
        <f>IFERROR(IF(VLOOKUP($C66,'C'!$A$1:$AA$1998,9,FALSE)=1,"&lt;",""),"")</f>
        <v/>
      </c>
      <c r="K66" s="4">
        <f>IFERROR(VLOOKUP($C66,'C'!$A$1:$AA$1998,11,FALSE),"")</f>
        <v>0</v>
      </c>
      <c r="L66" s="4" t="str">
        <f>IFERROR(IF(VLOOKUP($C66,'C'!$A$1:$AA$1998,12,FALSE)=1,"&lt;",""),"")</f>
        <v/>
      </c>
      <c r="M66" s="4">
        <f>IFERROR(VLOOKUP($C66,'C'!$A$1:$AA$1998,14,FALSE),"")</f>
        <v>0</v>
      </c>
      <c r="N66" s="4" t="str">
        <f>IFERROR(IF(VLOOKUP($C66,'C'!$A$1:$AA$1998,15,FALSE)=1,"&lt;",""),"")</f>
        <v/>
      </c>
      <c r="O66" s="4">
        <f>IFERROR(VLOOKUP($C66,'C'!$A$1:$AA$1998,17,FALSE),"")</f>
        <v>0</v>
      </c>
      <c r="P66" s="4" t="str">
        <f>IFERROR(IF(VLOOKUP($C66,'C'!$A$1:$AA$1998,18,FALSE)=1,"&lt;",""),"")</f>
        <v/>
      </c>
      <c r="T66" s="4">
        <f t="shared" si="24"/>
        <v>0.2</v>
      </c>
      <c r="U66" s="4" t="str">
        <f t="shared" si="25"/>
        <v>&lt;</v>
      </c>
      <c r="V66" s="4">
        <f t="shared" si="26"/>
        <v>0.2</v>
      </c>
      <c r="W66" s="4" t="str">
        <f t="shared" si="27"/>
        <v>&lt;</v>
      </c>
      <c r="X66" s="4">
        <f t="shared" si="28"/>
        <v>0</v>
      </c>
      <c r="Y66" s="4" t="str">
        <f t="shared" si="29"/>
        <v/>
      </c>
      <c r="Z66" s="4">
        <f t="shared" si="30"/>
        <v>0</v>
      </c>
      <c r="AA66" s="4" t="str">
        <f t="shared" si="31"/>
        <v/>
      </c>
      <c r="AB66" s="4">
        <f t="shared" si="32"/>
        <v>0</v>
      </c>
      <c r="AC66" s="4" t="str">
        <f t="shared" si="33"/>
        <v/>
      </c>
      <c r="AD66" s="4">
        <f t="shared" si="34"/>
        <v>0</v>
      </c>
      <c r="AE66" s="4" t="str">
        <f t="shared" si="35"/>
        <v/>
      </c>
      <c r="AI66" s="4">
        <f>IFERROR(IF(VLOOKUP(B66,E!$B$1:$AZ$300,16,FALSE)=0,1000000,VLOOKUP(B66,E!$B$1:$AZ$300,16,FALSE)),1000000)</f>
        <v>0.2</v>
      </c>
      <c r="AO66" s="4">
        <f>IF(T66="",T66,IF(AND(U66="&lt;",T66&lt;=$AI66),-1,(IF(U66="&lt;",0.7*T66,T66))))</f>
        <v>-1</v>
      </c>
      <c r="AR66" s="4">
        <f t="shared" si="65"/>
        <v>-1</v>
      </c>
      <c r="AU66" s="4">
        <f t="shared" si="66"/>
        <v>0</v>
      </c>
      <c r="AX66" s="4">
        <f t="shared" si="67"/>
        <v>0</v>
      </c>
      <c r="BA66" s="4">
        <f t="shared" si="68"/>
        <v>0</v>
      </c>
      <c r="BD66" s="4">
        <f t="shared" si="69"/>
        <v>0</v>
      </c>
      <c r="BJ66" s="4">
        <f t="shared" si="41"/>
        <v>-1</v>
      </c>
      <c r="BM66" s="4">
        <f t="shared" si="19"/>
        <v>-1</v>
      </c>
      <c r="BP66" s="4">
        <f t="shared" si="20"/>
        <v>-1</v>
      </c>
      <c r="BS66" s="4">
        <f t="shared" si="21"/>
        <v>-1</v>
      </c>
      <c r="BV66" s="4">
        <f t="shared" si="22"/>
        <v>-1</v>
      </c>
      <c r="BY66" s="4">
        <f t="shared" si="23"/>
        <v>-1</v>
      </c>
    </row>
    <row r="67" spans="1:79" x14ac:dyDescent="0.2">
      <c r="A67" s="4" t="s">
        <v>31</v>
      </c>
      <c r="B67" s="4">
        <v>619</v>
      </c>
      <c r="C67" s="4" t="str">
        <f t="shared" si="0"/>
        <v>urn:immetingen:parameter:id:619</v>
      </c>
      <c r="D67" s="4">
        <f>IFERROR(IF(VLOOKUP($C67,'C'!$A$1:$AA$1998,4,FALSE)=0,IF(VLOOKUP($C67,'C'!$A$1:$AA$1998,7,FALSE)=0,IF(VLOOKUP($C67,'C'!$A$1:$AA$1998,10,FALSE)=0,IF(VLOOKUP($C67,'C'!$A$1:$AA$1998,13,FALSE)=0,IF(VLOOKUP($C67,'C'!$A$1:$AA$1998,16,FALSE)=0,VLOOKUP($C67,'C'!$A$1:$AA$1998,19,FALSE),VLOOKUP($C67,'C'!$A$1:$AA$1998,16,FALSE)),VLOOKUP($C67,'C'!$A$1:$AA$1998,13,FALSE)),VLOOKUP($C67,'C'!$A$1:$AA$1998,10,FALSE)),VLOOKUP($C67,'C'!$A$1:$AA$1998,7,FALSE)),VLOOKUP($C67,'C'!$A$1:$AA$1998,4,FALSE)),"")</f>
        <v>14</v>
      </c>
      <c r="E67" s="4">
        <f>IFERROR(VLOOKUP($C67,'C'!$A$1:$AA$1998,2,FALSE),"")</f>
        <v>0.2</v>
      </c>
      <c r="F67" s="4" t="str">
        <f>IFERROR(IF(VLOOKUP($C67,'C'!$A$1:$AA$1998,3,FALSE)=1,"&lt;",""),"")</f>
        <v>&lt;</v>
      </c>
      <c r="G67" s="4">
        <f>IFERROR(VLOOKUP($C67,'C'!$A$1:$AA$1998,5,FALSE),"")</f>
        <v>0.2</v>
      </c>
      <c r="H67" s="4" t="str">
        <f>IFERROR(IF(VLOOKUP($C67,'C'!$A$1:$AA$1998,6,FALSE)=1,"&lt;",""),"")</f>
        <v>&lt;</v>
      </c>
      <c r="I67" s="4">
        <f>IFERROR(VLOOKUP($C67,'C'!$A$1:$AA$1998,8,FALSE), "")</f>
        <v>0</v>
      </c>
      <c r="J67" s="4" t="str">
        <f>IFERROR(IF(VLOOKUP($C67,'C'!$A$1:$AA$1998,9,FALSE)=1,"&lt;",""),"")</f>
        <v/>
      </c>
      <c r="K67" s="4">
        <f>IFERROR(VLOOKUP($C67,'C'!$A$1:$AA$1998,11,FALSE),"")</f>
        <v>0</v>
      </c>
      <c r="L67" s="4" t="str">
        <f>IFERROR(IF(VLOOKUP($C67,'C'!$A$1:$AA$1998,12,FALSE)=1,"&lt;",""),"")</f>
        <v/>
      </c>
      <c r="M67" s="4">
        <f>IFERROR(VLOOKUP($C67,'C'!$A$1:$AA$1998,14,FALSE),"")</f>
        <v>0</v>
      </c>
      <c r="N67" s="4" t="str">
        <f>IFERROR(IF(VLOOKUP($C67,'C'!$A$1:$AA$1998,15,FALSE)=1,"&lt;",""),"")</f>
        <v/>
      </c>
      <c r="O67" s="4">
        <f>IFERROR(VLOOKUP($C67,'C'!$A$1:$AA$1998,17,FALSE),"")</f>
        <v>0</v>
      </c>
      <c r="P67" s="4" t="str">
        <f>IFERROR(IF(VLOOKUP($C67,'C'!$A$1:$AA$1998,18,FALSE)=1,"&lt;",""),"")</f>
        <v/>
      </c>
      <c r="T67" s="4">
        <f t="shared" si="24"/>
        <v>0.2</v>
      </c>
      <c r="U67" s="4" t="str">
        <f t="shared" si="25"/>
        <v>&lt;</v>
      </c>
      <c r="V67" s="4">
        <f t="shared" si="26"/>
        <v>0.2</v>
      </c>
      <c r="W67" s="4" t="str">
        <f t="shared" si="27"/>
        <v>&lt;</v>
      </c>
      <c r="X67" s="4">
        <f t="shared" si="28"/>
        <v>0</v>
      </c>
      <c r="Y67" s="4" t="str">
        <f t="shared" si="29"/>
        <v/>
      </c>
      <c r="Z67" s="4">
        <f t="shared" si="30"/>
        <v>0</v>
      </c>
      <c r="AA67" s="4" t="str">
        <f t="shared" si="31"/>
        <v/>
      </c>
      <c r="AB67" s="4">
        <f t="shared" si="32"/>
        <v>0</v>
      </c>
      <c r="AC67" s="4" t="str">
        <f t="shared" si="33"/>
        <v/>
      </c>
      <c r="AD67" s="4">
        <f t="shared" si="34"/>
        <v>0</v>
      </c>
      <c r="AE67" s="4" t="str">
        <f t="shared" si="35"/>
        <v/>
      </c>
      <c r="AI67" s="4">
        <f>IFERROR(IF(VLOOKUP(B67,E!$B$1:$AZ$300,16,FALSE)=0,1000000,VLOOKUP(B67,E!$B$1:$AZ$300,16,FALSE)),1000000)</f>
        <v>0.2</v>
      </c>
      <c r="AO67" s="4">
        <f>IF(T67="",T67,IF(AND(U67="&lt;",T67&lt;=$AI67),-1,(IF(U67="&lt;",0.7*T67,T67))))</f>
        <v>-1</v>
      </c>
      <c r="AR67" s="4">
        <f t="shared" si="65"/>
        <v>-1</v>
      </c>
      <c r="AU67" s="4">
        <f t="shared" si="66"/>
        <v>0</v>
      </c>
      <c r="AX67" s="4">
        <f t="shared" si="67"/>
        <v>0</v>
      </c>
      <c r="BA67" s="4">
        <f t="shared" si="68"/>
        <v>0</v>
      </c>
      <c r="BD67" s="4">
        <f t="shared" si="69"/>
        <v>0</v>
      </c>
      <c r="BI67" s="13"/>
      <c r="BJ67" s="4">
        <f t="shared" si="41"/>
        <v>-1</v>
      </c>
      <c r="BK67" s="13"/>
      <c r="BL67" s="13"/>
      <c r="BM67" s="4">
        <f t="shared" si="19"/>
        <v>-1</v>
      </c>
      <c r="BN67" s="13"/>
      <c r="BO67" s="13"/>
      <c r="BP67" s="4">
        <f t="shared" si="20"/>
        <v>-1</v>
      </c>
      <c r="BQ67" s="13"/>
      <c r="BR67" s="13"/>
      <c r="BS67" s="4">
        <f t="shared" si="21"/>
        <v>-1</v>
      </c>
      <c r="BT67" s="13"/>
      <c r="BU67" s="13"/>
      <c r="BV67" s="4">
        <f t="shared" si="22"/>
        <v>-1</v>
      </c>
      <c r="BW67" s="13"/>
      <c r="BX67" s="13"/>
      <c r="BY67" s="4">
        <f t="shared" si="23"/>
        <v>-1</v>
      </c>
      <c r="BZ67" s="13"/>
      <c r="CA67" s="13"/>
    </row>
    <row r="68" spans="1:79" x14ac:dyDescent="0.2">
      <c r="A68" s="4" t="s">
        <v>32</v>
      </c>
      <c r="B68" s="4">
        <v>8</v>
      </c>
      <c r="C68" s="4" t="str">
        <f t="shared" si="0"/>
        <v>urn:immetingen:parameter:id:8</v>
      </c>
      <c r="D68" s="4">
        <f>IFERROR(IF(VLOOKUP($C68,'C'!$A$1:$AA$1998,4,FALSE)=0,IF(VLOOKUP($C68,'C'!$A$1:$AA$1998,7,FALSE)=0,IF(VLOOKUP($C68,'C'!$A$1:$AA$1998,10,FALSE)=0,IF(VLOOKUP($C68,'C'!$A$1:$AA$1998,13,FALSE)=0,IF(VLOOKUP($C68,'C'!$A$1:$AA$1998,16,FALSE)=0,VLOOKUP($C68,'C'!$A$1:$AA$1998,19,FALSE),VLOOKUP($C68,'C'!$A$1:$AA$1998,16,FALSE)),VLOOKUP($C68,'C'!$A$1:$AA$1998,13,FALSE)),VLOOKUP($C68,'C'!$A$1:$AA$1998,10,FALSE)),VLOOKUP($C68,'C'!$A$1:$AA$1998,7,FALSE)),VLOOKUP($C68,'C'!$A$1:$AA$1998,4,FALSE)),"")</f>
        <v>14</v>
      </c>
      <c r="E68" s="4">
        <f>IFERROR(VLOOKUP($C68,'C'!$A$1:$AA$1998,2,FALSE),"")</f>
        <v>0.2</v>
      </c>
      <c r="F68" s="4" t="str">
        <f>IFERROR(IF(VLOOKUP($C68,'C'!$A$1:$AA$1998,3,FALSE)=1,"&lt;",""),"")</f>
        <v>&lt;</v>
      </c>
      <c r="G68" s="4">
        <f>IFERROR(VLOOKUP($C68,'C'!$A$1:$AA$1998,5,FALSE),"")</f>
        <v>0.2</v>
      </c>
      <c r="H68" s="4" t="str">
        <f>IFERROR(IF(VLOOKUP($C68,'C'!$A$1:$AA$1998,6,FALSE)=1,"&lt;",""),"")</f>
        <v>&lt;</v>
      </c>
      <c r="I68" s="4">
        <f>IFERROR(VLOOKUP($C68,'C'!$A$1:$AA$1998,8,FALSE), "")</f>
        <v>0</v>
      </c>
      <c r="J68" s="4" t="str">
        <f>IFERROR(IF(VLOOKUP($C68,'C'!$A$1:$AA$1998,9,FALSE)=1,"&lt;",""),"")</f>
        <v/>
      </c>
      <c r="K68" s="4">
        <f>IFERROR(VLOOKUP($C68,'C'!$A$1:$AA$1998,11,FALSE),"")</f>
        <v>0</v>
      </c>
      <c r="L68" s="4" t="str">
        <f>IFERROR(IF(VLOOKUP($C68,'C'!$A$1:$AA$1998,12,FALSE)=1,"&lt;",""),"")</f>
        <v/>
      </c>
      <c r="M68" s="4">
        <f>IFERROR(VLOOKUP($C68,'C'!$A$1:$AA$1998,14,FALSE),"")</f>
        <v>0</v>
      </c>
      <c r="N68" s="4" t="str">
        <f>IFERROR(IF(VLOOKUP($C68,'C'!$A$1:$AA$1998,15,FALSE)=1,"&lt;",""),"")</f>
        <v/>
      </c>
      <c r="O68" s="4">
        <f>IFERROR(VLOOKUP($C68,'C'!$A$1:$AA$1998,17,FALSE),"")</f>
        <v>0</v>
      </c>
      <c r="P68" s="4" t="str">
        <f>IFERROR(IF(VLOOKUP($C68,'C'!$A$1:$AA$1998,18,FALSE)=1,"&lt;",""),"")</f>
        <v/>
      </c>
      <c r="T68" s="4">
        <f t="shared" si="24"/>
        <v>0.2</v>
      </c>
      <c r="U68" s="4" t="str">
        <f t="shared" si="25"/>
        <v>&lt;</v>
      </c>
      <c r="V68" s="4">
        <f t="shared" si="26"/>
        <v>0.2</v>
      </c>
      <c r="W68" s="4" t="str">
        <f t="shared" si="27"/>
        <v>&lt;</v>
      </c>
      <c r="X68" s="4">
        <f t="shared" si="28"/>
        <v>0</v>
      </c>
      <c r="Y68" s="4" t="str">
        <f t="shared" si="29"/>
        <v/>
      </c>
      <c r="Z68" s="4">
        <f t="shared" si="30"/>
        <v>0</v>
      </c>
      <c r="AA68" s="4" t="str">
        <f t="shared" si="31"/>
        <v/>
      </c>
      <c r="AB68" s="4">
        <f t="shared" si="32"/>
        <v>0</v>
      </c>
      <c r="AC68" s="4" t="str">
        <f t="shared" si="33"/>
        <v/>
      </c>
      <c r="AD68" s="4">
        <f t="shared" si="34"/>
        <v>0</v>
      </c>
      <c r="AE68" s="4" t="str">
        <f t="shared" si="35"/>
        <v/>
      </c>
      <c r="AI68" s="4">
        <f>IFERROR(IF(VLOOKUP(B68,E!$B$1:$AZ$300,16,FALSE)=0,1000000,VLOOKUP(B68,E!$B$1:$AZ$300,16,FALSE)),1000000)</f>
        <v>0.2</v>
      </c>
      <c r="AO68" s="57">
        <f>IF(AP68=-1,IF(SUM(AP68:AP69)=-2,0,(0.7*T68)),AP68)</f>
        <v>0</v>
      </c>
      <c r="AP68" s="47">
        <f>IF(T68="",T68,IF(AND(U68="&lt;",T68&lt;=$AI68),-1,(IF(U68="&lt;",0.7*T68,T68))))</f>
        <v>-1</v>
      </c>
      <c r="AR68" s="57">
        <f>IF(AS68=-1,IF(SUM(AS68:AS69)=-2,0,(0.7*V68)),AS68)</f>
        <v>0</v>
      </c>
      <c r="AS68" s="47">
        <f>IF(V68="",V68,IF(AND(W68="&lt;",V68&lt;=$AI68),-1,(IF(W68="&lt;",0.7*V68,V68))))</f>
        <v>-1</v>
      </c>
      <c r="AU68" s="57">
        <f>IF(AV68=-1,IF(SUM(AV68:AV69)=-2,0,(0.7*X68)),AV68)</f>
        <v>0</v>
      </c>
      <c r="AV68" s="47">
        <f>IF(X68="",X68,IF(AND(Y68="&lt;",X68&lt;=$AI68),-1,(IF(Y68="&lt;",0.7*X68,X68))))</f>
        <v>0</v>
      </c>
      <c r="AX68" s="57">
        <f>IF(AY68=-1,IF(SUM(AY68:AY69)=-2,0,(0.7*Z68)),AY68)</f>
        <v>0</v>
      </c>
      <c r="AY68" s="47">
        <f>IF(Z68="",Z68,IF(AND(AA68="&lt;",Z68&lt;=$AI68),-1,(IF(AA68="&lt;",0.7*Z68,Z68))))</f>
        <v>0</v>
      </c>
      <c r="BA68" s="57">
        <f>IF(BB68=-1,IF(SUM(BB68:BB69)=-2,0,(0.7*AB68)),BB68)</f>
        <v>0</v>
      </c>
      <c r="BB68" s="47">
        <f>IF(AB68="",AB68,IF(AND(AC68="&lt;",AB68&lt;=$AI68),-1,(IF(AC68="&lt;",0.7*AB68,AB68))))</f>
        <v>0</v>
      </c>
      <c r="BD68" s="57">
        <f>IF(BE68=-1,IF(SUM(BE68:BE69)=-2,0,(0.7*AD68)),BE68)</f>
        <v>0</v>
      </c>
      <c r="BE68" s="47">
        <f>IF(AD68="",AD68,IF(AND(AE68="&lt;",AD68&lt;=$AI68),-1,(IF(AE68="&lt;",0.7*AD68,AD68))))</f>
        <v>0</v>
      </c>
      <c r="BJ68" s="4">
        <f t="shared" si="41"/>
        <v>-1</v>
      </c>
      <c r="BM68" s="4">
        <f t="shared" si="19"/>
        <v>-1</v>
      </c>
      <c r="BP68" s="4">
        <f t="shared" si="20"/>
        <v>-1</v>
      </c>
      <c r="BS68" s="4">
        <f t="shared" si="21"/>
        <v>-1</v>
      </c>
      <c r="BV68" s="4">
        <f t="shared" si="22"/>
        <v>-1</v>
      </c>
      <c r="BY68" s="4">
        <f t="shared" si="23"/>
        <v>-1</v>
      </c>
    </row>
    <row r="69" spans="1:79" x14ac:dyDescent="0.2">
      <c r="A69" s="4" t="s">
        <v>33</v>
      </c>
      <c r="B69" s="4">
        <v>36</v>
      </c>
      <c r="C69" s="4" t="str">
        <f t="shared" si="0"/>
        <v>urn:immetingen:parameter:id:36</v>
      </c>
      <c r="D69" s="4">
        <f>IFERROR(IF(VLOOKUP($C69,'C'!$A$1:$AA$1998,4,FALSE)=0,IF(VLOOKUP($C69,'C'!$A$1:$AA$1998,7,FALSE)=0,IF(VLOOKUP($C69,'C'!$A$1:$AA$1998,10,FALSE)=0,IF(VLOOKUP($C69,'C'!$A$1:$AA$1998,13,FALSE)=0,IF(VLOOKUP($C69,'C'!$A$1:$AA$1998,16,FALSE)=0,VLOOKUP($C69,'C'!$A$1:$AA$1998,19,FALSE),VLOOKUP($C69,'C'!$A$1:$AA$1998,16,FALSE)),VLOOKUP($C69,'C'!$A$1:$AA$1998,13,FALSE)),VLOOKUP($C69,'C'!$A$1:$AA$1998,10,FALSE)),VLOOKUP($C69,'C'!$A$1:$AA$1998,7,FALSE)),VLOOKUP($C69,'C'!$A$1:$AA$1998,4,FALSE)),"")</f>
        <v>14</v>
      </c>
      <c r="E69" s="4">
        <f>IFERROR(VLOOKUP($C69,'C'!$A$1:$AA$1998,2,FALSE),"")</f>
        <v>0.2</v>
      </c>
      <c r="F69" s="4" t="str">
        <f>IFERROR(IF(VLOOKUP($C69,'C'!$A$1:$AA$1998,3,FALSE)=1,"&lt;",""),"")</f>
        <v>&lt;</v>
      </c>
      <c r="G69" s="4">
        <f>IFERROR(VLOOKUP($C69,'C'!$A$1:$AA$1998,5,FALSE),"")</f>
        <v>0.2</v>
      </c>
      <c r="H69" s="4" t="str">
        <f>IFERROR(IF(VLOOKUP($C69,'C'!$A$1:$AA$1998,6,FALSE)=1,"&lt;",""),"")</f>
        <v>&lt;</v>
      </c>
      <c r="I69" s="4">
        <f>IFERROR(VLOOKUP($C69,'C'!$A$1:$AA$1998,8,FALSE), "")</f>
        <v>0</v>
      </c>
      <c r="J69" s="4" t="str">
        <f>IFERROR(IF(VLOOKUP($C69,'C'!$A$1:$AA$1998,9,FALSE)=1,"&lt;",""),"")</f>
        <v/>
      </c>
      <c r="K69" s="4">
        <f>IFERROR(VLOOKUP($C69,'C'!$A$1:$AA$1998,11,FALSE),"")</f>
        <v>0</v>
      </c>
      <c r="L69" s="4" t="str">
        <f>IFERROR(IF(VLOOKUP($C69,'C'!$A$1:$AA$1998,12,FALSE)=1,"&lt;",""),"")</f>
        <v/>
      </c>
      <c r="M69" s="4">
        <f>IFERROR(VLOOKUP($C69,'C'!$A$1:$AA$1998,14,FALSE),"")</f>
        <v>0</v>
      </c>
      <c r="N69" s="4" t="str">
        <f>IFERROR(IF(VLOOKUP($C69,'C'!$A$1:$AA$1998,15,FALSE)=1,"&lt;",""),"")</f>
        <v/>
      </c>
      <c r="O69" s="4">
        <f>IFERROR(VLOOKUP($C69,'C'!$A$1:$AA$1998,17,FALSE),"")</f>
        <v>0</v>
      </c>
      <c r="P69" s="4" t="str">
        <f>IFERROR(IF(VLOOKUP($C69,'C'!$A$1:$AA$1998,18,FALSE)=1,"&lt;",""),"")</f>
        <v/>
      </c>
      <c r="T69" s="4">
        <f t="shared" si="24"/>
        <v>0.2</v>
      </c>
      <c r="U69" s="4" t="str">
        <f t="shared" si="25"/>
        <v>&lt;</v>
      </c>
      <c r="V69" s="4">
        <f t="shared" si="26"/>
        <v>0.2</v>
      </c>
      <c r="W69" s="4" t="str">
        <f t="shared" si="27"/>
        <v>&lt;</v>
      </c>
      <c r="X69" s="4">
        <f t="shared" si="28"/>
        <v>0</v>
      </c>
      <c r="Y69" s="4" t="str">
        <f t="shared" si="29"/>
        <v/>
      </c>
      <c r="Z69" s="4">
        <f t="shared" si="30"/>
        <v>0</v>
      </c>
      <c r="AA69" s="4" t="str">
        <f t="shared" si="31"/>
        <v/>
      </c>
      <c r="AB69" s="4">
        <f t="shared" si="32"/>
        <v>0</v>
      </c>
      <c r="AC69" s="4" t="str">
        <f t="shared" si="33"/>
        <v/>
      </c>
      <c r="AD69" s="4">
        <f t="shared" si="34"/>
        <v>0</v>
      </c>
      <c r="AE69" s="4" t="str">
        <f t="shared" si="35"/>
        <v/>
      </c>
      <c r="AI69" s="4">
        <f>IFERROR(IF(VLOOKUP(B69,E!$B$1:$AZ$300,16,FALSE)=0,1000000,VLOOKUP(B69,E!$B$1:$AZ$300,16,FALSE)),1000000)</f>
        <v>0.2</v>
      </c>
      <c r="AO69" s="50">
        <f>IF(AP69=-1,IF(SUM(AP68:AP69)=-2,0,(0.7*T69)),AP69)</f>
        <v>0</v>
      </c>
      <c r="AP69" s="49">
        <f>IF(T69="",T69,IF(AND(U69="&lt;",T69&lt;=$AI69),-1,(IF(U69="&lt;",0.7*T69,T69))))</f>
        <v>-1</v>
      </c>
      <c r="AR69" s="50">
        <f>IF(AS69=-1,IF(SUM(AS68:AS69)=-2,0,(0.7*V69)),AS69)</f>
        <v>0</v>
      </c>
      <c r="AS69" s="49">
        <f>IF(V69="",V69,IF(AND(W69="&lt;",V69&lt;=$AI69),-1,(IF(W69="&lt;",0.7*V69,V69))))</f>
        <v>-1</v>
      </c>
      <c r="AU69" s="50">
        <f>IF(AV69=-1,IF(SUM(AV68:AV69)=-2,0,(0.7*X69)),AV69)</f>
        <v>0</v>
      </c>
      <c r="AV69" s="49">
        <f>IF(X69="",X69,IF(AND(Y69="&lt;",X69&lt;=$AI69),-1,(IF(Y69="&lt;",0.7*X69,X69))))</f>
        <v>0</v>
      </c>
      <c r="AX69" s="50">
        <f>IF(AY69=-1,IF(SUM(AY68:AY69)=-2,0,(0.7*Z69)),AY69)</f>
        <v>0</v>
      </c>
      <c r="AY69" s="49">
        <f>IF(Z69="",Z69,IF(AND(AA69="&lt;",Z69&lt;=$AI69),-1,(IF(AA69="&lt;",0.7*Z69,Z69))))</f>
        <v>0</v>
      </c>
      <c r="BA69" s="50">
        <f>IF(BB69=-1,IF(SUM(BB68:BB69)=-2,0,(0.7*AB69)),BB69)</f>
        <v>0</v>
      </c>
      <c r="BB69" s="49">
        <f>IF(AB69="",AB69,IF(AND(AC69="&lt;",AB69&lt;=$AI69),-1,(IF(AC69="&lt;",0.7*AB69,AB69))))</f>
        <v>0</v>
      </c>
      <c r="BD69" s="50">
        <f>IF(BE69=-1,IF(SUM(BE68:BE69)=-2,0,(0.7*AD69)),BE69)</f>
        <v>0</v>
      </c>
      <c r="BE69" s="49">
        <f>IF(AD69="",AD69,IF(AND(AE69="&lt;",AD69&lt;=$AI69),-1,(IF(AE69="&lt;",0.7*AD69,AD69))))</f>
        <v>0</v>
      </c>
      <c r="BJ69" s="4">
        <f t="shared" si="41"/>
        <v>-1</v>
      </c>
      <c r="BM69" s="4">
        <f t="shared" si="19"/>
        <v>-1</v>
      </c>
      <c r="BP69" s="4">
        <f t="shared" si="20"/>
        <v>-1</v>
      </c>
      <c r="BS69" s="4">
        <f t="shared" si="21"/>
        <v>-1</v>
      </c>
      <c r="BV69" s="4">
        <f t="shared" si="22"/>
        <v>-1</v>
      </c>
      <c r="BY69" s="4">
        <f t="shared" si="23"/>
        <v>-1</v>
      </c>
    </row>
    <row r="70" spans="1:79" x14ac:dyDescent="0.2">
      <c r="A70" s="4" t="s">
        <v>34</v>
      </c>
      <c r="B70" s="4">
        <v>612</v>
      </c>
      <c r="C70" s="4" t="str">
        <f t="shared" si="0"/>
        <v>urn:immetingen:parameter:id:612</v>
      </c>
      <c r="D70" s="4" t="str">
        <f>IFERROR(IF(VLOOKUP($C70,'C'!$A$1:$AA$1998,4,FALSE)=0,IF(VLOOKUP($C70,'C'!$A$1:$AA$1998,7,FALSE)=0,IF(VLOOKUP($C70,'C'!$A$1:$AA$1998,10,FALSE)=0,IF(VLOOKUP($C70,'C'!$A$1:$AA$1998,13,FALSE)=0,IF(VLOOKUP($C70,'C'!$A$1:$AA$1998,16,FALSE)=0,VLOOKUP($C70,'C'!$A$1:$AA$1998,19,FALSE),VLOOKUP($C70,'C'!$A$1:$AA$1998,16,FALSE)),VLOOKUP($C70,'C'!$A$1:$AA$1998,13,FALSE)),VLOOKUP($C70,'C'!$A$1:$AA$1998,10,FALSE)),VLOOKUP($C70,'C'!$A$1:$AA$1998,7,FALSE)),VLOOKUP($C70,'C'!$A$1:$AA$1998,4,FALSE)),"")</f>
        <v/>
      </c>
      <c r="E70" s="4" t="str">
        <f>IFERROR(VLOOKUP($C70,'C'!$A$1:$AA$1998,2,FALSE),"")</f>
        <v/>
      </c>
      <c r="F70" s="4" t="str">
        <f>IFERROR(IF(VLOOKUP($C70,'C'!$A$1:$AA$1998,3,FALSE)=1,"&lt;",""),"")</f>
        <v/>
      </c>
      <c r="G70" s="4" t="str">
        <f>IFERROR(VLOOKUP($C70,'C'!$A$1:$AA$1998,5,FALSE),"")</f>
        <v/>
      </c>
      <c r="H70" s="4" t="str">
        <f>IFERROR(IF(VLOOKUP($C70,'C'!$A$1:$AA$1998,6,FALSE)=1,"&lt;",""),"")</f>
        <v/>
      </c>
      <c r="I70" s="4" t="str">
        <f>IFERROR(VLOOKUP($C70,'C'!$A$1:$AA$1998,8,FALSE), "")</f>
        <v/>
      </c>
      <c r="J70" s="4" t="str">
        <f>IFERROR(IF(VLOOKUP($C70,'C'!$A$1:$AA$1998,9,FALSE)=1,"&lt;",""),"")</f>
        <v/>
      </c>
      <c r="K70" s="4" t="str">
        <f>IFERROR(VLOOKUP($C70,'C'!$A$1:$AA$1998,11,FALSE),"")</f>
        <v/>
      </c>
      <c r="L70" s="4" t="str">
        <f>IFERROR(IF(VLOOKUP($C70,'C'!$A$1:$AA$1998,12,FALSE)=1,"&lt;",""),"")</f>
        <v/>
      </c>
      <c r="M70" s="4" t="str">
        <f>IFERROR(VLOOKUP($C70,'C'!$A$1:$AA$1998,14,FALSE),"")</f>
        <v/>
      </c>
      <c r="N70" s="4" t="str">
        <f>IFERROR(IF(VLOOKUP($C70,'C'!$A$1:$AA$1998,15,FALSE)=1,"&lt;",""),"")</f>
        <v/>
      </c>
      <c r="O70" s="4" t="str">
        <f>IFERROR(VLOOKUP($C70,'C'!$A$1:$AA$1998,17,FALSE),"")</f>
        <v/>
      </c>
      <c r="P70" s="4" t="str">
        <f>IFERROR(IF(VLOOKUP($C70,'C'!$A$1:$AA$1998,18,FALSE)=1,"&lt;",""),"")</f>
        <v/>
      </c>
      <c r="T70" s="4" t="str">
        <f t="shared" si="24"/>
        <v/>
      </c>
      <c r="U70" s="4" t="str">
        <f t="shared" si="25"/>
        <v/>
      </c>
      <c r="V70" s="4" t="str">
        <f t="shared" si="26"/>
        <v/>
      </c>
      <c r="W70" s="4" t="str">
        <f t="shared" si="27"/>
        <v/>
      </c>
      <c r="X70" s="4" t="str">
        <f t="shared" si="28"/>
        <v/>
      </c>
      <c r="Y70" s="4" t="str">
        <f t="shared" si="29"/>
        <v/>
      </c>
      <c r="Z70" s="4" t="str">
        <f t="shared" si="30"/>
        <v/>
      </c>
      <c r="AA70" s="4" t="str">
        <f t="shared" si="31"/>
        <v/>
      </c>
      <c r="AB70" s="4" t="str">
        <f t="shared" si="32"/>
        <v/>
      </c>
      <c r="AC70" s="4" t="str">
        <f t="shared" si="33"/>
        <v/>
      </c>
      <c r="AD70" s="4" t="str">
        <f t="shared" si="34"/>
        <v/>
      </c>
      <c r="AE70" s="4" t="str">
        <f t="shared" si="35"/>
        <v/>
      </c>
      <c r="AI70" s="4">
        <f>IFERROR(IF(VLOOKUP(B70,E!$B$1:$AZ$300,16,FALSE)=0,1000000,VLOOKUP(B70,E!$B$1:$AZ$300,16,FALSE)),1000000)</f>
        <v>1000000</v>
      </c>
      <c r="AO70" s="52">
        <f>SUM(AO68:AO69)</f>
        <v>0</v>
      </c>
      <c r="AP70" s="54">
        <f>IF(T68="","",IF(AO70=0,SUM(T68:T69),AO70))</f>
        <v>0.4</v>
      </c>
      <c r="AR70" s="52">
        <f>SUM(AR68:AR69)</f>
        <v>0</v>
      </c>
      <c r="AS70" s="54">
        <f>IF(V68="","",IF(AR70=0,SUM(V68:V69),AR70))</f>
        <v>0.4</v>
      </c>
      <c r="AU70" s="52">
        <f>SUM(AU68:AU69)</f>
        <v>0</v>
      </c>
      <c r="AV70" s="54">
        <f>IF(X68="","",IF(AU70=0,SUM(X68:X69),AU70))</f>
        <v>0</v>
      </c>
      <c r="AX70" s="52">
        <f>SUM(AX68:AX69)</f>
        <v>0</v>
      </c>
      <c r="AY70" s="54">
        <f>IF(Z68="","",IF(AX70=0,SUM(Z68:Z69),AX70))</f>
        <v>0</v>
      </c>
      <c r="BA70" s="52">
        <f>SUM(BA68:BA69)</f>
        <v>0</v>
      </c>
      <c r="BB70" s="54">
        <f>IF(AB68="","",IF(BA70=0,SUM(AB68:AB69),BA70))</f>
        <v>0</v>
      </c>
      <c r="BD70" s="52">
        <f>SUM(BD68:BD69)</f>
        <v>0</v>
      </c>
      <c r="BE70" s="54">
        <f>IF(AD68="","",IF(BD70=0,SUM(AD68:AD69),BD70))</f>
        <v>0</v>
      </c>
      <c r="BJ70" s="4">
        <f t="shared" si="41"/>
        <v>-1</v>
      </c>
      <c r="BM70" s="4">
        <f t="shared" si="19"/>
        <v>-1</v>
      </c>
      <c r="BP70" s="4">
        <f t="shared" si="20"/>
        <v>-1</v>
      </c>
      <c r="BS70" s="4">
        <f t="shared" si="21"/>
        <v>-1</v>
      </c>
      <c r="BV70" s="4">
        <f t="shared" si="22"/>
        <v>-1</v>
      </c>
      <c r="BY70" s="4">
        <f t="shared" si="23"/>
        <v>-1</v>
      </c>
    </row>
    <row r="71" spans="1:79" x14ac:dyDescent="0.2">
      <c r="A71" s="4" t="s">
        <v>35</v>
      </c>
      <c r="B71" s="4">
        <v>9</v>
      </c>
      <c r="C71" s="4" t="str">
        <f t="shared" si="0"/>
        <v>urn:immetingen:parameter:id:9</v>
      </c>
      <c r="D71" s="4">
        <f>IFERROR(IF(VLOOKUP($C71,'C'!$A$1:$AA$1998,4,FALSE)=0,IF(VLOOKUP($C71,'C'!$A$1:$AA$1998,7,FALSE)=0,IF(VLOOKUP($C71,'C'!$A$1:$AA$1998,10,FALSE)=0,IF(VLOOKUP($C71,'C'!$A$1:$AA$1998,13,FALSE)=0,IF(VLOOKUP($C71,'C'!$A$1:$AA$1998,16,FALSE)=0,VLOOKUP($C71,'C'!$A$1:$AA$1998,19,FALSE),VLOOKUP($C71,'C'!$A$1:$AA$1998,16,FALSE)),VLOOKUP($C71,'C'!$A$1:$AA$1998,13,FALSE)),VLOOKUP($C71,'C'!$A$1:$AA$1998,10,FALSE)),VLOOKUP($C71,'C'!$A$1:$AA$1998,7,FALSE)),VLOOKUP($C71,'C'!$A$1:$AA$1998,4,FALSE)),"")</f>
        <v>14</v>
      </c>
      <c r="E71" s="4">
        <f>IFERROR(VLOOKUP($C71,'C'!$A$1:$AA$1998,2,FALSE),"")</f>
        <v>0.1</v>
      </c>
      <c r="F71" s="4" t="str">
        <f>IFERROR(IF(VLOOKUP($C71,'C'!$A$1:$AA$1998,3,FALSE)=1,"&lt;",""),"")</f>
        <v>&lt;</v>
      </c>
      <c r="G71" s="4">
        <f>IFERROR(VLOOKUP($C71,'C'!$A$1:$AA$1998,5,FALSE),"")</f>
        <v>0.1</v>
      </c>
      <c r="H71" s="4" t="str">
        <f>IFERROR(IF(VLOOKUP($C71,'C'!$A$1:$AA$1998,6,FALSE)=1,"&lt;",""),"")</f>
        <v>&lt;</v>
      </c>
      <c r="I71" s="4">
        <f>IFERROR(VLOOKUP($C71,'C'!$A$1:$AA$1998,8,FALSE), "")</f>
        <v>0</v>
      </c>
      <c r="J71" s="4" t="str">
        <f>IFERROR(IF(VLOOKUP($C71,'C'!$A$1:$AA$1998,9,FALSE)=1,"&lt;",""),"")</f>
        <v/>
      </c>
      <c r="K71" s="4">
        <f>IFERROR(VLOOKUP($C71,'C'!$A$1:$AA$1998,11,FALSE),"")</f>
        <v>0</v>
      </c>
      <c r="L71" s="4" t="str">
        <f>IFERROR(IF(VLOOKUP($C71,'C'!$A$1:$AA$1998,12,FALSE)=1,"&lt;",""),"")</f>
        <v/>
      </c>
      <c r="M71" s="4">
        <f>IFERROR(VLOOKUP($C71,'C'!$A$1:$AA$1998,14,FALSE),"")</f>
        <v>0</v>
      </c>
      <c r="N71" s="4" t="str">
        <f>IFERROR(IF(VLOOKUP($C71,'C'!$A$1:$AA$1998,15,FALSE)=1,"&lt;",""),"")</f>
        <v/>
      </c>
      <c r="O71" s="4">
        <f>IFERROR(VLOOKUP($C71,'C'!$A$1:$AA$1998,17,FALSE),"")</f>
        <v>0</v>
      </c>
      <c r="P71" s="4" t="str">
        <f>IFERROR(IF(VLOOKUP($C71,'C'!$A$1:$AA$1998,18,FALSE)=1,"&lt;",""),"")</f>
        <v/>
      </c>
      <c r="T71" s="4">
        <f t="shared" si="24"/>
        <v>0.1</v>
      </c>
      <c r="U71" s="4" t="str">
        <f t="shared" si="25"/>
        <v>&lt;</v>
      </c>
      <c r="V71" s="4">
        <f t="shared" si="26"/>
        <v>0.1</v>
      </c>
      <c r="W71" s="4" t="str">
        <f t="shared" si="27"/>
        <v>&lt;</v>
      </c>
      <c r="X71" s="4">
        <f t="shared" si="28"/>
        <v>0</v>
      </c>
      <c r="Y71" s="4" t="str">
        <f t="shared" si="29"/>
        <v/>
      </c>
      <c r="Z71" s="4">
        <f t="shared" si="30"/>
        <v>0</v>
      </c>
      <c r="AA71" s="4" t="str">
        <f t="shared" si="31"/>
        <v/>
      </c>
      <c r="AB71" s="4">
        <f t="shared" si="32"/>
        <v>0</v>
      </c>
      <c r="AC71" s="4" t="str">
        <f t="shared" si="33"/>
        <v/>
      </c>
      <c r="AD71" s="4">
        <f t="shared" si="34"/>
        <v>0</v>
      </c>
      <c r="AE71" s="4" t="str">
        <f t="shared" si="35"/>
        <v/>
      </c>
      <c r="AI71" s="4">
        <f>IFERROR(IF(VLOOKUP(B71,E!$B$1:$AZ$300,16,FALSE)=0,1000000,VLOOKUP(B71,E!$B$1:$AZ$300,16,FALSE)),1000000)</f>
        <v>0.1</v>
      </c>
      <c r="AO71" s="4">
        <f>IF(T71="",T71,IF(AND(U71="&lt;",T71&lt;=$AI71),-1,(IF(U71="&lt;",0.7*T71,T71))))</f>
        <v>-1</v>
      </c>
      <c r="AP71" s="4" t="str">
        <f>IF(U71="",U71,IF(AND(V71="&lt;",U71&lt;=$AI71),-1,(IF(V71="&lt;",0.7*U71,U71))))</f>
        <v>&lt;</v>
      </c>
      <c r="AR71" s="4">
        <f t="shared" ref="AR71" si="70">IF(V71="",V71,IF(AND(W71="&lt;",V71&lt;=$AI71),-1,(IF(W71="&lt;",0.7*V71,V71))))</f>
        <v>-1</v>
      </c>
      <c r="AU71" s="4">
        <f t="shared" ref="AU71" si="71">IF(X71="",X71,IF(AND(Y71="&lt;",X71&lt;=$AI71),-1,(IF(Y71="&lt;",0.7*X71,X71))))</f>
        <v>0</v>
      </c>
      <c r="AX71" s="4">
        <f t="shared" ref="AX71" si="72">IF(Z71="",Z71,IF(AND(AA71="&lt;",Z71&lt;=$AI71),-1,(IF(AA71="&lt;",0.7*Z71,Z71))))</f>
        <v>0</v>
      </c>
      <c r="BA71" s="4">
        <f t="shared" ref="BA71" si="73">IF(AB71="",AB71,IF(AND(AC71="&lt;",AB71&lt;=$AI71),-1,(IF(AC71="&lt;",0.7*AB71,AB71))))</f>
        <v>0</v>
      </c>
      <c r="BD71" s="4">
        <f t="shared" ref="BD71" si="74">IF(AD71="",AD71,IF(AND(AE71="&lt;",AD71&lt;=$AI71),-1,(IF(AE71="&lt;",0.7*AD71,AD71))))</f>
        <v>0</v>
      </c>
      <c r="BJ71" s="4">
        <f t="shared" si="41"/>
        <v>-1</v>
      </c>
      <c r="BM71" s="4">
        <f t="shared" si="19"/>
        <v>-1</v>
      </c>
      <c r="BP71" s="4">
        <f t="shared" si="20"/>
        <v>-1</v>
      </c>
      <c r="BS71" s="4">
        <f t="shared" si="21"/>
        <v>-1</v>
      </c>
      <c r="BV71" s="4">
        <f t="shared" si="22"/>
        <v>-1</v>
      </c>
      <c r="BY71" s="4">
        <f t="shared" si="23"/>
        <v>-1</v>
      </c>
    </row>
    <row r="72" spans="1:79" x14ac:dyDescent="0.2">
      <c r="A72" s="4" t="s">
        <v>36</v>
      </c>
      <c r="B72" s="4">
        <v>520</v>
      </c>
      <c r="C72" s="4" t="str">
        <f t="shared" si="0"/>
        <v>urn:immetingen:parameter:id:520</v>
      </c>
      <c r="D72" s="4">
        <f>IFERROR(IF(VLOOKUP($C72,'C'!$A$1:$AA$1998,4,FALSE)=0,IF(VLOOKUP($C72,'C'!$A$1:$AA$1998,7,FALSE)=0,IF(VLOOKUP($C72,'C'!$A$1:$AA$1998,10,FALSE)=0,IF(VLOOKUP($C72,'C'!$A$1:$AA$1998,13,FALSE)=0,IF(VLOOKUP($C72,'C'!$A$1:$AA$1998,16,FALSE)=0,VLOOKUP($C72,'C'!$A$1:$AA$1998,19,FALSE),VLOOKUP($C72,'C'!$A$1:$AA$1998,16,FALSE)),VLOOKUP($C72,'C'!$A$1:$AA$1998,13,FALSE)),VLOOKUP($C72,'C'!$A$1:$AA$1998,10,FALSE)),VLOOKUP($C72,'C'!$A$1:$AA$1998,7,FALSE)),VLOOKUP($C72,'C'!$A$1:$AA$1998,4,FALSE)),"")</f>
        <v>14</v>
      </c>
      <c r="E72" s="4">
        <f>IFERROR(VLOOKUP($C72,'C'!$A$1:$AA$1998,2,FALSE),"")</f>
        <v>0.1</v>
      </c>
      <c r="F72" s="4" t="str">
        <f>IFERROR(IF(VLOOKUP($C72,'C'!$A$1:$AA$1998,3,FALSE)=1,"&lt;",""),"")</f>
        <v>&lt;</v>
      </c>
      <c r="G72" s="4">
        <f>IFERROR(VLOOKUP($C72,'C'!$A$1:$AA$1998,5,FALSE),"")</f>
        <v>0.1</v>
      </c>
      <c r="H72" s="4" t="str">
        <f>IFERROR(IF(VLOOKUP($C72,'C'!$A$1:$AA$1998,6,FALSE)=1,"&lt;",""),"")</f>
        <v>&lt;</v>
      </c>
      <c r="I72" s="4">
        <f>IFERROR(VLOOKUP($C72,'C'!$A$1:$AA$1998,8,FALSE), "")</f>
        <v>0</v>
      </c>
      <c r="J72" s="4" t="str">
        <f>IFERROR(IF(VLOOKUP($C72,'C'!$A$1:$AA$1998,9,FALSE)=1,"&lt;",""),"")</f>
        <v/>
      </c>
      <c r="K72" s="4">
        <f>IFERROR(VLOOKUP($C72,'C'!$A$1:$AA$1998,11,FALSE),"")</f>
        <v>0</v>
      </c>
      <c r="L72" s="4" t="str">
        <f>IFERROR(IF(VLOOKUP($C72,'C'!$A$1:$AA$1998,12,FALSE)=1,"&lt;",""),"")</f>
        <v/>
      </c>
      <c r="M72" s="4">
        <f>IFERROR(VLOOKUP($C72,'C'!$A$1:$AA$1998,14,FALSE),"")</f>
        <v>0</v>
      </c>
      <c r="N72" s="4" t="str">
        <f>IFERROR(IF(VLOOKUP($C72,'C'!$A$1:$AA$1998,15,FALSE)=1,"&lt;",""),"")</f>
        <v/>
      </c>
      <c r="O72" s="4">
        <f>IFERROR(VLOOKUP($C72,'C'!$A$1:$AA$1998,17,FALSE),"")</f>
        <v>0</v>
      </c>
      <c r="P72" s="4" t="str">
        <f>IFERROR(IF(VLOOKUP($C72,'C'!$A$1:$AA$1998,18,FALSE)=1,"&lt;",""),"")</f>
        <v/>
      </c>
      <c r="T72" s="4">
        <f t="shared" si="24"/>
        <v>0.1</v>
      </c>
      <c r="U72" s="4" t="str">
        <f t="shared" si="25"/>
        <v>&lt;</v>
      </c>
      <c r="V72" s="4">
        <f t="shared" si="26"/>
        <v>0.1</v>
      </c>
      <c r="W72" s="4" t="str">
        <f t="shared" si="27"/>
        <v>&lt;</v>
      </c>
      <c r="X72" s="4">
        <f t="shared" si="28"/>
        <v>0</v>
      </c>
      <c r="Y72" s="4" t="str">
        <f t="shared" si="29"/>
        <v/>
      </c>
      <c r="Z72" s="4">
        <f t="shared" si="30"/>
        <v>0</v>
      </c>
      <c r="AA72" s="4" t="str">
        <f t="shared" si="31"/>
        <v/>
      </c>
      <c r="AB72" s="4">
        <f t="shared" si="32"/>
        <v>0</v>
      </c>
      <c r="AC72" s="4" t="str">
        <f t="shared" si="33"/>
        <v/>
      </c>
      <c r="AD72" s="4">
        <f t="shared" si="34"/>
        <v>0</v>
      </c>
      <c r="AE72" s="4" t="str">
        <f t="shared" si="35"/>
        <v/>
      </c>
      <c r="AI72" s="4">
        <f>IFERROR(IF(VLOOKUP(B72,E!$B$1:$AZ$300,16,FALSE)=0,1000000,VLOOKUP(B72,E!$B$1:$AZ$300,16,FALSE)),1000000)</f>
        <v>1000000</v>
      </c>
      <c r="AO72" s="57">
        <f>IF(AP72=-1,IF(SUM(AP72:AP73)=-2,0,(0.7*T72)),AP72)</f>
        <v>0</v>
      </c>
      <c r="AP72" s="47">
        <f>IF(T72="",T72,IF(AND(U72="&lt;",T72&lt;=$AI72),-1,(IF(U72="&lt;",0.7*T72,T72))))</f>
        <v>-1</v>
      </c>
      <c r="AR72" s="57">
        <f>IF(AS72=-1,IF(SUM(AS72:AS73)=-2,0,(0.7*V72)),AS72)</f>
        <v>0</v>
      </c>
      <c r="AS72" s="47">
        <f>IF(V72="",V72,IF(AND(W72="&lt;",V72&lt;=$AI72),-1,(IF(W72="&lt;",0.7*V72,V72))))</f>
        <v>-1</v>
      </c>
      <c r="AU72" s="57">
        <f>IF(AV72=-1,IF(SUM(AV72:AV73)=-2,0,(0.7*X72)),AV72)</f>
        <v>0</v>
      </c>
      <c r="AV72" s="47">
        <f>IF(X72="",X72,IF(AND(Y72="&lt;",X72&lt;=$AI72),-1,(IF(Y72="&lt;",0.7*X72,X72))))</f>
        <v>0</v>
      </c>
      <c r="AX72" s="57">
        <f>IF(AY72=-1,IF(SUM(AY72:AY73)=-2,0,(0.7*Z72)),AY72)</f>
        <v>0</v>
      </c>
      <c r="AY72" s="47">
        <f>IF(Z72="",Z72,IF(AND(AA72="&lt;",Z72&lt;=$AI72),-1,(IF(AA72="&lt;",0.7*Z72,Z72))))</f>
        <v>0</v>
      </c>
      <c r="BA72" s="57">
        <f>IF(BB72=-1,IF(SUM(BB72:BB73)=-2,0,(0.7*AB72)),BB72)</f>
        <v>0</v>
      </c>
      <c r="BB72" s="47">
        <f>IF(AB72="",AB72,IF(AND(AC72="&lt;",AB72&lt;=$AI72),-1,(IF(AC72="&lt;",0.7*AB72,AB72))))</f>
        <v>0</v>
      </c>
      <c r="BD72" s="57">
        <f>IF(BE72=-1,IF(SUM(BE72:BE73)=-2,0,(0.7*AD72)),BE72)</f>
        <v>0</v>
      </c>
      <c r="BE72" s="47">
        <f>IF(AD72="",AD72,IF(AND(AE72="&lt;",AD72&lt;=$AI72),-1,(IF(AE72="&lt;",0.7*AD72,AD72))))</f>
        <v>0</v>
      </c>
      <c r="BJ72" s="4">
        <f t="shared" si="41"/>
        <v>-1</v>
      </c>
      <c r="BM72" s="4">
        <f t="shared" si="19"/>
        <v>-1</v>
      </c>
      <c r="BP72" s="4">
        <f t="shared" si="20"/>
        <v>-1</v>
      </c>
      <c r="BS72" s="4">
        <f t="shared" si="21"/>
        <v>-1</v>
      </c>
      <c r="BV72" s="4">
        <f t="shared" si="22"/>
        <v>-1</v>
      </c>
      <c r="BY72" s="4">
        <f t="shared" si="23"/>
        <v>-1</v>
      </c>
    </row>
    <row r="73" spans="1:79" x14ac:dyDescent="0.2">
      <c r="A73" s="4" t="s">
        <v>37</v>
      </c>
      <c r="B73" s="4">
        <v>1578</v>
      </c>
      <c r="C73" s="4" t="str">
        <f t="shared" ref="C73:C136" si="75">CONCATENATE("urn:immetingen:parameter:id:",B73)</f>
        <v>urn:immetingen:parameter:id:1578</v>
      </c>
      <c r="D73" s="4">
        <f>IFERROR(IF(VLOOKUP($C73,'C'!$A$1:$AA$1998,4,FALSE)=0,IF(VLOOKUP($C73,'C'!$A$1:$AA$1998,7,FALSE)=0,IF(VLOOKUP($C73,'C'!$A$1:$AA$1998,10,FALSE)=0,IF(VLOOKUP($C73,'C'!$A$1:$AA$1998,13,FALSE)=0,IF(VLOOKUP($C73,'C'!$A$1:$AA$1998,16,FALSE)=0,VLOOKUP($C73,'C'!$A$1:$AA$1998,19,FALSE),VLOOKUP($C73,'C'!$A$1:$AA$1998,16,FALSE)),VLOOKUP($C73,'C'!$A$1:$AA$1998,13,FALSE)),VLOOKUP($C73,'C'!$A$1:$AA$1998,10,FALSE)),VLOOKUP($C73,'C'!$A$1:$AA$1998,7,FALSE)),VLOOKUP($C73,'C'!$A$1:$AA$1998,4,FALSE)),"")</f>
        <v>14</v>
      </c>
      <c r="E73" s="4">
        <f>IFERROR(VLOOKUP($C73,'C'!$A$1:$AA$1998,2,FALSE),"")</f>
        <v>0.1</v>
      </c>
      <c r="F73" s="4" t="str">
        <f>IFERROR(IF(VLOOKUP($C73,'C'!$A$1:$AA$1998,3,FALSE)=1,"&lt;",""),"")</f>
        <v>&lt;</v>
      </c>
      <c r="G73" s="4">
        <f>IFERROR(VLOOKUP($C73,'C'!$A$1:$AA$1998,5,FALSE),"")</f>
        <v>0.1</v>
      </c>
      <c r="H73" s="4" t="str">
        <f>IFERROR(IF(VLOOKUP($C73,'C'!$A$1:$AA$1998,6,FALSE)=1,"&lt;",""),"")</f>
        <v>&lt;</v>
      </c>
      <c r="I73" s="4">
        <f>IFERROR(VLOOKUP($C73,'C'!$A$1:$AA$1998,8,FALSE), "")</f>
        <v>0</v>
      </c>
      <c r="J73" s="4" t="str">
        <f>IFERROR(IF(VLOOKUP($C73,'C'!$A$1:$AA$1998,9,FALSE)=1,"&lt;",""),"")</f>
        <v/>
      </c>
      <c r="K73" s="4">
        <f>IFERROR(VLOOKUP($C73,'C'!$A$1:$AA$1998,11,FALSE),"")</f>
        <v>0</v>
      </c>
      <c r="L73" s="4" t="str">
        <f>IFERROR(IF(VLOOKUP($C73,'C'!$A$1:$AA$1998,12,FALSE)=1,"&lt;",""),"")</f>
        <v/>
      </c>
      <c r="M73" s="4">
        <f>IFERROR(VLOOKUP($C73,'C'!$A$1:$AA$1998,14,FALSE),"")</f>
        <v>0</v>
      </c>
      <c r="N73" s="4" t="str">
        <f>IFERROR(IF(VLOOKUP($C73,'C'!$A$1:$AA$1998,15,FALSE)=1,"&lt;",""),"")</f>
        <v/>
      </c>
      <c r="O73" s="4">
        <f>IFERROR(VLOOKUP($C73,'C'!$A$1:$AA$1998,17,FALSE),"")</f>
        <v>0</v>
      </c>
      <c r="P73" s="4" t="str">
        <f>IFERROR(IF(VLOOKUP($C73,'C'!$A$1:$AA$1998,18,FALSE)=1,"&lt;",""),"")</f>
        <v/>
      </c>
      <c r="T73" s="4">
        <f t="shared" si="24"/>
        <v>0.1</v>
      </c>
      <c r="U73" s="4" t="str">
        <f t="shared" si="25"/>
        <v>&lt;</v>
      </c>
      <c r="V73" s="4">
        <f t="shared" si="26"/>
        <v>0.1</v>
      </c>
      <c r="W73" s="4" t="str">
        <f t="shared" si="27"/>
        <v>&lt;</v>
      </c>
      <c r="X73" s="4">
        <f t="shared" si="28"/>
        <v>0</v>
      </c>
      <c r="Y73" s="4" t="str">
        <f t="shared" si="29"/>
        <v/>
      </c>
      <c r="Z73" s="4">
        <f t="shared" si="30"/>
        <v>0</v>
      </c>
      <c r="AA73" s="4" t="str">
        <f t="shared" si="31"/>
        <v/>
      </c>
      <c r="AB73" s="4">
        <f t="shared" si="32"/>
        <v>0</v>
      </c>
      <c r="AC73" s="4" t="str">
        <f t="shared" si="33"/>
        <v/>
      </c>
      <c r="AD73" s="4">
        <f t="shared" si="34"/>
        <v>0</v>
      </c>
      <c r="AE73" s="4" t="str">
        <f t="shared" si="35"/>
        <v/>
      </c>
      <c r="AI73" s="4">
        <f>IFERROR(IF(VLOOKUP(B73,E!$B$1:$AZ$300,16,FALSE)=0,1000000,VLOOKUP(B73,E!$B$1:$AZ$300,16,FALSE)),1000000)</f>
        <v>1000000</v>
      </c>
      <c r="AO73" s="50">
        <f>IF(AP73=-1,IF(SUM(AP72:AP73)=-2,0,(0.7*T73)),AP73)</f>
        <v>0</v>
      </c>
      <c r="AP73" s="49">
        <f>IF(T73="",T73,IF(AND(U73="&lt;",T73&lt;=$AI73),-1,(IF(U73="&lt;",0.7*T73,T73))))</f>
        <v>-1</v>
      </c>
      <c r="AR73" s="50">
        <f>IF(AS73=-1,IF(SUM(AS72:AS73)=-2,0,(0.7*V73)),AS73)</f>
        <v>0</v>
      </c>
      <c r="AS73" s="49">
        <f>IF(V73="",V73,IF(AND(W73="&lt;",V73&lt;=$AI73),-1,(IF(W73="&lt;",0.7*V73,V73))))</f>
        <v>-1</v>
      </c>
      <c r="AU73" s="50">
        <f>IF(AV73=-1,IF(SUM(AV72:AV73)=-2,0,(0.7*X73)),AV73)</f>
        <v>0</v>
      </c>
      <c r="AV73" s="49">
        <f>IF(X73="",X73,IF(AND(Y73="&lt;",X73&lt;=$AI73),-1,(IF(Y73="&lt;",0.7*X73,X73))))</f>
        <v>0</v>
      </c>
      <c r="AX73" s="50">
        <f>IF(AY73=-1,IF(SUM(AY72:AY73)=-2,0,(0.7*Z73)),AY73)</f>
        <v>0</v>
      </c>
      <c r="AY73" s="49">
        <f>IF(Z73="",Z73,IF(AND(AA73="&lt;",Z73&lt;=$AI73),-1,(IF(AA73="&lt;",0.7*Z73,Z73))))</f>
        <v>0</v>
      </c>
      <c r="BA73" s="50">
        <f>IF(BB73=-1,IF(SUM(BB72:BB73)=-2,0,(0.7*AB73)),BB73)</f>
        <v>0</v>
      </c>
      <c r="BB73" s="49">
        <f>IF(AB73="",AB73,IF(AND(AC73="&lt;",AB73&lt;=$AI73),-1,(IF(AC73="&lt;",0.7*AB73,AB73))))</f>
        <v>0</v>
      </c>
      <c r="BD73" s="50">
        <f>IF(BE73=-1,IF(SUM(BE72:BE73)=-2,0,(0.7*AD73)),BE73)</f>
        <v>0</v>
      </c>
      <c r="BE73" s="49">
        <f>IF(AD73="",AD73,IF(AND(AE73="&lt;",AD73&lt;=$AI73),-1,(IF(AE73="&lt;",0.7*AD73,AD73))))</f>
        <v>0</v>
      </c>
      <c r="BI73" s="13"/>
      <c r="BJ73" s="4">
        <f t="shared" si="41"/>
        <v>-1</v>
      </c>
      <c r="BK73" s="18"/>
      <c r="BL73" s="18"/>
      <c r="BM73" s="4">
        <f t="shared" ref="BM73:BM136" si="76">IF(AR73=0,-1,AR73)</f>
        <v>-1</v>
      </c>
      <c r="BN73" s="18"/>
      <c r="BO73" s="18"/>
      <c r="BP73" s="4">
        <f t="shared" ref="BP73:BP136" si="77">IF(AU73=0,-1,AU73)</f>
        <v>-1</v>
      </c>
      <c r="BQ73" s="18"/>
      <c r="BR73" s="18"/>
      <c r="BS73" s="4">
        <f t="shared" ref="BS73:BS136" si="78">IF(AX73=0,-1,AX73)</f>
        <v>-1</v>
      </c>
      <c r="BT73" s="18"/>
      <c r="BU73" s="18"/>
      <c r="BV73" s="4">
        <f t="shared" ref="BV73:BV136" si="79">IF(BA73=0,-1,BA73)</f>
        <v>-1</v>
      </c>
      <c r="BW73" s="18"/>
      <c r="BX73" s="18"/>
      <c r="BY73" s="4">
        <f t="shared" ref="BY73:BY136" si="80">IF(BD73=0,-1,BD73)</f>
        <v>-1</v>
      </c>
      <c r="BZ73" s="18"/>
      <c r="CA73" s="18"/>
    </row>
    <row r="74" spans="1:79" x14ac:dyDescent="0.2">
      <c r="A74" s="4" t="s">
        <v>137</v>
      </c>
      <c r="B74" s="4">
        <v>519</v>
      </c>
      <c r="C74" s="4" t="str">
        <f t="shared" si="75"/>
        <v>urn:immetingen:parameter:id:519</v>
      </c>
      <c r="D74" s="4">
        <f>IFERROR(IF(VLOOKUP($C74,'C'!$A$1:$AA$1998,4,FALSE)=0,IF(VLOOKUP($C74,'C'!$A$1:$AA$1998,7,FALSE)=0,IF(VLOOKUP($C74,'C'!$A$1:$AA$1998,10,FALSE)=0,IF(VLOOKUP($C74,'C'!$A$1:$AA$1998,13,FALSE)=0,IF(VLOOKUP($C74,'C'!$A$1:$AA$1998,16,FALSE)=0,VLOOKUP($C74,'C'!$A$1:$AA$1998,19,FALSE),VLOOKUP($C74,'C'!$A$1:$AA$1998,16,FALSE)),VLOOKUP($C74,'C'!$A$1:$AA$1998,13,FALSE)),VLOOKUP($C74,'C'!$A$1:$AA$1998,10,FALSE)),VLOOKUP($C74,'C'!$A$1:$AA$1998,7,FALSE)),VLOOKUP($C74,'C'!$A$1:$AA$1998,4,FALSE)),"")</f>
        <v>14</v>
      </c>
      <c r="E74" s="4">
        <f>IFERROR(VLOOKUP($C74,'C'!$A$1:$AA$1998,2,FALSE),"")</f>
        <v>0.14000000000000001</v>
      </c>
      <c r="F74" s="4" t="str">
        <f>IFERROR(IF(VLOOKUP($C74,'C'!$A$1:$AA$1998,3,FALSE)=1,"&lt;",""),"")</f>
        <v/>
      </c>
      <c r="G74" s="4">
        <f>IFERROR(VLOOKUP($C74,'C'!$A$1:$AA$1998,5,FALSE),"")</f>
        <v>0.14000000000000001</v>
      </c>
      <c r="H74" s="4" t="str">
        <f>IFERROR(IF(VLOOKUP($C74,'C'!$A$1:$AA$1998,6,FALSE)=1,"&lt;",""),"")</f>
        <v/>
      </c>
      <c r="I74" s="4">
        <f>IFERROR(VLOOKUP($C74,'C'!$A$1:$AA$1998,8,FALSE), "")</f>
        <v>0</v>
      </c>
      <c r="J74" s="4" t="str">
        <f>IFERROR(IF(VLOOKUP($C74,'C'!$A$1:$AA$1998,9,FALSE)=1,"&lt;",""),"")</f>
        <v/>
      </c>
      <c r="K74" s="4">
        <f>IFERROR(VLOOKUP($C74,'C'!$A$1:$AA$1998,11,FALSE),"")</f>
        <v>0</v>
      </c>
      <c r="L74" s="4" t="str">
        <f>IFERROR(IF(VLOOKUP($C74,'C'!$A$1:$AA$1998,12,FALSE)=1,"&lt;",""),"")</f>
        <v/>
      </c>
      <c r="M74" s="4">
        <f>IFERROR(VLOOKUP($C74,'C'!$A$1:$AA$1998,14,FALSE),"")</f>
        <v>0</v>
      </c>
      <c r="N74" s="4" t="str">
        <f>IFERROR(IF(VLOOKUP($C74,'C'!$A$1:$AA$1998,15,FALSE)=1,"&lt;",""),"")</f>
        <v/>
      </c>
      <c r="O74" s="4">
        <f>IFERROR(VLOOKUP($C74,'C'!$A$1:$AA$1998,17,FALSE),"")</f>
        <v>0</v>
      </c>
      <c r="P74" s="4" t="str">
        <f>IFERROR(IF(VLOOKUP($C74,'C'!$A$1:$AA$1998,18,FALSE)=1,"&lt;",""),"")</f>
        <v/>
      </c>
      <c r="T74" s="4">
        <f t="shared" si="24"/>
        <v>0.14000000000000001</v>
      </c>
      <c r="U74" s="4" t="str">
        <f t="shared" si="25"/>
        <v/>
      </c>
      <c r="V74" s="4">
        <f t="shared" si="26"/>
        <v>0.14000000000000001</v>
      </c>
      <c r="W74" s="4" t="str">
        <f t="shared" si="27"/>
        <v/>
      </c>
      <c r="X74" s="4">
        <f t="shared" si="28"/>
        <v>0</v>
      </c>
      <c r="Y74" s="4" t="str">
        <f t="shared" si="29"/>
        <v/>
      </c>
      <c r="Z74" s="4">
        <f t="shared" si="30"/>
        <v>0</v>
      </c>
      <c r="AA74" s="4" t="str">
        <f t="shared" si="31"/>
        <v/>
      </c>
      <c r="AB74" s="4">
        <f t="shared" si="32"/>
        <v>0</v>
      </c>
      <c r="AC74" s="4" t="str">
        <f t="shared" si="33"/>
        <v/>
      </c>
      <c r="AD74" s="4">
        <f t="shared" si="34"/>
        <v>0</v>
      </c>
      <c r="AE74" s="4" t="str">
        <f t="shared" si="35"/>
        <v/>
      </c>
      <c r="AI74" s="4">
        <f>IFERROR(IF(VLOOKUP(B74,E!$B$1:$AZ$300,16,FALSE)=0,1000000,VLOOKUP(B74,E!$B$1:$AZ$300,16,FALSE)),1000000)</f>
        <v>0.2</v>
      </c>
      <c r="AO74" s="52">
        <f>SUM(AO72:AO73)</f>
        <v>0</v>
      </c>
      <c r="AP74" s="54">
        <f>IF(T72="","",IF(AO74=0,SUM(T72:T73),AO74))</f>
        <v>0.2</v>
      </c>
      <c r="AR74" s="52">
        <f>SUM(AR72:AR73)</f>
        <v>0</v>
      </c>
      <c r="AS74" s="54">
        <f>IF(V72="","",IF(AR74=0,SUM(V72:V73),AR74))</f>
        <v>0.2</v>
      </c>
      <c r="AU74" s="52">
        <f>SUM(AU72:AU73)</f>
        <v>0</v>
      </c>
      <c r="AV74" s="54">
        <f>IF(X72="","",IF(AU74=0,SUM(X72:X73),AU74))</f>
        <v>0</v>
      </c>
      <c r="AX74" s="52">
        <f>SUM(AX72:AX73)</f>
        <v>0</v>
      </c>
      <c r="AY74" s="54">
        <f>IF(Z72="","",IF(AX74=0,SUM(Z72:Z73),AX74))</f>
        <v>0</v>
      </c>
      <c r="BA74" s="52">
        <f>SUM(BA72:BA73)</f>
        <v>0</v>
      </c>
      <c r="BB74" s="54">
        <f>IF(AB72="","",IF(BA74=0,SUM(AB72:AB73),BA74))</f>
        <v>0</v>
      </c>
      <c r="BD74" s="52">
        <f>SUM(BD72:BD73)</f>
        <v>0</v>
      </c>
      <c r="BE74" s="54">
        <f>IF(AD72="","",IF(BD74=0,SUM(AD72:AD73),BD74))</f>
        <v>0</v>
      </c>
      <c r="BI74" s="13"/>
      <c r="BJ74" s="4">
        <f t="shared" si="41"/>
        <v>-1</v>
      </c>
      <c r="BM74" s="4">
        <f t="shared" si="76"/>
        <v>-1</v>
      </c>
      <c r="BP74" s="4">
        <f t="shared" si="77"/>
        <v>-1</v>
      </c>
      <c r="BS74" s="4">
        <f t="shared" si="78"/>
        <v>-1</v>
      </c>
      <c r="BV74" s="4">
        <f t="shared" si="79"/>
        <v>-1</v>
      </c>
      <c r="BY74" s="4">
        <f t="shared" si="80"/>
        <v>-1</v>
      </c>
      <c r="BZ74" s="13"/>
      <c r="CA74" s="13"/>
    </row>
    <row r="75" spans="1:79" x14ac:dyDescent="0.2">
      <c r="A75" s="4" t="s">
        <v>38</v>
      </c>
      <c r="B75" s="4">
        <v>10</v>
      </c>
      <c r="C75" s="4" t="str">
        <f t="shared" si="75"/>
        <v>urn:immetingen:parameter:id:10</v>
      </c>
      <c r="D75" s="4">
        <f>IFERROR(IF(VLOOKUP($C75,'C'!$A$1:$AA$1998,4,FALSE)=0,IF(VLOOKUP($C75,'C'!$A$1:$AA$1998,7,FALSE)=0,IF(VLOOKUP($C75,'C'!$A$1:$AA$1998,10,FALSE)=0,IF(VLOOKUP($C75,'C'!$A$1:$AA$1998,13,FALSE)=0,IF(VLOOKUP($C75,'C'!$A$1:$AA$1998,16,FALSE)=0,VLOOKUP($C75,'C'!$A$1:$AA$1998,19,FALSE),VLOOKUP($C75,'C'!$A$1:$AA$1998,16,FALSE)),VLOOKUP($C75,'C'!$A$1:$AA$1998,13,FALSE)),VLOOKUP($C75,'C'!$A$1:$AA$1998,10,FALSE)),VLOOKUP($C75,'C'!$A$1:$AA$1998,7,FALSE)),VLOOKUP($C75,'C'!$A$1:$AA$1998,4,FALSE)),"")</f>
        <v>14</v>
      </c>
      <c r="E75" s="4">
        <f>IFERROR(VLOOKUP($C75,'C'!$A$1:$AA$1998,2,FALSE),"")</f>
        <v>0.2</v>
      </c>
      <c r="F75" s="4" t="str">
        <f>IFERROR(IF(VLOOKUP($C75,'C'!$A$1:$AA$1998,3,FALSE)=1,"&lt;",""),"")</f>
        <v>&lt;</v>
      </c>
      <c r="G75" s="4">
        <f>IFERROR(VLOOKUP($C75,'C'!$A$1:$AA$1998,5,FALSE),"")</f>
        <v>0.2</v>
      </c>
      <c r="H75" s="4" t="str">
        <f>IFERROR(IF(VLOOKUP($C75,'C'!$A$1:$AA$1998,6,FALSE)=1,"&lt;",""),"")</f>
        <v>&lt;</v>
      </c>
      <c r="I75" s="4">
        <f>IFERROR(VLOOKUP($C75,'C'!$A$1:$AA$1998,8,FALSE), "")</f>
        <v>0</v>
      </c>
      <c r="J75" s="4" t="str">
        <f>IFERROR(IF(VLOOKUP($C75,'C'!$A$1:$AA$1998,9,FALSE)=1,"&lt;",""),"")</f>
        <v/>
      </c>
      <c r="K75" s="4">
        <f>IFERROR(VLOOKUP($C75,'C'!$A$1:$AA$1998,11,FALSE),"")</f>
        <v>0</v>
      </c>
      <c r="L75" s="4" t="str">
        <f>IFERROR(IF(VLOOKUP($C75,'C'!$A$1:$AA$1998,12,FALSE)=1,"&lt;",""),"")</f>
        <v/>
      </c>
      <c r="M75" s="4">
        <f>IFERROR(VLOOKUP($C75,'C'!$A$1:$AA$1998,14,FALSE),"")</f>
        <v>0</v>
      </c>
      <c r="N75" s="4" t="str">
        <f>IFERROR(IF(VLOOKUP($C75,'C'!$A$1:$AA$1998,15,FALSE)=1,"&lt;",""),"")</f>
        <v/>
      </c>
      <c r="O75" s="4">
        <f>IFERROR(VLOOKUP($C75,'C'!$A$1:$AA$1998,17,FALSE),"")</f>
        <v>0</v>
      </c>
      <c r="P75" s="4" t="str">
        <f>IFERROR(IF(VLOOKUP($C75,'C'!$A$1:$AA$1998,18,FALSE)=1,"&lt;",""),"")</f>
        <v/>
      </c>
      <c r="T75" s="4">
        <f t="shared" si="24"/>
        <v>0.2</v>
      </c>
      <c r="U75" s="4" t="str">
        <f t="shared" si="25"/>
        <v>&lt;</v>
      </c>
      <c r="V75" s="4">
        <f t="shared" si="26"/>
        <v>0.2</v>
      </c>
      <c r="W75" s="4" t="str">
        <f t="shared" si="27"/>
        <v>&lt;</v>
      </c>
      <c r="X75" s="4">
        <f t="shared" si="28"/>
        <v>0</v>
      </c>
      <c r="Y75" s="4" t="str">
        <f t="shared" si="29"/>
        <v/>
      </c>
      <c r="Z75" s="4">
        <f t="shared" si="30"/>
        <v>0</v>
      </c>
      <c r="AA75" s="4" t="str">
        <f t="shared" si="31"/>
        <v/>
      </c>
      <c r="AB75" s="4">
        <f t="shared" si="32"/>
        <v>0</v>
      </c>
      <c r="AC75" s="4" t="str">
        <f t="shared" si="33"/>
        <v/>
      </c>
      <c r="AD75" s="4">
        <f t="shared" si="34"/>
        <v>0</v>
      </c>
      <c r="AE75" s="4" t="str">
        <f t="shared" si="35"/>
        <v/>
      </c>
      <c r="AI75" s="4">
        <f>IFERROR(IF(VLOOKUP(B75,E!$B$1:$AZ$300,16,FALSE)=0,1000000,VLOOKUP(B75,E!$B$1:$AZ$300,16,FALSE)),1000000)</f>
        <v>1000000</v>
      </c>
      <c r="AO75" s="57">
        <f>IF(AP75=-1,IF(SUM(AP75:AP77)=-3,0,(0.7*T75)),AP75)</f>
        <v>0</v>
      </c>
      <c r="AP75" s="47">
        <f>IF(T75="",T75,IF(AND(U75="&lt;",T75&lt;=$AI75),-1,(IF(U75="&lt;",0.7*T75,T75))))</f>
        <v>-1</v>
      </c>
      <c r="AR75" s="57">
        <f>IF(AS75=-1,IF(SUM(AS75:AS77)=-3,0,(0.7*V75)),AS75)</f>
        <v>0</v>
      </c>
      <c r="AS75" s="47">
        <f>IF(V75="",V75,IF(AND(W75="&lt;",V75&lt;=$AI75),-1,(IF(W75="&lt;",0.7*V75,V75))))</f>
        <v>-1</v>
      </c>
      <c r="AU75" s="57">
        <f>IF(AV75=-1,IF(SUM(AV75:AV77)=-3,0,(0.7*X75)),AV75)</f>
        <v>0</v>
      </c>
      <c r="AV75" s="47">
        <f>IF(X75="",X75,IF(AND(Y75="&lt;",X75&lt;=$AI75),-1,(IF(Y75="&lt;",0.7*X75,X75))))</f>
        <v>0</v>
      </c>
      <c r="AX75" s="57">
        <f>IF(AY75=-1,IF(SUM(AY75:AY77)=-3,0,(0.7*Z75)),AY75)</f>
        <v>0</v>
      </c>
      <c r="AY75" s="47">
        <f>IF(Z75="",Z75,IF(AND(AA75="&lt;",Z75&lt;=$AI75),-1,(IF(AA75="&lt;",0.7*Z75,Z75))))</f>
        <v>0</v>
      </c>
      <c r="BA75" s="57">
        <f>IF(BB75=-1,IF(SUM(BB75:BB77)=-3,0,(0.7*AB75)),BB75)</f>
        <v>0</v>
      </c>
      <c r="BB75" s="47">
        <f>IF(AB75="",AB75,IF(AND(AC75="&lt;",AB75&lt;=$AI75),-1,(IF(AC75="&lt;",0.7*AB75,AB75))))</f>
        <v>0</v>
      </c>
      <c r="BD75" s="57">
        <f>IF(BE75=-1,IF(SUM(BE75:BE77)=-3,0,(0.7*AD75)),BE75)</f>
        <v>0</v>
      </c>
      <c r="BE75" s="47">
        <f>IF(AD75="",AD75,IF(AND(AE75="&lt;",AD75&lt;=$AI75),-1,(IF(AE75="&lt;",0.7*AD75,AD75))))</f>
        <v>0</v>
      </c>
      <c r="BI75" s="13"/>
      <c r="BJ75" s="4">
        <f t="shared" si="41"/>
        <v>-1</v>
      </c>
      <c r="BM75" s="4">
        <f t="shared" si="76"/>
        <v>-1</v>
      </c>
      <c r="BP75" s="4">
        <f t="shared" si="77"/>
        <v>-1</v>
      </c>
      <c r="BS75" s="4">
        <f t="shared" si="78"/>
        <v>-1</v>
      </c>
      <c r="BV75" s="4">
        <f t="shared" si="79"/>
        <v>-1</v>
      </c>
      <c r="BY75" s="4">
        <f t="shared" si="80"/>
        <v>-1</v>
      </c>
      <c r="BZ75" s="13"/>
      <c r="CA75" s="13"/>
    </row>
    <row r="76" spans="1:79" x14ac:dyDescent="0.2">
      <c r="A76" s="4" t="s">
        <v>39</v>
      </c>
      <c r="B76" s="4">
        <v>38</v>
      </c>
      <c r="C76" s="4" t="str">
        <f t="shared" si="75"/>
        <v>urn:immetingen:parameter:id:38</v>
      </c>
      <c r="D76" s="4">
        <f>IFERROR(IF(VLOOKUP($C76,'C'!$A$1:$AA$1998,4,FALSE)=0,IF(VLOOKUP($C76,'C'!$A$1:$AA$1998,7,FALSE)=0,IF(VLOOKUP($C76,'C'!$A$1:$AA$1998,10,FALSE)=0,IF(VLOOKUP($C76,'C'!$A$1:$AA$1998,13,FALSE)=0,IF(VLOOKUP($C76,'C'!$A$1:$AA$1998,16,FALSE)=0,VLOOKUP($C76,'C'!$A$1:$AA$1998,19,FALSE),VLOOKUP($C76,'C'!$A$1:$AA$1998,16,FALSE)),VLOOKUP($C76,'C'!$A$1:$AA$1998,13,FALSE)),VLOOKUP($C76,'C'!$A$1:$AA$1998,10,FALSE)),VLOOKUP($C76,'C'!$A$1:$AA$1998,7,FALSE)),VLOOKUP($C76,'C'!$A$1:$AA$1998,4,FALSE)),"")</f>
        <v>14</v>
      </c>
      <c r="E76" s="4">
        <f>IFERROR(VLOOKUP($C76,'C'!$A$1:$AA$1998,2,FALSE),"")</f>
        <v>0.2</v>
      </c>
      <c r="F76" s="4" t="str">
        <f>IFERROR(IF(VLOOKUP($C76,'C'!$A$1:$AA$1998,3,FALSE)=1,"&lt;",""),"")</f>
        <v>&lt;</v>
      </c>
      <c r="G76" s="4">
        <f>IFERROR(VLOOKUP($C76,'C'!$A$1:$AA$1998,5,FALSE),"")</f>
        <v>0.2</v>
      </c>
      <c r="H76" s="4" t="str">
        <f>IFERROR(IF(VLOOKUP($C76,'C'!$A$1:$AA$1998,6,FALSE)=1,"&lt;",""),"")</f>
        <v>&lt;</v>
      </c>
      <c r="I76" s="4">
        <f>IFERROR(VLOOKUP($C76,'C'!$A$1:$AA$1998,8,FALSE), "")</f>
        <v>0</v>
      </c>
      <c r="J76" s="4" t="str">
        <f>IFERROR(IF(VLOOKUP($C76,'C'!$A$1:$AA$1998,9,FALSE)=1,"&lt;",""),"")</f>
        <v/>
      </c>
      <c r="K76" s="4">
        <f>IFERROR(VLOOKUP($C76,'C'!$A$1:$AA$1998,11,FALSE),"")</f>
        <v>0</v>
      </c>
      <c r="L76" s="4" t="str">
        <f>IFERROR(IF(VLOOKUP($C76,'C'!$A$1:$AA$1998,12,FALSE)=1,"&lt;",""),"")</f>
        <v/>
      </c>
      <c r="M76" s="4">
        <f>IFERROR(VLOOKUP($C76,'C'!$A$1:$AA$1998,14,FALSE),"")</f>
        <v>0</v>
      </c>
      <c r="N76" s="4" t="str">
        <f>IFERROR(IF(VLOOKUP($C76,'C'!$A$1:$AA$1998,15,FALSE)=1,"&lt;",""),"")</f>
        <v/>
      </c>
      <c r="O76" s="4">
        <f>IFERROR(VLOOKUP($C76,'C'!$A$1:$AA$1998,17,FALSE),"")</f>
        <v>0</v>
      </c>
      <c r="P76" s="4" t="str">
        <f>IFERROR(IF(VLOOKUP($C76,'C'!$A$1:$AA$1998,18,FALSE)=1,"&lt;",""),"")</f>
        <v/>
      </c>
      <c r="T76" s="4">
        <f t="shared" ref="T76:T139" si="81">IF(E76="","",IF($D76=79,E76/1000,IF($D76=60,E76*1000,E76)))</f>
        <v>0.2</v>
      </c>
      <c r="U76" s="4" t="str">
        <f t="shared" ref="U76:U139" si="82">F76</f>
        <v>&lt;</v>
      </c>
      <c r="V76" s="4">
        <f t="shared" ref="V76:V139" si="83">IF(G76="","",IF($D76=79,G76/1000,IF($D76=60,G76*1000,G76)))</f>
        <v>0.2</v>
      </c>
      <c r="W76" s="4" t="str">
        <f t="shared" ref="W76:W139" si="84">H76</f>
        <v>&lt;</v>
      </c>
      <c r="X76" s="4">
        <f t="shared" ref="X76:X139" si="85">IF(I76="","",IF($D76=79,I76/1000,IF($D76=60,I76*1000,I76)))</f>
        <v>0</v>
      </c>
      <c r="Y76" s="4" t="str">
        <f t="shared" ref="Y76:Y139" si="86">J76</f>
        <v/>
      </c>
      <c r="Z76" s="4">
        <f t="shared" ref="Z76:Z139" si="87">IF(K76="","",IF($D76=79,K76/1000,IF($D76=60,K76*1000,K76)))</f>
        <v>0</v>
      </c>
      <c r="AA76" s="4" t="str">
        <f t="shared" ref="AA76:AA139" si="88">L76</f>
        <v/>
      </c>
      <c r="AB76" s="4">
        <f t="shared" ref="AB76:AB139" si="89">IF(M76="","",IF($D76=79,M76/1000,IF($D76=60,M76*1000,M76)))</f>
        <v>0</v>
      </c>
      <c r="AC76" s="4" t="str">
        <f t="shared" ref="AC76:AC139" si="90">N76</f>
        <v/>
      </c>
      <c r="AD76" s="4">
        <f t="shared" ref="AD76:AD139" si="91">IF(O76="","",IF($D76=79,O76/1000,IF($D76=60,O76*1000,O76)))</f>
        <v>0</v>
      </c>
      <c r="AE76" s="4" t="str">
        <f t="shared" ref="AE76:AE139" si="92">P76</f>
        <v/>
      </c>
      <c r="AI76" s="4">
        <f>IFERROR(IF(VLOOKUP(B76,E!$B$1:$AZ$300,16,FALSE)=0,1000000,VLOOKUP(B76,E!$B$1:$AZ$300,16,FALSE)),1000000)</f>
        <v>1000000</v>
      </c>
      <c r="AO76" s="50">
        <f>IF(AP76=-1,IF(SUM(AP75:AP77)=-3,0,(0.7*T76)),AP76)</f>
        <v>0</v>
      </c>
      <c r="AP76" s="49">
        <f>IF(T76="",T76,IF(AND(U76="&lt;",T76&lt;=$AI76),-1,(IF(U76="&lt;",0.7*T76,T76))))</f>
        <v>-1</v>
      </c>
      <c r="AR76" s="50">
        <f>IF(AS76=-1,IF(SUM(AS75:AS77)=-3,0,(0.7*V76)),AS76)</f>
        <v>0</v>
      </c>
      <c r="AS76" s="49">
        <f>IF(V76="",V76,IF(AND(W76="&lt;",V76&lt;=$AI76),-1,(IF(W76="&lt;",0.7*V76,V76))))</f>
        <v>-1</v>
      </c>
      <c r="AU76" s="50">
        <f>IF(AV76=-1,IF(SUM(AV75:AV77)=-3,0,(0.7*X76)),AV76)</f>
        <v>0</v>
      </c>
      <c r="AV76" s="49">
        <f>IF(X76="",X76,IF(AND(Y76="&lt;",X76&lt;=$AI76),-1,(IF(Y76="&lt;",0.7*X76,X76))))</f>
        <v>0</v>
      </c>
      <c r="AX76" s="50">
        <f>IF(AY76=-1,IF(SUM(AY75:AY77)=-3,0,(0.7*Z76)),AY76)</f>
        <v>0</v>
      </c>
      <c r="AY76" s="49">
        <f>IF(Z76="",Z76,IF(AND(AA76="&lt;",Z76&lt;=$AI76),-1,(IF(AA76="&lt;",0.7*Z76,Z76))))</f>
        <v>0</v>
      </c>
      <c r="BA76" s="50">
        <f>IF(BB76=-1,IF(SUM(BB75:BB77)=-3,0,(0.7*AB76)),BB76)</f>
        <v>0</v>
      </c>
      <c r="BB76" s="49">
        <f>IF(AB76="",AB76,IF(AND(AC76="&lt;",AB76&lt;=$AI76),-1,(IF(AC76="&lt;",0.7*AB76,AB76))))</f>
        <v>0</v>
      </c>
      <c r="BD76" s="50">
        <f>IF(BE76=-1,IF(SUM(BE75:BE77)=-3,0,(0.7*AD76)),BE76)</f>
        <v>0</v>
      </c>
      <c r="BE76" s="49">
        <f>IF(AD76="",AD76,IF(AND(AE76="&lt;",AD76&lt;=$AI76),-1,(IF(AE76="&lt;",0.7*AD76,AD76))))</f>
        <v>0</v>
      </c>
      <c r="BI76" s="13"/>
      <c r="BJ76" s="4">
        <f t="shared" ref="BJ76:BJ139" si="93">IF(AO76=0,-1,AO76)</f>
        <v>-1</v>
      </c>
      <c r="BM76" s="4">
        <f t="shared" si="76"/>
        <v>-1</v>
      </c>
      <c r="BP76" s="4">
        <f t="shared" si="77"/>
        <v>-1</v>
      </c>
      <c r="BS76" s="4">
        <f t="shared" si="78"/>
        <v>-1</v>
      </c>
      <c r="BV76" s="4">
        <f t="shared" si="79"/>
        <v>-1</v>
      </c>
      <c r="BY76" s="4">
        <f t="shared" si="80"/>
        <v>-1</v>
      </c>
      <c r="BZ76" s="13"/>
      <c r="CA76" s="13"/>
    </row>
    <row r="77" spans="1:79" x14ac:dyDescent="0.2">
      <c r="A77" s="4" t="s">
        <v>40</v>
      </c>
      <c r="B77" s="4">
        <v>48</v>
      </c>
      <c r="C77" s="4" t="str">
        <f t="shared" si="75"/>
        <v>urn:immetingen:parameter:id:48</v>
      </c>
      <c r="D77" s="4">
        <f>IFERROR(IF(VLOOKUP($C77,'C'!$A$1:$AA$1998,4,FALSE)=0,IF(VLOOKUP($C77,'C'!$A$1:$AA$1998,7,FALSE)=0,IF(VLOOKUP($C77,'C'!$A$1:$AA$1998,10,FALSE)=0,IF(VLOOKUP($C77,'C'!$A$1:$AA$1998,13,FALSE)=0,IF(VLOOKUP($C77,'C'!$A$1:$AA$1998,16,FALSE)=0,VLOOKUP($C77,'C'!$A$1:$AA$1998,19,FALSE),VLOOKUP($C77,'C'!$A$1:$AA$1998,16,FALSE)),VLOOKUP($C77,'C'!$A$1:$AA$1998,13,FALSE)),VLOOKUP($C77,'C'!$A$1:$AA$1998,10,FALSE)),VLOOKUP($C77,'C'!$A$1:$AA$1998,7,FALSE)),VLOOKUP($C77,'C'!$A$1:$AA$1998,4,FALSE)),"")</f>
        <v>14</v>
      </c>
      <c r="E77" s="4">
        <f>IFERROR(VLOOKUP($C77,'C'!$A$1:$AA$1998,2,FALSE),"")</f>
        <v>0.2</v>
      </c>
      <c r="F77" s="4" t="str">
        <f>IFERROR(IF(VLOOKUP($C77,'C'!$A$1:$AA$1998,3,FALSE)=1,"&lt;",""),"")</f>
        <v>&lt;</v>
      </c>
      <c r="G77" s="4">
        <f>IFERROR(VLOOKUP($C77,'C'!$A$1:$AA$1998,5,FALSE),"")</f>
        <v>0.2</v>
      </c>
      <c r="H77" s="4" t="str">
        <f>IFERROR(IF(VLOOKUP($C77,'C'!$A$1:$AA$1998,6,FALSE)=1,"&lt;",""),"")</f>
        <v>&lt;</v>
      </c>
      <c r="I77" s="4">
        <f>IFERROR(VLOOKUP($C77,'C'!$A$1:$AA$1998,8,FALSE), "")</f>
        <v>0</v>
      </c>
      <c r="J77" s="4" t="str">
        <f>IFERROR(IF(VLOOKUP($C77,'C'!$A$1:$AA$1998,9,FALSE)=1,"&lt;",""),"")</f>
        <v/>
      </c>
      <c r="K77" s="4">
        <f>IFERROR(VLOOKUP($C77,'C'!$A$1:$AA$1998,11,FALSE),"")</f>
        <v>0</v>
      </c>
      <c r="L77" s="4" t="str">
        <f>IFERROR(IF(VLOOKUP($C77,'C'!$A$1:$AA$1998,12,FALSE)=1,"&lt;",""),"")</f>
        <v/>
      </c>
      <c r="M77" s="4">
        <f>IFERROR(VLOOKUP($C77,'C'!$A$1:$AA$1998,14,FALSE),"")</f>
        <v>0</v>
      </c>
      <c r="N77" s="4" t="str">
        <f>IFERROR(IF(VLOOKUP($C77,'C'!$A$1:$AA$1998,15,FALSE)=1,"&lt;",""),"")</f>
        <v/>
      </c>
      <c r="O77" s="4">
        <f>IFERROR(VLOOKUP($C77,'C'!$A$1:$AA$1998,17,FALSE),"")</f>
        <v>0</v>
      </c>
      <c r="P77" s="4" t="str">
        <f>IFERROR(IF(VLOOKUP($C77,'C'!$A$1:$AA$1998,18,FALSE)=1,"&lt;",""),"")</f>
        <v/>
      </c>
      <c r="T77" s="4">
        <f t="shared" si="81"/>
        <v>0.2</v>
      </c>
      <c r="U77" s="4" t="str">
        <f t="shared" si="82"/>
        <v>&lt;</v>
      </c>
      <c r="V77" s="4">
        <f t="shared" si="83"/>
        <v>0.2</v>
      </c>
      <c r="W77" s="4" t="str">
        <f t="shared" si="84"/>
        <v>&lt;</v>
      </c>
      <c r="X77" s="4">
        <f t="shared" si="85"/>
        <v>0</v>
      </c>
      <c r="Y77" s="4" t="str">
        <f t="shared" si="86"/>
        <v/>
      </c>
      <c r="Z77" s="4">
        <f t="shared" si="87"/>
        <v>0</v>
      </c>
      <c r="AA77" s="4" t="str">
        <f t="shared" si="88"/>
        <v/>
      </c>
      <c r="AB77" s="4">
        <f t="shared" si="89"/>
        <v>0</v>
      </c>
      <c r="AC77" s="4" t="str">
        <f t="shared" si="90"/>
        <v/>
      </c>
      <c r="AD77" s="4">
        <f t="shared" si="91"/>
        <v>0</v>
      </c>
      <c r="AE77" s="4" t="str">
        <f t="shared" si="92"/>
        <v/>
      </c>
      <c r="AI77" s="4">
        <f>IFERROR(IF(VLOOKUP(B77,E!$B$1:$AZ$300,16,FALSE)=0,1000000,VLOOKUP(B77,E!$B$1:$AZ$300,16,FALSE)),1000000)</f>
        <v>1000000</v>
      </c>
      <c r="AO77" s="52">
        <f>IF(AP77=-1,IF(SUM(AP75:AP77)=-3,0,(0.7*T77)),AP77)</f>
        <v>0</v>
      </c>
      <c r="AP77" s="58">
        <f>IF(T77="",T77,IF(AND(U77="&lt;",T77&lt;=$AI77),-1,(IF(U77="&lt;",0.7*T77,T77))))</f>
        <v>-1</v>
      </c>
      <c r="AR77" s="52">
        <f>IF(AS77=-1,IF(SUM(AS75:AS77)=-3,0,(0.7*V77)),AS77)</f>
        <v>0</v>
      </c>
      <c r="AS77" s="58">
        <f>IF(V77="",V77,IF(AND(W77="&lt;",V77&lt;=$AI77),-1,(IF(W77="&lt;",0.7*V77,V77))))</f>
        <v>-1</v>
      </c>
      <c r="AU77" s="52">
        <f>IF(AV77=-1,IF(SUM(AV75:AV77)=-3,0,(0.7*X77)),AV77)</f>
        <v>0</v>
      </c>
      <c r="AV77" s="58">
        <f>IF(X77="",X77,IF(AND(Y77="&lt;",X77&lt;=$AI77),-1,(IF(Y77="&lt;",0.7*X77,X77))))</f>
        <v>0</v>
      </c>
      <c r="AX77" s="52">
        <f>IF(AY77=-1,IF(SUM(AY75:AY77)=-3,0,(0.7*Z77)),AY77)</f>
        <v>0</v>
      </c>
      <c r="AY77" s="58">
        <f>IF(Z77="",Z77,IF(AND(AA77="&lt;",Z77&lt;=$AI77),-1,(IF(AA77="&lt;",0.7*Z77,Z77))))</f>
        <v>0</v>
      </c>
      <c r="BA77" s="52">
        <f>IF(BB77=-1,IF(SUM(BB75:BB77)=-3,0,(0.7*AB77)),BB77)</f>
        <v>0</v>
      </c>
      <c r="BB77" s="58">
        <f>IF(AB77="",AB77,IF(AND(AC77="&lt;",AB77&lt;=$AI77),-1,(IF(AC77="&lt;",0.7*AB77,AB77))))</f>
        <v>0</v>
      </c>
      <c r="BD77" s="52">
        <f>IF(BE77=-1,IF(SUM(BE75:BE77)=-3,0,(0.7*AD77)),BE77)</f>
        <v>0</v>
      </c>
      <c r="BE77" s="58">
        <f>IF(AD77="",AD77,IF(AND(AE77="&lt;",AD77&lt;=$AI77),-1,(IF(AE77="&lt;",0.7*AD77,AD77))))</f>
        <v>0</v>
      </c>
      <c r="BI77" s="13"/>
      <c r="BJ77" s="4">
        <f t="shared" si="93"/>
        <v>-1</v>
      </c>
      <c r="BM77" s="4">
        <f t="shared" si="76"/>
        <v>-1</v>
      </c>
      <c r="BP77" s="4">
        <f t="shared" si="77"/>
        <v>-1</v>
      </c>
      <c r="BS77" s="4">
        <f t="shared" si="78"/>
        <v>-1</v>
      </c>
      <c r="BV77" s="4">
        <f t="shared" si="79"/>
        <v>-1</v>
      </c>
      <c r="BY77" s="4">
        <f t="shared" si="80"/>
        <v>-1</v>
      </c>
      <c r="BZ77" s="13"/>
      <c r="CA77" s="13"/>
    </row>
    <row r="78" spans="1:79" x14ac:dyDescent="0.2">
      <c r="A78" s="4" t="s">
        <v>1574</v>
      </c>
      <c r="B78" s="4">
        <v>1729</v>
      </c>
      <c r="C78" s="4" t="str">
        <f t="shared" si="75"/>
        <v>urn:immetingen:parameter:id:1729</v>
      </c>
      <c r="D78" s="4" t="str">
        <f>IFERROR(IF(VLOOKUP($C78,'C'!$A$1:$AA$1998,4,FALSE)=0,IF(VLOOKUP($C78,'C'!$A$1:$AA$1998,7,FALSE)=0,IF(VLOOKUP($C78,'C'!$A$1:$AA$1998,10,FALSE)=0,IF(VLOOKUP($C78,'C'!$A$1:$AA$1998,13,FALSE)=0,IF(VLOOKUP($C78,'C'!$A$1:$AA$1998,16,FALSE)=0,VLOOKUP($C78,'C'!$A$1:$AA$1998,19,FALSE),VLOOKUP($C78,'C'!$A$1:$AA$1998,16,FALSE)),VLOOKUP($C78,'C'!$A$1:$AA$1998,13,FALSE)),VLOOKUP($C78,'C'!$A$1:$AA$1998,10,FALSE)),VLOOKUP($C78,'C'!$A$1:$AA$1998,7,FALSE)),VLOOKUP($C78,'C'!$A$1:$AA$1998,4,FALSE)),"")</f>
        <v/>
      </c>
      <c r="E78" s="4" t="str">
        <f>IFERROR(VLOOKUP($C78,'C'!$A$1:$AA$1998,2,FALSE),"")</f>
        <v/>
      </c>
      <c r="F78" s="4" t="str">
        <f>IFERROR(IF(VLOOKUP($C78,'C'!$A$1:$AA$1998,3,FALSE)=1,"&lt;",""),"")</f>
        <v/>
      </c>
      <c r="G78" s="4" t="str">
        <f>IFERROR(VLOOKUP($C78,'C'!$A$1:$AA$1998,5,FALSE),"")</f>
        <v/>
      </c>
      <c r="H78" s="4" t="str">
        <f>IFERROR(IF(VLOOKUP($C78,'C'!$A$1:$AA$1998,6,FALSE)=1,"&lt;",""),"")</f>
        <v/>
      </c>
      <c r="I78" s="4" t="str">
        <f>IFERROR(VLOOKUP($C78,'C'!$A$1:$AA$1998,8,FALSE), "")</f>
        <v/>
      </c>
      <c r="J78" s="4" t="str">
        <f>IFERROR(IF(VLOOKUP($C78,'C'!$A$1:$AA$1998,9,FALSE)=1,"&lt;",""),"")</f>
        <v/>
      </c>
      <c r="K78" s="4" t="str">
        <f>IFERROR(VLOOKUP($C78,'C'!$A$1:$AA$1998,11,FALSE),"")</f>
        <v/>
      </c>
      <c r="L78" s="4" t="str">
        <f>IFERROR(IF(VLOOKUP($C78,'C'!$A$1:$AA$1998,12,FALSE)=1,"&lt;",""),"")</f>
        <v/>
      </c>
      <c r="M78" s="4" t="str">
        <f>IFERROR(VLOOKUP($C78,'C'!$A$1:$AA$1998,14,FALSE),"")</f>
        <v/>
      </c>
      <c r="N78" s="4" t="str">
        <f>IFERROR(IF(VLOOKUP($C78,'C'!$A$1:$AA$1998,15,FALSE)=1,"&lt;",""),"")</f>
        <v/>
      </c>
      <c r="O78" s="4" t="str">
        <f>IFERROR(VLOOKUP($C78,'C'!$A$1:$AA$1998,17,FALSE),"")</f>
        <v/>
      </c>
      <c r="P78" s="4" t="str">
        <f>IFERROR(IF(VLOOKUP($C78,'C'!$A$1:$AA$1998,18,FALSE)=1,"&lt;",""),"")</f>
        <v/>
      </c>
      <c r="T78" s="4" t="str">
        <f t="shared" si="81"/>
        <v/>
      </c>
      <c r="U78" s="4" t="str">
        <f t="shared" si="82"/>
        <v/>
      </c>
      <c r="V78" s="4" t="str">
        <f t="shared" si="83"/>
        <v/>
      </c>
      <c r="W78" s="4" t="str">
        <f t="shared" si="84"/>
        <v/>
      </c>
      <c r="X78" s="4" t="str">
        <f t="shared" si="85"/>
        <v/>
      </c>
      <c r="Y78" s="4" t="str">
        <f t="shared" si="86"/>
        <v/>
      </c>
      <c r="Z78" s="4" t="str">
        <f t="shared" si="87"/>
        <v/>
      </c>
      <c r="AA78" s="4" t="str">
        <f t="shared" si="88"/>
        <v/>
      </c>
      <c r="AB78" s="4" t="str">
        <f t="shared" si="89"/>
        <v/>
      </c>
      <c r="AC78" s="4" t="str">
        <f t="shared" si="90"/>
        <v/>
      </c>
      <c r="AD78" s="4" t="str">
        <f t="shared" si="91"/>
        <v/>
      </c>
      <c r="AE78" s="4" t="str">
        <f t="shared" si="92"/>
        <v/>
      </c>
      <c r="AI78" s="4">
        <f>IFERROR(IF(VLOOKUP(B78,E!$B$1:$AZ$300,16,FALSE)=0,1000000,VLOOKUP(B78,E!$B$1:$AZ$300,16,FALSE)),1000000)</f>
        <v>1000000</v>
      </c>
      <c r="AR78" s="4" t="str">
        <f t="shared" ref="AR78" si="94">IF(V78="",V78,IF(AND(W78="&lt;",V78&lt;=$AI78),-1,(IF(W78="&lt;",0.7*V78,V78))))</f>
        <v/>
      </c>
      <c r="AU78" s="4" t="str">
        <f t="shared" ref="AU78" si="95">IF(X78="",X78,IF(AND(Y78="&lt;",X78&lt;=$AI78),-1,(IF(Y78="&lt;",0.7*X78,X78))))</f>
        <v/>
      </c>
      <c r="AX78" s="4" t="str">
        <f t="shared" ref="AX78" si="96">IF(Z78="",Z78,IF(AND(AA78="&lt;",Z78&lt;=$AI78),-1,(IF(AA78="&lt;",0.7*Z78,Z78))))</f>
        <v/>
      </c>
      <c r="BA78" s="4" t="str">
        <f t="shared" ref="BA78" si="97">IF(AB78="",AB78,IF(AND(AC78="&lt;",AB78&lt;=$AI78),-1,(IF(AC78="&lt;",0.7*AB78,AB78))))</f>
        <v/>
      </c>
      <c r="BD78" s="4" t="str">
        <f t="shared" ref="BD78" si="98">IF(AD78="",AD78,IF(AND(AE78="&lt;",AD78&lt;=$AI78),-1,(IF(AE78="&lt;",0.7*AD78,AD78))))</f>
        <v/>
      </c>
      <c r="BI78" s="13"/>
      <c r="BJ78" s="4">
        <f t="shared" si="93"/>
        <v>-1</v>
      </c>
      <c r="BM78" s="4" t="str">
        <f t="shared" si="76"/>
        <v/>
      </c>
      <c r="BP78" s="4" t="str">
        <f t="shared" si="77"/>
        <v/>
      </c>
      <c r="BS78" s="4" t="str">
        <f t="shared" si="78"/>
        <v/>
      </c>
      <c r="BV78" s="4" t="str">
        <f t="shared" si="79"/>
        <v/>
      </c>
      <c r="BY78" s="4" t="str">
        <f t="shared" si="80"/>
        <v/>
      </c>
      <c r="BZ78" s="13"/>
      <c r="CA78" s="13"/>
    </row>
    <row r="79" spans="1:79" x14ac:dyDescent="0.2">
      <c r="A79" s="4" t="s">
        <v>1818</v>
      </c>
      <c r="B79" s="4">
        <v>4935</v>
      </c>
      <c r="C79" s="4" t="str">
        <f t="shared" si="75"/>
        <v>urn:immetingen:parameter:id:4935</v>
      </c>
      <c r="D79" s="4" t="str">
        <f>IFERROR(IF(VLOOKUP($C79,'C'!$A$1:$AA$1998,4,FALSE)=0,IF(VLOOKUP($C79,'C'!$A$1:$AA$1998,7,FALSE)=0,IF(VLOOKUP($C79,'C'!$A$1:$AA$1998,10,FALSE)=0,IF(VLOOKUP($C79,'C'!$A$1:$AA$1998,13,FALSE)=0,IF(VLOOKUP($C79,'C'!$A$1:$AA$1998,16,FALSE)=0,VLOOKUP($C79,'C'!$A$1:$AA$1998,19,FALSE),VLOOKUP($C79,'C'!$A$1:$AA$1998,16,FALSE)),VLOOKUP($C79,'C'!$A$1:$AA$1998,13,FALSE)),VLOOKUP($C79,'C'!$A$1:$AA$1998,10,FALSE)),VLOOKUP($C79,'C'!$A$1:$AA$1998,7,FALSE)),VLOOKUP($C79,'C'!$A$1:$AA$1998,4,FALSE)),"")</f>
        <v/>
      </c>
      <c r="E79" s="4" t="str">
        <f>IFERROR(VLOOKUP($C79,'C'!$A$1:$AA$1998,2,FALSE),"")</f>
        <v/>
      </c>
      <c r="F79" s="4" t="str">
        <f>IFERROR(IF(VLOOKUP($C79,'C'!$A$1:$AA$1998,3,FALSE)=1,"&lt;",""),"")</f>
        <v/>
      </c>
      <c r="G79" s="4" t="str">
        <f>IFERROR(VLOOKUP($C79,'C'!$A$1:$AA$1998,5,FALSE),"")</f>
        <v/>
      </c>
      <c r="H79" s="4" t="str">
        <f>IFERROR(IF(VLOOKUP($C79,'C'!$A$1:$AA$1998,6,FALSE)=1,"&lt;",""),"")</f>
        <v/>
      </c>
      <c r="I79" s="4" t="str">
        <f>IFERROR(VLOOKUP($C79,'C'!$A$1:$AA$1998,8,FALSE), "")</f>
        <v/>
      </c>
      <c r="J79" s="4" t="str">
        <f>IFERROR(IF(VLOOKUP($C79,'C'!$A$1:$AA$1998,9,FALSE)=1,"&lt;",""),"")</f>
        <v/>
      </c>
      <c r="K79" s="4" t="str">
        <f>IFERROR(VLOOKUP($C79,'C'!$A$1:$AA$1998,11,FALSE),"")</f>
        <v/>
      </c>
      <c r="L79" s="4" t="str">
        <f>IFERROR(IF(VLOOKUP($C79,'C'!$A$1:$AA$1998,12,FALSE)=1,"&lt;",""),"")</f>
        <v/>
      </c>
      <c r="M79" s="4" t="str">
        <f>IFERROR(VLOOKUP($C79,'C'!$A$1:$AA$1998,14,FALSE),"")</f>
        <v/>
      </c>
      <c r="N79" s="4" t="str">
        <f>IFERROR(IF(VLOOKUP($C79,'C'!$A$1:$AA$1998,15,FALSE)=1,"&lt;",""),"")</f>
        <v/>
      </c>
      <c r="O79" s="4" t="str">
        <f>IFERROR(VLOOKUP($C79,'C'!$A$1:$AA$1998,17,FALSE),"")</f>
        <v/>
      </c>
      <c r="P79" s="4" t="str">
        <f>IFERROR(IF(VLOOKUP($C79,'C'!$A$1:$AA$1998,18,FALSE)=1,"&lt;",""),"")</f>
        <v/>
      </c>
      <c r="T79" s="4" t="str">
        <f t="shared" si="81"/>
        <v/>
      </c>
      <c r="U79" s="4" t="str">
        <f t="shared" si="82"/>
        <v/>
      </c>
      <c r="V79" s="4" t="str">
        <f t="shared" si="83"/>
        <v/>
      </c>
      <c r="W79" s="4" t="str">
        <f t="shared" si="84"/>
        <v/>
      </c>
      <c r="X79" s="4" t="str">
        <f t="shared" si="85"/>
        <v/>
      </c>
      <c r="Y79" s="4" t="str">
        <f t="shared" si="86"/>
        <v/>
      </c>
      <c r="Z79" s="4" t="str">
        <f t="shared" si="87"/>
        <v/>
      </c>
      <c r="AA79" s="4" t="str">
        <f t="shared" si="88"/>
        <v/>
      </c>
      <c r="AB79" s="4" t="str">
        <f t="shared" si="89"/>
        <v/>
      </c>
      <c r="AC79" s="4" t="str">
        <f t="shared" si="90"/>
        <v/>
      </c>
      <c r="AD79" s="4" t="str">
        <f t="shared" si="91"/>
        <v/>
      </c>
      <c r="AE79" s="4" t="str">
        <f t="shared" si="92"/>
        <v/>
      </c>
      <c r="AI79" s="4">
        <f>IFERROR(IF(VLOOKUP(B79,E!$B$1:$AZ$300,16,FALSE)=0,1000000,VLOOKUP(B79,E!$B$1:$AZ$300,16,FALSE)),1000000)</f>
        <v>0.6</v>
      </c>
      <c r="AO79" s="59">
        <f>SUM(AO75:AO77)</f>
        <v>0</v>
      </c>
      <c r="AP79" s="60">
        <f>IF(T75="","",IF(AO79=0,SUM(T75:T77),AO79))</f>
        <v>0.60000000000000009</v>
      </c>
      <c r="AR79" s="59">
        <f>SUM(AR75:AR77)</f>
        <v>0</v>
      </c>
      <c r="AS79" s="60">
        <f>IF(V75="","",IF(AR79=0,SUM(V75:V77),AR79))</f>
        <v>0.60000000000000009</v>
      </c>
      <c r="AU79" s="59">
        <f>SUM(AU75:AU77)</f>
        <v>0</v>
      </c>
      <c r="AV79" s="60">
        <f>IF(X75="","",IF(AU79=0,SUM(X75:X77),AU79))</f>
        <v>0</v>
      </c>
      <c r="AX79" s="59">
        <f>SUM(AX75:AX77)</f>
        <v>0</v>
      </c>
      <c r="AY79" s="60">
        <f>IF(Z75="","",IF(AX79=0,SUM(Z75:Z77),AX79))</f>
        <v>0</v>
      </c>
      <c r="BA79" s="59">
        <f>SUM(BA75:BA77)</f>
        <v>0</v>
      </c>
      <c r="BB79" s="60">
        <f>IF(AB75="","",IF(BA79=0,SUM(AB75:AB77),BA79))</f>
        <v>0</v>
      </c>
      <c r="BD79" s="59">
        <f>SUM(BD75:BD77)</f>
        <v>0</v>
      </c>
      <c r="BE79" s="60">
        <f>IF(AD75="","",IF(BD79=0,SUM(AD75:AD77),BD79))</f>
        <v>0</v>
      </c>
      <c r="BJ79" s="4">
        <f t="shared" si="93"/>
        <v>-1</v>
      </c>
      <c r="BM79" s="4">
        <f t="shared" si="76"/>
        <v>-1</v>
      </c>
      <c r="BP79" s="4">
        <f t="shared" si="77"/>
        <v>-1</v>
      </c>
      <c r="BS79" s="4">
        <f t="shared" si="78"/>
        <v>-1</v>
      </c>
      <c r="BV79" s="4">
        <f t="shared" si="79"/>
        <v>-1</v>
      </c>
      <c r="BY79" s="4">
        <f t="shared" si="80"/>
        <v>-1</v>
      </c>
    </row>
    <row r="80" spans="1:79" x14ac:dyDescent="0.2">
      <c r="A80" s="4" t="s">
        <v>1573</v>
      </c>
      <c r="B80" s="4">
        <v>27</v>
      </c>
      <c r="C80" s="4" t="str">
        <f t="shared" si="75"/>
        <v>urn:immetingen:parameter:id:27</v>
      </c>
      <c r="D80" s="4" t="str">
        <f>IFERROR(IF(VLOOKUP($C80,'C'!$A$1:$AA$1998,4,FALSE)=0,IF(VLOOKUP($C80,'C'!$A$1:$AA$1998,7,FALSE)=0,IF(VLOOKUP($C80,'C'!$A$1:$AA$1998,10,FALSE)=0,IF(VLOOKUP($C80,'C'!$A$1:$AA$1998,13,FALSE)=0,IF(VLOOKUP($C80,'C'!$A$1:$AA$1998,16,FALSE)=0,VLOOKUP($C80,'C'!$A$1:$AA$1998,19,FALSE),VLOOKUP($C80,'C'!$A$1:$AA$1998,16,FALSE)),VLOOKUP($C80,'C'!$A$1:$AA$1998,13,FALSE)),VLOOKUP($C80,'C'!$A$1:$AA$1998,10,FALSE)),VLOOKUP($C80,'C'!$A$1:$AA$1998,7,FALSE)),VLOOKUP($C80,'C'!$A$1:$AA$1998,4,FALSE)),"")</f>
        <v/>
      </c>
      <c r="E80" s="4" t="str">
        <f>IFERROR(VLOOKUP($C80,'C'!$A$1:$AA$1998,2,FALSE),"")</f>
        <v/>
      </c>
      <c r="F80" s="4" t="str">
        <f>IFERROR(IF(VLOOKUP($C80,'C'!$A$1:$AA$1998,3,FALSE)=1,"&lt;",""),"")</f>
        <v/>
      </c>
      <c r="G80" s="4" t="str">
        <f>IFERROR(VLOOKUP($C80,'C'!$A$1:$AA$1998,5,FALSE),"")</f>
        <v/>
      </c>
      <c r="H80" s="4" t="str">
        <f>IFERROR(IF(VLOOKUP($C80,'C'!$A$1:$AA$1998,6,FALSE)=1,"&lt;",""),"")</f>
        <v/>
      </c>
      <c r="I80" s="4" t="str">
        <f>IFERROR(VLOOKUP($C80,'C'!$A$1:$AA$1998,8,FALSE), "")</f>
        <v/>
      </c>
      <c r="J80" s="4" t="str">
        <f>IFERROR(IF(VLOOKUP($C80,'C'!$A$1:$AA$1998,9,FALSE)=1,"&lt;",""),"")</f>
        <v/>
      </c>
      <c r="K80" s="4" t="str">
        <f>IFERROR(VLOOKUP($C80,'C'!$A$1:$AA$1998,11,FALSE),"")</f>
        <v/>
      </c>
      <c r="L80" s="4" t="str">
        <f>IFERROR(IF(VLOOKUP($C80,'C'!$A$1:$AA$1998,12,FALSE)=1,"&lt;",""),"")</f>
        <v/>
      </c>
      <c r="M80" s="4" t="str">
        <f>IFERROR(VLOOKUP($C80,'C'!$A$1:$AA$1998,14,FALSE),"")</f>
        <v/>
      </c>
      <c r="N80" s="4" t="str">
        <f>IFERROR(IF(VLOOKUP($C80,'C'!$A$1:$AA$1998,15,FALSE)=1,"&lt;",""),"")</f>
        <v/>
      </c>
      <c r="O80" s="4" t="str">
        <f>IFERROR(VLOOKUP($C80,'C'!$A$1:$AA$1998,17,FALSE),"")</f>
        <v/>
      </c>
      <c r="P80" s="4" t="str">
        <f>IFERROR(IF(VLOOKUP($C80,'C'!$A$1:$AA$1998,18,FALSE)=1,"&lt;",""),"")</f>
        <v/>
      </c>
      <c r="T80" s="4" t="str">
        <f t="shared" si="81"/>
        <v/>
      </c>
      <c r="U80" s="4" t="str">
        <f t="shared" si="82"/>
        <v/>
      </c>
      <c r="V80" s="4" t="str">
        <f t="shared" si="83"/>
        <v/>
      </c>
      <c r="W80" s="4" t="str">
        <f t="shared" si="84"/>
        <v/>
      </c>
      <c r="X80" s="4" t="str">
        <f t="shared" si="85"/>
        <v/>
      </c>
      <c r="Y80" s="4" t="str">
        <f t="shared" si="86"/>
        <v/>
      </c>
      <c r="Z80" s="4" t="str">
        <f t="shared" si="87"/>
        <v/>
      </c>
      <c r="AA80" s="4" t="str">
        <f t="shared" si="88"/>
        <v/>
      </c>
      <c r="AB80" s="4" t="str">
        <f t="shared" si="89"/>
        <v/>
      </c>
      <c r="AC80" s="4" t="str">
        <f t="shared" si="90"/>
        <v/>
      </c>
      <c r="AD80" s="4" t="str">
        <f t="shared" si="91"/>
        <v/>
      </c>
      <c r="AE80" s="4" t="str">
        <f t="shared" si="92"/>
        <v/>
      </c>
      <c r="AI80" s="4">
        <f>IFERROR(IF(VLOOKUP(B80,E!$B$1:$AZ$300,16,FALSE)=0,1000000,VLOOKUP(B80,E!$B$1:$AZ$300,16,FALSE)),1000000)</f>
        <v>1000000</v>
      </c>
      <c r="AO80" s="4" t="str">
        <f t="shared" ref="AO80:AO109" si="99">IF(T80="",T80,IF(AND(U80="&lt;",T80&lt;=$AI80),-1,(IF(U80="&lt;",0.7*T80,T80))))</f>
        <v/>
      </c>
      <c r="AR80" s="4" t="str">
        <f t="shared" ref="AR80" si="100">IF(V80="",V80,IF(AND(W80="&lt;",V80&lt;=$AI80),-1,(IF(W80="&lt;",0.7*V80,V80))))</f>
        <v/>
      </c>
      <c r="AU80" s="4" t="str">
        <f t="shared" ref="AU80" si="101">IF(X80="",X80,IF(AND(Y80="&lt;",X80&lt;=$AI80),-1,(IF(Y80="&lt;",0.7*X80,X80))))</f>
        <v/>
      </c>
      <c r="AX80" s="4" t="str">
        <f t="shared" ref="AX80" si="102">IF(Z80="",Z80,IF(AND(AA80="&lt;",Z80&lt;=$AI80),-1,(IF(AA80="&lt;",0.7*Z80,Z80))))</f>
        <v/>
      </c>
      <c r="BA80" s="4" t="str">
        <f t="shared" ref="BA80" si="103">IF(AB80="",AB80,IF(AND(AC80="&lt;",AB80&lt;=$AI80),-1,(IF(AC80="&lt;",0.7*AB80,AB80))))</f>
        <v/>
      </c>
      <c r="BD80" s="4" t="str">
        <f t="shared" ref="BD80" si="104">IF(AD80="",AD80,IF(AND(AE80="&lt;",AD80&lt;=$AI80),-1,(IF(AE80="&lt;",0.7*AD80,AD80))))</f>
        <v/>
      </c>
      <c r="BJ80" s="4" t="str">
        <f t="shared" si="93"/>
        <v/>
      </c>
      <c r="BM80" s="4" t="str">
        <f t="shared" si="76"/>
        <v/>
      </c>
      <c r="BP80" s="4" t="str">
        <f t="shared" si="77"/>
        <v/>
      </c>
      <c r="BS80" s="4" t="str">
        <f t="shared" si="78"/>
        <v/>
      </c>
      <c r="BV80" s="4" t="str">
        <f t="shared" si="79"/>
        <v/>
      </c>
      <c r="BY80" s="4" t="str">
        <f t="shared" si="80"/>
        <v/>
      </c>
    </row>
    <row r="81" spans="1:79" x14ac:dyDescent="0.2">
      <c r="A81" s="4" t="s">
        <v>1575</v>
      </c>
      <c r="B81" s="4">
        <v>2066</v>
      </c>
      <c r="C81" s="4" t="str">
        <f t="shared" si="75"/>
        <v>urn:immetingen:parameter:id:2066</v>
      </c>
      <c r="D81" s="4" t="str">
        <f>IFERROR(IF(VLOOKUP($C81,'C'!$A$1:$AA$1998,4,FALSE)=0,IF(VLOOKUP($C81,'C'!$A$1:$AA$1998,7,FALSE)=0,IF(VLOOKUP($C81,'C'!$A$1:$AA$1998,10,FALSE)=0,IF(VLOOKUP($C81,'C'!$A$1:$AA$1998,13,FALSE)=0,IF(VLOOKUP($C81,'C'!$A$1:$AA$1998,16,FALSE)=0,VLOOKUP($C81,'C'!$A$1:$AA$1998,19,FALSE),VLOOKUP($C81,'C'!$A$1:$AA$1998,16,FALSE)),VLOOKUP($C81,'C'!$A$1:$AA$1998,13,FALSE)),VLOOKUP($C81,'C'!$A$1:$AA$1998,10,FALSE)),VLOOKUP($C81,'C'!$A$1:$AA$1998,7,FALSE)),VLOOKUP($C81,'C'!$A$1:$AA$1998,4,FALSE)),"")</f>
        <v/>
      </c>
      <c r="E81" s="4" t="str">
        <f>IFERROR(VLOOKUP($C81,'C'!$A$1:$AA$1998,2,FALSE),"")</f>
        <v/>
      </c>
      <c r="F81" s="4" t="str">
        <f>IFERROR(IF(VLOOKUP($C81,'C'!$A$1:$AA$1998,3,FALSE)=1,"&lt;",""),"")</f>
        <v/>
      </c>
      <c r="G81" s="4" t="str">
        <f>IFERROR(VLOOKUP($C81,'C'!$A$1:$AA$1998,5,FALSE),"")</f>
        <v/>
      </c>
      <c r="H81" s="4" t="str">
        <f>IFERROR(IF(VLOOKUP($C81,'C'!$A$1:$AA$1998,6,FALSE)=1,"&lt;",""),"")</f>
        <v/>
      </c>
      <c r="I81" s="4" t="str">
        <f>IFERROR(VLOOKUP($C81,'C'!$A$1:$AA$1998,8,FALSE), "")</f>
        <v/>
      </c>
      <c r="J81" s="4" t="str">
        <f>IFERROR(IF(VLOOKUP($C81,'C'!$A$1:$AA$1998,9,FALSE)=1,"&lt;",""),"")</f>
        <v/>
      </c>
      <c r="K81" s="4" t="str">
        <f>IFERROR(VLOOKUP($C81,'C'!$A$1:$AA$1998,11,FALSE),"")</f>
        <v/>
      </c>
      <c r="L81" s="4" t="str">
        <f>IFERROR(IF(VLOOKUP($C81,'C'!$A$1:$AA$1998,12,FALSE)=1,"&lt;",""),"")</f>
        <v/>
      </c>
      <c r="M81" s="4" t="str">
        <f>IFERROR(VLOOKUP($C81,'C'!$A$1:$AA$1998,14,FALSE),"")</f>
        <v/>
      </c>
      <c r="N81" s="4" t="str">
        <f>IFERROR(IF(VLOOKUP($C81,'C'!$A$1:$AA$1998,15,FALSE)=1,"&lt;",""),"")</f>
        <v/>
      </c>
      <c r="O81" s="4" t="str">
        <f>IFERROR(VLOOKUP($C81,'C'!$A$1:$AA$1998,17,FALSE),"")</f>
        <v/>
      </c>
      <c r="P81" s="4" t="str">
        <f>IFERROR(IF(VLOOKUP($C81,'C'!$A$1:$AA$1998,18,FALSE)=1,"&lt;",""),"")</f>
        <v/>
      </c>
      <c r="T81" s="4" t="str">
        <f t="shared" si="81"/>
        <v/>
      </c>
      <c r="U81" s="4" t="str">
        <f t="shared" si="82"/>
        <v/>
      </c>
      <c r="V81" s="4" t="str">
        <f t="shared" si="83"/>
        <v/>
      </c>
      <c r="W81" s="4" t="str">
        <f t="shared" si="84"/>
        <v/>
      </c>
      <c r="X81" s="4" t="str">
        <f t="shared" si="85"/>
        <v/>
      </c>
      <c r="Y81" s="4" t="str">
        <f t="shared" si="86"/>
        <v/>
      </c>
      <c r="Z81" s="4" t="str">
        <f t="shared" si="87"/>
        <v/>
      </c>
      <c r="AA81" s="4" t="str">
        <f t="shared" si="88"/>
        <v/>
      </c>
      <c r="AB81" s="4" t="str">
        <f t="shared" si="89"/>
        <v/>
      </c>
      <c r="AC81" s="4" t="str">
        <f t="shared" si="90"/>
        <v/>
      </c>
      <c r="AD81" s="4" t="str">
        <f t="shared" si="91"/>
        <v/>
      </c>
      <c r="AE81" s="4" t="str">
        <f t="shared" si="92"/>
        <v/>
      </c>
      <c r="AI81" s="4">
        <f>IFERROR(IF(VLOOKUP(B81,E!$B$1:$AZ$300,16,FALSE)=0,1000000,VLOOKUP(B81,E!$B$1:$AZ$300,16,FALSE)),1000000)</f>
        <v>1000000</v>
      </c>
      <c r="AO81" s="4" t="str">
        <f t="shared" si="99"/>
        <v/>
      </c>
      <c r="AR81" s="4" t="str">
        <f t="shared" ref="AR81:AR109" si="105">IF(V81="",V81,IF(AND(W81="&lt;",V81&lt;=$AI81),-1,(IF(W81="&lt;",0.7*V81,V81))))</f>
        <v/>
      </c>
      <c r="AU81" s="4" t="str">
        <f t="shared" ref="AU81:AU109" si="106">IF(X81="",X81,IF(AND(Y81="&lt;",X81&lt;=$AI81),-1,(IF(Y81="&lt;",0.7*X81,X81))))</f>
        <v/>
      </c>
      <c r="AX81" s="4" t="str">
        <f t="shared" ref="AX81:AX109" si="107">IF(Z81="",Z81,IF(AND(AA81="&lt;",Z81&lt;=$AI81),-1,(IF(AA81="&lt;",0.7*Z81,Z81))))</f>
        <v/>
      </c>
      <c r="BA81" s="4" t="str">
        <f t="shared" ref="BA81:BA109" si="108">IF(AB81="",AB81,IF(AND(AC81="&lt;",AB81&lt;=$AI81),-1,(IF(AC81="&lt;",0.7*AB81,AB81))))</f>
        <v/>
      </c>
      <c r="BD81" s="4" t="str">
        <f t="shared" ref="BD81:BD109" si="109">IF(AD81="",AD81,IF(AND(AE81="&lt;",AD81&lt;=$AI81),-1,(IF(AE81="&lt;",0.7*AD81,AD81))))</f>
        <v/>
      </c>
      <c r="BJ81" s="4" t="str">
        <f t="shared" si="93"/>
        <v/>
      </c>
      <c r="BM81" s="4" t="str">
        <f t="shared" si="76"/>
        <v/>
      </c>
      <c r="BP81" s="4" t="str">
        <f t="shared" si="77"/>
        <v/>
      </c>
      <c r="BS81" s="4" t="str">
        <f t="shared" si="78"/>
        <v/>
      </c>
      <c r="BV81" s="4" t="str">
        <f t="shared" si="79"/>
        <v/>
      </c>
      <c r="BY81" s="4" t="str">
        <f t="shared" si="80"/>
        <v/>
      </c>
    </row>
    <row r="82" spans="1:79" x14ac:dyDescent="0.2">
      <c r="A82" s="4" t="s">
        <v>1576</v>
      </c>
      <c r="B82" s="4">
        <v>1579</v>
      </c>
      <c r="C82" s="4" t="str">
        <f t="shared" si="75"/>
        <v>urn:immetingen:parameter:id:1579</v>
      </c>
      <c r="D82" s="4" t="str">
        <f>IFERROR(IF(VLOOKUP($C82,'C'!$A$1:$AA$1998,4,FALSE)=0,IF(VLOOKUP($C82,'C'!$A$1:$AA$1998,7,FALSE)=0,IF(VLOOKUP($C82,'C'!$A$1:$AA$1998,10,FALSE)=0,IF(VLOOKUP($C82,'C'!$A$1:$AA$1998,13,FALSE)=0,IF(VLOOKUP($C82,'C'!$A$1:$AA$1998,16,FALSE)=0,VLOOKUP($C82,'C'!$A$1:$AA$1998,19,FALSE),VLOOKUP($C82,'C'!$A$1:$AA$1998,16,FALSE)),VLOOKUP($C82,'C'!$A$1:$AA$1998,13,FALSE)),VLOOKUP($C82,'C'!$A$1:$AA$1998,10,FALSE)),VLOOKUP($C82,'C'!$A$1:$AA$1998,7,FALSE)),VLOOKUP($C82,'C'!$A$1:$AA$1998,4,FALSE)),"")</f>
        <v/>
      </c>
      <c r="E82" s="4" t="str">
        <f>IFERROR(VLOOKUP($C82,'C'!$A$1:$AA$1998,2,FALSE),"")</f>
        <v/>
      </c>
      <c r="F82" s="4" t="str">
        <f>IFERROR(IF(VLOOKUP($C82,'C'!$A$1:$AA$1998,3,FALSE)=1,"&lt;",""),"")</f>
        <v/>
      </c>
      <c r="G82" s="4" t="str">
        <f>IFERROR(VLOOKUP($C82,'C'!$A$1:$AA$1998,5,FALSE),"")</f>
        <v/>
      </c>
      <c r="H82" s="4" t="str">
        <f>IFERROR(IF(VLOOKUP($C82,'C'!$A$1:$AA$1998,6,FALSE)=1,"&lt;",""),"")</f>
        <v/>
      </c>
      <c r="I82" s="4" t="str">
        <f>IFERROR(VLOOKUP($C82,'C'!$A$1:$AA$1998,8,FALSE), "")</f>
        <v/>
      </c>
      <c r="J82" s="4" t="str">
        <f>IFERROR(IF(VLOOKUP($C82,'C'!$A$1:$AA$1998,9,FALSE)=1,"&lt;",""),"")</f>
        <v/>
      </c>
      <c r="K82" s="4" t="str">
        <f>IFERROR(VLOOKUP($C82,'C'!$A$1:$AA$1998,11,FALSE),"")</f>
        <v/>
      </c>
      <c r="L82" s="4" t="str">
        <f>IFERROR(IF(VLOOKUP($C82,'C'!$A$1:$AA$1998,12,FALSE)=1,"&lt;",""),"")</f>
        <v/>
      </c>
      <c r="M82" s="4" t="str">
        <f>IFERROR(VLOOKUP($C82,'C'!$A$1:$AA$1998,14,FALSE),"")</f>
        <v/>
      </c>
      <c r="N82" s="4" t="str">
        <f>IFERROR(IF(VLOOKUP($C82,'C'!$A$1:$AA$1998,15,FALSE)=1,"&lt;",""),"")</f>
        <v/>
      </c>
      <c r="O82" s="4" t="str">
        <f>IFERROR(VLOOKUP($C82,'C'!$A$1:$AA$1998,17,FALSE),"")</f>
        <v/>
      </c>
      <c r="P82" s="4" t="str">
        <f>IFERROR(IF(VLOOKUP($C82,'C'!$A$1:$AA$1998,18,FALSE)=1,"&lt;",""),"")</f>
        <v/>
      </c>
      <c r="T82" s="4" t="str">
        <f t="shared" si="81"/>
        <v/>
      </c>
      <c r="U82" s="4" t="str">
        <f t="shared" si="82"/>
        <v/>
      </c>
      <c r="V82" s="4" t="str">
        <f t="shared" si="83"/>
        <v/>
      </c>
      <c r="W82" s="4" t="str">
        <f t="shared" si="84"/>
        <v/>
      </c>
      <c r="X82" s="4" t="str">
        <f t="shared" si="85"/>
        <v/>
      </c>
      <c r="Y82" s="4" t="str">
        <f t="shared" si="86"/>
        <v/>
      </c>
      <c r="Z82" s="4" t="str">
        <f t="shared" si="87"/>
        <v/>
      </c>
      <c r="AA82" s="4" t="str">
        <f t="shared" si="88"/>
        <v/>
      </c>
      <c r="AB82" s="4" t="str">
        <f t="shared" si="89"/>
        <v/>
      </c>
      <c r="AC82" s="4" t="str">
        <f t="shared" si="90"/>
        <v/>
      </c>
      <c r="AD82" s="4" t="str">
        <f t="shared" si="91"/>
        <v/>
      </c>
      <c r="AE82" s="4" t="str">
        <f t="shared" si="92"/>
        <v/>
      </c>
      <c r="AI82" s="4">
        <f>IFERROR(IF(VLOOKUP(B82,E!$B$1:$AZ$300,16,FALSE)=0,1000000,VLOOKUP(B82,E!$B$1:$AZ$300,16,FALSE)),1000000)</f>
        <v>1000000</v>
      </c>
      <c r="AO82" s="4" t="str">
        <f t="shared" si="99"/>
        <v/>
      </c>
      <c r="AR82" s="4" t="str">
        <f t="shared" si="105"/>
        <v/>
      </c>
      <c r="AU82" s="4" t="str">
        <f t="shared" si="106"/>
        <v/>
      </c>
      <c r="AX82" s="4" t="str">
        <f t="shared" si="107"/>
        <v/>
      </c>
      <c r="BA82" s="4" t="str">
        <f t="shared" si="108"/>
        <v/>
      </c>
      <c r="BD82" s="4" t="str">
        <f t="shared" si="109"/>
        <v/>
      </c>
      <c r="BI82" s="13"/>
      <c r="BJ82" s="4" t="str">
        <f t="shared" si="93"/>
        <v/>
      </c>
      <c r="BK82" s="13"/>
      <c r="BL82" s="13"/>
      <c r="BM82" s="4" t="str">
        <f t="shared" si="76"/>
        <v/>
      </c>
      <c r="BN82" s="13"/>
      <c r="BO82" s="13"/>
      <c r="BP82" s="4" t="str">
        <f t="shared" si="77"/>
        <v/>
      </c>
      <c r="BQ82" s="13"/>
      <c r="BR82" s="13"/>
      <c r="BS82" s="4" t="str">
        <f t="shared" si="78"/>
        <v/>
      </c>
      <c r="BT82" s="13"/>
      <c r="BU82" s="13"/>
      <c r="BV82" s="4" t="str">
        <f t="shared" si="79"/>
        <v/>
      </c>
      <c r="BW82" s="13"/>
      <c r="BX82" s="13"/>
      <c r="BY82" s="4" t="str">
        <f t="shared" si="80"/>
        <v/>
      </c>
      <c r="BZ82" s="13"/>
      <c r="CA82" s="13"/>
    </row>
    <row r="83" spans="1:79" x14ac:dyDescent="0.2">
      <c r="A83" s="4" t="s">
        <v>1577</v>
      </c>
      <c r="B83" s="4">
        <v>521</v>
      </c>
      <c r="C83" s="4" t="str">
        <f t="shared" si="75"/>
        <v>urn:immetingen:parameter:id:521</v>
      </c>
      <c r="D83" s="4" t="str">
        <f>IFERROR(IF(VLOOKUP($C83,'C'!$A$1:$AA$1998,4,FALSE)=0,IF(VLOOKUP($C83,'C'!$A$1:$AA$1998,7,FALSE)=0,IF(VLOOKUP($C83,'C'!$A$1:$AA$1998,10,FALSE)=0,IF(VLOOKUP($C83,'C'!$A$1:$AA$1998,13,FALSE)=0,IF(VLOOKUP($C83,'C'!$A$1:$AA$1998,16,FALSE)=0,VLOOKUP($C83,'C'!$A$1:$AA$1998,19,FALSE),VLOOKUP($C83,'C'!$A$1:$AA$1998,16,FALSE)),VLOOKUP($C83,'C'!$A$1:$AA$1998,13,FALSE)),VLOOKUP($C83,'C'!$A$1:$AA$1998,10,FALSE)),VLOOKUP($C83,'C'!$A$1:$AA$1998,7,FALSE)),VLOOKUP($C83,'C'!$A$1:$AA$1998,4,FALSE)),"")</f>
        <v/>
      </c>
      <c r="E83" s="4" t="str">
        <f>IFERROR(VLOOKUP($C83,'C'!$A$1:$AA$1998,2,FALSE),"")</f>
        <v/>
      </c>
      <c r="F83" s="4" t="str">
        <f>IFERROR(IF(VLOOKUP($C83,'C'!$A$1:$AA$1998,3,FALSE)=1,"&lt;",""),"")</f>
        <v/>
      </c>
      <c r="G83" s="4" t="str">
        <f>IFERROR(VLOOKUP($C83,'C'!$A$1:$AA$1998,5,FALSE),"")</f>
        <v/>
      </c>
      <c r="H83" s="4" t="str">
        <f>IFERROR(IF(VLOOKUP($C83,'C'!$A$1:$AA$1998,6,FALSE)=1,"&lt;",""),"")</f>
        <v/>
      </c>
      <c r="I83" s="4" t="str">
        <f>IFERROR(VLOOKUP($C83,'C'!$A$1:$AA$1998,8,FALSE), "")</f>
        <v/>
      </c>
      <c r="J83" s="4" t="str">
        <f>IFERROR(IF(VLOOKUP($C83,'C'!$A$1:$AA$1998,9,FALSE)=1,"&lt;",""),"")</f>
        <v/>
      </c>
      <c r="K83" s="4" t="str">
        <f>IFERROR(VLOOKUP($C83,'C'!$A$1:$AA$1998,11,FALSE),"")</f>
        <v/>
      </c>
      <c r="L83" s="4" t="str">
        <f>IFERROR(IF(VLOOKUP($C83,'C'!$A$1:$AA$1998,12,FALSE)=1,"&lt;",""),"")</f>
        <v/>
      </c>
      <c r="M83" s="4" t="str">
        <f>IFERROR(VLOOKUP($C83,'C'!$A$1:$AA$1998,14,FALSE),"")</f>
        <v/>
      </c>
      <c r="N83" s="4" t="str">
        <f>IFERROR(IF(VLOOKUP($C83,'C'!$A$1:$AA$1998,15,FALSE)=1,"&lt;",""),"")</f>
        <v/>
      </c>
      <c r="O83" s="4" t="str">
        <f>IFERROR(VLOOKUP($C83,'C'!$A$1:$AA$1998,17,FALSE),"")</f>
        <v/>
      </c>
      <c r="P83" s="4" t="str">
        <f>IFERROR(IF(VLOOKUP($C83,'C'!$A$1:$AA$1998,18,FALSE)=1,"&lt;",""),"")</f>
        <v/>
      </c>
      <c r="T83" s="4" t="str">
        <f t="shared" si="81"/>
        <v/>
      </c>
      <c r="U83" s="4" t="str">
        <f t="shared" si="82"/>
        <v/>
      </c>
      <c r="V83" s="4" t="str">
        <f t="shared" si="83"/>
        <v/>
      </c>
      <c r="W83" s="4" t="str">
        <f t="shared" si="84"/>
        <v/>
      </c>
      <c r="X83" s="4" t="str">
        <f t="shared" si="85"/>
        <v/>
      </c>
      <c r="Y83" s="4" t="str">
        <f t="shared" si="86"/>
        <v/>
      </c>
      <c r="Z83" s="4" t="str">
        <f t="shared" si="87"/>
        <v/>
      </c>
      <c r="AA83" s="4" t="str">
        <f t="shared" si="88"/>
        <v/>
      </c>
      <c r="AB83" s="4" t="str">
        <f t="shared" si="89"/>
        <v/>
      </c>
      <c r="AC83" s="4" t="str">
        <f t="shared" si="90"/>
        <v/>
      </c>
      <c r="AD83" s="4" t="str">
        <f t="shared" si="91"/>
        <v/>
      </c>
      <c r="AE83" s="4" t="str">
        <f t="shared" si="92"/>
        <v/>
      </c>
      <c r="AI83" s="4">
        <f>IFERROR(IF(VLOOKUP(B83,E!$B$1:$AZ$300,16,FALSE)=0,1000000,VLOOKUP(B83,E!$B$1:$AZ$300,16,FALSE)),1000000)</f>
        <v>1000000</v>
      </c>
      <c r="AO83" s="4" t="str">
        <f t="shared" si="99"/>
        <v/>
      </c>
      <c r="AR83" s="4" t="str">
        <f t="shared" si="105"/>
        <v/>
      </c>
      <c r="AU83" s="4" t="str">
        <f t="shared" si="106"/>
        <v/>
      </c>
      <c r="AX83" s="4" t="str">
        <f t="shared" si="107"/>
        <v/>
      </c>
      <c r="BA83" s="4" t="str">
        <f t="shared" si="108"/>
        <v/>
      </c>
      <c r="BD83" s="4" t="str">
        <f t="shared" si="109"/>
        <v/>
      </c>
      <c r="BJ83" s="4" t="str">
        <f t="shared" si="93"/>
        <v/>
      </c>
      <c r="BM83" s="4" t="str">
        <f t="shared" si="76"/>
        <v/>
      </c>
      <c r="BP83" s="4" t="str">
        <f t="shared" si="77"/>
        <v/>
      </c>
      <c r="BS83" s="4" t="str">
        <f t="shared" si="78"/>
        <v/>
      </c>
      <c r="BV83" s="4" t="str">
        <f t="shared" si="79"/>
        <v/>
      </c>
      <c r="BY83" s="4" t="str">
        <f t="shared" si="80"/>
        <v/>
      </c>
    </row>
    <row r="84" spans="1:79" x14ac:dyDescent="0.2">
      <c r="A84" s="4" t="s">
        <v>1819</v>
      </c>
      <c r="B84" s="4">
        <v>49</v>
      </c>
      <c r="C84" s="4" t="str">
        <f t="shared" si="75"/>
        <v>urn:immetingen:parameter:id:49</v>
      </c>
      <c r="D84" s="4" t="str">
        <f>IFERROR(IF(VLOOKUP($C84,'C'!$A$1:$AA$1998,4,FALSE)=0,IF(VLOOKUP($C84,'C'!$A$1:$AA$1998,7,FALSE)=0,IF(VLOOKUP($C84,'C'!$A$1:$AA$1998,10,FALSE)=0,IF(VLOOKUP($C84,'C'!$A$1:$AA$1998,13,FALSE)=0,IF(VLOOKUP($C84,'C'!$A$1:$AA$1998,16,FALSE)=0,VLOOKUP($C84,'C'!$A$1:$AA$1998,19,FALSE),VLOOKUP($C84,'C'!$A$1:$AA$1998,16,FALSE)),VLOOKUP($C84,'C'!$A$1:$AA$1998,13,FALSE)),VLOOKUP($C84,'C'!$A$1:$AA$1998,10,FALSE)),VLOOKUP($C84,'C'!$A$1:$AA$1998,7,FALSE)),VLOOKUP($C84,'C'!$A$1:$AA$1998,4,FALSE)),"")</f>
        <v/>
      </c>
      <c r="E84" s="4" t="str">
        <f>IFERROR(VLOOKUP($C84,'C'!$A$1:$AA$1998,2,FALSE),"")</f>
        <v/>
      </c>
      <c r="F84" s="4" t="str">
        <f>IFERROR(IF(VLOOKUP($C84,'C'!$A$1:$AA$1998,3,FALSE)=1,"&lt;",""),"")</f>
        <v/>
      </c>
      <c r="G84" s="4" t="str">
        <f>IFERROR(VLOOKUP($C84,'C'!$A$1:$AA$1998,5,FALSE),"")</f>
        <v/>
      </c>
      <c r="H84" s="4" t="str">
        <f>IFERROR(IF(VLOOKUP($C84,'C'!$A$1:$AA$1998,6,FALSE)=1,"&lt;",""),"")</f>
        <v/>
      </c>
      <c r="I84" s="4" t="str">
        <f>IFERROR(VLOOKUP($C84,'C'!$A$1:$AA$1998,8,FALSE), "")</f>
        <v/>
      </c>
      <c r="J84" s="4" t="str">
        <f>IFERROR(IF(VLOOKUP($C84,'C'!$A$1:$AA$1998,9,FALSE)=1,"&lt;",""),"")</f>
        <v/>
      </c>
      <c r="K84" s="4" t="str">
        <f>IFERROR(VLOOKUP($C84,'C'!$A$1:$AA$1998,11,FALSE),"")</f>
        <v/>
      </c>
      <c r="L84" s="4" t="str">
        <f>IFERROR(IF(VLOOKUP($C84,'C'!$A$1:$AA$1998,12,FALSE)=1,"&lt;",""),"")</f>
        <v/>
      </c>
      <c r="M84" s="4" t="str">
        <f>IFERROR(VLOOKUP($C84,'C'!$A$1:$AA$1998,14,FALSE),"")</f>
        <v/>
      </c>
      <c r="N84" s="4" t="str">
        <f>IFERROR(IF(VLOOKUP($C84,'C'!$A$1:$AA$1998,15,FALSE)=1,"&lt;",""),"")</f>
        <v/>
      </c>
      <c r="O84" s="4" t="str">
        <f>IFERROR(VLOOKUP($C84,'C'!$A$1:$AA$1998,17,FALSE),"")</f>
        <v/>
      </c>
      <c r="P84" s="4" t="str">
        <f>IFERROR(IF(VLOOKUP($C84,'C'!$A$1:$AA$1998,18,FALSE)=1,"&lt;",""),"")</f>
        <v/>
      </c>
      <c r="T84" s="4" t="str">
        <f t="shared" si="81"/>
        <v/>
      </c>
      <c r="U84" s="4" t="str">
        <f t="shared" si="82"/>
        <v/>
      </c>
      <c r="V84" s="4" t="str">
        <f t="shared" si="83"/>
        <v/>
      </c>
      <c r="W84" s="4" t="str">
        <f t="shared" si="84"/>
        <v/>
      </c>
      <c r="X84" s="4" t="str">
        <f t="shared" si="85"/>
        <v/>
      </c>
      <c r="Y84" s="4" t="str">
        <f t="shared" si="86"/>
        <v/>
      </c>
      <c r="Z84" s="4" t="str">
        <f t="shared" si="87"/>
        <v/>
      </c>
      <c r="AA84" s="4" t="str">
        <f t="shared" si="88"/>
        <v/>
      </c>
      <c r="AB84" s="4" t="str">
        <f t="shared" si="89"/>
        <v/>
      </c>
      <c r="AC84" s="4" t="str">
        <f t="shared" si="90"/>
        <v/>
      </c>
      <c r="AD84" s="4" t="str">
        <f t="shared" si="91"/>
        <v/>
      </c>
      <c r="AE84" s="4" t="str">
        <f t="shared" si="92"/>
        <v/>
      </c>
      <c r="AI84" s="4">
        <f>IFERROR(IF(VLOOKUP(B84,E!$B$1:$AZ$300,16,FALSE)=0,1000000,VLOOKUP(B84,E!$B$1:$AZ$300,16,FALSE)),1000000)</f>
        <v>1000000</v>
      </c>
      <c r="AO84" s="4" t="str">
        <f t="shared" si="99"/>
        <v/>
      </c>
      <c r="AR84" s="4" t="str">
        <f t="shared" si="105"/>
        <v/>
      </c>
      <c r="AU84" s="4" t="str">
        <f t="shared" si="106"/>
        <v/>
      </c>
      <c r="AX84" s="4" t="str">
        <f t="shared" si="107"/>
        <v/>
      </c>
      <c r="BA84" s="4" t="str">
        <f t="shared" si="108"/>
        <v/>
      </c>
      <c r="BD84" s="4" t="str">
        <f t="shared" si="109"/>
        <v/>
      </c>
      <c r="BJ84" s="4" t="str">
        <f t="shared" si="93"/>
        <v/>
      </c>
      <c r="BM84" s="4" t="str">
        <f t="shared" si="76"/>
        <v/>
      </c>
      <c r="BP84" s="4" t="str">
        <f t="shared" si="77"/>
        <v/>
      </c>
      <c r="BS84" s="4" t="str">
        <f t="shared" si="78"/>
        <v/>
      </c>
      <c r="BV84" s="4" t="str">
        <f t="shared" si="79"/>
        <v/>
      </c>
      <c r="BY84" s="4" t="str">
        <f t="shared" si="80"/>
        <v/>
      </c>
    </row>
    <row r="85" spans="1:79" x14ac:dyDescent="0.2">
      <c r="A85" s="4" t="s">
        <v>1578</v>
      </c>
      <c r="B85" s="4">
        <v>34</v>
      </c>
      <c r="C85" s="4" t="str">
        <f t="shared" si="75"/>
        <v>urn:immetingen:parameter:id:34</v>
      </c>
      <c r="D85" s="4" t="str">
        <f>IFERROR(IF(VLOOKUP($C85,'C'!$A$1:$AA$1998,4,FALSE)=0,IF(VLOOKUP($C85,'C'!$A$1:$AA$1998,7,FALSE)=0,IF(VLOOKUP($C85,'C'!$A$1:$AA$1998,10,FALSE)=0,IF(VLOOKUP($C85,'C'!$A$1:$AA$1998,13,FALSE)=0,IF(VLOOKUP($C85,'C'!$A$1:$AA$1998,16,FALSE)=0,VLOOKUP($C85,'C'!$A$1:$AA$1998,19,FALSE),VLOOKUP($C85,'C'!$A$1:$AA$1998,16,FALSE)),VLOOKUP($C85,'C'!$A$1:$AA$1998,13,FALSE)),VLOOKUP($C85,'C'!$A$1:$AA$1998,10,FALSE)),VLOOKUP($C85,'C'!$A$1:$AA$1998,7,FALSE)),VLOOKUP($C85,'C'!$A$1:$AA$1998,4,FALSE)),"")</f>
        <v/>
      </c>
      <c r="E85" s="4" t="str">
        <f>IFERROR(VLOOKUP($C85,'C'!$A$1:$AA$1998,2,FALSE),"")</f>
        <v/>
      </c>
      <c r="F85" s="4" t="str">
        <f>IFERROR(IF(VLOOKUP($C85,'C'!$A$1:$AA$1998,3,FALSE)=1,"&lt;",""),"")</f>
        <v/>
      </c>
      <c r="G85" s="4" t="str">
        <f>IFERROR(VLOOKUP($C85,'C'!$A$1:$AA$1998,5,FALSE),"")</f>
        <v/>
      </c>
      <c r="H85" s="4" t="str">
        <f>IFERROR(IF(VLOOKUP($C85,'C'!$A$1:$AA$1998,6,FALSE)=1,"&lt;",""),"")</f>
        <v/>
      </c>
      <c r="I85" s="4" t="str">
        <f>IFERROR(VLOOKUP($C85,'C'!$A$1:$AA$1998,8,FALSE), "")</f>
        <v/>
      </c>
      <c r="J85" s="4" t="str">
        <f>IFERROR(IF(VLOOKUP($C85,'C'!$A$1:$AA$1998,9,FALSE)=1,"&lt;",""),"")</f>
        <v/>
      </c>
      <c r="K85" s="4" t="str">
        <f>IFERROR(VLOOKUP($C85,'C'!$A$1:$AA$1998,11,FALSE),"")</f>
        <v/>
      </c>
      <c r="L85" s="4" t="str">
        <f>IFERROR(IF(VLOOKUP($C85,'C'!$A$1:$AA$1998,12,FALSE)=1,"&lt;",""),"")</f>
        <v/>
      </c>
      <c r="M85" s="4" t="str">
        <f>IFERROR(VLOOKUP($C85,'C'!$A$1:$AA$1998,14,FALSE),"")</f>
        <v/>
      </c>
      <c r="N85" s="4" t="str">
        <f>IFERROR(IF(VLOOKUP($C85,'C'!$A$1:$AA$1998,15,FALSE)=1,"&lt;",""),"")</f>
        <v/>
      </c>
      <c r="O85" s="4" t="str">
        <f>IFERROR(VLOOKUP($C85,'C'!$A$1:$AA$1998,17,FALSE),"")</f>
        <v/>
      </c>
      <c r="P85" s="4" t="str">
        <f>IFERROR(IF(VLOOKUP($C85,'C'!$A$1:$AA$1998,18,FALSE)=1,"&lt;",""),"")</f>
        <v/>
      </c>
      <c r="T85" s="4" t="str">
        <f t="shared" si="81"/>
        <v/>
      </c>
      <c r="U85" s="4" t="str">
        <f t="shared" si="82"/>
        <v/>
      </c>
      <c r="V85" s="4" t="str">
        <f t="shared" si="83"/>
        <v/>
      </c>
      <c r="W85" s="4" t="str">
        <f t="shared" si="84"/>
        <v/>
      </c>
      <c r="X85" s="4" t="str">
        <f t="shared" si="85"/>
        <v/>
      </c>
      <c r="Y85" s="4" t="str">
        <f t="shared" si="86"/>
        <v/>
      </c>
      <c r="Z85" s="4" t="str">
        <f t="shared" si="87"/>
        <v/>
      </c>
      <c r="AA85" s="4" t="str">
        <f t="shared" si="88"/>
        <v/>
      </c>
      <c r="AB85" s="4" t="str">
        <f t="shared" si="89"/>
        <v/>
      </c>
      <c r="AC85" s="4" t="str">
        <f t="shared" si="90"/>
        <v/>
      </c>
      <c r="AD85" s="4" t="str">
        <f t="shared" si="91"/>
        <v/>
      </c>
      <c r="AE85" s="4" t="str">
        <f t="shared" si="92"/>
        <v/>
      </c>
      <c r="AI85" s="4">
        <f>IFERROR(IF(VLOOKUP(B85,E!$B$1:$AZ$300,16,FALSE)=0,1000000,VLOOKUP(B85,E!$B$1:$AZ$300,16,FALSE)),1000000)</f>
        <v>1000000</v>
      </c>
      <c r="AO85" s="4" t="str">
        <f t="shared" si="99"/>
        <v/>
      </c>
      <c r="AR85" s="4" t="str">
        <f t="shared" si="105"/>
        <v/>
      </c>
      <c r="AU85" s="4" t="str">
        <f t="shared" si="106"/>
        <v/>
      </c>
      <c r="AX85" s="4" t="str">
        <f t="shared" si="107"/>
        <v/>
      </c>
      <c r="BA85" s="4" t="str">
        <f t="shared" si="108"/>
        <v/>
      </c>
      <c r="BD85" s="4" t="str">
        <f t="shared" si="109"/>
        <v/>
      </c>
      <c r="BJ85" s="4" t="str">
        <f t="shared" si="93"/>
        <v/>
      </c>
      <c r="BM85" s="4" t="str">
        <f t="shared" si="76"/>
        <v/>
      </c>
      <c r="BP85" s="4" t="str">
        <f t="shared" si="77"/>
        <v/>
      </c>
      <c r="BS85" s="4" t="str">
        <f t="shared" si="78"/>
        <v/>
      </c>
      <c r="BV85" s="4" t="str">
        <f t="shared" si="79"/>
        <v/>
      </c>
      <c r="BY85" s="4" t="str">
        <f t="shared" si="80"/>
        <v/>
      </c>
    </row>
    <row r="86" spans="1:79" x14ac:dyDescent="0.2">
      <c r="A86" s="4" t="s">
        <v>41</v>
      </c>
      <c r="B86" s="4">
        <v>1711</v>
      </c>
      <c r="C86" s="4" t="str">
        <f t="shared" si="75"/>
        <v>urn:immetingen:parameter:id:1711</v>
      </c>
      <c r="D86" s="4">
        <f>IFERROR(IF(VLOOKUP($C86,'C'!$A$1:$AA$1998,4,FALSE)=0,IF(VLOOKUP($C86,'C'!$A$1:$AA$1998,7,FALSE)=0,IF(VLOOKUP($C86,'C'!$A$1:$AA$1998,10,FALSE)=0,IF(VLOOKUP($C86,'C'!$A$1:$AA$1998,13,FALSE)=0,IF(VLOOKUP($C86,'C'!$A$1:$AA$1998,16,FALSE)=0,VLOOKUP($C86,'C'!$A$1:$AA$1998,19,FALSE),VLOOKUP($C86,'C'!$A$1:$AA$1998,16,FALSE)),VLOOKUP($C86,'C'!$A$1:$AA$1998,13,FALSE)),VLOOKUP($C86,'C'!$A$1:$AA$1998,10,FALSE)),VLOOKUP($C86,'C'!$A$1:$AA$1998,7,FALSE)),VLOOKUP($C86,'C'!$A$1:$AA$1998,4,FALSE)),"")</f>
        <v>14</v>
      </c>
      <c r="E86" s="4">
        <f>IFERROR(VLOOKUP($C86,'C'!$A$1:$AA$1998,2,FALSE),"")</f>
        <v>0.2</v>
      </c>
      <c r="F86" s="4" t="str">
        <f>IFERROR(IF(VLOOKUP($C86,'C'!$A$1:$AA$1998,3,FALSE)=1,"&lt;",""),"")</f>
        <v>&lt;</v>
      </c>
      <c r="G86" s="4">
        <f>IFERROR(VLOOKUP($C86,'C'!$A$1:$AA$1998,5,FALSE),"")</f>
        <v>0.2</v>
      </c>
      <c r="H86" s="4" t="str">
        <f>IFERROR(IF(VLOOKUP($C86,'C'!$A$1:$AA$1998,6,FALSE)=1,"&lt;",""),"")</f>
        <v>&lt;</v>
      </c>
      <c r="I86" s="4">
        <f>IFERROR(VLOOKUP($C86,'C'!$A$1:$AA$1998,8,FALSE), "")</f>
        <v>0</v>
      </c>
      <c r="J86" s="4" t="str">
        <f>IFERROR(IF(VLOOKUP($C86,'C'!$A$1:$AA$1998,9,FALSE)=1,"&lt;",""),"")</f>
        <v/>
      </c>
      <c r="K86" s="4">
        <f>IFERROR(VLOOKUP($C86,'C'!$A$1:$AA$1998,11,FALSE),"")</f>
        <v>0</v>
      </c>
      <c r="L86" s="4" t="str">
        <f>IFERROR(IF(VLOOKUP($C86,'C'!$A$1:$AA$1998,12,FALSE)=1,"&lt;",""),"")</f>
        <v/>
      </c>
      <c r="M86" s="4">
        <f>IFERROR(VLOOKUP($C86,'C'!$A$1:$AA$1998,14,FALSE),"")</f>
        <v>0</v>
      </c>
      <c r="N86" s="4" t="str">
        <f>IFERROR(IF(VLOOKUP($C86,'C'!$A$1:$AA$1998,15,FALSE)=1,"&lt;",""),"")</f>
        <v/>
      </c>
      <c r="O86" s="4">
        <f>IFERROR(VLOOKUP($C86,'C'!$A$1:$AA$1998,17,FALSE),"")</f>
        <v>0</v>
      </c>
      <c r="P86" s="4" t="str">
        <f>IFERROR(IF(VLOOKUP($C86,'C'!$A$1:$AA$1998,18,FALSE)=1,"&lt;",""),"")</f>
        <v/>
      </c>
      <c r="T86" s="4">
        <f t="shared" si="81"/>
        <v>0.2</v>
      </c>
      <c r="U86" s="4" t="str">
        <f t="shared" si="82"/>
        <v>&lt;</v>
      </c>
      <c r="V86" s="4">
        <f t="shared" si="83"/>
        <v>0.2</v>
      </c>
      <c r="W86" s="4" t="str">
        <f t="shared" si="84"/>
        <v>&lt;</v>
      </c>
      <c r="X86" s="4">
        <f t="shared" si="85"/>
        <v>0</v>
      </c>
      <c r="Y86" s="4" t="str">
        <f t="shared" si="86"/>
        <v/>
      </c>
      <c r="Z86" s="4">
        <f t="shared" si="87"/>
        <v>0</v>
      </c>
      <c r="AA86" s="4" t="str">
        <f t="shared" si="88"/>
        <v/>
      </c>
      <c r="AB86" s="4">
        <f t="shared" si="89"/>
        <v>0</v>
      </c>
      <c r="AC86" s="4" t="str">
        <f t="shared" si="90"/>
        <v/>
      </c>
      <c r="AD86" s="4">
        <f t="shared" si="91"/>
        <v>0</v>
      </c>
      <c r="AE86" s="4" t="str">
        <f t="shared" si="92"/>
        <v/>
      </c>
      <c r="AI86" s="4">
        <f>IFERROR(IF(VLOOKUP(B86,E!$B$1:$AZ$300,16,FALSE)=0,1000000,VLOOKUP(B86,E!$B$1:$AZ$300,16,FALSE)),1000000)</f>
        <v>0.2</v>
      </c>
      <c r="AO86" s="4">
        <f t="shared" si="99"/>
        <v>-1</v>
      </c>
      <c r="AR86" s="4">
        <f t="shared" si="105"/>
        <v>-1</v>
      </c>
      <c r="AU86" s="4">
        <f t="shared" si="106"/>
        <v>0</v>
      </c>
      <c r="AX86" s="4">
        <f t="shared" si="107"/>
        <v>0</v>
      </c>
      <c r="BA86" s="4">
        <f t="shared" si="108"/>
        <v>0</v>
      </c>
      <c r="BD86" s="4">
        <f t="shared" si="109"/>
        <v>0</v>
      </c>
      <c r="BJ86" s="4">
        <f t="shared" si="93"/>
        <v>-1</v>
      </c>
      <c r="BM86" s="4">
        <f t="shared" si="76"/>
        <v>-1</v>
      </c>
      <c r="BP86" s="4">
        <f t="shared" si="77"/>
        <v>-1</v>
      </c>
      <c r="BS86" s="4">
        <f t="shared" si="78"/>
        <v>-1</v>
      </c>
      <c r="BV86" s="4">
        <f t="shared" si="79"/>
        <v>-1</v>
      </c>
      <c r="BY86" s="4">
        <f t="shared" si="80"/>
        <v>-1</v>
      </c>
    </row>
    <row r="87" spans="1:79" x14ac:dyDescent="0.2">
      <c r="A87" s="4" t="s">
        <v>42</v>
      </c>
      <c r="B87" s="4">
        <v>4</v>
      </c>
      <c r="C87" s="4" t="str">
        <f t="shared" si="75"/>
        <v>urn:immetingen:parameter:id:4</v>
      </c>
      <c r="D87" s="4">
        <f>IFERROR(IF(VLOOKUP($C87,'C'!$A$1:$AA$1998,4,FALSE)=0,IF(VLOOKUP($C87,'C'!$A$1:$AA$1998,7,FALSE)=0,IF(VLOOKUP($C87,'C'!$A$1:$AA$1998,10,FALSE)=0,IF(VLOOKUP($C87,'C'!$A$1:$AA$1998,13,FALSE)=0,IF(VLOOKUP($C87,'C'!$A$1:$AA$1998,16,FALSE)=0,VLOOKUP($C87,'C'!$A$1:$AA$1998,19,FALSE),VLOOKUP($C87,'C'!$A$1:$AA$1998,16,FALSE)),VLOOKUP($C87,'C'!$A$1:$AA$1998,13,FALSE)),VLOOKUP($C87,'C'!$A$1:$AA$1998,10,FALSE)),VLOOKUP($C87,'C'!$A$1:$AA$1998,7,FALSE)),VLOOKUP($C87,'C'!$A$1:$AA$1998,4,FALSE)),"")</f>
        <v>14</v>
      </c>
      <c r="E87" s="4">
        <f>IFERROR(VLOOKUP($C87,'C'!$A$1:$AA$1998,2,FALSE),"")</f>
        <v>0.1</v>
      </c>
      <c r="F87" s="4" t="str">
        <f>IFERROR(IF(VLOOKUP($C87,'C'!$A$1:$AA$1998,3,FALSE)=1,"&lt;",""),"")</f>
        <v>&lt;</v>
      </c>
      <c r="G87" s="4">
        <f>IFERROR(VLOOKUP($C87,'C'!$A$1:$AA$1998,5,FALSE),"")</f>
        <v>0.1</v>
      </c>
      <c r="H87" s="4" t="str">
        <f>IFERROR(IF(VLOOKUP($C87,'C'!$A$1:$AA$1998,6,FALSE)=1,"&lt;",""),"")</f>
        <v>&lt;</v>
      </c>
      <c r="I87" s="4">
        <f>IFERROR(VLOOKUP($C87,'C'!$A$1:$AA$1998,8,FALSE), "")</f>
        <v>0</v>
      </c>
      <c r="J87" s="4" t="str">
        <f>IFERROR(IF(VLOOKUP($C87,'C'!$A$1:$AA$1998,9,FALSE)=1,"&lt;",""),"")</f>
        <v/>
      </c>
      <c r="K87" s="4">
        <f>IFERROR(VLOOKUP($C87,'C'!$A$1:$AA$1998,11,FALSE),"")</f>
        <v>0</v>
      </c>
      <c r="L87" s="4" t="str">
        <f>IFERROR(IF(VLOOKUP($C87,'C'!$A$1:$AA$1998,12,FALSE)=1,"&lt;",""),"")</f>
        <v/>
      </c>
      <c r="M87" s="4">
        <f>IFERROR(VLOOKUP($C87,'C'!$A$1:$AA$1998,14,FALSE),"")</f>
        <v>0</v>
      </c>
      <c r="N87" s="4" t="str">
        <f>IFERROR(IF(VLOOKUP($C87,'C'!$A$1:$AA$1998,15,FALSE)=1,"&lt;",""),"")</f>
        <v/>
      </c>
      <c r="O87" s="4">
        <f>IFERROR(VLOOKUP($C87,'C'!$A$1:$AA$1998,17,FALSE),"")</f>
        <v>0</v>
      </c>
      <c r="P87" s="4" t="str">
        <f>IFERROR(IF(VLOOKUP($C87,'C'!$A$1:$AA$1998,18,FALSE)=1,"&lt;",""),"")</f>
        <v/>
      </c>
      <c r="T87" s="4">
        <f t="shared" si="81"/>
        <v>0.1</v>
      </c>
      <c r="U87" s="4" t="str">
        <f t="shared" si="82"/>
        <v>&lt;</v>
      </c>
      <c r="V87" s="4">
        <f t="shared" si="83"/>
        <v>0.1</v>
      </c>
      <c r="W87" s="4" t="str">
        <f t="shared" si="84"/>
        <v>&lt;</v>
      </c>
      <c r="X87" s="4">
        <f t="shared" si="85"/>
        <v>0</v>
      </c>
      <c r="Y87" s="4" t="str">
        <f t="shared" si="86"/>
        <v/>
      </c>
      <c r="Z87" s="4">
        <f t="shared" si="87"/>
        <v>0</v>
      </c>
      <c r="AA87" s="4" t="str">
        <f t="shared" si="88"/>
        <v/>
      </c>
      <c r="AB87" s="4">
        <f t="shared" si="89"/>
        <v>0</v>
      </c>
      <c r="AC87" s="4" t="str">
        <f t="shared" si="90"/>
        <v/>
      </c>
      <c r="AD87" s="4">
        <f t="shared" si="91"/>
        <v>0</v>
      </c>
      <c r="AE87" s="4" t="str">
        <f t="shared" si="92"/>
        <v/>
      </c>
      <c r="AI87" s="4">
        <f>IFERROR(IF(VLOOKUP(B87,E!$B$1:$AZ$300,16,FALSE)=0,1000000,VLOOKUP(B87,E!$B$1:$AZ$300,16,FALSE)),1000000)</f>
        <v>0.1</v>
      </c>
      <c r="AO87" s="4">
        <f t="shared" si="99"/>
        <v>-1</v>
      </c>
      <c r="AR87" s="4">
        <f t="shared" si="105"/>
        <v>-1</v>
      </c>
      <c r="AU87" s="4">
        <f t="shared" si="106"/>
        <v>0</v>
      </c>
      <c r="AX87" s="4">
        <f t="shared" si="107"/>
        <v>0</v>
      </c>
      <c r="BA87" s="4">
        <f t="shared" si="108"/>
        <v>0</v>
      </c>
      <c r="BD87" s="4">
        <f t="shared" si="109"/>
        <v>0</v>
      </c>
      <c r="BJ87" s="4">
        <f t="shared" si="93"/>
        <v>-1</v>
      </c>
      <c r="BM87" s="4">
        <f t="shared" si="76"/>
        <v>-1</v>
      </c>
      <c r="BP87" s="4">
        <f t="shared" si="77"/>
        <v>-1</v>
      </c>
      <c r="BS87" s="4">
        <f t="shared" si="78"/>
        <v>-1</v>
      </c>
      <c r="BV87" s="4">
        <f t="shared" si="79"/>
        <v>-1</v>
      </c>
      <c r="BY87" s="4">
        <f t="shared" si="80"/>
        <v>-1</v>
      </c>
    </row>
    <row r="88" spans="1:79" x14ac:dyDescent="0.2">
      <c r="A88" s="4" t="s">
        <v>43</v>
      </c>
      <c r="B88" s="4">
        <v>6</v>
      </c>
      <c r="C88" s="4" t="str">
        <f t="shared" si="75"/>
        <v>urn:immetingen:parameter:id:6</v>
      </c>
      <c r="D88" s="4">
        <f>IFERROR(IF(VLOOKUP($C88,'C'!$A$1:$AA$1998,4,FALSE)=0,IF(VLOOKUP($C88,'C'!$A$1:$AA$1998,7,FALSE)=0,IF(VLOOKUP($C88,'C'!$A$1:$AA$1998,10,FALSE)=0,IF(VLOOKUP($C88,'C'!$A$1:$AA$1998,13,FALSE)=0,IF(VLOOKUP($C88,'C'!$A$1:$AA$1998,16,FALSE)=0,VLOOKUP($C88,'C'!$A$1:$AA$1998,19,FALSE),VLOOKUP($C88,'C'!$A$1:$AA$1998,16,FALSE)),VLOOKUP($C88,'C'!$A$1:$AA$1998,13,FALSE)),VLOOKUP($C88,'C'!$A$1:$AA$1998,10,FALSE)),VLOOKUP($C88,'C'!$A$1:$AA$1998,7,FALSE)),VLOOKUP($C88,'C'!$A$1:$AA$1998,4,FALSE)),"")</f>
        <v>14</v>
      </c>
      <c r="E88" s="4">
        <f>IFERROR(VLOOKUP($C88,'C'!$A$1:$AA$1998,2,FALSE),"")</f>
        <v>0.1</v>
      </c>
      <c r="F88" s="4" t="str">
        <f>IFERROR(IF(VLOOKUP($C88,'C'!$A$1:$AA$1998,3,FALSE)=1,"&lt;",""),"")</f>
        <v>&lt;</v>
      </c>
      <c r="G88" s="4">
        <f>IFERROR(VLOOKUP($C88,'C'!$A$1:$AA$1998,5,FALSE),"")</f>
        <v>0.1</v>
      </c>
      <c r="H88" s="4" t="str">
        <f>IFERROR(IF(VLOOKUP($C88,'C'!$A$1:$AA$1998,6,FALSE)=1,"&lt;",""),"")</f>
        <v>&lt;</v>
      </c>
      <c r="I88" s="4">
        <f>IFERROR(VLOOKUP($C88,'C'!$A$1:$AA$1998,8,FALSE), "")</f>
        <v>0</v>
      </c>
      <c r="J88" s="4" t="str">
        <f>IFERROR(IF(VLOOKUP($C88,'C'!$A$1:$AA$1998,9,FALSE)=1,"&lt;",""),"")</f>
        <v/>
      </c>
      <c r="K88" s="4">
        <f>IFERROR(VLOOKUP($C88,'C'!$A$1:$AA$1998,11,FALSE),"")</f>
        <v>0</v>
      </c>
      <c r="L88" s="4" t="str">
        <f>IFERROR(IF(VLOOKUP($C88,'C'!$A$1:$AA$1998,12,FALSE)=1,"&lt;",""),"")</f>
        <v/>
      </c>
      <c r="M88" s="4">
        <f>IFERROR(VLOOKUP($C88,'C'!$A$1:$AA$1998,14,FALSE),"")</f>
        <v>0</v>
      </c>
      <c r="N88" s="4" t="str">
        <f>IFERROR(IF(VLOOKUP($C88,'C'!$A$1:$AA$1998,15,FALSE)=1,"&lt;",""),"")</f>
        <v/>
      </c>
      <c r="O88" s="4">
        <f>IFERROR(VLOOKUP($C88,'C'!$A$1:$AA$1998,17,FALSE),"")</f>
        <v>0</v>
      </c>
      <c r="P88" s="4" t="str">
        <f>IFERROR(IF(VLOOKUP($C88,'C'!$A$1:$AA$1998,18,FALSE)=1,"&lt;",""),"")</f>
        <v/>
      </c>
      <c r="T88" s="4">
        <f t="shared" si="81"/>
        <v>0.1</v>
      </c>
      <c r="U88" s="4" t="str">
        <f t="shared" si="82"/>
        <v>&lt;</v>
      </c>
      <c r="V88" s="4">
        <f t="shared" si="83"/>
        <v>0.1</v>
      </c>
      <c r="W88" s="4" t="str">
        <f t="shared" si="84"/>
        <v>&lt;</v>
      </c>
      <c r="X88" s="4">
        <f t="shared" si="85"/>
        <v>0</v>
      </c>
      <c r="Y88" s="4" t="str">
        <f t="shared" si="86"/>
        <v/>
      </c>
      <c r="Z88" s="4">
        <f t="shared" si="87"/>
        <v>0</v>
      </c>
      <c r="AA88" s="4" t="str">
        <f t="shared" si="88"/>
        <v/>
      </c>
      <c r="AB88" s="4">
        <f t="shared" si="89"/>
        <v>0</v>
      </c>
      <c r="AC88" s="4" t="str">
        <f t="shared" si="90"/>
        <v/>
      </c>
      <c r="AD88" s="4">
        <f t="shared" si="91"/>
        <v>0</v>
      </c>
      <c r="AE88" s="4" t="str">
        <f t="shared" si="92"/>
        <v/>
      </c>
      <c r="AI88" s="4">
        <f>IFERROR(IF(VLOOKUP(B88,E!$B$1:$AZ$300,16,FALSE)=0,1000000,VLOOKUP(B88,E!$B$1:$AZ$300,16,FALSE)),1000000)</f>
        <v>0.1</v>
      </c>
      <c r="AO88" s="4">
        <f t="shared" si="99"/>
        <v>-1</v>
      </c>
      <c r="AR88" s="4">
        <f t="shared" si="105"/>
        <v>-1</v>
      </c>
      <c r="AU88" s="4">
        <f t="shared" si="106"/>
        <v>0</v>
      </c>
      <c r="AX88" s="4">
        <f t="shared" si="107"/>
        <v>0</v>
      </c>
      <c r="BA88" s="4">
        <f t="shared" si="108"/>
        <v>0</v>
      </c>
      <c r="BD88" s="4">
        <f t="shared" si="109"/>
        <v>0</v>
      </c>
      <c r="BJ88" s="4">
        <f t="shared" si="93"/>
        <v>-1</v>
      </c>
      <c r="BM88" s="4">
        <f t="shared" si="76"/>
        <v>-1</v>
      </c>
      <c r="BP88" s="4">
        <f t="shared" si="77"/>
        <v>-1</v>
      </c>
      <c r="BS88" s="4">
        <f t="shared" si="78"/>
        <v>-1</v>
      </c>
      <c r="BV88" s="4">
        <f t="shared" si="79"/>
        <v>-1</v>
      </c>
      <c r="BY88" s="4">
        <f t="shared" si="80"/>
        <v>-1</v>
      </c>
    </row>
    <row r="89" spans="1:79" x14ac:dyDescent="0.2">
      <c r="A89" s="4" t="s">
        <v>44</v>
      </c>
      <c r="B89" s="4">
        <v>2375</v>
      </c>
      <c r="C89" s="4" t="str">
        <f t="shared" si="75"/>
        <v>urn:immetingen:parameter:id:2375</v>
      </c>
      <c r="D89" s="4" t="str">
        <f>IFERROR(IF(VLOOKUP($C89,'C'!$A$1:$AA$1998,4,FALSE)=0,IF(VLOOKUP($C89,'C'!$A$1:$AA$1998,7,FALSE)=0,IF(VLOOKUP($C89,'C'!$A$1:$AA$1998,10,FALSE)=0,IF(VLOOKUP($C89,'C'!$A$1:$AA$1998,13,FALSE)=0,IF(VLOOKUP($C89,'C'!$A$1:$AA$1998,16,FALSE)=0,VLOOKUP($C89,'C'!$A$1:$AA$1998,19,FALSE),VLOOKUP($C89,'C'!$A$1:$AA$1998,16,FALSE)),VLOOKUP($C89,'C'!$A$1:$AA$1998,13,FALSE)),VLOOKUP($C89,'C'!$A$1:$AA$1998,10,FALSE)),VLOOKUP($C89,'C'!$A$1:$AA$1998,7,FALSE)),VLOOKUP($C89,'C'!$A$1:$AA$1998,4,FALSE)),"")</f>
        <v/>
      </c>
      <c r="E89" s="4" t="str">
        <f>IFERROR(VLOOKUP($C89,'C'!$A$1:$AA$1998,2,FALSE),"")</f>
        <v/>
      </c>
      <c r="F89" s="4" t="str">
        <f>IFERROR(IF(VLOOKUP($C89,'C'!$A$1:$AA$1998,3,FALSE)=1,"&lt;",""),"")</f>
        <v/>
      </c>
      <c r="G89" s="4" t="str">
        <f>IFERROR(VLOOKUP($C89,'C'!$A$1:$AA$1998,5,FALSE),"")</f>
        <v/>
      </c>
      <c r="H89" s="4" t="str">
        <f>IFERROR(IF(VLOOKUP($C89,'C'!$A$1:$AA$1998,6,FALSE)=1,"&lt;",""),"")</f>
        <v/>
      </c>
      <c r="I89" s="4" t="str">
        <f>IFERROR(VLOOKUP($C89,'C'!$A$1:$AA$1998,8,FALSE), "")</f>
        <v/>
      </c>
      <c r="J89" s="4" t="str">
        <f>IFERROR(IF(VLOOKUP($C89,'C'!$A$1:$AA$1998,9,FALSE)=1,"&lt;",""),"")</f>
        <v/>
      </c>
      <c r="K89" s="4" t="str">
        <f>IFERROR(VLOOKUP($C89,'C'!$A$1:$AA$1998,11,FALSE),"")</f>
        <v/>
      </c>
      <c r="L89" s="4" t="str">
        <f>IFERROR(IF(VLOOKUP($C89,'C'!$A$1:$AA$1998,12,FALSE)=1,"&lt;",""),"")</f>
        <v/>
      </c>
      <c r="M89" s="4" t="str">
        <f>IFERROR(VLOOKUP($C89,'C'!$A$1:$AA$1998,14,FALSE),"")</f>
        <v/>
      </c>
      <c r="N89" s="4" t="str">
        <f>IFERROR(IF(VLOOKUP($C89,'C'!$A$1:$AA$1998,15,FALSE)=1,"&lt;",""),"")</f>
        <v/>
      </c>
      <c r="O89" s="4" t="str">
        <f>IFERROR(VLOOKUP($C89,'C'!$A$1:$AA$1998,17,FALSE),"")</f>
        <v/>
      </c>
      <c r="P89" s="4" t="str">
        <f>IFERROR(IF(VLOOKUP($C89,'C'!$A$1:$AA$1998,18,FALSE)=1,"&lt;",""),"")</f>
        <v/>
      </c>
      <c r="T89" s="4" t="str">
        <f t="shared" si="81"/>
        <v/>
      </c>
      <c r="U89" s="4" t="str">
        <f t="shared" si="82"/>
        <v/>
      </c>
      <c r="V89" s="4" t="str">
        <f t="shared" si="83"/>
        <v/>
      </c>
      <c r="W89" s="4" t="str">
        <f t="shared" si="84"/>
        <v/>
      </c>
      <c r="X89" s="4" t="str">
        <f t="shared" si="85"/>
        <v/>
      </c>
      <c r="Y89" s="4" t="str">
        <f t="shared" si="86"/>
        <v/>
      </c>
      <c r="Z89" s="4" t="str">
        <f t="shared" si="87"/>
        <v/>
      </c>
      <c r="AA89" s="4" t="str">
        <f t="shared" si="88"/>
        <v/>
      </c>
      <c r="AB89" s="4" t="str">
        <f t="shared" si="89"/>
        <v/>
      </c>
      <c r="AC89" s="4" t="str">
        <f t="shared" si="90"/>
        <v/>
      </c>
      <c r="AD89" s="4" t="str">
        <f t="shared" si="91"/>
        <v/>
      </c>
      <c r="AE89" s="4" t="str">
        <f t="shared" si="92"/>
        <v/>
      </c>
      <c r="AI89" s="4">
        <f>IFERROR(IF(VLOOKUP(B89,E!$B$1:$AZ$300,16,FALSE)=0,1000000,VLOOKUP(B89,E!$B$1:$AZ$300,16,FALSE)),1000000)</f>
        <v>1000000</v>
      </c>
      <c r="AO89" s="4" t="str">
        <f t="shared" si="99"/>
        <v/>
      </c>
      <c r="AR89" s="4" t="str">
        <f t="shared" si="105"/>
        <v/>
      </c>
      <c r="AU89" s="4" t="str">
        <f t="shared" si="106"/>
        <v/>
      </c>
      <c r="AX89" s="4" t="str">
        <f t="shared" si="107"/>
        <v/>
      </c>
      <c r="BA89" s="4" t="str">
        <f t="shared" si="108"/>
        <v/>
      </c>
      <c r="BD89" s="4" t="str">
        <f t="shared" si="109"/>
        <v/>
      </c>
      <c r="BJ89" s="4" t="str">
        <f t="shared" si="93"/>
        <v/>
      </c>
      <c r="BM89" s="4" t="str">
        <f t="shared" si="76"/>
        <v/>
      </c>
      <c r="BP89" s="4" t="str">
        <f t="shared" si="77"/>
        <v/>
      </c>
      <c r="BS89" s="4" t="str">
        <f t="shared" si="78"/>
        <v/>
      </c>
      <c r="BV89" s="4" t="str">
        <f t="shared" si="79"/>
        <v/>
      </c>
      <c r="BY89" s="4" t="str">
        <f t="shared" si="80"/>
        <v/>
      </c>
    </row>
    <row r="90" spans="1:79" x14ac:dyDescent="0.2">
      <c r="A90" s="4" t="s">
        <v>45</v>
      </c>
      <c r="B90" s="4">
        <v>1598</v>
      </c>
      <c r="C90" s="4" t="str">
        <f t="shared" si="75"/>
        <v>urn:immetingen:parameter:id:1598</v>
      </c>
      <c r="D90" s="4">
        <f>IFERROR(IF(VLOOKUP($C90,'C'!$A$1:$AA$1998,4,FALSE)=0,IF(VLOOKUP($C90,'C'!$A$1:$AA$1998,7,FALSE)=0,IF(VLOOKUP($C90,'C'!$A$1:$AA$1998,10,FALSE)=0,IF(VLOOKUP($C90,'C'!$A$1:$AA$1998,13,FALSE)=0,IF(VLOOKUP($C90,'C'!$A$1:$AA$1998,16,FALSE)=0,VLOOKUP($C90,'C'!$A$1:$AA$1998,19,FALSE),VLOOKUP($C90,'C'!$A$1:$AA$1998,16,FALSE)),VLOOKUP($C90,'C'!$A$1:$AA$1998,13,FALSE)),VLOOKUP($C90,'C'!$A$1:$AA$1998,10,FALSE)),VLOOKUP($C90,'C'!$A$1:$AA$1998,7,FALSE)),VLOOKUP($C90,'C'!$A$1:$AA$1998,4,FALSE)),"")</f>
        <v>14</v>
      </c>
      <c r="E90" s="4">
        <f>IFERROR(VLOOKUP($C90,'C'!$A$1:$AA$1998,2,FALSE),"")</f>
        <v>0.2</v>
      </c>
      <c r="F90" s="4" t="str">
        <f>IFERROR(IF(VLOOKUP($C90,'C'!$A$1:$AA$1998,3,FALSE)=1,"&lt;",""),"")</f>
        <v>&lt;</v>
      </c>
      <c r="G90" s="4">
        <f>IFERROR(VLOOKUP($C90,'C'!$A$1:$AA$1998,5,FALSE),"")</f>
        <v>0.2</v>
      </c>
      <c r="H90" s="4" t="str">
        <f>IFERROR(IF(VLOOKUP($C90,'C'!$A$1:$AA$1998,6,FALSE)=1,"&lt;",""),"")</f>
        <v>&lt;</v>
      </c>
      <c r="I90" s="4">
        <f>IFERROR(VLOOKUP($C90,'C'!$A$1:$AA$1998,8,FALSE), "")</f>
        <v>0</v>
      </c>
      <c r="J90" s="4" t="str">
        <f>IFERROR(IF(VLOOKUP($C90,'C'!$A$1:$AA$1998,9,FALSE)=1,"&lt;",""),"")</f>
        <v/>
      </c>
      <c r="K90" s="4">
        <f>IFERROR(VLOOKUP($C90,'C'!$A$1:$AA$1998,11,FALSE),"")</f>
        <v>0</v>
      </c>
      <c r="L90" s="4" t="str">
        <f>IFERROR(IF(VLOOKUP($C90,'C'!$A$1:$AA$1998,12,FALSE)=1,"&lt;",""),"")</f>
        <v/>
      </c>
      <c r="M90" s="4">
        <f>IFERROR(VLOOKUP($C90,'C'!$A$1:$AA$1998,14,FALSE),"")</f>
        <v>0</v>
      </c>
      <c r="N90" s="4" t="str">
        <f>IFERROR(IF(VLOOKUP($C90,'C'!$A$1:$AA$1998,15,FALSE)=1,"&lt;",""),"")</f>
        <v/>
      </c>
      <c r="O90" s="4">
        <f>IFERROR(VLOOKUP($C90,'C'!$A$1:$AA$1998,17,FALSE),"")</f>
        <v>0</v>
      </c>
      <c r="P90" s="4" t="str">
        <f>IFERROR(IF(VLOOKUP($C90,'C'!$A$1:$AA$1998,18,FALSE)=1,"&lt;",""),"")</f>
        <v/>
      </c>
      <c r="T90" s="4">
        <f t="shared" si="81"/>
        <v>0.2</v>
      </c>
      <c r="U90" s="4" t="str">
        <f t="shared" si="82"/>
        <v>&lt;</v>
      </c>
      <c r="V90" s="4">
        <f t="shared" si="83"/>
        <v>0.2</v>
      </c>
      <c r="W90" s="4" t="str">
        <f t="shared" si="84"/>
        <v>&lt;</v>
      </c>
      <c r="X90" s="4">
        <f t="shared" si="85"/>
        <v>0</v>
      </c>
      <c r="Y90" s="4" t="str">
        <f t="shared" si="86"/>
        <v/>
      </c>
      <c r="Z90" s="4">
        <f t="shared" si="87"/>
        <v>0</v>
      </c>
      <c r="AA90" s="4" t="str">
        <f t="shared" si="88"/>
        <v/>
      </c>
      <c r="AB90" s="4">
        <f t="shared" si="89"/>
        <v>0</v>
      </c>
      <c r="AC90" s="4" t="str">
        <f t="shared" si="90"/>
        <v/>
      </c>
      <c r="AD90" s="4">
        <f t="shared" si="91"/>
        <v>0</v>
      </c>
      <c r="AE90" s="4" t="str">
        <f t="shared" si="92"/>
        <v/>
      </c>
      <c r="AI90" s="4">
        <f>IFERROR(IF(VLOOKUP(B90,E!$B$1:$AZ$300,16,FALSE)=0,1000000,VLOOKUP(B90,E!$B$1:$AZ$300,16,FALSE)),1000000)</f>
        <v>0.2</v>
      </c>
      <c r="AO90" s="4">
        <f t="shared" si="99"/>
        <v>-1</v>
      </c>
      <c r="AR90" s="4">
        <f t="shared" si="105"/>
        <v>-1</v>
      </c>
      <c r="AU90" s="4">
        <f t="shared" si="106"/>
        <v>0</v>
      </c>
      <c r="AX90" s="4">
        <f t="shared" si="107"/>
        <v>0</v>
      </c>
      <c r="BA90" s="4">
        <f t="shared" si="108"/>
        <v>0</v>
      </c>
      <c r="BD90" s="4">
        <f t="shared" si="109"/>
        <v>0</v>
      </c>
      <c r="BJ90" s="4">
        <f t="shared" si="93"/>
        <v>-1</v>
      </c>
      <c r="BM90" s="4">
        <f t="shared" si="76"/>
        <v>-1</v>
      </c>
      <c r="BP90" s="4">
        <f t="shared" si="77"/>
        <v>-1</v>
      </c>
      <c r="BS90" s="4">
        <f t="shared" si="78"/>
        <v>-1</v>
      </c>
      <c r="BV90" s="4">
        <f t="shared" si="79"/>
        <v>-1</v>
      </c>
      <c r="BY90" s="4">
        <f t="shared" si="80"/>
        <v>-1</v>
      </c>
    </row>
    <row r="91" spans="1:79" x14ac:dyDescent="0.2">
      <c r="A91" s="4" t="s">
        <v>46</v>
      </c>
      <c r="B91" s="4">
        <v>1538</v>
      </c>
      <c r="C91" s="4" t="str">
        <f t="shared" si="75"/>
        <v>urn:immetingen:parameter:id:1538</v>
      </c>
      <c r="D91" s="4">
        <f>IFERROR(IF(VLOOKUP($C91,'C'!$A$1:$AA$1998,4,FALSE)=0,IF(VLOOKUP($C91,'C'!$A$1:$AA$1998,7,FALSE)=0,IF(VLOOKUP($C91,'C'!$A$1:$AA$1998,10,FALSE)=0,IF(VLOOKUP($C91,'C'!$A$1:$AA$1998,13,FALSE)=0,IF(VLOOKUP($C91,'C'!$A$1:$AA$1998,16,FALSE)=0,VLOOKUP($C91,'C'!$A$1:$AA$1998,19,FALSE),VLOOKUP($C91,'C'!$A$1:$AA$1998,16,FALSE)),VLOOKUP($C91,'C'!$A$1:$AA$1998,13,FALSE)),VLOOKUP($C91,'C'!$A$1:$AA$1998,10,FALSE)),VLOOKUP($C91,'C'!$A$1:$AA$1998,7,FALSE)),VLOOKUP($C91,'C'!$A$1:$AA$1998,4,FALSE)),"")</f>
        <v>14</v>
      </c>
      <c r="E91" s="4">
        <f>IFERROR(VLOOKUP($C91,'C'!$A$1:$AA$1998,2,FALSE),"")</f>
        <v>0.1</v>
      </c>
      <c r="F91" s="4" t="str">
        <f>IFERROR(IF(VLOOKUP($C91,'C'!$A$1:$AA$1998,3,FALSE)=1,"&lt;",""),"")</f>
        <v>&lt;</v>
      </c>
      <c r="G91" s="4">
        <f>IFERROR(VLOOKUP($C91,'C'!$A$1:$AA$1998,5,FALSE),"")</f>
        <v>0.1</v>
      </c>
      <c r="H91" s="4" t="str">
        <f>IFERROR(IF(VLOOKUP($C91,'C'!$A$1:$AA$1998,6,FALSE)=1,"&lt;",""),"")</f>
        <v>&lt;</v>
      </c>
      <c r="I91" s="4">
        <f>IFERROR(VLOOKUP($C91,'C'!$A$1:$AA$1998,8,FALSE), "")</f>
        <v>0</v>
      </c>
      <c r="J91" s="4" t="str">
        <f>IFERROR(IF(VLOOKUP($C91,'C'!$A$1:$AA$1998,9,FALSE)=1,"&lt;",""),"")</f>
        <v/>
      </c>
      <c r="K91" s="4">
        <f>IFERROR(VLOOKUP($C91,'C'!$A$1:$AA$1998,11,FALSE),"")</f>
        <v>0</v>
      </c>
      <c r="L91" s="4" t="str">
        <f>IFERROR(IF(VLOOKUP($C91,'C'!$A$1:$AA$1998,12,FALSE)=1,"&lt;",""),"")</f>
        <v/>
      </c>
      <c r="M91" s="4">
        <f>IFERROR(VLOOKUP($C91,'C'!$A$1:$AA$1998,14,FALSE),"")</f>
        <v>0</v>
      </c>
      <c r="N91" s="4" t="str">
        <f>IFERROR(IF(VLOOKUP($C91,'C'!$A$1:$AA$1998,15,FALSE)=1,"&lt;",""),"")</f>
        <v/>
      </c>
      <c r="O91" s="4">
        <f>IFERROR(VLOOKUP($C91,'C'!$A$1:$AA$1998,17,FALSE),"")</f>
        <v>0</v>
      </c>
      <c r="P91" s="4" t="str">
        <f>IFERROR(IF(VLOOKUP($C91,'C'!$A$1:$AA$1998,18,FALSE)=1,"&lt;",""),"")</f>
        <v/>
      </c>
      <c r="T91" s="4">
        <f t="shared" si="81"/>
        <v>0.1</v>
      </c>
      <c r="U91" s="4" t="str">
        <f t="shared" si="82"/>
        <v>&lt;</v>
      </c>
      <c r="V91" s="4">
        <f t="shared" si="83"/>
        <v>0.1</v>
      </c>
      <c r="W91" s="4" t="str">
        <f t="shared" si="84"/>
        <v>&lt;</v>
      </c>
      <c r="X91" s="4">
        <f t="shared" si="85"/>
        <v>0</v>
      </c>
      <c r="Y91" s="4" t="str">
        <f t="shared" si="86"/>
        <v/>
      </c>
      <c r="Z91" s="4">
        <f t="shared" si="87"/>
        <v>0</v>
      </c>
      <c r="AA91" s="4" t="str">
        <f t="shared" si="88"/>
        <v/>
      </c>
      <c r="AB91" s="4">
        <f t="shared" si="89"/>
        <v>0</v>
      </c>
      <c r="AC91" s="4" t="str">
        <f t="shared" si="90"/>
        <v/>
      </c>
      <c r="AD91" s="4">
        <f t="shared" si="91"/>
        <v>0</v>
      </c>
      <c r="AE91" s="4" t="str">
        <f t="shared" si="92"/>
        <v/>
      </c>
      <c r="AI91" s="4">
        <f>IFERROR(IF(VLOOKUP(B91,E!$B$1:$AZ$300,16,FALSE)=0,1000000,VLOOKUP(B91,E!$B$1:$AZ$300,16,FALSE)),1000000)</f>
        <v>0.1</v>
      </c>
      <c r="AO91" s="4">
        <f t="shared" si="99"/>
        <v>-1</v>
      </c>
      <c r="AR91" s="4">
        <f t="shared" si="105"/>
        <v>-1</v>
      </c>
      <c r="AU91" s="4">
        <f t="shared" si="106"/>
        <v>0</v>
      </c>
      <c r="AX91" s="4">
        <f t="shared" si="107"/>
        <v>0</v>
      </c>
      <c r="BA91" s="4">
        <f t="shared" si="108"/>
        <v>0</v>
      </c>
      <c r="BD91" s="4">
        <f t="shared" si="109"/>
        <v>0</v>
      </c>
      <c r="BJ91" s="4">
        <f t="shared" si="93"/>
        <v>-1</v>
      </c>
      <c r="BM91" s="4">
        <f t="shared" si="76"/>
        <v>-1</v>
      </c>
      <c r="BP91" s="4">
        <f t="shared" si="77"/>
        <v>-1</v>
      </c>
      <c r="BS91" s="4">
        <f t="shared" si="78"/>
        <v>-1</v>
      </c>
      <c r="BV91" s="4">
        <f t="shared" si="79"/>
        <v>-1</v>
      </c>
      <c r="BY91" s="4">
        <f t="shared" si="80"/>
        <v>-1</v>
      </c>
    </row>
    <row r="92" spans="1:79" x14ac:dyDescent="0.2">
      <c r="A92" s="4" t="s">
        <v>55</v>
      </c>
      <c r="B92" s="4">
        <v>1536</v>
      </c>
      <c r="C92" s="4" t="str">
        <f t="shared" si="75"/>
        <v>urn:immetingen:parameter:id:1536</v>
      </c>
      <c r="D92" s="4">
        <f>IFERROR(IF(VLOOKUP($C92,'C'!$A$1:$AA$1998,4,FALSE)=0,IF(VLOOKUP($C92,'C'!$A$1:$AA$1998,7,FALSE)=0,IF(VLOOKUP($C92,'C'!$A$1:$AA$1998,10,FALSE)=0,IF(VLOOKUP($C92,'C'!$A$1:$AA$1998,13,FALSE)=0,IF(VLOOKUP($C92,'C'!$A$1:$AA$1998,16,FALSE)=0,VLOOKUP($C92,'C'!$A$1:$AA$1998,19,FALSE),VLOOKUP($C92,'C'!$A$1:$AA$1998,16,FALSE)),VLOOKUP($C92,'C'!$A$1:$AA$1998,13,FALSE)),VLOOKUP($C92,'C'!$A$1:$AA$1998,10,FALSE)),VLOOKUP($C92,'C'!$A$1:$AA$1998,7,FALSE)),VLOOKUP($C92,'C'!$A$1:$AA$1998,4,FALSE)),"")</f>
        <v>14</v>
      </c>
      <c r="E92" s="4">
        <f>IFERROR(VLOOKUP($C92,'C'!$A$1:$AA$1998,2,FALSE),"")</f>
        <v>0.1</v>
      </c>
      <c r="F92" s="4" t="str">
        <f>IFERROR(IF(VLOOKUP($C92,'C'!$A$1:$AA$1998,3,FALSE)=1,"&lt;",""),"")</f>
        <v>&lt;</v>
      </c>
      <c r="G92" s="4">
        <f>IFERROR(VLOOKUP($C92,'C'!$A$1:$AA$1998,5,FALSE),"")</f>
        <v>0.1</v>
      </c>
      <c r="H92" s="4" t="str">
        <f>IFERROR(IF(VLOOKUP($C92,'C'!$A$1:$AA$1998,6,FALSE)=1,"&lt;",""),"")</f>
        <v>&lt;</v>
      </c>
      <c r="I92" s="4">
        <f>IFERROR(VLOOKUP($C92,'C'!$A$1:$AA$1998,8,FALSE), "")</f>
        <v>0</v>
      </c>
      <c r="J92" s="4" t="str">
        <f>IFERROR(IF(VLOOKUP($C92,'C'!$A$1:$AA$1998,9,FALSE)=1,"&lt;",""),"")</f>
        <v/>
      </c>
      <c r="K92" s="4">
        <f>IFERROR(VLOOKUP($C92,'C'!$A$1:$AA$1998,11,FALSE),"")</f>
        <v>0</v>
      </c>
      <c r="L92" s="4" t="str">
        <f>IFERROR(IF(VLOOKUP($C92,'C'!$A$1:$AA$1998,12,FALSE)=1,"&lt;",""),"")</f>
        <v/>
      </c>
      <c r="M92" s="4">
        <f>IFERROR(VLOOKUP($C92,'C'!$A$1:$AA$1998,14,FALSE),"")</f>
        <v>0</v>
      </c>
      <c r="N92" s="4" t="str">
        <f>IFERROR(IF(VLOOKUP($C92,'C'!$A$1:$AA$1998,15,FALSE)=1,"&lt;",""),"")</f>
        <v/>
      </c>
      <c r="O92" s="4">
        <f>IFERROR(VLOOKUP($C92,'C'!$A$1:$AA$1998,17,FALSE),"")</f>
        <v>0</v>
      </c>
      <c r="P92" s="4" t="str">
        <f>IFERROR(IF(VLOOKUP($C92,'C'!$A$1:$AA$1998,18,FALSE)=1,"&lt;",""),"")</f>
        <v/>
      </c>
      <c r="T92" s="4">
        <f t="shared" si="81"/>
        <v>0.1</v>
      </c>
      <c r="U92" s="4" t="str">
        <f t="shared" si="82"/>
        <v>&lt;</v>
      </c>
      <c r="V92" s="4">
        <f t="shared" si="83"/>
        <v>0.1</v>
      </c>
      <c r="W92" s="4" t="str">
        <f t="shared" si="84"/>
        <v>&lt;</v>
      </c>
      <c r="X92" s="4">
        <f t="shared" si="85"/>
        <v>0</v>
      </c>
      <c r="Y92" s="4" t="str">
        <f t="shared" si="86"/>
        <v/>
      </c>
      <c r="Z92" s="4">
        <f t="shared" si="87"/>
        <v>0</v>
      </c>
      <c r="AA92" s="4" t="str">
        <f t="shared" si="88"/>
        <v/>
      </c>
      <c r="AB92" s="4">
        <f t="shared" si="89"/>
        <v>0</v>
      </c>
      <c r="AC92" s="4" t="str">
        <f t="shared" si="90"/>
        <v/>
      </c>
      <c r="AD92" s="4">
        <f t="shared" si="91"/>
        <v>0</v>
      </c>
      <c r="AE92" s="4" t="str">
        <f t="shared" si="92"/>
        <v/>
      </c>
      <c r="AI92" s="4">
        <f>IFERROR(IF(VLOOKUP(B92,E!$B$1:$AZ$300,16,FALSE)=0,1000000,VLOOKUP(B92,E!$B$1:$AZ$300,16,FALSE)),1000000)</f>
        <v>0.1</v>
      </c>
      <c r="AO92" s="4">
        <f t="shared" si="99"/>
        <v>-1</v>
      </c>
      <c r="AR92" s="4">
        <f t="shared" si="105"/>
        <v>-1</v>
      </c>
      <c r="AU92" s="4">
        <f t="shared" si="106"/>
        <v>0</v>
      </c>
      <c r="AX92" s="4">
        <f t="shared" si="107"/>
        <v>0</v>
      </c>
      <c r="BA92" s="4">
        <f t="shared" si="108"/>
        <v>0</v>
      </c>
      <c r="BD92" s="4">
        <f t="shared" si="109"/>
        <v>0</v>
      </c>
      <c r="BJ92" s="4">
        <f t="shared" si="93"/>
        <v>-1</v>
      </c>
      <c r="BM92" s="4">
        <f t="shared" si="76"/>
        <v>-1</v>
      </c>
      <c r="BP92" s="4">
        <f t="shared" si="77"/>
        <v>-1</v>
      </c>
      <c r="BS92" s="4">
        <f t="shared" si="78"/>
        <v>-1</v>
      </c>
      <c r="BV92" s="4">
        <f t="shared" si="79"/>
        <v>-1</v>
      </c>
      <c r="BY92" s="4">
        <f t="shared" si="80"/>
        <v>-1</v>
      </c>
    </row>
    <row r="93" spans="1:79" x14ac:dyDescent="0.2">
      <c r="A93" s="4" t="s">
        <v>1579</v>
      </c>
      <c r="B93" s="4">
        <v>395</v>
      </c>
      <c r="C93" s="4" t="str">
        <f t="shared" si="75"/>
        <v>urn:immetingen:parameter:id:395</v>
      </c>
      <c r="D93" s="4" t="str">
        <f>IFERROR(IF(VLOOKUP($C93,'C'!$A$1:$AA$1998,4,FALSE)=0,IF(VLOOKUP($C93,'C'!$A$1:$AA$1998,7,FALSE)=0,IF(VLOOKUP($C93,'C'!$A$1:$AA$1998,10,FALSE)=0,IF(VLOOKUP($C93,'C'!$A$1:$AA$1998,13,FALSE)=0,IF(VLOOKUP($C93,'C'!$A$1:$AA$1998,16,FALSE)=0,VLOOKUP($C93,'C'!$A$1:$AA$1998,19,FALSE),VLOOKUP($C93,'C'!$A$1:$AA$1998,16,FALSE)),VLOOKUP($C93,'C'!$A$1:$AA$1998,13,FALSE)),VLOOKUP($C93,'C'!$A$1:$AA$1998,10,FALSE)),VLOOKUP($C93,'C'!$A$1:$AA$1998,7,FALSE)),VLOOKUP($C93,'C'!$A$1:$AA$1998,4,FALSE)),"")</f>
        <v/>
      </c>
      <c r="E93" s="4" t="str">
        <f>IFERROR(VLOOKUP($C93,'C'!$A$1:$AA$1998,2,FALSE),"")</f>
        <v/>
      </c>
      <c r="F93" s="4" t="str">
        <f>IFERROR(IF(VLOOKUP($C93,'C'!$A$1:$AA$1998,3,FALSE)=1,"&lt;",""),"")</f>
        <v/>
      </c>
      <c r="G93" s="4" t="str">
        <f>IFERROR(VLOOKUP($C93,'C'!$A$1:$AA$1998,5,FALSE),"")</f>
        <v/>
      </c>
      <c r="H93" s="4" t="str">
        <f>IFERROR(IF(VLOOKUP($C93,'C'!$A$1:$AA$1998,6,FALSE)=1,"&lt;",""),"")</f>
        <v/>
      </c>
      <c r="I93" s="4" t="str">
        <f>IFERROR(VLOOKUP($C93,'C'!$A$1:$AA$1998,8,FALSE), "")</f>
        <v/>
      </c>
      <c r="J93" s="4" t="str">
        <f>IFERROR(IF(VLOOKUP($C93,'C'!$A$1:$AA$1998,9,FALSE)=1,"&lt;",""),"")</f>
        <v/>
      </c>
      <c r="K93" s="4" t="str">
        <f>IFERROR(VLOOKUP($C93,'C'!$A$1:$AA$1998,11,FALSE),"")</f>
        <v/>
      </c>
      <c r="L93" s="4" t="str">
        <f>IFERROR(IF(VLOOKUP($C93,'C'!$A$1:$AA$1998,12,FALSE)=1,"&lt;",""),"")</f>
        <v/>
      </c>
      <c r="M93" s="4" t="str">
        <f>IFERROR(VLOOKUP($C93,'C'!$A$1:$AA$1998,14,FALSE),"")</f>
        <v/>
      </c>
      <c r="N93" s="4" t="str">
        <f>IFERROR(IF(VLOOKUP($C93,'C'!$A$1:$AA$1998,15,FALSE)=1,"&lt;",""),"")</f>
        <v/>
      </c>
      <c r="O93" s="4" t="str">
        <f>IFERROR(VLOOKUP($C93,'C'!$A$1:$AA$1998,17,FALSE),"")</f>
        <v/>
      </c>
      <c r="P93" s="4" t="str">
        <f>IFERROR(IF(VLOOKUP($C93,'C'!$A$1:$AA$1998,18,FALSE)=1,"&lt;",""),"")</f>
        <v/>
      </c>
      <c r="T93" s="4" t="str">
        <f t="shared" si="81"/>
        <v/>
      </c>
      <c r="U93" s="4" t="str">
        <f t="shared" si="82"/>
        <v/>
      </c>
      <c r="V93" s="4" t="str">
        <f t="shared" si="83"/>
        <v/>
      </c>
      <c r="W93" s="4" t="str">
        <f t="shared" si="84"/>
        <v/>
      </c>
      <c r="X93" s="4" t="str">
        <f t="shared" si="85"/>
        <v/>
      </c>
      <c r="Y93" s="4" t="str">
        <f t="shared" si="86"/>
        <v/>
      </c>
      <c r="Z93" s="4" t="str">
        <f t="shared" si="87"/>
        <v/>
      </c>
      <c r="AA93" s="4" t="str">
        <f t="shared" si="88"/>
        <v/>
      </c>
      <c r="AB93" s="4" t="str">
        <f t="shared" si="89"/>
        <v/>
      </c>
      <c r="AC93" s="4" t="str">
        <f t="shared" si="90"/>
        <v/>
      </c>
      <c r="AD93" s="4" t="str">
        <f t="shared" si="91"/>
        <v/>
      </c>
      <c r="AE93" s="4" t="str">
        <f t="shared" si="92"/>
        <v/>
      </c>
      <c r="AI93" s="4">
        <f>IFERROR(IF(VLOOKUP(B93,E!$B$1:$AZ$300,16,FALSE)=0,1000000,VLOOKUP(B93,E!$B$1:$AZ$300,16,FALSE)),1000000)</f>
        <v>1000000</v>
      </c>
      <c r="AO93" s="4" t="str">
        <f t="shared" si="99"/>
        <v/>
      </c>
      <c r="AR93" s="4" t="str">
        <f t="shared" si="105"/>
        <v/>
      </c>
      <c r="AU93" s="4" t="str">
        <f t="shared" si="106"/>
        <v/>
      </c>
      <c r="AX93" s="4" t="str">
        <f t="shared" si="107"/>
        <v/>
      </c>
      <c r="BA93" s="4" t="str">
        <f t="shared" si="108"/>
        <v/>
      </c>
      <c r="BD93" s="4" t="str">
        <f t="shared" si="109"/>
        <v/>
      </c>
      <c r="BJ93" s="4" t="str">
        <f t="shared" si="93"/>
        <v/>
      </c>
      <c r="BM93" s="4" t="str">
        <f t="shared" si="76"/>
        <v/>
      </c>
      <c r="BP93" s="4" t="str">
        <f t="shared" si="77"/>
        <v/>
      </c>
      <c r="BS93" s="4" t="str">
        <f t="shared" si="78"/>
        <v/>
      </c>
      <c r="BV93" s="4" t="str">
        <f t="shared" si="79"/>
        <v/>
      </c>
      <c r="BY93" s="4" t="str">
        <f t="shared" si="80"/>
        <v/>
      </c>
    </row>
    <row r="94" spans="1:79" x14ac:dyDescent="0.2">
      <c r="A94" s="4" t="s">
        <v>1580</v>
      </c>
      <c r="B94" s="4">
        <v>396</v>
      </c>
      <c r="C94" s="4" t="str">
        <f t="shared" si="75"/>
        <v>urn:immetingen:parameter:id:396</v>
      </c>
      <c r="D94" s="4" t="str">
        <f>IFERROR(IF(VLOOKUP($C94,'C'!$A$1:$AA$1998,4,FALSE)=0,IF(VLOOKUP($C94,'C'!$A$1:$AA$1998,7,FALSE)=0,IF(VLOOKUP($C94,'C'!$A$1:$AA$1998,10,FALSE)=0,IF(VLOOKUP($C94,'C'!$A$1:$AA$1998,13,FALSE)=0,IF(VLOOKUP($C94,'C'!$A$1:$AA$1998,16,FALSE)=0,VLOOKUP($C94,'C'!$A$1:$AA$1998,19,FALSE),VLOOKUP($C94,'C'!$A$1:$AA$1998,16,FALSE)),VLOOKUP($C94,'C'!$A$1:$AA$1998,13,FALSE)),VLOOKUP($C94,'C'!$A$1:$AA$1998,10,FALSE)),VLOOKUP($C94,'C'!$A$1:$AA$1998,7,FALSE)),VLOOKUP($C94,'C'!$A$1:$AA$1998,4,FALSE)),"")</f>
        <v/>
      </c>
      <c r="E94" s="4" t="str">
        <f>IFERROR(VLOOKUP($C94,'C'!$A$1:$AA$1998,2,FALSE),"")</f>
        <v/>
      </c>
      <c r="F94" s="4" t="str">
        <f>IFERROR(IF(VLOOKUP($C94,'C'!$A$1:$AA$1998,3,FALSE)=1,"&lt;",""),"")</f>
        <v/>
      </c>
      <c r="G94" s="4" t="str">
        <f>IFERROR(VLOOKUP($C94,'C'!$A$1:$AA$1998,5,FALSE),"")</f>
        <v/>
      </c>
      <c r="H94" s="4" t="str">
        <f>IFERROR(IF(VLOOKUP($C94,'C'!$A$1:$AA$1998,6,FALSE)=1,"&lt;",""),"")</f>
        <v/>
      </c>
      <c r="I94" s="4" t="str">
        <f>IFERROR(VLOOKUP($C94,'C'!$A$1:$AA$1998,8,FALSE), "")</f>
        <v/>
      </c>
      <c r="J94" s="4" t="str">
        <f>IFERROR(IF(VLOOKUP($C94,'C'!$A$1:$AA$1998,9,FALSE)=1,"&lt;",""),"")</f>
        <v/>
      </c>
      <c r="K94" s="4" t="str">
        <f>IFERROR(VLOOKUP($C94,'C'!$A$1:$AA$1998,11,FALSE),"")</f>
        <v/>
      </c>
      <c r="L94" s="4" t="str">
        <f>IFERROR(IF(VLOOKUP($C94,'C'!$A$1:$AA$1998,12,FALSE)=1,"&lt;",""),"")</f>
        <v/>
      </c>
      <c r="M94" s="4" t="str">
        <f>IFERROR(VLOOKUP($C94,'C'!$A$1:$AA$1998,14,FALSE),"")</f>
        <v/>
      </c>
      <c r="N94" s="4" t="str">
        <f>IFERROR(IF(VLOOKUP($C94,'C'!$A$1:$AA$1998,15,FALSE)=1,"&lt;",""),"")</f>
        <v/>
      </c>
      <c r="O94" s="4" t="str">
        <f>IFERROR(VLOOKUP($C94,'C'!$A$1:$AA$1998,17,FALSE),"")</f>
        <v/>
      </c>
      <c r="P94" s="4" t="str">
        <f>IFERROR(IF(VLOOKUP($C94,'C'!$A$1:$AA$1998,18,FALSE)=1,"&lt;",""),"")</f>
        <v/>
      </c>
      <c r="T94" s="4" t="str">
        <f t="shared" si="81"/>
        <v/>
      </c>
      <c r="U94" s="4" t="str">
        <f t="shared" si="82"/>
        <v/>
      </c>
      <c r="V94" s="4" t="str">
        <f t="shared" si="83"/>
        <v/>
      </c>
      <c r="W94" s="4" t="str">
        <f t="shared" si="84"/>
        <v/>
      </c>
      <c r="X94" s="4" t="str">
        <f t="shared" si="85"/>
        <v/>
      </c>
      <c r="Y94" s="4" t="str">
        <f t="shared" si="86"/>
        <v/>
      </c>
      <c r="Z94" s="4" t="str">
        <f t="shared" si="87"/>
        <v/>
      </c>
      <c r="AA94" s="4" t="str">
        <f t="shared" si="88"/>
        <v/>
      </c>
      <c r="AB94" s="4" t="str">
        <f t="shared" si="89"/>
        <v/>
      </c>
      <c r="AC94" s="4" t="str">
        <f t="shared" si="90"/>
        <v/>
      </c>
      <c r="AD94" s="4" t="str">
        <f t="shared" si="91"/>
        <v/>
      </c>
      <c r="AE94" s="4" t="str">
        <f t="shared" si="92"/>
        <v/>
      </c>
      <c r="AI94" s="4">
        <f>IFERROR(IF(VLOOKUP(B94,E!$B$1:$AZ$300,16,FALSE)=0,1000000,VLOOKUP(B94,E!$B$1:$AZ$300,16,FALSE)),1000000)</f>
        <v>1000000</v>
      </c>
      <c r="AO94" s="4" t="str">
        <f t="shared" si="99"/>
        <v/>
      </c>
      <c r="AR94" s="4" t="str">
        <f t="shared" si="105"/>
        <v/>
      </c>
      <c r="AU94" s="4" t="str">
        <f t="shared" si="106"/>
        <v/>
      </c>
      <c r="AX94" s="4" t="str">
        <f t="shared" si="107"/>
        <v/>
      </c>
      <c r="BA94" s="4" t="str">
        <f t="shared" si="108"/>
        <v/>
      </c>
      <c r="BD94" s="4" t="str">
        <f t="shared" si="109"/>
        <v/>
      </c>
      <c r="BJ94" s="4" t="str">
        <f t="shared" si="93"/>
        <v/>
      </c>
      <c r="BM94" s="4" t="str">
        <f t="shared" si="76"/>
        <v/>
      </c>
      <c r="BP94" s="4" t="str">
        <f t="shared" si="77"/>
        <v/>
      </c>
      <c r="BS94" s="4" t="str">
        <f t="shared" si="78"/>
        <v/>
      </c>
      <c r="BV94" s="4" t="str">
        <f t="shared" si="79"/>
        <v/>
      </c>
      <c r="BY94" s="4" t="str">
        <f t="shared" si="80"/>
        <v/>
      </c>
    </row>
    <row r="95" spans="1:79" x14ac:dyDescent="0.2">
      <c r="A95" s="4" t="s">
        <v>1581</v>
      </c>
      <c r="B95" s="4">
        <v>597</v>
      </c>
      <c r="C95" s="4" t="str">
        <f t="shared" si="75"/>
        <v>urn:immetingen:parameter:id:597</v>
      </c>
      <c r="D95" s="4" t="str">
        <f>IFERROR(IF(VLOOKUP($C95,'C'!$A$1:$AA$1998,4,FALSE)=0,IF(VLOOKUP($C95,'C'!$A$1:$AA$1998,7,FALSE)=0,IF(VLOOKUP($C95,'C'!$A$1:$AA$1998,10,FALSE)=0,IF(VLOOKUP($C95,'C'!$A$1:$AA$1998,13,FALSE)=0,IF(VLOOKUP($C95,'C'!$A$1:$AA$1998,16,FALSE)=0,VLOOKUP($C95,'C'!$A$1:$AA$1998,19,FALSE),VLOOKUP($C95,'C'!$A$1:$AA$1998,16,FALSE)),VLOOKUP($C95,'C'!$A$1:$AA$1998,13,FALSE)),VLOOKUP($C95,'C'!$A$1:$AA$1998,10,FALSE)),VLOOKUP($C95,'C'!$A$1:$AA$1998,7,FALSE)),VLOOKUP($C95,'C'!$A$1:$AA$1998,4,FALSE)),"")</f>
        <v/>
      </c>
      <c r="E95" s="4" t="str">
        <f>IFERROR(VLOOKUP($C95,'C'!$A$1:$AA$1998,2,FALSE),"")</f>
        <v/>
      </c>
      <c r="F95" s="4" t="str">
        <f>IFERROR(IF(VLOOKUP($C95,'C'!$A$1:$AA$1998,3,FALSE)=1,"&lt;",""),"")</f>
        <v/>
      </c>
      <c r="G95" s="4" t="str">
        <f>IFERROR(VLOOKUP($C95,'C'!$A$1:$AA$1998,5,FALSE),"")</f>
        <v/>
      </c>
      <c r="H95" s="4" t="str">
        <f>IFERROR(IF(VLOOKUP($C95,'C'!$A$1:$AA$1998,6,FALSE)=1,"&lt;",""),"")</f>
        <v/>
      </c>
      <c r="I95" s="4" t="str">
        <f>IFERROR(VLOOKUP($C95,'C'!$A$1:$AA$1998,8,FALSE), "")</f>
        <v/>
      </c>
      <c r="J95" s="4" t="str">
        <f>IFERROR(IF(VLOOKUP($C95,'C'!$A$1:$AA$1998,9,FALSE)=1,"&lt;",""),"")</f>
        <v/>
      </c>
      <c r="K95" s="4" t="str">
        <f>IFERROR(VLOOKUP($C95,'C'!$A$1:$AA$1998,11,FALSE),"")</f>
        <v/>
      </c>
      <c r="L95" s="4" t="str">
        <f>IFERROR(IF(VLOOKUP($C95,'C'!$A$1:$AA$1998,12,FALSE)=1,"&lt;",""),"")</f>
        <v/>
      </c>
      <c r="M95" s="4" t="str">
        <f>IFERROR(VLOOKUP($C95,'C'!$A$1:$AA$1998,14,FALSE),"")</f>
        <v/>
      </c>
      <c r="N95" s="4" t="str">
        <f>IFERROR(IF(VLOOKUP($C95,'C'!$A$1:$AA$1998,15,FALSE)=1,"&lt;",""),"")</f>
        <v/>
      </c>
      <c r="O95" s="4" t="str">
        <f>IFERROR(VLOOKUP($C95,'C'!$A$1:$AA$1998,17,FALSE),"")</f>
        <v/>
      </c>
      <c r="P95" s="4" t="str">
        <f>IFERROR(IF(VLOOKUP($C95,'C'!$A$1:$AA$1998,18,FALSE)=1,"&lt;",""),"")</f>
        <v/>
      </c>
      <c r="T95" s="4" t="str">
        <f t="shared" si="81"/>
        <v/>
      </c>
      <c r="U95" s="4" t="str">
        <f t="shared" si="82"/>
        <v/>
      </c>
      <c r="V95" s="4" t="str">
        <f t="shared" si="83"/>
        <v/>
      </c>
      <c r="W95" s="4" t="str">
        <f t="shared" si="84"/>
        <v/>
      </c>
      <c r="X95" s="4" t="str">
        <f t="shared" si="85"/>
        <v/>
      </c>
      <c r="Y95" s="4" t="str">
        <f t="shared" si="86"/>
        <v/>
      </c>
      <c r="Z95" s="4" t="str">
        <f t="shared" si="87"/>
        <v/>
      </c>
      <c r="AA95" s="4" t="str">
        <f t="shared" si="88"/>
        <v/>
      </c>
      <c r="AB95" s="4" t="str">
        <f t="shared" si="89"/>
        <v/>
      </c>
      <c r="AC95" s="4" t="str">
        <f t="shared" si="90"/>
        <v/>
      </c>
      <c r="AD95" s="4" t="str">
        <f t="shared" si="91"/>
        <v/>
      </c>
      <c r="AE95" s="4" t="str">
        <f t="shared" si="92"/>
        <v/>
      </c>
      <c r="AI95" s="4">
        <f>IFERROR(IF(VLOOKUP(B95,E!$B$1:$AZ$300,16,FALSE)=0,1000000,VLOOKUP(B95,E!$B$1:$AZ$300,16,FALSE)),1000000)</f>
        <v>1000000</v>
      </c>
      <c r="AO95" s="4" t="str">
        <f t="shared" si="99"/>
        <v/>
      </c>
      <c r="AR95" s="4" t="str">
        <f t="shared" si="105"/>
        <v/>
      </c>
      <c r="AU95" s="4" t="str">
        <f t="shared" si="106"/>
        <v/>
      </c>
      <c r="AX95" s="4" t="str">
        <f t="shared" si="107"/>
        <v/>
      </c>
      <c r="BA95" s="4" t="str">
        <f t="shared" si="108"/>
        <v/>
      </c>
      <c r="BD95" s="4" t="str">
        <f t="shared" si="109"/>
        <v/>
      </c>
      <c r="BJ95" s="4" t="str">
        <f t="shared" si="93"/>
        <v/>
      </c>
      <c r="BM95" s="4" t="str">
        <f t="shared" si="76"/>
        <v/>
      </c>
      <c r="BP95" s="4" t="str">
        <f t="shared" si="77"/>
        <v/>
      </c>
      <c r="BS95" s="4" t="str">
        <f t="shared" si="78"/>
        <v/>
      </c>
      <c r="BV95" s="4" t="str">
        <f t="shared" si="79"/>
        <v/>
      </c>
      <c r="BY95" s="4" t="str">
        <f t="shared" si="80"/>
        <v/>
      </c>
    </row>
    <row r="96" spans="1:79" x14ac:dyDescent="0.2">
      <c r="A96" s="4" t="s">
        <v>47</v>
      </c>
      <c r="B96" s="4">
        <v>1590</v>
      </c>
      <c r="C96" s="4" t="str">
        <f t="shared" si="75"/>
        <v>urn:immetingen:parameter:id:1590</v>
      </c>
      <c r="D96" s="4">
        <f>IFERROR(IF(VLOOKUP($C96,'C'!$A$1:$AA$1998,4,FALSE)=0,IF(VLOOKUP($C96,'C'!$A$1:$AA$1998,7,FALSE)=0,IF(VLOOKUP($C96,'C'!$A$1:$AA$1998,10,FALSE)=0,IF(VLOOKUP($C96,'C'!$A$1:$AA$1998,13,FALSE)=0,IF(VLOOKUP($C96,'C'!$A$1:$AA$1998,16,FALSE)=0,VLOOKUP($C96,'C'!$A$1:$AA$1998,19,FALSE),VLOOKUP($C96,'C'!$A$1:$AA$1998,16,FALSE)),VLOOKUP($C96,'C'!$A$1:$AA$1998,13,FALSE)),VLOOKUP($C96,'C'!$A$1:$AA$1998,10,FALSE)),VLOOKUP($C96,'C'!$A$1:$AA$1998,7,FALSE)),VLOOKUP($C96,'C'!$A$1:$AA$1998,4,FALSE)),"")</f>
        <v>14</v>
      </c>
      <c r="E96" s="4">
        <f>IFERROR(VLOOKUP($C96,'C'!$A$1:$AA$1998,2,FALSE),"")</f>
        <v>0.2</v>
      </c>
      <c r="F96" s="4" t="str">
        <f>IFERROR(IF(VLOOKUP($C96,'C'!$A$1:$AA$1998,3,FALSE)=1,"&lt;",""),"")</f>
        <v>&lt;</v>
      </c>
      <c r="G96" s="4">
        <f>IFERROR(VLOOKUP($C96,'C'!$A$1:$AA$1998,5,FALSE),"")</f>
        <v>0.2</v>
      </c>
      <c r="H96" s="4" t="str">
        <f>IFERROR(IF(VLOOKUP($C96,'C'!$A$1:$AA$1998,6,FALSE)=1,"&lt;",""),"")</f>
        <v>&lt;</v>
      </c>
      <c r="I96" s="4">
        <f>IFERROR(VLOOKUP($C96,'C'!$A$1:$AA$1998,8,FALSE), "")</f>
        <v>0</v>
      </c>
      <c r="J96" s="4" t="str">
        <f>IFERROR(IF(VLOOKUP($C96,'C'!$A$1:$AA$1998,9,FALSE)=1,"&lt;",""),"")</f>
        <v/>
      </c>
      <c r="K96" s="4">
        <f>IFERROR(VLOOKUP($C96,'C'!$A$1:$AA$1998,11,FALSE),"")</f>
        <v>0</v>
      </c>
      <c r="L96" s="4" t="str">
        <f>IFERROR(IF(VLOOKUP($C96,'C'!$A$1:$AA$1998,12,FALSE)=1,"&lt;",""),"")</f>
        <v/>
      </c>
      <c r="M96" s="4">
        <f>IFERROR(VLOOKUP($C96,'C'!$A$1:$AA$1998,14,FALSE),"")</f>
        <v>0</v>
      </c>
      <c r="N96" s="4" t="str">
        <f>IFERROR(IF(VLOOKUP($C96,'C'!$A$1:$AA$1998,15,FALSE)=1,"&lt;",""),"")</f>
        <v/>
      </c>
      <c r="O96" s="4">
        <f>IFERROR(VLOOKUP($C96,'C'!$A$1:$AA$1998,17,FALSE),"")</f>
        <v>0</v>
      </c>
      <c r="P96" s="4" t="str">
        <f>IFERROR(IF(VLOOKUP($C96,'C'!$A$1:$AA$1998,18,FALSE)=1,"&lt;",""),"")</f>
        <v/>
      </c>
      <c r="T96" s="4">
        <f t="shared" si="81"/>
        <v>0.2</v>
      </c>
      <c r="U96" s="4" t="str">
        <f t="shared" si="82"/>
        <v>&lt;</v>
      </c>
      <c r="V96" s="4">
        <f t="shared" si="83"/>
        <v>0.2</v>
      </c>
      <c r="W96" s="4" t="str">
        <f t="shared" si="84"/>
        <v>&lt;</v>
      </c>
      <c r="X96" s="4">
        <f t="shared" si="85"/>
        <v>0</v>
      </c>
      <c r="Y96" s="4" t="str">
        <f t="shared" si="86"/>
        <v/>
      </c>
      <c r="Z96" s="4">
        <f t="shared" si="87"/>
        <v>0</v>
      </c>
      <c r="AA96" s="4" t="str">
        <f t="shared" si="88"/>
        <v/>
      </c>
      <c r="AB96" s="4">
        <f t="shared" si="89"/>
        <v>0</v>
      </c>
      <c r="AC96" s="4" t="str">
        <f t="shared" si="90"/>
        <v/>
      </c>
      <c r="AD96" s="4">
        <f t="shared" si="91"/>
        <v>0</v>
      </c>
      <c r="AE96" s="4" t="str">
        <f t="shared" si="92"/>
        <v/>
      </c>
      <c r="AI96" s="4">
        <f>IFERROR(IF(VLOOKUP(B96,E!$B$1:$AZ$300,16,FALSE)=0,1000000,VLOOKUP(B96,E!$B$1:$AZ$300,16,FALSE)),1000000)</f>
        <v>0.2</v>
      </c>
      <c r="AO96" s="4">
        <f t="shared" si="99"/>
        <v>-1</v>
      </c>
      <c r="AR96" s="4">
        <f t="shared" si="105"/>
        <v>-1</v>
      </c>
      <c r="AU96" s="4">
        <f t="shared" si="106"/>
        <v>0</v>
      </c>
      <c r="AX96" s="4">
        <f t="shared" si="107"/>
        <v>0</v>
      </c>
      <c r="BA96" s="4">
        <f t="shared" si="108"/>
        <v>0</v>
      </c>
      <c r="BD96" s="4">
        <f t="shared" si="109"/>
        <v>0</v>
      </c>
      <c r="BJ96" s="4">
        <f t="shared" si="93"/>
        <v>-1</v>
      </c>
      <c r="BM96" s="4">
        <f t="shared" si="76"/>
        <v>-1</v>
      </c>
      <c r="BP96" s="4">
        <f t="shared" si="77"/>
        <v>-1</v>
      </c>
      <c r="BS96" s="4">
        <f t="shared" si="78"/>
        <v>-1</v>
      </c>
      <c r="BV96" s="4">
        <f t="shared" si="79"/>
        <v>-1</v>
      </c>
      <c r="BY96" s="4">
        <f t="shared" si="80"/>
        <v>-1</v>
      </c>
    </row>
    <row r="97" spans="1:79" x14ac:dyDescent="0.2">
      <c r="A97" s="4" t="s">
        <v>1570</v>
      </c>
      <c r="B97" s="4">
        <v>598</v>
      </c>
      <c r="C97" s="4" t="str">
        <f t="shared" si="75"/>
        <v>urn:immetingen:parameter:id:598</v>
      </c>
      <c r="D97" s="4" t="str">
        <f>IFERROR(IF(VLOOKUP($C97,'C'!$A$1:$AA$1998,4,FALSE)=0,IF(VLOOKUP($C97,'C'!$A$1:$AA$1998,7,FALSE)=0,IF(VLOOKUP($C97,'C'!$A$1:$AA$1998,10,FALSE)=0,IF(VLOOKUP($C97,'C'!$A$1:$AA$1998,13,FALSE)=0,IF(VLOOKUP($C97,'C'!$A$1:$AA$1998,16,FALSE)=0,VLOOKUP($C97,'C'!$A$1:$AA$1998,19,FALSE),VLOOKUP($C97,'C'!$A$1:$AA$1998,16,FALSE)),VLOOKUP($C97,'C'!$A$1:$AA$1998,13,FALSE)),VLOOKUP($C97,'C'!$A$1:$AA$1998,10,FALSE)),VLOOKUP($C97,'C'!$A$1:$AA$1998,7,FALSE)),VLOOKUP($C97,'C'!$A$1:$AA$1998,4,FALSE)),"")</f>
        <v/>
      </c>
      <c r="E97" s="4" t="str">
        <f>IFERROR(VLOOKUP($C97,'C'!$A$1:$AA$1998,2,FALSE),"")</f>
        <v/>
      </c>
      <c r="F97" s="4" t="str">
        <f>IFERROR(IF(VLOOKUP($C97,'C'!$A$1:$AA$1998,3,FALSE)=1,"&lt;",""),"")</f>
        <v/>
      </c>
      <c r="G97" s="4" t="str">
        <f>IFERROR(VLOOKUP($C97,'C'!$A$1:$AA$1998,5,FALSE),"")</f>
        <v/>
      </c>
      <c r="H97" s="4" t="str">
        <f>IFERROR(IF(VLOOKUP($C97,'C'!$A$1:$AA$1998,6,FALSE)=1,"&lt;",""),"")</f>
        <v/>
      </c>
      <c r="I97" s="4" t="str">
        <f>IFERROR(VLOOKUP($C97,'C'!$A$1:$AA$1998,8,FALSE), "")</f>
        <v/>
      </c>
      <c r="J97" s="4" t="str">
        <f>IFERROR(IF(VLOOKUP($C97,'C'!$A$1:$AA$1998,9,FALSE)=1,"&lt;",""),"")</f>
        <v/>
      </c>
      <c r="K97" s="4" t="str">
        <f>IFERROR(VLOOKUP($C97,'C'!$A$1:$AA$1998,11,FALSE),"")</f>
        <v/>
      </c>
      <c r="L97" s="4" t="str">
        <f>IFERROR(IF(VLOOKUP($C97,'C'!$A$1:$AA$1998,12,FALSE)=1,"&lt;",""),"")</f>
        <v/>
      </c>
      <c r="M97" s="4" t="str">
        <f>IFERROR(VLOOKUP($C97,'C'!$A$1:$AA$1998,14,FALSE),"")</f>
        <v/>
      </c>
      <c r="N97" s="4" t="str">
        <f>IFERROR(IF(VLOOKUP($C97,'C'!$A$1:$AA$1998,15,FALSE)=1,"&lt;",""),"")</f>
        <v/>
      </c>
      <c r="O97" s="4" t="str">
        <f>IFERROR(VLOOKUP($C97,'C'!$A$1:$AA$1998,17,FALSE),"")</f>
        <v/>
      </c>
      <c r="P97" s="4" t="str">
        <f>IFERROR(IF(VLOOKUP($C97,'C'!$A$1:$AA$1998,18,FALSE)=1,"&lt;",""),"")</f>
        <v/>
      </c>
      <c r="T97" s="4" t="str">
        <f t="shared" si="81"/>
        <v/>
      </c>
      <c r="U97" s="4" t="str">
        <f t="shared" si="82"/>
        <v/>
      </c>
      <c r="V97" s="4" t="str">
        <f t="shared" si="83"/>
        <v/>
      </c>
      <c r="W97" s="4" t="str">
        <f t="shared" si="84"/>
        <v/>
      </c>
      <c r="X97" s="4" t="str">
        <f t="shared" si="85"/>
        <v/>
      </c>
      <c r="Y97" s="4" t="str">
        <f t="shared" si="86"/>
        <v/>
      </c>
      <c r="Z97" s="4" t="str">
        <f t="shared" si="87"/>
        <v/>
      </c>
      <c r="AA97" s="4" t="str">
        <f t="shared" si="88"/>
        <v/>
      </c>
      <c r="AB97" s="4" t="str">
        <f t="shared" si="89"/>
        <v/>
      </c>
      <c r="AC97" s="4" t="str">
        <f t="shared" si="90"/>
        <v/>
      </c>
      <c r="AD97" s="4" t="str">
        <f t="shared" si="91"/>
        <v/>
      </c>
      <c r="AE97" s="4" t="str">
        <f t="shared" si="92"/>
        <v/>
      </c>
      <c r="AI97" s="4">
        <f>IFERROR(IF(VLOOKUP(B97,E!$B$1:$AZ$300,16,FALSE)=0,1000000,VLOOKUP(B97,E!$B$1:$AZ$300,16,FALSE)),1000000)</f>
        <v>1000000</v>
      </c>
      <c r="AO97" s="4" t="str">
        <f t="shared" si="99"/>
        <v/>
      </c>
      <c r="AR97" s="4" t="str">
        <f t="shared" si="105"/>
        <v/>
      </c>
      <c r="AU97" s="4" t="str">
        <f t="shared" si="106"/>
        <v/>
      </c>
      <c r="AX97" s="4" t="str">
        <f t="shared" si="107"/>
        <v/>
      </c>
      <c r="BA97" s="4" t="str">
        <f t="shared" si="108"/>
        <v/>
      </c>
      <c r="BD97" s="4" t="str">
        <f t="shared" si="109"/>
        <v/>
      </c>
      <c r="BJ97" s="4" t="str">
        <f t="shared" si="93"/>
        <v/>
      </c>
      <c r="BM97" s="4" t="str">
        <f t="shared" si="76"/>
        <v/>
      </c>
      <c r="BP97" s="4" t="str">
        <f t="shared" si="77"/>
        <v/>
      </c>
      <c r="BS97" s="4" t="str">
        <f t="shared" si="78"/>
        <v/>
      </c>
      <c r="BV97" s="4" t="str">
        <f t="shared" si="79"/>
        <v/>
      </c>
      <c r="BY97" s="4" t="str">
        <f t="shared" si="80"/>
        <v/>
      </c>
    </row>
    <row r="98" spans="1:79" x14ac:dyDescent="0.2">
      <c r="A98" s="4" t="s">
        <v>1582</v>
      </c>
      <c r="B98" s="4">
        <v>1724</v>
      </c>
      <c r="C98" s="4" t="str">
        <f t="shared" si="75"/>
        <v>urn:immetingen:parameter:id:1724</v>
      </c>
      <c r="D98" s="4" t="str">
        <f>IFERROR(IF(VLOOKUP($C98,'C'!$A$1:$AA$1998,4,FALSE)=0,IF(VLOOKUP($C98,'C'!$A$1:$AA$1998,7,FALSE)=0,IF(VLOOKUP($C98,'C'!$A$1:$AA$1998,10,FALSE)=0,IF(VLOOKUP($C98,'C'!$A$1:$AA$1998,13,FALSE)=0,IF(VLOOKUP($C98,'C'!$A$1:$AA$1998,16,FALSE)=0,VLOOKUP($C98,'C'!$A$1:$AA$1998,19,FALSE),VLOOKUP($C98,'C'!$A$1:$AA$1998,16,FALSE)),VLOOKUP($C98,'C'!$A$1:$AA$1998,13,FALSE)),VLOOKUP($C98,'C'!$A$1:$AA$1998,10,FALSE)),VLOOKUP($C98,'C'!$A$1:$AA$1998,7,FALSE)),VLOOKUP($C98,'C'!$A$1:$AA$1998,4,FALSE)),"")</f>
        <v/>
      </c>
      <c r="E98" s="4" t="str">
        <f>IFERROR(VLOOKUP($C98,'C'!$A$1:$AA$1998,2,FALSE),"")</f>
        <v/>
      </c>
      <c r="F98" s="4" t="str">
        <f>IFERROR(IF(VLOOKUP($C98,'C'!$A$1:$AA$1998,3,FALSE)=1,"&lt;",""),"")</f>
        <v/>
      </c>
      <c r="G98" s="4" t="str">
        <f>IFERROR(VLOOKUP($C98,'C'!$A$1:$AA$1998,5,FALSE),"")</f>
        <v/>
      </c>
      <c r="H98" s="4" t="str">
        <f>IFERROR(IF(VLOOKUP($C98,'C'!$A$1:$AA$1998,6,FALSE)=1,"&lt;",""),"")</f>
        <v/>
      </c>
      <c r="I98" s="4" t="str">
        <f>IFERROR(VLOOKUP($C98,'C'!$A$1:$AA$1998,8,FALSE), "")</f>
        <v/>
      </c>
      <c r="J98" s="4" t="str">
        <f>IFERROR(IF(VLOOKUP($C98,'C'!$A$1:$AA$1998,9,FALSE)=1,"&lt;",""),"")</f>
        <v/>
      </c>
      <c r="K98" s="4" t="str">
        <f>IFERROR(VLOOKUP($C98,'C'!$A$1:$AA$1998,11,FALSE),"")</f>
        <v/>
      </c>
      <c r="L98" s="4" t="str">
        <f>IFERROR(IF(VLOOKUP($C98,'C'!$A$1:$AA$1998,12,FALSE)=1,"&lt;",""),"")</f>
        <v/>
      </c>
      <c r="M98" s="4" t="str">
        <f>IFERROR(VLOOKUP($C98,'C'!$A$1:$AA$1998,14,FALSE),"")</f>
        <v/>
      </c>
      <c r="N98" s="4" t="str">
        <f>IFERROR(IF(VLOOKUP($C98,'C'!$A$1:$AA$1998,15,FALSE)=1,"&lt;",""),"")</f>
        <v/>
      </c>
      <c r="O98" s="4" t="str">
        <f>IFERROR(VLOOKUP($C98,'C'!$A$1:$AA$1998,17,FALSE),"")</f>
        <v/>
      </c>
      <c r="P98" s="4" t="str">
        <f>IFERROR(IF(VLOOKUP($C98,'C'!$A$1:$AA$1998,18,FALSE)=1,"&lt;",""),"")</f>
        <v/>
      </c>
      <c r="T98" s="4" t="str">
        <f t="shared" si="81"/>
        <v/>
      </c>
      <c r="U98" s="4" t="str">
        <f t="shared" si="82"/>
        <v/>
      </c>
      <c r="V98" s="4" t="str">
        <f t="shared" si="83"/>
        <v/>
      </c>
      <c r="W98" s="4" t="str">
        <f t="shared" si="84"/>
        <v/>
      </c>
      <c r="X98" s="4" t="str">
        <f t="shared" si="85"/>
        <v/>
      </c>
      <c r="Y98" s="4" t="str">
        <f t="shared" si="86"/>
        <v/>
      </c>
      <c r="Z98" s="4" t="str">
        <f t="shared" si="87"/>
        <v/>
      </c>
      <c r="AA98" s="4" t="str">
        <f t="shared" si="88"/>
        <v/>
      </c>
      <c r="AB98" s="4" t="str">
        <f t="shared" si="89"/>
        <v/>
      </c>
      <c r="AC98" s="4" t="str">
        <f t="shared" si="90"/>
        <v/>
      </c>
      <c r="AD98" s="4" t="str">
        <f t="shared" si="91"/>
        <v/>
      </c>
      <c r="AE98" s="4" t="str">
        <f t="shared" si="92"/>
        <v/>
      </c>
      <c r="AI98" s="4">
        <f>IFERROR(IF(VLOOKUP(B98,E!$B$1:$AZ$300,16,FALSE)=0,1000000,VLOOKUP(B98,E!$B$1:$AZ$300,16,FALSE)),1000000)</f>
        <v>1000000</v>
      </c>
      <c r="AO98" s="4" t="str">
        <f t="shared" si="99"/>
        <v/>
      </c>
      <c r="AR98" s="4" t="str">
        <f t="shared" si="105"/>
        <v/>
      </c>
      <c r="AU98" s="4" t="str">
        <f t="shared" si="106"/>
        <v/>
      </c>
      <c r="AX98" s="4" t="str">
        <f t="shared" si="107"/>
        <v/>
      </c>
      <c r="BA98" s="4" t="str">
        <f t="shared" si="108"/>
        <v/>
      </c>
      <c r="BD98" s="4" t="str">
        <f t="shared" si="109"/>
        <v/>
      </c>
      <c r="BJ98" s="4" t="str">
        <f t="shared" si="93"/>
        <v/>
      </c>
      <c r="BM98" s="4" t="str">
        <f t="shared" si="76"/>
        <v/>
      </c>
      <c r="BP98" s="4" t="str">
        <f t="shared" si="77"/>
        <v/>
      </c>
      <c r="BS98" s="4" t="str">
        <f t="shared" si="78"/>
        <v/>
      </c>
      <c r="BV98" s="4" t="str">
        <f t="shared" si="79"/>
        <v/>
      </c>
      <c r="BY98" s="4" t="str">
        <f t="shared" si="80"/>
        <v/>
      </c>
    </row>
    <row r="99" spans="1:79" x14ac:dyDescent="0.2">
      <c r="A99" s="4" t="s">
        <v>1583</v>
      </c>
      <c r="B99" s="4">
        <v>1777</v>
      </c>
      <c r="C99" s="4" t="str">
        <f t="shared" si="75"/>
        <v>urn:immetingen:parameter:id:1777</v>
      </c>
      <c r="D99" s="4" t="str">
        <f>IFERROR(IF(VLOOKUP($C99,'C'!$A$1:$AA$1998,4,FALSE)=0,IF(VLOOKUP($C99,'C'!$A$1:$AA$1998,7,FALSE)=0,IF(VLOOKUP($C99,'C'!$A$1:$AA$1998,10,FALSE)=0,IF(VLOOKUP($C99,'C'!$A$1:$AA$1998,13,FALSE)=0,IF(VLOOKUP($C99,'C'!$A$1:$AA$1998,16,FALSE)=0,VLOOKUP($C99,'C'!$A$1:$AA$1998,19,FALSE),VLOOKUP($C99,'C'!$A$1:$AA$1998,16,FALSE)),VLOOKUP($C99,'C'!$A$1:$AA$1998,13,FALSE)),VLOOKUP($C99,'C'!$A$1:$AA$1998,10,FALSE)),VLOOKUP($C99,'C'!$A$1:$AA$1998,7,FALSE)),VLOOKUP($C99,'C'!$A$1:$AA$1998,4,FALSE)),"")</f>
        <v/>
      </c>
      <c r="E99" s="4" t="str">
        <f>IFERROR(VLOOKUP($C99,'C'!$A$1:$AA$1998,2,FALSE),"")</f>
        <v/>
      </c>
      <c r="F99" s="4" t="str">
        <f>IFERROR(IF(VLOOKUP($C99,'C'!$A$1:$AA$1998,3,FALSE)=1,"&lt;",""),"")</f>
        <v/>
      </c>
      <c r="G99" s="4" t="str">
        <f>IFERROR(VLOOKUP($C99,'C'!$A$1:$AA$1998,5,FALSE),"")</f>
        <v/>
      </c>
      <c r="H99" s="4" t="str">
        <f>IFERROR(IF(VLOOKUP($C99,'C'!$A$1:$AA$1998,6,FALSE)=1,"&lt;",""),"")</f>
        <v/>
      </c>
      <c r="I99" s="4" t="str">
        <f>IFERROR(VLOOKUP($C99,'C'!$A$1:$AA$1998,8,FALSE), "")</f>
        <v/>
      </c>
      <c r="J99" s="4" t="str">
        <f>IFERROR(IF(VLOOKUP($C99,'C'!$A$1:$AA$1998,9,FALSE)=1,"&lt;",""),"")</f>
        <v/>
      </c>
      <c r="K99" s="4" t="str">
        <f>IFERROR(VLOOKUP($C99,'C'!$A$1:$AA$1998,11,FALSE),"")</f>
        <v/>
      </c>
      <c r="L99" s="4" t="str">
        <f>IFERROR(IF(VLOOKUP($C99,'C'!$A$1:$AA$1998,12,FALSE)=1,"&lt;",""),"")</f>
        <v/>
      </c>
      <c r="M99" s="4" t="str">
        <f>IFERROR(VLOOKUP($C99,'C'!$A$1:$AA$1998,14,FALSE),"")</f>
        <v/>
      </c>
      <c r="N99" s="4" t="str">
        <f>IFERROR(IF(VLOOKUP($C99,'C'!$A$1:$AA$1998,15,FALSE)=1,"&lt;",""),"")</f>
        <v/>
      </c>
      <c r="O99" s="4" t="str">
        <f>IFERROR(VLOOKUP($C99,'C'!$A$1:$AA$1998,17,FALSE),"")</f>
        <v/>
      </c>
      <c r="P99" s="4" t="str">
        <f>IFERROR(IF(VLOOKUP($C99,'C'!$A$1:$AA$1998,18,FALSE)=1,"&lt;",""),"")</f>
        <v/>
      </c>
      <c r="T99" s="4" t="str">
        <f t="shared" si="81"/>
        <v/>
      </c>
      <c r="U99" s="4" t="str">
        <f t="shared" si="82"/>
        <v/>
      </c>
      <c r="V99" s="4" t="str">
        <f t="shared" si="83"/>
        <v/>
      </c>
      <c r="W99" s="4" t="str">
        <f t="shared" si="84"/>
        <v/>
      </c>
      <c r="X99" s="4" t="str">
        <f t="shared" si="85"/>
        <v/>
      </c>
      <c r="Y99" s="4" t="str">
        <f t="shared" si="86"/>
        <v/>
      </c>
      <c r="Z99" s="4" t="str">
        <f t="shared" si="87"/>
        <v/>
      </c>
      <c r="AA99" s="4" t="str">
        <f t="shared" si="88"/>
        <v/>
      </c>
      <c r="AB99" s="4" t="str">
        <f t="shared" si="89"/>
        <v/>
      </c>
      <c r="AC99" s="4" t="str">
        <f t="shared" si="90"/>
        <v/>
      </c>
      <c r="AD99" s="4" t="str">
        <f t="shared" si="91"/>
        <v/>
      </c>
      <c r="AE99" s="4" t="str">
        <f t="shared" si="92"/>
        <v/>
      </c>
      <c r="AI99" s="4">
        <f>IFERROR(IF(VLOOKUP(B99,E!$B$1:$AZ$300,16,FALSE)=0,1000000,VLOOKUP(B99,E!$B$1:$AZ$300,16,FALSE)),1000000)</f>
        <v>1000000</v>
      </c>
      <c r="AO99" s="4" t="str">
        <f t="shared" si="99"/>
        <v/>
      </c>
      <c r="AR99" s="4" t="str">
        <f t="shared" si="105"/>
        <v/>
      </c>
      <c r="AU99" s="4" t="str">
        <f t="shared" si="106"/>
        <v/>
      </c>
      <c r="AX99" s="4" t="str">
        <f t="shared" si="107"/>
        <v/>
      </c>
      <c r="BA99" s="4" t="str">
        <f t="shared" si="108"/>
        <v/>
      </c>
      <c r="BD99" s="4" t="str">
        <f t="shared" si="109"/>
        <v/>
      </c>
      <c r="BJ99" s="4" t="str">
        <f t="shared" si="93"/>
        <v/>
      </c>
      <c r="BM99" s="4" t="str">
        <f t="shared" si="76"/>
        <v/>
      </c>
      <c r="BP99" s="4" t="str">
        <f t="shared" si="77"/>
        <v/>
      </c>
      <c r="BS99" s="4" t="str">
        <f t="shared" si="78"/>
        <v/>
      </c>
      <c r="BV99" s="4" t="str">
        <f t="shared" si="79"/>
        <v/>
      </c>
      <c r="BY99" s="4" t="str">
        <f t="shared" si="80"/>
        <v/>
      </c>
    </row>
    <row r="100" spans="1:79" x14ac:dyDescent="0.2">
      <c r="A100" s="4" t="s">
        <v>1571</v>
      </c>
      <c r="B100" s="4">
        <v>3</v>
      </c>
      <c r="C100" s="4" t="str">
        <f t="shared" si="75"/>
        <v>urn:immetingen:parameter:id:3</v>
      </c>
      <c r="D100" s="4" t="str">
        <f>IFERROR(IF(VLOOKUP($C100,'C'!$A$1:$AA$1998,4,FALSE)=0,IF(VLOOKUP($C100,'C'!$A$1:$AA$1998,7,FALSE)=0,IF(VLOOKUP($C100,'C'!$A$1:$AA$1998,10,FALSE)=0,IF(VLOOKUP($C100,'C'!$A$1:$AA$1998,13,FALSE)=0,IF(VLOOKUP($C100,'C'!$A$1:$AA$1998,16,FALSE)=0,VLOOKUP($C100,'C'!$A$1:$AA$1998,19,FALSE),VLOOKUP($C100,'C'!$A$1:$AA$1998,16,FALSE)),VLOOKUP($C100,'C'!$A$1:$AA$1998,13,FALSE)),VLOOKUP($C100,'C'!$A$1:$AA$1998,10,FALSE)),VLOOKUP($C100,'C'!$A$1:$AA$1998,7,FALSE)),VLOOKUP($C100,'C'!$A$1:$AA$1998,4,FALSE)),"")</f>
        <v/>
      </c>
      <c r="E100" s="4" t="str">
        <f>IFERROR(VLOOKUP($C100,'C'!$A$1:$AA$1998,2,FALSE),"")</f>
        <v/>
      </c>
      <c r="F100" s="4" t="str">
        <f>IFERROR(IF(VLOOKUP($C100,'C'!$A$1:$AA$1998,3,FALSE)=1,"&lt;",""),"")</f>
        <v/>
      </c>
      <c r="G100" s="4" t="str">
        <f>IFERROR(VLOOKUP($C100,'C'!$A$1:$AA$1998,5,FALSE),"")</f>
        <v/>
      </c>
      <c r="H100" s="4" t="str">
        <f>IFERROR(IF(VLOOKUP($C100,'C'!$A$1:$AA$1998,6,FALSE)=1,"&lt;",""),"")</f>
        <v/>
      </c>
      <c r="I100" s="4" t="str">
        <f>IFERROR(VLOOKUP($C100,'C'!$A$1:$AA$1998,8,FALSE), "")</f>
        <v/>
      </c>
      <c r="J100" s="4" t="str">
        <f>IFERROR(IF(VLOOKUP($C100,'C'!$A$1:$AA$1998,9,FALSE)=1,"&lt;",""),"")</f>
        <v/>
      </c>
      <c r="K100" s="4" t="str">
        <f>IFERROR(VLOOKUP($C100,'C'!$A$1:$AA$1998,11,FALSE),"")</f>
        <v/>
      </c>
      <c r="L100" s="4" t="str">
        <f>IFERROR(IF(VLOOKUP($C100,'C'!$A$1:$AA$1998,12,FALSE)=1,"&lt;",""),"")</f>
        <v/>
      </c>
      <c r="M100" s="4" t="str">
        <f>IFERROR(VLOOKUP($C100,'C'!$A$1:$AA$1998,14,FALSE),"")</f>
        <v/>
      </c>
      <c r="N100" s="4" t="str">
        <f>IFERROR(IF(VLOOKUP($C100,'C'!$A$1:$AA$1998,15,FALSE)=1,"&lt;",""),"")</f>
        <v/>
      </c>
      <c r="O100" s="4" t="str">
        <f>IFERROR(VLOOKUP($C100,'C'!$A$1:$AA$1998,17,FALSE),"")</f>
        <v/>
      </c>
      <c r="P100" s="4" t="str">
        <f>IFERROR(IF(VLOOKUP($C100,'C'!$A$1:$AA$1998,18,FALSE)=1,"&lt;",""),"")</f>
        <v/>
      </c>
      <c r="T100" s="4" t="str">
        <f t="shared" si="81"/>
        <v/>
      </c>
      <c r="U100" s="4" t="str">
        <f t="shared" si="82"/>
        <v/>
      </c>
      <c r="V100" s="4" t="str">
        <f t="shared" si="83"/>
        <v/>
      </c>
      <c r="W100" s="4" t="str">
        <f t="shared" si="84"/>
        <v/>
      </c>
      <c r="X100" s="4" t="str">
        <f t="shared" si="85"/>
        <v/>
      </c>
      <c r="Y100" s="4" t="str">
        <f t="shared" si="86"/>
        <v/>
      </c>
      <c r="Z100" s="4" t="str">
        <f t="shared" si="87"/>
        <v/>
      </c>
      <c r="AA100" s="4" t="str">
        <f t="shared" si="88"/>
        <v/>
      </c>
      <c r="AB100" s="4" t="str">
        <f t="shared" si="89"/>
        <v/>
      </c>
      <c r="AC100" s="4" t="str">
        <f t="shared" si="90"/>
        <v/>
      </c>
      <c r="AD100" s="4" t="str">
        <f t="shared" si="91"/>
        <v/>
      </c>
      <c r="AE100" s="4" t="str">
        <f t="shared" si="92"/>
        <v/>
      </c>
      <c r="AI100" s="4">
        <f>IFERROR(IF(VLOOKUP(B100,E!$B$1:$AZ$300,16,FALSE)=0,1000000,VLOOKUP(B100,E!$B$1:$AZ$300,16,FALSE)),1000000)</f>
        <v>1000000</v>
      </c>
      <c r="AO100" s="4" t="str">
        <f t="shared" si="99"/>
        <v/>
      </c>
      <c r="AR100" s="4" t="str">
        <f t="shared" si="105"/>
        <v/>
      </c>
      <c r="AU100" s="4" t="str">
        <f t="shared" si="106"/>
        <v/>
      </c>
      <c r="AX100" s="4" t="str">
        <f t="shared" si="107"/>
        <v/>
      </c>
      <c r="BA100" s="4" t="str">
        <f t="shared" si="108"/>
        <v/>
      </c>
      <c r="BD100" s="4" t="str">
        <f t="shared" si="109"/>
        <v/>
      </c>
      <c r="BJ100" s="4" t="str">
        <f t="shared" si="93"/>
        <v/>
      </c>
      <c r="BM100" s="4" t="str">
        <f t="shared" si="76"/>
        <v/>
      </c>
      <c r="BP100" s="4" t="str">
        <f t="shared" si="77"/>
        <v/>
      </c>
      <c r="BS100" s="4" t="str">
        <f t="shared" si="78"/>
        <v/>
      </c>
      <c r="BV100" s="4" t="str">
        <f t="shared" si="79"/>
        <v/>
      </c>
      <c r="BY100" s="4" t="str">
        <f t="shared" si="80"/>
        <v/>
      </c>
    </row>
    <row r="101" spans="1:79" x14ac:dyDescent="0.2">
      <c r="A101" s="4" t="s">
        <v>1572</v>
      </c>
      <c r="B101" s="4">
        <v>5</v>
      </c>
      <c r="C101" s="4" t="str">
        <f t="shared" si="75"/>
        <v>urn:immetingen:parameter:id:5</v>
      </c>
      <c r="D101" s="4" t="str">
        <f>IFERROR(IF(VLOOKUP($C101,'C'!$A$1:$AA$1998,4,FALSE)=0,IF(VLOOKUP($C101,'C'!$A$1:$AA$1998,7,FALSE)=0,IF(VLOOKUP($C101,'C'!$A$1:$AA$1998,10,FALSE)=0,IF(VLOOKUP($C101,'C'!$A$1:$AA$1998,13,FALSE)=0,IF(VLOOKUP($C101,'C'!$A$1:$AA$1998,16,FALSE)=0,VLOOKUP($C101,'C'!$A$1:$AA$1998,19,FALSE),VLOOKUP($C101,'C'!$A$1:$AA$1998,16,FALSE)),VLOOKUP($C101,'C'!$A$1:$AA$1998,13,FALSE)),VLOOKUP($C101,'C'!$A$1:$AA$1998,10,FALSE)),VLOOKUP($C101,'C'!$A$1:$AA$1998,7,FALSE)),VLOOKUP($C101,'C'!$A$1:$AA$1998,4,FALSE)),"")</f>
        <v/>
      </c>
      <c r="E101" s="4" t="str">
        <f>IFERROR(VLOOKUP($C101,'C'!$A$1:$AA$1998,2,FALSE),"")</f>
        <v/>
      </c>
      <c r="F101" s="4" t="str">
        <f>IFERROR(IF(VLOOKUP($C101,'C'!$A$1:$AA$1998,3,FALSE)=1,"&lt;",""),"")</f>
        <v/>
      </c>
      <c r="G101" s="4" t="str">
        <f>IFERROR(VLOOKUP($C101,'C'!$A$1:$AA$1998,5,FALSE),"")</f>
        <v/>
      </c>
      <c r="H101" s="4" t="str">
        <f>IFERROR(IF(VLOOKUP($C101,'C'!$A$1:$AA$1998,6,FALSE)=1,"&lt;",""),"")</f>
        <v/>
      </c>
      <c r="I101" s="4" t="str">
        <f>IFERROR(VLOOKUP($C101,'C'!$A$1:$AA$1998,8,FALSE), "")</f>
        <v/>
      </c>
      <c r="J101" s="4" t="str">
        <f>IFERROR(IF(VLOOKUP($C101,'C'!$A$1:$AA$1998,9,FALSE)=1,"&lt;",""),"")</f>
        <v/>
      </c>
      <c r="K101" s="4" t="str">
        <f>IFERROR(VLOOKUP($C101,'C'!$A$1:$AA$1998,11,FALSE),"")</f>
        <v/>
      </c>
      <c r="L101" s="4" t="str">
        <f>IFERROR(IF(VLOOKUP($C101,'C'!$A$1:$AA$1998,12,FALSE)=1,"&lt;",""),"")</f>
        <v/>
      </c>
      <c r="M101" s="4" t="str">
        <f>IFERROR(VLOOKUP($C101,'C'!$A$1:$AA$1998,14,FALSE),"")</f>
        <v/>
      </c>
      <c r="N101" s="4" t="str">
        <f>IFERROR(IF(VLOOKUP($C101,'C'!$A$1:$AA$1998,15,FALSE)=1,"&lt;",""),"")</f>
        <v/>
      </c>
      <c r="O101" s="4" t="str">
        <f>IFERROR(VLOOKUP($C101,'C'!$A$1:$AA$1998,17,FALSE),"")</f>
        <v/>
      </c>
      <c r="P101" s="4" t="str">
        <f>IFERROR(IF(VLOOKUP($C101,'C'!$A$1:$AA$1998,18,FALSE)=1,"&lt;",""),"")</f>
        <v/>
      </c>
      <c r="T101" s="4" t="str">
        <f t="shared" si="81"/>
        <v/>
      </c>
      <c r="U101" s="4" t="str">
        <f t="shared" si="82"/>
        <v/>
      </c>
      <c r="V101" s="4" t="str">
        <f t="shared" si="83"/>
        <v/>
      </c>
      <c r="W101" s="4" t="str">
        <f t="shared" si="84"/>
        <v/>
      </c>
      <c r="X101" s="4" t="str">
        <f t="shared" si="85"/>
        <v/>
      </c>
      <c r="Y101" s="4" t="str">
        <f t="shared" si="86"/>
        <v/>
      </c>
      <c r="Z101" s="4" t="str">
        <f t="shared" si="87"/>
        <v/>
      </c>
      <c r="AA101" s="4" t="str">
        <f t="shared" si="88"/>
        <v/>
      </c>
      <c r="AB101" s="4" t="str">
        <f t="shared" si="89"/>
        <v/>
      </c>
      <c r="AC101" s="4" t="str">
        <f t="shared" si="90"/>
        <v/>
      </c>
      <c r="AD101" s="4" t="str">
        <f t="shared" si="91"/>
        <v/>
      </c>
      <c r="AE101" s="4" t="str">
        <f t="shared" si="92"/>
        <v/>
      </c>
      <c r="AI101" s="4">
        <f>IFERROR(IF(VLOOKUP(B101,E!$B$1:$AZ$300,16,FALSE)=0,1000000,VLOOKUP(B101,E!$B$1:$AZ$300,16,FALSE)),1000000)</f>
        <v>1000000</v>
      </c>
      <c r="AO101" s="4" t="str">
        <f t="shared" si="99"/>
        <v/>
      </c>
      <c r="AR101" s="4" t="str">
        <f t="shared" si="105"/>
        <v/>
      </c>
      <c r="AU101" s="4" t="str">
        <f t="shared" si="106"/>
        <v/>
      </c>
      <c r="AX101" s="4" t="str">
        <f t="shared" si="107"/>
        <v/>
      </c>
      <c r="BA101" s="4" t="str">
        <f t="shared" si="108"/>
        <v/>
      </c>
      <c r="BD101" s="4" t="str">
        <f t="shared" si="109"/>
        <v/>
      </c>
      <c r="BJ101" s="4" t="str">
        <f t="shared" si="93"/>
        <v/>
      </c>
      <c r="BM101" s="4" t="str">
        <f t="shared" si="76"/>
        <v/>
      </c>
      <c r="BP101" s="4" t="str">
        <f t="shared" si="77"/>
        <v/>
      </c>
      <c r="BS101" s="4" t="str">
        <f t="shared" si="78"/>
        <v/>
      </c>
      <c r="BV101" s="4" t="str">
        <f t="shared" si="79"/>
        <v/>
      </c>
      <c r="BY101" s="4" t="str">
        <f t="shared" si="80"/>
        <v/>
      </c>
    </row>
    <row r="102" spans="1:79" x14ac:dyDescent="0.2">
      <c r="A102" s="4" t="s">
        <v>1584</v>
      </c>
      <c r="B102" s="4">
        <v>1330</v>
      </c>
      <c r="C102" s="4" t="str">
        <f t="shared" si="75"/>
        <v>urn:immetingen:parameter:id:1330</v>
      </c>
      <c r="D102" s="4" t="str">
        <f>IFERROR(IF(VLOOKUP($C102,'C'!$A$1:$AA$1998,4,FALSE)=0,IF(VLOOKUP($C102,'C'!$A$1:$AA$1998,7,FALSE)=0,IF(VLOOKUP($C102,'C'!$A$1:$AA$1998,10,FALSE)=0,IF(VLOOKUP($C102,'C'!$A$1:$AA$1998,13,FALSE)=0,IF(VLOOKUP($C102,'C'!$A$1:$AA$1998,16,FALSE)=0,VLOOKUP($C102,'C'!$A$1:$AA$1998,19,FALSE),VLOOKUP($C102,'C'!$A$1:$AA$1998,16,FALSE)),VLOOKUP($C102,'C'!$A$1:$AA$1998,13,FALSE)),VLOOKUP($C102,'C'!$A$1:$AA$1998,10,FALSE)),VLOOKUP($C102,'C'!$A$1:$AA$1998,7,FALSE)),VLOOKUP($C102,'C'!$A$1:$AA$1998,4,FALSE)),"")</f>
        <v/>
      </c>
      <c r="E102" s="4" t="str">
        <f>IFERROR(VLOOKUP($C102,'C'!$A$1:$AA$1998,2,FALSE),"")</f>
        <v/>
      </c>
      <c r="F102" s="4" t="str">
        <f>IFERROR(IF(VLOOKUP($C102,'C'!$A$1:$AA$1998,3,FALSE)=1,"&lt;",""),"")</f>
        <v/>
      </c>
      <c r="G102" s="4" t="str">
        <f>IFERROR(VLOOKUP($C102,'C'!$A$1:$AA$1998,5,FALSE),"")</f>
        <v/>
      </c>
      <c r="H102" s="4" t="str">
        <f>IFERROR(IF(VLOOKUP($C102,'C'!$A$1:$AA$1998,6,FALSE)=1,"&lt;",""),"")</f>
        <v/>
      </c>
      <c r="I102" s="4" t="str">
        <f>IFERROR(VLOOKUP($C102,'C'!$A$1:$AA$1998,8,FALSE), "")</f>
        <v/>
      </c>
      <c r="J102" s="4" t="str">
        <f>IFERROR(IF(VLOOKUP($C102,'C'!$A$1:$AA$1998,9,FALSE)=1,"&lt;",""),"")</f>
        <v/>
      </c>
      <c r="K102" s="4" t="str">
        <f>IFERROR(VLOOKUP($C102,'C'!$A$1:$AA$1998,11,FALSE),"")</f>
        <v/>
      </c>
      <c r="L102" s="4" t="str">
        <f>IFERROR(IF(VLOOKUP($C102,'C'!$A$1:$AA$1998,12,FALSE)=1,"&lt;",""),"")</f>
        <v/>
      </c>
      <c r="M102" s="4" t="str">
        <f>IFERROR(VLOOKUP($C102,'C'!$A$1:$AA$1998,14,FALSE),"")</f>
        <v/>
      </c>
      <c r="N102" s="4" t="str">
        <f>IFERROR(IF(VLOOKUP($C102,'C'!$A$1:$AA$1998,15,FALSE)=1,"&lt;",""),"")</f>
        <v/>
      </c>
      <c r="O102" s="4" t="str">
        <f>IFERROR(VLOOKUP($C102,'C'!$A$1:$AA$1998,17,FALSE),"")</f>
        <v/>
      </c>
      <c r="P102" s="4" t="str">
        <f>IFERROR(IF(VLOOKUP($C102,'C'!$A$1:$AA$1998,18,FALSE)=1,"&lt;",""),"")</f>
        <v/>
      </c>
      <c r="T102" s="4" t="str">
        <f t="shared" si="81"/>
        <v/>
      </c>
      <c r="U102" s="4" t="str">
        <f t="shared" si="82"/>
        <v/>
      </c>
      <c r="V102" s="4" t="str">
        <f t="shared" si="83"/>
        <v/>
      </c>
      <c r="W102" s="4" t="str">
        <f t="shared" si="84"/>
        <v/>
      </c>
      <c r="X102" s="4" t="str">
        <f t="shared" si="85"/>
        <v/>
      </c>
      <c r="Y102" s="4" t="str">
        <f t="shared" si="86"/>
        <v/>
      </c>
      <c r="Z102" s="4" t="str">
        <f t="shared" si="87"/>
        <v/>
      </c>
      <c r="AA102" s="4" t="str">
        <f t="shared" si="88"/>
        <v/>
      </c>
      <c r="AB102" s="4" t="str">
        <f t="shared" si="89"/>
        <v/>
      </c>
      <c r="AC102" s="4" t="str">
        <f t="shared" si="90"/>
        <v/>
      </c>
      <c r="AD102" s="4" t="str">
        <f t="shared" si="91"/>
        <v/>
      </c>
      <c r="AE102" s="4" t="str">
        <f t="shared" si="92"/>
        <v/>
      </c>
      <c r="AI102" s="4">
        <f>IFERROR(IF(VLOOKUP(B102,E!$B$1:$AZ$300,16,FALSE)=0,1000000,VLOOKUP(B102,E!$B$1:$AZ$300,16,FALSE)),1000000)</f>
        <v>1000000</v>
      </c>
      <c r="AO102" s="4" t="str">
        <f t="shared" si="99"/>
        <v/>
      </c>
      <c r="AR102" s="4" t="str">
        <f t="shared" si="105"/>
        <v/>
      </c>
      <c r="AU102" s="4" t="str">
        <f t="shared" si="106"/>
        <v/>
      </c>
      <c r="AX102" s="4" t="str">
        <f t="shared" si="107"/>
        <v/>
      </c>
      <c r="BA102" s="4" t="str">
        <f t="shared" si="108"/>
        <v/>
      </c>
      <c r="BD102" s="4" t="str">
        <f t="shared" si="109"/>
        <v/>
      </c>
      <c r="BJ102" s="4" t="str">
        <f t="shared" si="93"/>
        <v/>
      </c>
      <c r="BM102" s="4" t="str">
        <f t="shared" si="76"/>
        <v/>
      </c>
      <c r="BP102" s="4" t="str">
        <f t="shared" si="77"/>
        <v/>
      </c>
      <c r="BS102" s="4" t="str">
        <f t="shared" si="78"/>
        <v/>
      </c>
      <c r="BV102" s="4" t="str">
        <f t="shared" si="79"/>
        <v/>
      </c>
      <c r="BY102" s="4" t="str">
        <f t="shared" si="80"/>
        <v/>
      </c>
    </row>
    <row r="103" spans="1:79" x14ac:dyDescent="0.2">
      <c r="A103" s="4" t="s">
        <v>1585</v>
      </c>
      <c r="B103" s="4">
        <v>1358</v>
      </c>
      <c r="C103" s="4" t="str">
        <f t="shared" si="75"/>
        <v>urn:immetingen:parameter:id:1358</v>
      </c>
      <c r="D103" s="4" t="str">
        <f>IFERROR(IF(VLOOKUP($C103,'C'!$A$1:$AA$1998,4,FALSE)=0,IF(VLOOKUP($C103,'C'!$A$1:$AA$1998,7,FALSE)=0,IF(VLOOKUP($C103,'C'!$A$1:$AA$1998,10,FALSE)=0,IF(VLOOKUP($C103,'C'!$A$1:$AA$1998,13,FALSE)=0,IF(VLOOKUP($C103,'C'!$A$1:$AA$1998,16,FALSE)=0,VLOOKUP($C103,'C'!$A$1:$AA$1998,19,FALSE),VLOOKUP($C103,'C'!$A$1:$AA$1998,16,FALSE)),VLOOKUP($C103,'C'!$A$1:$AA$1998,13,FALSE)),VLOOKUP($C103,'C'!$A$1:$AA$1998,10,FALSE)),VLOOKUP($C103,'C'!$A$1:$AA$1998,7,FALSE)),VLOOKUP($C103,'C'!$A$1:$AA$1998,4,FALSE)),"")</f>
        <v/>
      </c>
      <c r="E103" s="4" t="str">
        <f>IFERROR(VLOOKUP($C103,'C'!$A$1:$AA$1998,2,FALSE),"")</f>
        <v/>
      </c>
      <c r="F103" s="4" t="str">
        <f>IFERROR(IF(VLOOKUP($C103,'C'!$A$1:$AA$1998,3,FALSE)=1,"&lt;",""),"")</f>
        <v/>
      </c>
      <c r="G103" s="4" t="str">
        <f>IFERROR(VLOOKUP($C103,'C'!$A$1:$AA$1998,5,FALSE),"")</f>
        <v/>
      </c>
      <c r="H103" s="4" t="str">
        <f>IFERROR(IF(VLOOKUP($C103,'C'!$A$1:$AA$1998,6,FALSE)=1,"&lt;",""),"")</f>
        <v/>
      </c>
      <c r="I103" s="4" t="str">
        <f>IFERROR(VLOOKUP($C103,'C'!$A$1:$AA$1998,8,FALSE), "")</f>
        <v/>
      </c>
      <c r="J103" s="4" t="str">
        <f>IFERROR(IF(VLOOKUP($C103,'C'!$A$1:$AA$1998,9,FALSE)=1,"&lt;",""),"")</f>
        <v/>
      </c>
      <c r="K103" s="4" t="str">
        <f>IFERROR(VLOOKUP($C103,'C'!$A$1:$AA$1998,11,FALSE),"")</f>
        <v/>
      </c>
      <c r="L103" s="4" t="str">
        <f>IFERROR(IF(VLOOKUP($C103,'C'!$A$1:$AA$1998,12,FALSE)=1,"&lt;",""),"")</f>
        <v/>
      </c>
      <c r="M103" s="4" t="str">
        <f>IFERROR(VLOOKUP($C103,'C'!$A$1:$AA$1998,14,FALSE),"")</f>
        <v/>
      </c>
      <c r="N103" s="4" t="str">
        <f>IFERROR(IF(VLOOKUP($C103,'C'!$A$1:$AA$1998,15,FALSE)=1,"&lt;",""),"")</f>
        <v/>
      </c>
      <c r="O103" s="4" t="str">
        <f>IFERROR(VLOOKUP($C103,'C'!$A$1:$AA$1998,17,FALSE),"")</f>
        <v/>
      </c>
      <c r="P103" s="4" t="str">
        <f>IFERROR(IF(VLOOKUP($C103,'C'!$A$1:$AA$1998,18,FALSE)=1,"&lt;",""),"")</f>
        <v/>
      </c>
      <c r="T103" s="4" t="str">
        <f t="shared" si="81"/>
        <v/>
      </c>
      <c r="U103" s="4" t="str">
        <f t="shared" si="82"/>
        <v/>
      </c>
      <c r="V103" s="4" t="str">
        <f t="shared" si="83"/>
        <v/>
      </c>
      <c r="W103" s="4" t="str">
        <f t="shared" si="84"/>
        <v/>
      </c>
      <c r="X103" s="4" t="str">
        <f t="shared" si="85"/>
        <v/>
      </c>
      <c r="Y103" s="4" t="str">
        <f t="shared" si="86"/>
        <v/>
      </c>
      <c r="Z103" s="4" t="str">
        <f t="shared" si="87"/>
        <v/>
      </c>
      <c r="AA103" s="4" t="str">
        <f t="shared" si="88"/>
        <v/>
      </c>
      <c r="AB103" s="4" t="str">
        <f t="shared" si="89"/>
        <v/>
      </c>
      <c r="AC103" s="4" t="str">
        <f t="shared" si="90"/>
        <v/>
      </c>
      <c r="AD103" s="4" t="str">
        <f t="shared" si="91"/>
        <v/>
      </c>
      <c r="AE103" s="4" t="str">
        <f t="shared" si="92"/>
        <v/>
      </c>
      <c r="AI103" s="4">
        <f>IFERROR(IF(VLOOKUP(B103,E!$B$1:$AZ$300,16,FALSE)=0,1000000,VLOOKUP(B103,E!$B$1:$AZ$300,16,FALSE)),1000000)</f>
        <v>1000000</v>
      </c>
      <c r="AO103" s="4" t="str">
        <f t="shared" si="99"/>
        <v/>
      </c>
      <c r="AR103" s="4" t="str">
        <f t="shared" si="105"/>
        <v/>
      </c>
      <c r="AU103" s="4" t="str">
        <f t="shared" si="106"/>
        <v/>
      </c>
      <c r="AX103" s="4" t="str">
        <f t="shared" si="107"/>
        <v/>
      </c>
      <c r="BA103" s="4" t="str">
        <f t="shared" si="108"/>
        <v/>
      </c>
      <c r="BD103" s="4" t="str">
        <f t="shared" si="109"/>
        <v/>
      </c>
      <c r="BJ103" s="4" t="str">
        <f t="shared" si="93"/>
        <v/>
      </c>
      <c r="BM103" s="4" t="str">
        <f t="shared" si="76"/>
        <v/>
      </c>
      <c r="BP103" s="4" t="str">
        <f t="shared" si="77"/>
        <v/>
      </c>
      <c r="BS103" s="4" t="str">
        <f t="shared" si="78"/>
        <v/>
      </c>
      <c r="BV103" s="4" t="str">
        <f t="shared" si="79"/>
        <v/>
      </c>
      <c r="BY103" s="4" t="str">
        <f t="shared" si="80"/>
        <v/>
      </c>
    </row>
    <row r="104" spans="1:79" x14ac:dyDescent="0.2">
      <c r="A104" s="4" t="s">
        <v>1586</v>
      </c>
      <c r="B104" s="4">
        <v>799</v>
      </c>
      <c r="C104" s="4" t="str">
        <f t="shared" si="75"/>
        <v>urn:immetingen:parameter:id:799</v>
      </c>
      <c r="D104" s="4" t="str">
        <f>IFERROR(IF(VLOOKUP($C104,'C'!$A$1:$AA$1998,4,FALSE)=0,IF(VLOOKUP($C104,'C'!$A$1:$AA$1998,7,FALSE)=0,IF(VLOOKUP($C104,'C'!$A$1:$AA$1998,10,FALSE)=0,IF(VLOOKUP($C104,'C'!$A$1:$AA$1998,13,FALSE)=0,IF(VLOOKUP($C104,'C'!$A$1:$AA$1998,16,FALSE)=0,VLOOKUP($C104,'C'!$A$1:$AA$1998,19,FALSE),VLOOKUP($C104,'C'!$A$1:$AA$1998,16,FALSE)),VLOOKUP($C104,'C'!$A$1:$AA$1998,13,FALSE)),VLOOKUP($C104,'C'!$A$1:$AA$1998,10,FALSE)),VLOOKUP($C104,'C'!$A$1:$AA$1998,7,FALSE)),VLOOKUP($C104,'C'!$A$1:$AA$1998,4,FALSE)),"")</f>
        <v/>
      </c>
      <c r="E104" s="4" t="str">
        <f>IFERROR(VLOOKUP($C104,'C'!$A$1:$AA$1998,2,FALSE),"")</f>
        <v/>
      </c>
      <c r="F104" s="4" t="str">
        <f>IFERROR(IF(VLOOKUP($C104,'C'!$A$1:$AA$1998,3,FALSE)=1,"&lt;",""),"")</f>
        <v/>
      </c>
      <c r="G104" s="4" t="str">
        <f>IFERROR(VLOOKUP($C104,'C'!$A$1:$AA$1998,5,FALSE),"")</f>
        <v/>
      </c>
      <c r="H104" s="4" t="str">
        <f>IFERROR(IF(VLOOKUP($C104,'C'!$A$1:$AA$1998,6,FALSE)=1,"&lt;",""),"")</f>
        <v/>
      </c>
      <c r="I104" s="4" t="str">
        <f>IFERROR(VLOOKUP($C104,'C'!$A$1:$AA$1998,8,FALSE), "")</f>
        <v/>
      </c>
      <c r="J104" s="4" t="str">
        <f>IFERROR(IF(VLOOKUP($C104,'C'!$A$1:$AA$1998,9,FALSE)=1,"&lt;",""),"")</f>
        <v/>
      </c>
      <c r="K104" s="4" t="str">
        <f>IFERROR(VLOOKUP($C104,'C'!$A$1:$AA$1998,11,FALSE),"")</f>
        <v/>
      </c>
      <c r="L104" s="4" t="str">
        <f>IFERROR(IF(VLOOKUP($C104,'C'!$A$1:$AA$1998,12,FALSE)=1,"&lt;",""),"")</f>
        <v/>
      </c>
      <c r="M104" s="4" t="str">
        <f>IFERROR(VLOOKUP($C104,'C'!$A$1:$AA$1998,14,FALSE),"")</f>
        <v/>
      </c>
      <c r="N104" s="4" t="str">
        <f>IFERROR(IF(VLOOKUP($C104,'C'!$A$1:$AA$1998,15,FALSE)=1,"&lt;",""),"")</f>
        <v/>
      </c>
      <c r="O104" s="4" t="str">
        <f>IFERROR(VLOOKUP($C104,'C'!$A$1:$AA$1998,17,FALSE),"")</f>
        <v/>
      </c>
      <c r="P104" s="4" t="str">
        <f>IFERROR(IF(VLOOKUP($C104,'C'!$A$1:$AA$1998,18,FALSE)=1,"&lt;",""),"")</f>
        <v/>
      </c>
      <c r="T104" s="4" t="str">
        <f t="shared" si="81"/>
        <v/>
      </c>
      <c r="U104" s="4" t="str">
        <f t="shared" si="82"/>
        <v/>
      </c>
      <c r="V104" s="4" t="str">
        <f t="shared" si="83"/>
        <v/>
      </c>
      <c r="W104" s="4" t="str">
        <f t="shared" si="84"/>
        <v/>
      </c>
      <c r="X104" s="4" t="str">
        <f t="shared" si="85"/>
        <v/>
      </c>
      <c r="Y104" s="4" t="str">
        <f t="shared" si="86"/>
        <v/>
      </c>
      <c r="Z104" s="4" t="str">
        <f t="shared" si="87"/>
        <v/>
      </c>
      <c r="AA104" s="4" t="str">
        <f t="shared" si="88"/>
        <v/>
      </c>
      <c r="AB104" s="4" t="str">
        <f t="shared" si="89"/>
        <v/>
      </c>
      <c r="AC104" s="4" t="str">
        <f t="shared" si="90"/>
        <v/>
      </c>
      <c r="AD104" s="4" t="str">
        <f t="shared" si="91"/>
        <v/>
      </c>
      <c r="AE104" s="4" t="str">
        <f t="shared" si="92"/>
        <v/>
      </c>
      <c r="AI104" s="4">
        <f>IFERROR(IF(VLOOKUP(B104,E!$B$1:$AZ$300,16,FALSE)=0,1000000,VLOOKUP(B104,E!$B$1:$AZ$300,16,FALSE)),1000000)</f>
        <v>1000000</v>
      </c>
      <c r="AO104" s="4" t="str">
        <f t="shared" si="99"/>
        <v/>
      </c>
      <c r="AR104" s="4" t="str">
        <f t="shared" si="105"/>
        <v/>
      </c>
      <c r="AU104" s="4" t="str">
        <f t="shared" si="106"/>
        <v/>
      </c>
      <c r="AX104" s="4" t="str">
        <f t="shared" si="107"/>
        <v/>
      </c>
      <c r="BA104" s="4" t="str">
        <f t="shared" si="108"/>
        <v/>
      </c>
      <c r="BD104" s="4" t="str">
        <f t="shared" si="109"/>
        <v/>
      </c>
      <c r="BJ104" s="4" t="str">
        <f t="shared" si="93"/>
        <v/>
      </c>
      <c r="BM104" s="4" t="str">
        <f t="shared" si="76"/>
        <v/>
      </c>
      <c r="BP104" s="4" t="str">
        <f t="shared" si="77"/>
        <v/>
      </c>
      <c r="BS104" s="4" t="str">
        <f t="shared" si="78"/>
        <v/>
      </c>
      <c r="BV104" s="4" t="str">
        <f t="shared" si="79"/>
        <v/>
      </c>
      <c r="BY104" s="4" t="str">
        <f t="shared" si="80"/>
        <v/>
      </c>
    </row>
    <row r="105" spans="1:79" x14ac:dyDescent="0.2">
      <c r="A105" s="4" t="s">
        <v>1820</v>
      </c>
      <c r="B105" s="4">
        <v>802</v>
      </c>
      <c r="C105" s="4" t="str">
        <f t="shared" si="75"/>
        <v>urn:immetingen:parameter:id:802</v>
      </c>
      <c r="D105" s="4" t="str">
        <f>IFERROR(IF(VLOOKUP($C105,'C'!$A$1:$AA$1998,4,FALSE)=0,IF(VLOOKUP($C105,'C'!$A$1:$AA$1998,7,FALSE)=0,IF(VLOOKUP($C105,'C'!$A$1:$AA$1998,10,FALSE)=0,IF(VLOOKUP($C105,'C'!$A$1:$AA$1998,13,FALSE)=0,IF(VLOOKUP($C105,'C'!$A$1:$AA$1998,16,FALSE)=0,VLOOKUP($C105,'C'!$A$1:$AA$1998,19,FALSE),VLOOKUP($C105,'C'!$A$1:$AA$1998,16,FALSE)),VLOOKUP($C105,'C'!$A$1:$AA$1998,13,FALSE)),VLOOKUP($C105,'C'!$A$1:$AA$1998,10,FALSE)),VLOOKUP($C105,'C'!$A$1:$AA$1998,7,FALSE)),VLOOKUP($C105,'C'!$A$1:$AA$1998,4,FALSE)),"")</f>
        <v/>
      </c>
      <c r="E105" s="4" t="str">
        <f>IFERROR(VLOOKUP($C105,'C'!$A$1:$AA$1998,2,FALSE),"")</f>
        <v/>
      </c>
      <c r="F105" s="4" t="str">
        <f>IFERROR(IF(VLOOKUP($C105,'C'!$A$1:$AA$1998,3,FALSE)=1,"&lt;",""),"")</f>
        <v/>
      </c>
      <c r="G105" s="4" t="str">
        <f>IFERROR(VLOOKUP($C105,'C'!$A$1:$AA$1998,5,FALSE),"")</f>
        <v/>
      </c>
      <c r="H105" s="4" t="str">
        <f>IFERROR(IF(VLOOKUP($C105,'C'!$A$1:$AA$1998,6,FALSE)=1,"&lt;",""),"")</f>
        <v/>
      </c>
      <c r="I105" s="4" t="str">
        <f>IFERROR(VLOOKUP($C105,'C'!$A$1:$AA$1998,8,FALSE), "")</f>
        <v/>
      </c>
      <c r="J105" s="4" t="str">
        <f>IFERROR(IF(VLOOKUP($C105,'C'!$A$1:$AA$1998,9,FALSE)=1,"&lt;",""),"")</f>
        <v/>
      </c>
      <c r="K105" s="4" t="str">
        <f>IFERROR(VLOOKUP($C105,'C'!$A$1:$AA$1998,11,FALSE),"")</f>
        <v/>
      </c>
      <c r="L105" s="4" t="str">
        <f>IFERROR(IF(VLOOKUP($C105,'C'!$A$1:$AA$1998,12,FALSE)=1,"&lt;",""),"")</f>
        <v/>
      </c>
      <c r="M105" s="4" t="str">
        <f>IFERROR(VLOOKUP($C105,'C'!$A$1:$AA$1998,14,FALSE),"")</f>
        <v/>
      </c>
      <c r="N105" s="4" t="str">
        <f>IFERROR(IF(VLOOKUP($C105,'C'!$A$1:$AA$1998,15,FALSE)=1,"&lt;",""),"")</f>
        <v/>
      </c>
      <c r="O105" s="4" t="str">
        <f>IFERROR(VLOOKUP($C105,'C'!$A$1:$AA$1998,17,FALSE),"")</f>
        <v/>
      </c>
      <c r="P105" s="4" t="str">
        <f>IFERROR(IF(VLOOKUP($C105,'C'!$A$1:$AA$1998,18,FALSE)=1,"&lt;",""),"")</f>
        <v/>
      </c>
      <c r="T105" s="4" t="str">
        <f t="shared" si="81"/>
        <v/>
      </c>
      <c r="U105" s="4" t="str">
        <f t="shared" si="82"/>
        <v/>
      </c>
      <c r="V105" s="4" t="str">
        <f t="shared" si="83"/>
        <v/>
      </c>
      <c r="W105" s="4" t="str">
        <f t="shared" si="84"/>
        <v/>
      </c>
      <c r="X105" s="4" t="str">
        <f t="shared" si="85"/>
        <v/>
      </c>
      <c r="Y105" s="4" t="str">
        <f t="shared" si="86"/>
        <v/>
      </c>
      <c r="Z105" s="4" t="str">
        <f t="shared" si="87"/>
        <v/>
      </c>
      <c r="AA105" s="4" t="str">
        <f t="shared" si="88"/>
        <v/>
      </c>
      <c r="AB105" s="4" t="str">
        <f t="shared" si="89"/>
        <v/>
      </c>
      <c r="AC105" s="4" t="str">
        <f t="shared" si="90"/>
        <v/>
      </c>
      <c r="AD105" s="4" t="str">
        <f t="shared" si="91"/>
        <v/>
      </c>
      <c r="AE105" s="4" t="str">
        <f t="shared" si="92"/>
        <v/>
      </c>
      <c r="AI105" s="4">
        <f>IFERROR(IF(VLOOKUP(B105,E!$B$1:$AZ$300,16,FALSE)=0,1000000,VLOOKUP(B105,E!$B$1:$AZ$300,16,FALSE)),1000000)</f>
        <v>1000000</v>
      </c>
      <c r="AO105" s="4" t="str">
        <f t="shared" si="99"/>
        <v/>
      </c>
      <c r="AR105" s="4" t="str">
        <f t="shared" si="105"/>
        <v/>
      </c>
      <c r="AU105" s="4" t="str">
        <f t="shared" si="106"/>
        <v/>
      </c>
      <c r="AX105" s="4" t="str">
        <f t="shared" si="107"/>
        <v/>
      </c>
      <c r="BA105" s="4" t="str">
        <f t="shared" si="108"/>
        <v/>
      </c>
      <c r="BD105" s="4" t="str">
        <f t="shared" si="109"/>
        <v/>
      </c>
      <c r="BJ105" s="4" t="str">
        <f t="shared" si="93"/>
        <v/>
      </c>
      <c r="BM105" s="4" t="str">
        <f t="shared" si="76"/>
        <v/>
      </c>
      <c r="BP105" s="4" t="str">
        <f t="shared" si="77"/>
        <v/>
      </c>
      <c r="BS105" s="4" t="str">
        <f t="shared" si="78"/>
        <v/>
      </c>
      <c r="BV105" s="4" t="str">
        <f t="shared" si="79"/>
        <v/>
      </c>
      <c r="BY105" s="4" t="str">
        <f t="shared" si="80"/>
        <v/>
      </c>
    </row>
    <row r="106" spans="1:79" x14ac:dyDescent="0.2">
      <c r="A106" s="4" t="s">
        <v>1587</v>
      </c>
      <c r="B106" s="4">
        <v>1247</v>
      </c>
      <c r="C106" s="4" t="str">
        <f t="shared" si="75"/>
        <v>urn:immetingen:parameter:id:1247</v>
      </c>
      <c r="D106" s="4" t="str">
        <f>IFERROR(IF(VLOOKUP($C106,'C'!$A$1:$AA$1998,4,FALSE)=0,IF(VLOOKUP($C106,'C'!$A$1:$AA$1998,7,FALSE)=0,IF(VLOOKUP($C106,'C'!$A$1:$AA$1998,10,FALSE)=0,IF(VLOOKUP($C106,'C'!$A$1:$AA$1998,13,FALSE)=0,IF(VLOOKUP($C106,'C'!$A$1:$AA$1998,16,FALSE)=0,VLOOKUP($C106,'C'!$A$1:$AA$1998,19,FALSE),VLOOKUP($C106,'C'!$A$1:$AA$1998,16,FALSE)),VLOOKUP($C106,'C'!$A$1:$AA$1998,13,FALSE)),VLOOKUP($C106,'C'!$A$1:$AA$1998,10,FALSE)),VLOOKUP($C106,'C'!$A$1:$AA$1998,7,FALSE)),VLOOKUP($C106,'C'!$A$1:$AA$1998,4,FALSE)),"")</f>
        <v/>
      </c>
      <c r="E106" s="4" t="str">
        <f>IFERROR(VLOOKUP($C106,'C'!$A$1:$AA$1998,2,FALSE),"")</f>
        <v/>
      </c>
      <c r="F106" s="4" t="str">
        <f>IFERROR(IF(VLOOKUP($C106,'C'!$A$1:$AA$1998,3,FALSE)=1,"&lt;",""),"")</f>
        <v/>
      </c>
      <c r="G106" s="4" t="str">
        <f>IFERROR(VLOOKUP($C106,'C'!$A$1:$AA$1998,5,FALSE),"")</f>
        <v/>
      </c>
      <c r="H106" s="4" t="str">
        <f>IFERROR(IF(VLOOKUP($C106,'C'!$A$1:$AA$1998,6,FALSE)=1,"&lt;",""),"")</f>
        <v/>
      </c>
      <c r="I106" s="4" t="str">
        <f>IFERROR(VLOOKUP($C106,'C'!$A$1:$AA$1998,8,FALSE), "")</f>
        <v/>
      </c>
      <c r="J106" s="4" t="str">
        <f>IFERROR(IF(VLOOKUP($C106,'C'!$A$1:$AA$1998,9,FALSE)=1,"&lt;",""),"")</f>
        <v/>
      </c>
      <c r="K106" s="4" t="str">
        <f>IFERROR(VLOOKUP($C106,'C'!$A$1:$AA$1998,11,FALSE),"")</f>
        <v/>
      </c>
      <c r="L106" s="4" t="str">
        <f>IFERROR(IF(VLOOKUP($C106,'C'!$A$1:$AA$1998,12,FALSE)=1,"&lt;",""),"")</f>
        <v/>
      </c>
      <c r="M106" s="4" t="str">
        <f>IFERROR(VLOOKUP($C106,'C'!$A$1:$AA$1998,14,FALSE),"")</f>
        <v/>
      </c>
      <c r="N106" s="4" t="str">
        <f>IFERROR(IF(VLOOKUP($C106,'C'!$A$1:$AA$1998,15,FALSE)=1,"&lt;",""),"")</f>
        <v/>
      </c>
      <c r="O106" s="4" t="str">
        <f>IFERROR(VLOOKUP($C106,'C'!$A$1:$AA$1998,17,FALSE),"")</f>
        <v/>
      </c>
      <c r="P106" s="4" t="str">
        <f>IFERROR(IF(VLOOKUP($C106,'C'!$A$1:$AA$1998,18,FALSE)=1,"&lt;",""),"")</f>
        <v/>
      </c>
      <c r="T106" s="4" t="str">
        <f t="shared" si="81"/>
        <v/>
      </c>
      <c r="U106" s="4" t="str">
        <f t="shared" si="82"/>
        <v/>
      </c>
      <c r="V106" s="4" t="str">
        <f t="shared" si="83"/>
        <v/>
      </c>
      <c r="W106" s="4" t="str">
        <f t="shared" si="84"/>
        <v/>
      </c>
      <c r="X106" s="4" t="str">
        <f t="shared" si="85"/>
        <v/>
      </c>
      <c r="Y106" s="4" t="str">
        <f t="shared" si="86"/>
        <v/>
      </c>
      <c r="Z106" s="4" t="str">
        <f t="shared" si="87"/>
        <v/>
      </c>
      <c r="AA106" s="4" t="str">
        <f t="shared" si="88"/>
        <v/>
      </c>
      <c r="AB106" s="4" t="str">
        <f t="shared" si="89"/>
        <v/>
      </c>
      <c r="AC106" s="4" t="str">
        <f t="shared" si="90"/>
        <v/>
      </c>
      <c r="AD106" s="4" t="str">
        <f t="shared" si="91"/>
        <v/>
      </c>
      <c r="AE106" s="4" t="str">
        <f t="shared" si="92"/>
        <v/>
      </c>
      <c r="AI106" s="4">
        <f>IFERROR(IF(VLOOKUP(B106,E!$B$1:$AZ$300,16,FALSE)=0,1000000,VLOOKUP(B106,E!$B$1:$AZ$300,16,FALSE)),1000000)</f>
        <v>1000000</v>
      </c>
      <c r="AO106" s="4" t="str">
        <f t="shared" si="99"/>
        <v/>
      </c>
      <c r="AR106" s="4" t="str">
        <f t="shared" si="105"/>
        <v/>
      </c>
      <c r="AU106" s="4" t="str">
        <f t="shared" si="106"/>
        <v/>
      </c>
      <c r="AX106" s="4" t="str">
        <f t="shared" si="107"/>
        <v/>
      </c>
      <c r="BA106" s="4" t="str">
        <f t="shared" si="108"/>
        <v/>
      </c>
      <c r="BD106" s="4" t="str">
        <f t="shared" si="109"/>
        <v/>
      </c>
      <c r="BJ106" s="4" t="str">
        <f t="shared" si="93"/>
        <v/>
      </c>
      <c r="BM106" s="4" t="str">
        <f t="shared" si="76"/>
        <v/>
      </c>
      <c r="BP106" s="4" t="str">
        <f t="shared" si="77"/>
        <v/>
      </c>
      <c r="BS106" s="4" t="str">
        <f t="shared" si="78"/>
        <v/>
      </c>
      <c r="BV106" s="4" t="str">
        <f t="shared" si="79"/>
        <v/>
      </c>
      <c r="BY106" s="4" t="str">
        <f t="shared" si="80"/>
        <v/>
      </c>
    </row>
    <row r="107" spans="1:79" x14ac:dyDescent="0.2">
      <c r="A107" s="4" t="s">
        <v>1588</v>
      </c>
      <c r="B107" s="4">
        <v>489</v>
      </c>
      <c r="C107" s="4" t="str">
        <f t="shared" si="75"/>
        <v>urn:immetingen:parameter:id:489</v>
      </c>
      <c r="D107" s="4" t="str">
        <f>IFERROR(IF(VLOOKUP($C107,'C'!$A$1:$AA$1998,4,FALSE)=0,IF(VLOOKUP($C107,'C'!$A$1:$AA$1998,7,FALSE)=0,IF(VLOOKUP($C107,'C'!$A$1:$AA$1998,10,FALSE)=0,IF(VLOOKUP($C107,'C'!$A$1:$AA$1998,13,FALSE)=0,IF(VLOOKUP($C107,'C'!$A$1:$AA$1998,16,FALSE)=0,VLOOKUP($C107,'C'!$A$1:$AA$1998,19,FALSE),VLOOKUP($C107,'C'!$A$1:$AA$1998,16,FALSE)),VLOOKUP($C107,'C'!$A$1:$AA$1998,13,FALSE)),VLOOKUP($C107,'C'!$A$1:$AA$1998,10,FALSE)),VLOOKUP($C107,'C'!$A$1:$AA$1998,7,FALSE)),VLOOKUP($C107,'C'!$A$1:$AA$1998,4,FALSE)),"")</f>
        <v/>
      </c>
      <c r="E107" s="4" t="str">
        <f>IFERROR(VLOOKUP($C107,'C'!$A$1:$AA$1998,2,FALSE),"")</f>
        <v/>
      </c>
      <c r="F107" s="4" t="str">
        <f>IFERROR(IF(VLOOKUP($C107,'C'!$A$1:$AA$1998,3,FALSE)=1,"&lt;",""),"")</f>
        <v/>
      </c>
      <c r="G107" s="4" t="str">
        <f>IFERROR(VLOOKUP($C107,'C'!$A$1:$AA$1998,5,FALSE),"")</f>
        <v/>
      </c>
      <c r="H107" s="4" t="str">
        <f>IFERROR(IF(VLOOKUP($C107,'C'!$A$1:$AA$1998,6,FALSE)=1,"&lt;",""),"")</f>
        <v/>
      </c>
      <c r="I107" s="4" t="str">
        <f>IFERROR(VLOOKUP($C107,'C'!$A$1:$AA$1998,8,FALSE), "")</f>
        <v/>
      </c>
      <c r="J107" s="4" t="str">
        <f>IFERROR(IF(VLOOKUP($C107,'C'!$A$1:$AA$1998,9,FALSE)=1,"&lt;",""),"")</f>
        <v/>
      </c>
      <c r="K107" s="4" t="str">
        <f>IFERROR(VLOOKUP($C107,'C'!$A$1:$AA$1998,11,FALSE),"")</f>
        <v/>
      </c>
      <c r="L107" s="4" t="str">
        <f>IFERROR(IF(VLOOKUP($C107,'C'!$A$1:$AA$1998,12,FALSE)=1,"&lt;",""),"")</f>
        <v/>
      </c>
      <c r="M107" s="4" t="str">
        <f>IFERROR(VLOOKUP($C107,'C'!$A$1:$AA$1998,14,FALSE),"")</f>
        <v/>
      </c>
      <c r="N107" s="4" t="str">
        <f>IFERROR(IF(VLOOKUP($C107,'C'!$A$1:$AA$1998,15,FALSE)=1,"&lt;",""),"")</f>
        <v/>
      </c>
      <c r="O107" s="4" t="str">
        <f>IFERROR(VLOOKUP($C107,'C'!$A$1:$AA$1998,17,FALSE),"")</f>
        <v/>
      </c>
      <c r="P107" s="4" t="str">
        <f>IFERROR(IF(VLOOKUP($C107,'C'!$A$1:$AA$1998,18,FALSE)=1,"&lt;",""),"")</f>
        <v/>
      </c>
      <c r="T107" s="4" t="str">
        <f t="shared" si="81"/>
        <v/>
      </c>
      <c r="U107" s="4" t="str">
        <f t="shared" si="82"/>
        <v/>
      </c>
      <c r="V107" s="4" t="str">
        <f t="shared" si="83"/>
        <v/>
      </c>
      <c r="W107" s="4" t="str">
        <f t="shared" si="84"/>
        <v/>
      </c>
      <c r="X107" s="4" t="str">
        <f t="shared" si="85"/>
        <v/>
      </c>
      <c r="Y107" s="4" t="str">
        <f t="shared" si="86"/>
        <v/>
      </c>
      <c r="Z107" s="4" t="str">
        <f t="shared" si="87"/>
        <v/>
      </c>
      <c r="AA107" s="4" t="str">
        <f t="shared" si="88"/>
        <v/>
      </c>
      <c r="AB107" s="4" t="str">
        <f t="shared" si="89"/>
        <v/>
      </c>
      <c r="AC107" s="4" t="str">
        <f t="shared" si="90"/>
        <v/>
      </c>
      <c r="AD107" s="4" t="str">
        <f t="shared" si="91"/>
        <v/>
      </c>
      <c r="AE107" s="4" t="str">
        <f t="shared" si="92"/>
        <v/>
      </c>
      <c r="AI107" s="4">
        <f>IFERROR(IF(VLOOKUP(B107,E!$B$1:$AZ$300,16,FALSE)=0,1000000,VLOOKUP(B107,E!$B$1:$AZ$300,16,FALSE)),1000000)</f>
        <v>1000000</v>
      </c>
      <c r="AO107" s="4" t="str">
        <f t="shared" si="99"/>
        <v/>
      </c>
      <c r="AR107" s="4" t="str">
        <f t="shared" si="105"/>
        <v/>
      </c>
      <c r="AU107" s="4" t="str">
        <f t="shared" si="106"/>
        <v/>
      </c>
      <c r="AX107" s="4" t="str">
        <f t="shared" si="107"/>
        <v/>
      </c>
      <c r="BA107" s="4" t="str">
        <f t="shared" si="108"/>
        <v/>
      </c>
      <c r="BD107" s="4" t="str">
        <f t="shared" si="109"/>
        <v/>
      </c>
      <c r="BJ107" s="4" t="str">
        <f t="shared" si="93"/>
        <v/>
      </c>
      <c r="BK107" s="13"/>
      <c r="BL107" s="13"/>
      <c r="BM107" s="4" t="str">
        <f t="shared" si="76"/>
        <v/>
      </c>
      <c r="BN107" s="13"/>
      <c r="BO107" s="13"/>
      <c r="BP107" s="4" t="str">
        <f t="shared" si="77"/>
        <v/>
      </c>
      <c r="BQ107" s="13"/>
      <c r="BR107" s="13"/>
      <c r="BS107" s="4" t="str">
        <f t="shared" si="78"/>
        <v/>
      </c>
      <c r="BT107" s="13"/>
      <c r="BU107" s="13"/>
      <c r="BV107" s="4" t="str">
        <f t="shared" si="79"/>
        <v/>
      </c>
      <c r="BW107" s="13"/>
      <c r="BX107" s="13"/>
      <c r="BY107" s="4" t="str">
        <f t="shared" si="80"/>
        <v/>
      </c>
      <c r="BZ107" s="13"/>
      <c r="CA107" s="13"/>
    </row>
    <row r="108" spans="1:79" x14ac:dyDescent="0.2">
      <c r="A108" s="4" t="s">
        <v>1589</v>
      </c>
      <c r="B108" s="4">
        <v>399</v>
      </c>
      <c r="C108" s="4" t="str">
        <f t="shared" si="75"/>
        <v>urn:immetingen:parameter:id:399</v>
      </c>
      <c r="D108" s="4" t="str">
        <f>IFERROR(IF(VLOOKUP($C108,'C'!$A$1:$AA$1998,4,FALSE)=0,IF(VLOOKUP($C108,'C'!$A$1:$AA$1998,7,FALSE)=0,IF(VLOOKUP($C108,'C'!$A$1:$AA$1998,10,FALSE)=0,IF(VLOOKUP($C108,'C'!$A$1:$AA$1998,13,FALSE)=0,IF(VLOOKUP($C108,'C'!$A$1:$AA$1998,16,FALSE)=0,VLOOKUP($C108,'C'!$A$1:$AA$1998,19,FALSE),VLOOKUP($C108,'C'!$A$1:$AA$1998,16,FALSE)),VLOOKUP($C108,'C'!$A$1:$AA$1998,13,FALSE)),VLOOKUP($C108,'C'!$A$1:$AA$1998,10,FALSE)),VLOOKUP($C108,'C'!$A$1:$AA$1998,7,FALSE)),VLOOKUP($C108,'C'!$A$1:$AA$1998,4,FALSE)),"")</f>
        <v/>
      </c>
      <c r="E108" s="4" t="str">
        <f>IFERROR(VLOOKUP($C108,'C'!$A$1:$AA$1998,2,FALSE),"")</f>
        <v/>
      </c>
      <c r="F108" s="4" t="str">
        <f>IFERROR(IF(VLOOKUP($C108,'C'!$A$1:$AA$1998,3,FALSE)=1,"&lt;",""),"")</f>
        <v/>
      </c>
      <c r="G108" s="4" t="str">
        <f>IFERROR(VLOOKUP($C108,'C'!$A$1:$AA$1998,5,FALSE),"")</f>
        <v/>
      </c>
      <c r="H108" s="4" t="str">
        <f>IFERROR(IF(VLOOKUP($C108,'C'!$A$1:$AA$1998,6,FALSE)=1,"&lt;",""),"")</f>
        <v/>
      </c>
      <c r="I108" s="4" t="str">
        <f>IFERROR(VLOOKUP($C108,'C'!$A$1:$AA$1998,8,FALSE), "")</f>
        <v/>
      </c>
      <c r="J108" s="4" t="str">
        <f>IFERROR(IF(VLOOKUP($C108,'C'!$A$1:$AA$1998,9,FALSE)=1,"&lt;",""),"")</f>
        <v/>
      </c>
      <c r="K108" s="4" t="str">
        <f>IFERROR(VLOOKUP($C108,'C'!$A$1:$AA$1998,11,FALSE),"")</f>
        <v/>
      </c>
      <c r="L108" s="4" t="str">
        <f>IFERROR(IF(VLOOKUP($C108,'C'!$A$1:$AA$1998,12,FALSE)=1,"&lt;",""),"")</f>
        <v/>
      </c>
      <c r="M108" s="4" t="str">
        <f>IFERROR(VLOOKUP($C108,'C'!$A$1:$AA$1998,14,FALSE),"")</f>
        <v/>
      </c>
      <c r="N108" s="4" t="str">
        <f>IFERROR(IF(VLOOKUP($C108,'C'!$A$1:$AA$1998,15,FALSE)=1,"&lt;",""),"")</f>
        <v/>
      </c>
      <c r="O108" s="4" t="str">
        <f>IFERROR(VLOOKUP($C108,'C'!$A$1:$AA$1998,17,FALSE),"")</f>
        <v/>
      </c>
      <c r="P108" s="4" t="str">
        <f>IFERROR(IF(VLOOKUP($C108,'C'!$A$1:$AA$1998,18,FALSE)=1,"&lt;",""),"")</f>
        <v/>
      </c>
      <c r="T108" s="4" t="str">
        <f t="shared" si="81"/>
        <v/>
      </c>
      <c r="U108" s="4" t="str">
        <f t="shared" si="82"/>
        <v/>
      </c>
      <c r="V108" s="4" t="str">
        <f t="shared" si="83"/>
        <v/>
      </c>
      <c r="W108" s="4" t="str">
        <f t="shared" si="84"/>
        <v/>
      </c>
      <c r="X108" s="4" t="str">
        <f t="shared" si="85"/>
        <v/>
      </c>
      <c r="Y108" s="4" t="str">
        <f t="shared" si="86"/>
        <v/>
      </c>
      <c r="Z108" s="4" t="str">
        <f t="shared" si="87"/>
        <v/>
      </c>
      <c r="AA108" s="4" t="str">
        <f t="shared" si="88"/>
        <v/>
      </c>
      <c r="AB108" s="4" t="str">
        <f t="shared" si="89"/>
        <v/>
      </c>
      <c r="AC108" s="4" t="str">
        <f t="shared" si="90"/>
        <v/>
      </c>
      <c r="AD108" s="4" t="str">
        <f t="shared" si="91"/>
        <v/>
      </c>
      <c r="AE108" s="4" t="str">
        <f t="shared" si="92"/>
        <v/>
      </c>
      <c r="AI108" s="4">
        <f>IFERROR(IF(VLOOKUP(B108,E!$B$1:$AZ$300,16,FALSE)=0,1000000,VLOOKUP(B108,E!$B$1:$AZ$300,16,FALSE)),1000000)</f>
        <v>1000000</v>
      </c>
      <c r="AO108" s="4" t="str">
        <f t="shared" si="99"/>
        <v/>
      </c>
      <c r="AR108" s="4" t="str">
        <f t="shared" si="105"/>
        <v/>
      </c>
      <c r="AU108" s="4" t="str">
        <f t="shared" si="106"/>
        <v/>
      </c>
      <c r="AX108" s="4" t="str">
        <f t="shared" si="107"/>
        <v/>
      </c>
      <c r="BA108" s="4" t="str">
        <f t="shared" si="108"/>
        <v/>
      </c>
      <c r="BD108" s="4" t="str">
        <f t="shared" si="109"/>
        <v/>
      </c>
      <c r="BJ108" s="4" t="str">
        <f t="shared" si="93"/>
        <v/>
      </c>
      <c r="BM108" s="4" t="str">
        <f t="shared" si="76"/>
        <v/>
      </c>
      <c r="BP108" s="4" t="str">
        <f t="shared" si="77"/>
        <v/>
      </c>
      <c r="BS108" s="4" t="str">
        <f t="shared" si="78"/>
        <v/>
      </c>
      <c r="BV108" s="4" t="str">
        <f t="shared" si="79"/>
        <v/>
      </c>
      <c r="BY108" s="4" t="str">
        <f t="shared" si="80"/>
        <v/>
      </c>
    </row>
    <row r="109" spans="1:79" x14ac:dyDescent="0.2">
      <c r="A109" s="4" t="s">
        <v>1590</v>
      </c>
      <c r="B109" s="4">
        <v>1246</v>
      </c>
      <c r="C109" s="4" t="str">
        <f t="shared" si="75"/>
        <v>urn:immetingen:parameter:id:1246</v>
      </c>
      <c r="D109" s="4" t="str">
        <f>IFERROR(IF(VLOOKUP($C109,'C'!$A$1:$AA$1998,4,FALSE)=0,IF(VLOOKUP($C109,'C'!$A$1:$AA$1998,7,FALSE)=0,IF(VLOOKUP($C109,'C'!$A$1:$AA$1998,10,FALSE)=0,IF(VLOOKUP($C109,'C'!$A$1:$AA$1998,13,FALSE)=0,IF(VLOOKUP($C109,'C'!$A$1:$AA$1998,16,FALSE)=0,VLOOKUP($C109,'C'!$A$1:$AA$1998,19,FALSE),VLOOKUP($C109,'C'!$A$1:$AA$1998,16,FALSE)),VLOOKUP($C109,'C'!$A$1:$AA$1998,13,FALSE)),VLOOKUP($C109,'C'!$A$1:$AA$1998,10,FALSE)),VLOOKUP($C109,'C'!$A$1:$AA$1998,7,FALSE)),VLOOKUP($C109,'C'!$A$1:$AA$1998,4,FALSE)),"")</f>
        <v/>
      </c>
      <c r="E109" s="4" t="str">
        <f>IFERROR(VLOOKUP($C109,'C'!$A$1:$AA$1998,2,FALSE),"")</f>
        <v/>
      </c>
      <c r="F109" s="4" t="str">
        <f>IFERROR(IF(VLOOKUP($C109,'C'!$A$1:$AA$1998,3,FALSE)=1,"&lt;",""),"")</f>
        <v/>
      </c>
      <c r="G109" s="4" t="str">
        <f>IFERROR(VLOOKUP($C109,'C'!$A$1:$AA$1998,5,FALSE),"")</f>
        <v/>
      </c>
      <c r="H109" s="4" t="str">
        <f>IFERROR(IF(VLOOKUP($C109,'C'!$A$1:$AA$1998,6,FALSE)=1,"&lt;",""),"")</f>
        <v/>
      </c>
      <c r="I109" s="4" t="str">
        <f>IFERROR(VLOOKUP($C109,'C'!$A$1:$AA$1998,8,FALSE), "")</f>
        <v/>
      </c>
      <c r="J109" s="4" t="str">
        <f>IFERROR(IF(VLOOKUP($C109,'C'!$A$1:$AA$1998,9,FALSE)=1,"&lt;",""),"")</f>
        <v/>
      </c>
      <c r="K109" s="4" t="str">
        <f>IFERROR(VLOOKUP($C109,'C'!$A$1:$AA$1998,11,FALSE),"")</f>
        <v/>
      </c>
      <c r="L109" s="4" t="str">
        <f>IFERROR(IF(VLOOKUP($C109,'C'!$A$1:$AA$1998,12,FALSE)=1,"&lt;",""),"")</f>
        <v/>
      </c>
      <c r="M109" s="4" t="str">
        <f>IFERROR(VLOOKUP($C109,'C'!$A$1:$AA$1998,14,FALSE),"")</f>
        <v/>
      </c>
      <c r="N109" s="4" t="str">
        <f>IFERROR(IF(VLOOKUP($C109,'C'!$A$1:$AA$1998,15,FALSE)=1,"&lt;",""),"")</f>
        <v/>
      </c>
      <c r="O109" s="4" t="str">
        <f>IFERROR(VLOOKUP($C109,'C'!$A$1:$AA$1998,17,FALSE),"")</f>
        <v/>
      </c>
      <c r="P109" s="4" t="str">
        <f>IFERROR(IF(VLOOKUP($C109,'C'!$A$1:$AA$1998,18,FALSE)=1,"&lt;",""),"")</f>
        <v/>
      </c>
      <c r="T109" s="4" t="str">
        <f t="shared" si="81"/>
        <v/>
      </c>
      <c r="U109" s="4" t="str">
        <f t="shared" si="82"/>
        <v/>
      </c>
      <c r="V109" s="4" t="str">
        <f t="shared" si="83"/>
        <v/>
      </c>
      <c r="W109" s="4" t="str">
        <f t="shared" si="84"/>
        <v/>
      </c>
      <c r="X109" s="4" t="str">
        <f t="shared" si="85"/>
        <v/>
      </c>
      <c r="Y109" s="4" t="str">
        <f t="shared" si="86"/>
        <v/>
      </c>
      <c r="Z109" s="4" t="str">
        <f t="shared" si="87"/>
        <v/>
      </c>
      <c r="AA109" s="4" t="str">
        <f t="shared" si="88"/>
        <v/>
      </c>
      <c r="AB109" s="4" t="str">
        <f t="shared" si="89"/>
        <v/>
      </c>
      <c r="AC109" s="4" t="str">
        <f t="shared" si="90"/>
        <v/>
      </c>
      <c r="AD109" s="4" t="str">
        <f t="shared" si="91"/>
        <v/>
      </c>
      <c r="AE109" s="4" t="str">
        <f t="shared" si="92"/>
        <v/>
      </c>
      <c r="AI109" s="4">
        <f>IFERROR(IF(VLOOKUP(B109,E!$B$1:$AZ$300,16,FALSE)=0,1000000,VLOOKUP(B109,E!$B$1:$AZ$300,16,FALSE)),1000000)</f>
        <v>0.2</v>
      </c>
      <c r="AO109" s="4" t="str">
        <f t="shared" si="99"/>
        <v/>
      </c>
      <c r="AR109" s="4" t="str">
        <f t="shared" si="105"/>
        <v/>
      </c>
      <c r="AU109" s="4" t="str">
        <f t="shared" si="106"/>
        <v/>
      </c>
      <c r="AX109" s="4" t="str">
        <f t="shared" si="107"/>
        <v/>
      </c>
      <c r="BA109" s="4" t="str">
        <f t="shared" si="108"/>
        <v/>
      </c>
      <c r="BD109" s="4" t="str">
        <f t="shared" si="109"/>
        <v/>
      </c>
      <c r="BJ109" s="4" t="str">
        <f t="shared" si="93"/>
        <v/>
      </c>
      <c r="BM109" s="4" t="str">
        <f t="shared" si="76"/>
        <v/>
      </c>
      <c r="BP109" s="4" t="str">
        <f t="shared" si="77"/>
        <v/>
      </c>
      <c r="BS109" s="4" t="str">
        <f t="shared" si="78"/>
        <v/>
      </c>
      <c r="BV109" s="4" t="str">
        <f t="shared" si="79"/>
        <v/>
      </c>
      <c r="BY109" s="4" t="str">
        <f t="shared" si="80"/>
        <v/>
      </c>
    </row>
    <row r="110" spans="1:79" x14ac:dyDescent="0.2">
      <c r="A110" s="4" t="s">
        <v>1591</v>
      </c>
      <c r="B110" s="4">
        <v>35</v>
      </c>
      <c r="C110" s="4" t="str">
        <f t="shared" si="75"/>
        <v>urn:immetingen:parameter:id:35</v>
      </c>
      <c r="D110" s="4" t="str">
        <f>IFERROR(IF(VLOOKUP($C110,'C'!$A$1:$AA$1998,4,FALSE)=0,IF(VLOOKUP($C110,'C'!$A$1:$AA$1998,7,FALSE)=0,IF(VLOOKUP($C110,'C'!$A$1:$AA$1998,10,FALSE)=0,IF(VLOOKUP($C110,'C'!$A$1:$AA$1998,13,FALSE)=0,IF(VLOOKUP($C110,'C'!$A$1:$AA$1998,16,FALSE)=0,VLOOKUP($C110,'C'!$A$1:$AA$1998,19,FALSE),VLOOKUP($C110,'C'!$A$1:$AA$1998,16,FALSE)),VLOOKUP($C110,'C'!$A$1:$AA$1998,13,FALSE)),VLOOKUP($C110,'C'!$A$1:$AA$1998,10,FALSE)),VLOOKUP($C110,'C'!$A$1:$AA$1998,7,FALSE)),VLOOKUP($C110,'C'!$A$1:$AA$1998,4,FALSE)),"")</f>
        <v/>
      </c>
      <c r="E110" s="4" t="str">
        <f>IFERROR(VLOOKUP($C110,'C'!$A$1:$AA$1998,2,FALSE),"")</f>
        <v/>
      </c>
      <c r="F110" s="4" t="str">
        <f>IFERROR(IF(VLOOKUP($C110,'C'!$A$1:$AA$1998,3,FALSE)=1,"&lt;",""),"")</f>
        <v/>
      </c>
      <c r="G110" s="4" t="str">
        <f>IFERROR(VLOOKUP($C110,'C'!$A$1:$AA$1998,5,FALSE),"")</f>
        <v/>
      </c>
      <c r="H110" s="4" t="str">
        <f>IFERROR(IF(VLOOKUP($C110,'C'!$A$1:$AA$1998,6,FALSE)=1,"&lt;",""),"")</f>
        <v/>
      </c>
      <c r="I110" s="4" t="str">
        <f>IFERROR(VLOOKUP($C110,'C'!$A$1:$AA$1998,8,FALSE), "")</f>
        <v/>
      </c>
      <c r="J110" s="4" t="str">
        <f>IFERROR(IF(VLOOKUP($C110,'C'!$A$1:$AA$1998,9,FALSE)=1,"&lt;",""),"")</f>
        <v/>
      </c>
      <c r="K110" s="4" t="str">
        <f>IFERROR(VLOOKUP($C110,'C'!$A$1:$AA$1998,11,FALSE),"")</f>
        <v/>
      </c>
      <c r="L110" s="4" t="str">
        <f>IFERROR(IF(VLOOKUP($C110,'C'!$A$1:$AA$1998,12,FALSE)=1,"&lt;",""),"")</f>
        <v/>
      </c>
      <c r="M110" s="4" t="str">
        <f>IFERROR(VLOOKUP($C110,'C'!$A$1:$AA$1998,14,FALSE),"")</f>
        <v/>
      </c>
      <c r="N110" s="4" t="str">
        <f>IFERROR(IF(VLOOKUP($C110,'C'!$A$1:$AA$1998,15,FALSE)=1,"&lt;",""),"")</f>
        <v/>
      </c>
      <c r="O110" s="4" t="str">
        <f>IFERROR(VLOOKUP($C110,'C'!$A$1:$AA$1998,17,FALSE),"")</f>
        <v/>
      </c>
      <c r="P110" s="4" t="str">
        <f>IFERROR(IF(VLOOKUP($C110,'C'!$A$1:$AA$1998,18,FALSE)=1,"&lt;",""),"")</f>
        <v/>
      </c>
      <c r="T110" s="4" t="str">
        <f t="shared" si="81"/>
        <v/>
      </c>
      <c r="U110" s="4" t="str">
        <f t="shared" si="82"/>
        <v/>
      </c>
      <c r="V110" s="4" t="str">
        <f t="shared" si="83"/>
        <v/>
      </c>
      <c r="W110" s="4" t="str">
        <f t="shared" si="84"/>
        <v/>
      </c>
      <c r="X110" s="4" t="str">
        <f t="shared" si="85"/>
        <v/>
      </c>
      <c r="Y110" s="4" t="str">
        <f t="shared" si="86"/>
        <v/>
      </c>
      <c r="Z110" s="4" t="str">
        <f t="shared" si="87"/>
        <v/>
      </c>
      <c r="AA110" s="4" t="str">
        <f t="shared" si="88"/>
        <v/>
      </c>
      <c r="AB110" s="4" t="str">
        <f t="shared" si="89"/>
        <v/>
      </c>
      <c r="AC110" s="4" t="str">
        <f t="shared" si="90"/>
        <v/>
      </c>
      <c r="AD110" s="4" t="str">
        <f t="shared" si="91"/>
        <v/>
      </c>
      <c r="AE110" s="4" t="str">
        <f t="shared" si="92"/>
        <v/>
      </c>
      <c r="AI110" s="4">
        <f>IFERROR(IF(VLOOKUP(B110,E!$B$1:$AZ$300,16,FALSE)=0,1000000,VLOOKUP(B110,E!$B$1:$AZ$300,16,FALSE)),1000000)</f>
        <v>1000000</v>
      </c>
      <c r="AO110" s="57" t="str">
        <f>IF(AP110=-1,IF(SUM(AP110:AP112)=-3,0,(0.7*T110)),AP110)</f>
        <v/>
      </c>
      <c r="AP110" s="47" t="str">
        <f>IF(T110="",T110,IF(AND(U110="&lt;",T110&lt;=$AI110),-1,(IF(U110="&lt;",0.7*T110,T110))))</f>
        <v/>
      </c>
      <c r="AR110" s="57" t="str">
        <f>IF(AS110=-1,IF(SUM(AS110:AS112)=-3,0,(0.7*V110)),AS110)</f>
        <v/>
      </c>
      <c r="AS110" s="47" t="str">
        <f>IF(V110="",V110,IF(AND(W110="&lt;",V110&lt;=$AI110),-1,(IF(W110="&lt;",0.7*V110,V110))))</f>
        <v/>
      </c>
      <c r="AU110" s="57" t="str">
        <f>IF(AV110=-1,IF(SUM(AV110:AV112)=-3,0,(0.7*X110)),AV110)</f>
        <v/>
      </c>
      <c r="AV110" s="47" t="str">
        <f>IF(X110="",X110,IF(AND(Y110="&lt;",X110&lt;=$AI110),-1,(IF(Y110="&lt;",0.7*X110,X110))))</f>
        <v/>
      </c>
      <c r="AX110" s="57" t="str">
        <f>IF(AY110=-1,IF(SUM(AY110:AY112)=-3,0,(0.7*Z110)),AY110)</f>
        <v/>
      </c>
      <c r="AY110" s="47" t="str">
        <f>IF(Z110="",Z110,IF(AND(AA110="&lt;",Z110&lt;=$AI110),-1,(IF(AA110="&lt;",0.7*Z110,Z110))))</f>
        <v/>
      </c>
      <c r="BA110" s="57" t="str">
        <f>IF(BB110=-1,IF(SUM(BB110:BB112)=-3,0,(0.7*AB110)),BB110)</f>
        <v/>
      </c>
      <c r="BB110" s="47" t="str">
        <f>IF(AB110="",AB110,IF(AND(AC110="&lt;",AB110&lt;=$AI110),-1,(IF(AC110="&lt;",0.7*AB110,AB110))))</f>
        <v/>
      </c>
      <c r="BD110" s="57" t="str">
        <f>IF(BE110=-1,IF(SUM(BE110:BE112)=-3,0,(0.7*AD110)),BE110)</f>
        <v/>
      </c>
      <c r="BE110" s="47" t="str">
        <f>IF(AD110="",AD110,IF(AND(AE110="&lt;",AD110&lt;=$AI110),-1,(IF(AE110="&lt;",0.7*AD110,AD110))))</f>
        <v/>
      </c>
      <c r="BJ110" s="4" t="str">
        <f t="shared" si="93"/>
        <v/>
      </c>
      <c r="BM110" s="4" t="str">
        <f t="shared" si="76"/>
        <v/>
      </c>
      <c r="BP110" s="4" t="str">
        <f t="shared" si="77"/>
        <v/>
      </c>
      <c r="BS110" s="4" t="str">
        <f t="shared" si="78"/>
        <v/>
      </c>
      <c r="BV110" s="4" t="str">
        <f t="shared" si="79"/>
        <v/>
      </c>
      <c r="BY110" s="4" t="str">
        <f t="shared" si="80"/>
        <v/>
      </c>
    </row>
    <row r="111" spans="1:79" x14ac:dyDescent="0.2">
      <c r="A111" s="4" t="s">
        <v>1592</v>
      </c>
      <c r="B111" s="4">
        <v>47</v>
      </c>
      <c r="C111" s="4" t="str">
        <f t="shared" si="75"/>
        <v>urn:immetingen:parameter:id:47</v>
      </c>
      <c r="D111" s="38">
        <v>14</v>
      </c>
      <c r="E111" s="4" t="str">
        <f>IFERROR(VLOOKUP($C111,'C'!$A$1:$AA$1998,2,FALSE),"")</f>
        <v/>
      </c>
      <c r="F111" s="4" t="str">
        <f>IFERROR(IF(VLOOKUP($C111,'C'!$A$1:$AA$1998,3,FALSE)=1,"&lt;",""),"")</f>
        <v/>
      </c>
      <c r="G111" s="4" t="str">
        <f>IFERROR(VLOOKUP($C111,'C'!$A$1:$AA$1998,5,FALSE),"")</f>
        <v/>
      </c>
      <c r="H111" s="4" t="str">
        <f>IFERROR(IF(VLOOKUP($C111,'C'!$A$1:$AA$1998,6,FALSE)=1,"&lt;",""),"")</f>
        <v/>
      </c>
      <c r="I111" s="4" t="str">
        <f>IFERROR(VLOOKUP($C111,'C'!$A$1:$AA$1998,8,FALSE), "")</f>
        <v/>
      </c>
      <c r="J111" s="4" t="str">
        <f>IFERROR(IF(VLOOKUP($C111,'C'!$A$1:$AA$1998,9,FALSE)=1,"&lt;",""),"")</f>
        <v/>
      </c>
      <c r="K111" s="4" t="str">
        <f>IFERROR(VLOOKUP($C111,'C'!$A$1:$AA$1998,11,FALSE),"")</f>
        <v/>
      </c>
      <c r="L111" s="4" t="str">
        <f>IFERROR(IF(VLOOKUP($C111,'C'!$A$1:$AA$1998,12,FALSE)=1,"&lt;",""),"")</f>
        <v/>
      </c>
      <c r="M111" s="4" t="str">
        <f>IFERROR(VLOOKUP($C111,'C'!$A$1:$AA$1998,14,FALSE),"")</f>
        <v/>
      </c>
      <c r="N111" s="4" t="str">
        <f>IFERROR(IF(VLOOKUP($C111,'C'!$A$1:$AA$1998,15,FALSE)=1,"&lt;",""),"")</f>
        <v/>
      </c>
      <c r="O111" s="4" t="str">
        <f>IFERROR(VLOOKUP($C111,'C'!$A$1:$AA$1998,17,FALSE),"")</f>
        <v/>
      </c>
      <c r="P111" s="4" t="str">
        <f>IFERROR(IF(VLOOKUP($C111,'C'!$A$1:$AA$1998,18,FALSE)=1,"&lt;",""),"")</f>
        <v/>
      </c>
      <c r="T111" s="4" t="str">
        <f t="shared" si="81"/>
        <v/>
      </c>
      <c r="U111" s="4" t="str">
        <f t="shared" si="82"/>
        <v/>
      </c>
      <c r="V111" s="4" t="str">
        <f t="shared" si="83"/>
        <v/>
      </c>
      <c r="W111" s="4" t="str">
        <f t="shared" si="84"/>
        <v/>
      </c>
      <c r="X111" s="4" t="str">
        <f t="shared" si="85"/>
        <v/>
      </c>
      <c r="Y111" s="4" t="str">
        <f t="shared" si="86"/>
        <v/>
      </c>
      <c r="Z111" s="4" t="str">
        <f t="shared" si="87"/>
        <v/>
      </c>
      <c r="AA111" s="4" t="str">
        <f t="shared" si="88"/>
        <v/>
      </c>
      <c r="AB111" s="4" t="str">
        <f t="shared" si="89"/>
        <v/>
      </c>
      <c r="AC111" s="4" t="str">
        <f t="shared" si="90"/>
        <v/>
      </c>
      <c r="AD111" s="4" t="str">
        <f t="shared" si="91"/>
        <v/>
      </c>
      <c r="AE111" s="4" t="str">
        <f t="shared" si="92"/>
        <v/>
      </c>
      <c r="AI111" s="4">
        <f>IFERROR(IF(VLOOKUP(B111,E!$B$1:$AZ$300,16,FALSE)=0,1000000,VLOOKUP(B111,E!$B$1:$AZ$300,16,FALSE)),1000000)</f>
        <v>1000000</v>
      </c>
      <c r="AO111" s="50" t="str">
        <f>IF(AP111=-1,IF(SUM(AP110:AP112)=-3,0,(0.7*T111)),AP111)</f>
        <v/>
      </c>
      <c r="AP111" s="49" t="str">
        <f>IF(T111="",T111,IF(AND(U111="&lt;",T111&lt;=$AI111),-1,(IF(U111="&lt;",0.7*T111,T111))))</f>
        <v/>
      </c>
      <c r="AR111" s="50" t="str">
        <f>IF(AS111=-1,IF(SUM(AS110:AS112)=-3,0,(0.7*V111)),AS111)</f>
        <v/>
      </c>
      <c r="AS111" s="49" t="str">
        <f>IF(V111="",V111,IF(AND(W111="&lt;",V111&lt;=$AI111),-1,(IF(W111="&lt;",0.7*V111,V111))))</f>
        <v/>
      </c>
      <c r="AU111" s="50" t="str">
        <f>IF(AV111=-1,IF(SUM(AV110:AV112)=-3,0,(0.7*X111)),AV111)</f>
        <v/>
      </c>
      <c r="AV111" s="49" t="str">
        <f>IF(X111="",X111,IF(AND(Y111="&lt;",X111&lt;=$AI111),-1,(IF(Y111="&lt;",0.7*X111,X111))))</f>
        <v/>
      </c>
      <c r="AX111" s="50" t="str">
        <f>IF(AY111=-1,IF(SUM(AY110:AY112)=-3,0,(0.7*Z111)),AY111)</f>
        <v/>
      </c>
      <c r="AY111" s="49" t="str">
        <f>IF(Z111="",Z111,IF(AND(AA111="&lt;",Z111&lt;=$AI111),-1,(IF(AA111="&lt;",0.7*Z111,Z111))))</f>
        <v/>
      </c>
      <c r="BA111" s="50" t="str">
        <f>IF(BB111=-1,IF(SUM(BB110:BB112)=-3,0,(0.7*AB111)),BB111)</f>
        <v/>
      </c>
      <c r="BB111" s="49" t="str">
        <f>IF(AB111="",AB111,IF(AND(AC111="&lt;",AB111&lt;=$AI111),-1,(IF(AC111="&lt;",0.7*AB111,AB111))))</f>
        <v/>
      </c>
      <c r="BD111" s="50" t="str">
        <f>IF(BE111=-1,IF(SUM(BE110:BE112)=-3,0,(0.7*AD111)),BE111)</f>
        <v/>
      </c>
      <c r="BE111" s="49" t="str">
        <f>IF(AD111="",AD111,IF(AND(AE111="&lt;",AD111&lt;=$AI111),-1,(IF(AE111="&lt;",0.7*AD111,AD111))))</f>
        <v/>
      </c>
      <c r="BJ111" s="4" t="str">
        <f t="shared" si="93"/>
        <v/>
      </c>
      <c r="BM111" s="4" t="str">
        <f t="shared" si="76"/>
        <v/>
      </c>
      <c r="BP111" s="4" t="str">
        <f t="shared" si="77"/>
        <v/>
      </c>
      <c r="BS111" s="4" t="str">
        <f t="shared" si="78"/>
        <v/>
      </c>
      <c r="BV111" s="4" t="str">
        <f t="shared" si="79"/>
        <v/>
      </c>
      <c r="BY111" s="4" t="str">
        <f t="shared" si="80"/>
        <v/>
      </c>
    </row>
    <row r="112" spans="1:79" x14ac:dyDescent="0.2">
      <c r="A112" s="4" t="s">
        <v>1593</v>
      </c>
      <c r="B112" s="4">
        <v>54</v>
      </c>
      <c r="C112" s="4" t="str">
        <f t="shared" si="75"/>
        <v>urn:immetingen:parameter:id:54</v>
      </c>
      <c r="D112" s="4" t="str">
        <f>IFERROR(IF(VLOOKUP($C112,'C'!$A$1:$AA$1998,4,FALSE)=0,IF(VLOOKUP($C112,'C'!$A$1:$AA$1998,7,FALSE)=0,IF(VLOOKUP($C112,'C'!$A$1:$AA$1998,10,FALSE)=0,IF(VLOOKUP($C112,'C'!$A$1:$AA$1998,13,FALSE)=0,IF(VLOOKUP($C112,'C'!$A$1:$AA$1998,16,FALSE)=0,VLOOKUP($C112,'C'!$A$1:$AA$1998,19,FALSE),VLOOKUP($C112,'C'!$A$1:$AA$1998,16,FALSE)),VLOOKUP($C112,'C'!$A$1:$AA$1998,13,FALSE)),VLOOKUP($C112,'C'!$A$1:$AA$1998,10,FALSE)),VLOOKUP($C112,'C'!$A$1:$AA$1998,7,FALSE)),VLOOKUP($C112,'C'!$A$1:$AA$1998,4,FALSE)),"")</f>
        <v/>
      </c>
      <c r="E112" s="4" t="str">
        <f>IFERROR(VLOOKUP($C112,'C'!$A$1:$AA$1998,2,FALSE),"")</f>
        <v/>
      </c>
      <c r="F112" s="4" t="str">
        <f>IFERROR(IF(VLOOKUP($C112,'C'!$A$1:$AA$1998,3,FALSE)=1,"&lt;",""),"")</f>
        <v/>
      </c>
      <c r="G112" s="4" t="str">
        <f>IFERROR(VLOOKUP($C112,'C'!$A$1:$AA$1998,5,FALSE),"")</f>
        <v/>
      </c>
      <c r="H112" s="4" t="str">
        <f>IFERROR(IF(VLOOKUP($C112,'C'!$A$1:$AA$1998,6,FALSE)=1,"&lt;",""),"")</f>
        <v/>
      </c>
      <c r="I112" s="4" t="str">
        <f>IFERROR(VLOOKUP($C112,'C'!$A$1:$AA$1998,8,FALSE), "")</f>
        <v/>
      </c>
      <c r="J112" s="4" t="str">
        <f>IFERROR(IF(VLOOKUP($C112,'C'!$A$1:$AA$1998,9,FALSE)=1,"&lt;",""),"")</f>
        <v/>
      </c>
      <c r="K112" s="4" t="str">
        <f>IFERROR(VLOOKUP($C112,'C'!$A$1:$AA$1998,11,FALSE),"")</f>
        <v/>
      </c>
      <c r="L112" s="4" t="str">
        <f>IFERROR(IF(VLOOKUP($C112,'C'!$A$1:$AA$1998,12,FALSE)=1,"&lt;",""),"")</f>
        <v/>
      </c>
      <c r="M112" s="4" t="str">
        <f>IFERROR(VLOOKUP($C112,'C'!$A$1:$AA$1998,14,FALSE),"")</f>
        <v/>
      </c>
      <c r="N112" s="4" t="str">
        <f>IFERROR(IF(VLOOKUP($C112,'C'!$A$1:$AA$1998,15,FALSE)=1,"&lt;",""),"")</f>
        <v/>
      </c>
      <c r="O112" s="4" t="str">
        <f>IFERROR(VLOOKUP($C112,'C'!$A$1:$AA$1998,17,FALSE),"")</f>
        <v/>
      </c>
      <c r="P112" s="4" t="str">
        <f>IFERROR(IF(VLOOKUP($C112,'C'!$A$1:$AA$1998,18,FALSE)=1,"&lt;",""),"")</f>
        <v/>
      </c>
      <c r="T112" s="4" t="str">
        <f t="shared" si="81"/>
        <v/>
      </c>
      <c r="U112" s="4" t="str">
        <f t="shared" si="82"/>
        <v/>
      </c>
      <c r="V112" s="4" t="str">
        <f t="shared" si="83"/>
        <v/>
      </c>
      <c r="W112" s="4" t="str">
        <f t="shared" si="84"/>
        <v/>
      </c>
      <c r="X112" s="4" t="str">
        <f t="shared" si="85"/>
        <v/>
      </c>
      <c r="Y112" s="4" t="str">
        <f t="shared" si="86"/>
        <v/>
      </c>
      <c r="Z112" s="4" t="str">
        <f t="shared" si="87"/>
        <v/>
      </c>
      <c r="AA112" s="4" t="str">
        <f t="shared" si="88"/>
        <v/>
      </c>
      <c r="AB112" s="4" t="str">
        <f t="shared" si="89"/>
        <v/>
      </c>
      <c r="AC112" s="4" t="str">
        <f t="shared" si="90"/>
        <v/>
      </c>
      <c r="AD112" s="4" t="str">
        <f t="shared" si="91"/>
        <v/>
      </c>
      <c r="AE112" s="4" t="str">
        <f t="shared" si="92"/>
        <v/>
      </c>
      <c r="AI112" s="4">
        <f>IFERROR(IF(VLOOKUP(B112,E!$B$1:$AZ$300,16,FALSE)=0,1000000,VLOOKUP(B112,E!$B$1:$AZ$300,16,FALSE)),1000000)</f>
        <v>1000000</v>
      </c>
      <c r="AO112" s="52" t="str">
        <f>IF(AP112=-1,IF(SUM(AP110:AP112)=-3,0,(0.7*T112)),AP112)</f>
        <v/>
      </c>
      <c r="AP112" s="58" t="str">
        <f>IF(T112="",T112,IF(AND(U112="&lt;",T112&lt;=$AI112),-1,(IF(U112="&lt;",0.7*T112,T112))))</f>
        <v/>
      </c>
      <c r="AR112" s="52" t="str">
        <f>IF(AS112=-1,IF(SUM(AS110:AS112)=-3,0,(0.7*V112)),AS112)</f>
        <v/>
      </c>
      <c r="AS112" s="58" t="str">
        <f>IF(V112="",V112,IF(AND(W112="&lt;",V112&lt;=$AI112),-1,(IF(W112="&lt;",0.7*V112,V112))))</f>
        <v/>
      </c>
      <c r="AU112" s="52" t="str">
        <f>IF(AV112=-1,IF(SUM(AV110:AV112)=-3,0,(0.7*X112)),AV112)</f>
        <v/>
      </c>
      <c r="AV112" s="58" t="str">
        <f>IF(X112="",X112,IF(AND(Y112="&lt;",X112&lt;=$AI112),-1,(IF(Y112="&lt;",0.7*X112,X112))))</f>
        <v/>
      </c>
      <c r="AX112" s="52" t="str">
        <f>IF(AY112=-1,IF(SUM(AY110:AY112)=-3,0,(0.7*Z112)),AY112)</f>
        <v/>
      </c>
      <c r="AY112" s="58" t="str">
        <f>IF(Z112="",Z112,IF(AND(AA112="&lt;",Z112&lt;=$AI112),-1,(IF(AA112="&lt;",0.7*Z112,Z112))))</f>
        <v/>
      </c>
      <c r="BA112" s="52" t="str">
        <f>IF(BB112=-1,IF(SUM(BB110:BB112)=-3,0,(0.7*AB112)),BB112)</f>
        <v/>
      </c>
      <c r="BB112" s="58" t="str">
        <f>IF(AB112="",AB112,IF(AND(AC112="&lt;",AB112&lt;=$AI112),-1,(IF(AC112="&lt;",0.7*AB112,AB112))))</f>
        <v/>
      </c>
      <c r="BD112" s="52" t="str">
        <f>IF(BE112=-1,IF(SUM(BE110:BE112)=-3,0,(0.7*AD112)),BE112)</f>
        <v/>
      </c>
      <c r="BE112" s="58" t="str">
        <f>IF(AD112="",AD112,IF(AND(AE112="&lt;",AD112&lt;=$AI112),-1,(IF(AE112="&lt;",0.7*AD112,AD112))))</f>
        <v/>
      </c>
      <c r="BJ112" s="4" t="str">
        <f t="shared" si="93"/>
        <v/>
      </c>
      <c r="BM112" s="4" t="str">
        <f t="shared" si="76"/>
        <v/>
      </c>
      <c r="BP112" s="4" t="str">
        <f t="shared" si="77"/>
        <v/>
      </c>
      <c r="BS112" s="4" t="str">
        <f t="shared" si="78"/>
        <v/>
      </c>
      <c r="BV112" s="4" t="str">
        <f t="shared" si="79"/>
        <v/>
      </c>
      <c r="BY112" s="4" t="str">
        <f t="shared" si="80"/>
        <v/>
      </c>
    </row>
    <row r="113" spans="1:79" x14ac:dyDescent="0.2">
      <c r="A113" s="4" t="s">
        <v>1682</v>
      </c>
      <c r="B113" s="4">
        <v>607</v>
      </c>
      <c r="C113" s="4" t="str">
        <f t="shared" si="75"/>
        <v>urn:immetingen:parameter:id:607</v>
      </c>
      <c r="D113" s="4" t="str">
        <f>IFERROR(IF(VLOOKUP($C113,'C'!$A$1:$AA$1998,4,FALSE)=0,IF(VLOOKUP($C113,'C'!$A$1:$AA$1998,7,FALSE)=0,IF(VLOOKUP($C113,'C'!$A$1:$AA$1998,10,FALSE)=0,IF(VLOOKUP($C113,'C'!$A$1:$AA$1998,13,FALSE)=0,IF(VLOOKUP($C113,'C'!$A$1:$AA$1998,16,FALSE)=0,VLOOKUP($C113,'C'!$A$1:$AA$1998,19,FALSE),VLOOKUP($C113,'C'!$A$1:$AA$1998,16,FALSE)),VLOOKUP($C113,'C'!$A$1:$AA$1998,13,FALSE)),VLOOKUP($C113,'C'!$A$1:$AA$1998,10,FALSE)),VLOOKUP($C113,'C'!$A$1:$AA$1998,7,FALSE)),VLOOKUP($C113,'C'!$A$1:$AA$1998,4,FALSE)),"")</f>
        <v/>
      </c>
      <c r="E113" s="4" t="str">
        <f>IFERROR(VLOOKUP($C113,'C'!$A$1:$AA$1998,2,FALSE),"")</f>
        <v/>
      </c>
      <c r="F113" s="4" t="str">
        <f>IFERROR(IF(VLOOKUP($C113,'C'!$A$1:$AA$1998,3,FALSE)=1,"&lt;",""),"")</f>
        <v/>
      </c>
      <c r="G113" s="4" t="str">
        <f>IFERROR(VLOOKUP($C113,'C'!$A$1:$AA$1998,5,FALSE),"")</f>
        <v/>
      </c>
      <c r="H113" s="4" t="str">
        <f>IFERROR(IF(VLOOKUP($C113,'C'!$A$1:$AA$1998,6,FALSE)=1,"&lt;",""),"")</f>
        <v/>
      </c>
      <c r="I113" s="4" t="str">
        <f>IFERROR(VLOOKUP($C113,'C'!$A$1:$AA$1998,8,FALSE), "")</f>
        <v/>
      </c>
      <c r="J113" s="4" t="str">
        <f>IFERROR(IF(VLOOKUP($C113,'C'!$A$1:$AA$1998,9,FALSE)=1,"&lt;",""),"")</f>
        <v/>
      </c>
      <c r="K113" s="4" t="str">
        <f>IFERROR(VLOOKUP($C113,'C'!$A$1:$AA$1998,11,FALSE),"")</f>
        <v/>
      </c>
      <c r="L113" s="4" t="str">
        <f>IFERROR(IF(VLOOKUP($C113,'C'!$A$1:$AA$1998,12,FALSE)=1,"&lt;",""),"")</f>
        <v/>
      </c>
      <c r="M113" s="4" t="str">
        <f>IFERROR(VLOOKUP($C113,'C'!$A$1:$AA$1998,14,FALSE),"")</f>
        <v/>
      </c>
      <c r="N113" s="4" t="str">
        <f>IFERROR(IF(VLOOKUP($C113,'C'!$A$1:$AA$1998,15,FALSE)=1,"&lt;",""),"")</f>
        <v/>
      </c>
      <c r="O113" s="4" t="str">
        <f>IFERROR(VLOOKUP($C113,'C'!$A$1:$AA$1998,17,FALSE),"")</f>
        <v/>
      </c>
      <c r="P113" s="4" t="str">
        <f>IFERROR(IF(VLOOKUP($C113,'C'!$A$1:$AA$1998,18,FALSE)=1,"&lt;",""),"")</f>
        <v/>
      </c>
      <c r="T113" s="4" t="str">
        <f t="shared" si="81"/>
        <v/>
      </c>
      <c r="U113" s="4" t="str">
        <f t="shared" si="82"/>
        <v/>
      </c>
      <c r="V113" s="4" t="str">
        <f t="shared" si="83"/>
        <v/>
      </c>
      <c r="W113" s="4" t="str">
        <f t="shared" si="84"/>
        <v/>
      </c>
      <c r="X113" s="4" t="str">
        <f t="shared" si="85"/>
        <v/>
      </c>
      <c r="Y113" s="4" t="str">
        <f t="shared" si="86"/>
        <v/>
      </c>
      <c r="Z113" s="4" t="str">
        <f t="shared" si="87"/>
        <v/>
      </c>
      <c r="AA113" s="4" t="str">
        <f t="shared" si="88"/>
        <v/>
      </c>
      <c r="AB113" s="4" t="str">
        <f t="shared" si="89"/>
        <v/>
      </c>
      <c r="AC113" s="4" t="str">
        <f t="shared" si="90"/>
        <v/>
      </c>
      <c r="AD113" s="4" t="str">
        <f t="shared" si="91"/>
        <v/>
      </c>
      <c r="AE113" s="4" t="str">
        <f t="shared" si="92"/>
        <v/>
      </c>
      <c r="AI113" s="4">
        <f>IFERROR(IF(VLOOKUP(B113,E!$B$1:$AZ$300,16,FALSE)=0,1000000,VLOOKUP(B113,E!$B$1:$AZ$300,16,FALSE)),1000000)</f>
        <v>0.6</v>
      </c>
      <c r="AO113" s="59">
        <f>SUM(AO110:AO112)</f>
        <v>0</v>
      </c>
      <c r="AP113" s="60" t="str">
        <f>IF(T109="","",IF(AO113=0,SUM(T109:T111),AO113))</f>
        <v/>
      </c>
      <c r="AR113" s="59">
        <f>SUM(AR110:AR112)</f>
        <v>0</v>
      </c>
      <c r="AS113" s="60" t="str">
        <f>IF(V109="","",IF(AR113=0,SUM(V109:V111),AR113))</f>
        <v/>
      </c>
      <c r="AU113" s="59">
        <f>SUM(AU110:AU112)</f>
        <v>0</v>
      </c>
      <c r="AV113" s="60" t="str">
        <f>IF(X109="","",IF(AU113=0,SUM(X109:X111),AU113))</f>
        <v/>
      </c>
      <c r="AX113" s="59">
        <f>SUM(AX110:AX112)</f>
        <v>0</v>
      </c>
      <c r="AY113" s="60" t="str">
        <f>IF(Z109="","",IF(AX113=0,SUM(Z109:Z111),AX113))</f>
        <v/>
      </c>
      <c r="BA113" s="59">
        <f>SUM(BA110:BA112)</f>
        <v>0</v>
      </c>
      <c r="BB113" s="60" t="str">
        <f>IF(AB109="","",IF(BA113=0,SUM(AB109:AB111),BA113))</f>
        <v/>
      </c>
      <c r="BD113" s="59">
        <f>SUM(BD110:BD112)</f>
        <v>0</v>
      </c>
      <c r="BE113" s="60" t="str">
        <f>IF(AD109="","",IF(BD113=0,SUM(AD109:AD111),BD113))</f>
        <v/>
      </c>
      <c r="BJ113" s="4">
        <f t="shared" si="93"/>
        <v>-1</v>
      </c>
      <c r="BM113" s="4">
        <f t="shared" si="76"/>
        <v>-1</v>
      </c>
      <c r="BP113" s="4">
        <f t="shared" si="77"/>
        <v>-1</v>
      </c>
      <c r="BS113" s="4">
        <f t="shared" si="78"/>
        <v>-1</v>
      </c>
      <c r="BV113" s="4">
        <f t="shared" si="79"/>
        <v>-1</v>
      </c>
      <c r="BY113" s="4">
        <f t="shared" si="80"/>
        <v>-1</v>
      </c>
    </row>
    <row r="114" spans="1:79" x14ac:dyDescent="0.2">
      <c r="A114" s="4" t="s">
        <v>1594</v>
      </c>
      <c r="B114" s="4">
        <v>26</v>
      </c>
      <c r="C114" s="4" t="str">
        <f t="shared" si="75"/>
        <v>urn:immetingen:parameter:id:26</v>
      </c>
      <c r="D114" s="4" t="str">
        <f>IFERROR(IF(VLOOKUP($C114,'C'!$A$1:$AA$1998,4,FALSE)=0,IF(VLOOKUP($C114,'C'!$A$1:$AA$1998,7,FALSE)=0,IF(VLOOKUP($C114,'C'!$A$1:$AA$1998,10,FALSE)=0,IF(VLOOKUP($C114,'C'!$A$1:$AA$1998,13,FALSE)=0,IF(VLOOKUP($C114,'C'!$A$1:$AA$1998,16,FALSE)=0,VLOOKUP($C114,'C'!$A$1:$AA$1998,19,FALSE),VLOOKUP($C114,'C'!$A$1:$AA$1998,16,FALSE)),VLOOKUP($C114,'C'!$A$1:$AA$1998,13,FALSE)),VLOOKUP($C114,'C'!$A$1:$AA$1998,10,FALSE)),VLOOKUP($C114,'C'!$A$1:$AA$1998,7,FALSE)),VLOOKUP($C114,'C'!$A$1:$AA$1998,4,FALSE)),"")</f>
        <v/>
      </c>
      <c r="E114" s="4" t="str">
        <f>IFERROR(VLOOKUP($C114,'C'!$A$1:$AA$1998,2,FALSE),"")</f>
        <v/>
      </c>
      <c r="F114" s="4" t="str">
        <f>IFERROR(IF(VLOOKUP($C114,'C'!$A$1:$AA$1998,3,FALSE)=1,"&lt;",""),"")</f>
        <v/>
      </c>
      <c r="G114" s="4" t="str">
        <f>IFERROR(VLOOKUP($C114,'C'!$A$1:$AA$1998,5,FALSE),"")</f>
        <v/>
      </c>
      <c r="H114" s="4" t="str">
        <f>IFERROR(IF(VLOOKUP($C114,'C'!$A$1:$AA$1998,6,FALSE)=1,"&lt;",""),"")</f>
        <v/>
      </c>
      <c r="I114" s="4" t="str">
        <f>IFERROR(VLOOKUP($C114,'C'!$A$1:$AA$1998,8,FALSE), "")</f>
        <v/>
      </c>
      <c r="J114" s="4" t="str">
        <f>IFERROR(IF(VLOOKUP($C114,'C'!$A$1:$AA$1998,9,FALSE)=1,"&lt;",""),"")</f>
        <v/>
      </c>
      <c r="K114" s="4" t="str">
        <f>IFERROR(VLOOKUP($C114,'C'!$A$1:$AA$1998,11,FALSE),"")</f>
        <v/>
      </c>
      <c r="L114" s="4" t="str">
        <f>IFERROR(IF(VLOOKUP($C114,'C'!$A$1:$AA$1998,12,FALSE)=1,"&lt;",""),"")</f>
        <v/>
      </c>
      <c r="M114" s="4" t="str">
        <f>IFERROR(VLOOKUP($C114,'C'!$A$1:$AA$1998,14,FALSE),"")</f>
        <v/>
      </c>
      <c r="N114" s="4" t="str">
        <f>IFERROR(IF(VLOOKUP($C114,'C'!$A$1:$AA$1998,15,FALSE)=1,"&lt;",""),"")</f>
        <v/>
      </c>
      <c r="O114" s="4" t="str">
        <f>IFERROR(VLOOKUP($C114,'C'!$A$1:$AA$1998,17,FALSE),"")</f>
        <v/>
      </c>
      <c r="P114" s="4" t="str">
        <f>IFERROR(IF(VLOOKUP($C114,'C'!$A$1:$AA$1998,18,FALSE)=1,"&lt;",""),"")</f>
        <v/>
      </c>
      <c r="T114" s="4" t="str">
        <f t="shared" si="81"/>
        <v/>
      </c>
      <c r="U114" s="4" t="str">
        <f t="shared" si="82"/>
        <v/>
      </c>
      <c r="V114" s="4" t="str">
        <f t="shared" si="83"/>
        <v/>
      </c>
      <c r="W114" s="4" t="str">
        <f t="shared" si="84"/>
        <v/>
      </c>
      <c r="X114" s="4" t="str">
        <f t="shared" si="85"/>
        <v/>
      </c>
      <c r="Y114" s="4" t="str">
        <f t="shared" si="86"/>
        <v/>
      </c>
      <c r="Z114" s="4" t="str">
        <f t="shared" si="87"/>
        <v/>
      </c>
      <c r="AA114" s="4" t="str">
        <f t="shared" si="88"/>
        <v/>
      </c>
      <c r="AB114" s="4" t="str">
        <f t="shared" si="89"/>
        <v/>
      </c>
      <c r="AC114" s="4" t="str">
        <f t="shared" si="90"/>
        <v/>
      </c>
      <c r="AD114" s="4" t="str">
        <f t="shared" si="91"/>
        <v/>
      </c>
      <c r="AE114" s="4" t="str">
        <f t="shared" si="92"/>
        <v/>
      </c>
      <c r="AI114" s="4">
        <f>IFERROR(IF(VLOOKUP(B114,E!$B$1:$AZ$300,16,FALSE)=0,1000000,VLOOKUP(B114,E!$B$1:$AZ$300,16,FALSE)),1000000)</f>
        <v>1000000</v>
      </c>
      <c r="AO114" s="57" t="str">
        <f>IF(AP114=-1,IF(SUM(AP114:AP116)=-3,0,(0.7*T114)),AP114)</f>
        <v/>
      </c>
      <c r="AP114" s="47" t="str">
        <f>IF(T114="",T114,IF(AND(U114="&lt;",T114&lt;=$AI114),-1,(IF(U114="&lt;",0.7*T114,T114))))</f>
        <v/>
      </c>
      <c r="AR114" s="57" t="str">
        <f>IF(AS114=-1,IF(SUM(AS114:AS116)=-3,0,(0.7*V114)),AS114)</f>
        <v/>
      </c>
      <c r="AS114" s="47" t="str">
        <f>IF(V114="",V114,IF(AND(W114="&lt;",V114&lt;=$AI114),-1,(IF(W114="&lt;",0.7*V114,V114))))</f>
        <v/>
      </c>
      <c r="AU114" s="57" t="str">
        <f>IF(AV114=-1,IF(SUM(AV114:AV116)=-3,0,(0.7*X114)),AV114)</f>
        <v/>
      </c>
      <c r="AV114" s="47" t="str">
        <f>IF(X114="",X114,IF(AND(Y114="&lt;",X114&lt;=$AI114),-1,(IF(Y114="&lt;",0.7*X114,X114))))</f>
        <v/>
      </c>
      <c r="AX114" s="57" t="str">
        <f>IF(AY114=-1,IF(SUM(AY114:AY116)=-3,0,(0.7*Z114)),AY114)</f>
        <v/>
      </c>
      <c r="AY114" s="47" t="str">
        <f>IF(Z114="",Z114,IF(AND(AA114="&lt;",Z114&lt;=$AI114),-1,(IF(AA114="&lt;",0.7*Z114,Z114))))</f>
        <v/>
      </c>
      <c r="BA114" s="57" t="str">
        <f>IF(BB114=-1,IF(SUM(BB114:BB116)=-3,0,(0.7*AB114)),BB114)</f>
        <v/>
      </c>
      <c r="BB114" s="47" t="str">
        <f>IF(AB114="",AB114,IF(AND(AC114="&lt;",AB114&lt;=$AI114),-1,(IF(AC114="&lt;",0.7*AB114,AB114))))</f>
        <v/>
      </c>
      <c r="BD114" s="57" t="str">
        <f>IF(BE114=-1,IF(SUM(BE114:BE116)=-3,0,(0.7*AD114)),BE114)</f>
        <v/>
      </c>
      <c r="BE114" s="47" t="str">
        <f>IF(AD114="",AD114,IF(AND(AE114="&lt;",AD114&lt;=$AI114),-1,(IF(AE114="&lt;",0.7*AD114,AD114))))</f>
        <v/>
      </c>
      <c r="BJ114" s="4" t="str">
        <f t="shared" si="93"/>
        <v/>
      </c>
      <c r="BM114" s="4" t="str">
        <f t="shared" si="76"/>
        <v/>
      </c>
      <c r="BP114" s="4" t="str">
        <f t="shared" si="77"/>
        <v/>
      </c>
      <c r="BS114" s="4" t="str">
        <f t="shared" si="78"/>
        <v/>
      </c>
      <c r="BV114" s="4" t="str">
        <f t="shared" si="79"/>
        <v/>
      </c>
      <c r="BY114" s="4" t="str">
        <f t="shared" si="80"/>
        <v/>
      </c>
    </row>
    <row r="115" spans="1:79" x14ac:dyDescent="0.2">
      <c r="A115" s="4" t="s">
        <v>1595</v>
      </c>
      <c r="B115" s="4">
        <v>32</v>
      </c>
      <c r="C115" s="4" t="str">
        <f t="shared" si="75"/>
        <v>urn:immetingen:parameter:id:32</v>
      </c>
      <c r="D115" s="4" t="str">
        <f>IFERROR(IF(VLOOKUP($C115,'C'!$A$1:$AA$1998,4,FALSE)=0,IF(VLOOKUP($C115,'C'!$A$1:$AA$1998,7,FALSE)=0,IF(VLOOKUP($C115,'C'!$A$1:$AA$1998,10,FALSE)=0,IF(VLOOKUP($C115,'C'!$A$1:$AA$1998,13,FALSE)=0,IF(VLOOKUP($C115,'C'!$A$1:$AA$1998,16,FALSE)=0,VLOOKUP($C115,'C'!$A$1:$AA$1998,19,FALSE),VLOOKUP($C115,'C'!$A$1:$AA$1998,16,FALSE)),VLOOKUP($C115,'C'!$A$1:$AA$1998,13,FALSE)),VLOOKUP($C115,'C'!$A$1:$AA$1998,10,FALSE)),VLOOKUP($C115,'C'!$A$1:$AA$1998,7,FALSE)),VLOOKUP($C115,'C'!$A$1:$AA$1998,4,FALSE)),"")</f>
        <v/>
      </c>
      <c r="E115" s="4" t="str">
        <f>IFERROR(VLOOKUP($C115,'C'!$A$1:$AA$1998,2,FALSE),"")</f>
        <v/>
      </c>
      <c r="F115" s="4" t="str">
        <f>IFERROR(IF(VLOOKUP($C115,'C'!$A$1:$AA$1998,3,FALSE)=1,"&lt;",""),"")</f>
        <v/>
      </c>
      <c r="G115" s="4" t="str">
        <f>IFERROR(VLOOKUP($C115,'C'!$A$1:$AA$1998,5,FALSE),"")</f>
        <v/>
      </c>
      <c r="H115" s="4" t="str">
        <f>IFERROR(IF(VLOOKUP($C115,'C'!$A$1:$AA$1998,6,FALSE)=1,"&lt;",""),"")</f>
        <v/>
      </c>
      <c r="I115" s="4" t="str">
        <f>IFERROR(VLOOKUP($C115,'C'!$A$1:$AA$1998,8,FALSE), "")</f>
        <v/>
      </c>
      <c r="J115" s="4" t="str">
        <f>IFERROR(IF(VLOOKUP($C115,'C'!$A$1:$AA$1998,9,FALSE)=1,"&lt;",""),"")</f>
        <v/>
      </c>
      <c r="K115" s="4" t="str">
        <f>IFERROR(VLOOKUP($C115,'C'!$A$1:$AA$1998,11,FALSE),"")</f>
        <v/>
      </c>
      <c r="L115" s="4" t="str">
        <f>IFERROR(IF(VLOOKUP($C115,'C'!$A$1:$AA$1998,12,FALSE)=1,"&lt;",""),"")</f>
        <v/>
      </c>
      <c r="M115" s="4" t="str">
        <f>IFERROR(VLOOKUP($C115,'C'!$A$1:$AA$1998,14,FALSE),"")</f>
        <v/>
      </c>
      <c r="N115" s="4" t="str">
        <f>IFERROR(IF(VLOOKUP($C115,'C'!$A$1:$AA$1998,15,FALSE)=1,"&lt;",""),"")</f>
        <v/>
      </c>
      <c r="O115" s="4" t="str">
        <f>IFERROR(VLOOKUP($C115,'C'!$A$1:$AA$1998,17,FALSE),"")</f>
        <v/>
      </c>
      <c r="P115" s="4" t="str">
        <f>IFERROR(IF(VLOOKUP($C115,'C'!$A$1:$AA$1998,18,FALSE)=1,"&lt;",""),"")</f>
        <v/>
      </c>
      <c r="T115" s="4" t="str">
        <f t="shared" si="81"/>
        <v/>
      </c>
      <c r="U115" s="4" t="str">
        <f t="shared" si="82"/>
        <v/>
      </c>
      <c r="V115" s="4" t="str">
        <f t="shared" si="83"/>
        <v/>
      </c>
      <c r="W115" s="4" t="str">
        <f t="shared" si="84"/>
        <v/>
      </c>
      <c r="X115" s="4" t="str">
        <f t="shared" si="85"/>
        <v/>
      </c>
      <c r="Y115" s="4" t="str">
        <f t="shared" si="86"/>
        <v/>
      </c>
      <c r="Z115" s="4" t="str">
        <f t="shared" si="87"/>
        <v/>
      </c>
      <c r="AA115" s="4" t="str">
        <f t="shared" si="88"/>
        <v/>
      </c>
      <c r="AB115" s="4" t="str">
        <f t="shared" si="89"/>
        <v/>
      </c>
      <c r="AC115" s="4" t="str">
        <f t="shared" si="90"/>
        <v/>
      </c>
      <c r="AD115" s="4" t="str">
        <f t="shared" si="91"/>
        <v/>
      </c>
      <c r="AE115" s="4" t="str">
        <f t="shared" si="92"/>
        <v/>
      </c>
      <c r="AI115" s="4">
        <f>IFERROR(IF(VLOOKUP(B115,E!$B$1:$AZ$300,16,FALSE)=0,1000000,VLOOKUP(B115,E!$B$1:$AZ$300,16,FALSE)),1000000)</f>
        <v>1000000</v>
      </c>
      <c r="AO115" s="50" t="str">
        <f>IF(AP115=-1,IF(SUM(AP114:AP116)=-3,0,(0.7*T115)),AP115)</f>
        <v/>
      </c>
      <c r="AP115" s="49" t="str">
        <f>IF(T115="",T115,IF(AND(U115="&lt;",T115&lt;=$AI115),-1,(IF(U115="&lt;",0.7*T115,T115))))</f>
        <v/>
      </c>
      <c r="AR115" s="50" t="str">
        <f>IF(AS115=-1,IF(SUM(AS114:AS116)=-3,0,(0.7*V115)),AS115)</f>
        <v/>
      </c>
      <c r="AS115" s="49" t="str">
        <f>IF(V115="",V115,IF(AND(W115="&lt;",V115&lt;=$AI115),-1,(IF(W115="&lt;",0.7*V115,V115))))</f>
        <v/>
      </c>
      <c r="AU115" s="50" t="str">
        <f>IF(AV115=-1,IF(SUM(AV114:AV116)=-3,0,(0.7*X115)),AV115)</f>
        <v/>
      </c>
      <c r="AV115" s="49" t="str">
        <f>IF(X115="",X115,IF(AND(Y115="&lt;",X115&lt;=$AI115),-1,(IF(Y115="&lt;",0.7*X115,X115))))</f>
        <v/>
      </c>
      <c r="AX115" s="50" t="str">
        <f>IF(AY115=-1,IF(SUM(AY114:AY116)=-3,0,(0.7*Z115)),AY115)</f>
        <v/>
      </c>
      <c r="AY115" s="49" t="str">
        <f>IF(Z115="",Z115,IF(AND(AA115="&lt;",Z115&lt;=$AI115),-1,(IF(AA115="&lt;",0.7*Z115,Z115))))</f>
        <v/>
      </c>
      <c r="BA115" s="50" t="str">
        <f>IF(BB115=-1,IF(SUM(BB114:BB116)=-3,0,(0.7*AB115)),BB115)</f>
        <v/>
      </c>
      <c r="BB115" s="49" t="str">
        <f>IF(AB115="",AB115,IF(AND(AC115="&lt;",AB115&lt;=$AI115),-1,(IF(AC115="&lt;",0.7*AB115,AB115))))</f>
        <v/>
      </c>
      <c r="BD115" s="50" t="str">
        <f>IF(BE115=-1,IF(SUM(BE114:BE116)=-3,0,(0.7*AD115)),BE115)</f>
        <v/>
      </c>
      <c r="BE115" s="49" t="str">
        <f>IF(AD115="",AD115,IF(AND(AE115="&lt;",AD115&lt;=$AI115),-1,(IF(AE115="&lt;",0.7*AD115,AD115))))</f>
        <v/>
      </c>
      <c r="BJ115" s="4" t="str">
        <f t="shared" si="93"/>
        <v/>
      </c>
      <c r="BM115" s="4" t="str">
        <f t="shared" si="76"/>
        <v/>
      </c>
      <c r="BP115" s="4" t="str">
        <f t="shared" si="77"/>
        <v/>
      </c>
      <c r="BS115" s="4" t="str">
        <f t="shared" si="78"/>
        <v/>
      </c>
      <c r="BV115" s="4" t="str">
        <f t="shared" si="79"/>
        <v/>
      </c>
      <c r="BY115" s="4" t="str">
        <f t="shared" si="80"/>
        <v/>
      </c>
    </row>
    <row r="116" spans="1:79" x14ac:dyDescent="0.2">
      <c r="A116" s="4" t="s">
        <v>1821</v>
      </c>
      <c r="B116" s="4">
        <v>44</v>
      </c>
      <c r="C116" s="4" t="str">
        <f t="shared" si="75"/>
        <v>urn:immetingen:parameter:id:44</v>
      </c>
      <c r="D116" s="4" t="str">
        <f>IFERROR(IF(VLOOKUP($C116,'C'!$A$1:$AA$1998,4,FALSE)=0,IF(VLOOKUP($C116,'C'!$A$1:$AA$1998,7,FALSE)=0,IF(VLOOKUP($C116,'C'!$A$1:$AA$1998,10,FALSE)=0,IF(VLOOKUP($C116,'C'!$A$1:$AA$1998,13,FALSE)=0,IF(VLOOKUP($C116,'C'!$A$1:$AA$1998,16,FALSE)=0,VLOOKUP($C116,'C'!$A$1:$AA$1998,19,FALSE),VLOOKUP($C116,'C'!$A$1:$AA$1998,16,FALSE)),VLOOKUP($C116,'C'!$A$1:$AA$1998,13,FALSE)),VLOOKUP($C116,'C'!$A$1:$AA$1998,10,FALSE)),VLOOKUP($C116,'C'!$A$1:$AA$1998,7,FALSE)),VLOOKUP($C116,'C'!$A$1:$AA$1998,4,FALSE)),"")</f>
        <v/>
      </c>
      <c r="E116" s="4" t="str">
        <f>IFERROR(VLOOKUP($C116,'C'!$A$1:$AA$1998,2,FALSE),"")</f>
        <v/>
      </c>
      <c r="F116" s="4" t="str">
        <f>IFERROR(IF(VLOOKUP($C116,'C'!$A$1:$AA$1998,3,FALSE)=1,"&lt;",""),"")</f>
        <v/>
      </c>
      <c r="G116" s="4" t="str">
        <f>IFERROR(VLOOKUP($C116,'C'!$A$1:$AA$1998,5,FALSE),"")</f>
        <v/>
      </c>
      <c r="H116" s="4" t="str">
        <f>IFERROR(IF(VLOOKUP($C116,'C'!$A$1:$AA$1998,6,FALSE)=1,"&lt;",""),"")</f>
        <v/>
      </c>
      <c r="I116" s="4" t="str">
        <f>IFERROR(VLOOKUP($C116,'C'!$A$1:$AA$1998,8,FALSE), "")</f>
        <v/>
      </c>
      <c r="J116" s="4" t="str">
        <f>IFERROR(IF(VLOOKUP($C116,'C'!$A$1:$AA$1998,9,FALSE)=1,"&lt;",""),"")</f>
        <v/>
      </c>
      <c r="K116" s="4" t="str">
        <f>IFERROR(VLOOKUP($C116,'C'!$A$1:$AA$1998,11,FALSE),"")</f>
        <v/>
      </c>
      <c r="L116" s="4" t="str">
        <f>IFERROR(IF(VLOOKUP($C116,'C'!$A$1:$AA$1998,12,FALSE)=1,"&lt;",""),"")</f>
        <v/>
      </c>
      <c r="M116" s="4" t="str">
        <f>IFERROR(VLOOKUP($C116,'C'!$A$1:$AA$1998,14,FALSE),"")</f>
        <v/>
      </c>
      <c r="N116" s="4" t="str">
        <f>IFERROR(IF(VLOOKUP($C116,'C'!$A$1:$AA$1998,15,FALSE)=1,"&lt;",""),"")</f>
        <v/>
      </c>
      <c r="O116" s="4" t="str">
        <f>IFERROR(VLOOKUP($C116,'C'!$A$1:$AA$1998,17,FALSE),"")</f>
        <v/>
      </c>
      <c r="P116" s="4" t="str">
        <f>IFERROR(IF(VLOOKUP($C116,'C'!$A$1:$AA$1998,18,FALSE)=1,"&lt;",""),"")</f>
        <v/>
      </c>
      <c r="T116" s="4" t="str">
        <f t="shared" si="81"/>
        <v/>
      </c>
      <c r="U116" s="4" t="str">
        <f t="shared" si="82"/>
        <v/>
      </c>
      <c r="V116" s="4" t="str">
        <f t="shared" si="83"/>
        <v/>
      </c>
      <c r="W116" s="4" t="str">
        <f t="shared" si="84"/>
        <v/>
      </c>
      <c r="X116" s="4" t="str">
        <f t="shared" si="85"/>
        <v/>
      </c>
      <c r="Y116" s="4" t="str">
        <f t="shared" si="86"/>
        <v/>
      </c>
      <c r="Z116" s="4" t="str">
        <f t="shared" si="87"/>
        <v/>
      </c>
      <c r="AA116" s="4" t="str">
        <f t="shared" si="88"/>
        <v/>
      </c>
      <c r="AB116" s="4" t="str">
        <f t="shared" si="89"/>
        <v/>
      </c>
      <c r="AC116" s="4" t="str">
        <f t="shared" si="90"/>
        <v/>
      </c>
      <c r="AD116" s="4" t="str">
        <f t="shared" si="91"/>
        <v/>
      </c>
      <c r="AE116" s="4" t="str">
        <f t="shared" si="92"/>
        <v/>
      </c>
      <c r="AI116" s="4">
        <f>IFERROR(IF(VLOOKUP(B116,E!$B$1:$AZ$300,16,FALSE)=0,1000000,VLOOKUP(B116,E!$B$1:$AZ$300,16,FALSE)),1000000)</f>
        <v>1000000</v>
      </c>
      <c r="AO116" s="52" t="str">
        <f>IF(AP116=-1,IF(SUM(AP114:AP116)=-3,0,(0.7*T116)),AP116)</f>
        <v/>
      </c>
      <c r="AP116" s="58" t="str">
        <f>IF(T116="",T116,IF(AND(U116="&lt;",T116&lt;=$AI116),-1,(IF(U116="&lt;",0.7*T116,T116))))</f>
        <v/>
      </c>
      <c r="AR116" s="52" t="str">
        <f>IF(AS116=-1,IF(SUM(AS114:AS116)=-3,0,(0.7*V116)),AS116)</f>
        <v/>
      </c>
      <c r="AS116" s="58" t="str">
        <f>IF(V116="",V116,IF(AND(W116="&lt;",V116&lt;=$AI116),-1,(IF(W116="&lt;",0.7*V116,V116))))</f>
        <v/>
      </c>
      <c r="AU116" s="52" t="str">
        <f>IF(AV116=-1,IF(SUM(AV114:AV116)=-3,0,(0.7*X116)),AV116)</f>
        <v/>
      </c>
      <c r="AV116" s="58" t="str">
        <f>IF(X116="",X116,IF(AND(Y116="&lt;",X116&lt;=$AI116),-1,(IF(Y116="&lt;",0.7*X116,X116))))</f>
        <v/>
      </c>
      <c r="AX116" s="52" t="str">
        <f>IF(AY116=-1,IF(SUM(AY114:AY116)=-3,0,(0.7*Z116)),AY116)</f>
        <v/>
      </c>
      <c r="AY116" s="58" t="str">
        <f>IF(Z116="",Z116,IF(AND(AA116="&lt;",Z116&lt;=$AI116),-1,(IF(AA116="&lt;",0.7*Z116,Z116))))</f>
        <v/>
      </c>
      <c r="BA116" s="52" t="str">
        <f>IF(BB116=-1,IF(SUM(BB114:BB116)=-3,0,(0.7*AB116)),BB116)</f>
        <v/>
      </c>
      <c r="BB116" s="58" t="str">
        <f>IF(AB116="",AB116,IF(AND(AC116="&lt;",AB116&lt;=$AI116),-1,(IF(AC116="&lt;",0.7*AB116,AB116))))</f>
        <v/>
      </c>
      <c r="BD116" s="52" t="str">
        <f>IF(BE116=-1,IF(SUM(BE114:BE116)=-3,0,(0.7*AD116)),BE116)</f>
        <v/>
      </c>
      <c r="BE116" s="58" t="str">
        <f>IF(AD116="",AD116,IF(AND(AE116="&lt;",AD116&lt;=$AI116),-1,(IF(AE116="&lt;",0.7*AD116,AD116))))</f>
        <v/>
      </c>
      <c r="BJ116" s="4" t="str">
        <f t="shared" si="93"/>
        <v/>
      </c>
      <c r="BM116" s="4" t="str">
        <f t="shared" si="76"/>
        <v/>
      </c>
      <c r="BP116" s="4" t="str">
        <f t="shared" si="77"/>
        <v/>
      </c>
      <c r="BS116" s="4" t="str">
        <f t="shared" si="78"/>
        <v/>
      </c>
      <c r="BV116" s="4" t="str">
        <f t="shared" si="79"/>
        <v/>
      </c>
      <c r="BY116" s="4" t="str">
        <f t="shared" si="80"/>
        <v/>
      </c>
    </row>
    <row r="117" spans="1:79" x14ac:dyDescent="0.2">
      <c r="A117" s="4" t="s">
        <v>1765</v>
      </c>
      <c r="B117" s="4">
        <v>1595</v>
      </c>
      <c r="C117" s="4" t="str">
        <f t="shared" si="75"/>
        <v>urn:immetingen:parameter:id:1595</v>
      </c>
      <c r="D117" s="4" t="str">
        <f>IFERROR(IF(VLOOKUP($C117,'C'!$A$1:$AA$1998,4,FALSE)=0,IF(VLOOKUP($C117,'C'!$A$1:$AA$1998,7,FALSE)=0,IF(VLOOKUP($C117,'C'!$A$1:$AA$1998,10,FALSE)=0,IF(VLOOKUP($C117,'C'!$A$1:$AA$1998,13,FALSE)=0,IF(VLOOKUP($C117,'C'!$A$1:$AA$1998,16,FALSE)=0,VLOOKUP($C117,'C'!$A$1:$AA$1998,19,FALSE),VLOOKUP($C117,'C'!$A$1:$AA$1998,16,FALSE)),VLOOKUP($C117,'C'!$A$1:$AA$1998,13,FALSE)),VLOOKUP($C117,'C'!$A$1:$AA$1998,10,FALSE)),VLOOKUP($C117,'C'!$A$1:$AA$1998,7,FALSE)),VLOOKUP($C117,'C'!$A$1:$AA$1998,4,FALSE)),"")</f>
        <v/>
      </c>
      <c r="E117" s="4" t="str">
        <f>IFERROR(VLOOKUP($C117,'C'!$A$1:$AA$1998,2,FALSE),"")</f>
        <v/>
      </c>
      <c r="F117" s="4" t="str">
        <f>IFERROR(IF(VLOOKUP($C117,'C'!$A$1:$AA$1998,3,FALSE)=1,"&lt;",""),"")</f>
        <v/>
      </c>
      <c r="G117" s="4" t="str">
        <f>IFERROR(VLOOKUP($C117,'C'!$A$1:$AA$1998,5,FALSE),"")</f>
        <v/>
      </c>
      <c r="H117" s="4" t="str">
        <f>IFERROR(IF(VLOOKUP($C117,'C'!$A$1:$AA$1998,6,FALSE)=1,"&lt;",""),"")</f>
        <v/>
      </c>
      <c r="I117" s="4" t="str">
        <f>IFERROR(VLOOKUP($C117,'C'!$A$1:$AA$1998,8,FALSE), "")</f>
        <v/>
      </c>
      <c r="J117" s="4" t="str">
        <f>IFERROR(IF(VLOOKUP($C117,'C'!$A$1:$AA$1998,9,FALSE)=1,"&lt;",""),"")</f>
        <v/>
      </c>
      <c r="K117" s="4" t="str">
        <f>IFERROR(VLOOKUP($C117,'C'!$A$1:$AA$1998,11,FALSE),"")</f>
        <v/>
      </c>
      <c r="L117" s="4" t="str">
        <f>IFERROR(IF(VLOOKUP($C117,'C'!$A$1:$AA$1998,12,FALSE)=1,"&lt;",""),"")</f>
        <v/>
      </c>
      <c r="M117" s="4" t="str">
        <f>IFERROR(VLOOKUP($C117,'C'!$A$1:$AA$1998,14,FALSE),"")</f>
        <v/>
      </c>
      <c r="N117" s="4" t="str">
        <f>IFERROR(IF(VLOOKUP($C117,'C'!$A$1:$AA$1998,15,FALSE)=1,"&lt;",""),"")</f>
        <v/>
      </c>
      <c r="O117" s="4" t="str">
        <f>IFERROR(VLOOKUP($C117,'C'!$A$1:$AA$1998,17,FALSE),"")</f>
        <v/>
      </c>
      <c r="P117" s="4" t="str">
        <f>IFERROR(IF(VLOOKUP($C117,'C'!$A$1:$AA$1998,18,FALSE)=1,"&lt;",""),"")</f>
        <v/>
      </c>
      <c r="T117" s="4" t="str">
        <f t="shared" si="81"/>
        <v/>
      </c>
      <c r="U117" s="4" t="str">
        <f t="shared" si="82"/>
        <v/>
      </c>
      <c r="V117" s="4" t="str">
        <f t="shared" si="83"/>
        <v/>
      </c>
      <c r="W117" s="4" t="str">
        <f t="shared" si="84"/>
        <v/>
      </c>
      <c r="X117" s="4" t="str">
        <f t="shared" si="85"/>
        <v/>
      </c>
      <c r="Y117" s="4" t="str">
        <f t="shared" si="86"/>
        <v/>
      </c>
      <c r="Z117" s="4" t="str">
        <f t="shared" si="87"/>
        <v/>
      </c>
      <c r="AA117" s="4" t="str">
        <f t="shared" si="88"/>
        <v/>
      </c>
      <c r="AB117" s="4" t="str">
        <f t="shared" si="89"/>
        <v/>
      </c>
      <c r="AC117" s="4" t="str">
        <f t="shared" si="90"/>
        <v/>
      </c>
      <c r="AD117" s="4" t="str">
        <f t="shared" si="91"/>
        <v/>
      </c>
      <c r="AE117" s="4" t="str">
        <f t="shared" si="92"/>
        <v/>
      </c>
      <c r="AI117" s="4">
        <f>IFERROR(IF(VLOOKUP(B117,E!$B$1:$AZ$300,16,FALSE)=0,1000000,VLOOKUP(B117,E!$B$1:$AZ$300,16,FALSE)),1000000)</f>
        <v>0.03</v>
      </c>
      <c r="AO117" s="59">
        <f>SUM(AO114:AO116)</f>
        <v>0</v>
      </c>
      <c r="AP117" s="60" t="str">
        <f>IF(T113="","",IF(AO117=0,SUM(T113:T115),AO117))</f>
        <v/>
      </c>
      <c r="AR117" s="59">
        <f>SUM(AR114:AR116)</f>
        <v>0</v>
      </c>
      <c r="AS117" s="60" t="str">
        <f>IF(V113="","",IF(AR117=0,SUM(V113:V115),AR117))</f>
        <v/>
      </c>
      <c r="AU117" s="59">
        <f>SUM(AU114:AU116)</f>
        <v>0</v>
      </c>
      <c r="AV117" s="60" t="str">
        <f>IF(X113="","",IF(AU117=0,SUM(X113:X115),AU117))</f>
        <v/>
      </c>
      <c r="AX117" s="59">
        <f>SUM(AX114:AX116)</f>
        <v>0</v>
      </c>
      <c r="AY117" s="60" t="str">
        <f>IF(Z113="","",IF(AX117=0,SUM(Z113:Z115),AX117))</f>
        <v/>
      </c>
      <c r="BA117" s="59">
        <f>SUM(BA114:BA116)</f>
        <v>0</v>
      </c>
      <c r="BB117" s="60" t="str">
        <f>IF(AB113="","",IF(BA117=0,SUM(AB113:AB115),BA117))</f>
        <v/>
      </c>
      <c r="BD117" s="59">
        <f>SUM(BD114:BD116)</f>
        <v>0</v>
      </c>
      <c r="BE117" s="60" t="str">
        <f>IF(AD113="","",IF(BD117=0,SUM(AD113:AD115),BD117))</f>
        <v/>
      </c>
      <c r="BJ117" s="4">
        <f t="shared" si="93"/>
        <v>-1</v>
      </c>
      <c r="BM117" s="4">
        <f t="shared" si="76"/>
        <v>-1</v>
      </c>
      <c r="BP117" s="4">
        <f t="shared" si="77"/>
        <v>-1</v>
      </c>
      <c r="BS117" s="4">
        <f t="shared" si="78"/>
        <v>-1</v>
      </c>
      <c r="BV117" s="4">
        <f t="shared" si="79"/>
        <v>-1</v>
      </c>
      <c r="BY117" s="4">
        <f t="shared" si="80"/>
        <v>-1</v>
      </c>
    </row>
    <row r="118" spans="1:79" x14ac:dyDescent="0.2">
      <c r="A118" s="4" t="s">
        <v>1822</v>
      </c>
      <c r="B118" s="4">
        <v>16</v>
      </c>
      <c r="C118" s="4" t="str">
        <f t="shared" si="75"/>
        <v>urn:immetingen:parameter:id:16</v>
      </c>
      <c r="D118" s="4" t="str">
        <f>IFERROR(IF(VLOOKUP($C118,'C'!$A$1:$AA$1998,4,FALSE)=0,IF(VLOOKUP($C118,'C'!$A$1:$AA$1998,7,FALSE)=0,IF(VLOOKUP($C118,'C'!$A$1:$AA$1998,10,FALSE)=0,IF(VLOOKUP($C118,'C'!$A$1:$AA$1998,13,FALSE)=0,IF(VLOOKUP($C118,'C'!$A$1:$AA$1998,16,FALSE)=0,VLOOKUP($C118,'C'!$A$1:$AA$1998,19,FALSE),VLOOKUP($C118,'C'!$A$1:$AA$1998,16,FALSE)),VLOOKUP($C118,'C'!$A$1:$AA$1998,13,FALSE)),VLOOKUP($C118,'C'!$A$1:$AA$1998,10,FALSE)),VLOOKUP($C118,'C'!$A$1:$AA$1998,7,FALSE)),VLOOKUP($C118,'C'!$A$1:$AA$1998,4,FALSE)),"")</f>
        <v/>
      </c>
      <c r="E118" s="4" t="str">
        <f>IFERROR(VLOOKUP($C118,'C'!$A$1:$AA$1998,2,FALSE),"")</f>
        <v/>
      </c>
      <c r="F118" s="4" t="str">
        <f>IFERROR(IF(VLOOKUP($C118,'C'!$A$1:$AA$1998,3,FALSE)=1,"&lt;",""),"")</f>
        <v/>
      </c>
      <c r="G118" s="4" t="str">
        <f>IFERROR(VLOOKUP($C118,'C'!$A$1:$AA$1998,5,FALSE),"")</f>
        <v/>
      </c>
      <c r="H118" s="4" t="str">
        <f>IFERROR(IF(VLOOKUP($C118,'C'!$A$1:$AA$1998,6,FALSE)=1,"&lt;",""),"")</f>
        <v/>
      </c>
      <c r="I118" s="4" t="str">
        <f>IFERROR(VLOOKUP($C118,'C'!$A$1:$AA$1998,8,FALSE), "")</f>
        <v/>
      </c>
      <c r="J118" s="4" t="str">
        <f>IFERROR(IF(VLOOKUP($C118,'C'!$A$1:$AA$1998,9,FALSE)=1,"&lt;",""),"")</f>
        <v/>
      </c>
      <c r="K118" s="4" t="str">
        <f>IFERROR(VLOOKUP($C118,'C'!$A$1:$AA$1998,11,FALSE),"")</f>
        <v/>
      </c>
      <c r="L118" s="4" t="str">
        <f>IFERROR(IF(VLOOKUP($C118,'C'!$A$1:$AA$1998,12,FALSE)=1,"&lt;",""),"")</f>
        <v/>
      </c>
      <c r="M118" s="4" t="str">
        <f>IFERROR(VLOOKUP($C118,'C'!$A$1:$AA$1998,14,FALSE),"")</f>
        <v/>
      </c>
      <c r="N118" s="4" t="str">
        <f>IFERROR(IF(VLOOKUP($C118,'C'!$A$1:$AA$1998,15,FALSE)=1,"&lt;",""),"")</f>
        <v/>
      </c>
      <c r="O118" s="4" t="str">
        <f>IFERROR(VLOOKUP($C118,'C'!$A$1:$AA$1998,17,FALSE),"")</f>
        <v/>
      </c>
      <c r="P118" s="4" t="str">
        <f>IFERROR(IF(VLOOKUP($C118,'C'!$A$1:$AA$1998,18,FALSE)=1,"&lt;",""),"")</f>
        <v/>
      </c>
      <c r="T118" s="4" t="str">
        <f t="shared" si="81"/>
        <v/>
      </c>
      <c r="U118" s="4" t="str">
        <f t="shared" si="82"/>
        <v/>
      </c>
      <c r="V118" s="4" t="str">
        <f t="shared" si="83"/>
        <v/>
      </c>
      <c r="W118" s="4" t="str">
        <f t="shared" si="84"/>
        <v/>
      </c>
      <c r="X118" s="4" t="str">
        <f t="shared" si="85"/>
        <v/>
      </c>
      <c r="Y118" s="4" t="str">
        <f t="shared" si="86"/>
        <v/>
      </c>
      <c r="Z118" s="4" t="str">
        <f t="shared" si="87"/>
        <v/>
      </c>
      <c r="AA118" s="4" t="str">
        <f t="shared" si="88"/>
        <v/>
      </c>
      <c r="AB118" s="4" t="str">
        <f t="shared" si="89"/>
        <v/>
      </c>
      <c r="AC118" s="4" t="str">
        <f t="shared" si="90"/>
        <v/>
      </c>
      <c r="AD118" s="4" t="str">
        <f t="shared" si="91"/>
        <v/>
      </c>
      <c r="AE118" s="4" t="str">
        <f t="shared" si="92"/>
        <v/>
      </c>
      <c r="AI118" s="4">
        <f>IFERROR(IF(VLOOKUP(B118,E!$B$1:$AZ$300,16,FALSE)=0,1000000,VLOOKUP(B118,E!$B$1:$AZ$300,16,FALSE)),1000000)</f>
        <v>1000000</v>
      </c>
      <c r="AO118" s="57" t="str">
        <f>IF(AP118=-1,IF(SUM(AP118:AP120)=-3,0,(0.7*T118)),AP118)</f>
        <v/>
      </c>
      <c r="AP118" s="47" t="str">
        <f>IF(T118="",T118,IF(AND(U118="&lt;",T118&lt;=$AI118),-1,(IF(U118="&lt;",0.7*T118,T118))))</f>
        <v/>
      </c>
      <c r="AR118" s="57" t="str">
        <f>IF(AS118=-1,IF(SUM(AS118:AS120)=-3,0,(0.7*V118)),AS118)</f>
        <v/>
      </c>
      <c r="AS118" s="47" t="str">
        <f>IF(V118="",V118,IF(AND(W118="&lt;",V118&lt;=$AI118),-1,(IF(W118="&lt;",0.7*V118,V118))))</f>
        <v/>
      </c>
      <c r="AU118" s="57" t="str">
        <f>IF(AV118=-1,IF(SUM(AV118:AV120)=-3,0,(0.7*X118)),AV118)</f>
        <v/>
      </c>
      <c r="AV118" s="47" t="str">
        <f>IF(X118="",X118,IF(AND(Y118="&lt;",X118&lt;=$AI118),-1,(IF(Y118="&lt;",0.7*X118,X118))))</f>
        <v/>
      </c>
      <c r="AX118" s="57" t="str">
        <f>IF(AY118=-1,IF(SUM(AY118:AY120)=-3,0,(0.7*Z118)),AY118)</f>
        <v/>
      </c>
      <c r="AY118" s="47" t="str">
        <f>IF(Z118="",Z118,IF(AND(AA118="&lt;",Z118&lt;=$AI118),-1,(IF(AA118="&lt;",0.7*Z118,Z118))))</f>
        <v/>
      </c>
      <c r="BA118" s="57" t="str">
        <f>IF(BB118=-1,IF(SUM(BB118:BB120)=-3,0,(0.7*AB118)),BB118)</f>
        <v/>
      </c>
      <c r="BB118" s="47" t="str">
        <f>IF(AB118="",AB118,IF(AND(AC118="&lt;",AB118&lt;=$AI118),-1,(IF(AC118="&lt;",0.7*AB118,AB118))))</f>
        <v/>
      </c>
      <c r="BD118" s="57" t="str">
        <f>IF(BE118=-1,IF(SUM(BE118:BE120)=-3,0,(0.7*AD118)),BE118)</f>
        <v/>
      </c>
      <c r="BE118" s="47" t="str">
        <f>IF(AD118="",AD118,IF(AND(AE118="&lt;",AD118&lt;=$AI118),-1,(IF(AE118="&lt;",0.7*AD118,AD118))))</f>
        <v/>
      </c>
      <c r="BJ118" s="4" t="str">
        <f t="shared" si="93"/>
        <v/>
      </c>
      <c r="BM118" s="4" t="str">
        <f t="shared" si="76"/>
        <v/>
      </c>
      <c r="BP118" s="4" t="str">
        <f t="shared" si="77"/>
        <v/>
      </c>
      <c r="BS118" s="4" t="str">
        <f t="shared" si="78"/>
        <v/>
      </c>
      <c r="BV118" s="4" t="str">
        <f t="shared" si="79"/>
        <v/>
      </c>
      <c r="BY118" s="4" t="str">
        <f t="shared" si="80"/>
        <v/>
      </c>
    </row>
    <row r="119" spans="1:79" x14ac:dyDescent="0.2">
      <c r="A119" s="4" t="s">
        <v>1823</v>
      </c>
      <c r="B119" s="4">
        <v>18</v>
      </c>
      <c r="C119" s="4" t="str">
        <f t="shared" si="75"/>
        <v>urn:immetingen:parameter:id:18</v>
      </c>
      <c r="D119" s="4" t="str">
        <f>IFERROR(IF(VLOOKUP($C119,'C'!$A$1:$AA$1998,4,FALSE)=0,IF(VLOOKUP($C119,'C'!$A$1:$AA$1998,7,FALSE)=0,IF(VLOOKUP($C119,'C'!$A$1:$AA$1998,10,FALSE)=0,IF(VLOOKUP($C119,'C'!$A$1:$AA$1998,13,FALSE)=0,IF(VLOOKUP($C119,'C'!$A$1:$AA$1998,16,FALSE)=0,VLOOKUP($C119,'C'!$A$1:$AA$1998,19,FALSE),VLOOKUP($C119,'C'!$A$1:$AA$1998,16,FALSE)),VLOOKUP($C119,'C'!$A$1:$AA$1998,13,FALSE)),VLOOKUP($C119,'C'!$A$1:$AA$1998,10,FALSE)),VLOOKUP($C119,'C'!$A$1:$AA$1998,7,FALSE)),VLOOKUP($C119,'C'!$A$1:$AA$1998,4,FALSE)),"")</f>
        <v/>
      </c>
      <c r="E119" s="4" t="str">
        <f>IFERROR(VLOOKUP($C119,'C'!$A$1:$AA$1998,2,FALSE),"")</f>
        <v/>
      </c>
      <c r="F119" s="4" t="str">
        <f>IFERROR(IF(VLOOKUP($C119,'C'!$A$1:$AA$1998,3,FALSE)=1,"&lt;",""),"")</f>
        <v/>
      </c>
      <c r="G119" s="4" t="str">
        <f>IFERROR(VLOOKUP($C119,'C'!$A$1:$AA$1998,5,FALSE),"")</f>
        <v/>
      </c>
      <c r="H119" s="4" t="str">
        <f>IFERROR(IF(VLOOKUP($C119,'C'!$A$1:$AA$1998,6,FALSE)=1,"&lt;",""),"")</f>
        <v/>
      </c>
      <c r="I119" s="4" t="str">
        <f>IFERROR(VLOOKUP($C119,'C'!$A$1:$AA$1998,8,FALSE), "")</f>
        <v/>
      </c>
      <c r="J119" s="4" t="str">
        <f>IFERROR(IF(VLOOKUP($C119,'C'!$A$1:$AA$1998,9,FALSE)=1,"&lt;",""),"")</f>
        <v/>
      </c>
      <c r="K119" s="4" t="str">
        <f>IFERROR(VLOOKUP($C119,'C'!$A$1:$AA$1998,11,FALSE),"")</f>
        <v/>
      </c>
      <c r="L119" s="4" t="str">
        <f>IFERROR(IF(VLOOKUP($C119,'C'!$A$1:$AA$1998,12,FALSE)=1,"&lt;",""),"")</f>
        <v/>
      </c>
      <c r="M119" s="4" t="str">
        <f>IFERROR(VLOOKUP($C119,'C'!$A$1:$AA$1998,14,FALSE),"")</f>
        <v/>
      </c>
      <c r="N119" s="4" t="str">
        <f>IFERROR(IF(VLOOKUP($C119,'C'!$A$1:$AA$1998,15,FALSE)=1,"&lt;",""),"")</f>
        <v/>
      </c>
      <c r="O119" s="4" t="str">
        <f>IFERROR(VLOOKUP($C119,'C'!$A$1:$AA$1998,17,FALSE),"")</f>
        <v/>
      </c>
      <c r="P119" s="4" t="str">
        <f>IFERROR(IF(VLOOKUP($C119,'C'!$A$1:$AA$1998,18,FALSE)=1,"&lt;",""),"")</f>
        <v/>
      </c>
      <c r="T119" s="4" t="str">
        <f t="shared" si="81"/>
        <v/>
      </c>
      <c r="U119" s="4" t="str">
        <f t="shared" si="82"/>
        <v/>
      </c>
      <c r="V119" s="4" t="str">
        <f t="shared" si="83"/>
        <v/>
      </c>
      <c r="W119" s="4" t="str">
        <f t="shared" si="84"/>
        <v/>
      </c>
      <c r="X119" s="4" t="str">
        <f t="shared" si="85"/>
        <v/>
      </c>
      <c r="Y119" s="4" t="str">
        <f t="shared" si="86"/>
        <v/>
      </c>
      <c r="Z119" s="4" t="str">
        <f t="shared" si="87"/>
        <v/>
      </c>
      <c r="AA119" s="4" t="str">
        <f t="shared" si="88"/>
        <v/>
      </c>
      <c r="AB119" s="4" t="str">
        <f t="shared" si="89"/>
        <v/>
      </c>
      <c r="AC119" s="4" t="str">
        <f t="shared" si="90"/>
        <v/>
      </c>
      <c r="AD119" s="4" t="str">
        <f t="shared" si="91"/>
        <v/>
      </c>
      <c r="AE119" s="4" t="str">
        <f t="shared" si="92"/>
        <v/>
      </c>
      <c r="AI119" s="4">
        <f>IFERROR(IF(VLOOKUP(B119,E!$B$1:$AZ$300,16,FALSE)=0,1000000,VLOOKUP(B119,E!$B$1:$AZ$300,16,FALSE)),1000000)</f>
        <v>1000000</v>
      </c>
      <c r="AO119" s="50" t="str">
        <f>IF(AP119=-1,IF(SUM(AP118:AP120)=-3,0,(0.7*T119)),AP119)</f>
        <v/>
      </c>
      <c r="AP119" s="49" t="str">
        <f>IF(T119="",T119,IF(AND(U119="&lt;",T119&lt;=$AI119),-1,(IF(U119="&lt;",0.7*T119,T119))))</f>
        <v/>
      </c>
      <c r="AR119" s="50" t="str">
        <f>IF(AS119=-1,IF(SUM(AS118:AS120)=-3,0,(0.7*V119)),AS119)</f>
        <v/>
      </c>
      <c r="AS119" s="49" t="str">
        <f>IF(V119="",V119,IF(AND(W119="&lt;",V119&lt;=$AI119),-1,(IF(W119="&lt;",0.7*V119,V119))))</f>
        <v/>
      </c>
      <c r="AU119" s="50" t="str">
        <f>IF(AV119=-1,IF(SUM(AV118:AV120)=-3,0,(0.7*X119)),AV119)</f>
        <v/>
      </c>
      <c r="AV119" s="49" t="str">
        <f>IF(X119="",X119,IF(AND(Y119="&lt;",X119&lt;=$AI119),-1,(IF(Y119="&lt;",0.7*X119,X119))))</f>
        <v/>
      </c>
      <c r="AX119" s="50" t="str">
        <f>IF(AY119=-1,IF(SUM(AY118:AY120)=-3,0,(0.7*Z119)),AY119)</f>
        <v/>
      </c>
      <c r="AY119" s="49" t="str">
        <f>IF(Z119="",Z119,IF(AND(AA119="&lt;",Z119&lt;=$AI119),-1,(IF(AA119="&lt;",0.7*Z119,Z119))))</f>
        <v/>
      </c>
      <c r="BA119" s="50" t="str">
        <f>IF(BB119=-1,IF(SUM(BB118:BB120)=-3,0,(0.7*AB119)),BB119)</f>
        <v/>
      </c>
      <c r="BB119" s="49" t="str">
        <f>IF(AB119="",AB119,IF(AND(AC119="&lt;",AB119&lt;=$AI119),-1,(IF(AC119="&lt;",0.7*AB119,AB119))))</f>
        <v/>
      </c>
      <c r="BD119" s="50" t="str">
        <f>IF(BE119=-1,IF(SUM(BE118:BE120)=-3,0,(0.7*AD119)),BE119)</f>
        <v/>
      </c>
      <c r="BE119" s="49" t="str">
        <f>IF(AD119="",AD119,IF(AND(AE119="&lt;",AD119&lt;=$AI119),-1,(IF(AE119="&lt;",0.7*AD119,AD119))))</f>
        <v/>
      </c>
      <c r="BJ119" s="4" t="str">
        <f t="shared" si="93"/>
        <v/>
      </c>
      <c r="BM119" s="4" t="str">
        <f t="shared" si="76"/>
        <v/>
      </c>
      <c r="BP119" s="4" t="str">
        <f t="shared" si="77"/>
        <v/>
      </c>
      <c r="BS119" s="4" t="str">
        <f t="shared" si="78"/>
        <v/>
      </c>
      <c r="BV119" s="4" t="str">
        <f t="shared" si="79"/>
        <v/>
      </c>
      <c r="BY119" s="4" t="str">
        <f t="shared" si="80"/>
        <v/>
      </c>
    </row>
    <row r="120" spans="1:79" x14ac:dyDescent="0.2">
      <c r="A120" s="4" t="s">
        <v>1824</v>
      </c>
      <c r="B120" s="4">
        <v>30</v>
      </c>
      <c r="C120" s="4" t="str">
        <f t="shared" si="75"/>
        <v>urn:immetingen:parameter:id:30</v>
      </c>
      <c r="D120" s="4" t="str">
        <f>IFERROR(IF(VLOOKUP($C120,'C'!$A$1:$AA$1998,4,FALSE)=0,IF(VLOOKUP($C120,'C'!$A$1:$AA$1998,7,FALSE)=0,IF(VLOOKUP($C120,'C'!$A$1:$AA$1998,10,FALSE)=0,IF(VLOOKUP($C120,'C'!$A$1:$AA$1998,13,FALSE)=0,IF(VLOOKUP($C120,'C'!$A$1:$AA$1998,16,FALSE)=0,VLOOKUP($C120,'C'!$A$1:$AA$1998,19,FALSE),VLOOKUP($C120,'C'!$A$1:$AA$1998,16,FALSE)),VLOOKUP($C120,'C'!$A$1:$AA$1998,13,FALSE)),VLOOKUP($C120,'C'!$A$1:$AA$1998,10,FALSE)),VLOOKUP($C120,'C'!$A$1:$AA$1998,7,FALSE)),VLOOKUP($C120,'C'!$A$1:$AA$1998,4,FALSE)),"")</f>
        <v/>
      </c>
      <c r="E120" s="4" t="str">
        <f>IFERROR(VLOOKUP($C120,'C'!$A$1:$AA$1998,2,FALSE),"")</f>
        <v/>
      </c>
      <c r="F120" s="4" t="str">
        <f>IFERROR(IF(VLOOKUP($C120,'C'!$A$1:$AA$1998,3,FALSE)=1,"&lt;",""),"")</f>
        <v/>
      </c>
      <c r="G120" s="4" t="str">
        <f>IFERROR(VLOOKUP($C120,'C'!$A$1:$AA$1998,5,FALSE),"")</f>
        <v/>
      </c>
      <c r="H120" s="4" t="str">
        <f>IFERROR(IF(VLOOKUP($C120,'C'!$A$1:$AA$1998,6,FALSE)=1,"&lt;",""),"")</f>
        <v/>
      </c>
      <c r="I120" s="4" t="str">
        <f>IFERROR(VLOOKUP($C120,'C'!$A$1:$AA$1998,8,FALSE), "")</f>
        <v/>
      </c>
      <c r="J120" s="4" t="str">
        <f>IFERROR(IF(VLOOKUP($C120,'C'!$A$1:$AA$1998,9,FALSE)=1,"&lt;",""),"")</f>
        <v/>
      </c>
      <c r="K120" s="4" t="str">
        <f>IFERROR(VLOOKUP($C120,'C'!$A$1:$AA$1998,11,FALSE),"")</f>
        <v/>
      </c>
      <c r="L120" s="4" t="str">
        <f>IFERROR(IF(VLOOKUP($C120,'C'!$A$1:$AA$1998,12,FALSE)=1,"&lt;",""),"")</f>
        <v/>
      </c>
      <c r="M120" s="4" t="str">
        <f>IFERROR(VLOOKUP($C120,'C'!$A$1:$AA$1998,14,FALSE),"")</f>
        <v/>
      </c>
      <c r="N120" s="4" t="str">
        <f>IFERROR(IF(VLOOKUP($C120,'C'!$A$1:$AA$1998,15,FALSE)=1,"&lt;",""),"")</f>
        <v/>
      </c>
      <c r="O120" s="4" t="str">
        <f>IFERROR(VLOOKUP($C120,'C'!$A$1:$AA$1998,17,FALSE),"")</f>
        <v/>
      </c>
      <c r="P120" s="4" t="str">
        <f>IFERROR(IF(VLOOKUP($C120,'C'!$A$1:$AA$1998,18,FALSE)=1,"&lt;",""),"")</f>
        <v/>
      </c>
      <c r="T120" s="4" t="str">
        <f t="shared" si="81"/>
        <v/>
      </c>
      <c r="U120" s="4" t="str">
        <f t="shared" si="82"/>
        <v/>
      </c>
      <c r="V120" s="4" t="str">
        <f t="shared" si="83"/>
        <v/>
      </c>
      <c r="W120" s="4" t="str">
        <f t="shared" si="84"/>
        <v/>
      </c>
      <c r="X120" s="4" t="str">
        <f t="shared" si="85"/>
        <v/>
      </c>
      <c r="Y120" s="4" t="str">
        <f t="shared" si="86"/>
        <v/>
      </c>
      <c r="Z120" s="4" t="str">
        <f t="shared" si="87"/>
        <v/>
      </c>
      <c r="AA120" s="4" t="str">
        <f t="shared" si="88"/>
        <v/>
      </c>
      <c r="AB120" s="4" t="str">
        <f t="shared" si="89"/>
        <v/>
      </c>
      <c r="AC120" s="4" t="str">
        <f t="shared" si="90"/>
        <v/>
      </c>
      <c r="AD120" s="4" t="str">
        <f t="shared" si="91"/>
        <v/>
      </c>
      <c r="AE120" s="4" t="str">
        <f t="shared" si="92"/>
        <v/>
      </c>
      <c r="AI120" s="4">
        <f>IFERROR(IF(VLOOKUP(B120,E!$B$1:$AZ$300,16,FALSE)=0,1000000,VLOOKUP(B120,E!$B$1:$AZ$300,16,FALSE)),1000000)</f>
        <v>1000000</v>
      </c>
      <c r="AO120" s="52" t="str">
        <f>IF(AP120=-1,IF(SUM(AP118:AP120)=-3,0,(0.7*T120)),AP120)</f>
        <v/>
      </c>
      <c r="AP120" s="58" t="str">
        <f>IF(T120="",T120,IF(AND(U120="&lt;",T120&lt;=$AI120),-1,(IF(U120="&lt;",0.7*T120,T120))))</f>
        <v/>
      </c>
      <c r="AR120" s="52" t="str">
        <f>IF(AS120=-1,IF(SUM(AS118:AS120)=-3,0,(0.7*V120)),AS120)</f>
        <v/>
      </c>
      <c r="AS120" s="58" t="str">
        <f>IF(V120="",V120,IF(AND(W120="&lt;",V120&lt;=$AI120),-1,(IF(W120="&lt;",0.7*V120,V120))))</f>
        <v/>
      </c>
      <c r="AU120" s="52" t="str">
        <f>IF(AV120=-1,IF(SUM(AV118:AV120)=-3,0,(0.7*X120)),AV120)</f>
        <v/>
      </c>
      <c r="AV120" s="58" t="str">
        <f>IF(X120="",X120,IF(AND(Y120="&lt;",X120&lt;=$AI120),-1,(IF(Y120="&lt;",0.7*X120,X120))))</f>
        <v/>
      </c>
      <c r="AX120" s="52" t="str">
        <f>IF(AY120=-1,IF(SUM(AY118:AY120)=-3,0,(0.7*Z120)),AY120)</f>
        <v/>
      </c>
      <c r="AY120" s="58" t="str">
        <f>IF(Z120="",Z120,IF(AND(AA120="&lt;",Z120&lt;=$AI120),-1,(IF(AA120="&lt;",0.7*Z120,Z120))))</f>
        <v/>
      </c>
      <c r="BA120" s="52" t="str">
        <f>IF(BB120=-1,IF(SUM(BB118:BB120)=-3,0,(0.7*AB120)),BB120)</f>
        <v/>
      </c>
      <c r="BB120" s="58" t="str">
        <f>IF(AB120="",AB120,IF(AND(AC120="&lt;",AB120&lt;=$AI120),-1,(IF(AC120="&lt;",0.7*AB120,AB120))))</f>
        <v/>
      </c>
      <c r="BD120" s="52" t="str">
        <f>IF(BE120=-1,IF(SUM(BE118:BE120)=-3,0,(0.7*AD120)),BE120)</f>
        <v/>
      </c>
      <c r="BE120" s="58" t="str">
        <f>IF(AD120="",AD120,IF(AND(AE120="&lt;",AD120&lt;=$AI120),-1,(IF(AE120="&lt;",0.7*AD120,AD120))))</f>
        <v/>
      </c>
      <c r="BJ120" s="4" t="str">
        <f t="shared" si="93"/>
        <v/>
      </c>
      <c r="BM120" s="4" t="str">
        <f t="shared" si="76"/>
        <v/>
      </c>
      <c r="BP120" s="4" t="str">
        <f t="shared" si="77"/>
        <v/>
      </c>
      <c r="BS120" s="4" t="str">
        <f t="shared" si="78"/>
        <v/>
      </c>
      <c r="BV120" s="4" t="str">
        <f t="shared" si="79"/>
        <v/>
      </c>
      <c r="BY120" s="4" t="str">
        <f t="shared" si="80"/>
        <v/>
      </c>
    </row>
    <row r="121" spans="1:79" x14ac:dyDescent="0.2">
      <c r="A121" s="4" t="s">
        <v>1766</v>
      </c>
      <c r="B121" s="4">
        <v>1533</v>
      </c>
      <c r="C121" s="4" t="str">
        <f t="shared" si="75"/>
        <v>urn:immetingen:parameter:id:1533</v>
      </c>
      <c r="D121" s="4" t="str">
        <f>IFERROR(IF(VLOOKUP($C121,'C'!$A$1:$AA$1998,4,FALSE)=0,IF(VLOOKUP($C121,'C'!$A$1:$AA$1998,7,FALSE)=0,IF(VLOOKUP($C121,'C'!$A$1:$AA$1998,10,FALSE)=0,IF(VLOOKUP($C121,'C'!$A$1:$AA$1998,13,FALSE)=0,IF(VLOOKUP($C121,'C'!$A$1:$AA$1998,16,FALSE)=0,VLOOKUP($C121,'C'!$A$1:$AA$1998,19,FALSE),VLOOKUP($C121,'C'!$A$1:$AA$1998,16,FALSE)),VLOOKUP($C121,'C'!$A$1:$AA$1998,13,FALSE)),VLOOKUP($C121,'C'!$A$1:$AA$1998,10,FALSE)),VLOOKUP($C121,'C'!$A$1:$AA$1998,7,FALSE)),VLOOKUP($C121,'C'!$A$1:$AA$1998,4,FALSE)),"")</f>
        <v/>
      </c>
      <c r="E121" s="4" t="str">
        <f>IFERROR(VLOOKUP($C121,'C'!$A$1:$AA$1998,2,FALSE),"")</f>
        <v/>
      </c>
      <c r="F121" s="4" t="str">
        <f>IFERROR(IF(VLOOKUP($C121,'C'!$A$1:$AA$1998,3,FALSE)=1,"&lt;",""),"")</f>
        <v/>
      </c>
      <c r="G121" s="4" t="str">
        <f>IFERROR(VLOOKUP($C121,'C'!$A$1:$AA$1998,5,FALSE),"")</f>
        <v/>
      </c>
      <c r="H121" s="4" t="str">
        <f>IFERROR(IF(VLOOKUP($C121,'C'!$A$1:$AA$1998,6,FALSE)=1,"&lt;",""),"")</f>
        <v/>
      </c>
      <c r="I121" s="4" t="str">
        <f>IFERROR(VLOOKUP($C121,'C'!$A$1:$AA$1998,8,FALSE), "")</f>
        <v/>
      </c>
      <c r="J121" s="4" t="str">
        <f>IFERROR(IF(VLOOKUP($C121,'C'!$A$1:$AA$1998,9,FALSE)=1,"&lt;",""),"")</f>
        <v/>
      </c>
      <c r="K121" s="4" t="str">
        <f>IFERROR(VLOOKUP($C121,'C'!$A$1:$AA$1998,11,FALSE),"")</f>
        <v/>
      </c>
      <c r="L121" s="4" t="str">
        <f>IFERROR(IF(VLOOKUP($C121,'C'!$A$1:$AA$1998,12,FALSE)=1,"&lt;",""),"")</f>
        <v/>
      </c>
      <c r="M121" s="4" t="str">
        <f>IFERROR(VLOOKUP($C121,'C'!$A$1:$AA$1998,14,FALSE),"")</f>
        <v/>
      </c>
      <c r="N121" s="4" t="str">
        <f>IFERROR(IF(VLOOKUP($C121,'C'!$A$1:$AA$1998,15,FALSE)=1,"&lt;",""),"")</f>
        <v/>
      </c>
      <c r="O121" s="4" t="str">
        <f>IFERROR(VLOOKUP($C121,'C'!$A$1:$AA$1998,17,FALSE),"")</f>
        <v/>
      </c>
      <c r="P121" s="4" t="str">
        <f>IFERROR(IF(VLOOKUP($C121,'C'!$A$1:$AA$1998,18,FALSE)=1,"&lt;",""),"")</f>
        <v/>
      </c>
      <c r="T121" s="4" t="str">
        <f t="shared" si="81"/>
        <v/>
      </c>
      <c r="U121" s="4" t="str">
        <f t="shared" si="82"/>
        <v/>
      </c>
      <c r="V121" s="4" t="str">
        <f t="shared" si="83"/>
        <v/>
      </c>
      <c r="W121" s="4" t="str">
        <f t="shared" si="84"/>
        <v/>
      </c>
      <c r="X121" s="4" t="str">
        <f t="shared" si="85"/>
        <v/>
      </c>
      <c r="Y121" s="4" t="str">
        <f t="shared" si="86"/>
        <v/>
      </c>
      <c r="Z121" s="4" t="str">
        <f t="shared" si="87"/>
        <v/>
      </c>
      <c r="AA121" s="4" t="str">
        <f t="shared" si="88"/>
        <v/>
      </c>
      <c r="AB121" s="4" t="str">
        <f t="shared" si="89"/>
        <v/>
      </c>
      <c r="AC121" s="4" t="str">
        <f t="shared" si="90"/>
        <v/>
      </c>
      <c r="AD121" s="4" t="str">
        <f t="shared" si="91"/>
        <v/>
      </c>
      <c r="AE121" s="4" t="str">
        <f t="shared" si="92"/>
        <v/>
      </c>
      <c r="AI121" s="4">
        <f>IFERROR(IF(VLOOKUP(B121,E!$B$1:$AZ$300,16,FALSE)=0,1000000,VLOOKUP(B121,E!$B$1:$AZ$300,16,FALSE)),1000000)</f>
        <v>0.03</v>
      </c>
      <c r="AO121" s="59">
        <f>SUM(AO118:AO120)</f>
        <v>0</v>
      </c>
      <c r="AP121" s="60" t="str">
        <f>IF(T117="","",IF(AO121=0,SUM(T117:T119),AO121))</f>
        <v/>
      </c>
      <c r="AR121" s="59">
        <f>SUM(AR118:AR120)</f>
        <v>0</v>
      </c>
      <c r="AS121" s="60" t="str">
        <f>IF(V117="","",IF(AR121=0,SUM(V117:V119),AR121))</f>
        <v/>
      </c>
      <c r="AU121" s="59">
        <f>SUM(AU118:AU120)</f>
        <v>0</v>
      </c>
      <c r="AV121" s="60" t="str">
        <f>IF(X117="","",IF(AU121=0,SUM(X117:X119),AU121))</f>
        <v/>
      </c>
      <c r="AX121" s="59">
        <f>SUM(AX118:AX120)</f>
        <v>0</v>
      </c>
      <c r="AY121" s="60" t="str">
        <f>IF(Z117="","",IF(AX121=0,SUM(Z117:Z119),AX121))</f>
        <v/>
      </c>
      <c r="BA121" s="59">
        <f>SUM(BA118:BA120)</f>
        <v>0</v>
      </c>
      <c r="BB121" s="60" t="str">
        <f>IF(AB117="","",IF(BA121=0,SUM(AB117:AB119),BA121))</f>
        <v/>
      </c>
      <c r="BD121" s="59">
        <f>SUM(BD118:BD120)</f>
        <v>0</v>
      </c>
      <c r="BE121" s="60" t="str">
        <f>IF(AD117="","",IF(BD121=0,SUM(AD117:AD119),BD121))</f>
        <v/>
      </c>
      <c r="BJ121" s="4">
        <f t="shared" si="93"/>
        <v>-1</v>
      </c>
      <c r="BM121" s="4">
        <f t="shared" si="76"/>
        <v>-1</v>
      </c>
      <c r="BP121" s="4">
        <f t="shared" si="77"/>
        <v>-1</v>
      </c>
      <c r="BS121" s="4">
        <f t="shared" si="78"/>
        <v>-1</v>
      </c>
      <c r="BV121" s="4">
        <f t="shared" si="79"/>
        <v>-1</v>
      </c>
      <c r="BY121" s="4">
        <f t="shared" si="80"/>
        <v>-1</v>
      </c>
    </row>
    <row r="122" spans="1:79" x14ac:dyDescent="0.2">
      <c r="A122" s="4" t="s">
        <v>1767</v>
      </c>
      <c r="B122" s="4">
        <v>1387</v>
      </c>
      <c r="C122" s="4" t="str">
        <f t="shared" si="75"/>
        <v>urn:immetingen:parameter:id:1387</v>
      </c>
      <c r="D122" s="4" t="str">
        <f>IFERROR(IF(VLOOKUP($C122,'C'!$A$1:$AA$1998,4,FALSE)=0,IF(VLOOKUP($C122,'C'!$A$1:$AA$1998,7,FALSE)=0,IF(VLOOKUP($C122,'C'!$A$1:$AA$1998,10,FALSE)=0,IF(VLOOKUP($C122,'C'!$A$1:$AA$1998,13,FALSE)=0,IF(VLOOKUP($C122,'C'!$A$1:$AA$1998,16,FALSE)=0,VLOOKUP($C122,'C'!$A$1:$AA$1998,19,FALSE),VLOOKUP($C122,'C'!$A$1:$AA$1998,16,FALSE)),VLOOKUP($C122,'C'!$A$1:$AA$1998,13,FALSE)),VLOOKUP($C122,'C'!$A$1:$AA$1998,10,FALSE)),VLOOKUP($C122,'C'!$A$1:$AA$1998,7,FALSE)),VLOOKUP($C122,'C'!$A$1:$AA$1998,4,FALSE)),"")</f>
        <v/>
      </c>
      <c r="E122" s="4" t="str">
        <f>IFERROR(VLOOKUP($C122,'C'!$A$1:$AA$1998,2,FALSE),"")</f>
        <v/>
      </c>
      <c r="F122" s="4" t="str">
        <f>IFERROR(IF(VLOOKUP($C122,'C'!$A$1:$AA$1998,3,FALSE)=1,"&lt;",""),"")</f>
        <v/>
      </c>
      <c r="G122" s="4" t="str">
        <f>IFERROR(VLOOKUP($C122,'C'!$A$1:$AA$1998,5,FALSE),"")</f>
        <v/>
      </c>
      <c r="H122" s="4" t="str">
        <f>IFERROR(IF(VLOOKUP($C122,'C'!$A$1:$AA$1998,6,FALSE)=1,"&lt;",""),"")</f>
        <v/>
      </c>
      <c r="I122" s="4" t="str">
        <f>IFERROR(VLOOKUP($C122,'C'!$A$1:$AA$1998,8,FALSE), "")</f>
        <v/>
      </c>
      <c r="J122" s="4" t="str">
        <f>IFERROR(IF(VLOOKUP($C122,'C'!$A$1:$AA$1998,9,FALSE)=1,"&lt;",""),"")</f>
        <v/>
      </c>
      <c r="K122" s="4" t="str">
        <f>IFERROR(VLOOKUP($C122,'C'!$A$1:$AA$1998,11,FALSE),"")</f>
        <v/>
      </c>
      <c r="L122" s="4" t="str">
        <f>IFERROR(IF(VLOOKUP($C122,'C'!$A$1:$AA$1998,12,FALSE)=1,"&lt;",""),"")</f>
        <v/>
      </c>
      <c r="M122" s="4" t="str">
        <f>IFERROR(VLOOKUP($C122,'C'!$A$1:$AA$1998,14,FALSE),"")</f>
        <v/>
      </c>
      <c r="N122" s="4" t="str">
        <f>IFERROR(IF(VLOOKUP($C122,'C'!$A$1:$AA$1998,15,FALSE)=1,"&lt;",""),"")</f>
        <v/>
      </c>
      <c r="O122" s="4" t="str">
        <f>IFERROR(VLOOKUP($C122,'C'!$A$1:$AA$1998,17,FALSE),"")</f>
        <v/>
      </c>
      <c r="P122" s="4" t="str">
        <f>IFERROR(IF(VLOOKUP($C122,'C'!$A$1:$AA$1998,18,FALSE)=1,"&lt;",""),"")</f>
        <v/>
      </c>
      <c r="T122" s="4" t="str">
        <f t="shared" si="81"/>
        <v/>
      </c>
      <c r="U122" s="4" t="str">
        <f t="shared" si="82"/>
        <v/>
      </c>
      <c r="V122" s="4" t="str">
        <f t="shared" si="83"/>
        <v/>
      </c>
      <c r="W122" s="4" t="str">
        <f t="shared" si="84"/>
        <v/>
      </c>
      <c r="X122" s="4" t="str">
        <f t="shared" si="85"/>
        <v/>
      </c>
      <c r="Y122" s="4" t="str">
        <f t="shared" si="86"/>
        <v/>
      </c>
      <c r="Z122" s="4" t="str">
        <f t="shared" si="87"/>
        <v/>
      </c>
      <c r="AA122" s="4" t="str">
        <f t="shared" si="88"/>
        <v/>
      </c>
      <c r="AB122" s="4" t="str">
        <f t="shared" si="89"/>
        <v/>
      </c>
      <c r="AC122" s="4" t="str">
        <f t="shared" si="90"/>
        <v/>
      </c>
      <c r="AD122" s="4" t="str">
        <f t="shared" si="91"/>
        <v/>
      </c>
      <c r="AE122" s="4" t="str">
        <f t="shared" si="92"/>
        <v/>
      </c>
      <c r="AI122" s="4">
        <f>IFERROR(IF(VLOOKUP(B122,E!$B$1:$AZ$300,16,FALSE)=0,1000000,VLOOKUP(B122,E!$B$1:$AZ$300,16,FALSE)),1000000)</f>
        <v>5.0000000000000001E-3</v>
      </c>
      <c r="AO122" s="4" t="str">
        <f>IF(T122="",T122,IF(AND(U122="&lt;",T122&lt;=$AI122),-1,(IF(U122="&lt;",0.7*T122,T122))))</f>
        <v/>
      </c>
      <c r="AR122" s="4" t="str">
        <f t="shared" ref="AR122:AR123" si="110">IF(V122="",V122,IF(AND(W122="&lt;",V122&lt;=$AI122),-1,(IF(W122="&lt;",0.7*V122,V122))))</f>
        <v/>
      </c>
      <c r="AU122" s="4" t="str">
        <f t="shared" ref="AU122:AU123" si="111">IF(X122="",X122,IF(AND(Y122="&lt;",X122&lt;=$AI122),-1,(IF(Y122="&lt;",0.7*X122,X122))))</f>
        <v/>
      </c>
      <c r="AX122" s="4" t="str">
        <f t="shared" ref="AX122:AX123" si="112">IF(Z122="",Z122,IF(AND(AA122="&lt;",Z122&lt;=$AI122),-1,(IF(AA122="&lt;",0.7*Z122,Z122))))</f>
        <v/>
      </c>
      <c r="BA122" s="4" t="str">
        <f t="shared" ref="BA122:BA123" si="113">IF(AB122="",AB122,IF(AND(AC122="&lt;",AB122&lt;=$AI122),-1,(IF(AC122="&lt;",0.7*AB122,AB122))))</f>
        <v/>
      </c>
      <c r="BD122" s="4" t="str">
        <f t="shared" ref="BD122:BD123" si="114">IF(AD122="",AD122,IF(AND(AE122="&lt;",AD122&lt;=$AI122),-1,(IF(AE122="&lt;",0.7*AD122,AD122))))</f>
        <v/>
      </c>
      <c r="BJ122" s="4" t="str">
        <f t="shared" si="93"/>
        <v/>
      </c>
      <c r="BM122" s="4" t="str">
        <f t="shared" si="76"/>
        <v/>
      </c>
      <c r="BP122" s="4" t="str">
        <f t="shared" si="77"/>
        <v/>
      </c>
      <c r="BS122" s="4" t="str">
        <f t="shared" si="78"/>
        <v/>
      </c>
      <c r="BV122" s="4" t="str">
        <f t="shared" si="79"/>
        <v/>
      </c>
      <c r="BY122" s="4" t="str">
        <f t="shared" si="80"/>
        <v/>
      </c>
    </row>
    <row r="123" spans="1:79" x14ac:dyDescent="0.2">
      <c r="A123" s="4" t="s">
        <v>88</v>
      </c>
      <c r="B123" s="4">
        <v>861</v>
      </c>
      <c r="C123" s="4" t="str">
        <f t="shared" si="75"/>
        <v>urn:immetingen:parameter:id:861</v>
      </c>
      <c r="D123" s="4" t="str">
        <f>IFERROR(IF(VLOOKUP($C123,'C'!$A$1:$AA$1998,4,FALSE)=0,IF(VLOOKUP($C123,'C'!$A$1:$AA$1998,7,FALSE)=0,IF(VLOOKUP($C123,'C'!$A$1:$AA$1998,10,FALSE)=0,IF(VLOOKUP($C123,'C'!$A$1:$AA$1998,13,FALSE)=0,IF(VLOOKUP($C123,'C'!$A$1:$AA$1998,16,FALSE)=0,VLOOKUP($C123,'C'!$A$1:$AA$1998,19,FALSE),VLOOKUP($C123,'C'!$A$1:$AA$1998,16,FALSE)),VLOOKUP($C123,'C'!$A$1:$AA$1998,13,FALSE)),VLOOKUP($C123,'C'!$A$1:$AA$1998,10,FALSE)),VLOOKUP($C123,'C'!$A$1:$AA$1998,7,FALSE)),VLOOKUP($C123,'C'!$A$1:$AA$1998,4,FALSE)),"")</f>
        <v/>
      </c>
      <c r="E123" s="4" t="str">
        <f>IFERROR(VLOOKUP($C123,'C'!$A$1:$AA$1998,2,FALSE),"")</f>
        <v/>
      </c>
      <c r="F123" s="4" t="str">
        <f>IFERROR(IF(VLOOKUP($C123,'C'!$A$1:$AA$1998,3,FALSE)=1,"&lt;",""),"")</f>
        <v/>
      </c>
      <c r="G123" s="4" t="str">
        <f>IFERROR(VLOOKUP($C123,'C'!$A$1:$AA$1998,5,FALSE),"")</f>
        <v/>
      </c>
      <c r="H123" s="4" t="str">
        <f>IFERROR(IF(VLOOKUP($C123,'C'!$A$1:$AA$1998,6,FALSE)=1,"&lt;",""),"")</f>
        <v/>
      </c>
      <c r="I123" s="4" t="str">
        <f>IFERROR(VLOOKUP($C123,'C'!$A$1:$AA$1998,8,FALSE), "")</f>
        <v/>
      </c>
      <c r="J123" s="4" t="str">
        <f>IFERROR(IF(VLOOKUP($C123,'C'!$A$1:$AA$1998,9,FALSE)=1,"&lt;",""),"")</f>
        <v/>
      </c>
      <c r="K123" s="4" t="str">
        <f>IFERROR(VLOOKUP($C123,'C'!$A$1:$AA$1998,11,FALSE),"")</f>
        <v/>
      </c>
      <c r="L123" s="4" t="str">
        <f>IFERROR(IF(VLOOKUP($C123,'C'!$A$1:$AA$1998,12,FALSE)=1,"&lt;",""),"")</f>
        <v/>
      </c>
      <c r="M123" s="4" t="str">
        <f>IFERROR(VLOOKUP($C123,'C'!$A$1:$AA$1998,14,FALSE),"")</f>
        <v/>
      </c>
      <c r="N123" s="4" t="str">
        <f>IFERROR(IF(VLOOKUP($C123,'C'!$A$1:$AA$1998,15,FALSE)=1,"&lt;",""),"")</f>
        <v/>
      </c>
      <c r="O123" s="4" t="str">
        <f>IFERROR(VLOOKUP($C123,'C'!$A$1:$AA$1998,17,FALSE),"")</f>
        <v/>
      </c>
      <c r="P123" s="4" t="str">
        <f>IFERROR(IF(VLOOKUP($C123,'C'!$A$1:$AA$1998,18,FALSE)=1,"&lt;",""),"")</f>
        <v/>
      </c>
      <c r="T123" s="4" t="str">
        <f t="shared" si="81"/>
        <v/>
      </c>
      <c r="U123" s="4" t="str">
        <f t="shared" si="82"/>
        <v/>
      </c>
      <c r="V123" s="4" t="str">
        <f t="shared" si="83"/>
        <v/>
      </c>
      <c r="W123" s="4" t="str">
        <f t="shared" si="84"/>
        <v/>
      </c>
      <c r="X123" s="4" t="str">
        <f t="shared" si="85"/>
        <v/>
      </c>
      <c r="Y123" s="4" t="str">
        <f t="shared" si="86"/>
        <v/>
      </c>
      <c r="Z123" s="4" t="str">
        <f t="shared" si="87"/>
        <v/>
      </c>
      <c r="AA123" s="4" t="str">
        <f t="shared" si="88"/>
        <v/>
      </c>
      <c r="AB123" s="4" t="str">
        <f t="shared" si="89"/>
        <v/>
      </c>
      <c r="AC123" s="4" t="str">
        <f t="shared" si="90"/>
        <v/>
      </c>
      <c r="AD123" s="4" t="str">
        <f t="shared" si="91"/>
        <v/>
      </c>
      <c r="AE123" s="4" t="str">
        <f t="shared" si="92"/>
        <v/>
      </c>
      <c r="AI123" s="4">
        <f>IFERROR(IF(VLOOKUP(B123,E!$B$1:$AZ$300,16,FALSE)=0,1000000,VLOOKUP(B123,E!$B$1:$AZ$300,16,FALSE)),1000000)</f>
        <v>5.0000000000000001E-3</v>
      </c>
      <c r="AO123" s="4" t="str">
        <f>IF(T123="",T123,IF(AND(U123="&lt;",T123&lt;=$AI123),-1,(IF(U123="&lt;",0.7*T123,T123))))</f>
        <v/>
      </c>
      <c r="AR123" s="4" t="str">
        <f t="shared" si="110"/>
        <v/>
      </c>
      <c r="AU123" s="4" t="str">
        <f t="shared" si="111"/>
        <v/>
      </c>
      <c r="AX123" s="4" t="str">
        <f t="shared" si="112"/>
        <v/>
      </c>
      <c r="BA123" s="4" t="str">
        <f t="shared" si="113"/>
        <v/>
      </c>
      <c r="BD123" s="4" t="str">
        <f t="shared" si="114"/>
        <v/>
      </c>
      <c r="BJ123" s="4" t="str">
        <f t="shared" si="93"/>
        <v/>
      </c>
      <c r="BM123" s="4" t="str">
        <f t="shared" si="76"/>
        <v/>
      </c>
      <c r="BP123" s="4" t="str">
        <f t="shared" si="77"/>
        <v/>
      </c>
      <c r="BS123" s="4" t="str">
        <f t="shared" si="78"/>
        <v/>
      </c>
      <c r="BV123" s="4" t="str">
        <f t="shared" si="79"/>
        <v/>
      </c>
      <c r="BY123" s="4" t="str">
        <f t="shared" si="80"/>
        <v/>
      </c>
    </row>
    <row r="124" spans="1:79" x14ac:dyDescent="0.2">
      <c r="A124" s="4" t="s">
        <v>1825</v>
      </c>
      <c r="B124" s="4">
        <v>4318</v>
      </c>
      <c r="C124" s="4" t="str">
        <f t="shared" si="75"/>
        <v>urn:immetingen:parameter:id:4318</v>
      </c>
      <c r="D124" s="4" t="str">
        <f>IFERROR(IF(VLOOKUP($C124,'C'!$A$1:$AA$1998,4,FALSE)=0,IF(VLOOKUP($C124,'C'!$A$1:$AA$1998,7,FALSE)=0,IF(VLOOKUP($C124,'C'!$A$1:$AA$1998,10,FALSE)=0,IF(VLOOKUP($C124,'C'!$A$1:$AA$1998,13,FALSE)=0,IF(VLOOKUP($C124,'C'!$A$1:$AA$1998,16,FALSE)=0,VLOOKUP($C124,'C'!$A$1:$AA$1998,19,FALSE),VLOOKUP($C124,'C'!$A$1:$AA$1998,16,FALSE)),VLOOKUP($C124,'C'!$A$1:$AA$1998,13,FALSE)),VLOOKUP($C124,'C'!$A$1:$AA$1998,10,FALSE)),VLOOKUP($C124,'C'!$A$1:$AA$1998,7,FALSE)),VLOOKUP($C124,'C'!$A$1:$AA$1998,4,FALSE)),"")</f>
        <v/>
      </c>
      <c r="E124" s="4" t="str">
        <f>IFERROR(VLOOKUP($C124,'C'!$A$1:$AA$1998,2,FALSE),"")</f>
        <v/>
      </c>
      <c r="F124" s="4" t="str">
        <f>IFERROR(IF(VLOOKUP($C124,'C'!$A$1:$AA$1998,3,FALSE)=1,"&lt;",""),"")</f>
        <v/>
      </c>
      <c r="G124" s="4" t="str">
        <f>IFERROR(VLOOKUP($C124,'C'!$A$1:$AA$1998,5,FALSE),"")</f>
        <v/>
      </c>
      <c r="H124" s="4" t="str">
        <f>IFERROR(IF(VLOOKUP($C124,'C'!$A$1:$AA$1998,6,FALSE)=1,"&lt;",""),"")</f>
        <v/>
      </c>
      <c r="I124" s="4" t="str">
        <f>IFERROR(VLOOKUP($C124,'C'!$A$1:$AA$1998,8,FALSE), "")</f>
        <v/>
      </c>
      <c r="J124" s="4" t="str">
        <f>IFERROR(IF(VLOOKUP($C124,'C'!$A$1:$AA$1998,9,FALSE)=1,"&lt;",""),"")</f>
        <v/>
      </c>
      <c r="K124" s="4" t="str">
        <f>IFERROR(VLOOKUP($C124,'C'!$A$1:$AA$1998,11,FALSE),"")</f>
        <v/>
      </c>
      <c r="L124" s="4" t="str">
        <f>IFERROR(IF(VLOOKUP($C124,'C'!$A$1:$AA$1998,12,FALSE)=1,"&lt;",""),"")</f>
        <v/>
      </c>
      <c r="M124" s="4" t="str">
        <f>IFERROR(VLOOKUP($C124,'C'!$A$1:$AA$1998,14,FALSE),"")</f>
        <v/>
      </c>
      <c r="N124" s="4" t="str">
        <f>IFERROR(IF(VLOOKUP($C124,'C'!$A$1:$AA$1998,15,FALSE)=1,"&lt;",""),"")</f>
        <v/>
      </c>
      <c r="O124" s="4" t="str">
        <f>IFERROR(VLOOKUP($C124,'C'!$A$1:$AA$1998,17,FALSE),"")</f>
        <v/>
      </c>
      <c r="P124" s="4" t="str">
        <f>IFERROR(IF(VLOOKUP($C124,'C'!$A$1:$AA$1998,18,FALSE)=1,"&lt;",""),"")</f>
        <v/>
      </c>
      <c r="T124" s="4" t="str">
        <f t="shared" si="81"/>
        <v/>
      </c>
      <c r="U124" s="4" t="str">
        <f t="shared" si="82"/>
        <v/>
      </c>
      <c r="V124" s="4" t="str">
        <f t="shared" si="83"/>
        <v/>
      </c>
      <c r="W124" s="4" t="str">
        <f t="shared" si="84"/>
        <v/>
      </c>
      <c r="X124" s="4" t="str">
        <f t="shared" si="85"/>
        <v/>
      </c>
      <c r="Y124" s="4" t="str">
        <f t="shared" si="86"/>
        <v/>
      </c>
      <c r="Z124" s="4" t="str">
        <f t="shared" si="87"/>
        <v/>
      </c>
      <c r="AA124" s="4" t="str">
        <f t="shared" si="88"/>
        <v/>
      </c>
      <c r="AB124" s="4" t="str">
        <f t="shared" si="89"/>
        <v/>
      </c>
      <c r="AC124" s="4" t="str">
        <f t="shared" si="90"/>
        <v/>
      </c>
      <c r="AD124" s="4" t="str">
        <f t="shared" si="91"/>
        <v/>
      </c>
      <c r="AE124" s="4" t="str">
        <f t="shared" si="92"/>
        <v/>
      </c>
      <c r="AI124" s="4">
        <f>IFERROR(IF(VLOOKUP(B124,E!$B$1:$AZ$300,16,FALSE)=0,1000000,VLOOKUP(B124,E!$B$1:$AZ$300,16,FALSE)),1000000)</f>
        <v>1000000000</v>
      </c>
      <c r="AO124" s="14">
        <f>SUM(AO109,AO113,AO117,AO121,AO122,AO123)</f>
        <v>0</v>
      </c>
      <c r="AR124" s="14">
        <f>SUM(AR109,AR113,AR117,AR121,AR122,AR123)</f>
        <v>0</v>
      </c>
      <c r="AU124" s="14">
        <f>SUM(AU109,AU113,AU117,AU121,AU122,AU123)</f>
        <v>0</v>
      </c>
      <c r="AX124" s="14">
        <f>SUM(AX109,AX113,AX117,AX121,AX122,AX123)</f>
        <v>0</v>
      </c>
      <c r="BA124" s="14">
        <f>SUM(BA109,BA113,BA117,BA121,BA122,BA123)</f>
        <v>0</v>
      </c>
      <c r="BD124" s="14">
        <f>SUM(BD109,BD113,BD117,BD121,BD122,BD123)</f>
        <v>0</v>
      </c>
      <c r="BJ124" s="4">
        <f t="shared" si="93"/>
        <v>-1</v>
      </c>
      <c r="BK124" s="13"/>
      <c r="BL124" s="13"/>
      <c r="BM124" s="4">
        <f t="shared" si="76"/>
        <v>-1</v>
      </c>
      <c r="BN124" s="13"/>
      <c r="BO124" s="13"/>
      <c r="BP124" s="4">
        <f t="shared" si="77"/>
        <v>-1</v>
      </c>
      <c r="BQ124" s="13"/>
      <c r="BR124" s="13"/>
      <c r="BS124" s="4">
        <f t="shared" si="78"/>
        <v>-1</v>
      </c>
      <c r="BT124" s="13"/>
      <c r="BU124" s="13"/>
      <c r="BV124" s="4">
        <f t="shared" si="79"/>
        <v>-1</v>
      </c>
      <c r="BW124" s="13"/>
      <c r="BX124" s="13"/>
      <c r="BY124" s="4">
        <f t="shared" si="80"/>
        <v>-1</v>
      </c>
      <c r="BZ124" s="13"/>
      <c r="CA124" s="13"/>
    </row>
    <row r="125" spans="1:79" x14ac:dyDescent="0.2">
      <c r="A125" s="4" t="s">
        <v>1596</v>
      </c>
      <c r="B125" s="4">
        <v>6930</v>
      </c>
      <c r="C125" s="4" t="str">
        <f t="shared" si="75"/>
        <v>urn:immetingen:parameter:id:6930</v>
      </c>
      <c r="D125" s="4" t="str">
        <f>IFERROR(IF(VLOOKUP($C125,'C'!$A$1:$AA$1998,4,FALSE)=0,IF(VLOOKUP($C125,'C'!$A$1:$AA$1998,7,FALSE)=0,IF(VLOOKUP($C125,'C'!$A$1:$AA$1998,10,FALSE)=0,IF(VLOOKUP($C125,'C'!$A$1:$AA$1998,13,FALSE)=0,IF(VLOOKUP($C125,'C'!$A$1:$AA$1998,16,FALSE)=0,VLOOKUP($C125,'C'!$A$1:$AA$1998,19,FALSE),VLOOKUP($C125,'C'!$A$1:$AA$1998,16,FALSE)),VLOOKUP($C125,'C'!$A$1:$AA$1998,13,FALSE)),VLOOKUP($C125,'C'!$A$1:$AA$1998,10,FALSE)),VLOOKUP($C125,'C'!$A$1:$AA$1998,7,FALSE)),VLOOKUP($C125,'C'!$A$1:$AA$1998,4,FALSE)),"")</f>
        <v/>
      </c>
      <c r="E125" s="4" t="str">
        <f>IFERROR(VLOOKUP($C125,'C'!$A$1:$AA$1998,2,FALSE),"")</f>
        <v/>
      </c>
      <c r="F125" s="4" t="str">
        <f>IFERROR(IF(VLOOKUP($C125,'C'!$A$1:$AA$1998,3,FALSE)=1,"&lt;",""),"")</f>
        <v/>
      </c>
      <c r="G125" s="4" t="str">
        <f>IFERROR(VLOOKUP($C125,'C'!$A$1:$AA$1998,5,FALSE),"")</f>
        <v/>
      </c>
      <c r="H125" s="4" t="str">
        <f>IFERROR(IF(VLOOKUP($C125,'C'!$A$1:$AA$1998,6,FALSE)=1,"&lt;",""),"")</f>
        <v/>
      </c>
      <c r="I125" s="4" t="str">
        <f>IFERROR(VLOOKUP($C125,'C'!$A$1:$AA$1998,8,FALSE), "")</f>
        <v/>
      </c>
      <c r="J125" s="4" t="str">
        <f>IFERROR(IF(VLOOKUP($C125,'C'!$A$1:$AA$1998,9,FALSE)=1,"&lt;",""),"")</f>
        <v/>
      </c>
      <c r="K125" s="4" t="str">
        <f>IFERROR(VLOOKUP($C125,'C'!$A$1:$AA$1998,11,FALSE),"")</f>
        <v/>
      </c>
      <c r="L125" s="4" t="str">
        <f>IFERROR(IF(VLOOKUP($C125,'C'!$A$1:$AA$1998,12,FALSE)=1,"&lt;",""),"")</f>
        <v/>
      </c>
      <c r="M125" s="4" t="str">
        <f>IFERROR(VLOOKUP($C125,'C'!$A$1:$AA$1998,14,FALSE),"")</f>
        <v/>
      </c>
      <c r="N125" s="4" t="str">
        <f>IFERROR(IF(VLOOKUP($C125,'C'!$A$1:$AA$1998,15,FALSE)=1,"&lt;",""),"")</f>
        <v/>
      </c>
      <c r="O125" s="4" t="str">
        <f>IFERROR(VLOOKUP($C125,'C'!$A$1:$AA$1998,17,FALSE),"")</f>
        <v/>
      </c>
      <c r="P125" s="4" t="str">
        <f>IFERROR(IF(VLOOKUP($C125,'C'!$A$1:$AA$1998,18,FALSE)=1,"&lt;",""),"")</f>
        <v/>
      </c>
      <c r="T125" s="4" t="str">
        <f t="shared" si="81"/>
        <v/>
      </c>
      <c r="U125" s="4" t="str">
        <f t="shared" si="82"/>
        <v/>
      </c>
      <c r="V125" s="4" t="str">
        <f t="shared" si="83"/>
        <v/>
      </c>
      <c r="W125" s="4" t="str">
        <f t="shared" si="84"/>
        <v/>
      </c>
      <c r="X125" s="4" t="str">
        <f t="shared" si="85"/>
        <v/>
      </c>
      <c r="Y125" s="4" t="str">
        <f t="shared" si="86"/>
        <v/>
      </c>
      <c r="Z125" s="4" t="str">
        <f t="shared" si="87"/>
        <v/>
      </c>
      <c r="AA125" s="4" t="str">
        <f t="shared" si="88"/>
        <v/>
      </c>
      <c r="AB125" s="4" t="str">
        <f t="shared" si="89"/>
        <v/>
      </c>
      <c r="AC125" s="4" t="str">
        <f t="shared" si="90"/>
        <v/>
      </c>
      <c r="AD125" s="4" t="str">
        <f t="shared" si="91"/>
        <v/>
      </c>
      <c r="AE125" s="4" t="str">
        <f t="shared" si="92"/>
        <v/>
      </c>
      <c r="AI125" s="4">
        <f>IFERROR(IF(VLOOKUP(B125,E!$B$1:$AZ$300,16,FALSE)=0,1000000,VLOOKUP(B125,E!$B$1:$AZ$300,16,FALSE)),1000000)</f>
        <v>1000000</v>
      </c>
      <c r="AO125" s="4" t="str">
        <f>IF(T125="",T125,IF(AND(U125="&lt;",T125&lt;=$AI125),-1,(IF(U125="&lt;",0.7*T125,T125))))</f>
        <v/>
      </c>
      <c r="AR125" s="4" t="str">
        <f t="shared" ref="AR125" si="115">IF(V125="",V125,IF(AND(W125="&lt;",V125&lt;=$AI125),-1,(IF(W125="&lt;",0.7*V125,V125))))</f>
        <v/>
      </c>
      <c r="AU125" s="4" t="str">
        <f t="shared" ref="AU125" si="116">IF(X125="",X125,IF(AND(Y125="&lt;",X125&lt;=$AI125),-1,(IF(Y125="&lt;",0.7*X125,X125))))</f>
        <v/>
      </c>
      <c r="AX125" s="4" t="str">
        <f t="shared" ref="AX125" si="117">IF(Z125="",Z125,IF(AND(AA125="&lt;",Z125&lt;=$AI125),-1,(IF(AA125="&lt;",0.7*Z125,Z125))))</f>
        <v/>
      </c>
      <c r="BA125" s="4" t="str">
        <f t="shared" ref="BA125" si="118">IF(AB125="",AB125,IF(AND(AC125="&lt;",AB125&lt;=$AI125),-1,(IF(AC125="&lt;",0.7*AB125,AB125))))</f>
        <v/>
      </c>
      <c r="BD125" s="4" t="str">
        <f t="shared" ref="BD125" si="119">IF(AD125="",AD125,IF(AND(AE125="&lt;",AD125&lt;=$AI125),-1,(IF(AE125="&lt;",0.7*AD125,AD125))))</f>
        <v/>
      </c>
      <c r="BJ125" s="4" t="str">
        <f t="shared" si="93"/>
        <v/>
      </c>
      <c r="BM125" s="4" t="str">
        <f t="shared" si="76"/>
        <v/>
      </c>
      <c r="BP125" s="4" t="str">
        <f t="shared" si="77"/>
        <v/>
      </c>
      <c r="BS125" s="4" t="str">
        <f t="shared" si="78"/>
        <v/>
      </c>
      <c r="BV125" s="4" t="str">
        <f t="shared" si="79"/>
        <v/>
      </c>
      <c r="BY125" s="4" t="str">
        <f t="shared" si="80"/>
        <v/>
      </c>
    </row>
    <row r="126" spans="1:79" x14ac:dyDescent="0.2">
      <c r="A126" s="4" t="s">
        <v>1826</v>
      </c>
      <c r="B126" s="4">
        <v>83</v>
      </c>
      <c r="C126" s="4" t="str">
        <f t="shared" si="75"/>
        <v>urn:immetingen:parameter:id:83</v>
      </c>
      <c r="D126" s="4" t="str">
        <f>IFERROR(IF(VLOOKUP($C126,'C'!$A$1:$AA$1998,4,FALSE)=0,IF(VLOOKUP($C126,'C'!$A$1:$AA$1998,7,FALSE)=0,IF(VLOOKUP($C126,'C'!$A$1:$AA$1998,10,FALSE)=0,IF(VLOOKUP($C126,'C'!$A$1:$AA$1998,13,FALSE)=0,IF(VLOOKUP($C126,'C'!$A$1:$AA$1998,16,FALSE)=0,VLOOKUP($C126,'C'!$A$1:$AA$1998,19,FALSE),VLOOKUP($C126,'C'!$A$1:$AA$1998,16,FALSE)),VLOOKUP($C126,'C'!$A$1:$AA$1998,13,FALSE)),VLOOKUP($C126,'C'!$A$1:$AA$1998,10,FALSE)),VLOOKUP($C126,'C'!$A$1:$AA$1998,7,FALSE)),VLOOKUP($C126,'C'!$A$1:$AA$1998,4,FALSE)),"")</f>
        <v/>
      </c>
      <c r="E126" s="4" t="str">
        <f>IFERROR(VLOOKUP($C126,'C'!$A$1:$AA$1998,2,FALSE),"")</f>
        <v/>
      </c>
      <c r="F126" s="4" t="str">
        <f>IFERROR(IF(VLOOKUP($C126,'C'!$A$1:$AA$1998,3,FALSE)=1,"&lt;",""),"")</f>
        <v/>
      </c>
      <c r="G126" s="4" t="str">
        <f>IFERROR(VLOOKUP($C126,'C'!$A$1:$AA$1998,5,FALSE),"")</f>
        <v/>
      </c>
      <c r="H126" s="4" t="str">
        <f>IFERROR(IF(VLOOKUP($C126,'C'!$A$1:$AA$1998,6,FALSE)=1,"&lt;",""),"")</f>
        <v/>
      </c>
      <c r="I126" s="4" t="str">
        <f>IFERROR(VLOOKUP($C126,'C'!$A$1:$AA$1998,8,FALSE), "")</f>
        <v/>
      </c>
      <c r="J126" s="4" t="str">
        <f>IFERROR(IF(VLOOKUP($C126,'C'!$A$1:$AA$1998,9,FALSE)=1,"&lt;",""),"")</f>
        <v/>
      </c>
      <c r="K126" s="4" t="str">
        <f>IFERROR(VLOOKUP($C126,'C'!$A$1:$AA$1998,11,FALSE),"")</f>
        <v/>
      </c>
      <c r="L126" s="4" t="str">
        <f>IFERROR(IF(VLOOKUP($C126,'C'!$A$1:$AA$1998,12,FALSE)=1,"&lt;",""),"")</f>
        <v/>
      </c>
      <c r="M126" s="4" t="str">
        <f>IFERROR(VLOOKUP($C126,'C'!$A$1:$AA$1998,14,FALSE),"")</f>
        <v/>
      </c>
      <c r="N126" s="4" t="str">
        <f>IFERROR(IF(VLOOKUP($C126,'C'!$A$1:$AA$1998,15,FALSE)=1,"&lt;",""),"")</f>
        <v/>
      </c>
      <c r="O126" s="4" t="str">
        <f>IFERROR(VLOOKUP($C126,'C'!$A$1:$AA$1998,17,FALSE),"")</f>
        <v/>
      </c>
      <c r="P126" s="4" t="str">
        <f>IFERROR(IF(VLOOKUP($C126,'C'!$A$1:$AA$1998,18,FALSE)=1,"&lt;",""),"")</f>
        <v/>
      </c>
      <c r="T126" s="4" t="str">
        <f t="shared" si="81"/>
        <v/>
      </c>
      <c r="U126" s="4" t="str">
        <f t="shared" si="82"/>
        <v/>
      </c>
      <c r="V126" s="4" t="str">
        <f t="shared" si="83"/>
        <v/>
      </c>
      <c r="W126" s="4" t="str">
        <f t="shared" si="84"/>
        <v/>
      </c>
      <c r="X126" s="4" t="str">
        <f t="shared" si="85"/>
        <v/>
      </c>
      <c r="Y126" s="4" t="str">
        <f t="shared" si="86"/>
        <v/>
      </c>
      <c r="Z126" s="4" t="str">
        <f t="shared" si="87"/>
        <v/>
      </c>
      <c r="AA126" s="4" t="str">
        <f t="shared" si="88"/>
        <v/>
      </c>
      <c r="AB126" s="4" t="str">
        <f t="shared" si="89"/>
        <v/>
      </c>
      <c r="AC126" s="4" t="str">
        <f t="shared" si="90"/>
        <v/>
      </c>
      <c r="AD126" s="4" t="str">
        <f t="shared" si="91"/>
        <v/>
      </c>
      <c r="AE126" s="4" t="str">
        <f t="shared" si="92"/>
        <v/>
      </c>
      <c r="AI126" s="4">
        <f>IFERROR(IF(VLOOKUP(B126,E!$B$1:$AZ$300,16,FALSE)=0,1000000,VLOOKUP(B126,E!$B$1:$AZ$300,16,FALSE)),1000000)</f>
        <v>1000000</v>
      </c>
      <c r="AO126" s="57" t="str">
        <f>IF(AP126=-1,IF(SUM($AP$126:$AP$131)=-6,0,(0.7*T126)),AP126)</f>
        <v/>
      </c>
      <c r="AP126" s="47" t="str">
        <f t="shared" ref="AP126:AP131" si="120">IF(T126="",T126,IF(AND(U126="&lt;",T126&lt;=$AI126),-1,(IF(U126="&lt;",0.7*T126,T126))))</f>
        <v/>
      </c>
      <c r="AR126" s="57" t="str">
        <f>IF(AS126=-1,IF(SUM($AS$126:$AS$131)=-6,0,(0.7*V126)),AS126)</f>
        <v/>
      </c>
      <c r="AS126" s="47" t="str">
        <f t="shared" ref="AS126:AS131" si="121">IF(V126="",V126,IF(AND(W126="&lt;",V126&lt;=$AI126),-1,(IF(W126="&lt;",0.7*V126,V126))))</f>
        <v/>
      </c>
      <c r="AU126" s="57" t="str">
        <f>IF(AV126=-1,IF(SUM($AV$126:$AV$131)=-6,0,(0.7*X126)),AV126)</f>
        <v/>
      </c>
      <c r="AV126" s="47" t="str">
        <f t="shared" ref="AV126:AV131" si="122">IF(X126="",X126,IF(AND(Y126="&lt;",X126&lt;=$AI126),-1,(IF(Y126="&lt;",0.7*X126,X126))))</f>
        <v/>
      </c>
      <c r="AX126" s="57" t="str">
        <f>IF(AY126=-1,IF(SUM($AY$126:$AY$131)=-6,0,(0.7*Z126)),AY126)</f>
        <v/>
      </c>
      <c r="AY126" s="47" t="str">
        <f t="shared" ref="AY126:AY131" si="123">IF(Z126="",Z126,IF(AND(AA126="&lt;",Z126&lt;=$AI126),-1,(IF(AA126="&lt;",0.7*Z126,Z126))))</f>
        <v/>
      </c>
      <c r="BA126" s="57" t="str">
        <f>IF(BB126=-1,IF(SUM($BB$126:$BB$131)=-6,0,(0.7*AB126)),BB126)</f>
        <v/>
      </c>
      <c r="BB126" s="47" t="str">
        <f t="shared" ref="BB126:BB131" si="124">IF(AB126="",AB126,IF(AND(AC126="&lt;",AB126&lt;=$AI126),-1,(IF(AC126="&lt;",0.7*AB126,AB126))))</f>
        <v/>
      </c>
      <c r="BD126" s="57" t="str">
        <f>IF(BE126=-1,IF(SUM($BE$126:$BE$131)=-6,0,(0.7*AD126)),BE126)</f>
        <v/>
      </c>
      <c r="BE126" s="47" t="str">
        <f t="shared" ref="BE126:BE131" si="125">IF(AD126="",AD126,IF(AND(AE126="&lt;",AD126&lt;=$AI126),-1,(IF(AE126="&lt;",0.7*AD126,AD126))))</f>
        <v/>
      </c>
      <c r="BJ126" s="4" t="str">
        <f t="shared" si="93"/>
        <v/>
      </c>
      <c r="BM126" s="4" t="str">
        <f t="shared" si="76"/>
        <v/>
      </c>
      <c r="BP126" s="4" t="str">
        <f t="shared" si="77"/>
        <v/>
      </c>
      <c r="BS126" s="4" t="str">
        <f t="shared" si="78"/>
        <v/>
      </c>
      <c r="BV126" s="4" t="str">
        <f t="shared" si="79"/>
        <v/>
      </c>
      <c r="BY126" s="4" t="str">
        <f t="shared" si="80"/>
        <v/>
      </c>
    </row>
    <row r="127" spans="1:79" x14ac:dyDescent="0.2">
      <c r="A127" s="4" t="s">
        <v>1827</v>
      </c>
      <c r="B127" s="4">
        <v>86</v>
      </c>
      <c r="C127" s="4" t="str">
        <f t="shared" si="75"/>
        <v>urn:immetingen:parameter:id:86</v>
      </c>
      <c r="D127" s="4" t="str">
        <f>IFERROR(IF(VLOOKUP($C127,'C'!$A$1:$AA$1998,4,FALSE)=0,IF(VLOOKUP($C127,'C'!$A$1:$AA$1998,7,FALSE)=0,IF(VLOOKUP($C127,'C'!$A$1:$AA$1998,10,FALSE)=0,IF(VLOOKUP($C127,'C'!$A$1:$AA$1998,13,FALSE)=0,IF(VLOOKUP($C127,'C'!$A$1:$AA$1998,16,FALSE)=0,VLOOKUP($C127,'C'!$A$1:$AA$1998,19,FALSE),VLOOKUP($C127,'C'!$A$1:$AA$1998,16,FALSE)),VLOOKUP($C127,'C'!$A$1:$AA$1998,13,FALSE)),VLOOKUP($C127,'C'!$A$1:$AA$1998,10,FALSE)),VLOOKUP($C127,'C'!$A$1:$AA$1998,7,FALSE)),VLOOKUP($C127,'C'!$A$1:$AA$1998,4,FALSE)),"")</f>
        <v/>
      </c>
      <c r="E127" s="4" t="str">
        <f>IFERROR(VLOOKUP($C127,'C'!$A$1:$AA$1998,2,FALSE),"")</f>
        <v/>
      </c>
      <c r="F127" s="4" t="str">
        <f>IFERROR(IF(VLOOKUP($C127,'C'!$A$1:$AA$1998,3,FALSE)=1,"&lt;",""),"")</f>
        <v/>
      </c>
      <c r="G127" s="4" t="str">
        <f>IFERROR(VLOOKUP($C127,'C'!$A$1:$AA$1998,5,FALSE),"")</f>
        <v/>
      </c>
      <c r="H127" s="4" t="str">
        <f>IFERROR(IF(VLOOKUP($C127,'C'!$A$1:$AA$1998,6,FALSE)=1,"&lt;",""),"")</f>
        <v/>
      </c>
      <c r="I127" s="4" t="str">
        <f>IFERROR(VLOOKUP($C127,'C'!$A$1:$AA$1998,8,FALSE), "")</f>
        <v/>
      </c>
      <c r="J127" s="4" t="str">
        <f>IFERROR(IF(VLOOKUP($C127,'C'!$A$1:$AA$1998,9,FALSE)=1,"&lt;",""),"")</f>
        <v/>
      </c>
      <c r="K127" s="4" t="str">
        <f>IFERROR(VLOOKUP($C127,'C'!$A$1:$AA$1998,11,FALSE),"")</f>
        <v/>
      </c>
      <c r="L127" s="4" t="str">
        <f>IFERROR(IF(VLOOKUP($C127,'C'!$A$1:$AA$1998,12,FALSE)=1,"&lt;",""),"")</f>
        <v/>
      </c>
      <c r="M127" s="4" t="str">
        <f>IFERROR(VLOOKUP($C127,'C'!$A$1:$AA$1998,14,FALSE),"")</f>
        <v/>
      </c>
      <c r="N127" s="4" t="str">
        <f>IFERROR(IF(VLOOKUP($C127,'C'!$A$1:$AA$1998,15,FALSE)=1,"&lt;",""),"")</f>
        <v/>
      </c>
      <c r="O127" s="4" t="str">
        <f>IFERROR(VLOOKUP($C127,'C'!$A$1:$AA$1998,17,FALSE),"")</f>
        <v/>
      </c>
      <c r="P127" s="4" t="str">
        <f>IFERROR(IF(VLOOKUP($C127,'C'!$A$1:$AA$1998,18,FALSE)=1,"&lt;",""),"")</f>
        <v/>
      </c>
      <c r="T127" s="4" t="str">
        <f t="shared" si="81"/>
        <v/>
      </c>
      <c r="U127" s="4" t="str">
        <f t="shared" si="82"/>
        <v/>
      </c>
      <c r="V127" s="4" t="str">
        <f t="shared" si="83"/>
        <v/>
      </c>
      <c r="W127" s="4" t="str">
        <f t="shared" si="84"/>
        <v/>
      </c>
      <c r="X127" s="4" t="str">
        <f t="shared" si="85"/>
        <v/>
      </c>
      <c r="Y127" s="4" t="str">
        <f t="shared" si="86"/>
        <v/>
      </c>
      <c r="Z127" s="4" t="str">
        <f t="shared" si="87"/>
        <v/>
      </c>
      <c r="AA127" s="4" t="str">
        <f t="shared" si="88"/>
        <v/>
      </c>
      <c r="AB127" s="4" t="str">
        <f t="shared" si="89"/>
        <v/>
      </c>
      <c r="AC127" s="4" t="str">
        <f t="shared" si="90"/>
        <v/>
      </c>
      <c r="AD127" s="4" t="str">
        <f t="shared" si="91"/>
        <v/>
      </c>
      <c r="AE127" s="4" t="str">
        <f t="shared" si="92"/>
        <v/>
      </c>
      <c r="AI127" s="4">
        <f>IFERROR(IF(VLOOKUP(B127,E!$B$1:$AZ$300,16,FALSE)=0,1000000,VLOOKUP(B127,E!$B$1:$AZ$300,16,FALSE)),1000000)</f>
        <v>1000000</v>
      </c>
      <c r="AO127" s="50" t="str">
        <f t="shared" ref="AO127:AO131" si="126">IF(AP127=-1,IF(SUM($AP$126:$AP$131)=-6,0,(0.7*T127)),AP127)</f>
        <v/>
      </c>
      <c r="AP127" s="49" t="str">
        <f t="shared" si="120"/>
        <v/>
      </c>
      <c r="AR127" s="50" t="str">
        <f t="shared" ref="AR127:AR131" si="127">IF(AS127=-1,IF(SUM($AS$126:$AS$131)=-6,0,(0.7*V127)),AS127)</f>
        <v/>
      </c>
      <c r="AS127" s="49" t="str">
        <f t="shared" si="121"/>
        <v/>
      </c>
      <c r="AU127" s="50" t="str">
        <f t="shared" ref="AU127:AU131" si="128">IF(AV127=-1,IF(SUM($AV$126:$AV$131)=-6,0,(0.7*X127)),AV127)</f>
        <v/>
      </c>
      <c r="AV127" s="49" t="str">
        <f t="shared" si="122"/>
        <v/>
      </c>
      <c r="AX127" s="50" t="str">
        <f t="shared" ref="AX127:AX131" si="129">IF(AY127=-1,IF(SUM($AY$126:$AY$131)=-6,0,(0.7*Z127)),AY127)</f>
        <v/>
      </c>
      <c r="AY127" s="49" t="str">
        <f t="shared" si="123"/>
        <v/>
      </c>
      <c r="BA127" s="50" t="str">
        <f t="shared" ref="BA127:BA131" si="130">IF(BB127=-1,IF(SUM($BB$126:$BB$131)=-6,0,(0.7*AB127)),BB127)</f>
        <v/>
      </c>
      <c r="BB127" s="49" t="str">
        <f t="shared" si="124"/>
        <v/>
      </c>
      <c r="BD127" s="50" t="str">
        <f t="shared" ref="BD127:BD131" si="131">IF(BE127=-1,IF(SUM($BE$126:$BE$131)=-6,0,(0.7*AD127)),BE127)</f>
        <v/>
      </c>
      <c r="BE127" s="49" t="str">
        <f t="shared" si="125"/>
        <v/>
      </c>
      <c r="BJ127" s="4" t="str">
        <f t="shared" si="93"/>
        <v/>
      </c>
      <c r="BM127" s="4" t="str">
        <f t="shared" si="76"/>
        <v/>
      </c>
      <c r="BP127" s="4" t="str">
        <f t="shared" si="77"/>
        <v/>
      </c>
      <c r="BS127" s="4" t="str">
        <f t="shared" si="78"/>
        <v/>
      </c>
      <c r="BV127" s="4" t="str">
        <f t="shared" si="79"/>
        <v/>
      </c>
      <c r="BY127" s="4" t="str">
        <f t="shared" si="80"/>
        <v/>
      </c>
    </row>
    <row r="128" spans="1:79" x14ac:dyDescent="0.2">
      <c r="A128" s="4" t="s">
        <v>1828</v>
      </c>
      <c r="B128" s="4">
        <v>89</v>
      </c>
      <c r="C128" s="4" t="str">
        <f t="shared" si="75"/>
        <v>urn:immetingen:parameter:id:89</v>
      </c>
      <c r="D128" s="4" t="str">
        <f>IFERROR(IF(VLOOKUP($C128,'C'!$A$1:$AA$1998,4,FALSE)=0,IF(VLOOKUP($C128,'C'!$A$1:$AA$1998,7,FALSE)=0,IF(VLOOKUP($C128,'C'!$A$1:$AA$1998,10,FALSE)=0,IF(VLOOKUP($C128,'C'!$A$1:$AA$1998,13,FALSE)=0,IF(VLOOKUP($C128,'C'!$A$1:$AA$1998,16,FALSE)=0,VLOOKUP($C128,'C'!$A$1:$AA$1998,19,FALSE),VLOOKUP($C128,'C'!$A$1:$AA$1998,16,FALSE)),VLOOKUP($C128,'C'!$A$1:$AA$1998,13,FALSE)),VLOOKUP($C128,'C'!$A$1:$AA$1998,10,FALSE)),VLOOKUP($C128,'C'!$A$1:$AA$1998,7,FALSE)),VLOOKUP($C128,'C'!$A$1:$AA$1998,4,FALSE)),"")</f>
        <v/>
      </c>
      <c r="E128" s="4" t="str">
        <f>IFERROR(VLOOKUP($C128,'C'!$A$1:$AA$1998,2,FALSE),"")</f>
        <v/>
      </c>
      <c r="F128" s="4" t="str">
        <f>IFERROR(IF(VLOOKUP($C128,'C'!$A$1:$AA$1998,3,FALSE)=1,"&lt;",""),"")</f>
        <v/>
      </c>
      <c r="G128" s="4" t="str">
        <f>IFERROR(VLOOKUP($C128,'C'!$A$1:$AA$1998,5,FALSE),"")</f>
        <v/>
      </c>
      <c r="H128" s="4" t="str">
        <f>IFERROR(IF(VLOOKUP($C128,'C'!$A$1:$AA$1998,6,FALSE)=1,"&lt;",""),"")</f>
        <v/>
      </c>
      <c r="I128" s="4" t="str">
        <f>IFERROR(VLOOKUP($C128,'C'!$A$1:$AA$1998,8,FALSE), "")</f>
        <v/>
      </c>
      <c r="J128" s="4" t="str">
        <f>IFERROR(IF(VLOOKUP($C128,'C'!$A$1:$AA$1998,9,FALSE)=1,"&lt;",""),"")</f>
        <v/>
      </c>
      <c r="K128" s="4" t="str">
        <f>IFERROR(VLOOKUP($C128,'C'!$A$1:$AA$1998,11,FALSE),"")</f>
        <v/>
      </c>
      <c r="L128" s="4" t="str">
        <f>IFERROR(IF(VLOOKUP($C128,'C'!$A$1:$AA$1998,12,FALSE)=1,"&lt;",""),"")</f>
        <v/>
      </c>
      <c r="M128" s="4" t="str">
        <f>IFERROR(VLOOKUP($C128,'C'!$A$1:$AA$1998,14,FALSE),"")</f>
        <v/>
      </c>
      <c r="N128" s="4" t="str">
        <f>IFERROR(IF(VLOOKUP($C128,'C'!$A$1:$AA$1998,15,FALSE)=1,"&lt;",""),"")</f>
        <v/>
      </c>
      <c r="O128" s="4" t="str">
        <f>IFERROR(VLOOKUP($C128,'C'!$A$1:$AA$1998,17,FALSE),"")</f>
        <v/>
      </c>
      <c r="P128" s="4" t="str">
        <f>IFERROR(IF(VLOOKUP($C128,'C'!$A$1:$AA$1998,18,FALSE)=1,"&lt;",""),"")</f>
        <v/>
      </c>
      <c r="T128" s="4" t="str">
        <f t="shared" si="81"/>
        <v/>
      </c>
      <c r="U128" s="4" t="str">
        <f t="shared" si="82"/>
        <v/>
      </c>
      <c r="V128" s="4" t="str">
        <f t="shared" si="83"/>
        <v/>
      </c>
      <c r="W128" s="4" t="str">
        <f t="shared" si="84"/>
        <v/>
      </c>
      <c r="X128" s="4" t="str">
        <f t="shared" si="85"/>
        <v/>
      </c>
      <c r="Y128" s="4" t="str">
        <f t="shared" si="86"/>
        <v/>
      </c>
      <c r="Z128" s="4" t="str">
        <f t="shared" si="87"/>
        <v/>
      </c>
      <c r="AA128" s="4" t="str">
        <f t="shared" si="88"/>
        <v/>
      </c>
      <c r="AB128" s="4" t="str">
        <f t="shared" si="89"/>
        <v/>
      </c>
      <c r="AC128" s="4" t="str">
        <f t="shared" si="90"/>
        <v/>
      </c>
      <c r="AD128" s="4" t="str">
        <f t="shared" si="91"/>
        <v/>
      </c>
      <c r="AE128" s="4" t="str">
        <f t="shared" si="92"/>
        <v/>
      </c>
      <c r="AI128" s="4">
        <f>IFERROR(IF(VLOOKUP(B128,E!$B$1:$AZ$300,16,FALSE)=0,1000000,VLOOKUP(B128,E!$B$1:$AZ$300,16,FALSE)),1000000)</f>
        <v>1000000</v>
      </c>
      <c r="AO128" s="50" t="str">
        <f t="shared" si="126"/>
        <v/>
      </c>
      <c r="AP128" s="49" t="str">
        <f t="shared" si="120"/>
        <v/>
      </c>
      <c r="AR128" s="50" t="str">
        <f t="shared" si="127"/>
        <v/>
      </c>
      <c r="AS128" s="49" t="str">
        <f t="shared" si="121"/>
        <v/>
      </c>
      <c r="AU128" s="50" t="str">
        <f t="shared" si="128"/>
        <v/>
      </c>
      <c r="AV128" s="49" t="str">
        <f t="shared" si="122"/>
        <v/>
      </c>
      <c r="AX128" s="50" t="str">
        <f t="shared" si="129"/>
        <v/>
      </c>
      <c r="AY128" s="49" t="str">
        <f t="shared" si="123"/>
        <v/>
      </c>
      <c r="BA128" s="50" t="str">
        <f t="shared" si="130"/>
        <v/>
      </c>
      <c r="BB128" s="49" t="str">
        <f t="shared" si="124"/>
        <v/>
      </c>
      <c r="BD128" s="50" t="str">
        <f t="shared" si="131"/>
        <v/>
      </c>
      <c r="BE128" s="49" t="str">
        <f t="shared" si="125"/>
        <v/>
      </c>
      <c r="BJ128" s="4" t="str">
        <f t="shared" si="93"/>
        <v/>
      </c>
      <c r="BM128" s="4" t="str">
        <f t="shared" si="76"/>
        <v/>
      </c>
      <c r="BP128" s="4" t="str">
        <f t="shared" si="77"/>
        <v/>
      </c>
      <c r="BS128" s="4" t="str">
        <f t="shared" si="78"/>
        <v/>
      </c>
      <c r="BV128" s="4" t="str">
        <f t="shared" si="79"/>
        <v/>
      </c>
      <c r="BY128" s="4" t="str">
        <f t="shared" si="80"/>
        <v/>
      </c>
    </row>
    <row r="129" spans="1:79" x14ac:dyDescent="0.2">
      <c r="A129" s="4" t="s">
        <v>1597</v>
      </c>
      <c r="B129" s="4">
        <v>101</v>
      </c>
      <c r="C129" s="4" t="str">
        <f t="shared" si="75"/>
        <v>urn:immetingen:parameter:id:101</v>
      </c>
      <c r="D129" s="4" t="str">
        <f>IFERROR(IF(VLOOKUP($C129,'C'!$A$1:$AA$1998,4,FALSE)=0,IF(VLOOKUP($C129,'C'!$A$1:$AA$1998,7,FALSE)=0,IF(VLOOKUP($C129,'C'!$A$1:$AA$1998,10,FALSE)=0,IF(VLOOKUP($C129,'C'!$A$1:$AA$1998,13,FALSE)=0,IF(VLOOKUP($C129,'C'!$A$1:$AA$1998,16,FALSE)=0,VLOOKUP($C129,'C'!$A$1:$AA$1998,19,FALSE),VLOOKUP($C129,'C'!$A$1:$AA$1998,16,FALSE)),VLOOKUP($C129,'C'!$A$1:$AA$1998,13,FALSE)),VLOOKUP($C129,'C'!$A$1:$AA$1998,10,FALSE)),VLOOKUP($C129,'C'!$A$1:$AA$1998,7,FALSE)),VLOOKUP($C129,'C'!$A$1:$AA$1998,4,FALSE)),"")</f>
        <v/>
      </c>
      <c r="E129" s="4" t="str">
        <f>IFERROR(VLOOKUP($C129,'C'!$A$1:$AA$1998,2,FALSE),"")</f>
        <v/>
      </c>
      <c r="F129" s="4" t="str">
        <f>IFERROR(IF(VLOOKUP($C129,'C'!$A$1:$AA$1998,3,FALSE)=1,"&lt;",""),"")</f>
        <v/>
      </c>
      <c r="G129" s="4" t="str">
        <f>IFERROR(VLOOKUP($C129,'C'!$A$1:$AA$1998,5,FALSE),"")</f>
        <v/>
      </c>
      <c r="H129" s="4" t="str">
        <f>IFERROR(IF(VLOOKUP($C129,'C'!$A$1:$AA$1998,6,FALSE)=1,"&lt;",""),"")</f>
        <v/>
      </c>
      <c r="I129" s="4" t="str">
        <f>IFERROR(VLOOKUP($C129,'C'!$A$1:$AA$1998,8,FALSE), "")</f>
        <v/>
      </c>
      <c r="J129" s="4" t="str">
        <f>IFERROR(IF(VLOOKUP($C129,'C'!$A$1:$AA$1998,9,FALSE)=1,"&lt;",""),"")</f>
        <v/>
      </c>
      <c r="K129" s="4" t="str">
        <f>IFERROR(VLOOKUP($C129,'C'!$A$1:$AA$1998,11,FALSE),"")</f>
        <v/>
      </c>
      <c r="L129" s="4" t="str">
        <f>IFERROR(IF(VLOOKUP($C129,'C'!$A$1:$AA$1998,12,FALSE)=1,"&lt;",""),"")</f>
        <v/>
      </c>
      <c r="M129" s="4" t="str">
        <f>IFERROR(VLOOKUP($C129,'C'!$A$1:$AA$1998,14,FALSE),"")</f>
        <v/>
      </c>
      <c r="N129" s="4" t="str">
        <f>IFERROR(IF(VLOOKUP($C129,'C'!$A$1:$AA$1998,15,FALSE)=1,"&lt;",""),"")</f>
        <v/>
      </c>
      <c r="O129" s="4" t="str">
        <f>IFERROR(VLOOKUP($C129,'C'!$A$1:$AA$1998,17,FALSE),"")</f>
        <v/>
      </c>
      <c r="P129" s="4" t="str">
        <f>IFERROR(IF(VLOOKUP($C129,'C'!$A$1:$AA$1998,18,FALSE)=1,"&lt;",""),"")</f>
        <v/>
      </c>
      <c r="T129" s="4" t="str">
        <f t="shared" si="81"/>
        <v/>
      </c>
      <c r="U129" s="4" t="str">
        <f t="shared" si="82"/>
        <v/>
      </c>
      <c r="V129" s="4" t="str">
        <f t="shared" si="83"/>
        <v/>
      </c>
      <c r="W129" s="4" t="str">
        <f t="shared" si="84"/>
        <v/>
      </c>
      <c r="X129" s="4" t="str">
        <f t="shared" si="85"/>
        <v/>
      </c>
      <c r="Y129" s="4" t="str">
        <f t="shared" si="86"/>
        <v/>
      </c>
      <c r="Z129" s="4" t="str">
        <f t="shared" si="87"/>
        <v/>
      </c>
      <c r="AA129" s="4" t="str">
        <f t="shared" si="88"/>
        <v/>
      </c>
      <c r="AB129" s="4" t="str">
        <f t="shared" si="89"/>
        <v/>
      </c>
      <c r="AC129" s="4" t="str">
        <f t="shared" si="90"/>
        <v/>
      </c>
      <c r="AD129" s="4" t="str">
        <f t="shared" si="91"/>
        <v/>
      </c>
      <c r="AE129" s="4" t="str">
        <f t="shared" si="92"/>
        <v/>
      </c>
      <c r="AI129" s="4">
        <f>IFERROR(IF(VLOOKUP(B129,E!$B$1:$AZ$300,16,FALSE)=0,1000000,VLOOKUP(B129,E!$B$1:$AZ$300,16,FALSE)),1000000)</f>
        <v>1000000</v>
      </c>
      <c r="AO129" s="50" t="str">
        <f t="shared" si="126"/>
        <v/>
      </c>
      <c r="AP129" s="49" t="str">
        <f t="shared" si="120"/>
        <v/>
      </c>
      <c r="AR129" s="50" t="str">
        <f t="shared" si="127"/>
        <v/>
      </c>
      <c r="AS129" s="49" t="str">
        <f t="shared" si="121"/>
        <v/>
      </c>
      <c r="AU129" s="50" t="str">
        <f t="shared" si="128"/>
        <v/>
      </c>
      <c r="AV129" s="49" t="str">
        <f t="shared" si="122"/>
        <v/>
      </c>
      <c r="AX129" s="50" t="str">
        <f t="shared" si="129"/>
        <v/>
      </c>
      <c r="AY129" s="49" t="str">
        <f t="shared" si="123"/>
        <v/>
      </c>
      <c r="BA129" s="50" t="str">
        <f t="shared" si="130"/>
        <v/>
      </c>
      <c r="BB129" s="49" t="str">
        <f t="shared" si="124"/>
        <v/>
      </c>
      <c r="BD129" s="50" t="str">
        <f t="shared" si="131"/>
        <v/>
      </c>
      <c r="BE129" s="49" t="str">
        <f t="shared" si="125"/>
        <v/>
      </c>
      <c r="BJ129" s="4" t="str">
        <f t="shared" si="93"/>
        <v/>
      </c>
      <c r="BM129" s="4" t="str">
        <f t="shared" si="76"/>
        <v/>
      </c>
      <c r="BP129" s="4" t="str">
        <f t="shared" si="77"/>
        <v/>
      </c>
      <c r="BS129" s="4" t="str">
        <f t="shared" si="78"/>
        <v/>
      </c>
      <c r="BV129" s="4" t="str">
        <f t="shared" si="79"/>
        <v/>
      </c>
      <c r="BY129" s="4" t="str">
        <f t="shared" si="80"/>
        <v/>
      </c>
    </row>
    <row r="130" spans="1:79" x14ac:dyDescent="0.2">
      <c r="A130" s="4" t="s">
        <v>1598</v>
      </c>
      <c r="B130" s="4">
        <v>106</v>
      </c>
      <c r="C130" s="4" t="str">
        <f t="shared" si="75"/>
        <v>urn:immetingen:parameter:id:106</v>
      </c>
      <c r="D130" s="4" t="str">
        <f>IFERROR(IF(VLOOKUP($C130,'C'!$A$1:$AA$1998,4,FALSE)=0,IF(VLOOKUP($C130,'C'!$A$1:$AA$1998,7,FALSE)=0,IF(VLOOKUP($C130,'C'!$A$1:$AA$1998,10,FALSE)=0,IF(VLOOKUP($C130,'C'!$A$1:$AA$1998,13,FALSE)=0,IF(VLOOKUP($C130,'C'!$A$1:$AA$1998,16,FALSE)=0,VLOOKUP($C130,'C'!$A$1:$AA$1998,19,FALSE),VLOOKUP($C130,'C'!$A$1:$AA$1998,16,FALSE)),VLOOKUP($C130,'C'!$A$1:$AA$1998,13,FALSE)),VLOOKUP($C130,'C'!$A$1:$AA$1998,10,FALSE)),VLOOKUP($C130,'C'!$A$1:$AA$1998,7,FALSE)),VLOOKUP($C130,'C'!$A$1:$AA$1998,4,FALSE)),"")</f>
        <v/>
      </c>
      <c r="E130" s="4" t="str">
        <f>IFERROR(VLOOKUP($C130,'C'!$A$1:$AA$1998,2,FALSE),"")</f>
        <v/>
      </c>
      <c r="F130" s="4" t="str">
        <f>IFERROR(IF(VLOOKUP($C130,'C'!$A$1:$AA$1998,3,FALSE)=1,"&lt;",""),"")</f>
        <v/>
      </c>
      <c r="G130" s="4" t="str">
        <f>IFERROR(VLOOKUP($C130,'C'!$A$1:$AA$1998,5,FALSE),"")</f>
        <v/>
      </c>
      <c r="H130" s="4" t="str">
        <f>IFERROR(IF(VLOOKUP($C130,'C'!$A$1:$AA$1998,6,FALSE)=1,"&lt;",""),"")</f>
        <v/>
      </c>
      <c r="I130" s="4" t="str">
        <f>IFERROR(VLOOKUP($C130,'C'!$A$1:$AA$1998,8,FALSE), "")</f>
        <v/>
      </c>
      <c r="J130" s="4" t="str">
        <f>IFERROR(IF(VLOOKUP($C130,'C'!$A$1:$AA$1998,9,FALSE)=1,"&lt;",""),"")</f>
        <v/>
      </c>
      <c r="K130" s="4" t="str">
        <f>IFERROR(VLOOKUP($C130,'C'!$A$1:$AA$1998,11,FALSE),"")</f>
        <v/>
      </c>
      <c r="L130" s="4" t="str">
        <f>IFERROR(IF(VLOOKUP($C130,'C'!$A$1:$AA$1998,12,FALSE)=1,"&lt;",""),"")</f>
        <v/>
      </c>
      <c r="M130" s="4" t="str">
        <f>IFERROR(VLOOKUP($C130,'C'!$A$1:$AA$1998,14,FALSE),"")</f>
        <v/>
      </c>
      <c r="N130" s="4" t="str">
        <f>IFERROR(IF(VLOOKUP($C130,'C'!$A$1:$AA$1998,15,FALSE)=1,"&lt;",""),"")</f>
        <v/>
      </c>
      <c r="O130" s="4" t="str">
        <f>IFERROR(VLOOKUP($C130,'C'!$A$1:$AA$1998,17,FALSE),"")</f>
        <v/>
      </c>
      <c r="P130" s="4" t="str">
        <f>IFERROR(IF(VLOOKUP($C130,'C'!$A$1:$AA$1998,18,FALSE)=1,"&lt;",""),"")</f>
        <v/>
      </c>
      <c r="T130" s="4" t="str">
        <f t="shared" si="81"/>
        <v/>
      </c>
      <c r="U130" s="4" t="str">
        <f t="shared" si="82"/>
        <v/>
      </c>
      <c r="V130" s="4" t="str">
        <f t="shared" si="83"/>
        <v/>
      </c>
      <c r="W130" s="4" t="str">
        <f t="shared" si="84"/>
        <v/>
      </c>
      <c r="X130" s="4" t="str">
        <f t="shared" si="85"/>
        <v/>
      </c>
      <c r="Y130" s="4" t="str">
        <f t="shared" si="86"/>
        <v/>
      </c>
      <c r="Z130" s="4" t="str">
        <f t="shared" si="87"/>
        <v/>
      </c>
      <c r="AA130" s="4" t="str">
        <f t="shared" si="88"/>
        <v/>
      </c>
      <c r="AB130" s="4" t="str">
        <f t="shared" si="89"/>
        <v/>
      </c>
      <c r="AC130" s="4" t="str">
        <f t="shared" si="90"/>
        <v/>
      </c>
      <c r="AD130" s="4" t="str">
        <f t="shared" si="91"/>
        <v/>
      </c>
      <c r="AE130" s="4" t="str">
        <f t="shared" si="92"/>
        <v/>
      </c>
      <c r="AI130" s="4">
        <f>IFERROR(IF(VLOOKUP(B130,E!$B$1:$AZ$300,16,FALSE)=0,1000000,VLOOKUP(B130,E!$B$1:$AZ$300,16,FALSE)),1000000)</f>
        <v>1000000</v>
      </c>
      <c r="AO130" s="50" t="str">
        <f t="shared" si="126"/>
        <v/>
      </c>
      <c r="AP130" s="49" t="str">
        <f t="shared" si="120"/>
        <v/>
      </c>
      <c r="AR130" s="50" t="str">
        <f t="shared" si="127"/>
        <v/>
      </c>
      <c r="AS130" s="49" t="str">
        <f t="shared" si="121"/>
        <v/>
      </c>
      <c r="AU130" s="50" t="str">
        <f t="shared" si="128"/>
        <v/>
      </c>
      <c r="AV130" s="49" t="str">
        <f t="shared" si="122"/>
        <v/>
      </c>
      <c r="AX130" s="50" t="str">
        <f t="shared" si="129"/>
        <v/>
      </c>
      <c r="AY130" s="49" t="str">
        <f t="shared" si="123"/>
        <v/>
      </c>
      <c r="BA130" s="50" t="str">
        <f t="shared" si="130"/>
        <v/>
      </c>
      <c r="BB130" s="49" t="str">
        <f t="shared" si="124"/>
        <v/>
      </c>
      <c r="BD130" s="50" t="str">
        <f t="shared" si="131"/>
        <v/>
      </c>
      <c r="BE130" s="49" t="str">
        <f t="shared" si="125"/>
        <v/>
      </c>
      <c r="BJ130" s="4" t="str">
        <f t="shared" si="93"/>
        <v/>
      </c>
      <c r="BM130" s="4" t="str">
        <f t="shared" si="76"/>
        <v/>
      </c>
      <c r="BP130" s="4" t="str">
        <f t="shared" si="77"/>
        <v/>
      </c>
      <c r="BS130" s="4" t="str">
        <f t="shared" si="78"/>
        <v/>
      </c>
      <c r="BV130" s="4" t="str">
        <f t="shared" si="79"/>
        <v/>
      </c>
      <c r="BY130" s="4" t="str">
        <f t="shared" si="80"/>
        <v/>
      </c>
    </row>
    <row r="131" spans="1:79" x14ac:dyDescent="0.2">
      <c r="A131" s="4" t="s">
        <v>1829</v>
      </c>
      <c r="B131" s="4">
        <v>177</v>
      </c>
      <c r="C131" s="4" t="str">
        <f t="shared" si="75"/>
        <v>urn:immetingen:parameter:id:177</v>
      </c>
      <c r="D131" s="4" t="str">
        <f>IFERROR(IF(VLOOKUP($C131,'C'!$A$1:$AA$1998,4,FALSE)=0,IF(VLOOKUP($C131,'C'!$A$1:$AA$1998,7,FALSE)=0,IF(VLOOKUP($C131,'C'!$A$1:$AA$1998,10,FALSE)=0,IF(VLOOKUP($C131,'C'!$A$1:$AA$1998,13,FALSE)=0,IF(VLOOKUP($C131,'C'!$A$1:$AA$1998,16,FALSE)=0,VLOOKUP($C131,'C'!$A$1:$AA$1998,19,FALSE),VLOOKUP($C131,'C'!$A$1:$AA$1998,16,FALSE)),VLOOKUP($C131,'C'!$A$1:$AA$1998,13,FALSE)),VLOOKUP($C131,'C'!$A$1:$AA$1998,10,FALSE)),VLOOKUP($C131,'C'!$A$1:$AA$1998,7,FALSE)),VLOOKUP($C131,'C'!$A$1:$AA$1998,4,FALSE)),"")</f>
        <v/>
      </c>
      <c r="E131" s="4" t="str">
        <f>IFERROR(VLOOKUP($C131,'C'!$A$1:$AA$1998,2,FALSE),"")</f>
        <v/>
      </c>
      <c r="F131" s="4" t="str">
        <f>IFERROR(IF(VLOOKUP($C131,'C'!$A$1:$AA$1998,3,FALSE)=1,"&lt;",""),"")</f>
        <v/>
      </c>
      <c r="G131" s="4" t="str">
        <f>IFERROR(VLOOKUP($C131,'C'!$A$1:$AA$1998,5,FALSE),"")</f>
        <v/>
      </c>
      <c r="H131" s="4" t="str">
        <f>IFERROR(IF(VLOOKUP($C131,'C'!$A$1:$AA$1998,6,FALSE)=1,"&lt;",""),"")</f>
        <v/>
      </c>
      <c r="I131" s="4" t="str">
        <f>IFERROR(VLOOKUP($C131,'C'!$A$1:$AA$1998,8,FALSE), "")</f>
        <v/>
      </c>
      <c r="J131" s="4" t="str">
        <f>IFERROR(IF(VLOOKUP($C131,'C'!$A$1:$AA$1998,9,FALSE)=1,"&lt;",""),"")</f>
        <v/>
      </c>
      <c r="K131" s="4" t="str">
        <f>IFERROR(VLOOKUP($C131,'C'!$A$1:$AA$1998,11,FALSE),"")</f>
        <v/>
      </c>
      <c r="L131" s="4" t="str">
        <f>IFERROR(IF(VLOOKUP($C131,'C'!$A$1:$AA$1998,12,FALSE)=1,"&lt;",""),"")</f>
        <v/>
      </c>
      <c r="M131" s="4" t="str">
        <f>IFERROR(VLOOKUP($C131,'C'!$A$1:$AA$1998,14,FALSE),"")</f>
        <v/>
      </c>
      <c r="N131" s="4" t="str">
        <f>IFERROR(IF(VLOOKUP($C131,'C'!$A$1:$AA$1998,15,FALSE)=1,"&lt;",""),"")</f>
        <v/>
      </c>
      <c r="O131" s="4" t="str">
        <f>IFERROR(VLOOKUP($C131,'C'!$A$1:$AA$1998,17,FALSE),"")</f>
        <v/>
      </c>
      <c r="P131" s="4" t="str">
        <f>IFERROR(IF(VLOOKUP($C131,'C'!$A$1:$AA$1998,18,FALSE)=1,"&lt;",""),"")</f>
        <v/>
      </c>
      <c r="T131" s="4" t="str">
        <f t="shared" si="81"/>
        <v/>
      </c>
      <c r="U131" s="4" t="str">
        <f t="shared" si="82"/>
        <v/>
      </c>
      <c r="V131" s="4" t="str">
        <f t="shared" si="83"/>
        <v/>
      </c>
      <c r="W131" s="4" t="str">
        <f t="shared" si="84"/>
        <v/>
      </c>
      <c r="X131" s="4" t="str">
        <f t="shared" si="85"/>
        <v/>
      </c>
      <c r="Y131" s="4" t="str">
        <f t="shared" si="86"/>
        <v/>
      </c>
      <c r="Z131" s="4" t="str">
        <f t="shared" si="87"/>
        <v/>
      </c>
      <c r="AA131" s="4" t="str">
        <f t="shared" si="88"/>
        <v/>
      </c>
      <c r="AB131" s="4" t="str">
        <f t="shared" si="89"/>
        <v/>
      </c>
      <c r="AC131" s="4" t="str">
        <f t="shared" si="90"/>
        <v/>
      </c>
      <c r="AD131" s="4" t="str">
        <f t="shared" si="91"/>
        <v/>
      </c>
      <c r="AE131" s="4" t="str">
        <f t="shared" si="92"/>
        <v/>
      </c>
      <c r="AI131" s="4">
        <f>IFERROR(IF(VLOOKUP(B131,E!$B$1:$AZ$300,16,FALSE)=0,1000000,VLOOKUP(B131,E!$B$1:$AZ$300,16,FALSE)),1000000)</f>
        <v>1000000</v>
      </c>
      <c r="AO131" s="50" t="str">
        <f t="shared" si="126"/>
        <v/>
      </c>
      <c r="AP131" s="49" t="str">
        <f t="shared" si="120"/>
        <v/>
      </c>
      <c r="AR131" s="50" t="str">
        <f t="shared" si="127"/>
        <v/>
      </c>
      <c r="AS131" s="49" t="str">
        <f t="shared" si="121"/>
        <v/>
      </c>
      <c r="AU131" s="52" t="str">
        <f t="shared" si="128"/>
        <v/>
      </c>
      <c r="AV131" s="49" t="str">
        <f t="shared" si="122"/>
        <v/>
      </c>
      <c r="AX131" s="52" t="str">
        <f t="shared" si="129"/>
        <v/>
      </c>
      <c r="AY131" s="58" t="str">
        <f t="shared" si="123"/>
        <v/>
      </c>
      <c r="BA131" s="52" t="str">
        <f t="shared" si="130"/>
        <v/>
      </c>
      <c r="BB131" s="58" t="str">
        <f t="shared" si="124"/>
        <v/>
      </c>
      <c r="BD131" s="52" t="str">
        <f t="shared" si="131"/>
        <v/>
      </c>
      <c r="BE131" s="58" t="str">
        <f t="shared" si="125"/>
        <v/>
      </c>
      <c r="BI131" s="13"/>
      <c r="BJ131" s="4" t="str">
        <f t="shared" si="93"/>
        <v/>
      </c>
      <c r="BK131" s="13"/>
      <c r="BL131" s="13"/>
      <c r="BM131" s="4" t="str">
        <f t="shared" si="76"/>
        <v/>
      </c>
      <c r="BN131" s="13"/>
      <c r="BO131" s="13"/>
      <c r="BP131" s="4" t="str">
        <f t="shared" si="77"/>
        <v/>
      </c>
      <c r="BQ131" s="13"/>
      <c r="BR131" s="13"/>
      <c r="BS131" s="4" t="str">
        <f t="shared" si="78"/>
        <v/>
      </c>
      <c r="BT131" s="13"/>
      <c r="BU131" s="13"/>
      <c r="BV131" s="4" t="str">
        <f t="shared" si="79"/>
        <v/>
      </c>
      <c r="BW131" s="13"/>
      <c r="BX131" s="13"/>
      <c r="BY131" s="4" t="str">
        <f t="shared" si="80"/>
        <v/>
      </c>
      <c r="BZ131" s="13"/>
      <c r="CA131" s="13"/>
    </row>
    <row r="132" spans="1:79" x14ac:dyDescent="0.2">
      <c r="A132" s="4" t="s">
        <v>1771</v>
      </c>
      <c r="B132" s="4">
        <v>1600</v>
      </c>
      <c r="C132" s="4" t="str">
        <f t="shared" si="75"/>
        <v>urn:immetingen:parameter:id:1600</v>
      </c>
      <c r="D132" s="4" t="str">
        <f>IFERROR(IF(VLOOKUP($C132,'C'!$A$1:$AA$1998,4,FALSE)=0,IF(VLOOKUP($C132,'C'!$A$1:$AA$1998,7,FALSE)=0,IF(VLOOKUP($C132,'C'!$A$1:$AA$1998,10,FALSE)=0,IF(VLOOKUP($C132,'C'!$A$1:$AA$1998,13,FALSE)=0,IF(VLOOKUP($C132,'C'!$A$1:$AA$1998,16,FALSE)=0,VLOOKUP($C132,'C'!$A$1:$AA$1998,19,FALSE),VLOOKUP($C132,'C'!$A$1:$AA$1998,16,FALSE)),VLOOKUP($C132,'C'!$A$1:$AA$1998,13,FALSE)),VLOOKUP($C132,'C'!$A$1:$AA$1998,10,FALSE)),VLOOKUP($C132,'C'!$A$1:$AA$1998,7,FALSE)),VLOOKUP($C132,'C'!$A$1:$AA$1998,4,FALSE)),"")</f>
        <v/>
      </c>
      <c r="E132" s="4" t="str">
        <f>IFERROR(VLOOKUP($C132,'C'!$A$1:$AA$1998,2,FALSE),"")</f>
        <v/>
      </c>
      <c r="F132" s="4" t="str">
        <f>IFERROR(IF(VLOOKUP($C132,'C'!$A$1:$AA$1998,3,FALSE)=1,"&lt;",""),"")</f>
        <v/>
      </c>
      <c r="G132" s="4" t="str">
        <f>IFERROR(VLOOKUP($C132,'C'!$A$1:$AA$1998,5,FALSE),"")</f>
        <v/>
      </c>
      <c r="H132" s="4" t="str">
        <f>IFERROR(IF(VLOOKUP($C132,'C'!$A$1:$AA$1998,6,FALSE)=1,"&lt;",""),"")</f>
        <v/>
      </c>
      <c r="I132" s="4" t="str">
        <f>IFERROR(VLOOKUP($C132,'C'!$A$1:$AA$1998,8,FALSE), "")</f>
        <v/>
      </c>
      <c r="J132" s="4" t="str">
        <f>IFERROR(IF(VLOOKUP($C132,'C'!$A$1:$AA$1998,9,FALSE)=1,"&lt;",""),"")</f>
        <v/>
      </c>
      <c r="K132" s="4" t="str">
        <f>IFERROR(VLOOKUP($C132,'C'!$A$1:$AA$1998,11,FALSE),"")</f>
        <v/>
      </c>
      <c r="L132" s="4" t="str">
        <f>IFERROR(IF(VLOOKUP($C132,'C'!$A$1:$AA$1998,12,FALSE)=1,"&lt;",""),"")</f>
        <v/>
      </c>
      <c r="M132" s="4" t="str">
        <f>IFERROR(VLOOKUP($C132,'C'!$A$1:$AA$1998,14,FALSE),"")</f>
        <v/>
      </c>
      <c r="N132" s="4" t="str">
        <f>IFERROR(IF(VLOOKUP($C132,'C'!$A$1:$AA$1998,15,FALSE)=1,"&lt;",""),"")</f>
        <v/>
      </c>
      <c r="O132" s="4" t="str">
        <f>IFERROR(VLOOKUP($C132,'C'!$A$1:$AA$1998,17,FALSE),"")</f>
        <v/>
      </c>
      <c r="P132" s="4" t="str">
        <f>IFERROR(IF(VLOOKUP($C132,'C'!$A$1:$AA$1998,18,FALSE)=1,"&lt;",""),"")</f>
        <v/>
      </c>
      <c r="T132" s="4" t="str">
        <f t="shared" si="81"/>
        <v/>
      </c>
      <c r="U132" s="4" t="str">
        <f t="shared" si="82"/>
        <v/>
      </c>
      <c r="V132" s="4" t="str">
        <f t="shared" si="83"/>
        <v/>
      </c>
      <c r="W132" s="4" t="str">
        <f t="shared" si="84"/>
        <v/>
      </c>
      <c r="X132" s="4" t="str">
        <f t="shared" si="85"/>
        <v/>
      </c>
      <c r="Y132" s="4" t="str">
        <f t="shared" si="86"/>
        <v/>
      </c>
      <c r="Z132" s="4" t="str">
        <f t="shared" si="87"/>
        <v/>
      </c>
      <c r="AA132" s="4" t="str">
        <f t="shared" si="88"/>
        <v/>
      </c>
      <c r="AB132" s="4" t="str">
        <f t="shared" si="89"/>
        <v/>
      </c>
      <c r="AC132" s="4" t="str">
        <f t="shared" si="90"/>
        <v/>
      </c>
      <c r="AD132" s="4" t="str">
        <f t="shared" si="91"/>
        <v/>
      </c>
      <c r="AE132" s="4" t="str">
        <f t="shared" si="92"/>
        <v/>
      </c>
      <c r="AI132" s="4">
        <f>IFERROR(IF(VLOOKUP(B132,E!$B$1:$AZ$300,16,FALSE)=0,1000000,VLOOKUP(B132,E!$B$1:$AZ$300,16,FALSE)),1000000)</f>
        <v>1000000000</v>
      </c>
      <c r="AO132" s="59">
        <f>SUM(AO126:AO131)</f>
        <v>0</v>
      </c>
      <c r="AP132" s="60" t="str">
        <f>IF(T126="","",IF(AO132=0,SUM(T126:T131),AO132))</f>
        <v/>
      </c>
      <c r="AR132" s="59">
        <f>SUM(AR126:AR131)</f>
        <v>0</v>
      </c>
      <c r="AS132" s="60" t="str">
        <f>IF(V126="","",IF(AR132=0,SUM(V126:V131),AR132))</f>
        <v/>
      </c>
      <c r="AU132" s="52">
        <f>SUM(AU126:AU131)</f>
        <v>0</v>
      </c>
      <c r="AV132" s="60" t="str">
        <f>IF(X126="","",IF(AU132=0,SUM(X126:X131),AU132))</f>
        <v/>
      </c>
      <c r="AX132" s="52">
        <f>SUM(AX126:AX131)</f>
        <v>0</v>
      </c>
      <c r="AY132" s="54" t="str">
        <f>IF(Z126="","",IF(AX132=0,SUM(Z126:Z131),AX132))</f>
        <v/>
      </c>
      <c r="BA132" s="52">
        <f>SUM(BA126:BA131)</f>
        <v>0</v>
      </c>
      <c r="BB132" s="54" t="str">
        <f>IF(AB126="","",IF(BA132=0,SUM(AB126:AB131),BA132))</f>
        <v/>
      </c>
      <c r="BD132" s="52">
        <f>SUM(BD126:BD131)</f>
        <v>0</v>
      </c>
      <c r="BE132" s="54" t="str">
        <f>IF(AD126="","",IF(BD132=0,SUM(AD126:AD131),BD132))</f>
        <v/>
      </c>
      <c r="BJ132" s="4">
        <f t="shared" si="93"/>
        <v>-1</v>
      </c>
      <c r="BM132" s="4">
        <f t="shared" si="76"/>
        <v>-1</v>
      </c>
      <c r="BP132" s="4">
        <f t="shared" si="77"/>
        <v>-1</v>
      </c>
      <c r="BS132" s="4">
        <f t="shared" si="78"/>
        <v>-1</v>
      </c>
      <c r="BV132" s="4">
        <f t="shared" si="79"/>
        <v>-1</v>
      </c>
      <c r="BY132" s="4">
        <f t="shared" si="80"/>
        <v>-1</v>
      </c>
    </row>
    <row r="133" spans="1:79" x14ac:dyDescent="0.2">
      <c r="A133" s="4" t="s">
        <v>1599</v>
      </c>
      <c r="B133" s="4">
        <v>146</v>
      </c>
      <c r="C133" s="4" t="str">
        <f t="shared" si="75"/>
        <v>urn:immetingen:parameter:id:146</v>
      </c>
      <c r="D133" s="4" t="str">
        <f>IFERROR(IF(VLOOKUP($C133,'C'!$A$1:$AA$1998,4,FALSE)=0,IF(VLOOKUP($C133,'C'!$A$1:$AA$1998,7,FALSE)=0,IF(VLOOKUP($C133,'C'!$A$1:$AA$1998,10,FALSE)=0,IF(VLOOKUP($C133,'C'!$A$1:$AA$1998,13,FALSE)=0,IF(VLOOKUP($C133,'C'!$A$1:$AA$1998,16,FALSE)=0,VLOOKUP($C133,'C'!$A$1:$AA$1998,19,FALSE),VLOOKUP($C133,'C'!$A$1:$AA$1998,16,FALSE)),VLOOKUP($C133,'C'!$A$1:$AA$1998,13,FALSE)),VLOOKUP($C133,'C'!$A$1:$AA$1998,10,FALSE)),VLOOKUP($C133,'C'!$A$1:$AA$1998,7,FALSE)),VLOOKUP($C133,'C'!$A$1:$AA$1998,4,FALSE)),"")</f>
        <v/>
      </c>
      <c r="E133" s="4" t="str">
        <f>IFERROR(VLOOKUP($C133,'C'!$A$1:$AA$1998,2,FALSE),"")</f>
        <v/>
      </c>
      <c r="F133" s="4" t="str">
        <f>IFERROR(IF(VLOOKUP($C133,'C'!$A$1:$AA$1998,3,FALSE)=1,"&lt;",""),"")</f>
        <v/>
      </c>
      <c r="G133" s="4" t="str">
        <f>IFERROR(VLOOKUP($C133,'C'!$A$1:$AA$1998,5,FALSE),"")</f>
        <v/>
      </c>
      <c r="H133" s="4" t="str">
        <f>IFERROR(IF(VLOOKUP($C133,'C'!$A$1:$AA$1998,6,FALSE)=1,"&lt;",""),"")</f>
        <v/>
      </c>
      <c r="I133" s="4" t="str">
        <f>IFERROR(VLOOKUP($C133,'C'!$A$1:$AA$1998,8,FALSE), "")</f>
        <v/>
      </c>
      <c r="J133" s="4" t="str">
        <f>IFERROR(IF(VLOOKUP($C133,'C'!$A$1:$AA$1998,9,FALSE)=1,"&lt;",""),"")</f>
        <v/>
      </c>
      <c r="K133" s="4" t="str">
        <f>IFERROR(VLOOKUP($C133,'C'!$A$1:$AA$1998,11,FALSE),"")</f>
        <v/>
      </c>
      <c r="L133" s="4" t="str">
        <f>IFERROR(IF(VLOOKUP($C133,'C'!$A$1:$AA$1998,12,FALSE)=1,"&lt;",""),"")</f>
        <v/>
      </c>
      <c r="M133" s="4" t="str">
        <f>IFERROR(VLOOKUP($C133,'C'!$A$1:$AA$1998,14,FALSE),"")</f>
        <v/>
      </c>
      <c r="N133" s="4" t="str">
        <f>IFERROR(IF(VLOOKUP($C133,'C'!$A$1:$AA$1998,15,FALSE)=1,"&lt;",""),"")</f>
        <v/>
      </c>
      <c r="O133" s="4" t="str">
        <f>IFERROR(VLOOKUP($C133,'C'!$A$1:$AA$1998,17,FALSE),"")</f>
        <v/>
      </c>
      <c r="P133" s="4" t="str">
        <f>IFERROR(IF(VLOOKUP($C133,'C'!$A$1:$AA$1998,18,FALSE)=1,"&lt;",""),"")</f>
        <v/>
      </c>
      <c r="T133" s="4" t="str">
        <f t="shared" si="81"/>
        <v/>
      </c>
      <c r="U133" s="4" t="str">
        <f t="shared" si="82"/>
        <v/>
      </c>
      <c r="V133" s="4" t="str">
        <f t="shared" si="83"/>
        <v/>
      </c>
      <c r="W133" s="4" t="str">
        <f t="shared" si="84"/>
        <v/>
      </c>
      <c r="X133" s="4" t="str">
        <f t="shared" si="85"/>
        <v/>
      </c>
      <c r="Y133" s="4" t="str">
        <f t="shared" si="86"/>
        <v/>
      </c>
      <c r="Z133" s="4" t="str">
        <f t="shared" si="87"/>
        <v/>
      </c>
      <c r="AA133" s="4" t="str">
        <f t="shared" si="88"/>
        <v/>
      </c>
      <c r="AB133" s="4" t="str">
        <f t="shared" si="89"/>
        <v/>
      </c>
      <c r="AC133" s="4" t="str">
        <f t="shared" si="90"/>
        <v/>
      </c>
      <c r="AD133" s="4" t="str">
        <f t="shared" si="91"/>
        <v/>
      </c>
      <c r="AE133" s="4" t="str">
        <f t="shared" si="92"/>
        <v/>
      </c>
      <c r="AI133" s="4">
        <f>IFERROR(IF(VLOOKUP(B133,E!$B$1:$AZ$300,16,FALSE)=0,1000000,VLOOKUP(B133,E!$B$1:$AZ$300,16,FALSE)),1000000)</f>
        <v>1000000</v>
      </c>
      <c r="AO133" s="4" t="str">
        <f>IF(T133="",T133,IF(AND(U133="&lt;",T133&lt;=$AI133),-1,(IF(U133="&lt;",0.7*T133,T133))))</f>
        <v/>
      </c>
      <c r="AR133" s="4" t="str">
        <f t="shared" ref="AR133" si="132">IF(V133="",V133,IF(AND(W133="&lt;",V133&lt;=$AI133),-1,(IF(W133="&lt;",0.7*V133,V133))))</f>
        <v/>
      </c>
      <c r="AU133" s="4" t="str">
        <f t="shared" ref="AU133" si="133">IF(X133="",X133,IF(AND(Y133="&lt;",X133&lt;=$AI133),-1,(IF(Y133="&lt;",0.7*X133,X133))))</f>
        <v/>
      </c>
      <c r="AX133" s="4" t="str">
        <f t="shared" ref="AX133" si="134">IF(Z133="",Z133,IF(AND(AA133="&lt;",Z133&lt;=$AI133),-1,(IF(AA133="&lt;",0.7*Z133,Z133))))</f>
        <v/>
      </c>
      <c r="BA133" s="4" t="str">
        <f t="shared" ref="BA133" si="135">IF(AB133="",AB133,IF(AND(AC133="&lt;",AB133&lt;=$AI133),-1,(IF(AC133="&lt;",0.7*AB133,AB133))))</f>
        <v/>
      </c>
      <c r="BD133" s="4" t="str">
        <f t="shared" ref="BD133" si="136">IF(AD133="",AD133,IF(AND(AE133="&lt;",AD133&lt;=$AI133),-1,(IF(AE133="&lt;",0.7*AD133,AD133))))</f>
        <v/>
      </c>
      <c r="BJ133" s="4" t="str">
        <f t="shared" si="93"/>
        <v/>
      </c>
      <c r="BM133" s="4" t="str">
        <f t="shared" si="76"/>
        <v/>
      </c>
      <c r="BP133" s="4" t="str">
        <f t="shared" si="77"/>
        <v/>
      </c>
      <c r="BS133" s="4" t="str">
        <f t="shared" si="78"/>
        <v/>
      </c>
      <c r="BV133" s="4" t="str">
        <f t="shared" si="79"/>
        <v/>
      </c>
      <c r="BY133" s="4" t="str">
        <f t="shared" si="80"/>
        <v/>
      </c>
    </row>
    <row r="134" spans="1:79" x14ac:dyDescent="0.2">
      <c r="A134" s="4" t="s">
        <v>1830</v>
      </c>
      <c r="B134" s="4">
        <v>227</v>
      </c>
      <c r="C134" s="4" t="str">
        <f t="shared" si="75"/>
        <v>urn:immetingen:parameter:id:227</v>
      </c>
      <c r="D134" s="4" t="str">
        <f>IFERROR(IF(VLOOKUP($C134,'C'!$A$1:$AA$1998,4,FALSE)=0,IF(VLOOKUP($C134,'C'!$A$1:$AA$1998,7,FALSE)=0,IF(VLOOKUP($C134,'C'!$A$1:$AA$1998,10,FALSE)=0,IF(VLOOKUP($C134,'C'!$A$1:$AA$1998,13,FALSE)=0,IF(VLOOKUP($C134,'C'!$A$1:$AA$1998,16,FALSE)=0,VLOOKUP($C134,'C'!$A$1:$AA$1998,19,FALSE),VLOOKUP($C134,'C'!$A$1:$AA$1998,16,FALSE)),VLOOKUP($C134,'C'!$A$1:$AA$1998,13,FALSE)),VLOOKUP($C134,'C'!$A$1:$AA$1998,10,FALSE)),VLOOKUP($C134,'C'!$A$1:$AA$1998,7,FALSE)),VLOOKUP($C134,'C'!$A$1:$AA$1998,4,FALSE)),"")</f>
        <v/>
      </c>
      <c r="E134" s="4" t="str">
        <f>IFERROR(VLOOKUP($C134,'C'!$A$1:$AA$1998,2,FALSE),"")</f>
        <v/>
      </c>
      <c r="F134" s="4" t="str">
        <f>IFERROR(IF(VLOOKUP($C134,'C'!$A$1:$AA$1998,3,FALSE)=1,"&lt;",""),"")</f>
        <v/>
      </c>
      <c r="G134" s="4" t="str">
        <f>IFERROR(VLOOKUP($C134,'C'!$A$1:$AA$1998,5,FALSE),"")</f>
        <v/>
      </c>
      <c r="H134" s="4" t="str">
        <f>IFERROR(IF(VLOOKUP($C134,'C'!$A$1:$AA$1998,6,FALSE)=1,"&lt;",""),"")</f>
        <v/>
      </c>
      <c r="I134" s="4" t="str">
        <f>IFERROR(VLOOKUP($C134,'C'!$A$1:$AA$1998,8,FALSE), "")</f>
        <v/>
      </c>
      <c r="J134" s="4" t="str">
        <f>IFERROR(IF(VLOOKUP($C134,'C'!$A$1:$AA$1998,9,FALSE)=1,"&lt;",""),"")</f>
        <v/>
      </c>
      <c r="K134" s="4" t="str">
        <f>IFERROR(VLOOKUP($C134,'C'!$A$1:$AA$1998,11,FALSE),"")</f>
        <v/>
      </c>
      <c r="L134" s="4" t="str">
        <f>IFERROR(IF(VLOOKUP($C134,'C'!$A$1:$AA$1998,12,FALSE)=1,"&lt;",""),"")</f>
        <v/>
      </c>
      <c r="M134" s="4" t="str">
        <f>IFERROR(VLOOKUP($C134,'C'!$A$1:$AA$1998,14,FALSE),"")</f>
        <v/>
      </c>
      <c r="N134" s="4" t="str">
        <f>IFERROR(IF(VLOOKUP($C134,'C'!$A$1:$AA$1998,15,FALSE)=1,"&lt;",""),"")</f>
        <v/>
      </c>
      <c r="O134" s="4" t="str">
        <f>IFERROR(VLOOKUP($C134,'C'!$A$1:$AA$1998,17,FALSE),"")</f>
        <v/>
      </c>
      <c r="P134" s="4" t="str">
        <f>IFERROR(IF(VLOOKUP($C134,'C'!$A$1:$AA$1998,18,FALSE)=1,"&lt;",""),"")</f>
        <v/>
      </c>
      <c r="T134" s="4" t="str">
        <f t="shared" si="81"/>
        <v/>
      </c>
      <c r="U134" s="4" t="str">
        <f t="shared" si="82"/>
        <v/>
      </c>
      <c r="V134" s="4" t="str">
        <f t="shared" si="83"/>
        <v/>
      </c>
      <c r="W134" s="4" t="str">
        <f t="shared" si="84"/>
        <v/>
      </c>
      <c r="X134" s="4" t="str">
        <f t="shared" si="85"/>
        <v/>
      </c>
      <c r="Y134" s="4" t="str">
        <f t="shared" si="86"/>
        <v/>
      </c>
      <c r="Z134" s="4" t="str">
        <f t="shared" si="87"/>
        <v/>
      </c>
      <c r="AA134" s="4" t="str">
        <f t="shared" si="88"/>
        <v/>
      </c>
      <c r="AB134" s="4" t="str">
        <f t="shared" si="89"/>
        <v/>
      </c>
      <c r="AC134" s="4" t="str">
        <f t="shared" si="90"/>
        <v/>
      </c>
      <c r="AD134" s="4" t="str">
        <f t="shared" si="91"/>
        <v/>
      </c>
      <c r="AE134" s="4" t="str">
        <f t="shared" si="92"/>
        <v/>
      </c>
      <c r="AI134" s="4">
        <f>IFERROR(IF(VLOOKUP(B134,E!$B$1:$AZ$300,16,FALSE)=0,1000000,VLOOKUP(B134,E!$B$1:$AZ$300,16,FALSE)),1000000)</f>
        <v>1000000</v>
      </c>
      <c r="AO134" s="57" t="str">
        <f>IF(AP134=-1,IF(SUM(AP134:AP135)=-2,0,(0.7*T134)),AP134)</f>
        <v/>
      </c>
      <c r="AP134" s="47" t="str">
        <f>IF(T134="",T134,IF(AND(U134="&lt;",T134&lt;=$AI134),-1,(IF(U134="&lt;",0.7*T134,T134))))</f>
        <v/>
      </c>
      <c r="AR134" s="57" t="str">
        <f>IF(AS134=-1,IF(SUM(AS134:AS135)=-2,0,(0.7*V134)),AS134)</f>
        <v/>
      </c>
      <c r="AS134" s="47" t="str">
        <f>IF(V134="",V134,IF(AND(W134="&lt;",V134&lt;=$AI134),-1,(IF(W134="&lt;",0.7*V134,V134))))</f>
        <v/>
      </c>
      <c r="AU134" s="57" t="str">
        <f>IF(AV134=-1,IF(SUM(AV134:AV135)=-2,0,(0.7*X134)),AV134)</f>
        <v/>
      </c>
      <c r="AV134" s="47" t="str">
        <f>IF(X134="",X134,IF(AND(Y134="&lt;",X134&lt;=$AI134),-1,(IF(Y134="&lt;",0.7*X134,X134))))</f>
        <v/>
      </c>
      <c r="AX134" s="57" t="str">
        <f>IF(AY134=-1,IF(SUM(AY134:AY135)=-2,0,(0.7*Z134)),AY134)</f>
        <v/>
      </c>
      <c r="AY134" s="47" t="str">
        <f>IF(Z134="",Z134,IF(AND(AA134="&lt;",Z134&lt;=$AI134),-1,(IF(AA134="&lt;",0.7*Z134,Z134))))</f>
        <v/>
      </c>
      <c r="BA134" s="57" t="str">
        <f>IF(BB134=-1,IF(SUM(BB134:BB135)=-2,0,(0.7*AB134)),BB134)</f>
        <v/>
      </c>
      <c r="BB134" s="47" t="str">
        <f>IF(AB134="",AB134,IF(AND(AC134="&lt;",AB134&lt;=$AI134),-1,(IF(AC134="&lt;",0.7*AB134,AB134))))</f>
        <v/>
      </c>
      <c r="BD134" s="57" t="str">
        <f>IF(BE134=-1,IF(SUM(BE134:BE135)=-2,0,(0.7*AD134)),BE134)</f>
        <v/>
      </c>
      <c r="BE134" s="47" t="str">
        <f>IF(AD134="",AD134,IF(AND(AE134="&lt;",AD134&lt;=$AI134),-1,(IF(AE134="&lt;",0.7*AD134,AD134))))</f>
        <v/>
      </c>
      <c r="BJ134" s="4" t="str">
        <f t="shared" si="93"/>
        <v/>
      </c>
      <c r="BM134" s="4" t="str">
        <f t="shared" si="76"/>
        <v/>
      </c>
      <c r="BP134" s="4" t="str">
        <f t="shared" si="77"/>
        <v/>
      </c>
      <c r="BS134" s="4" t="str">
        <f t="shared" si="78"/>
        <v/>
      </c>
      <c r="BV134" s="4" t="str">
        <f t="shared" si="79"/>
        <v/>
      </c>
      <c r="BY134" s="4" t="str">
        <f t="shared" si="80"/>
        <v/>
      </c>
    </row>
    <row r="135" spans="1:79" x14ac:dyDescent="0.2">
      <c r="A135" s="4" t="s">
        <v>1831</v>
      </c>
      <c r="B135" s="4">
        <v>224</v>
      </c>
      <c r="C135" s="4" t="str">
        <f t="shared" si="75"/>
        <v>urn:immetingen:parameter:id:224</v>
      </c>
      <c r="D135" s="4" t="str">
        <f>IFERROR(IF(VLOOKUP($C135,'C'!$A$1:$AA$1998,4,FALSE)=0,IF(VLOOKUP($C135,'C'!$A$1:$AA$1998,7,FALSE)=0,IF(VLOOKUP($C135,'C'!$A$1:$AA$1998,10,FALSE)=0,IF(VLOOKUP($C135,'C'!$A$1:$AA$1998,13,FALSE)=0,IF(VLOOKUP($C135,'C'!$A$1:$AA$1998,16,FALSE)=0,VLOOKUP($C135,'C'!$A$1:$AA$1998,19,FALSE),VLOOKUP($C135,'C'!$A$1:$AA$1998,16,FALSE)),VLOOKUP($C135,'C'!$A$1:$AA$1998,13,FALSE)),VLOOKUP($C135,'C'!$A$1:$AA$1998,10,FALSE)),VLOOKUP($C135,'C'!$A$1:$AA$1998,7,FALSE)),VLOOKUP($C135,'C'!$A$1:$AA$1998,4,FALSE)),"")</f>
        <v/>
      </c>
      <c r="E135" s="4" t="str">
        <f>IFERROR(VLOOKUP($C135,'C'!$A$1:$AA$1998,2,FALSE),"")</f>
        <v/>
      </c>
      <c r="F135" s="4" t="str">
        <f>IFERROR(IF(VLOOKUP($C135,'C'!$A$1:$AA$1998,3,FALSE)=1,"&lt;",""),"")</f>
        <v/>
      </c>
      <c r="G135" s="4" t="str">
        <f>IFERROR(VLOOKUP($C135,'C'!$A$1:$AA$1998,5,FALSE),"")</f>
        <v/>
      </c>
      <c r="H135" s="4" t="str">
        <f>IFERROR(IF(VLOOKUP($C135,'C'!$A$1:$AA$1998,6,FALSE)=1,"&lt;",""),"")</f>
        <v/>
      </c>
      <c r="I135" s="4" t="str">
        <f>IFERROR(VLOOKUP($C135,'C'!$A$1:$AA$1998,8,FALSE), "")</f>
        <v/>
      </c>
      <c r="J135" s="4" t="str">
        <f>IFERROR(IF(VLOOKUP($C135,'C'!$A$1:$AA$1998,9,FALSE)=1,"&lt;",""),"")</f>
        <v/>
      </c>
      <c r="K135" s="4" t="str">
        <f>IFERROR(VLOOKUP($C135,'C'!$A$1:$AA$1998,11,FALSE),"")</f>
        <v/>
      </c>
      <c r="L135" s="4" t="str">
        <f>IFERROR(IF(VLOOKUP($C135,'C'!$A$1:$AA$1998,12,FALSE)=1,"&lt;",""),"")</f>
        <v/>
      </c>
      <c r="M135" s="4" t="str">
        <f>IFERROR(VLOOKUP($C135,'C'!$A$1:$AA$1998,14,FALSE),"")</f>
        <v/>
      </c>
      <c r="N135" s="4" t="str">
        <f>IFERROR(IF(VLOOKUP($C135,'C'!$A$1:$AA$1998,15,FALSE)=1,"&lt;",""),"")</f>
        <v/>
      </c>
      <c r="O135" s="4" t="str">
        <f>IFERROR(VLOOKUP($C135,'C'!$A$1:$AA$1998,17,FALSE),"")</f>
        <v/>
      </c>
      <c r="P135" s="4" t="str">
        <f>IFERROR(IF(VLOOKUP($C135,'C'!$A$1:$AA$1998,18,FALSE)=1,"&lt;",""),"")</f>
        <v/>
      </c>
      <c r="T135" s="4" t="str">
        <f t="shared" si="81"/>
        <v/>
      </c>
      <c r="U135" s="4" t="str">
        <f t="shared" si="82"/>
        <v/>
      </c>
      <c r="V135" s="4" t="str">
        <f t="shared" si="83"/>
        <v/>
      </c>
      <c r="W135" s="4" t="str">
        <f t="shared" si="84"/>
        <v/>
      </c>
      <c r="X135" s="4" t="str">
        <f t="shared" si="85"/>
        <v/>
      </c>
      <c r="Y135" s="4" t="str">
        <f t="shared" si="86"/>
        <v/>
      </c>
      <c r="Z135" s="4" t="str">
        <f t="shared" si="87"/>
        <v/>
      </c>
      <c r="AA135" s="4" t="str">
        <f t="shared" si="88"/>
        <v/>
      </c>
      <c r="AB135" s="4" t="str">
        <f t="shared" si="89"/>
        <v/>
      </c>
      <c r="AC135" s="4" t="str">
        <f t="shared" si="90"/>
        <v/>
      </c>
      <c r="AD135" s="4" t="str">
        <f t="shared" si="91"/>
        <v/>
      </c>
      <c r="AE135" s="4" t="str">
        <f t="shared" si="92"/>
        <v/>
      </c>
      <c r="AI135" s="4">
        <f>IFERROR(IF(VLOOKUP(B135,E!$B$1:$AZ$300,16,FALSE)=0,1000000,VLOOKUP(B135,E!$B$1:$AZ$300,16,FALSE)),1000000)</f>
        <v>1000000</v>
      </c>
      <c r="AO135" s="50" t="str">
        <f>IF(AP135=-1,IF(SUM(AP134:AP136)=-2,0,(0.7*T135)),AP135)</f>
        <v/>
      </c>
      <c r="AP135" s="49" t="str">
        <f>IF(T135="",T135,IF(AND(U135="&lt;",T135&lt;=$AI135),-1,(IF(U135="&lt;",0.7*T135,T135))))</f>
        <v/>
      </c>
      <c r="AR135" s="50" t="str">
        <f>IF(AS135=-1,IF(SUM(AS134:AS135)=-2,0,(0.7*V135)),AS135)</f>
        <v/>
      </c>
      <c r="AS135" s="49" t="str">
        <f>IF(V135="",V135,IF(AND(W135="&lt;",V135&lt;=$AI135),-1,(IF(W135="&lt;",0.7*V135,V135))))</f>
        <v/>
      </c>
      <c r="AU135" s="50" t="str">
        <f>IF(AV135=-1,IF(SUM(AV134:AV135)=-2,0,(0.7*X135)),AV135)</f>
        <v/>
      </c>
      <c r="AV135" s="49" t="str">
        <f>IF(X135="",X135,IF(AND(Y135="&lt;",X135&lt;=$AI135),-1,(IF(Y135="&lt;",0.7*X135,X135))))</f>
        <v/>
      </c>
      <c r="AX135" s="50" t="str">
        <f>IF(AY135=-1,IF(SUM(AY134:AY135)=-2,0,(0.7*Z135)),AY135)</f>
        <v/>
      </c>
      <c r="AY135" s="49" t="str">
        <f>IF(Z135="",Z135,IF(AND(AA135="&lt;",Z135&lt;=$AI135),-1,(IF(AA135="&lt;",0.7*Z135,Z135))))</f>
        <v/>
      </c>
      <c r="BA135" s="50" t="str">
        <f>IF(BB135=-1,IF(SUM(BB134:BB135)=-2,0,(0.7*AB135)),BB135)</f>
        <v/>
      </c>
      <c r="BB135" s="49" t="str">
        <f>IF(AB135="",AB135,IF(AND(AC135="&lt;",AB135&lt;=$AI135),-1,(IF(AC135="&lt;",0.7*AB135,AB135))))</f>
        <v/>
      </c>
      <c r="BD135" s="50" t="str">
        <f>IF(BE135=-1,IF(SUM(BE134:BE135)=-2,0,(0.7*AD135)),BE135)</f>
        <v/>
      </c>
      <c r="BE135" s="49" t="str">
        <f>IF(AD135="",AD135,IF(AND(AE135="&lt;",AD135&lt;=$AI135),-1,(IF(AE135="&lt;",0.7*AD135,AD135))))</f>
        <v/>
      </c>
      <c r="BI135" s="13"/>
      <c r="BJ135" s="4" t="str">
        <f t="shared" si="93"/>
        <v/>
      </c>
      <c r="BK135" s="13"/>
      <c r="BL135" s="13"/>
      <c r="BM135" s="4" t="str">
        <f t="shared" si="76"/>
        <v/>
      </c>
      <c r="BN135" s="13"/>
      <c r="BO135" s="13"/>
      <c r="BP135" s="4" t="str">
        <f t="shared" si="77"/>
        <v/>
      </c>
      <c r="BQ135" s="13"/>
      <c r="BR135" s="13"/>
      <c r="BS135" s="4" t="str">
        <f t="shared" si="78"/>
        <v/>
      </c>
      <c r="BT135" s="13"/>
      <c r="BU135" s="13"/>
      <c r="BV135" s="4" t="str">
        <f t="shared" si="79"/>
        <v/>
      </c>
      <c r="BW135" s="13"/>
      <c r="BX135" s="13"/>
      <c r="BY135" s="4" t="str">
        <f t="shared" si="80"/>
        <v/>
      </c>
      <c r="BZ135" s="13"/>
      <c r="CA135" s="13"/>
    </row>
    <row r="136" spans="1:79" x14ac:dyDescent="0.2">
      <c r="A136" s="4" t="s">
        <v>1832</v>
      </c>
      <c r="B136" s="4">
        <v>2253</v>
      </c>
      <c r="C136" s="4" t="str">
        <f t="shared" si="75"/>
        <v>urn:immetingen:parameter:id:2253</v>
      </c>
      <c r="D136" s="4" t="str">
        <f>IFERROR(IF(VLOOKUP($C136,'C'!$A$1:$AA$1998,4,FALSE)=0,IF(VLOOKUP($C136,'C'!$A$1:$AA$1998,7,FALSE)=0,IF(VLOOKUP($C136,'C'!$A$1:$AA$1998,10,FALSE)=0,IF(VLOOKUP($C136,'C'!$A$1:$AA$1998,13,FALSE)=0,IF(VLOOKUP($C136,'C'!$A$1:$AA$1998,16,FALSE)=0,VLOOKUP($C136,'C'!$A$1:$AA$1998,19,FALSE),VLOOKUP($C136,'C'!$A$1:$AA$1998,16,FALSE)),VLOOKUP($C136,'C'!$A$1:$AA$1998,13,FALSE)),VLOOKUP($C136,'C'!$A$1:$AA$1998,10,FALSE)),VLOOKUP($C136,'C'!$A$1:$AA$1998,7,FALSE)),VLOOKUP($C136,'C'!$A$1:$AA$1998,4,FALSE)),"")</f>
        <v/>
      </c>
      <c r="E136" s="4" t="str">
        <f>IFERROR(VLOOKUP($C136,'C'!$A$1:$AA$1998,2,FALSE),"")</f>
        <v/>
      </c>
      <c r="F136" s="4" t="str">
        <f>IFERROR(IF(VLOOKUP($C136,'C'!$A$1:$AA$1998,3,FALSE)=1,"&lt;",""),"")</f>
        <v/>
      </c>
      <c r="G136" s="4" t="str">
        <f>IFERROR(VLOOKUP($C136,'C'!$A$1:$AA$1998,5,FALSE),"")</f>
        <v/>
      </c>
      <c r="H136" s="4" t="str">
        <f>IFERROR(IF(VLOOKUP($C136,'C'!$A$1:$AA$1998,6,FALSE)=1,"&lt;",""),"")</f>
        <v/>
      </c>
      <c r="I136" s="4" t="str">
        <f>IFERROR(VLOOKUP($C136,'C'!$A$1:$AA$1998,8,FALSE), "")</f>
        <v/>
      </c>
      <c r="J136" s="4" t="str">
        <f>IFERROR(IF(VLOOKUP($C136,'C'!$A$1:$AA$1998,9,FALSE)=1,"&lt;",""),"")</f>
        <v/>
      </c>
      <c r="K136" s="4" t="str">
        <f>IFERROR(VLOOKUP($C136,'C'!$A$1:$AA$1998,11,FALSE),"")</f>
        <v/>
      </c>
      <c r="L136" s="4" t="str">
        <f>IFERROR(IF(VLOOKUP($C136,'C'!$A$1:$AA$1998,12,FALSE)=1,"&lt;",""),"")</f>
        <v/>
      </c>
      <c r="M136" s="4" t="str">
        <f>IFERROR(VLOOKUP($C136,'C'!$A$1:$AA$1998,14,FALSE),"")</f>
        <v/>
      </c>
      <c r="N136" s="4" t="str">
        <f>IFERROR(IF(VLOOKUP($C136,'C'!$A$1:$AA$1998,15,FALSE)=1,"&lt;",""),"")</f>
        <v/>
      </c>
      <c r="O136" s="4" t="str">
        <f>IFERROR(VLOOKUP($C136,'C'!$A$1:$AA$1998,17,FALSE),"")</f>
        <v/>
      </c>
      <c r="P136" s="4" t="str">
        <f>IFERROR(IF(VLOOKUP($C136,'C'!$A$1:$AA$1998,18,FALSE)=1,"&lt;",""),"")</f>
        <v/>
      </c>
      <c r="T136" s="4" t="str">
        <f t="shared" si="81"/>
        <v/>
      </c>
      <c r="U136" s="4" t="str">
        <f t="shared" si="82"/>
        <v/>
      </c>
      <c r="V136" s="4" t="str">
        <f t="shared" si="83"/>
        <v/>
      </c>
      <c r="W136" s="4" t="str">
        <f t="shared" si="84"/>
        <v/>
      </c>
      <c r="X136" s="4" t="str">
        <f t="shared" si="85"/>
        <v/>
      </c>
      <c r="Y136" s="4" t="str">
        <f t="shared" si="86"/>
        <v/>
      </c>
      <c r="Z136" s="4" t="str">
        <f t="shared" si="87"/>
        <v/>
      </c>
      <c r="AA136" s="4" t="str">
        <f t="shared" si="88"/>
        <v/>
      </c>
      <c r="AB136" s="4" t="str">
        <f t="shared" si="89"/>
        <v/>
      </c>
      <c r="AC136" s="4" t="str">
        <f t="shared" si="90"/>
        <v/>
      </c>
      <c r="AD136" s="4" t="str">
        <f t="shared" si="91"/>
        <v/>
      </c>
      <c r="AE136" s="4" t="str">
        <f t="shared" si="92"/>
        <v/>
      </c>
      <c r="AI136" s="4">
        <f>IFERROR(IF(VLOOKUP(B136,E!$B$1:$AZ$300,16,FALSE)=0,1000000,VLOOKUP(B136,E!$B$1:$AZ$300,16,FALSE)),1000000)</f>
        <v>1000000000</v>
      </c>
      <c r="AO136" s="59">
        <f>SUM(AO134:AO135)</f>
        <v>0</v>
      </c>
      <c r="AP136" s="60" t="str">
        <f>IF(T134="","",IF(AO136=0,SUM(T134:T135),AO136))</f>
        <v/>
      </c>
      <c r="AR136" s="59">
        <f>SUM(AR134:AR135)</f>
        <v>0</v>
      </c>
      <c r="AS136" s="60" t="str">
        <f>IF(V134="","",IF(AR136=0,SUM(V134:V135),AR136))</f>
        <v/>
      </c>
      <c r="AU136" s="59">
        <f>SUM(AU134:AU135)</f>
        <v>0</v>
      </c>
      <c r="AV136" s="60" t="str">
        <f>IF(X134="","",IF(AU136=0,SUM(X134:X135),AU136))</f>
        <v/>
      </c>
      <c r="AX136" s="59">
        <f>SUM(AX134:AX135)</f>
        <v>0</v>
      </c>
      <c r="AY136" s="60" t="str">
        <f>IF(Z134="","",IF(AX136=0,SUM(Z134:Z135),AX136))</f>
        <v/>
      </c>
      <c r="BA136" s="59">
        <f>SUM(BA134:BA135)</f>
        <v>0</v>
      </c>
      <c r="BB136" s="60" t="str">
        <f>IF(AB133="","",IF(BA136=0,SUM(AB133:AB134),BA136))</f>
        <v/>
      </c>
      <c r="BD136" s="59">
        <f>SUM(BD134:BD135)</f>
        <v>0</v>
      </c>
      <c r="BE136" s="60" t="str">
        <f>IF(AD133="","",IF(BD136=0,SUM(AD133:AD134),BD136))</f>
        <v/>
      </c>
      <c r="BJ136" s="4">
        <f t="shared" si="93"/>
        <v>-1</v>
      </c>
      <c r="BM136" s="4">
        <f t="shared" si="76"/>
        <v>-1</v>
      </c>
      <c r="BP136" s="4">
        <f t="shared" si="77"/>
        <v>-1</v>
      </c>
      <c r="BS136" s="4">
        <f t="shared" si="78"/>
        <v>-1</v>
      </c>
      <c r="BV136" s="4">
        <f t="shared" si="79"/>
        <v>-1</v>
      </c>
      <c r="BY136" s="4">
        <f t="shared" si="80"/>
        <v>-1</v>
      </c>
    </row>
    <row r="137" spans="1:79" x14ac:dyDescent="0.2">
      <c r="A137" s="4" t="s">
        <v>1864</v>
      </c>
      <c r="B137" s="4">
        <v>227</v>
      </c>
      <c r="C137" s="4" t="str">
        <f t="shared" ref="C137:C200" si="137">CONCATENATE("urn:immetingen:parameter:id:",B137)</f>
        <v>urn:immetingen:parameter:id:227</v>
      </c>
      <c r="D137" s="4" t="str">
        <f>IFERROR(IF(VLOOKUP($C137,'C'!$A$1:$AA$1998,4,FALSE)=0,IF(VLOOKUP($C137,'C'!$A$1:$AA$1998,7,FALSE)=0,IF(VLOOKUP($C137,'C'!$A$1:$AA$1998,10,FALSE)=0,IF(VLOOKUP($C137,'C'!$A$1:$AA$1998,13,FALSE)=0,IF(VLOOKUP($C137,'C'!$A$1:$AA$1998,16,FALSE)=0,VLOOKUP($C137,'C'!$A$1:$AA$1998,19,FALSE),VLOOKUP($C137,'C'!$A$1:$AA$1998,16,FALSE)),VLOOKUP($C137,'C'!$A$1:$AA$1998,13,FALSE)),VLOOKUP($C137,'C'!$A$1:$AA$1998,10,FALSE)),VLOOKUP($C137,'C'!$A$1:$AA$1998,7,FALSE)),VLOOKUP($C137,'C'!$A$1:$AA$1998,4,FALSE)),"")</f>
        <v/>
      </c>
      <c r="E137" s="4" t="str">
        <f>IFERROR(VLOOKUP($C137,'C'!$A$1:$AA$1998,2,FALSE),"")</f>
        <v/>
      </c>
      <c r="F137" s="4" t="str">
        <f>IFERROR(IF(VLOOKUP($C137,'C'!$A$1:$AA$1998,3,FALSE)=1,"&lt;",""),"")</f>
        <v/>
      </c>
      <c r="G137" s="4" t="str">
        <f>IFERROR(VLOOKUP($C137,'C'!$A$1:$AA$1998,5,FALSE),"")</f>
        <v/>
      </c>
      <c r="H137" s="4" t="str">
        <f>IFERROR(IF(VLOOKUP($C137,'C'!$A$1:$AA$1998,6,FALSE)=1,"&lt;",""),"")</f>
        <v/>
      </c>
      <c r="I137" s="4" t="str">
        <f>IFERROR(VLOOKUP($C137,'C'!$A$1:$AA$1998,8,FALSE), "")</f>
        <v/>
      </c>
      <c r="J137" s="4" t="str">
        <f>IFERROR(IF(VLOOKUP($C137,'C'!$A$1:$AA$1998,9,FALSE)=1,"&lt;",""),"")</f>
        <v/>
      </c>
      <c r="K137" s="4" t="str">
        <f>IFERROR(VLOOKUP($C137,'C'!$A$1:$AA$1998,11,FALSE),"")</f>
        <v/>
      </c>
      <c r="L137" s="4" t="str">
        <f>IFERROR(IF(VLOOKUP($C137,'C'!$A$1:$AA$1998,12,FALSE)=1,"&lt;",""),"")</f>
        <v/>
      </c>
      <c r="M137" s="4" t="str">
        <f>IFERROR(VLOOKUP($C137,'C'!$A$1:$AA$1998,14,FALSE),"")</f>
        <v/>
      </c>
      <c r="N137" s="4" t="str">
        <f>IFERROR(IF(VLOOKUP($C137,'C'!$A$1:$AA$1998,15,FALSE)=1,"&lt;",""),"")</f>
        <v/>
      </c>
      <c r="O137" s="4" t="str">
        <f>IFERROR(VLOOKUP($C137,'C'!$A$1:$AA$1998,17,FALSE),"")</f>
        <v/>
      </c>
      <c r="P137" s="4" t="str">
        <f>IFERROR(IF(VLOOKUP($C137,'C'!$A$1:$AA$1998,18,FALSE)=1,"&lt;",""),"")</f>
        <v/>
      </c>
      <c r="T137" s="4" t="str">
        <f t="shared" si="81"/>
        <v/>
      </c>
      <c r="U137" s="4" t="str">
        <f t="shared" si="82"/>
        <v/>
      </c>
      <c r="V137" s="4" t="str">
        <f t="shared" si="83"/>
        <v/>
      </c>
      <c r="W137" s="4" t="str">
        <f t="shared" si="84"/>
        <v/>
      </c>
      <c r="X137" s="4" t="str">
        <f t="shared" si="85"/>
        <v/>
      </c>
      <c r="Y137" s="4" t="str">
        <f t="shared" si="86"/>
        <v/>
      </c>
      <c r="Z137" s="4" t="str">
        <f t="shared" si="87"/>
        <v/>
      </c>
      <c r="AA137" s="4" t="str">
        <f t="shared" si="88"/>
        <v/>
      </c>
      <c r="AB137" s="4" t="str">
        <f t="shared" si="89"/>
        <v/>
      </c>
      <c r="AC137" s="4" t="str">
        <f t="shared" si="90"/>
        <v/>
      </c>
      <c r="AD137" s="4" t="str">
        <f t="shared" si="91"/>
        <v/>
      </c>
      <c r="AE137" s="4" t="str">
        <f t="shared" si="92"/>
        <v/>
      </c>
      <c r="AI137" s="4">
        <f>IFERROR(IF(VLOOKUP(B137,E!$B$1:$AZ$300,16,FALSE)=0,1000000,VLOOKUP(B137,E!$B$1:$AZ$300,16,FALSE)),1000000)</f>
        <v>1000000</v>
      </c>
      <c r="AO137" s="4" t="str">
        <f>IF(T137="",T137,IF(AND(U137="&lt;",T137&lt;=$AI137),-1,(IF(U137="&lt;",0.7*T137,T137))))</f>
        <v/>
      </c>
      <c r="AR137" s="4" t="str">
        <f t="shared" ref="AR137" si="138">IF(V137="",V137,IF(AND(W137="&lt;",V137&lt;=$AI137),-1,(IF(W137="&lt;",0.7*V137,V137))))</f>
        <v/>
      </c>
      <c r="AU137" s="4" t="str">
        <f t="shared" ref="AU137" si="139">IF(X137="",X137,IF(AND(Y137="&lt;",X137&lt;=$AI137),-1,(IF(Y137="&lt;",0.7*X137,X137))))</f>
        <v/>
      </c>
      <c r="AX137" s="4" t="str">
        <f t="shared" ref="AX137" si="140">IF(Z137="",Z137,IF(AND(AA137="&lt;",Z137&lt;=$AI137),-1,(IF(AA137="&lt;",0.7*Z137,Z137))))</f>
        <v/>
      </c>
      <c r="BA137" s="4" t="str">
        <f t="shared" ref="BA137" si="141">IF(AB137="",AB137,IF(AND(AC137="&lt;",AB137&lt;=$AI137),-1,(IF(AC137="&lt;",0.7*AB137,AB137))))</f>
        <v/>
      </c>
      <c r="BD137" s="4" t="str">
        <f t="shared" ref="BD137" si="142">IF(AD137="",AD137,IF(AND(AE137="&lt;",AD137&lt;=$AI137),-1,(IF(AE137="&lt;",0.7*AD137,AD137))))</f>
        <v/>
      </c>
      <c r="BJ137" s="4" t="str">
        <f t="shared" si="93"/>
        <v/>
      </c>
      <c r="BM137" s="4" t="str">
        <f t="shared" ref="BM137:BM200" si="143">IF(AR137=0,-1,AR137)</f>
        <v/>
      </c>
      <c r="BP137" s="4" t="str">
        <f t="shared" ref="BP137:BP200" si="144">IF(AU137=0,-1,AU137)</f>
        <v/>
      </c>
      <c r="BS137" s="4" t="str">
        <f t="shared" ref="BS137:BS200" si="145">IF(AX137=0,-1,AX137)</f>
        <v/>
      </c>
      <c r="BV137" s="4" t="str">
        <f t="shared" ref="BV137:BV200" si="146">IF(BA137=0,-1,BA137)</f>
        <v/>
      </c>
      <c r="BY137" s="4" t="str">
        <f t="shared" ref="BY137:BY200" si="147">IF(BD137=0,-1,BD137)</f>
        <v/>
      </c>
    </row>
    <row r="138" spans="1:79" x14ac:dyDescent="0.2">
      <c r="A138" s="4" t="s">
        <v>1833</v>
      </c>
      <c r="B138" s="4">
        <v>94</v>
      </c>
      <c r="C138" s="4" t="str">
        <f t="shared" si="137"/>
        <v>urn:immetingen:parameter:id:94</v>
      </c>
      <c r="D138" s="4" t="str">
        <f>IFERROR(IF(VLOOKUP($C138,'C'!$A$1:$AA$1998,4,FALSE)=0,IF(VLOOKUP($C138,'C'!$A$1:$AA$1998,7,FALSE)=0,IF(VLOOKUP($C138,'C'!$A$1:$AA$1998,10,FALSE)=0,IF(VLOOKUP($C138,'C'!$A$1:$AA$1998,13,FALSE)=0,IF(VLOOKUP($C138,'C'!$A$1:$AA$1998,16,FALSE)=0,VLOOKUP($C138,'C'!$A$1:$AA$1998,19,FALSE),VLOOKUP($C138,'C'!$A$1:$AA$1998,16,FALSE)),VLOOKUP($C138,'C'!$A$1:$AA$1998,13,FALSE)),VLOOKUP($C138,'C'!$A$1:$AA$1998,10,FALSE)),VLOOKUP($C138,'C'!$A$1:$AA$1998,7,FALSE)),VLOOKUP($C138,'C'!$A$1:$AA$1998,4,FALSE)),"")</f>
        <v/>
      </c>
      <c r="E138" s="4" t="str">
        <f>IFERROR(VLOOKUP($C138,'C'!$A$1:$AA$1998,2,FALSE),"")</f>
        <v/>
      </c>
      <c r="F138" s="4" t="str">
        <f>IFERROR(IF(VLOOKUP($C138,'C'!$A$1:$AA$1998,3,FALSE)=1,"&lt;",""),"")</f>
        <v/>
      </c>
      <c r="G138" s="4" t="str">
        <f>IFERROR(VLOOKUP($C138,'C'!$A$1:$AA$1998,5,FALSE),"")</f>
        <v/>
      </c>
      <c r="H138" s="4" t="str">
        <f>IFERROR(IF(VLOOKUP($C138,'C'!$A$1:$AA$1998,6,FALSE)=1,"&lt;",""),"")</f>
        <v/>
      </c>
      <c r="I138" s="4" t="str">
        <f>IFERROR(VLOOKUP($C138,'C'!$A$1:$AA$1998,8,FALSE), "")</f>
        <v/>
      </c>
      <c r="J138" s="4" t="str">
        <f>IFERROR(IF(VLOOKUP($C138,'C'!$A$1:$AA$1998,9,FALSE)=1,"&lt;",""),"")</f>
        <v/>
      </c>
      <c r="K138" s="4" t="str">
        <f>IFERROR(VLOOKUP($C138,'C'!$A$1:$AA$1998,11,FALSE),"")</f>
        <v/>
      </c>
      <c r="L138" s="4" t="str">
        <f>IFERROR(IF(VLOOKUP($C138,'C'!$A$1:$AA$1998,12,FALSE)=1,"&lt;",""),"")</f>
        <v/>
      </c>
      <c r="M138" s="4" t="str">
        <f>IFERROR(VLOOKUP($C138,'C'!$A$1:$AA$1998,14,FALSE),"")</f>
        <v/>
      </c>
      <c r="N138" s="4" t="str">
        <f>IFERROR(IF(VLOOKUP($C138,'C'!$A$1:$AA$1998,15,FALSE)=1,"&lt;",""),"")</f>
        <v/>
      </c>
      <c r="O138" s="4" t="str">
        <f>IFERROR(VLOOKUP($C138,'C'!$A$1:$AA$1998,17,FALSE),"")</f>
        <v/>
      </c>
      <c r="P138" s="4" t="str">
        <f>IFERROR(IF(VLOOKUP($C138,'C'!$A$1:$AA$1998,18,FALSE)=1,"&lt;",""),"")</f>
        <v/>
      </c>
      <c r="T138" s="4" t="str">
        <f t="shared" si="81"/>
        <v/>
      </c>
      <c r="U138" s="4" t="str">
        <f t="shared" si="82"/>
        <v/>
      </c>
      <c r="V138" s="4" t="str">
        <f t="shared" si="83"/>
        <v/>
      </c>
      <c r="W138" s="4" t="str">
        <f t="shared" si="84"/>
        <v/>
      </c>
      <c r="X138" s="4" t="str">
        <f t="shared" si="85"/>
        <v/>
      </c>
      <c r="Y138" s="4" t="str">
        <f t="shared" si="86"/>
        <v/>
      </c>
      <c r="Z138" s="4" t="str">
        <f t="shared" si="87"/>
        <v/>
      </c>
      <c r="AA138" s="4" t="str">
        <f t="shared" si="88"/>
        <v/>
      </c>
      <c r="AB138" s="4" t="str">
        <f t="shared" si="89"/>
        <v/>
      </c>
      <c r="AC138" s="4" t="str">
        <f t="shared" si="90"/>
        <v/>
      </c>
      <c r="AD138" s="4" t="str">
        <f t="shared" si="91"/>
        <v/>
      </c>
      <c r="AE138" s="4" t="str">
        <f t="shared" si="92"/>
        <v/>
      </c>
      <c r="AI138" s="4">
        <f>IFERROR(IF(VLOOKUP(B138,E!$B$1:$AZ$300,16,FALSE)=0,1000000,VLOOKUP(B138,E!$B$1:$AZ$300,16,FALSE)),1000000)</f>
        <v>1000000</v>
      </c>
      <c r="AO138" s="57" t="str">
        <f>IF(AP138=-1,IF(SUM($AP$138:$AP$143)=-6,0,(0.7*T138)),AP138)</f>
        <v/>
      </c>
      <c r="AP138" s="47" t="str">
        <f t="shared" ref="AP138:AP143" si="148">IF(T138="",T138,IF(AND(U138="&lt;",T138&lt;=$AI138),-1,(IF(U138="&lt;",0.7*T138,T138))))</f>
        <v/>
      </c>
      <c r="AR138" s="57" t="str">
        <f>IF(AS138=-1,IF(SUM($AS$138:$AS$143)=-6,0,(0.7*V138)),AS138)</f>
        <v/>
      </c>
      <c r="AS138" s="47" t="str">
        <f t="shared" ref="AS138:AS143" si="149">IF(V138="",V138,IF(AND(W138="&lt;",V138&lt;=$AI138),-1,(IF(W138="&lt;",0.7*V138,V138))))</f>
        <v/>
      </c>
      <c r="AU138" s="57" t="str">
        <f>IF(AV138=-1,IF(SUM($AV$138:$AV$143)=-6,0,(0.7*X138)),AV138)</f>
        <v/>
      </c>
      <c r="AV138" s="47" t="str">
        <f t="shared" ref="AV138:AV143" si="150">IF(X138="",X138,IF(AND(Y138="&lt;",X138&lt;=$AI138),-1,(IF(Y138="&lt;",0.7*X138,X138))))</f>
        <v/>
      </c>
      <c r="AX138" s="57" t="str">
        <f>IF(AY138=-1,IF(SUM($AY$138:$AY$143)=-6,0,(0.7*Z138)),AY138)</f>
        <v/>
      </c>
      <c r="AY138" s="47" t="str">
        <f t="shared" ref="AY138:AY143" si="151">IF(Z138="",Z138,IF(AND(AA138="&lt;",Z138&lt;=$AI138),-1,(IF(AA138="&lt;",0.7*Z138,Z138))))</f>
        <v/>
      </c>
      <c r="BA138" s="57" t="str">
        <f>IF(BB138=-1,IF(SUM($BB$138:$BB$143)=-6,0,(0.7*AB138)),BB138)</f>
        <v/>
      </c>
      <c r="BB138" s="47" t="str">
        <f t="shared" ref="BB138:BB143" si="152">IF(AB138="",AB138,IF(AND(AC138="&lt;",AB138&lt;=$AI138),-1,(IF(AC138="&lt;",0.7*AB138,AB138))))</f>
        <v/>
      </c>
      <c r="BD138" s="57" t="str">
        <f>IF(BE138=-1,IF(SUM($BE$138:$BE$143)=-6,0,(0.7*AD138)),BE138)</f>
        <v/>
      </c>
      <c r="BE138" s="47" t="str">
        <f t="shared" ref="BE138:BE143" si="153">IF(AD138="",AD138,IF(AND(AE138="&lt;",AD138&lt;=$AI138),-1,(IF(AE138="&lt;",0.7*AD138,AD138))))</f>
        <v/>
      </c>
      <c r="BJ138" s="4" t="str">
        <f t="shared" si="93"/>
        <v/>
      </c>
      <c r="BM138" s="4" t="str">
        <f t="shared" si="143"/>
        <v/>
      </c>
      <c r="BP138" s="4" t="str">
        <f t="shared" si="144"/>
        <v/>
      </c>
      <c r="BS138" s="4" t="str">
        <f t="shared" si="145"/>
        <v/>
      </c>
      <c r="BV138" s="4" t="str">
        <f t="shared" si="146"/>
        <v/>
      </c>
      <c r="BY138" s="4" t="str">
        <f t="shared" si="147"/>
        <v/>
      </c>
    </row>
    <row r="139" spans="1:79" x14ac:dyDescent="0.2">
      <c r="A139" s="4" t="s">
        <v>1834</v>
      </c>
      <c r="B139" s="4">
        <v>115</v>
      </c>
      <c r="C139" s="4" t="str">
        <f t="shared" si="137"/>
        <v>urn:immetingen:parameter:id:115</v>
      </c>
      <c r="D139" s="4" t="str">
        <f>IFERROR(IF(VLOOKUP($C139,'C'!$A$1:$AA$1998,4,FALSE)=0,IF(VLOOKUP($C139,'C'!$A$1:$AA$1998,7,FALSE)=0,IF(VLOOKUP($C139,'C'!$A$1:$AA$1998,10,FALSE)=0,IF(VLOOKUP($C139,'C'!$A$1:$AA$1998,13,FALSE)=0,IF(VLOOKUP($C139,'C'!$A$1:$AA$1998,16,FALSE)=0,VLOOKUP($C139,'C'!$A$1:$AA$1998,19,FALSE),VLOOKUP($C139,'C'!$A$1:$AA$1998,16,FALSE)),VLOOKUP($C139,'C'!$A$1:$AA$1998,13,FALSE)),VLOOKUP($C139,'C'!$A$1:$AA$1998,10,FALSE)),VLOOKUP($C139,'C'!$A$1:$AA$1998,7,FALSE)),VLOOKUP($C139,'C'!$A$1:$AA$1998,4,FALSE)),"")</f>
        <v/>
      </c>
      <c r="E139" s="4" t="str">
        <f>IFERROR(VLOOKUP($C139,'C'!$A$1:$AA$1998,2,FALSE),"")</f>
        <v/>
      </c>
      <c r="F139" s="4" t="str">
        <f>IFERROR(IF(VLOOKUP($C139,'C'!$A$1:$AA$1998,3,FALSE)=1,"&lt;",""),"")</f>
        <v/>
      </c>
      <c r="G139" s="4" t="str">
        <f>IFERROR(VLOOKUP($C139,'C'!$A$1:$AA$1998,5,FALSE),"")</f>
        <v/>
      </c>
      <c r="H139" s="4" t="str">
        <f>IFERROR(IF(VLOOKUP($C139,'C'!$A$1:$AA$1998,6,FALSE)=1,"&lt;",""),"")</f>
        <v/>
      </c>
      <c r="I139" s="4" t="str">
        <f>IFERROR(VLOOKUP($C139,'C'!$A$1:$AA$1998,8,FALSE), "")</f>
        <v/>
      </c>
      <c r="J139" s="4" t="str">
        <f>IFERROR(IF(VLOOKUP($C139,'C'!$A$1:$AA$1998,9,FALSE)=1,"&lt;",""),"")</f>
        <v/>
      </c>
      <c r="K139" s="4" t="str">
        <f>IFERROR(VLOOKUP($C139,'C'!$A$1:$AA$1998,11,FALSE),"")</f>
        <v/>
      </c>
      <c r="L139" s="4" t="str">
        <f>IFERROR(IF(VLOOKUP($C139,'C'!$A$1:$AA$1998,12,FALSE)=1,"&lt;",""),"")</f>
        <v/>
      </c>
      <c r="M139" s="4" t="str">
        <f>IFERROR(VLOOKUP($C139,'C'!$A$1:$AA$1998,14,FALSE),"")</f>
        <v/>
      </c>
      <c r="N139" s="4" t="str">
        <f>IFERROR(IF(VLOOKUP($C139,'C'!$A$1:$AA$1998,15,FALSE)=1,"&lt;",""),"")</f>
        <v/>
      </c>
      <c r="O139" s="4" t="str">
        <f>IFERROR(VLOOKUP($C139,'C'!$A$1:$AA$1998,17,FALSE),"")</f>
        <v/>
      </c>
      <c r="P139" s="4" t="str">
        <f>IFERROR(IF(VLOOKUP($C139,'C'!$A$1:$AA$1998,18,FALSE)=1,"&lt;",""),"")</f>
        <v/>
      </c>
      <c r="T139" s="4" t="str">
        <f t="shared" si="81"/>
        <v/>
      </c>
      <c r="U139" s="4" t="str">
        <f t="shared" si="82"/>
        <v/>
      </c>
      <c r="V139" s="4" t="str">
        <f t="shared" si="83"/>
        <v/>
      </c>
      <c r="W139" s="4" t="str">
        <f t="shared" si="84"/>
        <v/>
      </c>
      <c r="X139" s="4" t="str">
        <f t="shared" si="85"/>
        <v/>
      </c>
      <c r="Y139" s="4" t="str">
        <f t="shared" si="86"/>
        <v/>
      </c>
      <c r="Z139" s="4" t="str">
        <f t="shared" si="87"/>
        <v/>
      </c>
      <c r="AA139" s="4" t="str">
        <f t="shared" si="88"/>
        <v/>
      </c>
      <c r="AB139" s="4" t="str">
        <f t="shared" si="89"/>
        <v/>
      </c>
      <c r="AC139" s="4" t="str">
        <f t="shared" si="90"/>
        <v/>
      </c>
      <c r="AD139" s="4" t="str">
        <f t="shared" si="91"/>
        <v/>
      </c>
      <c r="AE139" s="4" t="str">
        <f t="shared" si="92"/>
        <v/>
      </c>
      <c r="AI139" s="4">
        <f>IFERROR(IF(VLOOKUP(B139,E!$B$1:$AZ$300,16,FALSE)=0,1000000,VLOOKUP(B139,E!$B$1:$AZ$300,16,FALSE)),1000000)</f>
        <v>1000000</v>
      </c>
      <c r="AO139" s="50" t="str">
        <f t="shared" ref="AO139:AO143" si="154">IF(AP139=-1,IF(SUM($AP$138:$AP$143)=-6,0,(0.7*T139)),AP139)</f>
        <v/>
      </c>
      <c r="AP139" s="49" t="str">
        <f t="shared" si="148"/>
        <v/>
      </c>
      <c r="AR139" s="50" t="str">
        <f t="shared" ref="AR139:AR143" si="155">IF(AS139=-1,IF(SUM($AS$138:$AS$143)=-6,0,(0.7*V139)),AS139)</f>
        <v/>
      </c>
      <c r="AS139" s="49" t="str">
        <f t="shared" si="149"/>
        <v/>
      </c>
      <c r="AU139" s="50" t="str">
        <f t="shared" ref="AU139:AU143" si="156">IF(AV139=-1,IF(SUM($AV$138:$AV$143)=-6,0,(0.7*X139)),AV139)</f>
        <v/>
      </c>
      <c r="AV139" s="49" t="str">
        <f t="shared" si="150"/>
        <v/>
      </c>
      <c r="AX139" s="50" t="str">
        <f t="shared" ref="AX139:AX143" si="157">IF(AY139=-1,IF(SUM($AY$138:$AY$143)=-6,0,(0.7*Z139)),AY139)</f>
        <v/>
      </c>
      <c r="AY139" s="49" t="str">
        <f t="shared" si="151"/>
        <v/>
      </c>
      <c r="BA139" s="50" t="str">
        <f t="shared" ref="BA139:BA143" si="158">IF(BB139=-1,IF(SUM($BB$138:$BB$143)=-6,0,(0.7*AB139)),BB139)</f>
        <v/>
      </c>
      <c r="BB139" s="49" t="str">
        <f t="shared" si="152"/>
        <v/>
      </c>
      <c r="BD139" s="50" t="str">
        <f t="shared" ref="BD139:BD143" si="159">IF(BE139=-1,IF(SUM($BE$138:$BE$143)=-6,0,(0.7*AD139)),BE139)</f>
        <v/>
      </c>
      <c r="BE139" s="49" t="str">
        <f t="shared" si="153"/>
        <v/>
      </c>
      <c r="BJ139" s="4" t="str">
        <f t="shared" si="93"/>
        <v/>
      </c>
      <c r="BM139" s="4" t="str">
        <f t="shared" si="143"/>
        <v/>
      </c>
      <c r="BP139" s="4" t="str">
        <f t="shared" si="144"/>
        <v/>
      </c>
      <c r="BS139" s="4" t="str">
        <f t="shared" si="145"/>
        <v/>
      </c>
      <c r="BV139" s="4" t="str">
        <f t="shared" si="146"/>
        <v/>
      </c>
      <c r="BY139" s="4" t="str">
        <f t="shared" si="147"/>
        <v/>
      </c>
    </row>
    <row r="140" spans="1:79" x14ac:dyDescent="0.2">
      <c r="A140" s="4" t="s">
        <v>1835</v>
      </c>
      <c r="B140" s="4">
        <v>127</v>
      </c>
      <c r="C140" s="4" t="str">
        <f t="shared" si="137"/>
        <v>urn:immetingen:parameter:id:127</v>
      </c>
      <c r="D140" s="4" t="str">
        <f>IFERROR(IF(VLOOKUP($C140,'C'!$A$1:$AA$1998,4,FALSE)=0,IF(VLOOKUP($C140,'C'!$A$1:$AA$1998,7,FALSE)=0,IF(VLOOKUP($C140,'C'!$A$1:$AA$1998,10,FALSE)=0,IF(VLOOKUP($C140,'C'!$A$1:$AA$1998,13,FALSE)=0,IF(VLOOKUP($C140,'C'!$A$1:$AA$1998,16,FALSE)=0,VLOOKUP($C140,'C'!$A$1:$AA$1998,19,FALSE),VLOOKUP($C140,'C'!$A$1:$AA$1998,16,FALSE)),VLOOKUP($C140,'C'!$A$1:$AA$1998,13,FALSE)),VLOOKUP($C140,'C'!$A$1:$AA$1998,10,FALSE)),VLOOKUP($C140,'C'!$A$1:$AA$1998,7,FALSE)),VLOOKUP($C140,'C'!$A$1:$AA$1998,4,FALSE)),"")</f>
        <v/>
      </c>
      <c r="E140" s="4" t="str">
        <f>IFERROR(VLOOKUP($C140,'C'!$A$1:$AA$1998,2,FALSE),"")</f>
        <v/>
      </c>
      <c r="F140" s="4" t="str">
        <f>IFERROR(IF(VLOOKUP($C140,'C'!$A$1:$AA$1998,3,FALSE)=1,"&lt;",""),"")</f>
        <v/>
      </c>
      <c r="G140" s="4" t="str">
        <f>IFERROR(VLOOKUP($C140,'C'!$A$1:$AA$1998,5,FALSE),"")</f>
        <v/>
      </c>
      <c r="H140" s="4" t="str">
        <f>IFERROR(IF(VLOOKUP($C140,'C'!$A$1:$AA$1998,6,FALSE)=1,"&lt;",""),"")</f>
        <v/>
      </c>
      <c r="I140" s="4" t="str">
        <f>IFERROR(VLOOKUP($C140,'C'!$A$1:$AA$1998,8,FALSE), "")</f>
        <v/>
      </c>
      <c r="J140" s="4" t="str">
        <f>IFERROR(IF(VLOOKUP($C140,'C'!$A$1:$AA$1998,9,FALSE)=1,"&lt;",""),"")</f>
        <v/>
      </c>
      <c r="K140" s="4" t="str">
        <f>IFERROR(VLOOKUP($C140,'C'!$A$1:$AA$1998,11,FALSE),"")</f>
        <v/>
      </c>
      <c r="L140" s="4" t="str">
        <f>IFERROR(IF(VLOOKUP($C140,'C'!$A$1:$AA$1998,12,FALSE)=1,"&lt;",""),"")</f>
        <v/>
      </c>
      <c r="M140" s="4" t="str">
        <f>IFERROR(VLOOKUP($C140,'C'!$A$1:$AA$1998,14,FALSE),"")</f>
        <v/>
      </c>
      <c r="N140" s="4" t="str">
        <f>IFERROR(IF(VLOOKUP($C140,'C'!$A$1:$AA$1998,15,FALSE)=1,"&lt;",""),"")</f>
        <v/>
      </c>
      <c r="O140" s="4" t="str">
        <f>IFERROR(VLOOKUP($C140,'C'!$A$1:$AA$1998,17,FALSE),"")</f>
        <v/>
      </c>
      <c r="P140" s="4" t="str">
        <f>IFERROR(IF(VLOOKUP($C140,'C'!$A$1:$AA$1998,18,FALSE)=1,"&lt;",""),"")</f>
        <v/>
      </c>
      <c r="T140" s="4" t="str">
        <f t="shared" ref="T140:T203" si="160">IF(E140="","",IF($D140=79,E140/1000,IF($D140=60,E140*1000,E140)))</f>
        <v/>
      </c>
      <c r="U140" s="4" t="str">
        <f t="shared" ref="U140:U203" si="161">F140</f>
        <v/>
      </c>
      <c r="V140" s="4" t="str">
        <f t="shared" ref="V140:V203" si="162">IF(G140="","",IF($D140=79,G140/1000,IF($D140=60,G140*1000,G140)))</f>
        <v/>
      </c>
      <c r="W140" s="4" t="str">
        <f t="shared" ref="W140:W203" si="163">H140</f>
        <v/>
      </c>
      <c r="X140" s="4" t="str">
        <f t="shared" ref="X140:X203" si="164">IF(I140="","",IF($D140=79,I140/1000,IF($D140=60,I140*1000,I140)))</f>
        <v/>
      </c>
      <c r="Y140" s="4" t="str">
        <f t="shared" ref="Y140:Y203" si="165">J140</f>
        <v/>
      </c>
      <c r="Z140" s="4" t="str">
        <f t="shared" ref="Z140:Z203" si="166">IF(K140="","",IF($D140=79,K140/1000,IF($D140=60,K140*1000,K140)))</f>
        <v/>
      </c>
      <c r="AA140" s="4" t="str">
        <f t="shared" ref="AA140:AA203" si="167">L140</f>
        <v/>
      </c>
      <c r="AB140" s="4" t="str">
        <f t="shared" ref="AB140:AB203" si="168">IF(M140="","",IF($D140=79,M140/1000,IF($D140=60,M140*1000,M140)))</f>
        <v/>
      </c>
      <c r="AC140" s="4" t="str">
        <f t="shared" ref="AC140:AC203" si="169">N140</f>
        <v/>
      </c>
      <c r="AD140" s="4" t="str">
        <f t="shared" ref="AD140:AD203" si="170">IF(O140="","",IF($D140=79,O140/1000,IF($D140=60,O140*1000,O140)))</f>
        <v/>
      </c>
      <c r="AE140" s="4" t="str">
        <f t="shared" ref="AE140:AE203" si="171">P140</f>
        <v/>
      </c>
      <c r="AI140" s="4">
        <f>IFERROR(IF(VLOOKUP(B140,E!$B$1:$AZ$300,16,FALSE)=0,1000000,VLOOKUP(B140,E!$B$1:$AZ$300,16,FALSE)),1000000)</f>
        <v>1000000</v>
      </c>
      <c r="AO140" s="50" t="str">
        <f t="shared" si="154"/>
        <v/>
      </c>
      <c r="AP140" s="49" t="str">
        <f t="shared" si="148"/>
        <v/>
      </c>
      <c r="AR140" s="50" t="str">
        <f t="shared" si="155"/>
        <v/>
      </c>
      <c r="AS140" s="49" t="str">
        <f t="shared" si="149"/>
        <v/>
      </c>
      <c r="AU140" s="50" t="str">
        <f t="shared" si="156"/>
        <v/>
      </c>
      <c r="AV140" s="49" t="str">
        <f t="shared" si="150"/>
        <v/>
      </c>
      <c r="AX140" s="50" t="str">
        <f t="shared" si="157"/>
        <v/>
      </c>
      <c r="AY140" s="49" t="str">
        <f t="shared" si="151"/>
        <v/>
      </c>
      <c r="BA140" s="50" t="str">
        <f t="shared" si="158"/>
        <v/>
      </c>
      <c r="BB140" s="49" t="str">
        <f t="shared" si="152"/>
        <v/>
      </c>
      <c r="BD140" s="50" t="str">
        <f t="shared" si="159"/>
        <v/>
      </c>
      <c r="BE140" s="49" t="str">
        <f t="shared" si="153"/>
        <v/>
      </c>
      <c r="BJ140" s="4" t="str">
        <f t="shared" ref="BJ140:BJ203" si="172">IF(AO140=0,-1,AO140)</f>
        <v/>
      </c>
      <c r="BM140" s="4" t="str">
        <f t="shared" si="143"/>
        <v/>
      </c>
      <c r="BP140" s="4" t="str">
        <f t="shared" si="144"/>
        <v/>
      </c>
      <c r="BS140" s="4" t="str">
        <f t="shared" si="145"/>
        <v/>
      </c>
      <c r="BV140" s="4" t="str">
        <f t="shared" si="146"/>
        <v/>
      </c>
      <c r="BY140" s="4" t="str">
        <f t="shared" si="147"/>
        <v/>
      </c>
    </row>
    <row r="141" spans="1:79" x14ac:dyDescent="0.2">
      <c r="A141" s="4" t="s">
        <v>1836</v>
      </c>
      <c r="B141" s="4">
        <v>136</v>
      </c>
      <c r="C141" s="4" t="str">
        <f t="shared" si="137"/>
        <v>urn:immetingen:parameter:id:136</v>
      </c>
      <c r="D141" s="4" t="str">
        <f>IFERROR(IF(VLOOKUP($C141,'C'!$A$1:$AA$1998,4,FALSE)=0,IF(VLOOKUP($C141,'C'!$A$1:$AA$1998,7,FALSE)=0,IF(VLOOKUP($C141,'C'!$A$1:$AA$1998,10,FALSE)=0,IF(VLOOKUP($C141,'C'!$A$1:$AA$1998,13,FALSE)=0,IF(VLOOKUP($C141,'C'!$A$1:$AA$1998,16,FALSE)=0,VLOOKUP($C141,'C'!$A$1:$AA$1998,19,FALSE),VLOOKUP($C141,'C'!$A$1:$AA$1998,16,FALSE)),VLOOKUP($C141,'C'!$A$1:$AA$1998,13,FALSE)),VLOOKUP($C141,'C'!$A$1:$AA$1998,10,FALSE)),VLOOKUP($C141,'C'!$A$1:$AA$1998,7,FALSE)),VLOOKUP($C141,'C'!$A$1:$AA$1998,4,FALSE)),"")</f>
        <v/>
      </c>
      <c r="E141" s="4" t="str">
        <f>IFERROR(VLOOKUP($C141,'C'!$A$1:$AA$1998,2,FALSE),"")</f>
        <v/>
      </c>
      <c r="F141" s="4" t="str">
        <f>IFERROR(IF(VLOOKUP($C141,'C'!$A$1:$AA$1998,3,FALSE)=1,"&lt;",""),"")</f>
        <v/>
      </c>
      <c r="G141" s="4" t="str">
        <f>IFERROR(VLOOKUP($C141,'C'!$A$1:$AA$1998,5,FALSE),"")</f>
        <v/>
      </c>
      <c r="H141" s="4" t="str">
        <f>IFERROR(IF(VLOOKUP($C141,'C'!$A$1:$AA$1998,6,FALSE)=1,"&lt;",""),"")</f>
        <v/>
      </c>
      <c r="I141" s="4" t="str">
        <f>IFERROR(VLOOKUP($C141,'C'!$A$1:$AA$1998,8,FALSE), "")</f>
        <v/>
      </c>
      <c r="J141" s="4" t="str">
        <f>IFERROR(IF(VLOOKUP($C141,'C'!$A$1:$AA$1998,9,FALSE)=1,"&lt;",""),"")</f>
        <v/>
      </c>
      <c r="K141" s="4" t="str">
        <f>IFERROR(VLOOKUP($C141,'C'!$A$1:$AA$1998,11,FALSE),"")</f>
        <v/>
      </c>
      <c r="L141" s="4" t="str">
        <f>IFERROR(IF(VLOOKUP($C141,'C'!$A$1:$AA$1998,12,FALSE)=1,"&lt;",""),"")</f>
        <v/>
      </c>
      <c r="M141" s="4" t="str">
        <f>IFERROR(VLOOKUP($C141,'C'!$A$1:$AA$1998,14,FALSE),"")</f>
        <v/>
      </c>
      <c r="N141" s="4" t="str">
        <f>IFERROR(IF(VLOOKUP($C141,'C'!$A$1:$AA$1998,15,FALSE)=1,"&lt;",""),"")</f>
        <v/>
      </c>
      <c r="O141" s="4" t="str">
        <f>IFERROR(VLOOKUP($C141,'C'!$A$1:$AA$1998,17,FALSE),"")</f>
        <v/>
      </c>
      <c r="P141" s="4" t="str">
        <f>IFERROR(IF(VLOOKUP($C141,'C'!$A$1:$AA$1998,18,FALSE)=1,"&lt;",""),"")</f>
        <v/>
      </c>
      <c r="T141" s="4" t="str">
        <f t="shared" si="160"/>
        <v/>
      </c>
      <c r="U141" s="4" t="str">
        <f t="shared" si="161"/>
        <v/>
      </c>
      <c r="V141" s="4" t="str">
        <f t="shared" si="162"/>
        <v/>
      </c>
      <c r="W141" s="4" t="str">
        <f t="shared" si="163"/>
        <v/>
      </c>
      <c r="X141" s="4" t="str">
        <f t="shared" si="164"/>
        <v/>
      </c>
      <c r="Y141" s="4" t="str">
        <f t="shared" si="165"/>
        <v/>
      </c>
      <c r="Z141" s="4" t="str">
        <f t="shared" si="166"/>
        <v/>
      </c>
      <c r="AA141" s="4" t="str">
        <f t="shared" si="167"/>
        <v/>
      </c>
      <c r="AB141" s="4" t="str">
        <f t="shared" si="168"/>
        <v/>
      </c>
      <c r="AC141" s="4" t="str">
        <f t="shared" si="169"/>
        <v/>
      </c>
      <c r="AD141" s="4" t="str">
        <f t="shared" si="170"/>
        <v/>
      </c>
      <c r="AE141" s="4" t="str">
        <f t="shared" si="171"/>
        <v/>
      </c>
      <c r="AI141" s="4">
        <f>IFERROR(IF(VLOOKUP(B141,E!$B$1:$AZ$300,16,FALSE)=0,1000000,VLOOKUP(B141,E!$B$1:$AZ$300,16,FALSE)),1000000)</f>
        <v>1000000</v>
      </c>
      <c r="AO141" s="50" t="str">
        <f t="shared" si="154"/>
        <v/>
      </c>
      <c r="AP141" s="49" t="str">
        <f t="shared" si="148"/>
        <v/>
      </c>
      <c r="AR141" s="50" t="str">
        <f t="shared" si="155"/>
        <v/>
      </c>
      <c r="AS141" s="49" t="str">
        <f t="shared" si="149"/>
        <v/>
      </c>
      <c r="AU141" s="50" t="str">
        <f t="shared" si="156"/>
        <v/>
      </c>
      <c r="AV141" s="49" t="str">
        <f t="shared" si="150"/>
        <v/>
      </c>
      <c r="AX141" s="50" t="str">
        <f t="shared" si="157"/>
        <v/>
      </c>
      <c r="AY141" s="49" t="str">
        <f t="shared" si="151"/>
        <v/>
      </c>
      <c r="BA141" s="50" t="str">
        <f t="shared" si="158"/>
        <v/>
      </c>
      <c r="BB141" s="49" t="str">
        <f t="shared" si="152"/>
        <v/>
      </c>
      <c r="BD141" s="50" t="str">
        <f t="shared" si="159"/>
        <v/>
      </c>
      <c r="BE141" s="49" t="str">
        <f t="shared" si="153"/>
        <v/>
      </c>
      <c r="BJ141" s="4" t="str">
        <f t="shared" si="172"/>
        <v/>
      </c>
      <c r="BM141" s="4" t="str">
        <f t="shared" si="143"/>
        <v/>
      </c>
      <c r="BP141" s="4" t="str">
        <f t="shared" si="144"/>
        <v/>
      </c>
      <c r="BS141" s="4" t="str">
        <f t="shared" si="145"/>
        <v/>
      </c>
      <c r="BV141" s="4" t="str">
        <f t="shared" si="146"/>
        <v/>
      </c>
      <c r="BY141" s="4" t="str">
        <f t="shared" si="147"/>
        <v/>
      </c>
    </row>
    <row r="142" spans="1:79" x14ac:dyDescent="0.2">
      <c r="A142" s="4" t="s">
        <v>1837</v>
      </c>
      <c r="B142" s="4">
        <v>179</v>
      </c>
      <c r="C142" s="4" t="str">
        <f t="shared" si="137"/>
        <v>urn:immetingen:parameter:id:179</v>
      </c>
      <c r="D142" s="4" t="str">
        <f>IFERROR(IF(VLOOKUP($C142,'C'!$A$1:$AA$1998,4,FALSE)=0,IF(VLOOKUP($C142,'C'!$A$1:$AA$1998,7,FALSE)=0,IF(VLOOKUP($C142,'C'!$A$1:$AA$1998,10,FALSE)=0,IF(VLOOKUP($C142,'C'!$A$1:$AA$1998,13,FALSE)=0,IF(VLOOKUP($C142,'C'!$A$1:$AA$1998,16,FALSE)=0,VLOOKUP($C142,'C'!$A$1:$AA$1998,19,FALSE),VLOOKUP($C142,'C'!$A$1:$AA$1998,16,FALSE)),VLOOKUP($C142,'C'!$A$1:$AA$1998,13,FALSE)),VLOOKUP($C142,'C'!$A$1:$AA$1998,10,FALSE)),VLOOKUP($C142,'C'!$A$1:$AA$1998,7,FALSE)),VLOOKUP($C142,'C'!$A$1:$AA$1998,4,FALSE)),"")</f>
        <v/>
      </c>
      <c r="E142" s="4" t="str">
        <f>IFERROR(VLOOKUP($C142,'C'!$A$1:$AA$1998,2,FALSE),"")</f>
        <v/>
      </c>
      <c r="F142" s="4" t="str">
        <f>IFERROR(IF(VLOOKUP($C142,'C'!$A$1:$AA$1998,3,FALSE)=1,"&lt;",""),"")</f>
        <v/>
      </c>
      <c r="G142" s="4" t="str">
        <f>IFERROR(VLOOKUP($C142,'C'!$A$1:$AA$1998,5,FALSE),"")</f>
        <v/>
      </c>
      <c r="H142" s="4" t="str">
        <f>IFERROR(IF(VLOOKUP($C142,'C'!$A$1:$AA$1998,6,FALSE)=1,"&lt;",""),"")</f>
        <v/>
      </c>
      <c r="I142" s="4" t="str">
        <f>IFERROR(VLOOKUP($C142,'C'!$A$1:$AA$1998,8,FALSE), "")</f>
        <v/>
      </c>
      <c r="J142" s="4" t="str">
        <f>IFERROR(IF(VLOOKUP($C142,'C'!$A$1:$AA$1998,9,FALSE)=1,"&lt;",""),"")</f>
        <v/>
      </c>
      <c r="K142" s="4" t="str">
        <f>IFERROR(VLOOKUP($C142,'C'!$A$1:$AA$1998,11,FALSE),"")</f>
        <v/>
      </c>
      <c r="L142" s="4" t="str">
        <f>IFERROR(IF(VLOOKUP($C142,'C'!$A$1:$AA$1998,12,FALSE)=1,"&lt;",""),"")</f>
        <v/>
      </c>
      <c r="M142" s="4" t="str">
        <f>IFERROR(VLOOKUP($C142,'C'!$A$1:$AA$1998,14,FALSE),"")</f>
        <v/>
      </c>
      <c r="N142" s="4" t="str">
        <f>IFERROR(IF(VLOOKUP($C142,'C'!$A$1:$AA$1998,15,FALSE)=1,"&lt;",""),"")</f>
        <v/>
      </c>
      <c r="O142" s="4" t="str">
        <f>IFERROR(VLOOKUP($C142,'C'!$A$1:$AA$1998,17,FALSE),"")</f>
        <v/>
      </c>
      <c r="P142" s="4" t="str">
        <f>IFERROR(IF(VLOOKUP($C142,'C'!$A$1:$AA$1998,18,FALSE)=1,"&lt;",""),"")</f>
        <v/>
      </c>
      <c r="T142" s="4" t="str">
        <f t="shared" si="160"/>
        <v/>
      </c>
      <c r="U142" s="4" t="str">
        <f t="shared" si="161"/>
        <v/>
      </c>
      <c r="V142" s="4" t="str">
        <f t="shared" si="162"/>
        <v/>
      </c>
      <c r="W142" s="4" t="str">
        <f t="shared" si="163"/>
        <v/>
      </c>
      <c r="X142" s="4" t="str">
        <f t="shared" si="164"/>
        <v/>
      </c>
      <c r="Y142" s="4" t="str">
        <f t="shared" si="165"/>
        <v/>
      </c>
      <c r="Z142" s="4" t="str">
        <f t="shared" si="166"/>
        <v/>
      </c>
      <c r="AA142" s="4" t="str">
        <f t="shared" si="167"/>
        <v/>
      </c>
      <c r="AB142" s="4" t="str">
        <f t="shared" si="168"/>
        <v/>
      </c>
      <c r="AC142" s="4" t="str">
        <f t="shared" si="169"/>
        <v/>
      </c>
      <c r="AD142" s="4" t="str">
        <f t="shared" si="170"/>
        <v/>
      </c>
      <c r="AE142" s="4" t="str">
        <f t="shared" si="171"/>
        <v/>
      </c>
      <c r="AI142" s="4">
        <f>IFERROR(IF(VLOOKUP(B142,E!$B$1:$AZ$300,16,FALSE)=0,1000000,VLOOKUP(B142,E!$B$1:$AZ$300,16,FALSE)),1000000)</f>
        <v>1000000</v>
      </c>
      <c r="AO142" s="50" t="str">
        <f t="shared" si="154"/>
        <v/>
      </c>
      <c r="AP142" s="49" t="str">
        <f t="shared" si="148"/>
        <v/>
      </c>
      <c r="AR142" s="50" t="str">
        <f t="shared" si="155"/>
        <v/>
      </c>
      <c r="AS142" s="49" t="str">
        <f t="shared" si="149"/>
        <v/>
      </c>
      <c r="AU142" s="50" t="str">
        <f t="shared" si="156"/>
        <v/>
      </c>
      <c r="AV142" s="49" t="str">
        <f t="shared" si="150"/>
        <v/>
      </c>
      <c r="AX142" s="50" t="str">
        <f t="shared" si="157"/>
        <v/>
      </c>
      <c r="AY142" s="49" t="str">
        <f t="shared" si="151"/>
        <v/>
      </c>
      <c r="BA142" s="50" t="str">
        <f t="shared" si="158"/>
        <v/>
      </c>
      <c r="BB142" s="49" t="str">
        <f t="shared" si="152"/>
        <v/>
      </c>
      <c r="BD142" s="50" t="str">
        <f t="shared" si="159"/>
        <v/>
      </c>
      <c r="BE142" s="49" t="str">
        <f t="shared" si="153"/>
        <v/>
      </c>
      <c r="BJ142" s="4" t="str">
        <f t="shared" si="172"/>
        <v/>
      </c>
      <c r="BM142" s="4" t="str">
        <f t="shared" si="143"/>
        <v/>
      </c>
      <c r="BP142" s="4" t="str">
        <f t="shared" si="144"/>
        <v/>
      </c>
      <c r="BS142" s="4" t="str">
        <f t="shared" si="145"/>
        <v/>
      </c>
      <c r="BV142" s="4" t="str">
        <f t="shared" si="146"/>
        <v/>
      </c>
      <c r="BY142" s="4" t="str">
        <f t="shared" si="147"/>
        <v/>
      </c>
    </row>
    <row r="143" spans="1:79" x14ac:dyDescent="0.2">
      <c r="A143" s="4" t="s">
        <v>1838</v>
      </c>
      <c r="B143" s="4">
        <v>186</v>
      </c>
      <c r="C143" s="4" t="str">
        <f t="shared" si="137"/>
        <v>urn:immetingen:parameter:id:186</v>
      </c>
      <c r="D143" s="4" t="str">
        <f>IFERROR(IF(VLOOKUP($C143,'C'!$A$1:$AA$1998,4,FALSE)=0,IF(VLOOKUP($C143,'C'!$A$1:$AA$1998,7,FALSE)=0,IF(VLOOKUP($C143,'C'!$A$1:$AA$1998,10,FALSE)=0,IF(VLOOKUP($C143,'C'!$A$1:$AA$1998,13,FALSE)=0,IF(VLOOKUP($C143,'C'!$A$1:$AA$1998,16,FALSE)=0,VLOOKUP($C143,'C'!$A$1:$AA$1998,19,FALSE),VLOOKUP($C143,'C'!$A$1:$AA$1998,16,FALSE)),VLOOKUP($C143,'C'!$A$1:$AA$1998,13,FALSE)),VLOOKUP($C143,'C'!$A$1:$AA$1998,10,FALSE)),VLOOKUP($C143,'C'!$A$1:$AA$1998,7,FALSE)),VLOOKUP($C143,'C'!$A$1:$AA$1998,4,FALSE)),"")</f>
        <v/>
      </c>
      <c r="E143" s="4" t="str">
        <f>IFERROR(VLOOKUP($C143,'C'!$A$1:$AA$1998,2,FALSE),"")</f>
        <v/>
      </c>
      <c r="F143" s="4" t="str">
        <f>IFERROR(IF(VLOOKUP($C143,'C'!$A$1:$AA$1998,3,FALSE)=1,"&lt;",""),"")</f>
        <v/>
      </c>
      <c r="G143" s="4" t="str">
        <f>IFERROR(VLOOKUP($C143,'C'!$A$1:$AA$1998,5,FALSE),"")</f>
        <v/>
      </c>
      <c r="H143" s="4" t="str">
        <f>IFERROR(IF(VLOOKUP($C143,'C'!$A$1:$AA$1998,6,FALSE)=1,"&lt;",""),"")</f>
        <v/>
      </c>
      <c r="I143" s="4" t="str">
        <f>IFERROR(VLOOKUP($C143,'C'!$A$1:$AA$1998,8,FALSE), "")</f>
        <v/>
      </c>
      <c r="J143" s="4" t="str">
        <f>IFERROR(IF(VLOOKUP($C143,'C'!$A$1:$AA$1998,9,FALSE)=1,"&lt;",""),"")</f>
        <v/>
      </c>
      <c r="K143" s="4" t="str">
        <f>IFERROR(VLOOKUP($C143,'C'!$A$1:$AA$1998,11,FALSE),"")</f>
        <v/>
      </c>
      <c r="L143" s="4" t="str">
        <f>IFERROR(IF(VLOOKUP($C143,'C'!$A$1:$AA$1998,12,FALSE)=1,"&lt;",""),"")</f>
        <v/>
      </c>
      <c r="M143" s="4" t="str">
        <f>IFERROR(VLOOKUP($C143,'C'!$A$1:$AA$1998,14,FALSE),"")</f>
        <v/>
      </c>
      <c r="N143" s="4" t="str">
        <f>IFERROR(IF(VLOOKUP($C143,'C'!$A$1:$AA$1998,15,FALSE)=1,"&lt;",""),"")</f>
        <v/>
      </c>
      <c r="O143" s="4" t="str">
        <f>IFERROR(VLOOKUP($C143,'C'!$A$1:$AA$1998,17,FALSE),"")</f>
        <v/>
      </c>
      <c r="P143" s="4" t="str">
        <f>IFERROR(IF(VLOOKUP($C143,'C'!$A$1:$AA$1998,18,FALSE)=1,"&lt;",""),"")</f>
        <v/>
      </c>
      <c r="T143" s="4" t="str">
        <f t="shared" si="160"/>
        <v/>
      </c>
      <c r="U143" s="4" t="str">
        <f t="shared" si="161"/>
        <v/>
      </c>
      <c r="V143" s="4" t="str">
        <f t="shared" si="162"/>
        <v/>
      </c>
      <c r="W143" s="4" t="str">
        <f t="shared" si="163"/>
        <v/>
      </c>
      <c r="X143" s="4" t="str">
        <f t="shared" si="164"/>
        <v/>
      </c>
      <c r="Y143" s="4" t="str">
        <f t="shared" si="165"/>
        <v/>
      </c>
      <c r="Z143" s="4" t="str">
        <f t="shared" si="166"/>
        <v/>
      </c>
      <c r="AA143" s="4" t="str">
        <f t="shared" si="167"/>
        <v/>
      </c>
      <c r="AB143" s="4" t="str">
        <f t="shared" si="168"/>
        <v/>
      </c>
      <c r="AC143" s="4" t="str">
        <f t="shared" si="169"/>
        <v/>
      </c>
      <c r="AD143" s="4" t="str">
        <f t="shared" si="170"/>
        <v/>
      </c>
      <c r="AE143" s="4" t="str">
        <f t="shared" si="171"/>
        <v/>
      </c>
      <c r="AI143" s="4">
        <f>IFERROR(IF(VLOOKUP(B143,E!$B$1:$AZ$300,16,FALSE)=0,1000000,VLOOKUP(B143,E!$B$1:$AZ$300,16,FALSE)),1000000)</f>
        <v>1000000</v>
      </c>
      <c r="AO143" s="50" t="str">
        <f t="shared" si="154"/>
        <v/>
      </c>
      <c r="AP143" s="49" t="str">
        <f t="shared" si="148"/>
        <v/>
      </c>
      <c r="AR143" s="50" t="str">
        <f t="shared" si="155"/>
        <v/>
      </c>
      <c r="AS143" s="49" t="str">
        <f t="shared" si="149"/>
        <v/>
      </c>
      <c r="AU143" s="52" t="str">
        <f t="shared" si="156"/>
        <v/>
      </c>
      <c r="AV143" s="49" t="str">
        <f t="shared" si="150"/>
        <v/>
      </c>
      <c r="AX143" s="52" t="str">
        <f t="shared" si="157"/>
        <v/>
      </c>
      <c r="AY143" s="58" t="str">
        <f t="shared" si="151"/>
        <v/>
      </c>
      <c r="BA143" s="52" t="str">
        <f t="shared" si="158"/>
        <v/>
      </c>
      <c r="BB143" s="58" t="str">
        <f t="shared" si="152"/>
        <v/>
      </c>
      <c r="BD143" s="52" t="str">
        <f t="shared" si="159"/>
        <v/>
      </c>
      <c r="BE143" s="58" t="str">
        <f t="shared" si="153"/>
        <v/>
      </c>
      <c r="BI143" s="13"/>
      <c r="BJ143" s="4" t="str">
        <f t="shared" si="172"/>
        <v/>
      </c>
      <c r="BK143" s="13"/>
      <c r="BL143" s="13"/>
      <c r="BM143" s="4" t="str">
        <f t="shared" si="143"/>
        <v/>
      </c>
      <c r="BN143" s="13"/>
      <c r="BO143" s="13"/>
      <c r="BP143" s="4" t="str">
        <f t="shared" si="144"/>
        <v/>
      </c>
      <c r="BQ143" s="13"/>
      <c r="BR143" s="13"/>
      <c r="BS143" s="4" t="str">
        <f t="shared" si="145"/>
        <v/>
      </c>
      <c r="BT143" s="13"/>
      <c r="BU143" s="13"/>
      <c r="BV143" s="4" t="str">
        <f t="shared" si="146"/>
        <v/>
      </c>
      <c r="BW143" s="13"/>
      <c r="BX143" s="13"/>
      <c r="BY143" s="4" t="str">
        <f t="shared" si="147"/>
        <v/>
      </c>
      <c r="BZ143" s="13"/>
      <c r="CA143" s="13"/>
    </row>
    <row r="144" spans="1:79" x14ac:dyDescent="0.2">
      <c r="A144" s="4" t="s">
        <v>1770</v>
      </c>
      <c r="B144" s="4">
        <v>615</v>
      </c>
      <c r="C144" s="4" t="str">
        <f t="shared" si="137"/>
        <v>urn:immetingen:parameter:id:615</v>
      </c>
      <c r="D144" s="4" t="str">
        <f>IFERROR(IF(VLOOKUP($C144,'C'!$A$1:$AA$1998,4,FALSE)=0,IF(VLOOKUP($C144,'C'!$A$1:$AA$1998,7,FALSE)=0,IF(VLOOKUP($C144,'C'!$A$1:$AA$1998,10,FALSE)=0,IF(VLOOKUP($C144,'C'!$A$1:$AA$1998,13,FALSE)=0,IF(VLOOKUP($C144,'C'!$A$1:$AA$1998,16,FALSE)=0,VLOOKUP($C144,'C'!$A$1:$AA$1998,19,FALSE),VLOOKUP($C144,'C'!$A$1:$AA$1998,16,FALSE)),VLOOKUP($C144,'C'!$A$1:$AA$1998,13,FALSE)),VLOOKUP($C144,'C'!$A$1:$AA$1998,10,FALSE)),VLOOKUP($C144,'C'!$A$1:$AA$1998,7,FALSE)),VLOOKUP($C144,'C'!$A$1:$AA$1998,4,FALSE)),"")</f>
        <v/>
      </c>
      <c r="E144" s="4" t="str">
        <f>IFERROR(VLOOKUP($C144,'C'!$A$1:$AA$1998,2,FALSE),"")</f>
        <v/>
      </c>
      <c r="F144" s="4" t="str">
        <f>IFERROR(IF(VLOOKUP($C144,'C'!$A$1:$AA$1998,3,FALSE)=1,"&lt;",""),"")</f>
        <v/>
      </c>
      <c r="G144" s="4" t="str">
        <f>IFERROR(VLOOKUP($C144,'C'!$A$1:$AA$1998,5,FALSE),"")</f>
        <v/>
      </c>
      <c r="H144" s="4" t="str">
        <f>IFERROR(IF(VLOOKUP($C144,'C'!$A$1:$AA$1998,6,FALSE)=1,"&lt;",""),"")</f>
        <v/>
      </c>
      <c r="I144" s="4" t="str">
        <f>IFERROR(VLOOKUP($C144,'C'!$A$1:$AA$1998,8,FALSE), "")</f>
        <v/>
      </c>
      <c r="J144" s="4" t="str">
        <f>IFERROR(IF(VLOOKUP($C144,'C'!$A$1:$AA$1998,9,FALSE)=1,"&lt;",""),"")</f>
        <v/>
      </c>
      <c r="K144" s="4" t="str">
        <f>IFERROR(VLOOKUP($C144,'C'!$A$1:$AA$1998,11,FALSE),"")</f>
        <v/>
      </c>
      <c r="L144" s="4" t="str">
        <f>IFERROR(IF(VLOOKUP($C144,'C'!$A$1:$AA$1998,12,FALSE)=1,"&lt;",""),"")</f>
        <v/>
      </c>
      <c r="M144" s="4" t="str">
        <f>IFERROR(VLOOKUP($C144,'C'!$A$1:$AA$1998,14,FALSE),"")</f>
        <v/>
      </c>
      <c r="N144" s="4" t="str">
        <f>IFERROR(IF(VLOOKUP($C144,'C'!$A$1:$AA$1998,15,FALSE)=1,"&lt;",""),"")</f>
        <v/>
      </c>
      <c r="O144" s="4" t="str">
        <f>IFERROR(VLOOKUP($C144,'C'!$A$1:$AA$1998,17,FALSE),"")</f>
        <v/>
      </c>
      <c r="P144" s="4" t="str">
        <f>IFERROR(IF(VLOOKUP($C144,'C'!$A$1:$AA$1998,18,FALSE)=1,"&lt;",""),"")</f>
        <v/>
      </c>
      <c r="T144" s="4" t="str">
        <f t="shared" si="160"/>
        <v/>
      </c>
      <c r="U144" s="4" t="str">
        <f t="shared" si="161"/>
        <v/>
      </c>
      <c r="V144" s="4" t="str">
        <f t="shared" si="162"/>
        <v/>
      </c>
      <c r="W144" s="4" t="str">
        <f t="shared" si="163"/>
        <v/>
      </c>
      <c r="X144" s="4" t="str">
        <f t="shared" si="164"/>
        <v/>
      </c>
      <c r="Y144" s="4" t="str">
        <f t="shared" si="165"/>
        <v/>
      </c>
      <c r="Z144" s="4" t="str">
        <f t="shared" si="166"/>
        <v/>
      </c>
      <c r="AA144" s="4" t="str">
        <f t="shared" si="167"/>
        <v/>
      </c>
      <c r="AB144" s="4" t="str">
        <f t="shared" si="168"/>
        <v/>
      </c>
      <c r="AC144" s="4" t="str">
        <f t="shared" si="169"/>
        <v/>
      </c>
      <c r="AD144" s="4" t="str">
        <f t="shared" si="170"/>
        <v/>
      </c>
      <c r="AE144" s="4" t="str">
        <f t="shared" si="171"/>
        <v/>
      </c>
      <c r="AI144" s="4">
        <f>IFERROR(IF(VLOOKUP(B144,E!$B$1:$AZ$300,16,FALSE)=0,1000000,VLOOKUP(B144,E!$B$1:$AZ$300,16,FALSE)),1000000)</f>
        <v>1000000000</v>
      </c>
      <c r="AO144" s="59">
        <f>SUM(AO138:AO143)</f>
        <v>0</v>
      </c>
      <c r="AP144" s="60" t="str">
        <f>IF(T138="","",IF(AO144=0,SUM(T138:T143),AO144))</f>
        <v/>
      </c>
      <c r="AR144" s="59">
        <f>SUM(AR138:AR143)</f>
        <v>0</v>
      </c>
      <c r="AS144" s="60" t="str">
        <f>IF(V138="","",IF(AR144=0,SUM(V138:V143),AR144))</f>
        <v/>
      </c>
      <c r="AU144" s="52">
        <f>SUM(AU138:AU143)</f>
        <v>0</v>
      </c>
      <c r="AV144" s="60" t="str">
        <f>IF(X138="","",IF(AU144=0,SUM(X138:X143),AU144))</f>
        <v/>
      </c>
      <c r="AX144" s="52">
        <f>SUM(AX138:AX143)</f>
        <v>0</v>
      </c>
      <c r="AY144" s="54" t="str">
        <f>IF(Z138="","",IF(AX144=0,SUM(Z138:Z143),AX144))</f>
        <v/>
      </c>
      <c r="BA144" s="52">
        <f>SUM(BA138:BA143)</f>
        <v>0</v>
      </c>
      <c r="BB144" s="54" t="str">
        <f>IF(AB138="","",IF(BA144=0,SUM(AB138:AB143),BA144))</f>
        <v/>
      </c>
      <c r="BD144" s="52">
        <f>SUM(BD138:BD143)</f>
        <v>0</v>
      </c>
      <c r="BE144" s="54" t="str">
        <f>IF(AD138="","",IF(BD144=0,SUM(AD138:AD143),BD144))</f>
        <v/>
      </c>
      <c r="BJ144" s="4">
        <f t="shared" si="172"/>
        <v>-1</v>
      </c>
      <c r="BM144" s="4">
        <f t="shared" si="143"/>
        <v>-1</v>
      </c>
      <c r="BP144" s="4">
        <f t="shared" si="144"/>
        <v>-1</v>
      </c>
      <c r="BS144" s="4">
        <f t="shared" si="145"/>
        <v>-1</v>
      </c>
      <c r="BV144" s="4">
        <f t="shared" si="146"/>
        <v>-1</v>
      </c>
      <c r="BY144" s="4">
        <f t="shared" si="147"/>
        <v>-1</v>
      </c>
    </row>
    <row r="145" spans="1:79" x14ac:dyDescent="0.2">
      <c r="A145" s="4" t="s">
        <v>1839</v>
      </c>
      <c r="B145" s="4">
        <v>78</v>
      </c>
      <c r="C145" s="4" t="str">
        <f t="shared" si="137"/>
        <v>urn:immetingen:parameter:id:78</v>
      </c>
      <c r="D145" s="4" t="str">
        <f>IFERROR(IF(VLOOKUP($C145,'C'!$A$1:$AA$1998,4,FALSE)=0,IF(VLOOKUP($C145,'C'!$A$1:$AA$1998,7,FALSE)=0,IF(VLOOKUP($C145,'C'!$A$1:$AA$1998,10,FALSE)=0,IF(VLOOKUP($C145,'C'!$A$1:$AA$1998,13,FALSE)=0,IF(VLOOKUP($C145,'C'!$A$1:$AA$1998,16,FALSE)=0,VLOOKUP($C145,'C'!$A$1:$AA$1998,19,FALSE),VLOOKUP($C145,'C'!$A$1:$AA$1998,16,FALSE)),VLOOKUP($C145,'C'!$A$1:$AA$1998,13,FALSE)),VLOOKUP($C145,'C'!$A$1:$AA$1998,10,FALSE)),VLOOKUP($C145,'C'!$A$1:$AA$1998,7,FALSE)),VLOOKUP($C145,'C'!$A$1:$AA$1998,4,FALSE)),"")</f>
        <v/>
      </c>
      <c r="E145" s="4" t="str">
        <f>IFERROR(VLOOKUP($C145,'C'!$A$1:$AA$1998,2,FALSE),"")</f>
        <v/>
      </c>
      <c r="F145" s="4" t="str">
        <f>IFERROR(IF(VLOOKUP($C145,'C'!$A$1:$AA$1998,3,FALSE)=1,"&lt;",""),"")</f>
        <v/>
      </c>
      <c r="G145" s="4" t="str">
        <f>IFERROR(VLOOKUP($C145,'C'!$A$1:$AA$1998,5,FALSE),"")</f>
        <v/>
      </c>
      <c r="H145" s="4" t="str">
        <f>IFERROR(IF(VLOOKUP($C145,'C'!$A$1:$AA$1998,6,FALSE)=1,"&lt;",""),"")</f>
        <v/>
      </c>
      <c r="I145" s="4" t="str">
        <f>IFERROR(VLOOKUP($C145,'C'!$A$1:$AA$1998,8,FALSE), "")</f>
        <v/>
      </c>
      <c r="J145" s="4" t="str">
        <f>IFERROR(IF(VLOOKUP($C145,'C'!$A$1:$AA$1998,9,FALSE)=1,"&lt;",""),"")</f>
        <v/>
      </c>
      <c r="K145" s="4" t="str">
        <f>IFERROR(VLOOKUP($C145,'C'!$A$1:$AA$1998,11,FALSE),"")</f>
        <v/>
      </c>
      <c r="L145" s="4" t="str">
        <f>IFERROR(IF(VLOOKUP($C145,'C'!$A$1:$AA$1998,12,FALSE)=1,"&lt;",""),"")</f>
        <v/>
      </c>
      <c r="M145" s="4" t="str">
        <f>IFERROR(VLOOKUP($C145,'C'!$A$1:$AA$1998,14,FALSE),"")</f>
        <v/>
      </c>
      <c r="N145" s="4" t="str">
        <f>IFERROR(IF(VLOOKUP($C145,'C'!$A$1:$AA$1998,15,FALSE)=1,"&lt;",""),"")</f>
        <v/>
      </c>
      <c r="O145" s="4" t="str">
        <f>IFERROR(VLOOKUP($C145,'C'!$A$1:$AA$1998,17,FALSE),"")</f>
        <v/>
      </c>
      <c r="P145" s="4" t="str">
        <f>IFERROR(IF(VLOOKUP($C145,'C'!$A$1:$AA$1998,18,FALSE)=1,"&lt;",""),"")</f>
        <v/>
      </c>
      <c r="T145" s="4" t="str">
        <f t="shared" si="160"/>
        <v/>
      </c>
      <c r="U145" s="4" t="str">
        <f t="shared" si="161"/>
        <v/>
      </c>
      <c r="V145" s="4" t="str">
        <f t="shared" si="162"/>
        <v/>
      </c>
      <c r="W145" s="4" t="str">
        <f t="shared" si="163"/>
        <v/>
      </c>
      <c r="X145" s="4" t="str">
        <f t="shared" si="164"/>
        <v/>
      </c>
      <c r="Y145" s="4" t="str">
        <f t="shared" si="165"/>
        <v/>
      </c>
      <c r="Z145" s="4" t="str">
        <f t="shared" si="166"/>
        <v/>
      </c>
      <c r="AA145" s="4" t="str">
        <f t="shared" si="167"/>
        <v/>
      </c>
      <c r="AB145" s="4" t="str">
        <f t="shared" si="168"/>
        <v/>
      </c>
      <c r="AC145" s="4" t="str">
        <f t="shared" si="169"/>
        <v/>
      </c>
      <c r="AD145" s="4" t="str">
        <f t="shared" si="170"/>
        <v/>
      </c>
      <c r="AE145" s="4" t="str">
        <f t="shared" si="171"/>
        <v/>
      </c>
      <c r="AI145" s="4">
        <f>IFERROR(IF(VLOOKUP(B145,E!$B$1:$AZ$300,16,FALSE)=0,1000000,VLOOKUP(B145,E!$B$1:$AZ$300,16,FALSE)),1000000)</f>
        <v>1000000</v>
      </c>
      <c r="AO145" s="57" t="str">
        <f>IF(AP145=-1,IF(SUM(AP145:AP147)=-3,0,(0.7*T145)),AP145)</f>
        <v/>
      </c>
      <c r="AP145" s="47" t="str">
        <f>IF(T145="",T145,IF(AND(U145="&lt;",T145&lt;=$AI145),-1,(IF(U145="&lt;",0.7*T145,T145))))</f>
        <v/>
      </c>
      <c r="AR145" s="57" t="str">
        <f>IF(AS145=-1,IF(SUM(AS145:AS147)=-3,0,(0.7*V145)),AS145)</f>
        <v/>
      </c>
      <c r="AS145" s="47" t="str">
        <f>IF(V145="",V145,IF(AND(W145="&lt;",V145&lt;=$AI145),-1,(IF(W145="&lt;",0.7*V145,V145))))</f>
        <v/>
      </c>
      <c r="AU145" s="57" t="str">
        <f>IF(AV145=-1,IF(SUM(AV145:AV147)=-3,0,(0.7*X145)),AV145)</f>
        <v/>
      </c>
      <c r="AV145" s="47" t="str">
        <f>IF(X145="",X145,IF(AND(Y145="&lt;",X145&lt;=$AI145),-1,(IF(Y145="&lt;",0.7*X145,X145))))</f>
        <v/>
      </c>
      <c r="AX145" s="57" t="str">
        <f>IF(AY145=-1,IF(SUM(AY145:AY147)=-3,0,(0.7*Z145)),AY145)</f>
        <v/>
      </c>
      <c r="AY145" s="47" t="str">
        <f>IF(Z145="",Z145,IF(AND(AA145="&lt;",Z145&lt;=$AI145),-1,(IF(AA145="&lt;",0.7*Z145,Z145))))</f>
        <v/>
      </c>
      <c r="BA145" s="57" t="str">
        <f>IF(BB145=-1,IF(SUM(BB145:BB147)=-3,0,(0.7*AB145)),BB145)</f>
        <v/>
      </c>
      <c r="BB145" s="47" t="str">
        <f>IF(AB145="",AB145,IF(AND(AC145="&lt;",AB145&lt;=$AI145),-1,(IF(AC145="&lt;",0.7*AB145,AB145))))</f>
        <v/>
      </c>
      <c r="BD145" s="57" t="str">
        <f>IF(BE145=-1,IF(SUM(BE145:BE147)=-3,0,(0.7*AD145)),BE145)</f>
        <v/>
      </c>
      <c r="BE145" s="47" t="str">
        <f>IF(AD145="",AD145,IF(AND(AE145="&lt;",AD145&lt;=$AI145),-1,(IF(AE145="&lt;",0.7*AD145,AD145))))</f>
        <v/>
      </c>
      <c r="BJ145" s="4" t="str">
        <f t="shared" si="172"/>
        <v/>
      </c>
      <c r="BM145" s="4" t="str">
        <f t="shared" si="143"/>
        <v/>
      </c>
      <c r="BP145" s="4" t="str">
        <f t="shared" si="144"/>
        <v/>
      </c>
      <c r="BS145" s="4" t="str">
        <f t="shared" si="145"/>
        <v/>
      </c>
      <c r="BV145" s="4" t="str">
        <f t="shared" si="146"/>
        <v/>
      </c>
      <c r="BY145" s="4" t="str">
        <f t="shared" si="147"/>
        <v/>
      </c>
    </row>
    <row r="146" spans="1:79" x14ac:dyDescent="0.2">
      <c r="A146" s="4" t="s">
        <v>1840</v>
      </c>
      <c r="B146" s="4">
        <v>80</v>
      </c>
      <c r="C146" s="4" t="str">
        <f t="shared" si="137"/>
        <v>urn:immetingen:parameter:id:80</v>
      </c>
      <c r="D146" s="4" t="str">
        <f>IFERROR(IF(VLOOKUP($C146,'C'!$A$1:$AA$1998,4,FALSE)=0,IF(VLOOKUP($C146,'C'!$A$1:$AA$1998,7,FALSE)=0,IF(VLOOKUP($C146,'C'!$A$1:$AA$1998,10,FALSE)=0,IF(VLOOKUP($C146,'C'!$A$1:$AA$1998,13,FALSE)=0,IF(VLOOKUP($C146,'C'!$A$1:$AA$1998,16,FALSE)=0,VLOOKUP($C146,'C'!$A$1:$AA$1998,19,FALSE),VLOOKUP($C146,'C'!$A$1:$AA$1998,16,FALSE)),VLOOKUP($C146,'C'!$A$1:$AA$1998,13,FALSE)),VLOOKUP($C146,'C'!$A$1:$AA$1998,10,FALSE)),VLOOKUP($C146,'C'!$A$1:$AA$1998,7,FALSE)),VLOOKUP($C146,'C'!$A$1:$AA$1998,4,FALSE)),"")</f>
        <v/>
      </c>
      <c r="E146" s="4" t="str">
        <f>IFERROR(VLOOKUP($C146,'C'!$A$1:$AA$1998,2,FALSE),"")</f>
        <v/>
      </c>
      <c r="F146" s="4" t="str">
        <f>IFERROR(IF(VLOOKUP($C146,'C'!$A$1:$AA$1998,3,FALSE)=1,"&lt;",""),"")</f>
        <v/>
      </c>
      <c r="G146" s="4" t="str">
        <f>IFERROR(VLOOKUP($C146,'C'!$A$1:$AA$1998,5,FALSE),"")</f>
        <v/>
      </c>
      <c r="H146" s="4" t="str">
        <f>IFERROR(IF(VLOOKUP($C146,'C'!$A$1:$AA$1998,6,FALSE)=1,"&lt;",""),"")</f>
        <v/>
      </c>
      <c r="I146" s="4" t="str">
        <f>IFERROR(VLOOKUP($C146,'C'!$A$1:$AA$1998,8,FALSE), "")</f>
        <v/>
      </c>
      <c r="J146" s="4" t="str">
        <f>IFERROR(IF(VLOOKUP($C146,'C'!$A$1:$AA$1998,9,FALSE)=1,"&lt;",""),"")</f>
        <v/>
      </c>
      <c r="K146" s="4" t="str">
        <f>IFERROR(VLOOKUP($C146,'C'!$A$1:$AA$1998,11,FALSE),"")</f>
        <v/>
      </c>
      <c r="L146" s="4" t="str">
        <f>IFERROR(IF(VLOOKUP($C146,'C'!$A$1:$AA$1998,12,FALSE)=1,"&lt;",""),"")</f>
        <v/>
      </c>
      <c r="M146" s="4" t="str">
        <f>IFERROR(VLOOKUP($C146,'C'!$A$1:$AA$1998,14,FALSE),"")</f>
        <v/>
      </c>
      <c r="N146" s="4" t="str">
        <f>IFERROR(IF(VLOOKUP($C146,'C'!$A$1:$AA$1998,15,FALSE)=1,"&lt;",""),"")</f>
        <v/>
      </c>
      <c r="O146" s="4" t="str">
        <f>IFERROR(VLOOKUP($C146,'C'!$A$1:$AA$1998,17,FALSE),"")</f>
        <v/>
      </c>
      <c r="P146" s="4" t="str">
        <f>IFERROR(IF(VLOOKUP($C146,'C'!$A$1:$AA$1998,18,FALSE)=1,"&lt;",""),"")</f>
        <v/>
      </c>
      <c r="T146" s="4" t="str">
        <f t="shared" si="160"/>
        <v/>
      </c>
      <c r="U146" s="4" t="str">
        <f t="shared" si="161"/>
        <v/>
      </c>
      <c r="V146" s="4" t="str">
        <f t="shared" si="162"/>
        <v/>
      </c>
      <c r="W146" s="4" t="str">
        <f t="shared" si="163"/>
        <v/>
      </c>
      <c r="X146" s="4" t="str">
        <f t="shared" si="164"/>
        <v/>
      </c>
      <c r="Y146" s="4" t="str">
        <f t="shared" si="165"/>
        <v/>
      </c>
      <c r="Z146" s="4" t="str">
        <f t="shared" si="166"/>
        <v/>
      </c>
      <c r="AA146" s="4" t="str">
        <f t="shared" si="167"/>
        <v/>
      </c>
      <c r="AB146" s="4" t="str">
        <f t="shared" si="168"/>
        <v/>
      </c>
      <c r="AC146" s="4" t="str">
        <f t="shared" si="169"/>
        <v/>
      </c>
      <c r="AD146" s="4" t="str">
        <f t="shared" si="170"/>
        <v/>
      </c>
      <c r="AE146" s="4" t="str">
        <f t="shared" si="171"/>
        <v/>
      </c>
      <c r="AI146" s="4">
        <f>IFERROR(IF(VLOOKUP(B146,E!$B$1:$AZ$300,16,FALSE)=0,1000000,VLOOKUP(B146,E!$B$1:$AZ$300,16,FALSE)),1000000)</f>
        <v>1000000</v>
      </c>
      <c r="AO146" s="50" t="str">
        <f>IF(AP146=-1,IF(SUM(AP145:AP147)=-3,0,(0.7*T146)),AP146)</f>
        <v/>
      </c>
      <c r="AP146" s="49" t="str">
        <f>IF(T146="",T146,IF(AND(U146="&lt;",T146&lt;=$AI146),-1,(IF(U146="&lt;",0.7*T146,T146))))</f>
        <v/>
      </c>
      <c r="AR146" s="50" t="str">
        <f>IF(AS146=-1,IF(SUM(AS145:AS147)=-3,0,(0.7*V146)),AS146)</f>
        <v/>
      </c>
      <c r="AS146" s="49" t="str">
        <f>IF(V146="",V146,IF(AND(W146="&lt;",V146&lt;=$AI146),-1,(IF(W146="&lt;",0.7*V146,V146))))</f>
        <v/>
      </c>
      <c r="AU146" s="50" t="str">
        <f>IF(AV146=-1,IF(SUM(AV145:AV147)=-3,0,(0.7*X146)),AV146)</f>
        <v/>
      </c>
      <c r="AV146" s="49" t="str">
        <f>IF(X146="",X146,IF(AND(Y146="&lt;",X146&lt;=$AI146),-1,(IF(Y146="&lt;",0.7*X146,X146))))</f>
        <v/>
      </c>
      <c r="AX146" s="50" t="str">
        <f>IF(AY146=-1,IF(SUM(AY145:AY147)=-3,0,(0.7*Z146)),AY146)</f>
        <v/>
      </c>
      <c r="AY146" s="49" t="str">
        <f>IF(Z146="",Z146,IF(AND(AA146="&lt;",Z146&lt;=$AI146),-1,(IF(AA146="&lt;",0.7*Z146,Z146))))</f>
        <v/>
      </c>
      <c r="BA146" s="50" t="str">
        <f>IF(BB146=-1,IF(SUM(BB145:BB147)=-3,0,(0.7*AB146)),BB146)</f>
        <v/>
      </c>
      <c r="BB146" s="49" t="str">
        <f>IF(AB146="",AB146,IF(AND(AC146="&lt;",AB146&lt;=$AI146),-1,(IF(AC146="&lt;",0.7*AB146,AB146))))</f>
        <v/>
      </c>
      <c r="BD146" s="50" t="str">
        <f>IF(BE146=-1,IF(SUM(BE145:BE147)=-3,0,(0.7*AD146)),BE146)</f>
        <v/>
      </c>
      <c r="BE146" s="49" t="str">
        <f>IF(AD146="",AD146,IF(AND(AE146="&lt;",AD146&lt;=$AI146),-1,(IF(AE146="&lt;",0.7*AD146,AD146))))</f>
        <v/>
      </c>
      <c r="BJ146" s="4" t="str">
        <f t="shared" si="172"/>
        <v/>
      </c>
      <c r="BM146" s="4" t="str">
        <f t="shared" si="143"/>
        <v/>
      </c>
      <c r="BP146" s="4" t="str">
        <f t="shared" si="144"/>
        <v/>
      </c>
      <c r="BS146" s="4" t="str">
        <f t="shared" si="145"/>
        <v/>
      </c>
      <c r="BV146" s="4" t="str">
        <f t="shared" si="146"/>
        <v/>
      </c>
      <c r="BY146" s="4" t="str">
        <f t="shared" si="147"/>
        <v/>
      </c>
    </row>
    <row r="147" spans="1:79" x14ac:dyDescent="0.2">
      <c r="A147" s="4" t="s">
        <v>1841</v>
      </c>
      <c r="B147" s="4">
        <v>84</v>
      </c>
      <c r="C147" s="4" t="str">
        <f t="shared" si="137"/>
        <v>urn:immetingen:parameter:id:84</v>
      </c>
      <c r="D147" s="4" t="str">
        <f>IFERROR(IF(VLOOKUP($C147,'C'!$A$1:$AA$1998,4,FALSE)=0,IF(VLOOKUP($C147,'C'!$A$1:$AA$1998,7,FALSE)=0,IF(VLOOKUP($C147,'C'!$A$1:$AA$1998,10,FALSE)=0,IF(VLOOKUP($C147,'C'!$A$1:$AA$1998,13,FALSE)=0,IF(VLOOKUP($C147,'C'!$A$1:$AA$1998,16,FALSE)=0,VLOOKUP($C147,'C'!$A$1:$AA$1998,19,FALSE),VLOOKUP($C147,'C'!$A$1:$AA$1998,16,FALSE)),VLOOKUP($C147,'C'!$A$1:$AA$1998,13,FALSE)),VLOOKUP($C147,'C'!$A$1:$AA$1998,10,FALSE)),VLOOKUP($C147,'C'!$A$1:$AA$1998,7,FALSE)),VLOOKUP($C147,'C'!$A$1:$AA$1998,4,FALSE)),"")</f>
        <v/>
      </c>
      <c r="E147" s="4" t="str">
        <f>IFERROR(VLOOKUP($C147,'C'!$A$1:$AA$1998,2,FALSE),"")</f>
        <v/>
      </c>
      <c r="F147" s="4" t="str">
        <f>IFERROR(IF(VLOOKUP($C147,'C'!$A$1:$AA$1998,3,FALSE)=1,"&lt;",""),"")</f>
        <v/>
      </c>
      <c r="G147" s="4" t="str">
        <f>IFERROR(VLOOKUP($C147,'C'!$A$1:$AA$1998,5,FALSE),"")</f>
        <v/>
      </c>
      <c r="H147" s="4" t="str">
        <f>IFERROR(IF(VLOOKUP($C147,'C'!$A$1:$AA$1998,6,FALSE)=1,"&lt;",""),"")</f>
        <v/>
      </c>
      <c r="I147" s="4" t="str">
        <f>IFERROR(VLOOKUP($C147,'C'!$A$1:$AA$1998,8,FALSE), "")</f>
        <v/>
      </c>
      <c r="J147" s="4" t="str">
        <f>IFERROR(IF(VLOOKUP($C147,'C'!$A$1:$AA$1998,9,FALSE)=1,"&lt;",""),"")</f>
        <v/>
      </c>
      <c r="K147" s="4" t="str">
        <f>IFERROR(VLOOKUP($C147,'C'!$A$1:$AA$1998,11,FALSE),"")</f>
        <v/>
      </c>
      <c r="L147" s="4" t="str">
        <f>IFERROR(IF(VLOOKUP($C147,'C'!$A$1:$AA$1998,12,FALSE)=1,"&lt;",""),"")</f>
        <v/>
      </c>
      <c r="M147" s="4" t="str">
        <f>IFERROR(VLOOKUP($C147,'C'!$A$1:$AA$1998,14,FALSE),"")</f>
        <v/>
      </c>
      <c r="N147" s="4" t="str">
        <f>IFERROR(IF(VLOOKUP($C147,'C'!$A$1:$AA$1998,15,FALSE)=1,"&lt;",""),"")</f>
        <v/>
      </c>
      <c r="O147" s="4" t="str">
        <f>IFERROR(VLOOKUP($C147,'C'!$A$1:$AA$1998,17,FALSE),"")</f>
        <v/>
      </c>
      <c r="P147" s="4" t="str">
        <f>IFERROR(IF(VLOOKUP($C147,'C'!$A$1:$AA$1998,18,FALSE)=1,"&lt;",""),"")</f>
        <v/>
      </c>
      <c r="T147" s="4" t="str">
        <f t="shared" si="160"/>
        <v/>
      </c>
      <c r="U147" s="4" t="str">
        <f t="shared" si="161"/>
        <v/>
      </c>
      <c r="V147" s="4" t="str">
        <f t="shared" si="162"/>
        <v/>
      </c>
      <c r="W147" s="4" t="str">
        <f t="shared" si="163"/>
        <v/>
      </c>
      <c r="X147" s="4" t="str">
        <f t="shared" si="164"/>
        <v/>
      </c>
      <c r="Y147" s="4" t="str">
        <f t="shared" si="165"/>
        <v/>
      </c>
      <c r="Z147" s="4" t="str">
        <f t="shared" si="166"/>
        <v/>
      </c>
      <c r="AA147" s="4" t="str">
        <f t="shared" si="167"/>
        <v/>
      </c>
      <c r="AB147" s="4" t="str">
        <f t="shared" si="168"/>
        <v/>
      </c>
      <c r="AC147" s="4" t="str">
        <f t="shared" si="169"/>
        <v/>
      </c>
      <c r="AD147" s="4" t="str">
        <f t="shared" si="170"/>
        <v/>
      </c>
      <c r="AE147" s="4" t="str">
        <f t="shared" si="171"/>
        <v/>
      </c>
      <c r="AI147" s="4">
        <f>IFERROR(IF(VLOOKUP(B147,E!$B$1:$AZ$300,16,FALSE)=0,1000000,VLOOKUP(B147,E!$B$1:$AZ$300,16,FALSE)),1000000)</f>
        <v>1000000</v>
      </c>
      <c r="AO147" s="52" t="str">
        <f>IF(AP147=-1,IF(SUM(AP145:AP147)=-3,0,(0.7*T147)),AP147)</f>
        <v/>
      </c>
      <c r="AP147" s="58" t="str">
        <f>IF(T147="",T147,IF(AND(U147="&lt;",T147&lt;=$AI147),-1,(IF(U147="&lt;",0.7*T147,T147))))</f>
        <v/>
      </c>
      <c r="AR147" s="52" t="str">
        <f>IF(AS147=-1,IF(SUM(AS145:AS147)=-3,0,(0.7*V147)),AS147)</f>
        <v/>
      </c>
      <c r="AS147" s="58" t="str">
        <f>IF(V147="",V147,IF(AND(W147="&lt;",V147&lt;=$AI147),-1,(IF(W147="&lt;",0.7*V147,V147))))</f>
        <v/>
      </c>
      <c r="AU147" s="52" t="str">
        <f>IF(AV147=-1,IF(SUM(AV145:AV147)=-3,0,(0.7*X147)),AV147)</f>
        <v/>
      </c>
      <c r="AV147" s="58" t="str">
        <f>IF(X147="",X147,IF(AND(Y147="&lt;",X147&lt;=$AI147),-1,(IF(Y147="&lt;",0.7*X147,X147))))</f>
        <v/>
      </c>
      <c r="AX147" s="52" t="str">
        <f>IF(AY147=-1,IF(SUM(AY145:AY147)=-3,0,(0.7*Z147)),AY147)</f>
        <v/>
      </c>
      <c r="AY147" s="58" t="str">
        <f>IF(Z147="",Z147,IF(AND(AA147="&lt;",Z147&lt;=$AI147),-1,(IF(AA147="&lt;",0.7*Z147,Z147))))</f>
        <v/>
      </c>
      <c r="BA147" s="52" t="str">
        <f>IF(BB147=-1,IF(SUM(BB145:BB147)=-3,0,(0.7*AB147)),BB147)</f>
        <v/>
      </c>
      <c r="BB147" s="58" t="str">
        <f>IF(AB147="",AB147,IF(AND(AC147="&lt;",AB147&lt;=$AI147),-1,(IF(AC147="&lt;",0.7*AB147,AB147))))</f>
        <v/>
      </c>
      <c r="BD147" s="52" t="str">
        <f>IF(BE147=-1,IF(SUM(BE145:BE147)=-3,0,(0.7*AD147)),BE147)</f>
        <v/>
      </c>
      <c r="BE147" s="58" t="str">
        <f>IF(AD147="",AD147,IF(AND(AE147="&lt;",AD147&lt;=$AI147),-1,(IF(AE147="&lt;",0.7*AD147,AD147))))</f>
        <v/>
      </c>
      <c r="BI147" s="13"/>
      <c r="BJ147" s="4" t="str">
        <f t="shared" si="172"/>
        <v/>
      </c>
      <c r="BK147" s="13"/>
      <c r="BL147" s="13"/>
      <c r="BM147" s="4" t="str">
        <f t="shared" si="143"/>
        <v/>
      </c>
      <c r="BN147" s="13"/>
      <c r="BO147" s="13"/>
      <c r="BP147" s="4" t="str">
        <f t="shared" si="144"/>
        <v/>
      </c>
      <c r="BQ147" s="13"/>
      <c r="BR147" s="13"/>
      <c r="BS147" s="4" t="str">
        <f t="shared" si="145"/>
        <v/>
      </c>
      <c r="BT147" s="13"/>
      <c r="BU147" s="13"/>
      <c r="BV147" s="4" t="str">
        <f t="shared" si="146"/>
        <v/>
      </c>
      <c r="BW147" s="13"/>
      <c r="BX147" s="13"/>
      <c r="BY147" s="4" t="str">
        <f t="shared" si="147"/>
        <v/>
      </c>
      <c r="BZ147" s="13"/>
      <c r="CA147" s="13"/>
    </row>
    <row r="148" spans="1:79" x14ac:dyDescent="0.2">
      <c r="A148" s="4" t="s">
        <v>1772</v>
      </c>
      <c r="B148" s="4">
        <v>1537</v>
      </c>
      <c r="C148" s="4" t="str">
        <f t="shared" si="137"/>
        <v>urn:immetingen:parameter:id:1537</v>
      </c>
      <c r="D148" s="4" t="str">
        <f>IFERROR(IF(VLOOKUP($C148,'C'!$A$1:$AA$1998,4,FALSE)=0,IF(VLOOKUP($C148,'C'!$A$1:$AA$1998,7,FALSE)=0,IF(VLOOKUP($C148,'C'!$A$1:$AA$1998,10,FALSE)=0,IF(VLOOKUP($C148,'C'!$A$1:$AA$1998,13,FALSE)=0,IF(VLOOKUP($C148,'C'!$A$1:$AA$1998,16,FALSE)=0,VLOOKUP($C148,'C'!$A$1:$AA$1998,19,FALSE),VLOOKUP($C148,'C'!$A$1:$AA$1998,16,FALSE)),VLOOKUP($C148,'C'!$A$1:$AA$1998,13,FALSE)),VLOOKUP($C148,'C'!$A$1:$AA$1998,10,FALSE)),VLOOKUP($C148,'C'!$A$1:$AA$1998,7,FALSE)),VLOOKUP($C148,'C'!$A$1:$AA$1998,4,FALSE)),"")</f>
        <v/>
      </c>
      <c r="E148" s="4" t="str">
        <f>IFERROR(VLOOKUP($C148,'C'!$A$1:$AA$1998,2,FALSE),"")</f>
        <v/>
      </c>
      <c r="F148" s="4" t="str">
        <f>IFERROR(IF(VLOOKUP($C148,'C'!$A$1:$AA$1998,3,FALSE)=1,"&lt;",""),"")</f>
        <v/>
      </c>
      <c r="G148" s="4" t="str">
        <f>IFERROR(VLOOKUP($C148,'C'!$A$1:$AA$1998,5,FALSE),"")</f>
        <v/>
      </c>
      <c r="H148" s="4" t="str">
        <f>IFERROR(IF(VLOOKUP($C148,'C'!$A$1:$AA$1998,6,FALSE)=1,"&lt;",""),"")</f>
        <v/>
      </c>
      <c r="I148" s="4" t="str">
        <f>IFERROR(VLOOKUP($C148,'C'!$A$1:$AA$1998,8,FALSE), "")</f>
        <v/>
      </c>
      <c r="J148" s="4" t="str">
        <f>IFERROR(IF(VLOOKUP($C148,'C'!$A$1:$AA$1998,9,FALSE)=1,"&lt;",""),"")</f>
        <v/>
      </c>
      <c r="K148" s="4" t="str">
        <f>IFERROR(VLOOKUP($C148,'C'!$A$1:$AA$1998,11,FALSE),"")</f>
        <v/>
      </c>
      <c r="L148" s="4" t="str">
        <f>IFERROR(IF(VLOOKUP($C148,'C'!$A$1:$AA$1998,12,FALSE)=1,"&lt;",""),"")</f>
        <v/>
      </c>
      <c r="M148" s="4" t="str">
        <f>IFERROR(VLOOKUP($C148,'C'!$A$1:$AA$1998,14,FALSE),"")</f>
        <v/>
      </c>
      <c r="N148" s="4" t="str">
        <f>IFERROR(IF(VLOOKUP($C148,'C'!$A$1:$AA$1998,15,FALSE)=1,"&lt;",""),"")</f>
        <v/>
      </c>
      <c r="O148" s="4" t="str">
        <f>IFERROR(VLOOKUP($C148,'C'!$A$1:$AA$1998,17,FALSE),"")</f>
        <v/>
      </c>
      <c r="P148" s="4" t="str">
        <f>IFERROR(IF(VLOOKUP($C148,'C'!$A$1:$AA$1998,18,FALSE)=1,"&lt;",""),"")</f>
        <v/>
      </c>
      <c r="T148" s="4" t="str">
        <f t="shared" si="160"/>
        <v/>
      </c>
      <c r="U148" s="4" t="str">
        <f t="shared" si="161"/>
        <v/>
      </c>
      <c r="V148" s="4" t="str">
        <f t="shared" si="162"/>
        <v/>
      </c>
      <c r="W148" s="4" t="str">
        <f t="shared" si="163"/>
        <v/>
      </c>
      <c r="X148" s="4" t="str">
        <f t="shared" si="164"/>
        <v/>
      </c>
      <c r="Y148" s="4" t="str">
        <f t="shared" si="165"/>
        <v/>
      </c>
      <c r="Z148" s="4" t="str">
        <f t="shared" si="166"/>
        <v/>
      </c>
      <c r="AA148" s="4" t="str">
        <f t="shared" si="167"/>
        <v/>
      </c>
      <c r="AB148" s="4" t="str">
        <f t="shared" si="168"/>
        <v/>
      </c>
      <c r="AC148" s="4" t="str">
        <f t="shared" si="169"/>
        <v/>
      </c>
      <c r="AD148" s="4" t="str">
        <f t="shared" si="170"/>
        <v/>
      </c>
      <c r="AE148" s="4" t="str">
        <f t="shared" si="171"/>
        <v/>
      </c>
      <c r="AI148" s="4">
        <f>IFERROR(IF(VLOOKUP(B148,E!$B$1:$AZ$300,16,FALSE)=0,1000000,VLOOKUP(B148,E!$B$1:$AZ$300,16,FALSE)),1000000)</f>
        <v>1000000000</v>
      </c>
      <c r="AO148" s="59">
        <f>SUM(AO145:AO147)</f>
        <v>0</v>
      </c>
      <c r="AP148" s="60" t="str">
        <f>IF(T144="","",IF(AO148=0,SUM(T144:T146),AO148))</f>
        <v/>
      </c>
      <c r="AR148" s="59">
        <f>SUM(AR145:AR147)</f>
        <v>0</v>
      </c>
      <c r="AS148" s="60" t="str">
        <f>IF(V144="","",IF(AR148=0,SUM(V144:V146),AR148))</f>
        <v/>
      </c>
      <c r="AU148" s="59">
        <f>SUM(AU145:AU147)</f>
        <v>0</v>
      </c>
      <c r="AV148" s="60" t="str">
        <f>IF(X144="","",IF(AU148=0,SUM(X144:X146),AU148))</f>
        <v/>
      </c>
      <c r="AX148" s="59">
        <f>SUM(AX145:AX147)</f>
        <v>0</v>
      </c>
      <c r="AY148" s="60" t="str">
        <f>IF(Z144="","",IF(AX148=0,SUM(Z144:Z146),AX148))</f>
        <v/>
      </c>
      <c r="BA148" s="59">
        <f>SUM(BA145:BA147)</f>
        <v>0</v>
      </c>
      <c r="BB148" s="60" t="str">
        <f>IF(AB144="","",IF(BA148=0,SUM(AB144:AB146),BA148))</f>
        <v/>
      </c>
      <c r="BD148" s="59">
        <f>SUM(BD145:BD147)</f>
        <v>0</v>
      </c>
      <c r="BE148" s="60" t="str">
        <f>IF(AD144="","",IF(BD148=0,SUM(AD144:AD146),BD148))</f>
        <v/>
      </c>
      <c r="BJ148" s="4">
        <f t="shared" si="172"/>
        <v>-1</v>
      </c>
      <c r="BM148" s="4">
        <f t="shared" si="143"/>
        <v>-1</v>
      </c>
      <c r="BP148" s="4">
        <f t="shared" si="144"/>
        <v>-1</v>
      </c>
      <c r="BS148" s="4">
        <f t="shared" si="145"/>
        <v>-1</v>
      </c>
      <c r="BV148" s="4">
        <f t="shared" si="146"/>
        <v>-1</v>
      </c>
      <c r="BY148" s="4">
        <f t="shared" si="147"/>
        <v>-1</v>
      </c>
    </row>
    <row r="149" spans="1:79" x14ac:dyDescent="0.2">
      <c r="A149" s="4" t="s">
        <v>1600</v>
      </c>
      <c r="B149" s="4">
        <v>1390</v>
      </c>
      <c r="C149" s="4" t="str">
        <f t="shared" si="137"/>
        <v>urn:immetingen:parameter:id:1390</v>
      </c>
      <c r="D149" s="4" t="str">
        <f>IFERROR(IF(VLOOKUP($C149,'C'!$A$1:$AA$1998,4,FALSE)=0,IF(VLOOKUP($C149,'C'!$A$1:$AA$1998,7,FALSE)=0,IF(VLOOKUP($C149,'C'!$A$1:$AA$1998,10,FALSE)=0,IF(VLOOKUP($C149,'C'!$A$1:$AA$1998,13,FALSE)=0,IF(VLOOKUP($C149,'C'!$A$1:$AA$1998,16,FALSE)=0,VLOOKUP($C149,'C'!$A$1:$AA$1998,19,FALSE),VLOOKUP($C149,'C'!$A$1:$AA$1998,16,FALSE)),VLOOKUP($C149,'C'!$A$1:$AA$1998,13,FALSE)),VLOOKUP($C149,'C'!$A$1:$AA$1998,10,FALSE)),VLOOKUP($C149,'C'!$A$1:$AA$1998,7,FALSE)),VLOOKUP($C149,'C'!$A$1:$AA$1998,4,FALSE)),"")</f>
        <v/>
      </c>
      <c r="E149" s="4" t="str">
        <f>IFERROR(VLOOKUP($C149,'C'!$A$1:$AA$1998,2,FALSE),"")</f>
        <v/>
      </c>
      <c r="F149" s="4" t="str">
        <f>IFERROR(IF(VLOOKUP($C149,'C'!$A$1:$AA$1998,3,FALSE)=1,"&lt;",""),"")</f>
        <v/>
      </c>
      <c r="G149" s="4" t="str">
        <f>IFERROR(VLOOKUP($C149,'C'!$A$1:$AA$1998,5,FALSE),"")</f>
        <v/>
      </c>
      <c r="H149" s="4" t="str">
        <f>IFERROR(IF(VLOOKUP($C149,'C'!$A$1:$AA$1998,6,FALSE)=1,"&lt;",""),"")</f>
        <v/>
      </c>
      <c r="I149" s="4" t="str">
        <f>IFERROR(VLOOKUP($C149,'C'!$A$1:$AA$1998,8,FALSE), "")</f>
        <v/>
      </c>
      <c r="J149" s="4" t="str">
        <f>IFERROR(IF(VLOOKUP($C149,'C'!$A$1:$AA$1998,9,FALSE)=1,"&lt;",""),"")</f>
        <v/>
      </c>
      <c r="K149" s="4" t="str">
        <f>IFERROR(VLOOKUP($C149,'C'!$A$1:$AA$1998,11,FALSE),"")</f>
        <v/>
      </c>
      <c r="L149" s="4" t="str">
        <f>IFERROR(IF(VLOOKUP($C149,'C'!$A$1:$AA$1998,12,FALSE)=1,"&lt;",""),"")</f>
        <v/>
      </c>
      <c r="M149" s="4" t="str">
        <f>IFERROR(VLOOKUP($C149,'C'!$A$1:$AA$1998,14,FALSE),"")</f>
        <v/>
      </c>
      <c r="N149" s="4" t="str">
        <f>IFERROR(IF(VLOOKUP($C149,'C'!$A$1:$AA$1998,15,FALSE)=1,"&lt;",""),"")</f>
        <v/>
      </c>
      <c r="O149" s="4" t="str">
        <f>IFERROR(VLOOKUP($C149,'C'!$A$1:$AA$1998,17,FALSE),"")</f>
        <v/>
      </c>
      <c r="P149" s="4" t="str">
        <f>IFERROR(IF(VLOOKUP($C149,'C'!$A$1:$AA$1998,18,FALSE)=1,"&lt;",""),"")</f>
        <v/>
      </c>
      <c r="T149" s="4" t="str">
        <f t="shared" si="160"/>
        <v/>
      </c>
      <c r="U149" s="4" t="str">
        <f t="shared" si="161"/>
        <v/>
      </c>
      <c r="V149" s="4" t="str">
        <f t="shared" si="162"/>
        <v/>
      </c>
      <c r="W149" s="4" t="str">
        <f t="shared" si="163"/>
        <v/>
      </c>
      <c r="X149" s="4" t="str">
        <f t="shared" si="164"/>
        <v/>
      </c>
      <c r="Y149" s="4" t="str">
        <f t="shared" si="165"/>
        <v/>
      </c>
      <c r="Z149" s="4" t="str">
        <f t="shared" si="166"/>
        <v/>
      </c>
      <c r="AA149" s="4" t="str">
        <f t="shared" si="167"/>
        <v/>
      </c>
      <c r="AB149" s="4" t="str">
        <f t="shared" si="168"/>
        <v/>
      </c>
      <c r="AC149" s="4" t="str">
        <f t="shared" si="169"/>
        <v/>
      </c>
      <c r="AD149" s="4" t="str">
        <f t="shared" si="170"/>
        <v/>
      </c>
      <c r="AE149" s="4" t="str">
        <f t="shared" si="171"/>
        <v/>
      </c>
      <c r="AI149" s="4">
        <f>IFERROR(IF(VLOOKUP(B149,E!$B$1:$AZ$300,16,FALSE)=0,1000000,VLOOKUP(B149,E!$B$1:$AZ$300,16,FALSE)),1000000)</f>
        <v>1000000000</v>
      </c>
      <c r="AO149" s="4" t="str">
        <f>IF(T149="",T149,IF(AND(U149="&lt;",T149&lt;=$AI149),-1,(IF(U149="&lt;",0.7*T149,T149))))</f>
        <v/>
      </c>
      <c r="AR149" s="4" t="str">
        <f t="shared" ref="AR149" si="173">IF(V149="",V149,IF(AND(W149="&lt;",V149&lt;=$AI149),-1,(IF(W149="&lt;",0.7*V149,V149))))</f>
        <v/>
      </c>
      <c r="AU149" s="4" t="str">
        <f t="shared" ref="AU149" si="174">IF(X149="",X149,IF(AND(Y149="&lt;",X149&lt;=$AI149),-1,(IF(Y149="&lt;",0.7*X149,X149))))</f>
        <v/>
      </c>
      <c r="AX149" s="4" t="str">
        <f t="shared" ref="AX149" si="175">IF(Z149="",Z149,IF(AND(AA149="&lt;",Z149&lt;=$AI149),-1,(IF(AA149="&lt;",0.7*Z149,Z149))))</f>
        <v/>
      </c>
      <c r="BA149" s="4" t="str">
        <f t="shared" ref="BA149" si="176">IF(AB149="",AB149,IF(AND(AC149="&lt;",AB149&lt;=$AI149),-1,(IF(AC149="&lt;",0.7*AB149,AB149))))</f>
        <v/>
      </c>
      <c r="BD149" s="4" t="str">
        <f t="shared" ref="BD149" si="177">IF(AD149="",AD149,IF(AND(AE149="&lt;",AD149&lt;=$AI149),-1,(IF(AE149="&lt;",0.7*AD149,AD149))))</f>
        <v/>
      </c>
      <c r="BJ149" s="4" t="str">
        <f t="shared" si="172"/>
        <v/>
      </c>
      <c r="BM149" s="4" t="str">
        <f t="shared" si="143"/>
        <v/>
      </c>
      <c r="BP149" s="4" t="str">
        <f t="shared" si="144"/>
        <v/>
      </c>
      <c r="BS149" s="4" t="str">
        <f t="shared" si="145"/>
        <v/>
      </c>
      <c r="BV149" s="4" t="str">
        <f t="shared" si="146"/>
        <v/>
      </c>
      <c r="BY149" s="4" t="str">
        <f t="shared" si="147"/>
        <v/>
      </c>
    </row>
    <row r="150" spans="1:79" x14ac:dyDescent="0.2">
      <c r="A150" s="61" t="s">
        <v>1773</v>
      </c>
      <c r="B150" s="4">
        <v>482</v>
      </c>
      <c r="C150" s="4" t="str">
        <f t="shared" si="137"/>
        <v>urn:immetingen:parameter:id:482</v>
      </c>
      <c r="D150" s="4" t="str">
        <f>IFERROR(IF(VLOOKUP($C150,'C'!$A$1:$AA$1998,4,FALSE)=0,IF(VLOOKUP($C150,'C'!$A$1:$AA$1998,7,FALSE)=0,IF(VLOOKUP($C150,'C'!$A$1:$AA$1998,10,FALSE)=0,IF(VLOOKUP($C150,'C'!$A$1:$AA$1998,13,FALSE)=0,IF(VLOOKUP($C150,'C'!$A$1:$AA$1998,16,FALSE)=0,VLOOKUP($C150,'C'!$A$1:$AA$1998,19,FALSE),VLOOKUP($C150,'C'!$A$1:$AA$1998,16,FALSE)),VLOOKUP($C150,'C'!$A$1:$AA$1998,13,FALSE)),VLOOKUP($C150,'C'!$A$1:$AA$1998,10,FALSE)),VLOOKUP($C150,'C'!$A$1:$AA$1998,7,FALSE)),VLOOKUP($C150,'C'!$A$1:$AA$1998,4,FALSE)),"")</f>
        <v/>
      </c>
      <c r="E150" s="4" t="str">
        <f>IFERROR(VLOOKUP($C150,'C'!$A$1:$AA$1998,2,FALSE),"")</f>
        <v/>
      </c>
      <c r="F150" s="4" t="str">
        <f>IFERROR(IF(VLOOKUP($C150,'C'!$A$1:$AA$1998,3,FALSE)=1,"&lt;",""),"")</f>
        <v/>
      </c>
      <c r="G150" s="4" t="str">
        <f>IFERROR(VLOOKUP($C150,'C'!$A$1:$AA$1998,5,FALSE),"")</f>
        <v/>
      </c>
      <c r="H150" s="4" t="str">
        <f>IFERROR(IF(VLOOKUP($C150,'C'!$A$1:$AA$1998,6,FALSE)=1,"&lt;",""),"")</f>
        <v/>
      </c>
      <c r="I150" s="4" t="str">
        <f>IFERROR(VLOOKUP($C150,'C'!$A$1:$AA$1998,8,FALSE), "")</f>
        <v/>
      </c>
      <c r="J150" s="4" t="str">
        <f>IFERROR(IF(VLOOKUP($C150,'C'!$A$1:$AA$1998,9,FALSE)=1,"&lt;",""),"")</f>
        <v/>
      </c>
      <c r="K150" s="4" t="str">
        <f>IFERROR(VLOOKUP($C150,'C'!$A$1:$AA$1998,11,FALSE),"")</f>
        <v/>
      </c>
      <c r="L150" s="4" t="str">
        <f>IFERROR(IF(VLOOKUP($C150,'C'!$A$1:$AA$1998,12,FALSE)=1,"&lt;",""),"")</f>
        <v/>
      </c>
      <c r="M150" s="4" t="str">
        <f>IFERROR(VLOOKUP($C150,'C'!$A$1:$AA$1998,14,FALSE),"")</f>
        <v/>
      </c>
      <c r="N150" s="4" t="str">
        <f>IFERROR(IF(VLOOKUP($C150,'C'!$A$1:$AA$1998,15,FALSE)=1,"&lt;",""),"")</f>
        <v/>
      </c>
      <c r="O150" s="4" t="str">
        <f>IFERROR(VLOOKUP($C150,'C'!$A$1:$AA$1998,17,FALSE),"")</f>
        <v/>
      </c>
      <c r="P150" s="4" t="str">
        <f>IFERROR(IF(VLOOKUP($C150,'C'!$A$1:$AA$1998,18,FALSE)=1,"&lt;",""),"")</f>
        <v/>
      </c>
      <c r="T150" s="4" t="str">
        <f t="shared" si="160"/>
        <v/>
      </c>
      <c r="U150" s="4" t="str">
        <f t="shared" si="161"/>
        <v/>
      </c>
      <c r="V150" s="4" t="str">
        <f t="shared" si="162"/>
        <v/>
      </c>
      <c r="W150" s="4" t="str">
        <f t="shared" si="163"/>
        <v/>
      </c>
      <c r="X150" s="4" t="str">
        <f t="shared" si="164"/>
        <v/>
      </c>
      <c r="Y150" s="4" t="str">
        <f t="shared" si="165"/>
        <v/>
      </c>
      <c r="Z150" s="4" t="str">
        <f t="shared" si="166"/>
        <v/>
      </c>
      <c r="AA150" s="4" t="str">
        <f t="shared" si="167"/>
        <v/>
      </c>
      <c r="AB150" s="4" t="str">
        <f t="shared" si="168"/>
        <v/>
      </c>
      <c r="AC150" s="4" t="str">
        <f t="shared" si="169"/>
        <v/>
      </c>
      <c r="AD150" s="4" t="str">
        <f t="shared" si="170"/>
        <v/>
      </c>
      <c r="AE150" s="4" t="str">
        <f t="shared" si="171"/>
        <v/>
      </c>
      <c r="AI150" s="4">
        <f>IFERROR(IF(VLOOKUP(B150,E!$B$1:$AZ$300,16,FALSE)=0,1000000,VLOOKUP(B150,E!$B$1:$AZ$300,16,FALSE)),1000000)</f>
        <v>1000000000</v>
      </c>
      <c r="AO150" s="61" t="str">
        <f>IF(T150="",T150,IF(AND(U150="&lt;",T150&lt;=$AI150),-1,(IF(U150="&lt;",0.7*T150,T150))))</f>
        <v/>
      </c>
      <c r="AP150" s="61"/>
      <c r="AQ150" s="61"/>
      <c r="AR150" s="61" t="str">
        <f>IF(V150="",IF(AND(W150="&lt;",V150&lt;=$AI150),-1,(IF(W150="&lt;",0.7*V150,V150))),V150)</f>
        <v/>
      </c>
      <c r="AS150" s="61"/>
      <c r="AT150" s="61"/>
      <c r="AU150" s="61" t="str">
        <f>IF(X150="",IF(AND(Y150="&lt;",X150&lt;=$AI150),-1,(IF(Y150="&lt;",0.7*X150,X150))),X150)</f>
        <v/>
      </c>
      <c r="AV150" s="61"/>
      <c r="AW150" s="61"/>
      <c r="AX150" s="61" t="str">
        <f>IF(Z150="",IF(AND(AA150="&lt;",Z150&lt;=$AI150),-1,(IF(AA150="&lt;",0.7*Z150,Z150))),Z150)</f>
        <v/>
      </c>
      <c r="AY150" s="61"/>
      <c r="AZ150" s="61"/>
      <c r="BA150" s="61" t="str">
        <f>IF(AB150="",IF(AND(AC150="&lt;",AB150&lt;=$AI150),-1,(IF(AC150="&lt;",0.7*AB150,AB150))),AB150)</f>
        <v/>
      </c>
      <c r="BB150" s="61"/>
      <c r="BC150" s="61"/>
      <c r="BD150" s="61" t="str">
        <f>IF(AD150="",IF(AND(AE150="&lt;",AD150&lt;=$AI150),-1,(IF(AE150="&lt;",0.7*AD150,AD150))),AD150)</f>
        <v/>
      </c>
      <c r="BE150" s="61"/>
      <c r="BJ150" s="4" t="str">
        <f t="shared" si="172"/>
        <v/>
      </c>
      <c r="BM150" s="4" t="str">
        <f t="shared" si="143"/>
        <v/>
      </c>
      <c r="BP150" s="4" t="str">
        <f t="shared" si="144"/>
        <v/>
      </c>
      <c r="BS150" s="4" t="str">
        <f t="shared" si="145"/>
        <v/>
      </c>
      <c r="BV150" s="4" t="str">
        <f t="shared" si="146"/>
        <v/>
      </c>
      <c r="BY150" s="4" t="str">
        <f t="shared" si="147"/>
        <v/>
      </c>
    </row>
    <row r="151" spans="1:79" x14ac:dyDescent="0.2">
      <c r="A151" s="4" t="s">
        <v>89</v>
      </c>
      <c r="B151" s="4">
        <v>113</v>
      </c>
      <c r="C151" s="4" t="str">
        <f t="shared" si="137"/>
        <v>urn:immetingen:parameter:id:113</v>
      </c>
      <c r="D151" s="4" t="str">
        <f>IFERROR(IF(VLOOKUP($C151,'C'!$A$1:$AA$1998,4,FALSE)=0,IF(VLOOKUP($C151,'C'!$A$1:$AA$1998,7,FALSE)=0,IF(VLOOKUP($C151,'C'!$A$1:$AA$1998,10,FALSE)=0,IF(VLOOKUP($C151,'C'!$A$1:$AA$1998,13,FALSE)=0,IF(VLOOKUP($C151,'C'!$A$1:$AA$1998,16,FALSE)=0,VLOOKUP($C151,'C'!$A$1:$AA$1998,19,FALSE),VLOOKUP($C151,'C'!$A$1:$AA$1998,16,FALSE)),VLOOKUP($C151,'C'!$A$1:$AA$1998,13,FALSE)),VLOOKUP($C151,'C'!$A$1:$AA$1998,10,FALSE)),VLOOKUP($C151,'C'!$A$1:$AA$1998,7,FALSE)),VLOOKUP($C151,'C'!$A$1:$AA$1998,4,FALSE)),"")</f>
        <v/>
      </c>
      <c r="E151" s="4" t="str">
        <f>IFERROR(VLOOKUP($C151,'C'!$A$1:$AA$1998,2,FALSE),"")</f>
        <v/>
      </c>
      <c r="F151" s="4" t="str">
        <f>IFERROR(IF(VLOOKUP($C151,'C'!$A$1:$AA$1998,3,FALSE)=1,"&lt;",""),"")</f>
        <v/>
      </c>
      <c r="G151" s="4" t="str">
        <f>IFERROR(VLOOKUP($C151,'C'!$A$1:$AA$1998,5,FALSE),"")</f>
        <v/>
      </c>
      <c r="H151" s="4" t="str">
        <f>IFERROR(IF(VLOOKUP($C151,'C'!$A$1:$AA$1998,6,FALSE)=1,"&lt;",""),"")</f>
        <v/>
      </c>
      <c r="I151" s="4" t="str">
        <f>IFERROR(VLOOKUP($C151,'C'!$A$1:$AA$1998,8,FALSE), "")</f>
        <v/>
      </c>
      <c r="J151" s="4" t="str">
        <f>IFERROR(IF(VLOOKUP($C151,'C'!$A$1:$AA$1998,9,FALSE)=1,"&lt;",""),"")</f>
        <v/>
      </c>
      <c r="K151" s="4" t="str">
        <f>IFERROR(VLOOKUP($C151,'C'!$A$1:$AA$1998,11,FALSE),"")</f>
        <v/>
      </c>
      <c r="L151" s="4" t="str">
        <f>IFERROR(IF(VLOOKUP($C151,'C'!$A$1:$AA$1998,12,FALSE)=1,"&lt;",""),"")</f>
        <v/>
      </c>
      <c r="M151" s="4" t="str">
        <f>IFERROR(VLOOKUP($C151,'C'!$A$1:$AA$1998,14,FALSE),"")</f>
        <v/>
      </c>
      <c r="N151" s="4" t="str">
        <f>IFERROR(IF(VLOOKUP($C151,'C'!$A$1:$AA$1998,15,FALSE)=1,"&lt;",""),"")</f>
        <v/>
      </c>
      <c r="O151" s="4" t="str">
        <f>IFERROR(VLOOKUP($C151,'C'!$A$1:$AA$1998,17,FALSE),"")</f>
        <v/>
      </c>
      <c r="P151" s="4" t="str">
        <f>IFERROR(IF(VLOOKUP($C151,'C'!$A$1:$AA$1998,18,FALSE)=1,"&lt;",""),"")</f>
        <v/>
      </c>
      <c r="T151" s="4" t="str">
        <f t="shared" si="160"/>
        <v/>
      </c>
      <c r="U151" s="4" t="str">
        <f t="shared" si="161"/>
        <v/>
      </c>
      <c r="V151" s="4" t="str">
        <f t="shared" si="162"/>
        <v/>
      </c>
      <c r="W151" s="4" t="str">
        <f t="shared" si="163"/>
        <v/>
      </c>
      <c r="X151" s="4" t="str">
        <f t="shared" si="164"/>
        <v/>
      </c>
      <c r="Y151" s="4" t="str">
        <f t="shared" si="165"/>
        <v/>
      </c>
      <c r="Z151" s="4" t="str">
        <f t="shared" si="166"/>
        <v/>
      </c>
      <c r="AA151" s="4" t="str">
        <f t="shared" si="167"/>
        <v/>
      </c>
      <c r="AB151" s="4" t="str">
        <f t="shared" si="168"/>
        <v/>
      </c>
      <c r="AC151" s="4" t="str">
        <f t="shared" si="169"/>
        <v/>
      </c>
      <c r="AD151" s="4" t="str">
        <f t="shared" si="170"/>
        <v/>
      </c>
      <c r="AE151" s="4" t="str">
        <f t="shared" si="171"/>
        <v/>
      </c>
      <c r="AI151" s="4">
        <f>IFERROR(IF(VLOOKUP(B151,E!$B$1:$AZ$300,16,FALSE)=0,1000000,VLOOKUP(B151,E!$B$1:$AZ$300,16,FALSE)),1000000)</f>
        <v>1000000</v>
      </c>
      <c r="AO151" s="57" t="str">
        <f>IF(AP151=-1,IF(SUM(AP151:AP152)=-2,0,(0.7*T151)),AP151)</f>
        <v/>
      </c>
      <c r="AP151" s="47" t="str">
        <f>IF(T151="",T151,IF(AND(U151="&lt;",T151&lt;=$AI151),-1,(IF(U151="&lt;",0.7*T151,T151))))</f>
        <v/>
      </c>
      <c r="AR151" s="57" t="str">
        <f>IF(AS151=-1,IF(SUM(AS151:AS152)=-2,0,(0.7*V151)),AS151)</f>
        <v/>
      </c>
      <c r="AS151" s="47" t="str">
        <f>IF(V151="",V151,IF(AND(W151="&lt;",V151&lt;=$AI151),-1,(IF(W151="&lt;",0.7*V151,V151))))</f>
        <v/>
      </c>
      <c r="AU151" s="57" t="str">
        <f>IF(AV151=-1,IF(SUM(AV151:AV152)=-2,0,(0.7*X151)),AV151)</f>
        <v/>
      </c>
      <c r="AV151" s="47" t="str">
        <f>IF(X151="",X151,IF(AND(Y151="&lt;",X151&lt;=$AI151),-1,(IF(Y151="&lt;",0.7*X151,X151))))</f>
        <v/>
      </c>
      <c r="AX151" s="57" t="str">
        <f>IF(AY151=-1,IF(SUM(AY151:AY152)=-2,0,(0.7*Z151)),AY151)</f>
        <v/>
      </c>
      <c r="AY151" s="47" t="str">
        <f>IF(Z151="",Z151,IF(AND(AA151="&lt;",Z151&lt;=$AI151),-1,(IF(AA151="&lt;",0.7*Z151,Z151))))</f>
        <v/>
      </c>
      <c r="BA151" s="57" t="str">
        <f>IF(BB151=-1,IF(SUM(BB151:BB152)=-2,0,(0.7*AB151)),BB151)</f>
        <v/>
      </c>
      <c r="BB151" s="47" t="str">
        <f>IF(AB151="",AB151,IF(AND(AC151="&lt;",AB151&lt;=$AI151),-1,(IF(AC151="&lt;",0.7*AB151,AB151))))</f>
        <v/>
      </c>
      <c r="BD151" s="57" t="str">
        <f>IF(BE151=-1,IF(SUM(BE151:BE152)=-2,0,(0.7*AD151)),BE151)</f>
        <v/>
      </c>
      <c r="BE151" s="47" t="str">
        <f>IF(AD151="",AD151,IF(AND(AE151="&lt;",AD151&lt;=$AI151),-1,(IF(AE151="&lt;",0.7*AD151,AD151))))</f>
        <v/>
      </c>
      <c r="BJ151" s="4" t="str">
        <f t="shared" si="172"/>
        <v/>
      </c>
      <c r="BM151" s="4" t="str">
        <f t="shared" si="143"/>
        <v/>
      </c>
      <c r="BP151" s="4" t="str">
        <f t="shared" si="144"/>
        <v/>
      </c>
      <c r="BS151" s="4" t="str">
        <f t="shared" si="145"/>
        <v/>
      </c>
      <c r="BV151" s="4" t="str">
        <f t="shared" si="146"/>
        <v/>
      </c>
      <c r="BY151" s="4" t="str">
        <f t="shared" si="147"/>
        <v/>
      </c>
    </row>
    <row r="152" spans="1:79" x14ac:dyDescent="0.2">
      <c r="A152" s="4" t="s">
        <v>90</v>
      </c>
      <c r="B152" s="4">
        <v>217</v>
      </c>
      <c r="C152" s="4" t="str">
        <f t="shared" si="137"/>
        <v>urn:immetingen:parameter:id:217</v>
      </c>
      <c r="D152" s="4" t="str">
        <f>IFERROR(IF(VLOOKUP($C152,'C'!$A$1:$AA$1998,4,FALSE)=0,IF(VLOOKUP($C152,'C'!$A$1:$AA$1998,7,FALSE)=0,IF(VLOOKUP($C152,'C'!$A$1:$AA$1998,10,FALSE)=0,IF(VLOOKUP($C152,'C'!$A$1:$AA$1998,13,FALSE)=0,IF(VLOOKUP($C152,'C'!$A$1:$AA$1998,16,FALSE)=0,VLOOKUP($C152,'C'!$A$1:$AA$1998,19,FALSE),VLOOKUP($C152,'C'!$A$1:$AA$1998,16,FALSE)),VLOOKUP($C152,'C'!$A$1:$AA$1998,13,FALSE)),VLOOKUP($C152,'C'!$A$1:$AA$1998,10,FALSE)),VLOOKUP($C152,'C'!$A$1:$AA$1998,7,FALSE)),VLOOKUP($C152,'C'!$A$1:$AA$1998,4,FALSE)),"")</f>
        <v/>
      </c>
      <c r="E152" s="4" t="str">
        <f>IFERROR(VLOOKUP($C152,'C'!$A$1:$AA$1998,2,FALSE),"")</f>
        <v/>
      </c>
      <c r="F152" s="4" t="str">
        <f>IFERROR(IF(VLOOKUP($C152,'C'!$A$1:$AA$1998,3,FALSE)=1,"&lt;",""),"")</f>
        <v/>
      </c>
      <c r="G152" s="4" t="str">
        <f>IFERROR(VLOOKUP($C152,'C'!$A$1:$AA$1998,5,FALSE),"")</f>
        <v/>
      </c>
      <c r="H152" s="4" t="str">
        <f>IFERROR(IF(VLOOKUP($C152,'C'!$A$1:$AA$1998,6,FALSE)=1,"&lt;",""),"")</f>
        <v/>
      </c>
      <c r="I152" s="4" t="str">
        <f>IFERROR(VLOOKUP($C152,'C'!$A$1:$AA$1998,8,FALSE), "")</f>
        <v/>
      </c>
      <c r="J152" s="4" t="str">
        <f>IFERROR(IF(VLOOKUP($C152,'C'!$A$1:$AA$1998,9,FALSE)=1,"&lt;",""),"")</f>
        <v/>
      </c>
      <c r="K152" s="4" t="str">
        <f>IFERROR(VLOOKUP($C152,'C'!$A$1:$AA$1998,11,FALSE),"")</f>
        <v/>
      </c>
      <c r="L152" s="4" t="str">
        <f>IFERROR(IF(VLOOKUP($C152,'C'!$A$1:$AA$1998,12,FALSE)=1,"&lt;",""),"")</f>
        <v/>
      </c>
      <c r="M152" s="4" t="str">
        <f>IFERROR(VLOOKUP($C152,'C'!$A$1:$AA$1998,14,FALSE),"")</f>
        <v/>
      </c>
      <c r="N152" s="4" t="str">
        <f>IFERROR(IF(VLOOKUP($C152,'C'!$A$1:$AA$1998,15,FALSE)=1,"&lt;",""),"")</f>
        <v/>
      </c>
      <c r="O152" s="4" t="str">
        <f>IFERROR(VLOOKUP($C152,'C'!$A$1:$AA$1998,17,FALSE),"")</f>
        <v/>
      </c>
      <c r="P152" s="4" t="str">
        <f>IFERROR(IF(VLOOKUP($C152,'C'!$A$1:$AA$1998,18,FALSE)=1,"&lt;",""),"")</f>
        <v/>
      </c>
      <c r="T152" s="4" t="str">
        <f t="shared" si="160"/>
        <v/>
      </c>
      <c r="U152" s="4" t="str">
        <f t="shared" si="161"/>
        <v/>
      </c>
      <c r="V152" s="4" t="str">
        <f t="shared" si="162"/>
        <v/>
      </c>
      <c r="W152" s="4" t="str">
        <f t="shared" si="163"/>
        <v/>
      </c>
      <c r="X152" s="4" t="str">
        <f t="shared" si="164"/>
        <v/>
      </c>
      <c r="Y152" s="4" t="str">
        <f t="shared" si="165"/>
        <v/>
      </c>
      <c r="Z152" s="4" t="str">
        <f t="shared" si="166"/>
        <v/>
      </c>
      <c r="AA152" s="4" t="str">
        <f t="shared" si="167"/>
        <v/>
      </c>
      <c r="AB152" s="4" t="str">
        <f t="shared" si="168"/>
        <v/>
      </c>
      <c r="AC152" s="4" t="str">
        <f t="shared" si="169"/>
        <v/>
      </c>
      <c r="AD152" s="4" t="str">
        <f t="shared" si="170"/>
        <v/>
      </c>
      <c r="AE152" s="4" t="str">
        <f t="shared" si="171"/>
        <v/>
      </c>
      <c r="AI152" s="4">
        <f>IFERROR(IF(VLOOKUP(B152,E!$B$1:$AZ$300,16,FALSE)=0,1000000,VLOOKUP(B152,E!$B$1:$AZ$300,16,FALSE)),1000000)</f>
        <v>1000000</v>
      </c>
      <c r="AO152" s="50" t="str">
        <f>IF(AP152=-1,IF(SUM(AP151:AP153)=-2,0,(0.7*T152)),AP152)</f>
        <v/>
      </c>
      <c r="AP152" s="49" t="str">
        <f>IF(T152="",T152,IF(AND(U152="&lt;",T152&lt;=$AI152),-1,(IF(U152="&lt;",0.7*T152,T152))))</f>
        <v/>
      </c>
      <c r="AR152" s="50" t="str">
        <f>IF(AS152=-1,IF(SUM(AS151:AS152)=-2,0,(0.7*V152)),AS152)</f>
        <v/>
      </c>
      <c r="AS152" s="49" t="str">
        <f>IF(V152="",V152,IF(AND(W152="&lt;",V152&lt;=$AI152),-1,(IF(W152="&lt;",0.7*V152,V152))))</f>
        <v/>
      </c>
      <c r="AU152" s="50" t="str">
        <f>IF(AV152=-1,IF(SUM(AV151:AV152)=-2,0,(0.7*X152)),AV152)</f>
        <v/>
      </c>
      <c r="AV152" s="49" t="str">
        <f>IF(X152="",X152,IF(AND(Y152="&lt;",X152&lt;=$AI152),-1,(IF(Y152="&lt;",0.7*X152,X152))))</f>
        <v/>
      </c>
      <c r="AX152" s="50" t="str">
        <f>IF(AY152=-1,IF(SUM(AY151:AY152)=-2,0,(0.7*Z152)),AY152)</f>
        <v/>
      </c>
      <c r="AY152" s="49" t="str">
        <f>IF(Z152="",Z152,IF(AND(AA152="&lt;",Z152&lt;=$AI152),-1,(IF(AA152="&lt;",0.7*Z152,Z152))))</f>
        <v/>
      </c>
      <c r="BA152" s="50" t="str">
        <f>IF(BB152=-1,IF(SUM(BB151:BB152)=-2,0,(0.7*AB152)),BB152)</f>
        <v/>
      </c>
      <c r="BB152" s="49" t="str">
        <f>IF(AB152="",AB152,IF(AND(AC152="&lt;",AB152&lt;=$AI152),-1,(IF(AC152="&lt;",0.7*AB152,AB152))))</f>
        <v/>
      </c>
      <c r="BD152" s="50" t="str">
        <f>IF(BE152=-1,IF(SUM(BE151:BE152)=-2,0,(0.7*AD152)),BE152)</f>
        <v/>
      </c>
      <c r="BE152" s="49" t="str">
        <f>IF(AD152="",AD152,IF(AND(AE152="&lt;",AD152&lt;=$AI152),-1,(IF(AE152="&lt;",0.7*AD152,AD152))))</f>
        <v/>
      </c>
      <c r="BI152" s="13"/>
      <c r="BJ152" s="4" t="str">
        <f t="shared" si="172"/>
        <v/>
      </c>
      <c r="BK152" s="13"/>
      <c r="BL152" s="13"/>
      <c r="BM152" s="4" t="str">
        <f t="shared" si="143"/>
        <v/>
      </c>
      <c r="BN152" s="13"/>
      <c r="BO152" s="13"/>
      <c r="BP152" s="4" t="str">
        <f t="shared" si="144"/>
        <v/>
      </c>
      <c r="BQ152" s="13"/>
      <c r="BR152" s="13"/>
      <c r="BS152" s="4" t="str">
        <f t="shared" si="145"/>
        <v/>
      </c>
      <c r="BT152" s="13"/>
      <c r="BU152" s="13"/>
      <c r="BV152" s="4" t="str">
        <f t="shared" si="146"/>
        <v/>
      </c>
      <c r="BW152" s="13"/>
      <c r="BX152" s="13"/>
      <c r="BY152" s="4" t="str">
        <f t="shared" si="147"/>
        <v/>
      </c>
      <c r="BZ152" s="13"/>
      <c r="CA152" s="13"/>
    </row>
    <row r="153" spans="1:79" x14ac:dyDescent="0.2">
      <c r="A153" s="4" t="s">
        <v>1774</v>
      </c>
      <c r="B153" s="4">
        <v>554</v>
      </c>
      <c r="C153" s="4" t="str">
        <f t="shared" si="137"/>
        <v>urn:immetingen:parameter:id:554</v>
      </c>
      <c r="D153" s="4" t="str">
        <f>IFERROR(IF(VLOOKUP($C153,'C'!$A$1:$AA$1998,4,FALSE)=0,IF(VLOOKUP($C153,'C'!$A$1:$AA$1998,7,FALSE)=0,IF(VLOOKUP($C153,'C'!$A$1:$AA$1998,10,FALSE)=0,IF(VLOOKUP($C153,'C'!$A$1:$AA$1998,13,FALSE)=0,IF(VLOOKUP($C153,'C'!$A$1:$AA$1998,16,FALSE)=0,VLOOKUP($C153,'C'!$A$1:$AA$1998,19,FALSE),VLOOKUP($C153,'C'!$A$1:$AA$1998,16,FALSE)),VLOOKUP($C153,'C'!$A$1:$AA$1998,13,FALSE)),VLOOKUP($C153,'C'!$A$1:$AA$1998,10,FALSE)),VLOOKUP($C153,'C'!$A$1:$AA$1998,7,FALSE)),VLOOKUP($C153,'C'!$A$1:$AA$1998,4,FALSE)),"")</f>
        <v/>
      </c>
      <c r="E153" s="4" t="str">
        <f>IFERROR(VLOOKUP($C153,'C'!$A$1:$AA$1998,2,FALSE),"")</f>
        <v/>
      </c>
      <c r="F153" s="4" t="str">
        <f>IFERROR(IF(VLOOKUP($C153,'C'!$A$1:$AA$1998,3,FALSE)=1,"&lt;",""),"")</f>
        <v/>
      </c>
      <c r="G153" s="4" t="str">
        <f>IFERROR(VLOOKUP($C153,'C'!$A$1:$AA$1998,5,FALSE),"")</f>
        <v/>
      </c>
      <c r="H153" s="4" t="str">
        <f>IFERROR(IF(VLOOKUP($C153,'C'!$A$1:$AA$1998,6,FALSE)=1,"&lt;",""),"")</f>
        <v/>
      </c>
      <c r="I153" s="4" t="str">
        <f>IFERROR(VLOOKUP($C153,'C'!$A$1:$AA$1998,8,FALSE), "")</f>
        <v/>
      </c>
      <c r="J153" s="4" t="str">
        <f>IFERROR(IF(VLOOKUP($C153,'C'!$A$1:$AA$1998,9,FALSE)=1,"&lt;",""),"")</f>
        <v/>
      </c>
      <c r="K153" s="4" t="str">
        <f>IFERROR(VLOOKUP($C153,'C'!$A$1:$AA$1998,11,FALSE),"")</f>
        <v/>
      </c>
      <c r="L153" s="4" t="str">
        <f>IFERROR(IF(VLOOKUP($C153,'C'!$A$1:$AA$1998,12,FALSE)=1,"&lt;",""),"")</f>
        <v/>
      </c>
      <c r="M153" s="4" t="str">
        <f>IFERROR(VLOOKUP($C153,'C'!$A$1:$AA$1998,14,FALSE),"")</f>
        <v/>
      </c>
      <c r="N153" s="4" t="str">
        <f>IFERROR(IF(VLOOKUP($C153,'C'!$A$1:$AA$1998,15,FALSE)=1,"&lt;",""),"")</f>
        <v/>
      </c>
      <c r="O153" s="4" t="str">
        <f>IFERROR(VLOOKUP($C153,'C'!$A$1:$AA$1998,17,FALSE),"")</f>
        <v/>
      </c>
      <c r="P153" s="4" t="str">
        <f>IFERROR(IF(VLOOKUP($C153,'C'!$A$1:$AA$1998,18,FALSE)=1,"&lt;",""),"")</f>
        <v/>
      </c>
      <c r="T153" s="4" t="str">
        <f t="shared" si="160"/>
        <v/>
      </c>
      <c r="U153" s="4" t="str">
        <f t="shared" si="161"/>
        <v/>
      </c>
      <c r="V153" s="4" t="str">
        <f t="shared" si="162"/>
        <v/>
      </c>
      <c r="W153" s="4" t="str">
        <f t="shared" si="163"/>
        <v/>
      </c>
      <c r="X153" s="4" t="str">
        <f t="shared" si="164"/>
        <v/>
      </c>
      <c r="Y153" s="4" t="str">
        <f t="shared" si="165"/>
        <v/>
      </c>
      <c r="Z153" s="4" t="str">
        <f t="shared" si="166"/>
        <v/>
      </c>
      <c r="AA153" s="4" t="str">
        <f t="shared" si="167"/>
        <v/>
      </c>
      <c r="AB153" s="4" t="str">
        <f t="shared" si="168"/>
        <v/>
      </c>
      <c r="AC153" s="4" t="str">
        <f t="shared" si="169"/>
        <v/>
      </c>
      <c r="AD153" s="4" t="str">
        <f t="shared" si="170"/>
        <v/>
      </c>
      <c r="AE153" s="4" t="str">
        <f t="shared" si="171"/>
        <v/>
      </c>
      <c r="AI153" s="4">
        <f>IFERROR(IF(VLOOKUP(B153,E!$B$1:$AZ$300,16,FALSE)=0,1000000,VLOOKUP(B153,E!$B$1:$AZ$300,16,FALSE)),1000000)</f>
        <v>0.02</v>
      </c>
      <c r="AO153" s="59">
        <f>SUM(AO151:AO152)</f>
        <v>0</v>
      </c>
      <c r="AP153" s="60" t="str">
        <f>IF(T151="","",IF(AO153=0,SUM(T151:T152),AO153))</f>
        <v/>
      </c>
      <c r="AR153" s="59">
        <f>SUM(AR151:AR152)</f>
        <v>0</v>
      </c>
      <c r="AS153" s="60" t="str">
        <f>IF(V151="","",IF(AR153=0,SUM(V151:V152),AR153))</f>
        <v/>
      </c>
      <c r="AU153" s="59">
        <f>SUM(AU151:AU152)</f>
        <v>0</v>
      </c>
      <c r="AV153" s="60" t="str">
        <f>IF(X151="","",IF(AU153=0,SUM(X151:X152),AU153))</f>
        <v/>
      </c>
      <c r="AX153" s="59">
        <f>SUM(AX151:AX152)</f>
        <v>0</v>
      </c>
      <c r="AY153" s="60" t="str">
        <f>IF(Z151="","",IF(AX153=0,SUM(Z151:Z152),AX153))</f>
        <v/>
      </c>
      <c r="BA153" s="59">
        <f>SUM(BA151:BA152)</f>
        <v>0</v>
      </c>
      <c r="BB153" s="60" t="str">
        <f>IF(AB150="","",IF(BA153=0,SUM(AB150:AB151),BA153))</f>
        <v/>
      </c>
      <c r="BD153" s="59">
        <f>SUM(BD151:BD152)</f>
        <v>0</v>
      </c>
      <c r="BE153" s="60" t="str">
        <f>IF(AD150="","",IF(BD153=0,SUM(AD150:AD151),BD153))</f>
        <v/>
      </c>
      <c r="BJ153" s="4">
        <f t="shared" si="172"/>
        <v>-1</v>
      </c>
      <c r="BM153" s="4">
        <f t="shared" si="143"/>
        <v>-1</v>
      </c>
      <c r="BP153" s="4">
        <f t="shared" si="144"/>
        <v>-1</v>
      </c>
      <c r="BS153" s="4">
        <f t="shared" si="145"/>
        <v>-1</v>
      </c>
      <c r="BV153" s="4">
        <f t="shared" si="146"/>
        <v>-1</v>
      </c>
      <c r="BY153" s="4">
        <f t="shared" si="147"/>
        <v>-1</v>
      </c>
    </row>
    <row r="154" spans="1:79" x14ac:dyDescent="0.2">
      <c r="A154" s="4" t="s">
        <v>91</v>
      </c>
      <c r="B154" s="4">
        <v>111</v>
      </c>
      <c r="C154" s="4" t="str">
        <f t="shared" si="137"/>
        <v>urn:immetingen:parameter:id:111</v>
      </c>
      <c r="D154" s="4" t="str">
        <f>IFERROR(IF(VLOOKUP($C154,'C'!$A$1:$AA$1998,4,FALSE)=0,IF(VLOOKUP($C154,'C'!$A$1:$AA$1998,7,FALSE)=0,IF(VLOOKUP($C154,'C'!$A$1:$AA$1998,10,FALSE)=0,IF(VLOOKUP($C154,'C'!$A$1:$AA$1998,13,FALSE)=0,IF(VLOOKUP($C154,'C'!$A$1:$AA$1998,16,FALSE)=0,VLOOKUP($C154,'C'!$A$1:$AA$1998,19,FALSE),VLOOKUP($C154,'C'!$A$1:$AA$1998,16,FALSE)),VLOOKUP($C154,'C'!$A$1:$AA$1998,13,FALSE)),VLOOKUP($C154,'C'!$A$1:$AA$1998,10,FALSE)),VLOOKUP($C154,'C'!$A$1:$AA$1998,7,FALSE)),VLOOKUP($C154,'C'!$A$1:$AA$1998,4,FALSE)),"")</f>
        <v/>
      </c>
      <c r="E154" s="4" t="str">
        <f>IFERROR(VLOOKUP($C154,'C'!$A$1:$AA$1998,2,FALSE),"")</f>
        <v/>
      </c>
      <c r="F154" s="4" t="str">
        <f>IFERROR(IF(VLOOKUP($C154,'C'!$A$1:$AA$1998,3,FALSE)=1,"&lt;",""),"")</f>
        <v/>
      </c>
      <c r="G154" s="4" t="str">
        <f>IFERROR(VLOOKUP($C154,'C'!$A$1:$AA$1998,5,FALSE),"")</f>
        <v/>
      </c>
      <c r="H154" s="4" t="str">
        <f>IFERROR(IF(VLOOKUP($C154,'C'!$A$1:$AA$1998,6,FALSE)=1,"&lt;",""),"")</f>
        <v/>
      </c>
      <c r="I154" s="4" t="str">
        <f>IFERROR(VLOOKUP($C154,'C'!$A$1:$AA$1998,8,FALSE), "")</f>
        <v/>
      </c>
      <c r="J154" s="4" t="str">
        <f>IFERROR(IF(VLOOKUP($C154,'C'!$A$1:$AA$1998,9,FALSE)=1,"&lt;",""),"")</f>
        <v/>
      </c>
      <c r="K154" s="4" t="str">
        <f>IFERROR(VLOOKUP($C154,'C'!$A$1:$AA$1998,11,FALSE),"")</f>
        <v/>
      </c>
      <c r="L154" s="4" t="str">
        <f>IFERROR(IF(VLOOKUP($C154,'C'!$A$1:$AA$1998,12,FALSE)=1,"&lt;",""),"")</f>
        <v/>
      </c>
      <c r="M154" s="4" t="str">
        <f>IFERROR(VLOOKUP($C154,'C'!$A$1:$AA$1998,14,FALSE),"")</f>
        <v/>
      </c>
      <c r="N154" s="4" t="str">
        <f>IFERROR(IF(VLOOKUP($C154,'C'!$A$1:$AA$1998,15,FALSE)=1,"&lt;",""),"")</f>
        <v/>
      </c>
      <c r="O154" s="4" t="str">
        <f>IFERROR(VLOOKUP($C154,'C'!$A$1:$AA$1998,17,FALSE),"")</f>
        <v/>
      </c>
      <c r="P154" s="4" t="str">
        <f>IFERROR(IF(VLOOKUP($C154,'C'!$A$1:$AA$1998,18,FALSE)=1,"&lt;",""),"")</f>
        <v/>
      </c>
      <c r="T154" s="4" t="str">
        <f t="shared" si="160"/>
        <v/>
      </c>
      <c r="U154" s="4" t="str">
        <f t="shared" si="161"/>
        <v/>
      </c>
      <c r="V154" s="4" t="str">
        <f t="shared" si="162"/>
        <v/>
      </c>
      <c r="W154" s="4" t="str">
        <f t="shared" si="163"/>
        <v/>
      </c>
      <c r="X154" s="4" t="str">
        <f t="shared" si="164"/>
        <v/>
      </c>
      <c r="Y154" s="4" t="str">
        <f t="shared" si="165"/>
        <v/>
      </c>
      <c r="Z154" s="4" t="str">
        <f t="shared" si="166"/>
        <v/>
      </c>
      <c r="AA154" s="4" t="str">
        <f t="shared" si="167"/>
        <v/>
      </c>
      <c r="AB154" s="4" t="str">
        <f t="shared" si="168"/>
        <v/>
      </c>
      <c r="AC154" s="4" t="str">
        <f t="shared" si="169"/>
        <v/>
      </c>
      <c r="AD154" s="4" t="str">
        <f t="shared" si="170"/>
        <v/>
      </c>
      <c r="AE154" s="4" t="str">
        <f t="shared" si="171"/>
        <v/>
      </c>
      <c r="AI154" s="4">
        <f>IFERROR(IF(VLOOKUP(B154,E!$B$1:$AZ$300,16,FALSE)=0,1000000,VLOOKUP(B154,E!$B$1:$AZ$300,16,FALSE)),1000000)</f>
        <v>1000000</v>
      </c>
      <c r="AO154" s="57" t="str">
        <f>IF(AP154=-1,IF(SUM(AP154:AP155)=-2,0,(0.7*T154)),AP154)</f>
        <v/>
      </c>
      <c r="AP154" s="47" t="str">
        <f>IF(T154="",T154,IF(AND(U154="&lt;",T154&lt;=$AI154),-1,(IF(U154="&lt;",0.7*T154,T154))))</f>
        <v/>
      </c>
      <c r="AR154" s="57" t="str">
        <f>IF(AS154=-1,IF(SUM(AS154:AS155)=-2,0,(0.7*V154)),AS154)</f>
        <v/>
      </c>
      <c r="AS154" s="47" t="str">
        <f>IF(V154="",V154,IF(AND(W154="&lt;",V154&lt;=$AI154),-1,(IF(W154="&lt;",0.7*V154,V154))))</f>
        <v/>
      </c>
      <c r="AU154" s="57" t="str">
        <f>IF(AV154=-1,IF(SUM(AV154:AV155)=-2,0,(0.7*X154)),AV154)</f>
        <v/>
      </c>
      <c r="AV154" s="47" t="str">
        <f>IF(X154="",X154,IF(AND(Y154="&lt;",X154&lt;=$AI154),-1,(IF(Y154="&lt;",0.7*X154,X154))))</f>
        <v/>
      </c>
      <c r="AX154" s="57" t="str">
        <f>IF(AY154=-1,IF(SUM(AY154:AY155)=-2,0,(0.7*Z154)),AY154)</f>
        <v/>
      </c>
      <c r="AY154" s="47" t="str">
        <f>IF(Z154="",Z154,IF(AND(AA154="&lt;",Z154&lt;=$AI154),-1,(IF(AA154="&lt;",0.7*Z154,Z154))))</f>
        <v/>
      </c>
      <c r="BA154" s="57" t="str">
        <f>IF(BB154=-1,IF(SUM(BB154:BB155)=-2,0,(0.7*AB154)),BB154)</f>
        <v/>
      </c>
      <c r="BB154" s="47" t="str">
        <f>IF(AB154="",AB154,IF(AND(AC154="&lt;",AB154&lt;=$AI154),-1,(IF(AC154="&lt;",0.7*AB154,AB154))))</f>
        <v/>
      </c>
      <c r="BD154" s="57" t="str">
        <f>IF(BE154=-1,IF(SUM(BE154:BE155)=-2,0,(0.7*AD154)),BE154)</f>
        <v/>
      </c>
      <c r="BE154" s="47" t="str">
        <f>IF(AD154="",AD154,IF(AND(AE154="&lt;",AD154&lt;=$AI154),-1,(IF(AE154="&lt;",0.7*AD154,AD154))))</f>
        <v/>
      </c>
      <c r="BJ154" s="4" t="str">
        <f t="shared" si="172"/>
        <v/>
      </c>
      <c r="BM154" s="4" t="str">
        <f t="shared" si="143"/>
        <v/>
      </c>
      <c r="BP154" s="4" t="str">
        <f t="shared" si="144"/>
        <v/>
      </c>
      <c r="BS154" s="4" t="str">
        <f t="shared" si="145"/>
        <v/>
      </c>
      <c r="BV154" s="4" t="str">
        <f t="shared" si="146"/>
        <v/>
      </c>
      <c r="BY154" s="4" t="str">
        <f t="shared" si="147"/>
        <v/>
      </c>
    </row>
    <row r="155" spans="1:79" x14ac:dyDescent="0.2">
      <c r="A155" s="4" t="s">
        <v>92</v>
      </c>
      <c r="B155" s="4">
        <v>215</v>
      </c>
      <c r="C155" s="4" t="str">
        <f t="shared" si="137"/>
        <v>urn:immetingen:parameter:id:215</v>
      </c>
      <c r="D155" s="4" t="str">
        <f>IFERROR(IF(VLOOKUP($C155,'C'!$A$1:$AA$1998,4,FALSE)=0,IF(VLOOKUP($C155,'C'!$A$1:$AA$1998,7,FALSE)=0,IF(VLOOKUP($C155,'C'!$A$1:$AA$1998,10,FALSE)=0,IF(VLOOKUP($C155,'C'!$A$1:$AA$1998,13,FALSE)=0,IF(VLOOKUP($C155,'C'!$A$1:$AA$1998,16,FALSE)=0,VLOOKUP($C155,'C'!$A$1:$AA$1998,19,FALSE),VLOOKUP($C155,'C'!$A$1:$AA$1998,16,FALSE)),VLOOKUP($C155,'C'!$A$1:$AA$1998,13,FALSE)),VLOOKUP($C155,'C'!$A$1:$AA$1998,10,FALSE)),VLOOKUP($C155,'C'!$A$1:$AA$1998,7,FALSE)),VLOOKUP($C155,'C'!$A$1:$AA$1998,4,FALSE)),"")</f>
        <v/>
      </c>
      <c r="E155" s="4" t="str">
        <f>IFERROR(VLOOKUP($C155,'C'!$A$1:$AA$1998,2,FALSE),"")</f>
        <v/>
      </c>
      <c r="F155" s="4" t="str">
        <f>IFERROR(IF(VLOOKUP($C155,'C'!$A$1:$AA$1998,3,FALSE)=1,"&lt;",""),"")</f>
        <v/>
      </c>
      <c r="G155" s="4" t="str">
        <f>IFERROR(VLOOKUP($C155,'C'!$A$1:$AA$1998,5,FALSE),"")</f>
        <v/>
      </c>
      <c r="H155" s="4" t="str">
        <f>IFERROR(IF(VLOOKUP($C155,'C'!$A$1:$AA$1998,6,FALSE)=1,"&lt;",""),"")</f>
        <v/>
      </c>
      <c r="I155" s="4" t="str">
        <f>IFERROR(VLOOKUP($C155,'C'!$A$1:$AA$1998,8,FALSE), "")</f>
        <v/>
      </c>
      <c r="J155" s="4" t="str">
        <f>IFERROR(IF(VLOOKUP($C155,'C'!$A$1:$AA$1998,9,FALSE)=1,"&lt;",""),"")</f>
        <v/>
      </c>
      <c r="K155" s="4" t="str">
        <f>IFERROR(VLOOKUP($C155,'C'!$A$1:$AA$1998,11,FALSE),"")</f>
        <v/>
      </c>
      <c r="L155" s="4" t="str">
        <f>IFERROR(IF(VLOOKUP($C155,'C'!$A$1:$AA$1998,12,FALSE)=1,"&lt;",""),"")</f>
        <v/>
      </c>
      <c r="M155" s="4" t="str">
        <f>IFERROR(VLOOKUP($C155,'C'!$A$1:$AA$1998,14,FALSE),"")</f>
        <v/>
      </c>
      <c r="N155" s="4" t="str">
        <f>IFERROR(IF(VLOOKUP($C155,'C'!$A$1:$AA$1998,15,FALSE)=1,"&lt;",""),"")</f>
        <v/>
      </c>
      <c r="O155" s="4" t="str">
        <f>IFERROR(VLOOKUP($C155,'C'!$A$1:$AA$1998,17,FALSE),"")</f>
        <v/>
      </c>
      <c r="P155" s="4" t="str">
        <f>IFERROR(IF(VLOOKUP($C155,'C'!$A$1:$AA$1998,18,FALSE)=1,"&lt;",""),"")</f>
        <v/>
      </c>
      <c r="T155" s="4" t="str">
        <f t="shared" si="160"/>
        <v/>
      </c>
      <c r="U155" s="4" t="str">
        <f t="shared" si="161"/>
        <v/>
      </c>
      <c r="V155" s="4" t="str">
        <f t="shared" si="162"/>
        <v/>
      </c>
      <c r="W155" s="4" t="str">
        <f t="shared" si="163"/>
        <v/>
      </c>
      <c r="X155" s="4" t="str">
        <f t="shared" si="164"/>
        <v/>
      </c>
      <c r="Y155" s="4" t="str">
        <f t="shared" si="165"/>
        <v/>
      </c>
      <c r="Z155" s="4" t="str">
        <f t="shared" si="166"/>
        <v/>
      </c>
      <c r="AA155" s="4" t="str">
        <f t="shared" si="167"/>
        <v/>
      </c>
      <c r="AB155" s="4" t="str">
        <f t="shared" si="168"/>
        <v/>
      </c>
      <c r="AC155" s="4" t="str">
        <f t="shared" si="169"/>
        <v/>
      </c>
      <c r="AD155" s="4" t="str">
        <f t="shared" si="170"/>
        <v/>
      </c>
      <c r="AE155" s="4" t="str">
        <f t="shared" si="171"/>
        <v/>
      </c>
      <c r="AI155" s="4">
        <f>IFERROR(IF(VLOOKUP(B155,E!$B$1:$AZ$300,16,FALSE)=0,1000000,VLOOKUP(B155,E!$B$1:$AZ$300,16,FALSE)),1000000)</f>
        <v>1000000</v>
      </c>
      <c r="AO155" s="50" t="str">
        <f>IF(AP155=-1,IF(SUM(AP154:AP156)=-2,0,(0.7*T155)),AP155)</f>
        <v/>
      </c>
      <c r="AP155" s="49" t="str">
        <f>IF(T155="",T155,IF(AND(U155="&lt;",T155&lt;=$AI155),-1,(IF(U155="&lt;",0.7*T155,T155))))</f>
        <v/>
      </c>
      <c r="AR155" s="50" t="str">
        <f>IF(AS155=-1,IF(SUM(AS154:AS155)=-2,0,(0.7*V155)),AS155)</f>
        <v/>
      </c>
      <c r="AS155" s="49" t="str">
        <f>IF(V155="",V155,IF(AND(W155="&lt;",V155&lt;=$AI155),-1,(IF(W155="&lt;",0.7*V155,V155))))</f>
        <v/>
      </c>
      <c r="AU155" s="50" t="str">
        <f>IF(AV155=-1,IF(SUM(AV154:AV155)=-2,0,(0.7*X155)),AV155)</f>
        <v/>
      </c>
      <c r="AV155" s="49" t="str">
        <f>IF(X155="",X155,IF(AND(Y155="&lt;",X155&lt;=$AI155),-1,(IF(Y155="&lt;",0.7*X155,X155))))</f>
        <v/>
      </c>
      <c r="AX155" s="50" t="str">
        <f>IF(AY155=-1,IF(SUM(AY154:AY155)=-2,0,(0.7*Z155)),AY155)</f>
        <v/>
      </c>
      <c r="AY155" s="49" t="str">
        <f>IF(Z155="",Z155,IF(AND(AA155="&lt;",Z155&lt;=$AI155),-1,(IF(AA155="&lt;",0.7*Z155,Z155))))</f>
        <v/>
      </c>
      <c r="BA155" s="50" t="str">
        <f>IF(BB155=-1,IF(SUM(BB154:BB155)=-2,0,(0.7*AB155)),BB155)</f>
        <v/>
      </c>
      <c r="BB155" s="49" t="str">
        <f>IF(AB155="",AB155,IF(AND(AC155="&lt;",AB155&lt;=$AI155),-1,(IF(AC155="&lt;",0.7*AB155,AB155))))</f>
        <v/>
      </c>
      <c r="BD155" s="50" t="str">
        <f>IF(BE155=-1,IF(SUM(BE154:BE155)=-2,0,(0.7*AD155)),BE155)</f>
        <v/>
      </c>
      <c r="BE155" s="49" t="str">
        <f>IF(AD155="",AD155,IF(AND(AE155="&lt;",AD155&lt;=$AI155),-1,(IF(AE155="&lt;",0.7*AD155,AD155))))</f>
        <v/>
      </c>
      <c r="BJ155" s="4" t="str">
        <f t="shared" si="172"/>
        <v/>
      </c>
      <c r="BM155" s="4" t="str">
        <f t="shared" si="143"/>
        <v/>
      </c>
      <c r="BP155" s="4" t="str">
        <f t="shared" si="144"/>
        <v/>
      </c>
      <c r="BS155" s="4" t="str">
        <f t="shared" si="145"/>
        <v/>
      </c>
      <c r="BV155" s="4" t="str">
        <f t="shared" si="146"/>
        <v/>
      </c>
      <c r="BY155" s="4" t="str">
        <f t="shared" si="147"/>
        <v/>
      </c>
    </row>
    <row r="156" spans="1:79" x14ac:dyDescent="0.2">
      <c r="A156" s="4" t="s">
        <v>1775</v>
      </c>
      <c r="B156" s="4">
        <v>552</v>
      </c>
      <c r="C156" s="4" t="str">
        <f t="shared" si="137"/>
        <v>urn:immetingen:parameter:id:552</v>
      </c>
      <c r="D156" s="4" t="str">
        <f>IFERROR(IF(VLOOKUP($C156,'C'!$A$1:$AA$1998,4,FALSE)=0,IF(VLOOKUP($C156,'C'!$A$1:$AA$1998,7,FALSE)=0,IF(VLOOKUP($C156,'C'!$A$1:$AA$1998,10,FALSE)=0,IF(VLOOKUP($C156,'C'!$A$1:$AA$1998,13,FALSE)=0,IF(VLOOKUP($C156,'C'!$A$1:$AA$1998,16,FALSE)=0,VLOOKUP($C156,'C'!$A$1:$AA$1998,19,FALSE),VLOOKUP($C156,'C'!$A$1:$AA$1998,16,FALSE)),VLOOKUP($C156,'C'!$A$1:$AA$1998,13,FALSE)),VLOOKUP($C156,'C'!$A$1:$AA$1998,10,FALSE)),VLOOKUP($C156,'C'!$A$1:$AA$1998,7,FALSE)),VLOOKUP($C156,'C'!$A$1:$AA$1998,4,FALSE)),"")</f>
        <v/>
      </c>
      <c r="E156" s="4" t="str">
        <f>IFERROR(VLOOKUP($C156,'C'!$A$1:$AA$1998,2,FALSE),"")</f>
        <v/>
      </c>
      <c r="F156" s="4" t="str">
        <f>IFERROR(IF(VLOOKUP($C156,'C'!$A$1:$AA$1998,3,FALSE)=1,"&lt;",""),"")</f>
        <v/>
      </c>
      <c r="G156" s="4" t="str">
        <f>IFERROR(VLOOKUP($C156,'C'!$A$1:$AA$1998,5,FALSE),"")</f>
        <v/>
      </c>
      <c r="H156" s="4" t="str">
        <f>IFERROR(IF(VLOOKUP($C156,'C'!$A$1:$AA$1998,6,FALSE)=1,"&lt;",""),"")</f>
        <v/>
      </c>
      <c r="I156" s="4" t="str">
        <f>IFERROR(VLOOKUP($C156,'C'!$A$1:$AA$1998,8,FALSE), "")</f>
        <v/>
      </c>
      <c r="J156" s="4" t="str">
        <f>IFERROR(IF(VLOOKUP($C156,'C'!$A$1:$AA$1998,9,FALSE)=1,"&lt;",""),"")</f>
        <v/>
      </c>
      <c r="K156" s="4" t="str">
        <f>IFERROR(VLOOKUP($C156,'C'!$A$1:$AA$1998,11,FALSE),"")</f>
        <v/>
      </c>
      <c r="L156" s="4" t="str">
        <f>IFERROR(IF(VLOOKUP($C156,'C'!$A$1:$AA$1998,12,FALSE)=1,"&lt;",""),"")</f>
        <v/>
      </c>
      <c r="M156" s="4" t="str">
        <f>IFERROR(VLOOKUP($C156,'C'!$A$1:$AA$1998,14,FALSE),"")</f>
        <v/>
      </c>
      <c r="N156" s="4" t="str">
        <f>IFERROR(IF(VLOOKUP($C156,'C'!$A$1:$AA$1998,15,FALSE)=1,"&lt;",""),"")</f>
        <v/>
      </c>
      <c r="O156" s="4" t="str">
        <f>IFERROR(VLOOKUP($C156,'C'!$A$1:$AA$1998,17,FALSE),"")</f>
        <v/>
      </c>
      <c r="P156" s="4" t="str">
        <f>IFERROR(IF(VLOOKUP($C156,'C'!$A$1:$AA$1998,18,FALSE)=1,"&lt;",""),"")</f>
        <v/>
      </c>
      <c r="T156" s="4" t="str">
        <f t="shared" si="160"/>
        <v/>
      </c>
      <c r="U156" s="4" t="str">
        <f t="shared" si="161"/>
        <v/>
      </c>
      <c r="V156" s="4" t="str">
        <f t="shared" si="162"/>
        <v/>
      </c>
      <c r="W156" s="4" t="str">
        <f t="shared" si="163"/>
        <v/>
      </c>
      <c r="X156" s="4" t="str">
        <f t="shared" si="164"/>
        <v/>
      </c>
      <c r="Y156" s="4" t="str">
        <f t="shared" si="165"/>
        <v/>
      </c>
      <c r="Z156" s="4" t="str">
        <f t="shared" si="166"/>
        <v/>
      </c>
      <c r="AA156" s="4" t="str">
        <f t="shared" si="167"/>
        <v/>
      </c>
      <c r="AB156" s="4" t="str">
        <f t="shared" si="168"/>
        <v/>
      </c>
      <c r="AC156" s="4" t="str">
        <f t="shared" si="169"/>
        <v/>
      </c>
      <c r="AD156" s="4" t="str">
        <f t="shared" si="170"/>
        <v/>
      </c>
      <c r="AE156" s="4" t="str">
        <f t="shared" si="171"/>
        <v/>
      </c>
      <c r="AI156" s="4">
        <f>IFERROR(IF(VLOOKUP(B156,E!$B$1:$AZ$300,16,FALSE)=0,1000000,VLOOKUP(B156,E!$B$1:$AZ$300,16,FALSE)),1000000)</f>
        <v>0.02</v>
      </c>
      <c r="AO156" s="59">
        <f>SUM(AO154:AO155)</f>
        <v>0</v>
      </c>
      <c r="AP156" s="60" t="str">
        <f>IF(T154="","",IF(AO156=0,SUM(T154:T155),AO156))</f>
        <v/>
      </c>
      <c r="AR156" s="59">
        <f>SUM(AR154:AR155)</f>
        <v>0</v>
      </c>
      <c r="AS156" s="60" t="str">
        <f>IF(V154="","",IF(AR156=0,SUM(V154:V155),AR156))</f>
        <v/>
      </c>
      <c r="AU156" s="59">
        <f>SUM(AU154:AU155)</f>
        <v>0</v>
      </c>
      <c r="AV156" s="60" t="str">
        <f>IF(X154="","",IF(AU156=0,SUM(X154:X155),AU156))</f>
        <v/>
      </c>
      <c r="AX156" s="59">
        <f>SUM(AX154:AX155)</f>
        <v>0</v>
      </c>
      <c r="AY156" s="60" t="str">
        <f>IF(Z154="","",IF(AX156=0,SUM(Z154:Z155),AX156))</f>
        <v/>
      </c>
      <c r="BA156" s="59">
        <f>SUM(BA154:BA155)</f>
        <v>0</v>
      </c>
      <c r="BB156" s="60" t="str">
        <f>IF(AB153="","",IF(BA156=0,SUM(AB153:AB154),BA156))</f>
        <v/>
      </c>
      <c r="BD156" s="59">
        <f>SUM(BD154:BD155)</f>
        <v>0</v>
      </c>
      <c r="BE156" s="60" t="str">
        <f>IF(AD153="","",IF(BD156=0,SUM(AD153:AD154),BD156))</f>
        <v/>
      </c>
      <c r="BJ156" s="4">
        <f t="shared" si="172"/>
        <v>-1</v>
      </c>
      <c r="BM156" s="4">
        <f t="shared" si="143"/>
        <v>-1</v>
      </c>
      <c r="BP156" s="4">
        <f t="shared" si="144"/>
        <v>-1</v>
      </c>
      <c r="BS156" s="4">
        <f t="shared" si="145"/>
        <v>-1</v>
      </c>
      <c r="BV156" s="4">
        <f t="shared" si="146"/>
        <v>-1</v>
      </c>
      <c r="BY156" s="4">
        <f t="shared" si="147"/>
        <v>-1</v>
      </c>
    </row>
    <row r="157" spans="1:79" x14ac:dyDescent="0.2">
      <c r="A157" s="4" t="s">
        <v>93</v>
      </c>
      <c r="B157" s="4">
        <v>112</v>
      </c>
      <c r="C157" s="4" t="str">
        <f t="shared" si="137"/>
        <v>urn:immetingen:parameter:id:112</v>
      </c>
      <c r="D157" s="4" t="str">
        <f>IFERROR(IF(VLOOKUP($C157,'C'!$A$1:$AA$1998,4,FALSE)=0,IF(VLOOKUP($C157,'C'!$A$1:$AA$1998,7,FALSE)=0,IF(VLOOKUP($C157,'C'!$A$1:$AA$1998,10,FALSE)=0,IF(VLOOKUP($C157,'C'!$A$1:$AA$1998,13,FALSE)=0,IF(VLOOKUP($C157,'C'!$A$1:$AA$1998,16,FALSE)=0,VLOOKUP($C157,'C'!$A$1:$AA$1998,19,FALSE),VLOOKUP($C157,'C'!$A$1:$AA$1998,16,FALSE)),VLOOKUP($C157,'C'!$A$1:$AA$1998,13,FALSE)),VLOOKUP($C157,'C'!$A$1:$AA$1998,10,FALSE)),VLOOKUP($C157,'C'!$A$1:$AA$1998,7,FALSE)),VLOOKUP($C157,'C'!$A$1:$AA$1998,4,FALSE)),"")</f>
        <v/>
      </c>
      <c r="E157" s="4" t="str">
        <f>IFERROR(VLOOKUP($C157,'C'!$A$1:$AA$1998,2,FALSE),"")</f>
        <v/>
      </c>
      <c r="F157" s="4" t="str">
        <f>IFERROR(IF(VLOOKUP($C157,'C'!$A$1:$AA$1998,3,FALSE)=1,"&lt;",""),"")</f>
        <v/>
      </c>
      <c r="G157" s="4" t="str">
        <f>IFERROR(VLOOKUP($C157,'C'!$A$1:$AA$1998,5,FALSE),"")</f>
        <v/>
      </c>
      <c r="H157" s="4" t="str">
        <f>IFERROR(IF(VLOOKUP($C157,'C'!$A$1:$AA$1998,6,FALSE)=1,"&lt;",""),"")</f>
        <v/>
      </c>
      <c r="I157" s="4" t="str">
        <f>IFERROR(VLOOKUP($C157,'C'!$A$1:$AA$1998,8,FALSE), "")</f>
        <v/>
      </c>
      <c r="J157" s="4" t="str">
        <f>IFERROR(IF(VLOOKUP($C157,'C'!$A$1:$AA$1998,9,FALSE)=1,"&lt;",""),"")</f>
        <v/>
      </c>
      <c r="K157" s="4" t="str">
        <f>IFERROR(VLOOKUP($C157,'C'!$A$1:$AA$1998,11,FALSE),"")</f>
        <v/>
      </c>
      <c r="L157" s="4" t="str">
        <f>IFERROR(IF(VLOOKUP($C157,'C'!$A$1:$AA$1998,12,FALSE)=1,"&lt;",""),"")</f>
        <v/>
      </c>
      <c r="M157" s="4" t="str">
        <f>IFERROR(VLOOKUP($C157,'C'!$A$1:$AA$1998,14,FALSE),"")</f>
        <v/>
      </c>
      <c r="N157" s="4" t="str">
        <f>IFERROR(IF(VLOOKUP($C157,'C'!$A$1:$AA$1998,15,FALSE)=1,"&lt;",""),"")</f>
        <v/>
      </c>
      <c r="O157" s="4" t="str">
        <f>IFERROR(VLOOKUP($C157,'C'!$A$1:$AA$1998,17,FALSE),"")</f>
        <v/>
      </c>
      <c r="P157" s="4" t="str">
        <f>IFERROR(IF(VLOOKUP($C157,'C'!$A$1:$AA$1998,18,FALSE)=1,"&lt;",""),"")</f>
        <v/>
      </c>
      <c r="T157" s="4" t="str">
        <f t="shared" si="160"/>
        <v/>
      </c>
      <c r="U157" s="4" t="str">
        <f t="shared" si="161"/>
        <v/>
      </c>
      <c r="V157" s="4" t="str">
        <f t="shared" si="162"/>
        <v/>
      </c>
      <c r="W157" s="4" t="str">
        <f t="shared" si="163"/>
        <v/>
      </c>
      <c r="X157" s="4" t="str">
        <f t="shared" si="164"/>
        <v/>
      </c>
      <c r="Y157" s="4" t="str">
        <f t="shared" si="165"/>
        <v/>
      </c>
      <c r="Z157" s="4" t="str">
        <f t="shared" si="166"/>
        <v/>
      </c>
      <c r="AA157" s="4" t="str">
        <f t="shared" si="167"/>
        <v/>
      </c>
      <c r="AB157" s="4" t="str">
        <f t="shared" si="168"/>
        <v/>
      </c>
      <c r="AC157" s="4" t="str">
        <f t="shared" si="169"/>
        <v/>
      </c>
      <c r="AD157" s="4" t="str">
        <f t="shared" si="170"/>
        <v/>
      </c>
      <c r="AE157" s="4" t="str">
        <f t="shared" si="171"/>
        <v/>
      </c>
      <c r="AI157" s="4">
        <f>IFERROR(IF(VLOOKUP(B157,E!$B$1:$AZ$300,16,FALSE)=0,1000000,VLOOKUP(B157,E!$B$1:$AZ$300,16,FALSE)),1000000)</f>
        <v>1000000</v>
      </c>
      <c r="AO157" s="57" t="str">
        <f>IF(AP157=-1,IF(SUM(AP157:AP158)=-2,0,(0.7*T157)),AP157)</f>
        <v/>
      </c>
      <c r="AP157" s="47" t="str">
        <f>IF(T157="",T157,IF(AND(U157="&lt;",T157&lt;=$AI157),-1,(IF(U157="&lt;",0.7*T157,T157))))</f>
        <v/>
      </c>
      <c r="AR157" s="57" t="str">
        <f>IF(AS157=-1,IF(SUM(AS157:AS158)=-2,0,(0.7*V157)),AS157)</f>
        <v/>
      </c>
      <c r="AS157" s="47" t="str">
        <f>IF(V157="",V157,IF(AND(W157="&lt;",V157&lt;=$AI157),-1,(IF(W157="&lt;",0.7*V157,V157))))</f>
        <v/>
      </c>
      <c r="AU157" s="57" t="str">
        <f>IF(AV157=-1,IF(SUM(AV157:AV158)=-2,0,(0.7*X157)),AV157)</f>
        <v/>
      </c>
      <c r="AV157" s="47" t="str">
        <f>IF(X157="",X157,IF(AND(Y157="&lt;",X157&lt;=$AI157),-1,(IF(Y157="&lt;",0.7*X157,X157))))</f>
        <v/>
      </c>
      <c r="AX157" s="57" t="str">
        <f>IF(AY157=-1,IF(SUM(AY157:AY158)=-2,0,(0.7*Z157)),AY157)</f>
        <v/>
      </c>
      <c r="AY157" s="47" t="str">
        <f>IF(Z157="",Z157,IF(AND(AA157="&lt;",Z157&lt;=$AI157),-1,(IF(AA157="&lt;",0.7*Z157,Z157))))</f>
        <v/>
      </c>
      <c r="BA157" s="57" t="str">
        <f>IF(BB157=-1,IF(SUM(BB157:BB158)=-2,0,(0.7*AB157)),BB157)</f>
        <v/>
      </c>
      <c r="BB157" s="47" t="str">
        <f>IF(AB157="",AB157,IF(AND(AC157="&lt;",AB157&lt;=$AI157),-1,(IF(AC157="&lt;",0.7*AB157,AB157))))</f>
        <v/>
      </c>
      <c r="BD157" s="57" t="str">
        <f>IF(BE157=-1,IF(SUM(BE157:BE158)=-2,0,(0.7*AD157)),BE157)</f>
        <v/>
      </c>
      <c r="BE157" s="47" t="str">
        <f>IF(AD157="",AD157,IF(AND(AE157="&lt;",AD157&lt;=$AI157),-1,(IF(AE157="&lt;",0.7*AD157,AD157))))</f>
        <v/>
      </c>
      <c r="BJ157" s="4" t="str">
        <f t="shared" si="172"/>
        <v/>
      </c>
      <c r="BM157" s="4" t="str">
        <f t="shared" si="143"/>
        <v/>
      </c>
      <c r="BP157" s="4" t="str">
        <f t="shared" si="144"/>
        <v/>
      </c>
      <c r="BS157" s="4" t="str">
        <f t="shared" si="145"/>
        <v/>
      </c>
      <c r="BV157" s="4" t="str">
        <f t="shared" si="146"/>
        <v/>
      </c>
      <c r="BY157" s="4" t="str">
        <f t="shared" si="147"/>
        <v/>
      </c>
    </row>
    <row r="158" spans="1:79" x14ac:dyDescent="0.2">
      <c r="A158" s="4" t="s">
        <v>94</v>
      </c>
      <c r="B158" s="4">
        <v>216</v>
      </c>
      <c r="C158" s="4" t="str">
        <f t="shared" si="137"/>
        <v>urn:immetingen:parameter:id:216</v>
      </c>
      <c r="D158" s="4" t="str">
        <f>IFERROR(IF(VLOOKUP($C158,'C'!$A$1:$AA$1998,4,FALSE)=0,IF(VLOOKUP($C158,'C'!$A$1:$AA$1998,7,FALSE)=0,IF(VLOOKUP($C158,'C'!$A$1:$AA$1998,10,FALSE)=0,IF(VLOOKUP($C158,'C'!$A$1:$AA$1998,13,FALSE)=0,IF(VLOOKUP($C158,'C'!$A$1:$AA$1998,16,FALSE)=0,VLOOKUP($C158,'C'!$A$1:$AA$1998,19,FALSE),VLOOKUP($C158,'C'!$A$1:$AA$1998,16,FALSE)),VLOOKUP($C158,'C'!$A$1:$AA$1998,13,FALSE)),VLOOKUP($C158,'C'!$A$1:$AA$1998,10,FALSE)),VLOOKUP($C158,'C'!$A$1:$AA$1998,7,FALSE)),VLOOKUP($C158,'C'!$A$1:$AA$1998,4,FALSE)),"")</f>
        <v/>
      </c>
      <c r="E158" s="4" t="str">
        <f>IFERROR(VLOOKUP($C158,'C'!$A$1:$AA$1998,2,FALSE),"")</f>
        <v/>
      </c>
      <c r="F158" s="4" t="str">
        <f>IFERROR(IF(VLOOKUP($C158,'C'!$A$1:$AA$1998,3,FALSE)=1,"&lt;",""),"")</f>
        <v/>
      </c>
      <c r="G158" s="4" t="str">
        <f>IFERROR(VLOOKUP($C158,'C'!$A$1:$AA$1998,5,FALSE),"")</f>
        <v/>
      </c>
      <c r="H158" s="4" t="str">
        <f>IFERROR(IF(VLOOKUP($C158,'C'!$A$1:$AA$1998,6,FALSE)=1,"&lt;",""),"")</f>
        <v/>
      </c>
      <c r="I158" s="4" t="str">
        <f>IFERROR(VLOOKUP($C158,'C'!$A$1:$AA$1998,8,FALSE), "")</f>
        <v/>
      </c>
      <c r="J158" s="4" t="str">
        <f>IFERROR(IF(VLOOKUP($C158,'C'!$A$1:$AA$1998,9,FALSE)=1,"&lt;",""),"")</f>
        <v/>
      </c>
      <c r="K158" s="4" t="str">
        <f>IFERROR(VLOOKUP($C158,'C'!$A$1:$AA$1998,11,FALSE),"")</f>
        <v/>
      </c>
      <c r="L158" s="4" t="str">
        <f>IFERROR(IF(VLOOKUP($C158,'C'!$A$1:$AA$1998,12,FALSE)=1,"&lt;",""),"")</f>
        <v/>
      </c>
      <c r="M158" s="4" t="str">
        <f>IFERROR(VLOOKUP($C158,'C'!$A$1:$AA$1998,14,FALSE),"")</f>
        <v/>
      </c>
      <c r="N158" s="4" t="str">
        <f>IFERROR(IF(VLOOKUP($C158,'C'!$A$1:$AA$1998,15,FALSE)=1,"&lt;",""),"")</f>
        <v/>
      </c>
      <c r="O158" s="4" t="str">
        <f>IFERROR(VLOOKUP($C158,'C'!$A$1:$AA$1998,17,FALSE),"")</f>
        <v/>
      </c>
      <c r="P158" s="4" t="str">
        <f>IFERROR(IF(VLOOKUP($C158,'C'!$A$1:$AA$1998,18,FALSE)=1,"&lt;",""),"")</f>
        <v/>
      </c>
      <c r="T158" s="4" t="str">
        <f t="shared" si="160"/>
        <v/>
      </c>
      <c r="U158" s="4" t="str">
        <f t="shared" si="161"/>
        <v/>
      </c>
      <c r="V158" s="4" t="str">
        <f t="shared" si="162"/>
        <v/>
      </c>
      <c r="W158" s="4" t="str">
        <f t="shared" si="163"/>
        <v/>
      </c>
      <c r="X158" s="4" t="str">
        <f t="shared" si="164"/>
        <v/>
      </c>
      <c r="Y158" s="4" t="str">
        <f t="shared" si="165"/>
        <v/>
      </c>
      <c r="Z158" s="4" t="str">
        <f t="shared" si="166"/>
        <v/>
      </c>
      <c r="AA158" s="4" t="str">
        <f t="shared" si="167"/>
        <v/>
      </c>
      <c r="AB158" s="4" t="str">
        <f t="shared" si="168"/>
        <v/>
      </c>
      <c r="AC158" s="4" t="str">
        <f t="shared" si="169"/>
        <v/>
      </c>
      <c r="AD158" s="4" t="str">
        <f t="shared" si="170"/>
        <v/>
      </c>
      <c r="AE158" s="4" t="str">
        <f t="shared" si="171"/>
        <v/>
      </c>
      <c r="AI158" s="4">
        <f>IFERROR(IF(VLOOKUP(B158,E!$B$1:$AZ$300,16,FALSE)=0,1000000,VLOOKUP(B158,E!$B$1:$AZ$300,16,FALSE)),1000000)</f>
        <v>1000000</v>
      </c>
      <c r="AO158" s="50" t="str">
        <f>IF(AP158=-1,IF(SUM(AP157:AP159)=-2,0,(0.7*T158)),AP158)</f>
        <v/>
      </c>
      <c r="AP158" s="49" t="str">
        <f>IF(T158="",T158,IF(AND(U158="&lt;",T158&lt;=$AI158),-1,(IF(U158="&lt;",0.7*T158,T158))))</f>
        <v/>
      </c>
      <c r="AR158" s="50" t="str">
        <f>IF(AS158=-1,IF(SUM(AS157:AS158)=-2,0,(0.7*V158)),AS158)</f>
        <v/>
      </c>
      <c r="AS158" s="49" t="str">
        <f>IF(V158="",V158,IF(AND(W158="&lt;",V158&lt;=$AI158),-1,(IF(W158="&lt;",0.7*V158,V158))))</f>
        <v/>
      </c>
      <c r="AU158" s="50" t="str">
        <f>IF(AV158=-1,IF(SUM(AV157:AV158)=-2,0,(0.7*X158)),AV158)</f>
        <v/>
      </c>
      <c r="AV158" s="49" t="str">
        <f>IF(X158="",X158,IF(AND(Y158="&lt;",X158&lt;=$AI158),-1,(IF(Y158="&lt;",0.7*X158,X158))))</f>
        <v/>
      </c>
      <c r="AX158" s="50" t="str">
        <f>IF(AY158=-1,IF(SUM(AY157:AY158)=-2,0,(0.7*Z158)),AY158)</f>
        <v/>
      </c>
      <c r="AY158" s="49" t="str">
        <f>IF(Z158="",Z158,IF(AND(AA158="&lt;",Z158&lt;=$AI158),-1,(IF(AA158="&lt;",0.7*Z158,Z158))))</f>
        <v/>
      </c>
      <c r="BA158" s="50" t="str">
        <f>IF(BB158=-1,IF(SUM(BB157:BB158)=-2,0,(0.7*AB158)),BB158)</f>
        <v/>
      </c>
      <c r="BB158" s="49" t="str">
        <f>IF(AB158="",AB158,IF(AND(AC158="&lt;",AB158&lt;=$AI158),-1,(IF(AC158="&lt;",0.7*AB158,AB158))))</f>
        <v/>
      </c>
      <c r="BD158" s="50" t="str">
        <f>IF(BE158=-1,IF(SUM(BE157:BE158)=-2,0,(0.7*AD158)),BE158)</f>
        <v/>
      </c>
      <c r="BE158" s="49" t="str">
        <f>IF(AD158="",AD158,IF(AND(AE158="&lt;",AD158&lt;=$AI158),-1,(IF(AE158="&lt;",0.7*AD158,AD158))))</f>
        <v/>
      </c>
      <c r="BJ158" s="4" t="str">
        <f t="shared" si="172"/>
        <v/>
      </c>
      <c r="BM158" s="4" t="str">
        <f t="shared" si="143"/>
        <v/>
      </c>
      <c r="BP158" s="4" t="str">
        <f t="shared" si="144"/>
        <v/>
      </c>
      <c r="BS158" s="4" t="str">
        <f t="shared" si="145"/>
        <v/>
      </c>
      <c r="BV158" s="4" t="str">
        <f t="shared" si="146"/>
        <v/>
      </c>
      <c r="BY158" s="4" t="str">
        <f t="shared" si="147"/>
        <v/>
      </c>
    </row>
    <row r="159" spans="1:79" x14ac:dyDescent="0.2">
      <c r="A159" s="4" t="s">
        <v>1776</v>
      </c>
      <c r="B159" s="4">
        <v>553</v>
      </c>
      <c r="C159" s="4" t="str">
        <f t="shared" si="137"/>
        <v>urn:immetingen:parameter:id:553</v>
      </c>
      <c r="D159" s="38">
        <v>14</v>
      </c>
      <c r="E159" s="4" t="str">
        <f>IFERROR(VLOOKUP($C159,'C'!$A$1:$AA$1998,2,FALSE),"")</f>
        <v/>
      </c>
      <c r="F159" s="4" t="str">
        <f>IFERROR(IF(VLOOKUP($C159,'C'!$A$1:$AA$1998,3,FALSE)=1,"&lt;",""),"")</f>
        <v/>
      </c>
      <c r="G159" s="4" t="str">
        <f>IFERROR(VLOOKUP($C159,'C'!$A$1:$AA$1998,5,FALSE),"")</f>
        <v/>
      </c>
      <c r="H159" s="4" t="str">
        <f>IFERROR(IF(VLOOKUP($C159,'C'!$A$1:$AA$1998,6,FALSE)=1,"&lt;",""),"")</f>
        <v/>
      </c>
      <c r="I159" s="4" t="str">
        <f>IFERROR(VLOOKUP($C159,'C'!$A$1:$AA$1998,8,FALSE), "")</f>
        <v/>
      </c>
      <c r="J159" s="4" t="str">
        <f>IFERROR(IF(VLOOKUP($C159,'C'!$A$1:$AA$1998,9,FALSE)=1,"&lt;",""),"")</f>
        <v/>
      </c>
      <c r="K159" s="4" t="str">
        <f>IFERROR(VLOOKUP($C159,'C'!$A$1:$AA$1998,11,FALSE),"")</f>
        <v/>
      </c>
      <c r="L159" s="4" t="str">
        <f>IFERROR(IF(VLOOKUP($C159,'C'!$A$1:$AA$1998,12,FALSE)=1,"&lt;",""),"")</f>
        <v/>
      </c>
      <c r="M159" s="4" t="str">
        <f>IFERROR(VLOOKUP($C159,'C'!$A$1:$AA$1998,14,FALSE),"")</f>
        <v/>
      </c>
      <c r="N159" s="4" t="str">
        <f>IFERROR(IF(VLOOKUP($C159,'C'!$A$1:$AA$1998,15,FALSE)=1,"&lt;",""),"")</f>
        <v/>
      </c>
      <c r="O159" s="4" t="str">
        <f>IFERROR(VLOOKUP($C159,'C'!$A$1:$AA$1998,17,FALSE),"")</f>
        <v/>
      </c>
      <c r="P159" s="4" t="str">
        <f>IFERROR(IF(VLOOKUP($C159,'C'!$A$1:$AA$1998,18,FALSE)=1,"&lt;",""),"")</f>
        <v/>
      </c>
      <c r="T159" s="4" t="str">
        <f t="shared" si="160"/>
        <v/>
      </c>
      <c r="U159" s="4" t="str">
        <f t="shared" si="161"/>
        <v/>
      </c>
      <c r="V159" s="4" t="str">
        <f t="shared" si="162"/>
        <v/>
      </c>
      <c r="W159" s="4" t="str">
        <f t="shared" si="163"/>
        <v/>
      </c>
      <c r="X159" s="4" t="str">
        <f t="shared" si="164"/>
        <v/>
      </c>
      <c r="Y159" s="4" t="str">
        <f t="shared" si="165"/>
        <v/>
      </c>
      <c r="Z159" s="4" t="str">
        <f t="shared" si="166"/>
        <v/>
      </c>
      <c r="AA159" s="4" t="str">
        <f t="shared" si="167"/>
        <v/>
      </c>
      <c r="AB159" s="4" t="str">
        <f t="shared" si="168"/>
        <v/>
      </c>
      <c r="AC159" s="4" t="str">
        <f t="shared" si="169"/>
        <v/>
      </c>
      <c r="AD159" s="4" t="str">
        <f t="shared" si="170"/>
        <v/>
      </c>
      <c r="AE159" s="4" t="str">
        <f t="shared" si="171"/>
        <v/>
      </c>
      <c r="AI159" s="4">
        <f>IFERROR(IF(VLOOKUP(B159,E!$B$1:$AZ$300,16,FALSE)=0,1000000,VLOOKUP(B159,E!$B$1:$AZ$300,16,FALSE)),1000000)</f>
        <v>0.02</v>
      </c>
      <c r="AO159" s="59">
        <f>SUM(AO157:AO158)</f>
        <v>0</v>
      </c>
      <c r="AP159" s="60" t="str">
        <f>IF(T157="","",IF(AO159=0,SUM(T157:T158),AO159))</f>
        <v/>
      </c>
      <c r="AR159" s="59">
        <f>SUM(AR157:AR158)</f>
        <v>0</v>
      </c>
      <c r="AS159" s="60" t="str">
        <f>IF(V157="","",IF(AR159=0,SUM(V157:V158),AR159))</f>
        <v/>
      </c>
      <c r="AU159" s="59">
        <f>SUM(AU157:AU158)</f>
        <v>0</v>
      </c>
      <c r="AV159" s="60" t="str">
        <f>IF(X157="","",IF(AU159=0,SUM(X157:X158),AU159))</f>
        <v/>
      </c>
      <c r="AX159" s="59">
        <f>SUM(AX157:AX158)</f>
        <v>0</v>
      </c>
      <c r="AY159" s="60" t="str">
        <f>IF(Z157="","",IF(AX159=0,SUM(Z157:Z158),AX159))</f>
        <v/>
      </c>
      <c r="BA159" s="59">
        <f>SUM(BA157:BA158)</f>
        <v>0</v>
      </c>
      <c r="BB159" s="60" t="str">
        <f>IF(AB156="","",IF(BA159=0,SUM(AB156:AB157),BA159))</f>
        <v/>
      </c>
      <c r="BD159" s="59">
        <f>SUM(BD157:BD158)</f>
        <v>0</v>
      </c>
      <c r="BE159" s="60" t="str">
        <f>IF(AD156="","",IF(BD159=0,SUM(AD156:AD157),BD159))</f>
        <v/>
      </c>
      <c r="BJ159" s="4">
        <f t="shared" si="172"/>
        <v>-1</v>
      </c>
      <c r="BM159" s="4">
        <f t="shared" si="143"/>
        <v>-1</v>
      </c>
      <c r="BP159" s="4">
        <f t="shared" si="144"/>
        <v>-1</v>
      </c>
      <c r="BS159" s="4">
        <f t="shared" si="145"/>
        <v>-1</v>
      </c>
      <c r="BV159" s="4">
        <f t="shared" si="146"/>
        <v>-1</v>
      </c>
      <c r="BY159" s="4">
        <f t="shared" si="147"/>
        <v>-1</v>
      </c>
    </row>
    <row r="160" spans="1:79" x14ac:dyDescent="0.2">
      <c r="A160" s="4" t="s">
        <v>124</v>
      </c>
      <c r="B160" s="4">
        <v>555</v>
      </c>
      <c r="C160" s="4" t="str">
        <f t="shared" si="137"/>
        <v>urn:immetingen:parameter:id:555</v>
      </c>
      <c r="D160" s="38">
        <v>14</v>
      </c>
      <c r="E160" s="4" t="str">
        <f>IFERROR(VLOOKUP($C160,'C'!$A$1:$AA$1998,2,FALSE),"")</f>
        <v/>
      </c>
      <c r="F160" s="4" t="str">
        <f>IFERROR(IF(VLOOKUP($C160,'C'!$A$1:$AA$1998,3,FALSE)=1,"&lt;",""),"")</f>
        <v/>
      </c>
      <c r="G160" s="4" t="str">
        <f>IFERROR(VLOOKUP($C160,'C'!$A$1:$AA$1998,5,FALSE),"")</f>
        <v/>
      </c>
      <c r="H160" s="4" t="str">
        <f>IFERROR(IF(VLOOKUP($C160,'C'!$A$1:$AA$1998,6,FALSE)=1,"&lt;",""),"")</f>
        <v/>
      </c>
      <c r="I160" s="4" t="str">
        <f>IFERROR(VLOOKUP($C160,'C'!$A$1:$AA$1998,8,FALSE), "")</f>
        <v/>
      </c>
      <c r="J160" s="4" t="str">
        <f>IFERROR(IF(VLOOKUP($C160,'C'!$A$1:$AA$1998,9,FALSE)=1,"&lt;",""),"")</f>
        <v/>
      </c>
      <c r="K160" s="4" t="str">
        <f>IFERROR(VLOOKUP($C160,'C'!$A$1:$AA$1998,11,FALSE),"")</f>
        <v/>
      </c>
      <c r="L160" s="4" t="str">
        <f>IFERROR(IF(VLOOKUP($C160,'C'!$A$1:$AA$1998,12,FALSE)=1,"&lt;",""),"")</f>
        <v/>
      </c>
      <c r="M160" s="4" t="str">
        <f>IFERROR(VLOOKUP($C160,'C'!$A$1:$AA$1998,14,FALSE),"")</f>
        <v/>
      </c>
      <c r="N160" s="4" t="str">
        <f>IFERROR(IF(VLOOKUP($C160,'C'!$A$1:$AA$1998,15,FALSE)=1,"&lt;",""),"")</f>
        <v/>
      </c>
      <c r="O160" s="4" t="str">
        <f>IFERROR(VLOOKUP($C160,'C'!$A$1:$AA$1998,17,FALSE),"")</f>
        <v/>
      </c>
      <c r="P160" s="4" t="str">
        <f>IFERROR(IF(VLOOKUP($C160,'C'!$A$1:$AA$1998,18,FALSE)=1,"&lt;",""),"")</f>
        <v/>
      </c>
      <c r="T160" s="4" t="str">
        <f t="shared" si="160"/>
        <v/>
      </c>
      <c r="U160" s="4" t="str">
        <f t="shared" si="161"/>
        <v/>
      </c>
      <c r="V160" s="4" t="str">
        <f t="shared" si="162"/>
        <v/>
      </c>
      <c r="W160" s="4" t="str">
        <f t="shared" si="163"/>
        <v/>
      </c>
      <c r="X160" s="4" t="str">
        <f t="shared" si="164"/>
        <v/>
      </c>
      <c r="Y160" s="4" t="str">
        <f t="shared" si="165"/>
        <v/>
      </c>
      <c r="Z160" s="4" t="str">
        <f t="shared" si="166"/>
        <v/>
      </c>
      <c r="AA160" s="4" t="str">
        <f t="shared" si="167"/>
        <v/>
      </c>
      <c r="AB160" s="4" t="str">
        <f t="shared" si="168"/>
        <v/>
      </c>
      <c r="AC160" s="4" t="str">
        <f t="shared" si="169"/>
        <v/>
      </c>
      <c r="AD160" s="4" t="str">
        <f t="shared" si="170"/>
        <v/>
      </c>
      <c r="AE160" s="4" t="str">
        <f t="shared" si="171"/>
        <v/>
      </c>
      <c r="AI160" s="4">
        <f>IFERROR(IF(VLOOKUP(B160,E!$B$1:$AZ$300,16,FALSE)=0,1000000,VLOOKUP(B160,E!$B$1:$AZ$300,16,FALSE)),1000000)</f>
        <v>0.06</v>
      </c>
      <c r="AO160" s="4">
        <f>SUM(AO153,AO156,AO159)</f>
        <v>0</v>
      </c>
      <c r="AP160" s="62" t="str">
        <f>IF(T158="","",IF(AO160=0,SUM(AP153,AP156,AP159),AO160))</f>
        <v/>
      </c>
      <c r="AR160" s="4" t="str">
        <f t="shared" ref="AR160" si="178">IF(V160="",V160,IF(AND(W160="&lt;",V160&lt;=$AI160),-1,(IF(W160="&lt;",0.7*V160,V160))))</f>
        <v/>
      </c>
      <c r="AU160" s="4" t="str">
        <f t="shared" ref="AU160" si="179">IF(X160="",X160,IF(AND(Y160="&lt;",X160&lt;=$AI160),-1,(IF(Y160="&lt;",0.7*X160,X160))))</f>
        <v/>
      </c>
      <c r="AX160" s="4" t="str">
        <f t="shared" ref="AX160" si="180">IF(Z160="",Z160,IF(AND(AA160="&lt;",Z160&lt;=$AI160),-1,(IF(AA160="&lt;",0.7*Z160,Z160))))</f>
        <v/>
      </c>
      <c r="BA160" s="4" t="str">
        <f t="shared" ref="BA160" si="181">IF(AB160="",AB160,IF(AND(AC160="&lt;",AB160&lt;=$AI160),-1,(IF(AC160="&lt;",0.7*AB160,AB160))))</f>
        <v/>
      </c>
      <c r="BD160" s="4" t="str">
        <f t="shared" ref="BD160" si="182">IF(AD160="",AD160,IF(AND(AE160="&lt;",AD160&lt;=$AI160),-1,(IF(AE160="&lt;",0.7*AD160,AD160))))</f>
        <v/>
      </c>
      <c r="BE160" s="62" t="str">
        <f>IF(AD158="","",IF(BD160=0,SUM(BE153,BE156,BE159),BD160))</f>
        <v/>
      </c>
      <c r="BJ160" s="4">
        <f t="shared" si="172"/>
        <v>-1</v>
      </c>
      <c r="BM160" s="4" t="str">
        <f t="shared" si="143"/>
        <v/>
      </c>
      <c r="BP160" s="4" t="str">
        <f t="shared" si="144"/>
        <v/>
      </c>
      <c r="BS160" s="4" t="str">
        <f t="shared" si="145"/>
        <v/>
      </c>
      <c r="BV160" s="4" t="str">
        <f t="shared" si="146"/>
        <v/>
      </c>
      <c r="BY160" s="4" t="str">
        <f t="shared" si="147"/>
        <v/>
      </c>
    </row>
    <row r="161" spans="1:77" x14ac:dyDescent="0.2">
      <c r="A161" s="4" t="s">
        <v>95</v>
      </c>
      <c r="B161" s="4">
        <v>268</v>
      </c>
      <c r="C161" s="4" t="str">
        <f t="shared" si="137"/>
        <v>urn:immetingen:parameter:id:268</v>
      </c>
      <c r="D161" s="4" t="str">
        <f>IFERROR(IF(VLOOKUP($C161,'C'!$A$1:$AA$1998,4,FALSE)=0,IF(VLOOKUP($C161,'C'!$A$1:$AA$1998,7,FALSE)=0,IF(VLOOKUP($C161,'C'!$A$1:$AA$1998,10,FALSE)=0,IF(VLOOKUP($C161,'C'!$A$1:$AA$1998,13,FALSE)=0,IF(VLOOKUP($C161,'C'!$A$1:$AA$1998,16,FALSE)=0,VLOOKUP($C161,'C'!$A$1:$AA$1998,19,FALSE),VLOOKUP($C161,'C'!$A$1:$AA$1998,16,FALSE)),VLOOKUP($C161,'C'!$A$1:$AA$1998,13,FALSE)),VLOOKUP($C161,'C'!$A$1:$AA$1998,10,FALSE)),VLOOKUP($C161,'C'!$A$1:$AA$1998,7,FALSE)),VLOOKUP($C161,'C'!$A$1:$AA$1998,4,FALSE)),"")</f>
        <v/>
      </c>
      <c r="E161" s="4" t="str">
        <f>IFERROR(VLOOKUP($C161,'C'!$A$1:$AA$1998,2,FALSE),"")</f>
        <v/>
      </c>
      <c r="F161" s="4" t="str">
        <f>IFERROR(IF(VLOOKUP($C161,'C'!$A$1:$AA$1998,3,FALSE)=1,"&lt;",""),"")</f>
        <v/>
      </c>
      <c r="G161" s="4" t="str">
        <f>IFERROR(VLOOKUP($C161,'C'!$A$1:$AA$1998,5,FALSE),"")</f>
        <v/>
      </c>
      <c r="H161" s="4" t="str">
        <f>IFERROR(IF(VLOOKUP($C161,'C'!$A$1:$AA$1998,6,FALSE)=1,"&lt;",""),"")</f>
        <v/>
      </c>
      <c r="I161" s="4" t="str">
        <f>IFERROR(VLOOKUP($C161,'C'!$A$1:$AA$1998,8,FALSE), "")</f>
        <v/>
      </c>
      <c r="J161" s="4" t="str">
        <f>IFERROR(IF(VLOOKUP($C161,'C'!$A$1:$AA$1998,9,FALSE)=1,"&lt;",""),"")</f>
        <v/>
      </c>
      <c r="K161" s="4" t="str">
        <f>IFERROR(VLOOKUP($C161,'C'!$A$1:$AA$1998,11,FALSE),"")</f>
        <v/>
      </c>
      <c r="L161" s="4" t="str">
        <f>IFERROR(IF(VLOOKUP($C161,'C'!$A$1:$AA$1998,12,FALSE)=1,"&lt;",""),"")</f>
        <v/>
      </c>
      <c r="M161" s="4" t="str">
        <f>IFERROR(VLOOKUP($C161,'C'!$A$1:$AA$1998,14,FALSE),"")</f>
        <v/>
      </c>
      <c r="N161" s="4" t="str">
        <f>IFERROR(IF(VLOOKUP($C161,'C'!$A$1:$AA$1998,15,FALSE)=1,"&lt;",""),"")</f>
        <v/>
      </c>
      <c r="O161" s="4" t="str">
        <f>IFERROR(VLOOKUP($C161,'C'!$A$1:$AA$1998,17,FALSE),"")</f>
        <v/>
      </c>
      <c r="P161" s="4" t="str">
        <f>IFERROR(IF(VLOOKUP($C161,'C'!$A$1:$AA$1998,18,FALSE)=1,"&lt;",""),"")</f>
        <v/>
      </c>
      <c r="T161" s="4" t="str">
        <f t="shared" si="160"/>
        <v/>
      </c>
      <c r="U161" s="4" t="str">
        <f t="shared" si="161"/>
        <v/>
      </c>
      <c r="V161" s="4" t="str">
        <f t="shared" si="162"/>
        <v/>
      </c>
      <c r="W161" s="4" t="str">
        <f t="shared" si="163"/>
        <v/>
      </c>
      <c r="X161" s="4" t="str">
        <f t="shared" si="164"/>
        <v/>
      </c>
      <c r="Y161" s="4" t="str">
        <f t="shared" si="165"/>
        <v/>
      </c>
      <c r="Z161" s="4" t="str">
        <f t="shared" si="166"/>
        <v/>
      </c>
      <c r="AA161" s="4" t="str">
        <f t="shared" si="167"/>
        <v/>
      </c>
      <c r="AB161" s="4" t="str">
        <f t="shared" si="168"/>
        <v/>
      </c>
      <c r="AC161" s="4" t="str">
        <f t="shared" si="169"/>
        <v/>
      </c>
      <c r="AD161" s="4" t="str">
        <f t="shared" si="170"/>
        <v/>
      </c>
      <c r="AE161" s="4" t="str">
        <f t="shared" si="171"/>
        <v/>
      </c>
      <c r="AI161" s="4">
        <f>IFERROR(IF(VLOOKUP(B161,E!$B$1:$AZ$300,16,FALSE)=0,1000000,VLOOKUP(B161,E!$B$1:$AZ$300,16,FALSE)),1000000)</f>
        <v>0.01</v>
      </c>
      <c r="AO161" s="57" t="str">
        <f>IF(AP161=-1,IF(SUM(AP161:AP163)=-3,0,(0.7*T161)),AP161)</f>
        <v/>
      </c>
      <c r="AP161" s="47" t="str">
        <f>IF(T161="",T161,IF(AND(U161="&lt;",T161&lt;=$AI161),-1,(IF(U161="&lt;",0.7*T161,T161))))</f>
        <v/>
      </c>
      <c r="AR161" s="57" t="str">
        <f>IF(AS161=-1,IF(SUM(AS161:AS163)=-3,0,(0.7*V161)),AS161)</f>
        <v/>
      </c>
      <c r="AS161" s="47" t="str">
        <f>IF(V161="",V161,IF(AND(W161="&lt;",V161&lt;=$AI161),-1,(IF(W161="&lt;",0.7*V161,V161))))</f>
        <v/>
      </c>
      <c r="AU161" s="57" t="str">
        <f>IF(AV161=-1,IF(SUM(AV161:AV163)=-3,0,(0.7*X161)),AV161)</f>
        <v/>
      </c>
      <c r="AV161" s="47" t="str">
        <f>IF(X161="",X161,IF(AND(Y161="&lt;",X161&lt;=$AI161),-1,(IF(Y161="&lt;",0.7*X161,X161))))</f>
        <v/>
      </c>
      <c r="AX161" s="57" t="str">
        <f>IF(AY161=-1,IF(SUM(AY161:AY163)=-3,0,(0.7*Z161)),AY161)</f>
        <v/>
      </c>
      <c r="AY161" s="47" t="str">
        <f>IF(Z161="",Z161,IF(AND(AA161="&lt;",Z161&lt;=$AI161),-1,(IF(AA161="&lt;",0.7*Z161,Z161))))</f>
        <v/>
      </c>
      <c r="BA161" s="57" t="str">
        <f>IF(BB161=-1,IF(SUM(BB161:BB163)=-3,0,(0.7*AB161)),BB161)</f>
        <v/>
      </c>
      <c r="BB161" s="47" t="str">
        <f>IF(AB161="",AB161,IF(AND(AC161="&lt;",AB161&lt;=$AI161),-1,(IF(AC161="&lt;",0.7*AB161,AB161))))</f>
        <v/>
      </c>
      <c r="BD161" s="57" t="str">
        <f>IF(BE161=-1,IF(SUM(BE161:BE163)=-3,0,(0.7*AD161)),BE161)</f>
        <v/>
      </c>
      <c r="BE161" s="47" t="str">
        <f>IF(AD161="",AD161,IF(AND(AE161="&lt;",AD161&lt;=$AI161),-1,(IF(AE161="&lt;",0.7*AD161,AD161))))</f>
        <v/>
      </c>
      <c r="BJ161" s="4" t="str">
        <f t="shared" si="172"/>
        <v/>
      </c>
      <c r="BM161" s="4" t="str">
        <f t="shared" si="143"/>
        <v/>
      </c>
      <c r="BP161" s="4" t="str">
        <f t="shared" si="144"/>
        <v/>
      </c>
      <c r="BS161" s="4" t="str">
        <f t="shared" si="145"/>
        <v/>
      </c>
      <c r="BV161" s="4" t="str">
        <f t="shared" si="146"/>
        <v/>
      </c>
      <c r="BY161" s="4" t="str">
        <f t="shared" si="147"/>
        <v/>
      </c>
    </row>
    <row r="162" spans="1:77" x14ac:dyDescent="0.2">
      <c r="A162" s="4" t="s">
        <v>96</v>
      </c>
      <c r="B162" s="4">
        <v>633</v>
      </c>
      <c r="C162" s="4" t="str">
        <f t="shared" si="137"/>
        <v>urn:immetingen:parameter:id:633</v>
      </c>
      <c r="D162" s="4" t="str">
        <f>IFERROR(IF(VLOOKUP($C162,'C'!$A$1:$AA$1998,4,FALSE)=0,IF(VLOOKUP($C162,'C'!$A$1:$AA$1998,7,FALSE)=0,IF(VLOOKUP($C162,'C'!$A$1:$AA$1998,10,FALSE)=0,IF(VLOOKUP($C162,'C'!$A$1:$AA$1998,13,FALSE)=0,IF(VLOOKUP($C162,'C'!$A$1:$AA$1998,16,FALSE)=0,VLOOKUP($C162,'C'!$A$1:$AA$1998,19,FALSE),VLOOKUP($C162,'C'!$A$1:$AA$1998,16,FALSE)),VLOOKUP($C162,'C'!$A$1:$AA$1998,13,FALSE)),VLOOKUP($C162,'C'!$A$1:$AA$1998,10,FALSE)),VLOOKUP($C162,'C'!$A$1:$AA$1998,7,FALSE)),VLOOKUP($C162,'C'!$A$1:$AA$1998,4,FALSE)),"")</f>
        <v/>
      </c>
      <c r="E162" s="4" t="str">
        <f>IFERROR(VLOOKUP($C162,'C'!$A$1:$AA$1998,2,FALSE),"")</f>
        <v/>
      </c>
      <c r="F162" s="4" t="str">
        <f>IFERROR(IF(VLOOKUP($C162,'C'!$A$1:$AA$1998,3,FALSE)=1,"&lt;",""),"")</f>
        <v/>
      </c>
      <c r="G162" s="4" t="str">
        <f>IFERROR(VLOOKUP($C162,'C'!$A$1:$AA$1998,5,FALSE),"")</f>
        <v/>
      </c>
      <c r="H162" s="4" t="str">
        <f>IFERROR(IF(VLOOKUP($C162,'C'!$A$1:$AA$1998,6,FALSE)=1,"&lt;",""),"")</f>
        <v/>
      </c>
      <c r="I162" s="4" t="str">
        <f>IFERROR(VLOOKUP($C162,'C'!$A$1:$AA$1998,8,FALSE), "")</f>
        <v/>
      </c>
      <c r="J162" s="4" t="str">
        <f>IFERROR(IF(VLOOKUP($C162,'C'!$A$1:$AA$1998,9,FALSE)=1,"&lt;",""),"")</f>
        <v/>
      </c>
      <c r="K162" s="4" t="str">
        <f>IFERROR(VLOOKUP($C162,'C'!$A$1:$AA$1998,11,FALSE),"")</f>
        <v/>
      </c>
      <c r="L162" s="4" t="str">
        <f>IFERROR(IF(VLOOKUP($C162,'C'!$A$1:$AA$1998,12,FALSE)=1,"&lt;",""),"")</f>
        <v/>
      </c>
      <c r="M162" s="4" t="str">
        <f>IFERROR(VLOOKUP($C162,'C'!$A$1:$AA$1998,14,FALSE),"")</f>
        <v/>
      </c>
      <c r="N162" s="4" t="str">
        <f>IFERROR(IF(VLOOKUP($C162,'C'!$A$1:$AA$1998,15,FALSE)=1,"&lt;",""),"")</f>
        <v/>
      </c>
      <c r="O162" s="4" t="str">
        <f>IFERROR(VLOOKUP($C162,'C'!$A$1:$AA$1998,17,FALSE),"")</f>
        <v/>
      </c>
      <c r="P162" s="4" t="str">
        <f>IFERROR(IF(VLOOKUP($C162,'C'!$A$1:$AA$1998,18,FALSE)=1,"&lt;",""),"")</f>
        <v/>
      </c>
      <c r="T162" s="4" t="str">
        <f t="shared" si="160"/>
        <v/>
      </c>
      <c r="U162" s="4" t="str">
        <f t="shared" si="161"/>
        <v/>
      </c>
      <c r="V162" s="4" t="str">
        <f t="shared" si="162"/>
        <v/>
      </c>
      <c r="W162" s="4" t="str">
        <f t="shared" si="163"/>
        <v/>
      </c>
      <c r="X162" s="4" t="str">
        <f t="shared" si="164"/>
        <v/>
      </c>
      <c r="Y162" s="4" t="str">
        <f t="shared" si="165"/>
        <v/>
      </c>
      <c r="Z162" s="4" t="str">
        <f t="shared" si="166"/>
        <v/>
      </c>
      <c r="AA162" s="4" t="str">
        <f t="shared" si="167"/>
        <v/>
      </c>
      <c r="AB162" s="4" t="str">
        <f t="shared" si="168"/>
        <v/>
      </c>
      <c r="AC162" s="4" t="str">
        <f t="shared" si="169"/>
        <v/>
      </c>
      <c r="AD162" s="4" t="str">
        <f t="shared" si="170"/>
        <v/>
      </c>
      <c r="AE162" s="4" t="str">
        <f t="shared" si="171"/>
        <v/>
      </c>
      <c r="AI162" s="4">
        <f>IFERROR(IF(VLOOKUP(B162,E!$B$1:$AZ$300,16,FALSE)=0,1000000,VLOOKUP(B162,E!$B$1:$AZ$300,16,FALSE)),1000000)</f>
        <v>0.01</v>
      </c>
      <c r="AO162" s="50" t="str">
        <f>IF(AP162=-1,IF(SUM(AP161:AP163)=-3,0,(0.7*T162)),AP162)</f>
        <v/>
      </c>
      <c r="AP162" s="49" t="str">
        <f>IF(T162="",T162,IF(AND(U162="&lt;",T162&lt;=$AI162),-1,(IF(U162="&lt;",0.7*T162,T162))))</f>
        <v/>
      </c>
      <c r="AR162" s="50" t="str">
        <f>IF(AS162=-1,IF(SUM(AS161:AS163)=-3,0,(0.7*V162)),AS162)</f>
        <v/>
      </c>
      <c r="AS162" s="49" t="str">
        <f>IF(V162="",V162,IF(AND(W162="&lt;",V162&lt;=$AI162),-1,(IF(W162="&lt;",0.7*V162,V162))))</f>
        <v/>
      </c>
      <c r="AU162" s="50" t="str">
        <f>IF(AV162=-1,IF(SUM(AV161:AV163)=-3,0,(0.7*X162)),AV162)</f>
        <v/>
      </c>
      <c r="AV162" s="49" t="str">
        <f>IF(X162="",X162,IF(AND(Y162="&lt;",X162&lt;=$AI162),-1,(IF(Y162="&lt;",0.7*X162,X162))))</f>
        <v/>
      </c>
      <c r="AX162" s="50" t="str">
        <f>IF(AY162=-1,IF(SUM(AY161:AY163)=-3,0,(0.7*Z162)),AY162)</f>
        <v/>
      </c>
      <c r="AY162" s="49" t="str">
        <f>IF(Z162="",Z162,IF(AND(AA162="&lt;",Z162&lt;=$AI162),-1,(IF(AA162="&lt;",0.7*Z162,Z162))))</f>
        <v/>
      </c>
      <c r="BA162" s="50" t="str">
        <f>IF(BB162=-1,IF(SUM(BB161:BB163)=-3,0,(0.7*AB162)),BB162)</f>
        <v/>
      </c>
      <c r="BB162" s="49" t="str">
        <f>IF(AB162="",AB162,IF(AND(AC162="&lt;",AB162&lt;=$AI162),-1,(IF(AC162="&lt;",0.7*AB162,AB162))))</f>
        <v/>
      </c>
      <c r="BD162" s="50" t="str">
        <f>IF(BE162=-1,IF(SUM(BE161:BE163)=-3,0,(0.7*AD162)),BE162)</f>
        <v/>
      </c>
      <c r="BE162" s="49" t="str">
        <f>IF(AD162="",AD162,IF(AND(AE162="&lt;",AD162&lt;=$AI162),-1,(IF(AE162="&lt;",0.7*AD162,AD162))))</f>
        <v/>
      </c>
      <c r="BJ162" s="4" t="str">
        <f t="shared" si="172"/>
        <v/>
      </c>
      <c r="BM162" s="4" t="str">
        <f t="shared" si="143"/>
        <v/>
      </c>
      <c r="BP162" s="4" t="str">
        <f t="shared" si="144"/>
        <v/>
      </c>
      <c r="BS162" s="4" t="str">
        <f t="shared" si="145"/>
        <v/>
      </c>
      <c r="BV162" s="4" t="str">
        <f t="shared" si="146"/>
        <v/>
      </c>
      <c r="BY162" s="4" t="str">
        <f t="shared" si="147"/>
        <v/>
      </c>
    </row>
    <row r="163" spans="1:77" x14ac:dyDescent="0.2">
      <c r="A163" s="4" t="s">
        <v>97</v>
      </c>
      <c r="B163" s="4">
        <v>704</v>
      </c>
      <c r="C163" s="4" t="str">
        <f t="shared" si="137"/>
        <v>urn:immetingen:parameter:id:704</v>
      </c>
      <c r="D163" s="4" t="str">
        <f>IFERROR(IF(VLOOKUP($C163,'C'!$A$1:$AA$1998,4,FALSE)=0,IF(VLOOKUP($C163,'C'!$A$1:$AA$1998,7,FALSE)=0,IF(VLOOKUP($C163,'C'!$A$1:$AA$1998,10,FALSE)=0,IF(VLOOKUP($C163,'C'!$A$1:$AA$1998,13,FALSE)=0,IF(VLOOKUP($C163,'C'!$A$1:$AA$1998,16,FALSE)=0,VLOOKUP($C163,'C'!$A$1:$AA$1998,19,FALSE),VLOOKUP($C163,'C'!$A$1:$AA$1998,16,FALSE)),VLOOKUP($C163,'C'!$A$1:$AA$1998,13,FALSE)),VLOOKUP($C163,'C'!$A$1:$AA$1998,10,FALSE)),VLOOKUP($C163,'C'!$A$1:$AA$1998,7,FALSE)),VLOOKUP($C163,'C'!$A$1:$AA$1998,4,FALSE)),"")</f>
        <v/>
      </c>
      <c r="E163" s="4" t="str">
        <f>IFERROR(VLOOKUP($C163,'C'!$A$1:$AA$1998,2,FALSE),"")</f>
        <v/>
      </c>
      <c r="F163" s="4" t="str">
        <f>IFERROR(IF(VLOOKUP($C163,'C'!$A$1:$AA$1998,3,FALSE)=1,"&lt;",""),"")</f>
        <v/>
      </c>
      <c r="G163" s="4" t="str">
        <f>IFERROR(VLOOKUP($C163,'C'!$A$1:$AA$1998,5,FALSE),"")</f>
        <v/>
      </c>
      <c r="H163" s="4" t="str">
        <f>IFERROR(IF(VLOOKUP($C163,'C'!$A$1:$AA$1998,6,FALSE)=1,"&lt;",""),"")</f>
        <v/>
      </c>
      <c r="I163" s="4" t="str">
        <f>IFERROR(VLOOKUP($C163,'C'!$A$1:$AA$1998,8,FALSE), "")</f>
        <v/>
      </c>
      <c r="J163" s="4" t="str">
        <f>IFERROR(IF(VLOOKUP($C163,'C'!$A$1:$AA$1998,9,FALSE)=1,"&lt;",""),"")</f>
        <v/>
      </c>
      <c r="K163" s="4" t="str">
        <f>IFERROR(VLOOKUP($C163,'C'!$A$1:$AA$1998,11,FALSE),"")</f>
        <v/>
      </c>
      <c r="L163" s="4" t="str">
        <f>IFERROR(IF(VLOOKUP($C163,'C'!$A$1:$AA$1998,12,FALSE)=1,"&lt;",""),"")</f>
        <v/>
      </c>
      <c r="M163" s="4" t="str">
        <f>IFERROR(VLOOKUP($C163,'C'!$A$1:$AA$1998,14,FALSE),"")</f>
        <v/>
      </c>
      <c r="N163" s="4" t="str">
        <f>IFERROR(IF(VLOOKUP($C163,'C'!$A$1:$AA$1998,15,FALSE)=1,"&lt;",""),"")</f>
        <v/>
      </c>
      <c r="O163" s="4" t="str">
        <f>IFERROR(VLOOKUP($C163,'C'!$A$1:$AA$1998,17,FALSE),"")</f>
        <v/>
      </c>
      <c r="P163" s="4" t="str">
        <f>IFERROR(IF(VLOOKUP($C163,'C'!$A$1:$AA$1998,18,FALSE)=1,"&lt;",""),"")</f>
        <v/>
      </c>
      <c r="T163" s="4" t="str">
        <f t="shared" si="160"/>
        <v/>
      </c>
      <c r="U163" s="4" t="str">
        <f t="shared" si="161"/>
        <v/>
      </c>
      <c r="V163" s="4" t="str">
        <f t="shared" si="162"/>
        <v/>
      </c>
      <c r="W163" s="4" t="str">
        <f t="shared" si="163"/>
        <v/>
      </c>
      <c r="X163" s="4" t="str">
        <f t="shared" si="164"/>
        <v/>
      </c>
      <c r="Y163" s="4" t="str">
        <f t="shared" si="165"/>
        <v/>
      </c>
      <c r="Z163" s="4" t="str">
        <f t="shared" si="166"/>
        <v/>
      </c>
      <c r="AA163" s="4" t="str">
        <f t="shared" si="167"/>
        <v/>
      </c>
      <c r="AB163" s="4" t="str">
        <f t="shared" si="168"/>
        <v/>
      </c>
      <c r="AC163" s="4" t="str">
        <f t="shared" si="169"/>
        <v/>
      </c>
      <c r="AD163" s="4" t="str">
        <f t="shared" si="170"/>
        <v/>
      </c>
      <c r="AE163" s="4" t="str">
        <f t="shared" si="171"/>
        <v/>
      </c>
      <c r="AI163" s="4">
        <f>IFERROR(IF(VLOOKUP(B163,E!$B$1:$AZ$300,16,FALSE)=0,1000000,VLOOKUP(B163,E!$B$1:$AZ$300,16,FALSE)),1000000)</f>
        <v>0.01</v>
      </c>
      <c r="AO163" s="52" t="str">
        <f>IF(AP163=-1,IF(SUM(AP161:AP163)=-3,0,(0.7*T163)),AP163)</f>
        <v/>
      </c>
      <c r="AP163" s="58" t="str">
        <f>IF(T163="",T163,IF(AND(U163="&lt;",T163&lt;=$AI163),-1,(IF(U163="&lt;",0.7*T163,T163))))</f>
        <v/>
      </c>
      <c r="AR163" s="52" t="str">
        <f>IF(AS163=-1,IF(SUM(AS161:AS163)=-3,0,(0.7*V163)),AS163)</f>
        <v/>
      </c>
      <c r="AS163" s="58" t="str">
        <f>IF(V163="",V163,IF(AND(W163="&lt;",V163&lt;=$AI163),-1,(IF(W163="&lt;",0.7*V163,V163))))</f>
        <v/>
      </c>
      <c r="AU163" s="52" t="str">
        <f>IF(AV163=-1,IF(SUM(AV161:AV163)=-3,0,(0.7*X163)),AV163)</f>
        <v/>
      </c>
      <c r="AV163" s="58" t="str">
        <f>IF(X163="",X163,IF(AND(Y163="&lt;",X163&lt;=$AI163),-1,(IF(Y163="&lt;",0.7*X163,X163))))</f>
        <v/>
      </c>
      <c r="AX163" s="52" t="str">
        <f>IF(AY163=-1,IF(SUM(AY161:AY163)=-3,0,(0.7*Z163)),AY163)</f>
        <v/>
      </c>
      <c r="AY163" s="58" t="str">
        <f>IF(Z163="",Z163,IF(AND(AA163="&lt;",Z163&lt;=$AI163),-1,(IF(AA163="&lt;",0.7*Z163,Z163))))</f>
        <v/>
      </c>
      <c r="BA163" s="52" t="str">
        <f>IF(BB163=-1,IF(SUM(BB161:BB163)=-3,0,(0.7*AB163)),BB163)</f>
        <v/>
      </c>
      <c r="BB163" s="58" t="str">
        <f>IF(AB163="",AB163,IF(AND(AC163="&lt;",AB163&lt;=$AI163),-1,(IF(AC163="&lt;",0.7*AB163,AB163))))</f>
        <v/>
      </c>
      <c r="BD163" s="52" t="str">
        <f>IF(BE163=-1,IF(SUM(BE161:BE163)=-3,0,(0.7*AD163)),BE163)</f>
        <v/>
      </c>
      <c r="BE163" s="58" t="str">
        <f>IF(AD163="",AD163,IF(AND(AE163="&lt;",AD163&lt;=$AI163),-1,(IF(AE163="&lt;",0.7*AD163,AD163))))</f>
        <v/>
      </c>
      <c r="BJ163" s="4" t="str">
        <f t="shared" si="172"/>
        <v/>
      </c>
      <c r="BM163" s="4" t="str">
        <f t="shared" si="143"/>
        <v/>
      </c>
      <c r="BP163" s="4" t="str">
        <f t="shared" si="144"/>
        <v/>
      </c>
      <c r="BS163" s="4" t="str">
        <f t="shared" si="145"/>
        <v/>
      </c>
      <c r="BV163" s="4" t="str">
        <f t="shared" si="146"/>
        <v/>
      </c>
      <c r="BY163" s="4" t="str">
        <f t="shared" si="147"/>
        <v/>
      </c>
    </row>
    <row r="164" spans="1:77" x14ac:dyDescent="0.2">
      <c r="A164" s="4" t="s">
        <v>1777</v>
      </c>
      <c r="B164" s="4">
        <v>689</v>
      </c>
      <c r="C164" s="4" t="str">
        <f t="shared" si="137"/>
        <v>urn:immetingen:parameter:id:689</v>
      </c>
      <c r="D164" s="38">
        <v>14</v>
      </c>
      <c r="E164" s="4" t="str">
        <f>IFERROR(VLOOKUP($C164,'C'!$A$1:$AA$1998,2,FALSE),"")</f>
        <v/>
      </c>
      <c r="F164" s="4" t="str">
        <f>IFERROR(IF(VLOOKUP($C164,'C'!$A$1:$AA$1998,3,FALSE)=1,"&lt;",""),"")</f>
        <v/>
      </c>
      <c r="G164" s="4" t="str">
        <f>IFERROR(VLOOKUP($C164,'C'!$A$1:$AA$1998,5,FALSE),"")</f>
        <v/>
      </c>
      <c r="H164" s="4" t="str">
        <f>IFERROR(IF(VLOOKUP($C164,'C'!$A$1:$AA$1998,6,FALSE)=1,"&lt;",""),"")</f>
        <v/>
      </c>
      <c r="I164" s="4" t="str">
        <f>IFERROR(VLOOKUP($C164,'C'!$A$1:$AA$1998,8,FALSE), "")</f>
        <v/>
      </c>
      <c r="J164" s="4" t="str">
        <f>IFERROR(IF(VLOOKUP($C164,'C'!$A$1:$AA$1998,9,FALSE)=1,"&lt;",""),"")</f>
        <v/>
      </c>
      <c r="K164" s="4" t="str">
        <f>IFERROR(VLOOKUP($C164,'C'!$A$1:$AA$1998,11,FALSE),"")</f>
        <v/>
      </c>
      <c r="L164" s="4" t="str">
        <f>IFERROR(IF(VLOOKUP($C164,'C'!$A$1:$AA$1998,12,FALSE)=1,"&lt;",""),"")</f>
        <v/>
      </c>
      <c r="M164" s="4" t="str">
        <f>IFERROR(VLOOKUP($C164,'C'!$A$1:$AA$1998,14,FALSE),"")</f>
        <v/>
      </c>
      <c r="N164" s="4" t="str">
        <f>IFERROR(IF(VLOOKUP($C164,'C'!$A$1:$AA$1998,15,FALSE)=1,"&lt;",""),"")</f>
        <v/>
      </c>
      <c r="O164" s="4" t="str">
        <f>IFERROR(VLOOKUP($C164,'C'!$A$1:$AA$1998,17,FALSE),"")</f>
        <v/>
      </c>
      <c r="P164" s="4" t="str">
        <f>IFERROR(IF(VLOOKUP($C164,'C'!$A$1:$AA$1998,18,FALSE)=1,"&lt;",""),"")</f>
        <v/>
      </c>
      <c r="T164" s="4" t="str">
        <f t="shared" si="160"/>
        <v/>
      </c>
      <c r="U164" s="4" t="str">
        <f t="shared" si="161"/>
        <v/>
      </c>
      <c r="V164" s="4" t="str">
        <f t="shared" si="162"/>
        <v/>
      </c>
      <c r="W164" s="4" t="str">
        <f t="shared" si="163"/>
        <v/>
      </c>
      <c r="X164" s="4" t="str">
        <f t="shared" si="164"/>
        <v/>
      </c>
      <c r="Y164" s="4" t="str">
        <f t="shared" si="165"/>
        <v/>
      </c>
      <c r="Z164" s="4" t="str">
        <f t="shared" si="166"/>
        <v/>
      </c>
      <c r="AA164" s="4" t="str">
        <f t="shared" si="167"/>
        <v/>
      </c>
      <c r="AB164" s="4" t="str">
        <f t="shared" si="168"/>
        <v/>
      </c>
      <c r="AC164" s="4" t="str">
        <f t="shared" si="169"/>
        <v/>
      </c>
      <c r="AD164" s="4" t="str">
        <f t="shared" si="170"/>
        <v/>
      </c>
      <c r="AE164" s="4" t="str">
        <f t="shared" si="171"/>
        <v/>
      </c>
      <c r="AI164" s="4">
        <f>IFERROR(IF(VLOOKUP(B164,E!$B$1:$AZ$300,16,FALSE)=0,1000000,VLOOKUP(B164,E!$B$1:$AZ$300,16,FALSE)),1000000)</f>
        <v>0.03</v>
      </c>
      <c r="AO164" s="59">
        <f>SUM(AO161:AO163)</f>
        <v>0</v>
      </c>
      <c r="AP164" s="60" t="str">
        <f>IF(T160="","",IF(AO164=0,SUM(T160:T162),AO164))</f>
        <v/>
      </c>
      <c r="AR164" s="59">
        <f>SUM(AR161:AR163)</f>
        <v>0</v>
      </c>
      <c r="AS164" s="60" t="str">
        <f>IF(V160="","",IF(AR164=0,SUM(V160:V162),AR164))</f>
        <v/>
      </c>
      <c r="AU164" s="59">
        <f>SUM(AU161:AU163)</f>
        <v>0</v>
      </c>
      <c r="AV164" s="60" t="str">
        <f>IF(X160="","",IF(AU164=0,SUM(X160:X162),AU164))</f>
        <v/>
      </c>
      <c r="AX164" s="59">
        <f>SUM(AX161:AX163)</f>
        <v>0</v>
      </c>
      <c r="AY164" s="60" t="str">
        <f>IF(Z160="","",IF(AX164=0,SUM(Z160:Z162),AX164))</f>
        <v/>
      </c>
      <c r="BA164" s="59">
        <f>SUM(BA161:BA163)</f>
        <v>0</v>
      </c>
      <c r="BB164" s="60" t="str">
        <f>IF(AB160="","",IF(BA164=0,SUM(AB160:AB162),BA164))</f>
        <v/>
      </c>
      <c r="BD164" s="59">
        <f>SUM(BD161:BD163)</f>
        <v>0</v>
      </c>
      <c r="BE164" s="60" t="str">
        <f>IF(AD160="","",IF(BD164=0,SUM(AD160:AD162),BD164))</f>
        <v/>
      </c>
      <c r="BJ164" s="4">
        <f t="shared" si="172"/>
        <v>-1</v>
      </c>
      <c r="BM164" s="4">
        <f t="shared" si="143"/>
        <v>-1</v>
      </c>
      <c r="BP164" s="4">
        <f t="shared" si="144"/>
        <v>-1</v>
      </c>
      <c r="BS164" s="4">
        <f t="shared" si="145"/>
        <v>-1</v>
      </c>
      <c r="BV164" s="4">
        <f t="shared" si="146"/>
        <v>-1</v>
      </c>
      <c r="BY164" s="4">
        <f t="shared" si="147"/>
        <v>-1</v>
      </c>
    </row>
    <row r="165" spans="1:77" x14ac:dyDescent="0.2">
      <c r="A165" s="4" t="s">
        <v>99</v>
      </c>
      <c r="B165" s="4">
        <v>907</v>
      </c>
      <c r="C165" s="4" t="str">
        <f t="shared" si="137"/>
        <v>urn:immetingen:parameter:id:907</v>
      </c>
      <c r="D165" s="38">
        <v>14</v>
      </c>
      <c r="E165" s="4" t="str">
        <f>IFERROR(VLOOKUP($C165,'C'!$A$1:$AA$1998,2,FALSE),"")</f>
        <v/>
      </c>
      <c r="F165" s="4" t="str">
        <f>IFERROR(IF(VLOOKUP($C165,'C'!$A$1:$AA$1998,3,FALSE)=1,"&lt;",""),"")</f>
        <v/>
      </c>
      <c r="G165" s="4" t="str">
        <f>IFERROR(VLOOKUP($C165,'C'!$A$1:$AA$1998,5,FALSE),"")</f>
        <v/>
      </c>
      <c r="H165" s="4" t="str">
        <f>IFERROR(IF(VLOOKUP($C165,'C'!$A$1:$AA$1998,6,FALSE)=1,"&lt;",""),"")</f>
        <v/>
      </c>
      <c r="I165" s="4" t="str">
        <f>IFERROR(VLOOKUP($C165,'C'!$A$1:$AA$1998,8,FALSE), "")</f>
        <v/>
      </c>
      <c r="J165" s="4" t="str">
        <f>IFERROR(IF(VLOOKUP($C165,'C'!$A$1:$AA$1998,9,FALSE)=1,"&lt;",""),"")</f>
        <v/>
      </c>
      <c r="K165" s="4" t="str">
        <f>IFERROR(VLOOKUP($C165,'C'!$A$1:$AA$1998,11,FALSE),"")</f>
        <v/>
      </c>
      <c r="L165" s="4" t="str">
        <f>IFERROR(IF(VLOOKUP($C165,'C'!$A$1:$AA$1998,12,FALSE)=1,"&lt;",""),"")</f>
        <v/>
      </c>
      <c r="M165" s="4" t="str">
        <f>IFERROR(VLOOKUP($C165,'C'!$A$1:$AA$1998,14,FALSE),"")</f>
        <v/>
      </c>
      <c r="N165" s="4" t="str">
        <f>IFERROR(IF(VLOOKUP($C165,'C'!$A$1:$AA$1998,15,FALSE)=1,"&lt;",""),"")</f>
        <v/>
      </c>
      <c r="O165" s="4" t="str">
        <f>IFERROR(VLOOKUP($C165,'C'!$A$1:$AA$1998,17,FALSE),"")</f>
        <v/>
      </c>
      <c r="P165" s="4" t="str">
        <f>IFERROR(IF(VLOOKUP($C165,'C'!$A$1:$AA$1998,18,FALSE)=1,"&lt;",""),"")</f>
        <v/>
      </c>
      <c r="T165" s="4" t="str">
        <f t="shared" si="160"/>
        <v/>
      </c>
      <c r="U165" s="4" t="str">
        <f t="shared" si="161"/>
        <v/>
      </c>
      <c r="V165" s="4" t="str">
        <f t="shared" si="162"/>
        <v/>
      </c>
      <c r="W165" s="4" t="str">
        <f t="shared" si="163"/>
        <v/>
      </c>
      <c r="X165" s="4" t="str">
        <f t="shared" si="164"/>
        <v/>
      </c>
      <c r="Y165" s="4" t="str">
        <f t="shared" si="165"/>
        <v/>
      </c>
      <c r="Z165" s="4" t="str">
        <f t="shared" si="166"/>
        <v/>
      </c>
      <c r="AA165" s="4" t="str">
        <f t="shared" si="167"/>
        <v/>
      </c>
      <c r="AB165" s="4" t="str">
        <f t="shared" si="168"/>
        <v/>
      </c>
      <c r="AC165" s="4" t="str">
        <f t="shared" si="169"/>
        <v/>
      </c>
      <c r="AD165" s="4" t="str">
        <f t="shared" si="170"/>
        <v/>
      </c>
      <c r="AE165" s="4" t="str">
        <f t="shared" si="171"/>
        <v/>
      </c>
      <c r="AI165" s="4">
        <f>IFERROR(IF(VLOOKUP(B165,E!$B$1:$AZ$300,16,FALSE)=0,1000000,VLOOKUP(B165,E!$B$1:$AZ$300,16,FALSE)),1000000)</f>
        <v>1000000000</v>
      </c>
      <c r="AO165" s="4" t="str">
        <f>IF(T165="",T165,IF(AND(U165="&lt;",T165&lt;=$AI165),-1,(IF(U165="&lt;",0.7*T165,T165))))</f>
        <v/>
      </c>
      <c r="AR165" s="4" t="str">
        <f t="shared" ref="AR165:AR166" si="183">IF(V165="",V165,IF(AND(W165="&lt;",V165&lt;=$AI165),-1,(IF(W165="&lt;",0.7*V165,V165))))</f>
        <v/>
      </c>
      <c r="AU165" s="4" t="str">
        <f t="shared" ref="AU165:AU166" si="184">IF(X165="",X165,IF(AND(Y165="&lt;",X165&lt;=$AI165),-1,(IF(Y165="&lt;",0.7*X165,X165))))</f>
        <v/>
      </c>
      <c r="AX165" s="4" t="str">
        <f t="shared" ref="AX165:AX166" si="185">IF(Z165="",Z165,IF(AND(AA165="&lt;",Z165&lt;=$AI165),-1,(IF(AA165="&lt;",0.7*Z165,Z165))))</f>
        <v/>
      </c>
      <c r="BA165" s="4" t="str">
        <f t="shared" ref="BA165:BA166" si="186">IF(AB165="",AB165,IF(AND(AC165="&lt;",AB165&lt;=$AI165),-1,(IF(AC165="&lt;",0.7*AB165,AB165))))</f>
        <v/>
      </c>
      <c r="BD165" s="4" t="str">
        <f t="shared" ref="BD165:BD166" si="187">IF(AD165="",AD165,IF(AND(AE165="&lt;",AD165&lt;=$AI165),-1,(IF(AE165="&lt;",0.7*AD165,AD165))))</f>
        <v/>
      </c>
      <c r="BJ165" s="4" t="str">
        <f t="shared" si="172"/>
        <v/>
      </c>
      <c r="BM165" s="4" t="str">
        <f t="shared" si="143"/>
        <v/>
      </c>
      <c r="BP165" s="4" t="str">
        <f t="shared" si="144"/>
        <v/>
      </c>
      <c r="BS165" s="4" t="str">
        <f t="shared" si="145"/>
        <v/>
      </c>
      <c r="BV165" s="4" t="str">
        <f t="shared" si="146"/>
        <v/>
      </c>
      <c r="BY165" s="4" t="str">
        <f t="shared" si="147"/>
        <v/>
      </c>
    </row>
    <row r="166" spans="1:77" x14ac:dyDescent="0.2">
      <c r="A166" s="4" t="s">
        <v>98</v>
      </c>
      <c r="B166" s="4">
        <v>1521</v>
      </c>
      <c r="C166" s="4" t="str">
        <f t="shared" si="137"/>
        <v>urn:immetingen:parameter:id:1521</v>
      </c>
      <c r="D166" s="4" t="str">
        <f>IFERROR(IF(VLOOKUP($C166,'C'!$A$1:$AA$1998,4,FALSE)=0,IF(VLOOKUP($C166,'C'!$A$1:$AA$1998,7,FALSE)=0,IF(VLOOKUP($C166,'C'!$A$1:$AA$1998,10,FALSE)=0,IF(VLOOKUP($C166,'C'!$A$1:$AA$1998,13,FALSE)=0,IF(VLOOKUP($C166,'C'!$A$1:$AA$1998,16,FALSE)=0,VLOOKUP($C166,'C'!$A$1:$AA$1998,19,FALSE),VLOOKUP($C166,'C'!$A$1:$AA$1998,16,FALSE)),VLOOKUP($C166,'C'!$A$1:$AA$1998,13,FALSE)),VLOOKUP($C166,'C'!$A$1:$AA$1998,10,FALSE)),VLOOKUP($C166,'C'!$A$1:$AA$1998,7,FALSE)),VLOOKUP($C166,'C'!$A$1:$AA$1998,4,FALSE)),"")</f>
        <v/>
      </c>
      <c r="E166" s="4" t="str">
        <f>IFERROR(VLOOKUP($C166,'C'!$A$1:$AA$1998,2,FALSE),"")</f>
        <v/>
      </c>
      <c r="F166" s="4" t="str">
        <f>IFERROR(IF(VLOOKUP($C166,'C'!$A$1:$AA$1998,3,FALSE)=1,"&lt;",""),"")</f>
        <v/>
      </c>
      <c r="G166" s="4" t="str">
        <f>IFERROR(VLOOKUP($C166,'C'!$A$1:$AA$1998,5,FALSE),"")</f>
        <v/>
      </c>
      <c r="H166" s="4" t="str">
        <f>IFERROR(IF(VLOOKUP($C166,'C'!$A$1:$AA$1998,6,FALSE)=1,"&lt;",""),"")</f>
        <v/>
      </c>
      <c r="I166" s="4" t="str">
        <f>IFERROR(VLOOKUP($C166,'C'!$A$1:$AA$1998,8,FALSE), "")</f>
        <v/>
      </c>
      <c r="J166" s="4" t="str">
        <f>IFERROR(IF(VLOOKUP($C166,'C'!$A$1:$AA$1998,9,FALSE)=1,"&lt;",""),"")</f>
        <v/>
      </c>
      <c r="K166" s="4" t="str">
        <f>IFERROR(VLOOKUP($C166,'C'!$A$1:$AA$1998,11,FALSE),"")</f>
        <v/>
      </c>
      <c r="L166" s="4" t="str">
        <f>IFERROR(IF(VLOOKUP($C166,'C'!$A$1:$AA$1998,12,FALSE)=1,"&lt;",""),"")</f>
        <v/>
      </c>
      <c r="M166" s="4" t="str">
        <f>IFERROR(VLOOKUP($C166,'C'!$A$1:$AA$1998,14,FALSE),"")</f>
        <v/>
      </c>
      <c r="N166" s="4" t="str">
        <f>IFERROR(IF(VLOOKUP($C166,'C'!$A$1:$AA$1998,15,FALSE)=1,"&lt;",""),"")</f>
        <v/>
      </c>
      <c r="O166" s="4" t="str">
        <f>IFERROR(VLOOKUP($C166,'C'!$A$1:$AA$1998,17,FALSE),"")</f>
        <v/>
      </c>
      <c r="P166" s="4" t="str">
        <f>IFERROR(IF(VLOOKUP($C166,'C'!$A$1:$AA$1998,18,FALSE)=1,"&lt;",""),"")</f>
        <v/>
      </c>
      <c r="T166" s="4" t="str">
        <f t="shared" si="160"/>
        <v/>
      </c>
      <c r="U166" s="4" t="str">
        <f t="shared" si="161"/>
        <v/>
      </c>
      <c r="V166" s="4" t="str">
        <f t="shared" si="162"/>
        <v/>
      </c>
      <c r="W166" s="4" t="str">
        <f t="shared" si="163"/>
        <v/>
      </c>
      <c r="X166" s="4" t="str">
        <f t="shared" si="164"/>
        <v/>
      </c>
      <c r="Y166" s="4" t="str">
        <f t="shared" si="165"/>
        <v/>
      </c>
      <c r="Z166" s="4" t="str">
        <f t="shared" si="166"/>
        <v/>
      </c>
      <c r="AA166" s="4" t="str">
        <f t="shared" si="167"/>
        <v/>
      </c>
      <c r="AB166" s="4" t="str">
        <f t="shared" si="168"/>
        <v/>
      </c>
      <c r="AC166" s="4" t="str">
        <f t="shared" si="169"/>
        <v/>
      </c>
      <c r="AD166" s="4" t="str">
        <f t="shared" si="170"/>
        <v/>
      </c>
      <c r="AE166" s="4" t="str">
        <f t="shared" si="171"/>
        <v/>
      </c>
      <c r="AI166" s="4">
        <f>IFERROR(IF(VLOOKUP(B166,E!$B$1:$AZ$300,16,FALSE)=0,1000000,VLOOKUP(B166,E!$B$1:$AZ$300,16,FALSE)),1000000)</f>
        <v>1000000000</v>
      </c>
      <c r="AO166" s="4" t="str">
        <f>IF(T166="",T166,IF(AND(U166="&lt;",T166&lt;=$AI166),-1,(IF(U166="&lt;",0.7*T166,T166))))</f>
        <v/>
      </c>
      <c r="AR166" s="4" t="str">
        <f t="shared" si="183"/>
        <v/>
      </c>
      <c r="AU166" s="4" t="str">
        <f t="shared" si="184"/>
        <v/>
      </c>
      <c r="AX166" s="4" t="str">
        <f t="shared" si="185"/>
        <v/>
      </c>
      <c r="BA166" s="4" t="str">
        <f t="shared" si="186"/>
        <v/>
      </c>
      <c r="BD166" s="4" t="str">
        <f t="shared" si="187"/>
        <v/>
      </c>
      <c r="BJ166" s="4" t="str">
        <f t="shared" si="172"/>
        <v/>
      </c>
      <c r="BM166" s="4" t="str">
        <f t="shared" si="143"/>
        <v/>
      </c>
      <c r="BP166" s="4" t="str">
        <f t="shared" si="144"/>
        <v/>
      </c>
      <c r="BS166" s="4" t="str">
        <f t="shared" si="145"/>
        <v/>
      </c>
      <c r="BV166" s="4" t="str">
        <f t="shared" si="146"/>
        <v/>
      </c>
      <c r="BY166" s="4" t="str">
        <f t="shared" si="147"/>
        <v/>
      </c>
    </row>
    <row r="167" spans="1:77" x14ac:dyDescent="0.2">
      <c r="A167" s="4" t="s">
        <v>100</v>
      </c>
      <c r="B167" s="4">
        <v>271</v>
      </c>
      <c r="C167" s="4" t="str">
        <f t="shared" si="137"/>
        <v>urn:immetingen:parameter:id:271</v>
      </c>
      <c r="D167" s="4" t="str">
        <f>IFERROR(IF(VLOOKUP($C167,'C'!$A$1:$AA$1998,4,FALSE)=0,IF(VLOOKUP($C167,'C'!$A$1:$AA$1998,7,FALSE)=0,IF(VLOOKUP($C167,'C'!$A$1:$AA$1998,10,FALSE)=0,IF(VLOOKUP($C167,'C'!$A$1:$AA$1998,13,FALSE)=0,IF(VLOOKUP($C167,'C'!$A$1:$AA$1998,16,FALSE)=0,VLOOKUP($C167,'C'!$A$1:$AA$1998,19,FALSE),VLOOKUP($C167,'C'!$A$1:$AA$1998,16,FALSE)),VLOOKUP($C167,'C'!$A$1:$AA$1998,13,FALSE)),VLOOKUP($C167,'C'!$A$1:$AA$1998,10,FALSE)),VLOOKUP($C167,'C'!$A$1:$AA$1998,7,FALSE)),VLOOKUP($C167,'C'!$A$1:$AA$1998,4,FALSE)),"")</f>
        <v/>
      </c>
      <c r="E167" s="4" t="str">
        <f>IFERROR(VLOOKUP($C167,'C'!$A$1:$AA$1998,2,FALSE),"")</f>
        <v/>
      </c>
      <c r="F167" s="4" t="str">
        <f>IFERROR(IF(VLOOKUP($C167,'C'!$A$1:$AA$1998,3,FALSE)=1,"&lt;",""),"")</f>
        <v/>
      </c>
      <c r="G167" s="4" t="str">
        <f>IFERROR(VLOOKUP($C167,'C'!$A$1:$AA$1998,5,FALSE),"")</f>
        <v/>
      </c>
      <c r="H167" s="4" t="str">
        <f>IFERROR(IF(VLOOKUP($C167,'C'!$A$1:$AA$1998,6,FALSE)=1,"&lt;",""),"")</f>
        <v/>
      </c>
      <c r="I167" s="4" t="str">
        <f>IFERROR(VLOOKUP($C167,'C'!$A$1:$AA$1998,8,FALSE), "")</f>
        <v/>
      </c>
      <c r="J167" s="4" t="str">
        <f>IFERROR(IF(VLOOKUP($C167,'C'!$A$1:$AA$1998,9,FALSE)=1,"&lt;",""),"")</f>
        <v/>
      </c>
      <c r="K167" s="4" t="str">
        <f>IFERROR(VLOOKUP($C167,'C'!$A$1:$AA$1998,11,FALSE),"")</f>
        <v/>
      </c>
      <c r="L167" s="4" t="str">
        <f>IFERROR(IF(VLOOKUP($C167,'C'!$A$1:$AA$1998,12,FALSE)=1,"&lt;",""),"")</f>
        <v/>
      </c>
      <c r="M167" s="4" t="str">
        <f>IFERROR(VLOOKUP($C167,'C'!$A$1:$AA$1998,14,FALSE),"")</f>
        <v/>
      </c>
      <c r="N167" s="4" t="str">
        <f>IFERROR(IF(VLOOKUP($C167,'C'!$A$1:$AA$1998,15,FALSE)=1,"&lt;",""),"")</f>
        <v/>
      </c>
      <c r="O167" s="4" t="str">
        <f>IFERROR(VLOOKUP($C167,'C'!$A$1:$AA$1998,17,FALSE),"")</f>
        <v/>
      </c>
      <c r="P167" s="4" t="str">
        <f>IFERROR(IF(VLOOKUP($C167,'C'!$A$1:$AA$1998,18,FALSE)=1,"&lt;",""),"")</f>
        <v/>
      </c>
      <c r="T167" s="4" t="str">
        <f t="shared" si="160"/>
        <v/>
      </c>
      <c r="U167" s="4" t="str">
        <f t="shared" si="161"/>
        <v/>
      </c>
      <c r="V167" s="4" t="str">
        <f t="shared" si="162"/>
        <v/>
      </c>
      <c r="W167" s="4" t="str">
        <f t="shared" si="163"/>
        <v/>
      </c>
      <c r="X167" s="4" t="str">
        <f t="shared" si="164"/>
        <v/>
      </c>
      <c r="Y167" s="4" t="str">
        <f t="shared" si="165"/>
        <v/>
      </c>
      <c r="Z167" s="4" t="str">
        <f t="shared" si="166"/>
        <v/>
      </c>
      <c r="AA167" s="4" t="str">
        <f t="shared" si="167"/>
        <v/>
      </c>
      <c r="AB167" s="4" t="str">
        <f t="shared" si="168"/>
        <v/>
      </c>
      <c r="AC167" s="4" t="str">
        <f t="shared" si="169"/>
        <v/>
      </c>
      <c r="AD167" s="4" t="str">
        <f t="shared" si="170"/>
        <v/>
      </c>
      <c r="AE167" s="4" t="str">
        <f t="shared" si="171"/>
        <v/>
      </c>
      <c r="AI167" s="4">
        <f>IFERROR(IF(VLOOKUP(B167,E!$B$1:$AZ$300,16,FALSE)=0,1000000,VLOOKUP(B167,E!$B$1:$AZ$300,16,FALSE)),1000000)</f>
        <v>0.01</v>
      </c>
      <c r="AO167" s="57" t="str">
        <f>IF(AP167=-1,IF(SUM($AP$167:$AP$170)=-4,0,(0.7*T167)),AP167)</f>
        <v/>
      </c>
      <c r="AP167" s="47" t="str">
        <f>IF(T167="",T167,IF(AND(U167="&lt;",T167&lt;=$AI167),-1,(IF(U167="&lt;",0.7*T167,T167))))</f>
        <v/>
      </c>
      <c r="AR167" s="57" t="str">
        <f>IF(AS167=-1,IF(SUM($AS$167:$AS$170)=-4,0,(0.7*V167)),AS167)</f>
        <v/>
      </c>
      <c r="AS167" s="47" t="str">
        <f>IF(V167="",V167,IF(AND(W167="&lt;",V167&lt;=$AI167),-1,(IF(W167="&lt;",0.7*V167,V167))))</f>
        <v/>
      </c>
      <c r="AU167" s="57" t="str">
        <f>IF(AV167=-1,IF(SUM($AV$167:$AV$170)=-4,0,(0.7*X167)),AV167)</f>
        <v/>
      </c>
      <c r="AV167" s="47" t="str">
        <f>IF(X167="",X167,IF(AND(Y167="&lt;",X167&lt;=$AI167),-1,(IF(Y167="&lt;",0.7*X167,X167))))</f>
        <v/>
      </c>
      <c r="AX167" s="57" t="str">
        <f>IF(AY167=-1,IF(SUM($AY$167:$AY$170)=-4,0,(0.7*Z167)),AY167)</f>
        <v/>
      </c>
      <c r="AY167" s="47" t="str">
        <f>IF(Z167="",Z167,IF(AND(AA167="&lt;",Z167&lt;=$AI167),-1,(IF(AA167="&lt;",0.7*Z167,Z167))))</f>
        <v/>
      </c>
      <c r="BA167" s="57" t="str">
        <f>IF(BB167=-1,IF(SUM($BB$167:$BB$170)=-4,0,(0.7*AB167)),BB167)</f>
        <v/>
      </c>
      <c r="BB167" s="47" t="str">
        <f>IF(AB167="",AB167,IF(AND(AC167="&lt;",AB167&lt;=$AI167),-1,(IF(AC167="&lt;",0.7*AB167,AB167))))</f>
        <v/>
      </c>
      <c r="BD167" s="57" t="str">
        <f>IF(BE167=-1,IF(SUM($BE$167:$BE$170)=-4,0,(0.7*AD167)),BE167)</f>
        <v/>
      </c>
      <c r="BE167" s="47" t="str">
        <f>IF(AD167="",AD167,IF(AND(AE167="&lt;",AD167&lt;=$AI167),-1,(IF(AE167="&lt;",0.7*AD167,AD167))))</f>
        <v/>
      </c>
      <c r="BJ167" s="4" t="str">
        <f t="shared" si="172"/>
        <v/>
      </c>
      <c r="BM167" s="4" t="str">
        <f t="shared" si="143"/>
        <v/>
      </c>
      <c r="BP167" s="4" t="str">
        <f t="shared" si="144"/>
        <v/>
      </c>
      <c r="BS167" s="4" t="str">
        <f t="shared" si="145"/>
        <v/>
      </c>
      <c r="BV167" s="4" t="str">
        <f t="shared" si="146"/>
        <v/>
      </c>
      <c r="BY167" s="4" t="str">
        <f t="shared" si="147"/>
        <v/>
      </c>
    </row>
    <row r="168" spans="1:77" x14ac:dyDescent="0.2">
      <c r="A168" s="4" t="s">
        <v>101</v>
      </c>
      <c r="B168" s="4">
        <v>366</v>
      </c>
      <c r="C168" s="4" t="str">
        <f t="shared" si="137"/>
        <v>urn:immetingen:parameter:id:366</v>
      </c>
      <c r="D168" s="4" t="str">
        <f>IFERROR(IF(VLOOKUP($C168,'C'!$A$1:$AA$1998,4,FALSE)=0,IF(VLOOKUP($C168,'C'!$A$1:$AA$1998,7,FALSE)=0,IF(VLOOKUP($C168,'C'!$A$1:$AA$1998,10,FALSE)=0,IF(VLOOKUP($C168,'C'!$A$1:$AA$1998,13,FALSE)=0,IF(VLOOKUP($C168,'C'!$A$1:$AA$1998,16,FALSE)=0,VLOOKUP($C168,'C'!$A$1:$AA$1998,19,FALSE),VLOOKUP($C168,'C'!$A$1:$AA$1998,16,FALSE)),VLOOKUP($C168,'C'!$A$1:$AA$1998,13,FALSE)),VLOOKUP($C168,'C'!$A$1:$AA$1998,10,FALSE)),VLOOKUP($C168,'C'!$A$1:$AA$1998,7,FALSE)),VLOOKUP($C168,'C'!$A$1:$AA$1998,4,FALSE)),"")</f>
        <v/>
      </c>
      <c r="E168" s="4" t="str">
        <f>IFERROR(VLOOKUP($C168,'C'!$A$1:$AA$1998,2,FALSE),"")</f>
        <v/>
      </c>
      <c r="F168" s="4" t="str">
        <f>IFERROR(IF(VLOOKUP($C168,'C'!$A$1:$AA$1998,3,FALSE)=1,"&lt;",""),"")</f>
        <v/>
      </c>
      <c r="G168" s="4" t="str">
        <f>IFERROR(VLOOKUP($C168,'C'!$A$1:$AA$1998,5,FALSE),"")</f>
        <v/>
      </c>
      <c r="H168" s="4" t="str">
        <f>IFERROR(IF(VLOOKUP($C168,'C'!$A$1:$AA$1998,6,FALSE)=1,"&lt;",""),"")</f>
        <v/>
      </c>
      <c r="I168" s="4" t="str">
        <f>IFERROR(VLOOKUP($C168,'C'!$A$1:$AA$1998,8,FALSE), "")</f>
        <v/>
      </c>
      <c r="J168" s="4" t="str">
        <f>IFERROR(IF(VLOOKUP($C168,'C'!$A$1:$AA$1998,9,FALSE)=1,"&lt;",""),"")</f>
        <v/>
      </c>
      <c r="K168" s="4" t="str">
        <f>IFERROR(VLOOKUP($C168,'C'!$A$1:$AA$1998,11,FALSE),"")</f>
        <v/>
      </c>
      <c r="L168" s="4" t="str">
        <f>IFERROR(IF(VLOOKUP($C168,'C'!$A$1:$AA$1998,12,FALSE)=1,"&lt;",""),"")</f>
        <v/>
      </c>
      <c r="M168" s="4" t="str">
        <f>IFERROR(VLOOKUP($C168,'C'!$A$1:$AA$1998,14,FALSE),"")</f>
        <v/>
      </c>
      <c r="N168" s="4" t="str">
        <f>IFERROR(IF(VLOOKUP($C168,'C'!$A$1:$AA$1998,15,FALSE)=1,"&lt;",""),"")</f>
        <v/>
      </c>
      <c r="O168" s="4" t="str">
        <f>IFERROR(VLOOKUP($C168,'C'!$A$1:$AA$1998,17,FALSE),"")</f>
        <v/>
      </c>
      <c r="P168" s="4" t="str">
        <f>IFERROR(IF(VLOOKUP($C168,'C'!$A$1:$AA$1998,18,FALSE)=1,"&lt;",""),"")</f>
        <v/>
      </c>
      <c r="T168" s="4" t="str">
        <f t="shared" si="160"/>
        <v/>
      </c>
      <c r="U168" s="4" t="str">
        <f t="shared" si="161"/>
        <v/>
      </c>
      <c r="V168" s="4" t="str">
        <f t="shared" si="162"/>
        <v/>
      </c>
      <c r="W168" s="4" t="str">
        <f t="shared" si="163"/>
        <v/>
      </c>
      <c r="X168" s="4" t="str">
        <f t="shared" si="164"/>
        <v/>
      </c>
      <c r="Y168" s="4" t="str">
        <f t="shared" si="165"/>
        <v/>
      </c>
      <c r="Z168" s="4" t="str">
        <f t="shared" si="166"/>
        <v/>
      </c>
      <c r="AA168" s="4" t="str">
        <f t="shared" si="167"/>
        <v/>
      </c>
      <c r="AB168" s="4" t="str">
        <f t="shared" si="168"/>
        <v/>
      </c>
      <c r="AC168" s="4" t="str">
        <f t="shared" si="169"/>
        <v/>
      </c>
      <c r="AD168" s="4" t="str">
        <f t="shared" si="170"/>
        <v/>
      </c>
      <c r="AE168" s="4" t="str">
        <f t="shared" si="171"/>
        <v/>
      </c>
      <c r="AI168" s="4">
        <f>IFERROR(IF(VLOOKUP(B168,E!$B$1:$AZ$300,16,FALSE)=0,1000000,VLOOKUP(B168,E!$B$1:$AZ$300,16,FALSE)),1000000)</f>
        <v>8.0000000000000002E-3</v>
      </c>
      <c r="AO168" s="50" t="str">
        <f t="shared" ref="AO168:AO170" si="188">IF(AP168=-1,IF(SUM($AP$167:$AP$170)=-4,0,(0.7*T168)),AP168)</f>
        <v/>
      </c>
      <c r="AP168" s="49" t="str">
        <f>IF(T168="",T168,IF(AND(U168="&lt;",T168&lt;=$AI168),-1,(IF(U168="&lt;",0.7*T168,T168))))</f>
        <v/>
      </c>
      <c r="AR168" s="50" t="str">
        <f t="shared" ref="AR168:AR169" si="189">IF(AS168=-1,IF(SUM($AS$167:$AS$170)=-4,0,(0.7*V168)),AS168)</f>
        <v/>
      </c>
      <c r="AS168" s="49" t="str">
        <f>IF(V168="",V168,IF(AND(W168="&lt;",V168&lt;=$AI168),-1,(IF(W168="&lt;",0.7*V168,V168))))</f>
        <v/>
      </c>
      <c r="AU168" s="50" t="str">
        <f t="shared" ref="AU168:AU170" si="190">IF(AV168=-1,IF(SUM($AV$167:$AV$170)=-4,0,(0.7*X168)),AV168)</f>
        <v/>
      </c>
      <c r="AV168" s="49" t="str">
        <f>IF(X168="",X168,IF(AND(Y168="&lt;",X168&lt;=$AI168),-1,(IF(Y168="&lt;",0.7*X168,X168))))</f>
        <v/>
      </c>
      <c r="AX168" s="50" t="str">
        <f t="shared" ref="AX168:AX170" si="191">IF(AY168=-1,IF(SUM($AY$167:$AY$170)=-4,0,(0.7*Z168)),AY168)</f>
        <v/>
      </c>
      <c r="AY168" s="49" t="str">
        <f>IF(Z168="",Z168,IF(AND(AA168="&lt;",Z168&lt;=$AI168),-1,(IF(AA168="&lt;",0.7*Z168,Z168))))</f>
        <v/>
      </c>
      <c r="BA168" s="50" t="str">
        <f t="shared" ref="BA168:BA170" si="192">IF(BB168=-1,IF(SUM($BB$167:$BB$170)=-4,0,(0.7*AB168)),BB168)</f>
        <v/>
      </c>
      <c r="BB168" s="49" t="str">
        <f>IF(AB168="",AB168,IF(AND(AC168="&lt;",AB168&lt;=$AI168),-1,(IF(AC168="&lt;",0.7*AB168,AB168))))</f>
        <v/>
      </c>
      <c r="BD168" s="50" t="str">
        <f t="shared" ref="BD168:BD170" si="193">IF(BE168=-1,IF(SUM($BE$167:$BE$170)=-4,0,(0.7*AD168)),BE168)</f>
        <v/>
      </c>
      <c r="BE168" s="49" t="str">
        <f>IF(AD168="",AD168,IF(AND(AE168="&lt;",AD168&lt;=$AI168),-1,(IF(AE168="&lt;",0.7*AD168,AD168))))</f>
        <v/>
      </c>
      <c r="BJ168" s="4" t="str">
        <f t="shared" si="172"/>
        <v/>
      </c>
      <c r="BM168" s="4" t="str">
        <f t="shared" si="143"/>
        <v/>
      </c>
      <c r="BP168" s="4" t="str">
        <f t="shared" si="144"/>
        <v/>
      </c>
      <c r="BS168" s="4" t="str">
        <f t="shared" si="145"/>
        <v/>
      </c>
      <c r="BV168" s="4" t="str">
        <f t="shared" si="146"/>
        <v/>
      </c>
      <c r="BY168" s="4" t="str">
        <f t="shared" si="147"/>
        <v/>
      </c>
    </row>
    <row r="169" spans="1:77" x14ac:dyDescent="0.2">
      <c r="A169" s="4" t="s">
        <v>102</v>
      </c>
      <c r="B169" s="4">
        <v>816</v>
      </c>
      <c r="C169" s="4" t="str">
        <f t="shared" si="137"/>
        <v>urn:immetingen:parameter:id:816</v>
      </c>
      <c r="D169" s="4" t="str">
        <f>IFERROR(IF(VLOOKUP($C169,'C'!$A$1:$AA$1998,4,FALSE)=0,IF(VLOOKUP($C169,'C'!$A$1:$AA$1998,7,FALSE)=0,IF(VLOOKUP($C169,'C'!$A$1:$AA$1998,10,FALSE)=0,IF(VLOOKUP($C169,'C'!$A$1:$AA$1998,13,FALSE)=0,IF(VLOOKUP($C169,'C'!$A$1:$AA$1998,16,FALSE)=0,VLOOKUP($C169,'C'!$A$1:$AA$1998,19,FALSE),VLOOKUP($C169,'C'!$A$1:$AA$1998,16,FALSE)),VLOOKUP($C169,'C'!$A$1:$AA$1998,13,FALSE)),VLOOKUP($C169,'C'!$A$1:$AA$1998,10,FALSE)),VLOOKUP($C169,'C'!$A$1:$AA$1998,7,FALSE)),VLOOKUP($C169,'C'!$A$1:$AA$1998,4,FALSE)),"")</f>
        <v/>
      </c>
      <c r="E169" s="4" t="str">
        <f>IFERROR(VLOOKUP($C169,'C'!$A$1:$AA$1998,2,FALSE),"")</f>
        <v/>
      </c>
      <c r="F169" s="4" t="str">
        <f>IFERROR(IF(VLOOKUP($C169,'C'!$A$1:$AA$1998,3,FALSE)=1,"&lt;",""),"")</f>
        <v/>
      </c>
      <c r="G169" s="4" t="str">
        <f>IFERROR(VLOOKUP($C169,'C'!$A$1:$AA$1998,5,FALSE),"")</f>
        <v/>
      </c>
      <c r="H169" s="4" t="str">
        <f>IFERROR(IF(VLOOKUP($C169,'C'!$A$1:$AA$1998,6,FALSE)=1,"&lt;",""),"")</f>
        <v/>
      </c>
      <c r="I169" s="4" t="str">
        <f>IFERROR(VLOOKUP($C169,'C'!$A$1:$AA$1998,8,FALSE), "")</f>
        <v/>
      </c>
      <c r="J169" s="4" t="str">
        <f>IFERROR(IF(VLOOKUP($C169,'C'!$A$1:$AA$1998,9,FALSE)=1,"&lt;",""),"")</f>
        <v/>
      </c>
      <c r="K169" s="4" t="str">
        <f>IFERROR(VLOOKUP($C169,'C'!$A$1:$AA$1998,11,FALSE),"")</f>
        <v/>
      </c>
      <c r="L169" s="4" t="str">
        <f>IFERROR(IF(VLOOKUP($C169,'C'!$A$1:$AA$1998,12,FALSE)=1,"&lt;",""),"")</f>
        <v/>
      </c>
      <c r="M169" s="4" t="str">
        <f>IFERROR(VLOOKUP($C169,'C'!$A$1:$AA$1998,14,FALSE),"")</f>
        <v/>
      </c>
      <c r="N169" s="4" t="str">
        <f>IFERROR(IF(VLOOKUP($C169,'C'!$A$1:$AA$1998,15,FALSE)=1,"&lt;",""),"")</f>
        <v/>
      </c>
      <c r="O169" s="4" t="str">
        <f>IFERROR(VLOOKUP($C169,'C'!$A$1:$AA$1998,17,FALSE),"")</f>
        <v/>
      </c>
      <c r="P169" s="4" t="str">
        <f>IFERROR(IF(VLOOKUP($C169,'C'!$A$1:$AA$1998,18,FALSE)=1,"&lt;",""),"")</f>
        <v/>
      </c>
      <c r="T169" s="4" t="str">
        <f t="shared" si="160"/>
        <v/>
      </c>
      <c r="U169" s="4" t="str">
        <f t="shared" si="161"/>
        <v/>
      </c>
      <c r="V169" s="4" t="str">
        <f t="shared" si="162"/>
        <v/>
      </c>
      <c r="W169" s="4" t="str">
        <f t="shared" si="163"/>
        <v/>
      </c>
      <c r="X169" s="4" t="str">
        <f t="shared" si="164"/>
        <v/>
      </c>
      <c r="Y169" s="4" t="str">
        <f t="shared" si="165"/>
        <v/>
      </c>
      <c r="Z169" s="4" t="str">
        <f t="shared" si="166"/>
        <v/>
      </c>
      <c r="AA169" s="4" t="str">
        <f t="shared" si="167"/>
        <v/>
      </c>
      <c r="AB169" s="4" t="str">
        <f t="shared" si="168"/>
        <v/>
      </c>
      <c r="AC169" s="4" t="str">
        <f t="shared" si="169"/>
        <v/>
      </c>
      <c r="AD169" s="4" t="str">
        <f t="shared" si="170"/>
        <v/>
      </c>
      <c r="AE169" s="4" t="str">
        <f t="shared" si="171"/>
        <v/>
      </c>
      <c r="AI169" s="4">
        <f>IFERROR(IF(VLOOKUP(B169,E!$B$1:$AZ$300,16,FALSE)=0,1000000,VLOOKUP(B169,E!$B$1:$AZ$300,16,FALSE)),1000000)</f>
        <v>8.9999999999999993E-3</v>
      </c>
      <c r="AO169" s="50" t="str">
        <f t="shared" si="188"/>
        <v/>
      </c>
      <c r="AP169" s="49" t="str">
        <f>IF(T169="",T169,IF(AND(U169="&lt;",T169&lt;=$AI169),-1,(IF(U169="&lt;",0.7*T169,T169))))</f>
        <v/>
      </c>
      <c r="AR169" s="50" t="str">
        <f t="shared" si="189"/>
        <v/>
      </c>
      <c r="AS169" s="49" t="str">
        <f>IF(V169="",V169,IF(AND(W169="&lt;",V169&lt;=$AI169),-1,(IF(W169="&lt;",0.7*V169,V169))))</f>
        <v/>
      </c>
      <c r="AU169" s="50" t="str">
        <f t="shared" si="190"/>
        <v/>
      </c>
      <c r="AV169" s="49" t="str">
        <f>IF(X169="",X169,IF(AND(Y169="&lt;",X169&lt;=$AI169),-1,(IF(Y169="&lt;",0.7*X169,X169))))</f>
        <v/>
      </c>
      <c r="AX169" s="50" t="str">
        <f t="shared" si="191"/>
        <v/>
      </c>
      <c r="AY169" s="49" t="str">
        <f>IF(Z169="",Z169,IF(AND(AA169="&lt;",Z169&lt;=$AI169),-1,(IF(AA169="&lt;",0.7*Z169,Z169))))</f>
        <v/>
      </c>
      <c r="BA169" s="50" t="str">
        <f t="shared" si="192"/>
        <v/>
      </c>
      <c r="BB169" s="49" t="str">
        <f>IF(AB169="",AB169,IF(AND(AC169="&lt;",AB169&lt;=$AI169),-1,(IF(AC169="&lt;",0.7*AB169,AB169))))</f>
        <v/>
      </c>
      <c r="BD169" s="50" t="str">
        <f t="shared" si="193"/>
        <v/>
      </c>
      <c r="BE169" s="49" t="str">
        <f>IF(AD169="",AD169,IF(AND(AE169="&lt;",AD169&lt;=$AI169),-1,(IF(AE169="&lt;",0.7*AD169,AD169))))</f>
        <v/>
      </c>
      <c r="BJ169" s="4" t="str">
        <f t="shared" si="172"/>
        <v/>
      </c>
      <c r="BM169" s="4" t="str">
        <f t="shared" si="143"/>
        <v/>
      </c>
      <c r="BP169" s="4" t="str">
        <f t="shared" si="144"/>
        <v/>
      </c>
      <c r="BS169" s="4" t="str">
        <f t="shared" si="145"/>
        <v/>
      </c>
      <c r="BV169" s="4" t="str">
        <f t="shared" si="146"/>
        <v/>
      </c>
      <c r="BY169" s="4" t="str">
        <f t="shared" si="147"/>
        <v/>
      </c>
    </row>
    <row r="170" spans="1:77" x14ac:dyDescent="0.2">
      <c r="A170" s="4" t="s">
        <v>103</v>
      </c>
      <c r="B170" s="4">
        <v>562</v>
      </c>
      <c r="C170" s="4" t="str">
        <f t="shared" si="137"/>
        <v>urn:immetingen:parameter:id:562</v>
      </c>
      <c r="D170" s="4" t="str">
        <f>IFERROR(IF(VLOOKUP($C170,'C'!$A$1:$AA$1998,4,FALSE)=0,IF(VLOOKUP($C170,'C'!$A$1:$AA$1998,7,FALSE)=0,IF(VLOOKUP($C170,'C'!$A$1:$AA$1998,10,FALSE)=0,IF(VLOOKUP($C170,'C'!$A$1:$AA$1998,13,FALSE)=0,IF(VLOOKUP($C170,'C'!$A$1:$AA$1998,16,FALSE)=0,VLOOKUP($C170,'C'!$A$1:$AA$1998,19,FALSE),VLOOKUP($C170,'C'!$A$1:$AA$1998,16,FALSE)),VLOOKUP($C170,'C'!$A$1:$AA$1998,13,FALSE)),VLOOKUP($C170,'C'!$A$1:$AA$1998,10,FALSE)),VLOOKUP($C170,'C'!$A$1:$AA$1998,7,FALSE)),VLOOKUP($C170,'C'!$A$1:$AA$1998,4,FALSE)),"")</f>
        <v/>
      </c>
      <c r="E170" s="4" t="str">
        <f>IFERROR(VLOOKUP($C170,'C'!$A$1:$AA$1998,2,FALSE),"")</f>
        <v/>
      </c>
      <c r="F170" s="4" t="str">
        <f>IFERROR(IF(VLOOKUP($C170,'C'!$A$1:$AA$1998,3,FALSE)=1,"&lt;",""),"")</f>
        <v/>
      </c>
      <c r="G170" s="4" t="str">
        <f>IFERROR(VLOOKUP($C170,'C'!$A$1:$AA$1998,5,FALSE),"")</f>
        <v/>
      </c>
      <c r="H170" s="4" t="str">
        <f>IFERROR(IF(VLOOKUP($C170,'C'!$A$1:$AA$1998,6,FALSE)=1,"&lt;",""),"")</f>
        <v/>
      </c>
      <c r="I170" s="4" t="str">
        <f>IFERROR(VLOOKUP($C170,'C'!$A$1:$AA$1998,8,FALSE), "")</f>
        <v/>
      </c>
      <c r="J170" s="4" t="str">
        <f>IFERROR(IF(VLOOKUP($C170,'C'!$A$1:$AA$1998,9,FALSE)=1,"&lt;",""),"")</f>
        <v/>
      </c>
      <c r="K170" s="4" t="str">
        <f>IFERROR(VLOOKUP($C170,'C'!$A$1:$AA$1998,11,FALSE),"")</f>
        <v/>
      </c>
      <c r="L170" s="4" t="str">
        <f>IFERROR(IF(VLOOKUP($C170,'C'!$A$1:$AA$1998,12,FALSE)=1,"&lt;",""),"")</f>
        <v/>
      </c>
      <c r="M170" s="4" t="str">
        <f>IFERROR(VLOOKUP($C170,'C'!$A$1:$AA$1998,14,FALSE),"")</f>
        <v/>
      </c>
      <c r="N170" s="4" t="str">
        <f>IFERROR(IF(VLOOKUP($C170,'C'!$A$1:$AA$1998,15,FALSE)=1,"&lt;",""),"")</f>
        <v/>
      </c>
      <c r="O170" s="4" t="str">
        <f>IFERROR(VLOOKUP($C170,'C'!$A$1:$AA$1998,17,FALSE),"")</f>
        <v/>
      </c>
      <c r="P170" s="4" t="str">
        <f>IFERROR(IF(VLOOKUP($C170,'C'!$A$1:$AA$1998,18,FALSE)=1,"&lt;",""),"")</f>
        <v/>
      </c>
      <c r="T170" s="4" t="str">
        <f t="shared" si="160"/>
        <v/>
      </c>
      <c r="U170" s="4" t="str">
        <f t="shared" si="161"/>
        <v/>
      </c>
      <c r="V170" s="4" t="str">
        <f t="shared" si="162"/>
        <v/>
      </c>
      <c r="W170" s="4" t="str">
        <f t="shared" si="163"/>
        <v/>
      </c>
      <c r="X170" s="4" t="str">
        <f t="shared" si="164"/>
        <v/>
      </c>
      <c r="Y170" s="4" t="str">
        <f t="shared" si="165"/>
        <v/>
      </c>
      <c r="Z170" s="4" t="str">
        <f t="shared" si="166"/>
        <v/>
      </c>
      <c r="AA170" s="4" t="str">
        <f t="shared" si="167"/>
        <v/>
      </c>
      <c r="AB170" s="4" t="str">
        <f t="shared" si="168"/>
        <v/>
      </c>
      <c r="AC170" s="4" t="str">
        <f t="shared" si="169"/>
        <v/>
      </c>
      <c r="AD170" s="4" t="str">
        <f t="shared" si="170"/>
        <v/>
      </c>
      <c r="AE170" s="4" t="str">
        <f t="shared" si="171"/>
        <v/>
      </c>
      <c r="AI170" s="4">
        <f>IFERROR(IF(VLOOKUP(B170,E!$B$1:$AZ$300,16,FALSE)=0,1000000,VLOOKUP(B170,E!$B$1:$AZ$300,16,FALSE)),1000000)</f>
        <v>8.0000000000000002E-3</v>
      </c>
      <c r="AO170" s="52" t="str">
        <f t="shared" si="188"/>
        <v/>
      </c>
      <c r="AP170" s="58" t="str">
        <f>IF(T170="",T170,IF(AND(U170="&lt;",T170&lt;=$AI170),-1,(IF(U170="&lt;",0.7*T170,T170))))</f>
        <v/>
      </c>
      <c r="AR170" s="50" t="str">
        <f>IF(AS170=-1,IF(SUM($AS$167:$AS$170)=-4,0,(0.7*V170)),AS170)</f>
        <v/>
      </c>
      <c r="AS170" s="49" t="str">
        <f>IF(V170="",V170,IF(AND(W170="&lt;",V170&lt;=$AI170),-1,(IF(W170="&lt;",0.7*V170,V170))))</f>
        <v/>
      </c>
      <c r="AU170" s="50" t="str">
        <f t="shared" si="190"/>
        <v/>
      </c>
      <c r="AV170" s="49" t="str">
        <f>IF(X170="",X170,IF(AND(Y170="&lt;",X170&lt;=$AI170),-1,(IF(Y170="&lt;",0.7*X170,X170))))</f>
        <v/>
      </c>
      <c r="AX170" s="50" t="str">
        <f t="shared" si="191"/>
        <v/>
      </c>
      <c r="AY170" s="49" t="str">
        <f>IF(Z170="",Z170,IF(AND(AA170="&lt;",Z170&lt;=$AI170),-1,(IF(AA170="&lt;",0.7*Z170,Z170))))</f>
        <v/>
      </c>
      <c r="BA170" s="50" t="str">
        <f t="shared" si="192"/>
        <v/>
      </c>
      <c r="BB170" s="49" t="str">
        <f>IF(AB170="",AB170,IF(AND(AC170="&lt;",AB170&lt;=$AI170),-1,(IF(AC170="&lt;",0.7*AB170,AB170))))</f>
        <v/>
      </c>
      <c r="BD170" s="50" t="str">
        <f t="shared" si="193"/>
        <v/>
      </c>
      <c r="BE170" s="49" t="str">
        <f>IF(AD170="",AD170,IF(AND(AE170="&lt;",AD170&lt;=$AI170),-1,(IF(AE170="&lt;",0.7*AD170,AD170))))</f>
        <v/>
      </c>
      <c r="BJ170" s="4" t="str">
        <f t="shared" si="172"/>
        <v/>
      </c>
      <c r="BM170" s="4" t="str">
        <f t="shared" si="143"/>
        <v/>
      </c>
      <c r="BP170" s="4" t="str">
        <f t="shared" si="144"/>
        <v/>
      </c>
      <c r="BS170" s="4" t="str">
        <f t="shared" si="145"/>
        <v/>
      </c>
      <c r="BV170" s="4" t="str">
        <f t="shared" si="146"/>
        <v/>
      </c>
      <c r="BY170" s="4" t="str">
        <f t="shared" si="147"/>
        <v/>
      </c>
    </row>
    <row r="171" spans="1:77" x14ac:dyDescent="0.2">
      <c r="A171" s="4" t="s">
        <v>125</v>
      </c>
      <c r="B171" s="4">
        <v>849</v>
      </c>
      <c r="C171" s="4" t="str">
        <f t="shared" si="137"/>
        <v>urn:immetingen:parameter:id:849</v>
      </c>
      <c r="D171" s="4" t="str">
        <f>IFERROR(IF(VLOOKUP($C171,'C'!$A$1:$AA$1998,4,FALSE)=0,IF(VLOOKUP($C171,'C'!$A$1:$AA$1998,7,FALSE)=0,IF(VLOOKUP($C171,'C'!$A$1:$AA$1998,10,FALSE)=0,IF(VLOOKUP($C171,'C'!$A$1:$AA$1998,13,FALSE)=0,IF(VLOOKUP($C171,'C'!$A$1:$AA$1998,16,FALSE)=0,VLOOKUP($C171,'C'!$A$1:$AA$1998,19,FALSE),VLOOKUP($C171,'C'!$A$1:$AA$1998,16,FALSE)),VLOOKUP($C171,'C'!$A$1:$AA$1998,13,FALSE)),VLOOKUP($C171,'C'!$A$1:$AA$1998,10,FALSE)),VLOOKUP($C171,'C'!$A$1:$AA$1998,7,FALSE)),VLOOKUP($C171,'C'!$A$1:$AA$1998,4,FALSE)),"")</f>
        <v/>
      </c>
      <c r="E171" s="4" t="str">
        <f>IFERROR(VLOOKUP($C171,'C'!$A$1:$AA$1998,2,FALSE),"")</f>
        <v/>
      </c>
      <c r="F171" s="4" t="str">
        <f>IFERROR(IF(VLOOKUP($C171,'C'!$A$1:$AA$1998,3,FALSE)=1,"&lt;",""),"")</f>
        <v/>
      </c>
      <c r="G171" s="4" t="str">
        <f>IFERROR(VLOOKUP($C171,'C'!$A$1:$AA$1998,5,FALSE),"")</f>
        <v/>
      </c>
      <c r="H171" s="4" t="str">
        <f>IFERROR(IF(VLOOKUP($C171,'C'!$A$1:$AA$1998,6,FALSE)=1,"&lt;",""),"")</f>
        <v/>
      </c>
      <c r="I171" s="4" t="str">
        <f>IFERROR(VLOOKUP($C171,'C'!$A$1:$AA$1998,8,FALSE), "")</f>
        <v/>
      </c>
      <c r="J171" s="4" t="str">
        <f>IFERROR(IF(VLOOKUP($C171,'C'!$A$1:$AA$1998,9,FALSE)=1,"&lt;",""),"")</f>
        <v/>
      </c>
      <c r="K171" s="4" t="str">
        <f>IFERROR(VLOOKUP($C171,'C'!$A$1:$AA$1998,11,FALSE),"")</f>
        <v/>
      </c>
      <c r="L171" s="4" t="str">
        <f>IFERROR(IF(VLOOKUP($C171,'C'!$A$1:$AA$1998,12,FALSE)=1,"&lt;",""),"")</f>
        <v/>
      </c>
      <c r="M171" s="4" t="str">
        <f>IFERROR(VLOOKUP($C171,'C'!$A$1:$AA$1998,14,FALSE),"")</f>
        <v/>
      </c>
      <c r="N171" s="4" t="str">
        <f>IFERROR(IF(VLOOKUP($C171,'C'!$A$1:$AA$1998,15,FALSE)=1,"&lt;",""),"")</f>
        <v/>
      </c>
      <c r="O171" s="4" t="str">
        <f>IFERROR(VLOOKUP($C171,'C'!$A$1:$AA$1998,17,FALSE),"")</f>
        <v/>
      </c>
      <c r="P171" s="4" t="str">
        <f>IFERROR(IF(VLOOKUP($C171,'C'!$A$1:$AA$1998,18,FALSE)=1,"&lt;",""),"")</f>
        <v/>
      </c>
      <c r="T171" s="4" t="str">
        <f t="shared" si="160"/>
        <v/>
      </c>
      <c r="U171" s="4" t="str">
        <f t="shared" si="161"/>
        <v/>
      </c>
      <c r="V171" s="4" t="str">
        <f t="shared" si="162"/>
        <v/>
      </c>
      <c r="W171" s="4" t="str">
        <f t="shared" si="163"/>
        <v/>
      </c>
      <c r="X171" s="4" t="str">
        <f t="shared" si="164"/>
        <v/>
      </c>
      <c r="Y171" s="4" t="str">
        <f t="shared" si="165"/>
        <v/>
      </c>
      <c r="Z171" s="4" t="str">
        <f t="shared" si="166"/>
        <v/>
      </c>
      <c r="AA171" s="4" t="str">
        <f t="shared" si="167"/>
        <v/>
      </c>
      <c r="AB171" s="4" t="str">
        <f t="shared" si="168"/>
        <v/>
      </c>
      <c r="AC171" s="4" t="str">
        <f t="shared" si="169"/>
        <v/>
      </c>
      <c r="AD171" s="4" t="str">
        <f t="shared" si="170"/>
        <v/>
      </c>
      <c r="AE171" s="4" t="str">
        <f t="shared" si="171"/>
        <v/>
      </c>
      <c r="AI171" s="4">
        <f>IFERROR(IF(VLOOKUP(B171,E!$B$1:$AZ$300,16,FALSE)=0,1000000,VLOOKUP(B171,E!$B$1:$AZ$300,16,FALSE)),1000000)</f>
        <v>3.5000000000000003E-2</v>
      </c>
      <c r="AO171" s="59">
        <f>SUM(AO167:AO170)</f>
        <v>0</v>
      </c>
      <c r="AP171" s="60" t="str">
        <f>IF(T167="","",IF(AO171=0,SUM(T167:T170),AO171))</f>
        <v/>
      </c>
      <c r="AR171" s="59">
        <f>SUM(AR167:AR170)</f>
        <v>0</v>
      </c>
      <c r="AS171" s="60" t="str">
        <f>IF(V167="","",IF(AR171=0,SUM(V167:V170),AR171))</f>
        <v/>
      </c>
      <c r="AU171" s="59">
        <f>SUM(AU167:AU170)</f>
        <v>0</v>
      </c>
      <c r="AV171" s="60" t="str">
        <f>IF(X167="","",IF(AU171=0,SUM(X167:X170),AU171))</f>
        <v/>
      </c>
      <c r="AX171" s="59">
        <f>SUM(AX167:AX170)</f>
        <v>0</v>
      </c>
      <c r="AY171" s="60" t="str">
        <f>IF(Z167="","",IF(AX171=0,SUM(Z167:Z170),AX171))</f>
        <v/>
      </c>
      <c r="BA171" s="59">
        <f>SUM(BA167:BA170)</f>
        <v>0</v>
      </c>
      <c r="BB171" s="60" t="str">
        <f>IF(AB167="","",IF(BA171=0,SUM(AB167:AB170),BA171))</f>
        <v/>
      </c>
      <c r="BD171" s="59">
        <f>SUM(BD167:BD170)</f>
        <v>0</v>
      </c>
      <c r="BE171" s="60" t="str">
        <f>IF(AD167="","",IF(BD171=0,SUM(AD167:AD170),BD171))</f>
        <v/>
      </c>
      <c r="BJ171" s="4">
        <f t="shared" si="172"/>
        <v>-1</v>
      </c>
      <c r="BM171" s="4">
        <f t="shared" si="143"/>
        <v>-1</v>
      </c>
      <c r="BP171" s="4">
        <f t="shared" si="144"/>
        <v>-1</v>
      </c>
      <c r="BS171" s="4">
        <f t="shared" si="145"/>
        <v>-1</v>
      </c>
      <c r="BV171" s="4">
        <f t="shared" si="146"/>
        <v>-1</v>
      </c>
      <c r="BY171" s="4">
        <f t="shared" si="147"/>
        <v>-1</v>
      </c>
    </row>
    <row r="172" spans="1:77" x14ac:dyDescent="0.2">
      <c r="A172" s="4" t="s">
        <v>104</v>
      </c>
      <c r="B172" s="4">
        <v>853</v>
      </c>
      <c r="C172" s="4" t="str">
        <f t="shared" si="137"/>
        <v>urn:immetingen:parameter:id:853</v>
      </c>
      <c r="D172" s="4" t="str">
        <f>IFERROR(IF(VLOOKUP($C172,'C'!$A$1:$AA$1998,4,FALSE)=0,IF(VLOOKUP($C172,'C'!$A$1:$AA$1998,7,FALSE)=0,IF(VLOOKUP($C172,'C'!$A$1:$AA$1998,10,FALSE)=0,IF(VLOOKUP($C172,'C'!$A$1:$AA$1998,13,FALSE)=0,IF(VLOOKUP($C172,'C'!$A$1:$AA$1998,16,FALSE)=0,VLOOKUP($C172,'C'!$A$1:$AA$1998,19,FALSE),VLOOKUP($C172,'C'!$A$1:$AA$1998,16,FALSE)),VLOOKUP($C172,'C'!$A$1:$AA$1998,13,FALSE)),VLOOKUP($C172,'C'!$A$1:$AA$1998,10,FALSE)),VLOOKUP($C172,'C'!$A$1:$AA$1998,7,FALSE)),VLOOKUP($C172,'C'!$A$1:$AA$1998,4,FALSE)),"")</f>
        <v/>
      </c>
      <c r="E172" s="4" t="str">
        <f>IFERROR(VLOOKUP($C172,'C'!$A$1:$AA$1998,2,FALSE),"")</f>
        <v/>
      </c>
      <c r="F172" s="4" t="str">
        <f>IFERROR(IF(VLOOKUP($C172,'C'!$A$1:$AA$1998,3,FALSE)=1,"&lt;",""),"")</f>
        <v/>
      </c>
      <c r="G172" s="4" t="str">
        <f>IFERROR(VLOOKUP($C172,'C'!$A$1:$AA$1998,5,FALSE),"")</f>
        <v/>
      </c>
      <c r="H172" s="4" t="str">
        <f>IFERROR(IF(VLOOKUP($C172,'C'!$A$1:$AA$1998,6,FALSE)=1,"&lt;",""),"")</f>
        <v/>
      </c>
      <c r="I172" s="4" t="str">
        <f>IFERROR(VLOOKUP($C172,'C'!$A$1:$AA$1998,8,FALSE), "")</f>
        <v/>
      </c>
      <c r="J172" s="4" t="str">
        <f>IFERROR(IF(VLOOKUP($C172,'C'!$A$1:$AA$1998,9,FALSE)=1,"&lt;",""),"")</f>
        <v/>
      </c>
      <c r="K172" s="4" t="str">
        <f>IFERROR(VLOOKUP($C172,'C'!$A$1:$AA$1998,11,FALSE),"")</f>
        <v/>
      </c>
      <c r="L172" s="4" t="str">
        <f>IFERROR(IF(VLOOKUP($C172,'C'!$A$1:$AA$1998,12,FALSE)=1,"&lt;",""),"")</f>
        <v/>
      </c>
      <c r="M172" s="4" t="str">
        <f>IFERROR(VLOOKUP($C172,'C'!$A$1:$AA$1998,14,FALSE),"")</f>
        <v/>
      </c>
      <c r="N172" s="4" t="str">
        <f>IFERROR(IF(VLOOKUP($C172,'C'!$A$1:$AA$1998,15,FALSE)=1,"&lt;",""),"")</f>
        <v/>
      </c>
      <c r="O172" s="4" t="str">
        <f>IFERROR(VLOOKUP($C172,'C'!$A$1:$AA$1998,17,FALSE),"")</f>
        <v/>
      </c>
      <c r="P172" s="4" t="str">
        <f>IFERROR(IF(VLOOKUP($C172,'C'!$A$1:$AA$1998,18,FALSE)=1,"&lt;",""),"")</f>
        <v/>
      </c>
      <c r="T172" s="4" t="str">
        <f t="shared" si="160"/>
        <v/>
      </c>
      <c r="U172" s="4" t="str">
        <f t="shared" si="161"/>
        <v/>
      </c>
      <c r="V172" s="4" t="str">
        <f t="shared" si="162"/>
        <v/>
      </c>
      <c r="W172" s="4" t="str">
        <f t="shared" si="163"/>
        <v/>
      </c>
      <c r="X172" s="4" t="str">
        <f t="shared" si="164"/>
        <v/>
      </c>
      <c r="Y172" s="4" t="str">
        <f t="shared" si="165"/>
        <v/>
      </c>
      <c r="Z172" s="4" t="str">
        <f t="shared" si="166"/>
        <v/>
      </c>
      <c r="AA172" s="4" t="str">
        <f t="shared" si="167"/>
        <v/>
      </c>
      <c r="AB172" s="4" t="str">
        <f t="shared" si="168"/>
        <v/>
      </c>
      <c r="AC172" s="4" t="str">
        <f t="shared" si="169"/>
        <v/>
      </c>
      <c r="AD172" s="4" t="str">
        <f t="shared" si="170"/>
        <v/>
      </c>
      <c r="AE172" s="4" t="str">
        <f t="shared" si="171"/>
        <v/>
      </c>
      <c r="AI172" s="4">
        <f>IFERROR(IF(VLOOKUP(B172,E!$B$1:$AZ$300,16,FALSE)=0,1000000,VLOOKUP(B172,E!$B$1:$AZ$300,16,FALSE)),1000000)</f>
        <v>0.01</v>
      </c>
      <c r="AO172" s="4" t="str">
        <f>IF(T172="",T172,IF(AND(U172="&lt;",T172&lt;=$AI172),-1,(IF(U172="&lt;",0.7*T172,T172))))</f>
        <v/>
      </c>
      <c r="AR172" s="4" t="str">
        <f t="shared" ref="AR172" si="194">IF(V172="",V172,IF(AND(W172="&lt;",V172&lt;=$AI172),-1,(IF(W172="&lt;",0.7*V172,V172))))</f>
        <v/>
      </c>
      <c r="AU172" s="4" t="str">
        <f t="shared" ref="AU172" si="195">IF(X172="",X172,IF(AND(Y172="&lt;",X172&lt;=$AI172),-1,(IF(Y172="&lt;",0.7*X172,X172))))</f>
        <v/>
      </c>
      <c r="AX172" s="4" t="str">
        <f t="shared" ref="AX172" si="196">IF(Z172="",Z172,IF(AND(AA172="&lt;",Z172&lt;=$AI172),-1,(IF(AA172="&lt;",0.7*Z172,Z172))))</f>
        <v/>
      </c>
      <c r="BA172" s="4" t="str">
        <f t="shared" ref="BA172" si="197">IF(AB172="",AB172,IF(AND(AC172="&lt;",AB172&lt;=$AI172),-1,(IF(AC172="&lt;",0.7*AB172,AB172))))</f>
        <v/>
      </c>
      <c r="BD172" s="4" t="str">
        <f t="shared" ref="BD172" si="198">IF(AD172="",AD172,IF(AND(AE172="&lt;",AD172&lt;=$AI172),-1,(IF(AE172="&lt;",0.7*AD172,AD172))))</f>
        <v/>
      </c>
      <c r="BJ172" s="4" t="str">
        <f t="shared" si="172"/>
        <v/>
      </c>
      <c r="BM172" s="4" t="str">
        <f t="shared" si="143"/>
        <v/>
      </c>
      <c r="BP172" s="4" t="str">
        <f t="shared" si="144"/>
        <v/>
      </c>
      <c r="BS172" s="4" t="str">
        <f t="shared" si="145"/>
        <v/>
      </c>
      <c r="BV172" s="4" t="str">
        <f t="shared" si="146"/>
        <v/>
      </c>
      <c r="BY172" s="4" t="str">
        <f t="shared" si="147"/>
        <v/>
      </c>
    </row>
    <row r="173" spans="1:77" x14ac:dyDescent="0.2">
      <c r="A173" s="4" t="s">
        <v>105</v>
      </c>
      <c r="B173" s="4">
        <v>272</v>
      </c>
      <c r="C173" s="4" t="str">
        <f t="shared" si="137"/>
        <v>urn:immetingen:parameter:id:272</v>
      </c>
      <c r="D173" s="4" t="str">
        <f>IFERROR(IF(VLOOKUP($C173,'C'!$A$1:$AA$1998,4,FALSE)=0,IF(VLOOKUP($C173,'C'!$A$1:$AA$1998,7,FALSE)=0,IF(VLOOKUP($C173,'C'!$A$1:$AA$1998,10,FALSE)=0,IF(VLOOKUP($C173,'C'!$A$1:$AA$1998,13,FALSE)=0,IF(VLOOKUP($C173,'C'!$A$1:$AA$1998,16,FALSE)=0,VLOOKUP($C173,'C'!$A$1:$AA$1998,19,FALSE),VLOOKUP($C173,'C'!$A$1:$AA$1998,16,FALSE)),VLOOKUP($C173,'C'!$A$1:$AA$1998,13,FALSE)),VLOOKUP($C173,'C'!$A$1:$AA$1998,10,FALSE)),VLOOKUP($C173,'C'!$A$1:$AA$1998,7,FALSE)),VLOOKUP($C173,'C'!$A$1:$AA$1998,4,FALSE)),"")</f>
        <v/>
      </c>
      <c r="E173" s="4" t="str">
        <f>IFERROR(VLOOKUP($C173,'C'!$A$1:$AA$1998,2,FALSE),"")</f>
        <v/>
      </c>
      <c r="F173" s="4" t="str">
        <f>IFERROR(IF(VLOOKUP($C173,'C'!$A$1:$AA$1998,3,FALSE)=1,"&lt;",""),"")</f>
        <v/>
      </c>
      <c r="G173" s="4" t="str">
        <f>IFERROR(VLOOKUP($C173,'C'!$A$1:$AA$1998,5,FALSE),"")</f>
        <v/>
      </c>
      <c r="H173" s="4" t="str">
        <f>IFERROR(IF(VLOOKUP($C173,'C'!$A$1:$AA$1998,6,FALSE)=1,"&lt;",""),"")</f>
        <v/>
      </c>
      <c r="I173" s="4" t="str">
        <f>IFERROR(VLOOKUP($C173,'C'!$A$1:$AA$1998,8,FALSE), "")</f>
        <v/>
      </c>
      <c r="J173" s="4" t="str">
        <f>IFERROR(IF(VLOOKUP($C173,'C'!$A$1:$AA$1998,9,FALSE)=1,"&lt;",""),"")</f>
        <v/>
      </c>
      <c r="K173" s="4" t="str">
        <f>IFERROR(VLOOKUP($C173,'C'!$A$1:$AA$1998,11,FALSE),"")</f>
        <v/>
      </c>
      <c r="L173" s="4" t="str">
        <f>IFERROR(IF(VLOOKUP($C173,'C'!$A$1:$AA$1998,12,FALSE)=1,"&lt;",""),"")</f>
        <v/>
      </c>
      <c r="M173" s="4" t="str">
        <f>IFERROR(VLOOKUP($C173,'C'!$A$1:$AA$1998,14,FALSE),"")</f>
        <v/>
      </c>
      <c r="N173" s="4" t="str">
        <f>IFERROR(IF(VLOOKUP($C173,'C'!$A$1:$AA$1998,15,FALSE)=1,"&lt;",""),"")</f>
        <v/>
      </c>
      <c r="O173" s="4" t="str">
        <f>IFERROR(VLOOKUP($C173,'C'!$A$1:$AA$1998,17,FALSE),"")</f>
        <v/>
      </c>
      <c r="P173" s="4" t="str">
        <f>IFERROR(IF(VLOOKUP($C173,'C'!$A$1:$AA$1998,18,FALSE)=1,"&lt;",""),"")</f>
        <v/>
      </c>
      <c r="T173" s="4" t="str">
        <f t="shared" si="160"/>
        <v/>
      </c>
      <c r="U173" s="4" t="str">
        <f t="shared" si="161"/>
        <v/>
      </c>
      <c r="V173" s="4" t="str">
        <f t="shared" si="162"/>
        <v/>
      </c>
      <c r="W173" s="4" t="str">
        <f t="shared" si="163"/>
        <v/>
      </c>
      <c r="X173" s="4" t="str">
        <f t="shared" si="164"/>
        <v/>
      </c>
      <c r="Y173" s="4" t="str">
        <f t="shared" si="165"/>
        <v/>
      </c>
      <c r="Z173" s="4" t="str">
        <f t="shared" si="166"/>
        <v/>
      </c>
      <c r="AA173" s="4" t="str">
        <f t="shared" si="167"/>
        <v/>
      </c>
      <c r="AB173" s="4" t="str">
        <f t="shared" si="168"/>
        <v/>
      </c>
      <c r="AC173" s="4" t="str">
        <f t="shared" si="169"/>
        <v/>
      </c>
      <c r="AD173" s="4" t="str">
        <f t="shared" si="170"/>
        <v/>
      </c>
      <c r="AE173" s="4" t="str">
        <f t="shared" si="171"/>
        <v/>
      </c>
      <c r="AI173" s="4">
        <f>IFERROR(IF(VLOOKUP(B173,E!$B$1:$AZ$300,16,FALSE)=0,1000000,VLOOKUP(B173,E!$B$1:$AZ$300,16,FALSE)),1000000)</f>
        <v>1000000</v>
      </c>
      <c r="AO173" s="57" t="str">
        <f>IF(AP173=-1,IF(SUM(AP173:AP174)=-2,0,(0.7*T173)),AP173)</f>
        <v/>
      </c>
      <c r="AP173" s="47" t="str">
        <f>IF(T173="",T173,IF(AND(U173="&lt;",T173&lt;=$AI173),-1,(IF(U173="&lt;",0.7*T173,T173))))</f>
        <v/>
      </c>
      <c r="AR173" s="57" t="str">
        <f>IF(AS173=-1,IF(SUM(AS173:AS174)=-2,0,(0.7*V173)),AS173)</f>
        <v/>
      </c>
      <c r="AS173" s="47" t="str">
        <f>IF(V173="",V173,IF(AND(W173="&lt;",V173&lt;=$AI173),-1,(IF(W173="&lt;",0.7*V173,V173))))</f>
        <v/>
      </c>
      <c r="AU173" s="57" t="str">
        <f>IF(AV173=-1,IF(SUM(AV173:AV174)=-2,0,(0.7*X173)),AV173)</f>
        <v/>
      </c>
      <c r="AV173" s="47" t="str">
        <f>IF(X173="",X173,IF(AND(Y173="&lt;",X173&lt;=$AI173),-1,(IF(Y173="&lt;",0.7*X173,X173))))</f>
        <v/>
      </c>
      <c r="AX173" s="57" t="str">
        <f>IF(AY173=-1,IF(SUM(AY173:AY174)=-2,0,(0.7*Z173)),AY173)</f>
        <v/>
      </c>
      <c r="AY173" s="47" t="str">
        <f>IF(Z173="",Z173,IF(AND(AA173="&lt;",Z173&lt;=$AI173),-1,(IF(AA173="&lt;",0.7*Z173,Z173))))</f>
        <v/>
      </c>
      <c r="BA173" s="57" t="str">
        <f>IF(BB173=-1,IF(SUM(BB173:BB174)=-2,0,(0.7*AB173)),BB173)</f>
        <v/>
      </c>
      <c r="BB173" s="47" t="str">
        <f>IF(AB173="",AB173,IF(AND(AC173="&lt;",AB173&lt;=$AI173),-1,(IF(AC173="&lt;",0.7*AB173,AB173))))</f>
        <v/>
      </c>
      <c r="BD173" s="57" t="str">
        <f>IF(BE173=-1,IF(SUM(BE173:BE174)=-2,0,(0.7*AD173)),BE173)</f>
        <v/>
      </c>
      <c r="BE173" s="47" t="str">
        <f>IF(AD173="",AD173,IF(AND(AE173="&lt;",AD173&lt;=$AI173),-1,(IF(AE173="&lt;",0.7*AD173,AD173))))</f>
        <v/>
      </c>
      <c r="BJ173" s="4" t="str">
        <f t="shared" si="172"/>
        <v/>
      </c>
      <c r="BM173" s="4" t="str">
        <f t="shared" si="143"/>
        <v/>
      </c>
      <c r="BP173" s="4" t="str">
        <f t="shared" si="144"/>
        <v/>
      </c>
      <c r="BS173" s="4" t="str">
        <f t="shared" si="145"/>
        <v/>
      </c>
      <c r="BV173" s="4" t="str">
        <f t="shared" si="146"/>
        <v/>
      </c>
      <c r="BY173" s="4" t="str">
        <f t="shared" si="147"/>
        <v/>
      </c>
    </row>
    <row r="174" spans="1:77" x14ac:dyDescent="0.2">
      <c r="A174" s="4" t="s">
        <v>106</v>
      </c>
      <c r="B174" s="4">
        <v>1581</v>
      </c>
      <c r="C174" s="4" t="str">
        <f t="shared" si="137"/>
        <v>urn:immetingen:parameter:id:1581</v>
      </c>
      <c r="D174" s="4" t="str">
        <f>IFERROR(IF(VLOOKUP($C174,'C'!$A$1:$AA$1998,4,FALSE)=0,IF(VLOOKUP($C174,'C'!$A$1:$AA$1998,7,FALSE)=0,IF(VLOOKUP($C174,'C'!$A$1:$AA$1998,10,FALSE)=0,IF(VLOOKUP($C174,'C'!$A$1:$AA$1998,13,FALSE)=0,IF(VLOOKUP($C174,'C'!$A$1:$AA$1998,16,FALSE)=0,VLOOKUP($C174,'C'!$A$1:$AA$1998,19,FALSE),VLOOKUP($C174,'C'!$A$1:$AA$1998,16,FALSE)),VLOOKUP($C174,'C'!$A$1:$AA$1998,13,FALSE)),VLOOKUP($C174,'C'!$A$1:$AA$1998,10,FALSE)),VLOOKUP($C174,'C'!$A$1:$AA$1998,7,FALSE)),VLOOKUP($C174,'C'!$A$1:$AA$1998,4,FALSE)),"")</f>
        <v/>
      </c>
      <c r="E174" s="4" t="str">
        <f>IFERROR(VLOOKUP($C174,'C'!$A$1:$AA$1998,2,FALSE),"")</f>
        <v/>
      </c>
      <c r="F174" s="4" t="str">
        <f>IFERROR(IF(VLOOKUP($C174,'C'!$A$1:$AA$1998,3,FALSE)=1,"&lt;",""),"")</f>
        <v/>
      </c>
      <c r="G174" s="4" t="str">
        <f>IFERROR(VLOOKUP($C174,'C'!$A$1:$AA$1998,5,FALSE),"")</f>
        <v/>
      </c>
      <c r="H174" s="4" t="str">
        <f>IFERROR(IF(VLOOKUP($C174,'C'!$A$1:$AA$1998,6,FALSE)=1,"&lt;",""),"")</f>
        <v/>
      </c>
      <c r="I174" s="4" t="str">
        <f>IFERROR(VLOOKUP($C174,'C'!$A$1:$AA$1998,8,FALSE), "")</f>
        <v/>
      </c>
      <c r="J174" s="4" t="str">
        <f>IFERROR(IF(VLOOKUP($C174,'C'!$A$1:$AA$1998,9,FALSE)=1,"&lt;",""),"")</f>
        <v/>
      </c>
      <c r="K174" s="4" t="str">
        <f>IFERROR(VLOOKUP($C174,'C'!$A$1:$AA$1998,11,FALSE),"")</f>
        <v/>
      </c>
      <c r="L174" s="4" t="str">
        <f>IFERROR(IF(VLOOKUP($C174,'C'!$A$1:$AA$1998,12,FALSE)=1,"&lt;",""),"")</f>
        <v/>
      </c>
      <c r="M174" s="4" t="str">
        <f>IFERROR(VLOOKUP($C174,'C'!$A$1:$AA$1998,14,FALSE),"")</f>
        <v/>
      </c>
      <c r="N174" s="4" t="str">
        <f>IFERROR(IF(VLOOKUP($C174,'C'!$A$1:$AA$1998,15,FALSE)=1,"&lt;",""),"")</f>
        <v/>
      </c>
      <c r="O174" s="4" t="str">
        <f>IFERROR(VLOOKUP($C174,'C'!$A$1:$AA$1998,17,FALSE),"")</f>
        <v/>
      </c>
      <c r="P174" s="4" t="str">
        <f>IFERROR(IF(VLOOKUP($C174,'C'!$A$1:$AA$1998,18,FALSE)=1,"&lt;",""),"")</f>
        <v/>
      </c>
      <c r="T174" s="4" t="str">
        <f t="shared" si="160"/>
        <v/>
      </c>
      <c r="U174" s="4" t="str">
        <f t="shared" si="161"/>
        <v/>
      </c>
      <c r="V174" s="4" t="str">
        <f t="shared" si="162"/>
        <v/>
      </c>
      <c r="W174" s="4" t="str">
        <f t="shared" si="163"/>
        <v/>
      </c>
      <c r="X174" s="4" t="str">
        <f t="shared" si="164"/>
        <v/>
      </c>
      <c r="Y174" s="4" t="str">
        <f t="shared" si="165"/>
        <v/>
      </c>
      <c r="Z174" s="4" t="str">
        <f t="shared" si="166"/>
        <v/>
      </c>
      <c r="AA174" s="4" t="str">
        <f t="shared" si="167"/>
        <v/>
      </c>
      <c r="AB174" s="4" t="str">
        <f t="shared" si="168"/>
        <v/>
      </c>
      <c r="AC174" s="4" t="str">
        <f t="shared" si="169"/>
        <v/>
      </c>
      <c r="AD174" s="4" t="str">
        <f t="shared" si="170"/>
        <v/>
      </c>
      <c r="AE174" s="4" t="str">
        <f t="shared" si="171"/>
        <v/>
      </c>
      <c r="AI174" s="4">
        <f>IFERROR(IF(VLOOKUP(B174,E!$B$1:$AZ$300,16,FALSE)=0,1000000,VLOOKUP(B174,E!$B$1:$AZ$300,16,FALSE)),1000000)</f>
        <v>1000000</v>
      </c>
      <c r="AO174" s="50" t="str">
        <f>IF(AP174=-1,IF(SUM(AP173:AP175)=-2,0,(0.7*T174)),AP174)</f>
        <v/>
      </c>
      <c r="AP174" s="49" t="str">
        <f>IF(T174="",T174,IF(AND(U174="&lt;",T174&lt;=$AI174),-1,(IF(U174="&lt;",0.7*T174,T174))))</f>
        <v/>
      </c>
      <c r="AR174" s="50" t="str">
        <f>IF(AS174=-1,IF(SUM(AS173:AS174)=-2,0,(0.7*V174)),AS174)</f>
        <v/>
      </c>
      <c r="AS174" s="49" t="str">
        <f>IF(V174="",V174,IF(AND(W174="&lt;",V174&lt;=$AI174),-1,(IF(W174="&lt;",0.7*V174,V174))))</f>
        <v/>
      </c>
      <c r="AU174" s="50" t="str">
        <f>IF(AV174=-1,IF(SUM(AV173:AV174)=-2,0,(0.7*X174)),AV174)</f>
        <v/>
      </c>
      <c r="AV174" s="49" t="str">
        <f>IF(X174="",X174,IF(AND(Y174="&lt;",X174&lt;=$AI174),-1,(IF(Y174="&lt;",0.7*X174,X174))))</f>
        <v/>
      </c>
      <c r="AX174" s="50" t="str">
        <f>IF(AY174=-1,IF(SUM(AY173:AY174)=-2,0,(0.7*Z174)),AY174)</f>
        <v/>
      </c>
      <c r="AY174" s="49" t="str">
        <f>IF(Z174="",Z174,IF(AND(AA174="&lt;",Z174&lt;=$AI174),-1,(IF(AA174="&lt;",0.7*Z174,Z174))))</f>
        <v/>
      </c>
      <c r="BA174" s="50" t="str">
        <f>IF(BB174=-1,IF(SUM(BB173:BB174)=-2,0,(0.7*AB174)),BB174)</f>
        <v/>
      </c>
      <c r="BB174" s="49" t="str">
        <f>IF(AB174="",AB174,IF(AND(AC174="&lt;",AB174&lt;=$AI174),-1,(IF(AC174="&lt;",0.7*AB174,AB174))))</f>
        <v/>
      </c>
      <c r="BD174" s="50" t="str">
        <f>IF(BE174=-1,IF(SUM(BE173:BE174)=-2,0,(0.7*AD174)),BE174)</f>
        <v/>
      </c>
      <c r="BE174" s="49" t="str">
        <f>IF(AD174="",AD174,IF(AND(AE174="&lt;",AD174&lt;=$AI174),-1,(IF(AE174="&lt;",0.7*AD174,AD174))))</f>
        <v/>
      </c>
      <c r="BJ174" s="4" t="str">
        <f t="shared" si="172"/>
        <v/>
      </c>
      <c r="BM174" s="4" t="str">
        <f t="shared" si="143"/>
        <v/>
      </c>
      <c r="BP174" s="4" t="str">
        <f t="shared" si="144"/>
        <v/>
      </c>
      <c r="BS174" s="4" t="str">
        <f t="shared" si="145"/>
        <v/>
      </c>
      <c r="BV174" s="4" t="str">
        <f t="shared" si="146"/>
        <v/>
      </c>
      <c r="BY174" s="4" t="str">
        <f t="shared" si="147"/>
        <v/>
      </c>
    </row>
    <row r="175" spans="1:77" x14ac:dyDescent="0.2">
      <c r="A175" s="4" t="s">
        <v>126</v>
      </c>
      <c r="B175" s="4">
        <v>857</v>
      </c>
      <c r="C175" s="4" t="str">
        <f t="shared" si="137"/>
        <v>urn:immetingen:parameter:id:857</v>
      </c>
      <c r="D175" s="4" t="str">
        <f>IFERROR(IF(VLOOKUP($C175,'C'!$A$1:$AA$1998,4,FALSE)=0,IF(VLOOKUP($C175,'C'!$A$1:$AA$1998,7,FALSE)=0,IF(VLOOKUP($C175,'C'!$A$1:$AA$1998,10,FALSE)=0,IF(VLOOKUP($C175,'C'!$A$1:$AA$1998,13,FALSE)=0,IF(VLOOKUP($C175,'C'!$A$1:$AA$1998,16,FALSE)=0,VLOOKUP($C175,'C'!$A$1:$AA$1998,19,FALSE),VLOOKUP($C175,'C'!$A$1:$AA$1998,16,FALSE)),VLOOKUP($C175,'C'!$A$1:$AA$1998,13,FALSE)),VLOOKUP($C175,'C'!$A$1:$AA$1998,10,FALSE)),VLOOKUP($C175,'C'!$A$1:$AA$1998,7,FALSE)),VLOOKUP($C175,'C'!$A$1:$AA$1998,4,FALSE)),"")</f>
        <v/>
      </c>
      <c r="E175" s="4" t="str">
        <f>IFERROR(VLOOKUP($C175,'C'!$A$1:$AA$1998,2,FALSE),"")</f>
        <v/>
      </c>
      <c r="F175" s="4" t="str">
        <f>IFERROR(IF(VLOOKUP($C175,'C'!$A$1:$AA$1998,3,FALSE)=1,"&lt;",""),"")</f>
        <v/>
      </c>
      <c r="G175" s="4" t="str">
        <f>IFERROR(VLOOKUP($C175,'C'!$A$1:$AA$1998,5,FALSE),"")</f>
        <v/>
      </c>
      <c r="H175" s="4" t="str">
        <f>IFERROR(IF(VLOOKUP($C175,'C'!$A$1:$AA$1998,6,FALSE)=1,"&lt;",""),"")</f>
        <v/>
      </c>
      <c r="I175" s="4" t="str">
        <f>IFERROR(VLOOKUP($C175,'C'!$A$1:$AA$1998,8,FALSE), "")</f>
        <v/>
      </c>
      <c r="J175" s="4" t="str">
        <f>IFERROR(IF(VLOOKUP($C175,'C'!$A$1:$AA$1998,9,FALSE)=1,"&lt;",""),"")</f>
        <v/>
      </c>
      <c r="K175" s="4" t="str">
        <f>IFERROR(VLOOKUP($C175,'C'!$A$1:$AA$1998,11,FALSE),"")</f>
        <v/>
      </c>
      <c r="L175" s="4" t="str">
        <f>IFERROR(IF(VLOOKUP($C175,'C'!$A$1:$AA$1998,12,FALSE)=1,"&lt;",""),"")</f>
        <v/>
      </c>
      <c r="M175" s="4" t="str">
        <f>IFERROR(VLOOKUP($C175,'C'!$A$1:$AA$1998,14,FALSE),"")</f>
        <v/>
      </c>
      <c r="N175" s="4" t="str">
        <f>IFERROR(IF(VLOOKUP($C175,'C'!$A$1:$AA$1998,15,FALSE)=1,"&lt;",""),"")</f>
        <v/>
      </c>
      <c r="O175" s="4" t="str">
        <f>IFERROR(VLOOKUP($C175,'C'!$A$1:$AA$1998,17,FALSE),"")</f>
        <v/>
      </c>
      <c r="P175" s="4" t="str">
        <f>IFERROR(IF(VLOOKUP($C175,'C'!$A$1:$AA$1998,18,FALSE)=1,"&lt;",""),"")</f>
        <v/>
      </c>
      <c r="T175" s="4" t="str">
        <f t="shared" si="160"/>
        <v/>
      </c>
      <c r="U175" s="4" t="str">
        <f t="shared" si="161"/>
        <v/>
      </c>
      <c r="V175" s="4" t="str">
        <f t="shared" si="162"/>
        <v/>
      </c>
      <c r="W175" s="4" t="str">
        <f t="shared" si="163"/>
        <v/>
      </c>
      <c r="X175" s="4" t="str">
        <f t="shared" si="164"/>
        <v/>
      </c>
      <c r="Y175" s="4" t="str">
        <f t="shared" si="165"/>
        <v/>
      </c>
      <c r="Z175" s="4" t="str">
        <f t="shared" si="166"/>
        <v/>
      </c>
      <c r="AA175" s="4" t="str">
        <f t="shared" si="167"/>
        <v/>
      </c>
      <c r="AB175" s="4" t="str">
        <f t="shared" si="168"/>
        <v/>
      </c>
      <c r="AC175" s="4" t="str">
        <f t="shared" si="169"/>
        <v/>
      </c>
      <c r="AD175" s="4" t="str">
        <f t="shared" si="170"/>
        <v/>
      </c>
      <c r="AE175" s="4" t="str">
        <f t="shared" si="171"/>
        <v/>
      </c>
      <c r="AI175" s="4">
        <f>IFERROR(IF(VLOOKUP(B175,E!$B$1:$AZ$300,16,FALSE)=0,1000000,VLOOKUP(B175,E!$B$1:$AZ$300,16,FALSE)),1000000)</f>
        <v>0.02</v>
      </c>
      <c r="AO175" s="59">
        <f>SUM(AO173:AO174)</f>
        <v>0</v>
      </c>
      <c r="AP175" s="60" t="str">
        <f>IF(T173="","",IF(AO175=0,SUM(T173:T174),AO175))</f>
        <v/>
      </c>
      <c r="AR175" s="59">
        <f>SUM(AR173:AR174)</f>
        <v>0</v>
      </c>
      <c r="AS175" s="60" t="str">
        <f>IF(V173="","",IF(AR175=0,SUM(V173:V174),AR175))</f>
        <v/>
      </c>
      <c r="AU175" s="59">
        <f>SUM(AU173:AU174)</f>
        <v>0</v>
      </c>
      <c r="AV175" s="60" t="str">
        <f>IF(X173="","",IF(AU175=0,SUM(X173:X174),AU175))</f>
        <v/>
      </c>
      <c r="AX175" s="59">
        <f>SUM(AX173:AX174)</f>
        <v>0</v>
      </c>
      <c r="AY175" s="60" t="str">
        <f>IF(Z173="","",IF(AX175=0,SUM(Z173:Z174),AX175))</f>
        <v/>
      </c>
      <c r="BA175" s="59">
        <f>SUM(BA173:BA174)</f>
        <v>0</v>
      </c>
      <c r="BB175" s="60" t="str">
        <f>IF(AB172="","",IF(BA175=0,SUM(AB172:AB173),BA175))</f>
        <v/>
      </c>
      <c r="BD175" s="59">
        <f>SUM(BD173:BD174)</f>
        <v>0</v>
      </c>
      <c r="BE175" s="60" t="str">
        <f>IF(AD172="","",IF(BD175=0,SUM(AD172:AD173),BD175))</f>
        <v/>
      </c>
      <c r="BJ175" s="4">
        <f t="shared" si="172"/>
        <v>-1</v>
      </c>
      <c r="BM175" s="4">
        <f t="shared" si="143"/>
        <v>-1</v>
      </c>
      <c r="BP175" s="4">
        <f t="shared" si="144"/>
        <v>-1</v>
      </c>
      <c r="BS175" s="4">
        <f t="shared" si="145"/>
        <v>-1</v>
      </c>
      <c r="BV175" s="4">
        <f t="shared" si="146"/>
        <v>-1</v>
      </c>
      <c r="BY175" s="4">
        <f t="shared" si="147"/>
        <v>-1</v>
      </c>
    </row>
    <row r="176" spans="1:77" x14ac:dyDescent="0.2">
      <c r="A176" s="4" t="s">
        <v>107</v>
      </c>
      <c r="B176" s="4">
        <v>269</v>
      </c>
      <c r="C176" s="4" t="str">
        <f t="shared" si="137"/>
        <v>urn:immetingen:parameter:id:269</v>
      </c>
      <c r="D176" s="4" t="str">
        <f>IFERROR(IF(VLOOKUP($C176,'C'!$A$1:$AA$1998,4,FALSE)=0,IF(VLOOKUP($C176,'C'!$A$1:$AA$1998,7,FALSE)=0,IF(VLOOKUP($C176,'C'!$A$1:$AA$1998,10,FALSE)=0,IF(VLOOKUP($C176,'C'!$A$1:$AA$1998,13,FALSE)=0,IF(VLOOKUP($C176,'C'!$A$1:$AA$1998,16,FALSE)=0,VLOOKUP($C176,'C'!$A$1:$AA$1998,19,FALSE),VLOOKUP($C176,'C'!$A$1:$AA$1998,16,FALSE)),VLOOKUP($C176,'C'!$A$1:$AA$1998,13,FALSE)),VLOOKUP($C176,'C'!$A$1:$AA$1998,10,FALSE)),VLOOKUP($C176,'C'!$A$1:$AA$1998,7,FALSE)),VLOOKUP($C176,'C'!$A$1:$AA$1998,4,FALSE)),"")</f>
        <v/>
      </c>
      <c r="E176" s="4" t="str">
        <f>IFERROR(VLOOKUP($C176,'C'!$A$1:$AA$1998,2,FALSE),"")</f>
        <v/>
      </c>
      <c r="F176" s="4" t="str">
        <f>IFERROR(IF(VLOOKUP($C176,'C'!$A$1:$AA$1998,3,FALSE)=1,"&lt;",""),"")</f>
        <v/>
      </c>
      <c r="G176" s="4" t="str">
        <f>IFERROR(VLOOKUP($C176,'C'!$A$1:$AA$1998,5,FALSE),"")</f>
        <v/>
      </c>
      <c r="H176" s="4" t="str">
        <f>IFERROR(IF(VLOOKUP($C176,'C'!$A$1:$AA$1998,6,FALSE)=1,"&lt;",""),"")</f>
        <v/>
      </c>
      <c r="I176" s="4" t="str">
        <f>IFERROR(VLOOKUP($C176,'C'!$A$1:$AA$1998,8,FALSE), "")</f>
        <v/>
      </c>
      <c r="J176" s="4" t="str">
        <f>IFERROR(IF(VLOOKUP($C176,'C'!$A$1:$AA$1998,9,FALSE)=1,"&lt;",""),"")</f>
        <v/>
      </c>
      <c r="K176" s="4" t="str">
        <f>IFERROR(VLOOKUP($C176,'C'!$A$1:$AA$1998,11,FALSE),"")</f>
        <v/>
      </c>
      <c r="L176" s="4" t="str">
        <f>IFERROR(IF(VLOOKUP($C176,'C'!$A$1:$AA$1998,12,FALSE)=1,"&lt;",""),"")</f>
        <v/>
      </c>
      <c r="M176" s="4" t="str">
        <f>IFERROR(VLOOKUP($C176,'C'!$A$1:$AA$1998,14,FALSE),"")</f>
        <v/>
      </c>
      <c r="N176" s="4" t="str">
        <f>IFERROR(IF(VLOOKUP($C176,'C'!$A$1:$AA$1998,15,FALSE)=1,"&lt;",""),"")</f>
        <v/>
      </c>
      <c r="O176" s="4" t="str">
        <f>IFERROR(VLOOKUP($C176,'C'!$A$1:$AA$1998,17,FALSE),"")</f>
        <v/>
      </c>
      <c r="P176" s="4" t="str">
        <f>IFERROR(IF(VLOOKUP($C176,'C'!$A$1:$AA$1998,18,FALSE)=1,"&lt;",""),"")</f>
        <v/>
      </c>
      <c r="T176" s="4" t="str">
        <f t="shared" si="160"/>
        <v/>
      </c>
      <c r="U176" s="4" t="str">
        <f t="shared" si="161"/>
        <v/>
      </c>
      <c r="V176" s="4" t="str">
        <f t="shared" si="162"/>
        <v/>
      </c>
      <c r="W176" s="4" t="str">
        <f t="shared" si="163"/>
        <v/>
      </c>
      <c r="X176" s="4" t="str">
        <f t="shared" si="164"/>
        <v/>
      </c>
      <c r="Y176" s="4" t="str">
        <f t="shared" si="165"/>
        <v/>
      </c>
      <c r="Z176" s="4" t="str">
        <f t="shared" si="166"/>
        <v/>
      </c>
      <c r="AA176" s="4" t="str">
        <f t="shared" si="167"/>
        <v/>
      </c>
      <c r="AB176" s="4" t="str">
        <f t="shared" si="168"/>
        <v/>
      </c>
      <c r="AC176" s="4" t="str">
        <f t="shared" si="169"/>
        <v/>
      </c>
      <c r="AD176" s="4" t="str">
        <f t="shared" si="170"/>
        <v/>
      </c>
      <c r="AE176" s="4" t="str">
        <f t="shared" si="171"/>
        <v/>
      </c>
      <c r="AI176" s="4">
        <f>IFERROR(IF(VLOOKUP(B176,E!$B$1:$AZ$300,16,FALSE)=0,1000000,VLOOKUP(B176,E!$B$1:$AZ$300,16,FALSE)),1000000)</f>
        <v>0.01</v>
      </c>
      <c r="AO176" s="4" t="str">
        <f>IF(T176="",T176,IF(AND(U176="&lt;",T176&lt;=$AI176),-1,(IF(U176="&lt;",0.7*T176,T176))))</f>
        <v/>
      </c>
      <c r="AR176" s="4" t="str">
        <f t="shared" ref="AR176:AR177" si="199">IF(V176="",V176,IF(AND(W176="&lt;",V176&lt;=$AI176),-1,(IF(W176="&lt;",0.7*V176,V176))))</f>
        <v/>
      </c>
      <c r="AU176" s="4" t="str">
        <f t="shared" ref="AU176:AU177" si="200">IF(X176="",X176,IF(AND(Y176="&lt;",X176&lt;=$AI176),-1,(IF(Y176="&lt;",0.7*X176,X176))))</f>
        <v/>
      </c>
      <c r="AX176" s="4" t="str">
        <f t="shared" ref="AX176:AX177" si="201">IF(Z176="",Z176,IF(AND(AA176="&lt;",Z176&lt;=$AI176),-1,(IF(AA176="&lt;",0.7*Z176,Z176))))</f>
        <v/>
      </c>
      <c r="BA176" s="4" t="str">
        <f t="shared" ref="BA176:BA177" si="202">IF(AB176="",AB176,IF(AND(AC176="&lt;",AB176&lt;=$AI176),-1,(IF(AC176="&lt;",0.7*AB176,AB176))))</f>
        <v/>
      </c>
      <c r="BD176" s="4" t="str">
        <f t="shared" ref="BD176:BD177" si="203">IF(AD176="",AD176,IF(AND(AE176="&lt;",AD176&lt;=$AI176),-1,(IF(AE176="&lt;",0.7*AD176,AD176))))</f>
        <v/>
      </c>
      <c r="BJ176" s="4" t="str">
        <f t="shared" si="172"/>
        <v/>
      </c>
      <c r="BM176" s="4" t="str">
        <f t="shared" si="143"/>
        <v/>
      </c>
      <c r="BP176" s="4" t="str">
        <f t="shared" si="144"/>
        <v/>
      </c>
      <c r="BS176" s="4" t="str">
        <f t="shared" si="145"/>
        <v/>
      </c>
      <c r="BV176" s="4" t="str">
        <f t="shared" si="146"/>
        <v/>
      </c>
      <c r="BY176" s="4" t="str">
        <f t="shared" si="147"/>
        <v/>
      </c>
    </row>
    <row r="177" spans="1:77" x14ac:dyDescent="0.2">
      <c r="A177" s="4" t="s">
        <v>108</v>
      </c>
      <c r="B177" s="4">
        <v>2146</v>
      </c>
      <c r="C177" s="4" t="str">
        <f t="shared" si="137"/>
        <v>urn:immetingen:parameter:id:2146</v>
      </c>
      <c r="D177" s="4" t="str">
        <f>IFERROR(IF(VLOOKUP($C177,'C'!$A$1:$AA$1998,4,FALSE)=0,IF(VLOOKUP($C177,'C'!$A$1:$AA$1998,7,FALSE)=0,IF(VLOOKUP($C177,'C'!$A$1:$AA$1998,10,FALSE)=0,IF(VLOOKUP($C177,'C'!$A$1:$AA$1998,13,FALSE)=0,IF(VLOOKUP($C177,'C'!$A$1:$AA$1998,16,FALSE)=0,VLOOKUP($C177,'C'!$A$1:$AA$1998,19,FALSE),VLOOKUP($C177,'C'!$A$1:$AA$1998,16,FALSE)),VLOOKUP($C177,'C'!$A$1:$AA$1998,13,FALSE)),VLOOKUP($C177,'C'!$A$1:$AA$1998,10,FALSE)),VLOOKUP($C177,'C'!$A$1:$AA$1998,7,FALSE)),VLOOKUP($C177,'C'!$A$1:$AA$1998,4,FALSE)),"")</f>
        <v/>
      </c>
      <c r="E177" s="4" t="str">
        <f>IFERROR(VLOOKUP($C177,'C'!$A$1:$AA$1998,2,FALSE),"")</f>
        <v/>
      </c>
      <c r="F177" s="4" t="str">
        <f>IFERROR(IF(VLOOKUP($C177,'C'!$A$1:$AA$1998,3,FALSE)=1,"&lt;",""),"")</f>
        <v/>
      </c>
      <c r="G177" s="4" t="str">
        <f>IFERROR(VLOOKUP($C177,'C'!$A$1:$AA$1998,5,FALSE),"")</f>
        <v/>
      </c>
      <c r="H177" s="4" t="str">
        <f>IFERROR(IF(VLOOKUP($C177,'C'!$A$1:$AA$1998,6,FALSE)=1,"&lt;",""),"")</f>
        <v/>
      </c>
      <c r="I177" s="4" t="str">
        <f>IFERROR(VLOOKUP($C177,'C'!$A$1:$AA$1998,8,FALSE), "")</f>
        <v/>
      </c>
      <c r="J177" s="4" t="str">
        <f>IFERROR(IF(VLOOKUP($C177,'C'!$A$1:$AA$1998,9,FALSE)=1,"&lt;",""),"")</f>
        <v/>
      </c>
      <c r="K177" s="4" t="str">
        <f>IFERROR(VLOOKUP($C177,'C'!$A$1:$AA$1998,11,FALSE),"")</f>
        <v/>
      </c>
      <c r="L177" s="4" t="str">
        <f>IFERROR(IF(VLOOKUP($C177,'C'!$A$1:$AA$1998,12,FALSE)=1,"&lt;",""),"")</f>
        <v/>
      </c>
      <c r="M177" s="4" t="str">
        <f>IFERROR(VLOOKUP($C177,'C'!$A$1:$AA$1998,14,FALSE),"")</f>
        <v/>
      </c>
      <c r="N177" s="4" t="str">
        <f>IFERROR(IF(VLOOKUP($C177,'C'!$A$1:$AA$1998,15,FALSE)=1,"&lt;",""),"")</f>
        <v/>
      </c>
      <c r="O177" s="4" t="str">
        <f>IFERROR(VLOOKUP($C177,'C'!$A$1:$AA$1998,17,FALSE),"")</f>
        <v/>
      </c>
      <c r="P177" s="4" t="str">
        <f>IFERROR(IF(VLOOKUP($C177,'C'!$A$1:$AA$1998,18,FALSE)=1,"&lt;",""),"")</f>
        <v/>
      </c>
      <c r="T177" s="4" t="str">
        <f t="shared" si="160"/>
        <v/>
      </c>
      <c r="U177" s="4" t="str">
        <f t="shared" si="161"/>
        <v/>
      </c>
      <c r="V177" s="4" t="str">
        <f t="shared" si="162"/>
        <v/>
      </c>
      <c r="W177" s="4" t="str">
        <f t="shared" si="163"/>
        <v/>
      </c>
      <c r="X177" s="4" t="str">
        <f t="shared" si="164"/>
        <v/>
      </c>
      <c r="Y177" s="4" t="str">
        <f t="shared" si="165"/>
        <v/>
      </c>
      <c r="Z177" s="4" t="str">
        <f t="shared" si="166"/>
        <v/>
      </c>
      <c r="AA177" s="4" t="str">
        <f t="shared" si="167"/>
        <v/>
      </c>
      <c r="AB177" s="4" t="str">
        <f t="shared" si="168"/>
        <v/>
      </c>
      <c r="AC177" s="4" t="str">
        <f t="shared" si="169"/>
        <v/>
      </c>
      <c r="AD177" s="4" t="str">
        <f t="shared" si="170"/>
        <v/>
      </c>
      <c r="AE177" s="4" t="str">
        <f t="shared" si="171"/>
        <v/>
      </c>
      <c r="AI177" s="4">
        <f>IFERROR(IF(VLOOKUP(B177,E!$B$1:$AZ$300,16,FALSE)=0,1000000,VLOOKUP(B177,E!$B$1:$AZ$300,16,FALSE)),1000000)</f>
        <v>1000000000</v>
      </c>
      <c r="AO177" s="4" t="str">
        <f>IF(T177="",T177,IF(AND(U177="&lt;",T177&lt;=$AI177),-1,(IF(U177="&lt;",0.7*T177,T177))))</f>
        <v/>
      </c>
      <c r="AR177" s="4" t="str">
        <f t="shared" si="199"/>
        <v/>
      </c>
      <c r="AU177" s="4" t="str">
        <f t="shared" si="200"/>
        <v/>
      </c>
      <c r="AX177" s="4" t="str">
        <f t="shared" si="201"/>
        <v/>
      </c>
      <c r="BA177" s="4" t="str">
        <f t="shared" si="202"/>
        <v/>
      </c>
      <c r="BD177" s="4" t="str">
        <f t="shared" si="203"/>
        <v/>
      </c>
      <c r="BJ177" s="4" t="str">
        <f t="shared" si="172"/>
        <v/>
      </c>
      <c r="BM177" s="4" t="str">
        <f t="shared" si="143"/>
        <v/>
      </c>
      <c r="BP177" s="4" t="str">
        <f t="shared" si="144"/>
        <v/>
      </c>
      <c r="BS177" s="4" t="str">
        <f t="shared" si="145"/>
        <v/>
      </c>
      <c r="BV177" s="4" t="str">
        <f t="shared" si="146"/>
        <v/>
      </c>
      <c r="BY177" s="4" t="str">
        <f t="shared" si="147"/>
        <v/>
      </c>
    </row>
    <row r="178" spans="1:77" x14ac:dyDescent="0.2">
      <c r="A178" s="4" t="s">
        <v>109</v>
      </c>
      <c r="B178" s="4">
        <v>1580</v>
      </c>
      <c r="C178" s="4" t="str">
        <f t="shared" si="137"/>
        <v>urn:immetingen:parameter:id:1580</v>
      </c>
      <c r="D178" s="4" t="str">
        <f>IFERROR(IF(VLOOKUP($C178,'C'!$A$1:$AA$1998,4,FALSE)=0,IF(VLOOKUP($C178,'C'!$A$1:$AA$1998,7,FALSE)=0,IF(VLOOKUP($C178,'C'!$A$1:$AA$1998,10,FALSE)=0,IF(VLOOKUP($C178,'C'!$A$1:$AA$1998,13,FALSE)=0,IF(VLOOKUP($C178,'C'!$A$1:$AA$1998,16,FALSE)=0,VLOOKUP($C178,'C'!$A$1:$AA$1998,19,FALSE),VLOOKUP($C178,'C'!$A$1:$AA$1998,16,FALSE)),VLOOKUP($C178,'C'!$A$1:$AA$1998,13,FALSE)),VLOOKUP($C178,'C'!$A$1:$AA$1998,10,FALSE)),VLOOKUP($C178,'C'!$A$1:$AA$1998,7,FALSE)),VLOOKUP($C178,'C'!$A$1:$AA$1998,4,FALSE)),"")</f>
        <v/>
      </c>
      <c r="E178" s="4" t="str">
        <f>IFERROR(VLOOKUP($C178,'C'!$A$1:$AA$1998,2,FALSE),"")</f>
        <v/>
      </c>
      <c r="F178" s="4" t="str">
        <f>IFERROR(IF(VLOOKUP($C178,'C'!$A$1:$AA$1998,3,FALSE)=1,"&lt;",""),"")</f>
        <v/>
      </c>
      <c r="G178" s="4" t="str">
        <f>IFERROR(VLOOKUP($C178,'C'!$A$1:$AA$1998,5,FALSE),"")</f>
        <v/>
      </c>
      <c r="H178" s="4" t="str">
        <f>IFERROR(IF(VLOOKUP($C178,'C'!$A$1:$AA$1998,6,FALSE)=1,"&lt;",""),"")</f>
        <v/>
      </c>
      <c r="I178" s="4" t="str">
        <f>IFERROR(VLOOKUP($C178,'C'!$A$1:$AA$1998,8,FALSE), "")</f>
        <v/>
      </c>
      <c r="J178" s="4" t="str">
        <f>IFERROR(IF(VLOOKUP($C178,'C'!$A$1:$AA$1998,9,FALSE)=1,"&lt;",""),"")</f>
        <v/>
      </c>
      <c r="K178" s="4" t="str">
        <f>IFERROR(VLOOKUP($C178,'C'!$A$1:$AA$1998,11,FALSE),"")</f>
        <v/>
      </c>
      <c r="L178" s="4" t="str">
        <f>IFERROR(IF(VLOOKUP($C178,'C'!$A$1:$AA$1998,12,FALSE)=1,"&lt;",""),"")</f>
        <v/>
      </c>
      <c r="M178" s="4" t="str">
        <f>IFERROR(VLOOKUP($C178,'C'!$A$1:$AA$1998,14,FALSE),"")</f>
        <v/>
      </c>
      <c r="N178" s="4" t="str">
        <f>IFERROR(IF(VLOOKUP($C178,'C'!$A$1:$AA$1998,15,FALSE)=1,"&lt;",""),"")</f>
        <v/>
      </c>
      <c r="O178" s="4" t="str">
        <f>IFERROR(VLOOKUP($C178,'C'!$A$1:$AA$1998,17,FALSE),"")</f>
        <v/>
      </c>
      <c r="P178" s="4" t="str">
        <f>IFERROR(IF(VLOOKUP($C178,'C'!$A$1:$AA$1998,18,FALSE)=1,"&lt;",""),"")</f>
        <v/>
      </c>
      <c r="T178" s="4" t="str">
        <f t="shared" si="160"/>
        <v/>
      </c>
      <c r="U178" s="4" t="str">
        <f t="shared" si="161"/>
        <v/>
      </c>
      <c r="V178" s="4" t="str">
        <f t="shared" si="162"/>
        <v/>
      </c>
      <c r="W178" s="4" t="str">
        <f t="shared" si="163"/>
        <v/>
      </c>
      <c r="X178" s="4" t="str">
        <f t="shared" si="164"/>
        <v/>
      </c>
      <c r="Y178" s="4" t="str">
        <f t="shared" si="165"/>
        <v/>
      </c>
      <c r="Z178" s="4" t="str">
        <f t="shared" si="166"/>
        <v/>
      </c>
      <c r="AA178" s="4" t="str">
        <f t="shared" si="167"/>
        <v/>
      </c>
      <c r="AB178" s="4" t="str">
        <f t="shared" si="168"/>
        <v/>
      </c>
      <c r="AC178" s="4" t="str">
        <f t="shared" si="169"/>
        <v/>
      </c>
      <c r="AD178" s="4" t="str">
        <f t="shared" si="170"/>
        <v/>
      </c>
      <c r="AE178" s="4" t="str">
        <f t="shared" si="171"/>
        <v/>
      </c>
      <c r="AI178" s="4">
        <f>IFERROR(IF(VLOOKUP(B178,E!$B$1:$AZ$300,16,FALSE)=0,1000000,VLOOKUP(B178,E!$B$1:$AZ$300,16,FALSE)),1000000)</f>
        <v>1000000</v>
      </c>
      <c r="AO178" s="57" t="str">
        <f>IF(AP178=-1,IF(SUM(AP178:AP179)=-2,0,(0.7*T178)),AP178)</f>
        <v/>
      </c>
      <c r="AP178" s="47" t="str">
        <f>IF(T178="",T178,IF(AND(U178="&lt;",T178&lt;=$AI178),-1,(IF(U178="&lt;",0.7*T178,T178))))</f>
        <v/>
      </c>
      <c r="AR178" s="57" t="str">
        <f>IF(AS178=-1,IF(SUM(AS178:AS179)=-2,0,(0.7*V178)),AS178)</f>
        <v/>
      </c>
      <c r="AS178" s="47" t="str">
        <f>IF(V178="",V178,IF(AND(W178="&lt;",V178&lt;=$AI178),-1,(IF(W178="&lt;",0.7*V178,V178))))</f>
        <v/>
      </c>
      <c r="AU178" s="57" t="str">
        <f>IF(AV178=-1,IF(SUM(AV178:AV179)=-2,0,(0.7*X178)),AV178)</f>
        <v/>
      </c>
      <c r="AV178" s="47" t="str">
        <f>IF(X178="",X178,IF(AND(Y178="&lt;",X178&lt;=$AI178),-1,(IF(Y178="&lt;",0.7*X178,X178))))</f>
        <v/>
      </c>
      <c r="AX178" s="57" t="str">
        <f>IF(AY178=-1,IF(SUM(AY178:AY179)=-2,0,(0.7*Z178)),AY178)</f>
        <v/>
      </c>
      <c r="AY178" s="47" t="str">
        <f>IF(Z178="",Z178,IF(AND(AA178="&lt;",Z178&lt;=$AI178),-1,(IF(AA178="&lt;",0.7*Z178,Z178))))</f>
        <v/>
      </c>
      <c r="BA178" s="57" t="str">
        <f>IF(BB178=-1,IF(SUM(BB178:BB179)=-2,0,(0.7*AB178)),BB178)</f>
        <v/>
      </c>
      <c r="BB178" s="47" t="str">
        <f>IF(AB178="",AB178,IF(AND(AC178="&lt;",AB178&lt;=$AI178),-1,(IF(AC178="&lt;",0.7*AB178,AB178))))</f>
        <v/>
      </c>
      <c r="BD178" s="57" t="str">
        <f>IF(BE178=-1,IF(SUM(BE178:BE179)=-2,0,(0.7*AD178)),BE178)</f>
        <v/>
      </c>
      <c r="BE178" s="47" t="str">
        <f>IF(AD178="",AD178,IF(AND(AE178="&lt;",AD178&lt;=$AI178),-1,(IF(AE178="&lt;",0.7*AD178,AD178))))</f>
        <v/>
      </c>
      <c r="BJ178" s="4" t="str">
        <f t="shared" si="172"/>
        <v/>
      </c>
      <c r="BM178" s="4" t="str">
        <f t="shared" si="143"/>
        <v/>
      </c>
      <c r="BP178" s="4" t="str">
        <f t="shared" si="144"/>
        <v/>
      </c>
      <c r="BS178" s="4" t="str">
        <f t="shared" si="145"/>
        <v/>
      </c>
      <c r="BV178" s="4" t="str">
        <f t="shared" si="146"/>
        <v/>
      </c>
      <c r="BY178" s="4" t="str">
        <f t="shared" si="147"/>
        <v/>
      </c>
    </row>
    <row r="179" spans="1:77" x14ac:dyDescent="0.2">
      <c r="A179" s="4" t="s">
        <v>110</v>
      </c>
      <c r="B179" s="4">
        <v>522</v>
      </c>
      <c r="C179" s="4" t="str">
        <f t="shared" si="137"/>
        <v>urn:immetingen:parameter:id:522</v>
      </c>
      <c r="D179" s="4" t="str">
        <f>IFERROR(IF(VLOOKUP($C179,'C'!$A$1:$AA$1998,4,FALSE)=0,IF(VLOOKUP($C179,'C'!$A$1:$AA$1998,7,FALSE)=0,IF(VLOOKUP($C179,'C'!$A$1:$AA$1998,10,FALSE)=0,IF(VLOOKUP($C179,'C'!$A$1:$AA$1998,13,FALSE)=0,IF(VLOOKUP($C179,'C'!$A$1:$AA$1998,16,FALSE)=0,VLOOKUP($C179,'C'!$A$1:$AA$1998,19,FALSE),VLOOKUP($C179,'C'!$A$1:$AA$1998,16,FALSE)),VLOOKUP($C179,'C'!$A$1:$AA$1998,13,FALSE)),VLOOKUP($C179,'C'!$A$1:$AA$1998,10,FALSE)),VLOOKUP($C179,'C'!$A$1:$AA$1998,7,FALSE)),VLOOKUP($C179,'C'!$A$1:$AA$1998,4,FALSE)),"")</f>
        <v/>
      </c>
      <c r="E179" s="4" t="str">
        <f>IFERROR(VLOOKUP($C179,'C'!$A$1:$AA$1998,2,FALSE),"")</f>
        <v/>
      </c>
      <c r="F179" s="4" t="str">
        <f>IFERROR(IF(VLOOKUP($C179,'C'!$A$1:$AA$1998,3,FALSE)=1,"&lt;",""),"")</f>
        <v/>
      </c>
      <c r="G179" s="4" t="str">
        <f>IFERROR(VLOOKUP($C179,'C'!$A$1:$AA$1998,5,FALSE),"")</f>
        <v/>
      </c>
      <c r="H179" s="4" t="str">
        <f>IFERROR(IF(VLOOKUP($C179,'C'!$A$1:$AA$1998,6,FALSE)=1,"&lt;",""),"")</f>
        <v/>
      </c>
      <c r="I179" s="4" t="str">
        <f>IFERROR(VLOOKUP($C179,'C'!$A$1:$AA$1998,8,FALSE), "")</f>
        <v/>
      </c>
      <c r="J179" s="4" t="str">
        <f>IFERROR(IF(VLOOKUP($C179,'C'!$A$1:$AA$1998,9,FALSE)=1,"&lt;",""),"")</f>
        <v/>
      </c>
      <c r="K179" s="4" t="str">
        <f>IFERROR(VLOOKUP($C179,'C'!$A$1:$AA$1998,11,FALSE),"")</f>
        <v/>
      </c>
      <c r="L179" s="4" t="str">
        <f>IFERROR(IF(VLOOKUP($C179,'C'!$A$1:$AA$1998,12,FALSE)=1,"&lt;",""),"")</f>
        <v/>
      </c>
      <c r="M179" s="4" t="str">
        <f>IFERROR(VLOOKUP($C179,'C'!$A$1:$AA$1998,14,FALSE),"")</f>
        <v/>
      </c>
      <c r="N179" s="4" t="str">
        <f>IFERROR(IF(VLOOKUP($C179,'C'!$A$1:$AA$1998,15,FALSE)=1,"&lt;",""),"")</f>
        <v/>
      </c>
      <c r="O179" s="4" t="str">
        <f>IFERROR(VLOOKUP($C179,'C'!$A$1:$AA$1998,17,FALSE),"")</f>
        <v/>
      </c>
      <c r="P179" s="4" t="str">
        <f>IFERROR(IF(VLOOKUP($C179,'C'!$A$1:$AA$1998,18,FALSE)=1,"&lt;",""),"")</f>
        <v/>
      </c>
      <c r="T179" s="4" t="str">
        <f t="shared" si="160"/>
        <v/>
      </c>
      <c r="U179" s="4" t="str">
        <f t="shared" si="161"/>
        <v/>
      </c>
      <c r="V179" s="4" t="str">
        <f t="shared" si="162"/>
        <v/>
      </c>
      <c r="W179" s="4" t="str">
        <f t="shared" si="163"/>
        <v/>
      </c>
      <c r="X179" s="4" t="str">
        <f t="shared" si="164"/>
        <v/>
      </c>
      <c r="Y179" s="4" t="str">
        <f t="shared" si="165"/>
        <v/>
      </c>
      <c r="Z179" s="4" t="str">
        <f t="shared" si="166"/>
        <v/>
      </c>
      <c r="AA179" s="4" t="str">
        <f t="shared" si="167"/>
        <v/>
      </c>
      <c r="AB179" s="4" t="str">
        <f t="shared" si="168"/>
        <v/>
      </c>
      <c r="AC179" s="4" t="str">
        <f t="shared" si="169"/>
        <v/>
      </c>
      <c r="AD179" s="4" t="str">
        <f t="shared" si="170"/>
        <v/>
      </c>
      <c r="AE179" s="4" t="str">
        <f t="shared" si="171"/>
        <v/>
      </c>
      <c r="AI179" s="4">
        <f>IFERROR(IF(VLOOKUP(B179,E!$B$1:$AZ$300,16,FALSE)=0,1000000,VLOOKUP(B179,E!$B$1:$AZ$300,16,FALSE)),1000000)</f>
        <v>1000000</v>
      </c>
      <c r="AO179" s="50" t="str">
        <f>IF(AP179=-1,IF(SUM(AP178:AP180)=-2,0,(0.7*T179)),AP179)</f>
        <v/>
      </c>
      <c r="AP179" s="49" t="str">
        <f>IF(T179="",T179,IF(AND(U179="&lt;",T179&lt;=$AI179),-1,(IF(U179="&lt;",0.7*T179,T179))))</f>
        <v/>
      </c>
      <c r="AR179" s="50" t="str">
        <f>IF(AS179=-1,IF(SUM(AS178:AS179)=-2,0,(0.7*V179)),AS179)</f>
        <v/>
      </c>
      <c r="AS179" s="49" t="str">
        <f>IF(V179="",V179,IF(AND(W179="&lt;",V179&lt;=$AI179),-1,(IF(W179="&lt;",0.7*V179,V179))))</f>
        <v/>
      </c>
      <c r="AU179" s="50" t="str">
        <f>IF(AV179=-1,IF(SUM(AV178:AV179)=-2,0,(0.7*X179)),AV179)</f>
        <v/>
      </c>
      <c r="AV179" s="49" t="str">
        <f>IF(X179="",X179,IF(AND(Y179="&lt;",X179&lt;=$AI179),-1,(IF(Y179="&lt;",0.7*X179,X179))))</f>
        <v/>
      </c>
      <c r="AX179" s="50" t="str">
        <f>IF(AY179=-1,IF(SUM(AY178:AY179)=-2,0,(0.7*Z179)),AY179)</f>
        <v/>
      </c>
      <c r="AY179" s="49" t="str">
        <f>IF(Z179="",Z179,IF(AND(AA179="&lt;",Z179&lt;=$AI179),-1,(IF(AA179="&lt;",0.7*Z179,Z179))))</f>
        <v/>
      </c>
      <c r="BA179" s="50" t="str">
        <f>IF(BB179=-1,IF(SUM(BB178:BB179)=-2,0,(0.7*AB179)),BB179)</f>
        <v/>
      </c>
      <c r="BB179" s="49" t="str">
        <f>IF(AB179="",AB179,IF(AND(AC179="&lt;",AB179&lt;=$AI179),-1,(IF(AC179="&lt;",0.7*AB179,AB179))))</f>
        <v/>
      </c>
      <c r="BD179" s="50" t="str">
        <f>IF(BE179=-1,IF(SUM(BE178:BE179)=-2,0,(0.7*AD179)),BE179)</f>
        <v/>
      </c>
      <c r="BE179" s="49" t="str">
        <f>IF(AD179="",AD179,IF(AND(AE179="&lt;",AD179&lt;=$AI179),-1,(IF(AE179="&lt;",0.7*AD179,AD179))))</f>
        <v/>
      </c>
      <c r="BJ179" s="4" t="str">
        <f t="shared" si="172"/>
        <v/>
      </c>
      <c r="BM179" s="4" t="str">
        <f t="shared" si="143"/>
        <v/>
      </c>
      <c r="BP179" s="4" t="str">
        <f t="shared" si="144"/>
        <v/>
      </c>
      <c r="BS179" s="4" t="str">
        <f t="shared" si="145"/>
        <v/>
      </c>
      <c r="BV179" s="4" t="str">
        <f t="shared" si="146"/>
        <v/>
      </c>
      <c r="BY179" s="4" t="str">
        <f t="shared" si="147"/>
        <v/>
      </c>
    </row>
    <row r="180" spans="1:77" x14ac:dyDescent="0.2">
      <c r="A180" s="4" t="s">
        <v>127</v>
      </c>
      <c r="B180" s="4">
        <v>480</v>
      </c>
      <c r="C180" s="4" t="str">
        <f t="shared" si="137"/>
        <v>urn:immetingen:parameter:id:480</v>
      </c>
      <c r="D180" s="4" t="str">
        <f>IFERROR(IF(VLOOKUP($C180,'C'!$A$1:$AA$1998,4,FALSE)=0,IF(VLOOKUP($C180,'C'!$A$1:$AA$1998,7,FALSE)=0,IF(VLOOKUP($C180,'C'!$A$1:$AA$1998,10,FALSE)=0,IF(VLOOKUP($C180,'C'!$A$1:$AA$1998,13,FALSE)=0,IF(VLOOKUP($C180,'C'!$A$1:$AA$1998,16,FALSE)=0,VLOOKUP($C180,'C'!$A$1:$AA$1998,19,FALSE),VLOOKUP($C180,'C'!$A$1:$AA$1998,16,FALSE)),VLOOKUP($C180,'C'!$A$1:$AA$1998,13,FALSE)),VLOOKUP($C180,'C'!$A$1:$AA$1998,10,FALSE)),VLOOKUP($C180,'C'!$A$1:$AA$1998,7,FALSE)),VLOOKUP($C180,'C'!$A$1:$AA$1998,4,FALSE)),"")</f>
        <v/>
      </c>
      <c r="E180" s="4" t="str">
        <f>IFERROR(VLOOKUP($C180,'C'!$A$1:$AA$1998,2,FALSE),"")</f>
        <v/>
      </c>
      <c r="F180" s="4" t="str">
        <f>IFERROR(IF(VLOOKUP($C180,'C'!$A$1:$AA$1998,3,FALSE)=1,"&lt;",""),"")</f>
        <v/>
      </c>
      <c r="G180" s="4" t="str">
        <f>IFERROR(VLOOKUP($C180,'C'!$A$1:$AA$1998,5,FALSE),"")</f>
        <v/>
      </c>
      <c r="H180" s="4" t="str">
        <f>IFERROR(IF(VLOOKUP($C180,'C'!$A$1:$AA$1998,6,FALSE)=1,"&lt;",""),"")</f>
        <v/>
      </c>
      <c r="I180" s="4" t="str">
        <f>IFERROR(VLOOKUP($C180,'C'!$A$1:$AA$1998,8,FALSE), "")</f>
        <v/>
      </c>
      <c r="J180" s="4" t="str">
        <f>IFERROR(IF(VLOOKUP($C180,'C'!$A$1:$AA$1998,9,FALSE)=1,"&lt;",""),"")</f>
        <v/>
      </c>
      <c r="K180" s="4" t="str">
        <f>IFERROR(VLOOKUP($C180,'C'!$A$1:$AA$1998,11,FALSE),"")</f>
        <v/>
      </c>
      <c r="L180" s="4" t="str">
        <f>IFERROR(IF(VLOOKUP($C180,'C'!$A$1:$AA$1998,12,FALSE)=1,"&lt;",""),"")</f>
        <v/>
      </c>
      <c r="M180" s="4" t="str">
        <f>IFERROR(VLOOKUP($C180,'C'!$A$1:$AA$1998,14,FALSE),"")</f>
        <v/>
      </c>
      <c r="N180" s="4" t="str">
        <f>IFERROR(IF(VLOOKUP($C180,'C'!$A$1:$AA$1998,15,FALSE)=1,"&lt;",""),"")</f>
        <v/>
      </c>
      <c r="O180" s="4" t="str">
        <f>IFERROR(VLOOKUP($C180,'C'!$A$1:$AA$1998,17,FALSE),"")</f>
        <v/>
      </c>
      <c r="P180" s="4" t="str">
        <f>IFERROR(IF(VLOOKUP($C180,'C'!$A$1:$AA$1998,18,FALSE)=1,"&lt;",""),"")</f>
        <v/>
      </c>
      <c r="T180" s="4" t="str">
        <f t="shared" si="160"/>
        <v/>
      </c>
      <c r="U180" s="4" t="str">
        <f t="shared" si="161"/>
        <v/>
      </c>
      <c r="V180" s="4" t="str">
        <f t="shared" si="162"/>
        <v/>
      </c>
      <c r="W180" s="4" t="str">
        <f t="shared" si="163"/>
        <v/>
      </c>
      <c r="X180" s="4" t="str">
        <f t="shared" si="164"/>
        <v/>
      </c>
      <c r="Y180" s="4" t="str">
        <f t="shared" si="165"/>
        <v/>
      </c>
      <c r="Z180" s="4" t="str">
        <f t="shared" si="166"/>
        <v/>
      </c>
      <c r="AA180" s="4" t="str">
        <f t="shared" si="167"/>
        <v/>
      </c>
      <c r="AB180" s="4" t="str">
        <f t="shared" si="168"/>
        <v/>
      </c>
      <c r="AC180" s="4" t="str">
        <f t="shared" si="169"/>
        <v/>
      </c>
      <c r="AD180" s="4" t="str">
        <f t="shared" si="170"/>
        <v/>
      </c>
      <c r="AE180" s="4" t="str">
        <f t="shared" si="171"/>
        <v/>
      </c>
      <c r="AI180" s="4">
        <f>IFERROR(IF(VLOOKUP(B180,E!$B$1:$AZ$300,16,FALSE)=0,1000000,VLOOKUP(B180,E!$B$1:$AZ$300,16,FALSE)),1000000)</f>
        <v>0.02</v>
      </c>
      <c r="AO180" s="59">
        <f>SUM(AO178:AO179)</f>
        <v>0</v>
      </c>
      <c r="AP180" s="60" t="str">
        <f>IF(T178="","",IF(AO180=0,SUM(T178:T179),AO180))</f>
        <v/>
      </c>
      <c r="AR180" s="59">
        <f>SUM(AR178:AR179)</f>
        <v>0</v>
      </c>
      <c r="AS180" s="60" t="str">
        <f>IF(V178="","",IF(AR180=0,SUM(V178:V179),AR180))</f>
        <v/>
      </c>
      <c r="AU180" s="59">
        <f>SUM(AU178:AU179)</f>
        <v>0</v>
      </c>
      <c r="AV180" s="60" t="str">
        <f>IF(X178="","",IF(AU180=0,SUM(X178:X179),AU180))</f>
        <v/>
      </c>
      <c r="AX180" s="59">
        <f>SUM(AX178:AX179)</f>
        <v>0</v>
      </c>
      <c r="AY180" s="60" t="str">
        <f>IF(Z178="","",IF(AX180=0,SUM(Z178:Z179),AX180))</f>
        <v/>
      </c>
      <c r="BA180" s="59">
        <f>SUM(BA178:BA179)</f>
        <v>0</v>
      </c>
      <c r="BB180" s="60" t="str">
        <f>IF(AB177="","",IF(BA180=0,SUM(AB177:AB178),BA180))</f>
        <v/>
      </c>
      <c r="BD180" s="59">
        <f>SUM(BD178:BD179)</f>
        <v>0</v>
      </c>
      <c r="BE180" s="60" t="str">
        <f>IF(AD177="","",IF(BD180=0,SUM(AD177:AD178),BD180))</f>
        <v/>
      </c>
      <c r="BJ180" s="4">
        <f t="shared" si="172"/>
        <v>-1</v>
      </c>
      <c r="BM180" s="4">
        <f t="shared" si="143"/>
        <v>-1</v>
      </c>
      <c r="BP180" s="4">
        <f t="shared" si="144"/>
        <v>-1</v>
      </c>
      <c r="BS180" s="4">
        <f t="shared" si="145"/>
        <v>-1</v>
      </c>
      <c r="BV180" s="4">
        <f t="shared" si="146"/>
        <v>-1</v>
      </c>
      <c r="BY180" s="4">
        <f t="shared" si="147"/>
        <v>-1</v>
      </c>
    </row>
    <row r="181" spans="1:77" x14ac:dyDescent="0.2">
      <c r="A181" s="4" t="s">
        <v>1778</v>
      </c>
      <c r="B181" s="4">
        <v>2718</v>
      </c>
      <c r="C181" s="4" t="str">
        <f t="shared" si="137"/>
        <v>urn:immetingen:parameter:id:2718</v>
      </c>
      <c r="D181" s="4" t="str">
        <f>IFERROR(IF(VLOOKUP($C181,'C'!$A$1:$AA$1998,4,FALSE)=0,IF(VLOOKUP($C181,'C'!$A$1:$AA$1998,7,FALSE)=0,IF(VLOOKUP($C181,'C'!$A$1:$AA$1998,10,FALSE)=0,IF(VLOOKUP($C181,'C'!$A$1:$AA$1998,13,FALSE)=0,IF(VLOOKUP($C181,'C'!$A$1:$AA$1998,16,FALSE)=0,VLOOKUP($C181,'C'!$A$1:$AA$1998,19,FALSE),VLOOKUP($C181,'C'!$A$1:$AA$1998,16,FALSE)),VLOOKUP($C181,'C'!$A$1:$AA$1998,13,FALSE)),VLOOKUP($C181,'C'!$A$1:$AA$1998,10,FALSE)),VLOOKUP($C181,'C'!$A$1:$AA$1998,7,FALSE)),VLOOKUP($C181,'C'!$A$1:$AA$1998,4,FALSE)),"")</f>
        <v/>
      </c>
      <c r="E181" s="4" t="str">
        <f>IFERROR(VLOOKUP($C181,'C'!$A$1:$AA$1998,2,FALSE),"")</f>
        <v/>
      </c>
      <c r="F181" s="4" t="str">
        <f>IFERROR(IF(VLOOKUP($C181,'C'!$A$1:$AA$1998,3,FALSE)=1,"&lt;",""),"")</f>
        <v/>
      </c>
      <c r="G181" s="4" t="str">
        <f>IFERROR(VLOOKUP($C181,'C'!$A$1:$AA$1998,5,FALSE),"")</f>
        <v/>
      </c>
      <c r="H181" s="4" t="str">
        <f>IFERROR(IF(VLOOKUP($C181,'C'!$A$1:$AA$1998,6,FALSE)=1,"&lt;",""),"")</f>
        <v/>
      </c>
      <c r="I181" s="4" t="str">
        <f>IFERROR(VLOOKUP($C181,'C'!$A$1:$AA$1998,8,FALSE), "")</f>
        <v/>
      </c>
      <c r="J181" s="4" t="str">
        <f>IFERROR(IF(VLOOKUP($C181,'C'!$A$1:$AA$1998,9,FALSE)=1,"&lt;",""),"")</f>
        <v/>
      </c>
      <c r="K181" s="4" t="str">
        <f>IFERROR(VLOOKUP($C181,'C'!$A$1:$AA$1998,11,FALSE),"")</f>
        <v/>
      </c>
      <c r="L181" s="4" t="str">
        <f>IFERROR(IF(VLOOKUP($C181,'C'!$A$1:$AA$1998,12,FALSE)=1,"&lt;",""),"")</f>
        <v/>
      </c>
      <c r="M181" s="4" t="str">
        <f>IFERROR(VLOOKUP($C181,'C'!$A$1:$AA$1998,14,FALSE),"")</f>
        <v/>
      </c>
      <c r="N181" s="4" t="str">
        <f>IFERROR(IF(VLOOKUP($C181,'C'!$A$1:$AA$1998,15,FALSE)=1,"&lt;",""),"")</f>
        <v/>
      </c>
      <c r="O181" s="4" t="str">
        <f>IFERROR(VLOOKUP($C181,'C'!$A$1:$AA$1998,17,FALSE),"")</f>
        <v/>
      </c>
      <c r="P181" s="4" t="str">
        <f>IFERROR(IF(VLOOKUP($C181,'C'!$A$1:$AA$1998,18,FALSE)=1,"&lt;",""),"")</f>
        <v/>
      </c>
      <c r="T181" s="4" t="str">
        <f t="shared" si="160"/>
        <v/>
      </c>
      <c r="U181" s="4" t="str">
        <f t="shared" si="161"/>
        <v/>
      </c>
      <c r="V181" s="4" t="str">
        <f t="shared" si="162"/>
        <v/>
      </c>
      <c r="W181" s="4" t="str">
        <f t="shared" si="163"/>
        <v/>
      </c>
      <c r="X181" s="4" t="str">
        <f t="shared" si="164"/>
        <v/>
      </c>
      <c r="Y181" s="4" t="str">
        <f t="shared" si="165"/>
        <v/>
      </c>
      <c r="Z181" s="4" t="str">
        <f t="shared" si="166"/>
        <v/>
      </c>
      <c r="AA181" s="4" t="str">
        <f t="shared" si="167"/>
        <v/>
      </c>
      <c r="AB181" s="4" t="str">
        <f t="shared" si="168"/>
        <v/>
      </c>
      <c r="AC181" s="4" t="str">
        <f t="shared" si="169"/>
        <v/>
      </c>
      <c r="AD181" s="4" t="str">
        <f t="shared" si="170"/>
        <v/>
      </c>
      <c r="AE181" s="4" t="str">
        <f t="shared" si="171"/>
        <v/>
      </c>
      <c r="AI181" s="4">
        <f>IFERROR(IF(VLOOKUP(B181,E!$B$1:$AZ$300,16,FALSE)=0,1000000,VLOOKUP(B181,E!$B$1:$AZ$300,16,FALSE)),1000000)</f>
        <v>1000000000</v>
      </c>
      <c r="AO181" s="4" t="str">
        <f t="shared" ref="AO181:AO212" si="204">IF(T181="",T181,IF(AND(U181="&lt;",T181&lt;=$AI181),-1,(IF(U181="&lt;",0.7*T181,T181))))</f>
        <v/>
      </c>
      <c r="AR181" s="4" t="str">
        <f t="shared" ref="AR181" si="205">IF(V181="",V181,IF(AND(W181="&lt;",V181&lt;=$AI181),-1,(IF(W181="&lt;",0.7*V181,V181))))</f>
        <v/>
      </c>
      <c r="AU181" s="4" t="str">
        <f t="shared" ref="AU181" si="206">IF(X181="",X181,IF(AND(Y181="&lt;",X181&lt;=$AI181),-1,(IF(Y181="&lt;",0.7*X181,X181))))</f>
        <v/>
      </c>
      <c r="AX181" s="4" t="str">
        <f t="shared" ref="AX181" si="207">IF(Z181="",Z181,IF(AND(AA181="&lt;",Z181&lt;=$AI181),-1,(IF(AA181="&lt;",0.7*Z181,Z181))))</f>
        <v/>
      </c>
      <c r="BA181" s="4" t="str">
        <f t="shared" ref="BA181" si="208">IF(AB181="",AB181,IF(AND(AC181="&lt;",AB181&lt;=$AI181),-1,(IF(AC181="&lt;",0.7*AB181,AB181))))</f>
        <v/>
      </c>
      <c r="BD181" s="4" t="str">
        <f t="shared" ref="BD181" si="209">IF(AD181="",AD181,IF(AND(AE181="&lt;",AD181&lt;=$AI181),-1,(IF(AE181="&lt;",0.7*AD181,AD181))))</f>
        <v/>
      </c>
      <c r="BJ181" s="4" t="str">
        <f t="shared" si="172"/>
        <v/>
      </c>
      <c r="BM181" s="4" t="str">
        <f t="shared" si="143"/>
        <v/>
      </c>
      <c r="BP181" s="4" t="str">
        <f t="shared" si="144"/>
        <v/>
      </c>
      <c r="BS181" s="4" t="str">
        <f t="shared" si="145"/>
        <v/>
      </c>
      <c r="BV181" s="4" t="str">
        <f t="shared" si="146"/>
        <v/>
      </c>
      <c r="BY181" s="4" t="str">
        <f t="shared" si="147"/>
        <v/>
      </c>
    </row>
    <row r="182" spans="1:77" x14ac:dyDescent="0.2">
      <c r="A182" s="4" t="s">
        <v>1608</v>
      </c>
      <c r="B182" s="4">
        <v>497</v>
      </c>
      <c r="C182" s="4" t="str">
        <f t="shared" si="137"/>
        <v>urn:immetingen:parameter:id:497</v>
      </c>
      <c r="D182" s="4" t="str">
        <f>IFERROR(IF(VLOOKUP($C182,'C'!$A$1:$AA$1998,4,FALSE)=0,IF(VLOOKUP($C182,'C'!$A$1:$AA$1998,7,FALSE)=0,IF(VLOOKUP($C182,'C'!$A$1:$AA$1998,10,FALSE)=0,IF(VLOOKUP($C182,'C'!$A$1:$AA$1998,13,FALSE)=0,IF(VLOOKUP($C182,'C'!$A$1:$AA$1998,16,FALSE)=0,VLOOKUP($C182,'C'!$A$1:$AA$1998,19,FALSE),VLOOKUP($C182,'C'!$A$1:$AA$1998,16,FALSE)),VLOOKUP($C182,'C'!$A$1:$AA$1998,13,FALSE)),VLOOKUP($C182,'C'!$A$1:$AA$1998,10,FALSE)),VLOOKUP($C182,'C'!$A$1:$AA$1998,7,FALSE)),VLOOKUP($C182,'C'!$A$1:$AA$1998,4,FALSE)),"")</f>
        <v/>
      </c>
      <c r="E182" s="4" t="str">
        <f>IFERROR(VLOOKUP($C182,'C'!$A$1:$AA$1998,2,FALSE),"")</f>
        <v/>
      </c>
      <c r="F182" s="4" t="str">
        <f>IFERROR(IF(VLOOKUP($C182,'C'!$A$1:$AA$1998,3,FALSE)=1,"&lt;",""),"")</f>
        <v/>
      </c>
      <c r="G182" s="4" t="str">
        <f>IFERROR(VLOOKUP($C182,'C'!$A$1:$AA$1998,5,FALSE),"")</f>
        <v/>
      </c>
      <c r="H182" s="4" t="str">
        <f>IFERROR(IF(VLOOKUP($C182,'C'!$A$1:$AA$1998,6,FALSE)=1,"&lt;",""),"")</f>
        <v/>
      </c>
      <c r="I182" s="4" t="str">
        <f>IFERROR(VLOOKUP($C182,'C'!$A$1:$AA$1998,8,FALSE), "")</f>
        <v/>
      </c>
      <c r="J182" s="4" t="str">
        <f>IFERROR(IF(VLOOKUP($C182,'C'!$A$1:$AA$1998,9,FALSE)=1,"&lt;",""),"")</f>
        <v/>
      </c>
      <c r="K182" s="4" t="str">
        <f>IFERROR(VLOOKUP($C182,'C'!$A$1:$AA$1998,11,FALSE),"")</f>
        <v/>
      </c>
      <c r="L182" s="4" t="str">
        <f>IFERROR(IF(VLOOKUP($C182,'C'!$A$1:$AA$1998,12,FALSE)=1,"&lt;",""),"")</f>
        <v/>
      </c>
      <c r="M182" s="4" t="str">
        <f>IFERROR(VLOOKUP($C182,'C'!$A$1:$AA$1998,14,FALSE),"")</f>
        <v/>
      </c>
      <c r="N182" s="4" t="str">
        <f>IFERROR(IF(VLOOKUP($C182,'C'!$A$1:$AA$1998,15,FALSE)=1,"&lt;",""),"")</f>
        <v/>
      </c>
      <c r="O182" s="4" t="str">
        <f>IFERROR(VLOOKUP($C182,'C'!$A$1:$AA$1998,17,FALSE),"")</f>
        <v/>
      </c>
      <c r="P182" s="4" t="str">
        <f>IFERROR(IF(VLOOKUP($C182,'C'!$A$1:$AA$1998,18,FALSE)=1,"&lt;",""),"")</f>
        <v/>
      </c>
      <c r="T182" s="4" t="str">
        <f t="shared" si="160"/>
        <v/>
      </c>
      <c r="U182" s="4" t="str">
        <f t="shared" si="161"/>
        <v/>
      </c>
      <c r="V182" s="4" t="str">
        <f t="shared" si="162"/>
        <v/>
      </c>
      <c r="W182" s="4" t="str">
        <f t="shared" si="163"/>
        <v/>
      </c>
      <c r="X182" s="4" t="str">
        <f t="shared" si="164"/>
        <v/>
      </c>
      <c r="Y182" s="4" t="str">
        <f t="shared" si="165"/>
        <v/>
      </c>
      <c r="Z182" s="4" t="str">
        <f t="shared" si="166"/>
        <v/>
      </c>
      <c r="AA182" s="4" t="str">
        <f t="shared" si="167"/>
        <v/>
      </c>
      <c r="AB182" s="4" t="str">
        <f t="shared" si="168"/>
        <v/>
      </c>
      <c r="AC182" s="4" t="str">
        <f t="shared" si="169"/>
        <v/>
      </c>
      <c r="AD182" s="4" t="str">
        <f t="shared" si="170"/>
        <v/>
      </c>
      <c r="AE182" s="4" t="str">
        <f t="shared" si="171"/>
        <v/>
      </c>
      <c r="AI182" s="4">
        <f>IFERROR(IF(VLOOKUP(B182,E!$B$1:$AZ$300,16,FALSE)=0,1000000,VLOOKUP(B182,E!$B$1:$AZ$300,16,FALSE)),1000000)</f>
        <v>1000000</v>
      </c>
      <c r="AO182" s="4" t="str">
        <f t="shared" si="204"/>
        <v/>
      </c>
      <c r="AR182" s="4" t="str">
        <f t="shared" ref="AR182:AR245" si="210">IF(V182="",V182,IF(AND(W182="&lt;",V182&lt;=$AI182),-1,(IF(W182="&lt;",0.7*V182,V182))))</f>
        <v/>
      </c>
      <c r="AU182" s="4" t="str">
        <f t="shared" ref="AU182:AU245" si="211">IF(X182="",X182,IF(AND(Y182="&lt;",X182&lt;=$AI182),-1,(IF(Y182="&lt;",0.7*X182,X182))))</f>
        <v/>
      </c>
      <c r="AX182" s="4" t="str">
        <f t="shared" ref="AX182:AX245" si="212">IF(Z182="",Z182,IF(AND(AA182="&lt;",Z182&lt;=$AI182),-1,(IF(AA182="&lt;",0.7*Z182,Z182))))</f>
        <v/>
      </c>
      <c r="BA182" s="4" t="str">
        <f t="shared" ref="BA182:BA245" si="213">IF(AB182="",AB182,IF(AND(AC182="&lt;",AB182&lt;=$AI182),-1,(IF(AC182="&lt;",0.7*AB182,AB182))))</f>
        <v/>
      </c>
      <c r="BD182" s="4" t="str">
        <f t="shared" ref="BD182:BD245" si="214">IF(AD182="",AD182,IF(AND(AE182="&lt;",AD182&lt;=$AI182),-1,(IF(AE182="&lt;",0.7*AD182,AD182))))</f>
        <v/>
      </c>
      <c r="BJ182" s="4" t="str">
        <f t="shared" si="172"/>
        <v/>
      </c>
      <c r="BM182" s="4" t="str">
        <f t="shared" si="143"/>
        <v/>
      </c>
      <c r="BP182" s="4" t="str">
        <f t="shared" si="144"/>
        <v/>
      </c>
      <c r="BS182" s="4" t="str">
        <f t="shared" si="145"/>
        <v/>
      </c>
      <c r="BV182" s="4" t="str">
        <f t="shared" si="146"/>
        <v/>
      </c>
      <c r="BY182" s="4" t="str">
        <f t="shared" si="147"/>
        <v/>
      </c>
    </row>
    <row r="183" spans="1:77" x14ac:dyDescent="0.2">
      <c r="A183" s="4" t="s">
        <v>1842</v>
      </c>
      <c r="B183" s="4">
        <v>365</v>
      </c>
      <c r="C183" s="4" t="str">
        <f t="shared" si="137"/>
        <v>urn:immetingen:parameter:id:365</v>
      </c>
      <c r="D183" s="4" t="str">
        <f>IFERROR(IF(VLOOKUP($C183,'C'!$A$1:$AA$1998,4,FALSE)=0,IF(VLOOKUP($C183,'C'!$A$1:$AA$1998,7,FALSE)=0,IF(VLOOKUP($C183,'C'!$A$1:$AA$1998,10,FALSE)=0,IF(VLOOKUP($C183,'C'!$A$1:$AA$1998,13,FALSE)=0,IF(VLOOKUP($C183,'C'!$A$1:$AA$1998,16,FALSE)=0,VLOOKUP($C183,'C'!$A$1:$AA$1998,19,FALSE),VLOOKUP($C183,'C'!$A$1:$AA$1998,16,FALSE)),VLOOKUP($C183,'C'!$A$1:$AA$1998,13,FALSE)),VLOOKUP($C183,'C'!$A$1:$AA$1998,10,FALSE)),VLOOKUP($C183,'C'!$A$1:$AA$1998,7,FALSE)),VLOOKUP($C183,'C'!$A$1:$AA$1998,4,FALSE)),"")</f>
        <v/>
      </c>
      <c r="E183" s="4" t="str">
        <f>IFERROR(VLOOKUP($C183,'C'!$A$1:$AA$1998,2,FALSE),"")</f>
        <v/>
      </c>
      <c r="F183" s="4" t="str">
        <f>IFERROR(IF(VLOOKUP($C183,'C'!$A$1:$AA$1998,3,FALSE)=1,"&lt;",""),"")</f>
        <v/>
      </c>
      <c r="G183" s="4" t="str">
        <f>IFERROR(VLOOKUP($C183,'C'!$A$1:$AA$1998,5,FALSE),"")</f>
        <v/>
      </c>
      <c r="H183" s="4" t="str">
        <f>IFERROR(IF(VLOOKUP($C183,'C'!$A$1:$AA$1998,6,FALSE)=1,"&lt;",""),"")</f>
        <v/>
      </c>
      <c r="I183" s="4" t="str">
        <f>IFERROR(VLOOKUP($C183,'C'!$A$1:$AA$1998,8,FALSE), "")</f>
        <v/>
      </c>
      <c r="J183" s="4" t="str">
        <f>IFERROR(IF(VLOOKUP($C183,'C'!$A$1:$AA$1998,9,FALSE)=1,"&lt;",""),"")</f>
        <v/>
      </c>
      <c r="K183" s="4" t="str">
        <f>IFERROR(VLOOKUP($C183,'C'!$A$1:$AA$1998,11,FALSE),"")</f>
        <v/>
      </c>
      <c r="L183" s="4" t="str">
        <f>IFERROR(IF(VLOOKUP($C183,'C'!$A$1:$AA$1998,12,FALSE)=1,"&lt;",""),"")</f>
        <v/>
      </c>
      <c r="M183" s="4" t="str">
        <f>IFERROR(VLOOKUP($C183,'C'!$A$1:$AA$1998,14,FALSE),"")</f>
        <v/>
      </c>
      <c r="N183" s="4" t="str">
        <f>IFERROR(IF(VLOOKUP($C183,'C'!$A$1:$AA$1998,15,FALSE)=1,"&lt;",""),"")</f>
        <v/>
      </c>
      <c r="O183" s="4" t="str">
        <f>IFERROR(VLOOKUP($C183,'C'!$A$1:$AA$1998,17,FALSE),"")</f>
        <v/>
      </c>
      <c r="P183" s="4" t="str">
        <f>IFERROR(IF(VLOOKUP($C183,'C'!$A$1:$AA$1998,18,FALSE)=1,"&lt;",""),"")</f>
        <v/>
      </c>
      <c r="T183" s="4" t="str">
        <f t="shared" si="160"/>
        <v/>
      </c>
      <c r="U183" s="4" t="str">
        <f t="shared" si="161"/>
        <v/>
      </c>
      <c r="V183" s="4" t="str">
        <f t="shared" si="162"/>
        <v/>
      </c>
      <c r="W183" s="4" t="str">
        <f t="shared" si="163"/>
        <v/>
      </c>
      <c r="X183" s="4" t="str">
        <f t="shared" si="164"/>
        <v/>
      </c>
      <c r="Y183" s="4" t="str">
        <f t="shared" si="165"/>
        <v/>
      </c>
      <c r="Z183" s="4" t="str">
        <f t="shared" si="166"/>
        <v/>
      </c>
      <c r="AA183" s="4" t="str">
        <f t="shared" si="167"/>
        <v/>
      </c>
      <c r="AB183" s="4" t="str">
        <f t="shared" si="168"/>
        <v/>
      </c>
      <c r="AC183" s="4" t="str">
        <f t="shared" si="169"/>
        <v/>
      </c>
      <c r="AD183" s="4" t="str">
        <f t="shared" si="170"/>
        <v/>
      </c>
      <c r="AE183" s="4" t="str">
        <f t="shared" si="171"/>
        <v/>
      </c>
      <c r="AI183" s="4">
        <f>IFERROR(IF(VLOOKUP(B183,E!$B$1:$AZ$300,16,FALSE)=0,1000000,VLOOKUP(B183,E!$B$1:$AZ$300,16,FALSE)),1000000)</f>
        <v>1000000</v>
      </c>
      <c r="AO183" s="4" t="str">
        <f t="shared" si="204"/>
        <v/>
      </c>
      <c r="AR183" s="4" t="str">
        <f t="shared" si="210"/>
        <v/>
      </c>
      <c r="AU183" s="4" t="str">
        <f t="shared" si="211"/>
        <v/>
      </c>
      <c r="AX183" s="4" t="str">
        <f t="shared" si="212"/>
        <v/>
      </c>
      <c r="BA183" s="4" t="str">
        <f t="shared" si="213"/>
        <v/>
      </c>
      <c r="BD183" s="4" t="str">
        <f t="shared" si="214"/>
        <v/>
      </c>
      <c r="BJ183" s="4" t="str">
        <f t="shared" si="172"/>
        <v/>
      </c>
      <c r="BM183" s="4" t="str">
        <f t="shared" si="143"/>
        <v/>
      </c>
      <c r="BP183" s="4" t="str">
        <f t="shared" si="144"/>
        <v/>
      </c>
      <c r="BS183" s="4" t="str">
        <f t="shared" si="145"/>
        <v/>
      </c>
      <c r="BV183" s="4" t="str">
        <f t="shared" si="146"/>
        <v/>
      </c>
      <c r="BY183" s="4" t="str">
        <f t="shared" si="147"/>
        <v/>
      </c>
    </row>
    <row r="184" spans="1:77" x14ac:dyDescent="0.2">
      <c r="A184" s="4" t="s">
        <v>1609</v>
      </c>
      <c r="B184" s="4">
        <v>703</v>
      </c>
      <c r="C184" s="4" t="str">
        <f t="shared" si="137"/>
        <v>urn:immetingen:parameter:id:703</v>
      </c>
      <c r="D184" s="38">
        <v>14</v>
      </c>
      <c r="E184" s="4" t="str">
        <f>IFERROR(VLOOKUP($C184,'C'!$A$1:$AA$1998,2,FALSE),"")</f>
        <v/>
      </c>
      <c r="F184" s="4" t="str">
        <f>IFERROR(IF(VLOOKUP($C184,'C'!$A$1:$AA$1998,3,FALSE)=1,"&lt;",""),"")</f>
        <v/>
      </c>
      <c r="G184" s="4" t="str">
        <f>IFERROR(VLOOKUP($C184,'C'!$A$1:$AA$1998,5,FALSE),"")</f>
        <v/>
      </c>
      <c r="H184" s="4" t="str">
        <f>IFERROR(IF(VLOOKUP($C184,'C'!$A$1:$AA$1998,6,FALSE)=1,"&lt;",""),"")</f>
        <v/>
      </c>
      <c r="I184" s="4" t="str">
        <f>IFERROR(VLOOKUP($C184,'C'!$A$1:$AA$1998,8,FALSE), "")</f>
        <v/>
      </c>
      <c r="J184" s="4" t="str">
        <f>IFERROR(IF(VLOOKUP($C184,'C'!$A$1:$AA$1998,9,FALSE)=1,"&lt;",""),"")</f>
        <v/>
      </c>
      <c r="K184" s="4" t="str">
        <f>IFERROR(VLOOKUP($C184,'C'!$A$1:$AA$1998,11,FALSE),"")</f>
        <v/>
      </c>
      <c r="L184" s="4" t="str">
        <f>IFERROR(IF(VLOOKUP($C184,'C'!$A$1:$AA$1998,12,FALSE)=1,"&lt;",""),"")</f>
        <v/>
      </c>
      <c r="M184" s="4" t="str">
        <f>IFERROR(VLOOKUP($C184,'C'!$A$1:$AA$1998,14,FALSE),"")</f>
        <v/>
      </c>
      <c r="N184" s="4" t="str">
        <f>IFERROR(IF(VLOOKUP($C184,'C'!$A$1:$AA$1998,15,FALSE)=1,"&lt;",""),"")</f>
        <v/>
      </c>
      <c r="O184" s="4" t="str">
        <f>IFERROR(VLOOKUP($C184,'C'!$A$1:$AA$1998,17,FALSE),"")</f>
        <v/>
      </c>
      <c r="P184" s="4" t="str">
        <f>IFERROR(IF(VLOOKUP($C184,'C'!$A$1:$AA$1998,18,FALSE)=1,"&lt;",""),"")</f>
        <v/>
      </c>
      <c r="T184" s="4" t="str">
        <f t="shared" si="160"/>
        <v/>
      </c>
      <c r="U184" s="4" t="str">
        <f t="shared" si="161"/>
        <v/>
      </c>
      <c r="V184" s="4" t="str">
        <f t="shared" si="162"/>
        <v/>
      </c>
      <c r="W184" s="4" t="str">
        <f t="shared" si="163"/>
        <v/>
      </c>
      <c r="X184" s="4" t="str">
        <f t="shared" si="164"/>
        <v/>
      </c>
      <c r="Y184" s="4" t="str">
        <f t="shared" si="165"/>
        <v/>
      </c>
      <c r="Z184" s="4" t="str">
        <f t="shared" si="166"/>
        <v/>
      </c>
      <c r="AA184" s="4" t="str">
        <f t="shared" si="167"/>
        <v/>
      </c>
      <c r="AB184" s="4" t="str">
        <f t="shared" si="168"/>
        <v/>
      </c>
      <c r="AC184" s="4" t="str">
        <f t="shared" si="169"/>
        <v/>
      </c>
      <c r="AD184" s="4" t="str">
        <f t="shared" si="170"/>
        <v/>
      </c>
      <c r="AE184" s="4" t="str">
        <f t="shared" si="171"/>
        <v/>
      </c>
      <c r="AI184" s="4">
        <f>IFERROR(IF(VLOOKUP(B184,E!$B$1:$AZ$300,16,FALSE)=0,1000000,VLOOKUP(B184,E!$B$1:$AZ$300,16,FALSE)),1000000)</f>
        <v>1000000</v>
      </c>
      <c r="AO184" s="4" t="str">
        <f t="shared" si="204"/>
        <v/>
      </c>
      <c r="AR184" s="4" t="str">
        <f t="shared" si="210"/>
        <v/>
      </c>
      <c r="AU184" s="4" t="str">
        <f t="shared" si="211"/>
        <v/>
      </c>
      <c r="AX184" s="4" t="str">
        <f t="shared" si="212"/>
        <v/>
      </c>
      <c r="BA184" s="4" t="str">
        <f t="shared" si="213"/>
        <v/>
      </c>
      <c r="BD184" s="4" t="str">
        <f t="shared" si="214"/>
        <v/>
      </c>
      <c r="BJ184" s="4" t="str">
        <f t="shared" si="172"/>
        <v/>
      </c>
      <c r="BM184" s="4" t="str">
        <f t="shared" si="143"/>
        <v/>
      </c>
      <c r="BP184" s="4" t="str">
        <f t="shared" si="144"/>
        <v/>
      </c>
      <c r="BS184" s="4" t="str">
        <f t="shared" si="145"/>
        <v/>
      </c>
      <c r="BV184" s="4" t="str">
        <f t="shared" si="146"/>
        <v/>
      </c>
      <c r="BY184" s="4" t="str">
        <f t="shared" si="147"/>
        <v/>
      </c>
    </row>
    <row r="185" spans="1:77" x14ac:dyDescent="0.2">
      <c r="A185" s="4" t="s">
        <v>1843</v>
      </c>
      <c r="B185" s="4">
        <v>2161</v>
      </c>
      <c r="C185" s="4" t="str">
        <f t="shared" si="137"/>
        <v>urn:immetingen:parameter:id:2161</v>
      </c>
      <c r="D185" s="4" t="str">
        <f>IFERROR(IF(VLOOKUP($C185,'C'!$A$1:$AA$1998,4,FALSE)=0,IF(VLOOKUP($C185,'C'!$A$1:$AA$1998,7,FALSE)=0,IF(VLOOKUP($C185,'C'!$A$1:$AA$1998,10,FALSE)=0,IF(VLOOKUP($C185,'C'!$A$1:$AA$1998,13,FALSE)=0,IF(VLOOKUP($C185,'C'!$A$1:$AA$1998,16,FALSE)=0,VLOOKUP($C185,'C'!$A$1:$AA$1998,19,FALSE),VLOOKUP($C185,'C'!$A$1:$AA$1998,16,FALSE)),VLOOKUP($C185,'C'!$A$1:$AA$1998,13,FALSE)),VLOOKUP($C185,'C'!$A$1:$AA$1998,10,FALSE)),VLOOKUP($C185,'C'!$A$1:$AA$1998,7,FALSE)),VLOOKUP($C185,'C'!$A$1:$AA$1998,4,FALSE)),"")</f>
        <v/>
      </c>
      <c r="E185" s="4" t="str">
        <f>IFERROR(VLOOKUP($C185,'C'!$A$1:$AA$1998,2,FALSE),"")</f>
        <v/>
      </c>
      <c r="F185" s="4" t="str">
        <f>IFERROR(IF(VLOOKUP($C185,'C'!$A$1:$AA$1998,3,FALSE)=1,"&lt;",""),"")</f>
        <v/>
      </c>
      <c r="G185" s="4" t="str">
        <f>IFERROR(VLOOKUP($C185,'C'!$A$1:$AA$1998,5,FALSE),"")</f>
        <v/>
      </c>
      <c r="H185" s="4" t="str">
        <f>IFERROR(IF(VLOOKUP($C185,'C'!$A$1:$AA$1998,6,FALSE)=1,"&lt;",""),"")</f>
        <v/>
      </c>
      <c r="I185" s="4" t="str">
        <f>IFERROR(VLOOKUP($C185,'C'!$A$1:$AA$1998,8,FALSE), "")</f>
        <v/>
      </c>
      <c r="J185" s="4" t="str">
        <f>IFERROR(IF(VLOOKUP($C185,'C'!$A$1:$AA$1998,9,FALSE)=1,"&lt;",""),"")</f>
        <v/>
      </c>
      <c r="K185" s="4" t="str">
        <f>IFERROR(VLOOKUP($C185,'C'!$A$1:$AA$1998,11,FALSE),"")</f>
        <v/>
      </c>
      <c r="L185" s="4" t="str">
        <f>IFERROR(IF(VLOOKUP($C185,'C'!$A$1:$AA$1998,12,FALSE)=1,"&lt;",""),"")</f>
        <v/>
      </c>
      <c r="M185" s="4" t="str">
        <f>IFERROR(VLOOKUP($C185,'C'!$A$1:$AA$1998,14,FALSE),"")</f>
        <v/>
      </c>
      <c r="N185" s="4" t="str">
        <f>IFERROR(IF(VLOOKUP($C185,'C'!$A$1:$AA$1998,15,FALSE)=1,"&lt;",""),"")</f>
        <v/>
      </c>
      <c r="O185" s="4" t="str">
        <f>IFERROR(VLOOKUP($C185,'C'!$A$1:$AA$1998,17,FALSE),"")</f>
        <v/>
      </c>
      <c r="P185" s="4" t="str">
        <f>IFERROR(IF(VLOOKUP($C185,'C'!$A$1:$AA$1998,18,FALSE)=1,"&lt;",""),"")</f>
        <v/>
      </c>
      <c r="T185" s="4" t="str">
        <f t="shared" si="160"/>
        <v/>
      </c>
      <c r="U185" s="4" t="str">
        <f t="shared" si="161"/>
        <v/>
      </c>
      <c r="V185" s="4" t="str">
        <f t="shared" si="162"/>
        <v/>
      </c>
      <c r="W185" s="4" t="str">
        <f t="shared" si="163"/>
        <v/>
      </c>
      <c r="X185" s="4" t="str">
        <f t="shared" si="164"/>
        <v/>
      </c>
      <c r="Y185" s="4" t="str">
        <f t="shared" si="165"/>
        <v/>
      </c>
      <c r="Z185" s="4" t="str">
        <f t="shared" si="166"/>
        <v/>
      </c>
      <c r="AA185" s="4" t="str">
        <f t="shared" si="167"/>
        <v/>
      </c>
      <c r="AB185" s="4" t="str">
        <f t="shared" si="168"/>
        <v/>
      </c>
      <c r="AC185" s="4" t="str">
        <f t="shared" si="169"/>
        <v/>
      </c>
      <c r="AD185" s="4" t="str">
        <f t="shared" si="170"/>
        <v/>
      </c>
      <c r="AE185" s="4" t="str">
        <f t="shared" si="171"/>
        <v/>
      </c>
      <c r="AI185" s="4">
        <f>IFERROR(IF(VLOOKUP(B185,E!$B$1:$AZ$300,16,FALSE)=0,1000000,VLOOKUP(B185,E!$B$1:$AZ$300,16,FALSE)),1000000)</f>
        <v>1000000</v>
      </c>
      <c r="AO185" s="4" t="str">
        <f t="shared" si="204"/>
        <v/>
      </c>
      <c r="AR185" s="4" t="str">
        <f t="shared" si="210"/>
        <v/>
      </c>
      <c r="AU185" s="4" t="str">
        <f t="shared" si="211"/>
        <v/>
      </c>
      <c r="AX185" s="4" t="str">
        <f t="shared" si="212"/>
        <v/>
      </c>
      <c r="BA185" s="4" t="str">
        <f t="shared" si="213"/>
        <v/>
      </c>
      <c r="BD185" s="4" t="str">
        <f t="shared" si="214"/>
        <v/>
      </c>
      <c r="BJ185" s="4" t="str">
        <f t="shared" si="172"/>
        <v/>
      </c>
      <c r="BM185" s="4" t="str">
        <f t="shared" si="143"/>
        <v/>
      </c>
      <c r="BP185" s="4" t="str">
        <f t="shared" si="144"/>
        <v/>
      </c>
      <c r="BS185" s="4" t="str">
        <f t="shared" si="145"/>
        <v/>
      </c>
      <c r="BV185" s="4" t="str">
        <f t="shared" si="146"/>
        <v/>
      </c>
      <c r="BY185" s="4" t="str">
        <f t="shared" si="147"/>
        <v/>
      </c>
    </row>
    <row r="186" spans="1:77" x14ac:dyDescent="0.2">
      <c r="A186" s="4" t="s">
        <v>1610</v>
      </c>
      <c r="B186" s="4">
        <v>865</v>
      </c>
      <c r="C186" s="4" t="str">
        <f t="shared" si="137"/>
        <v>urn:immetingen:parameter:id:865</v>
      </c>
      <c r="D186" s="4" t="str">
        <f>IFERROR(IF(VLOOKUP($C186,'C'!$A$1:$AA$1998,4,FALSE)=0,IF(VLOOKUP($C186,'C'!$A$1:$AA$1998,7,FALSE)=0,IF(VLOOKUP($C186,'C'!$A$1:$AA$1998,10,FALSE)=0,IF(VLOOKUP($C186,'C'!$A$1:$AA$1998,13,FALSE)=0,IF(VLOOKUP($C186,'C'!$A$1:$AA$1998,16,FALSE)=0,VLOOKUP($C186,'C'!$A$1:$AA$1998,19,FALSE),VLOOKUP($C186,'C'!$A$1:$AA$1998,16,FALSE)),VLOOKUP($C186,'C'!$A$1:$AA$1998,13,FALSE)),VLOOKUP($C186,'C'!$A$1:$AA$1998,10,FALSE)),VLOOKUP($C186,'C'!$A$1:$AA$1998,7,FALSE)),VLOOKUP($C186,'C'!$A$1:$AA$1998,4,FALSE)),"")</f>
        <v/>
      </c>
      <c r="E186" s="4" t="str">
        <f>IFERROR(VLOOKUP($C186,'C'!$A$1:$AA$1998,2,FALSE),"")</f>
        <v/>
      </c>
      <c r="F186" s="4" t="str">
        <f>IFERROR(IF(VLOOKUP($C186,'C'!$A$1:$AA$1998,3,FALSE)=1,"&lt;",""),"")</f>
        <v/>
      </c>
      <c r="G186" s="4" t="str">
        <f>IFERROR(VLOOKUP($C186,'C'!$A$1:$AA$1998,5,FALSE),"")</f>
        <v/>
      </c>
      <c r="H186" s="4" t="str">
        <f>IFERROR(IF(VLOOKUP($C186,'C'!$A$1:$AA$1998,6,FALSE)=1,"&lt;",""),"")</f>
        <v/>
      </c>
      <c r="I186" s="4" t="str">
        <f>IFERROR(VLOOKUP($C186,'C'!$A$1:$AA$1998,8,FALSE), "")</f>
        <v/>
      </c>
      <c r="J186" s="4" t="str">
        <f>IFERROR(IF(VLOOKUP($C186,'C'!$A$1:$AA$1998,9,FALSE)=1,"&lt;",""),"")</f>
        <v/>
      </c>
      <c r="K186" s="4" t="str">
        <f>IFERROR(VLOOKUP($C186,'C'!$A$1:$AA$1998,11,FALSE),"")</f>
        <v/>
      </c>
      <c r="L186" s="4" t="str">
        <f>IFERROR(IF(VLOOKUP($C186,'C'!$A$1:$AA$1998,12,FALSE)=1,"&lt;",""),"")</f>
        <v/>
      </c>
      <c r="M186" s="4" t="str">
        <f>IFERROR(VLOOKUP($C186,'C'!$A$1:$AA$1998,14,FALSE),"")</f>
        <v/>
      </c>
      <c r="N186" s="4" t="str">
        <f>IFERROR(IF(VLOOKUP($C186,'C'!$A$1:$AA$1998,15,FALSE)=1,"&lt;",""),"")</f>
        <v/>
      </c>
      <c r="O186" s="4" t="str">
        <f>IFERROR(VLOOKUP($C186,'C'!$A$1:$AA$1998,17,FALSE),"")</f>
        <v/>
      </c>
      <c r="P186" s="4" t="str">
        <f>IFERROR(IF(VLOOKUP($C186,'C'!$A$1:$AA$1998,18,FALSE)=1,"&lt;",""),"")</f>
        <v/>
      </c>
      <c r="T186" s="4" t="str">
        <f t="shared" si="160"/>
        <v/>
      </c>
      <c r="U186" s="4" t="str">
        <f t="shared" si="161"/>
        <v/>
      </c>
      <c r="V186" s="4" t="str">
        <f t="shared" si="162"/>
        <v/>
      </c>
      <c r="W186" s="4" t="str">
        <f t="shared" si="163"/>
        <v/>
      </c>
      <c r="X186" s="4" t="str">
        <f t="shared" si="164"/>
        <v/>
      </c>
      <c r="Y186" s="4" t="str">
        <f t="shared" si="165"/>
        <v/>
      </c>
      <c r="Z186" s="4" t="str">
        <f t="shared" si="166"/>
        <v/>
      </c>
      <c r="AA186" s="4" t="str">
        <f t="shared" si="167"/>
        <v/>
      </c>
      <c r="AB186" s="4" t="str">
        <f t="shared" si="168"/>
        <v/>
      </c>
      <c r="AC186" s="4" t="str">
        <f t="shared" si="169"/>
        <v/>
      </c>
      <c r="AD186" s="4" t="str">
        <f t="shared" si="170"/>
        <v/>
      </c>
      <c r="AE186" s="4" t="str">
        <f t="shared" si="171"/>
        <v/>
      </c>
      <c r="AI186" s="4">
        <f>IFERROR(IF(VLOOKUP(B186,E!$B$1:$AZ$300,16,FALSE)=0,1000000,VLOOKUP(B186,E!$B$1:$AZ$300,16,FALSE)),1000000)</f>
        <v>1000000</v>
      </c>
      <c r="AO186" s="4" t="str">
        <f t="shared" si="204"/>
        <v/>
      </c>
      <c r="AR186" s="4" t="str">
        <f t="shared" si="210"/>
        <v/>
      </c>
      <c r="AU186" s="4" t="str">
        <f t="shared" si="211"/>
        <v/>
      </c>
      <c r="AX186" s="4" t="str">
        <f t="shared" si="212"/>
        <v/>
      </c>
      <c r="BA186" s="4" t="str">
        <f t="shared" si="213"/>
        <v/>
      </c>
      <c r="BD186" s="4" t="str">
        <f t="shared" si="214"/>
        <v/>
      </c>
      <c r="BJ186" s="4" t="str">
        <f t="shared" si="172"/>
        <v/>
      </c>
      <c r="BM186" s="4" t="str">
        <f t="shared" si="143"/>
        <v/>
      </c>
      <c r="BP186" s="4" t="str">
        <f t="shared" si="144"/>
        <v/>
      </c>
      <c r="BS186" s="4" t="str">
        <f t="shared" si="145"/>
        <v/>
      </c>
      <c r="BV186" s="4" t="str">
        <f t="shared" si="146"/>
        <v/>
      </c>
      <c r="BY186" s="4" t="str">
        <f t="shared" si="147"/>
        <v/>
      </c>
    </row>
    <row r="187" spans="1:77" x14ac:dyDescent="0.2">
      <c r="A187" s="4" t="s">
        <v>1611</v>
      </c>
      <c r="B187" s="4">
        <v>1455</v>
      </c>
      <c r="C187" s="4" t="str">
        <f t="shared" si="137"/>
        <v>urn:immetingen:parameter:id:1455</v>
      </c>
      <c r="D187" s="4" t="str">
        <f>IFERROR(IF(VLOOKUP($C187,'C'!$A$1:$AA$1998,4,FALSE)=0,IF(VLOOKUP($C187,'C'!$A$1:$AA$1998,7,FALSE)=0,IF(VLOOKUP($C187,'C'!$A$1:$AA$1998,10,FALSE)=0,IF(VLOOKUP($C187,'C'!$A$1:$AA$1998,13,FALSE)=0,IF(VLOOKUP($C187,'C'!$A$1:$AA$1998,16,FALSE)=0,VLOOKUP($C187,'C'!$A$1:$AA$1998,19,FALSE),VLOOKUP($C187,'C'!$A$1:$AA$1998,16,FALSE)),VLOOKUP($C187,'C'!$A$1:$AA$1998,13,FALSE)),VLOOKUP($C187,'C'!$A$1:$AA$1998,10,FALSE)),VLOOKUP($C187,'C'!$A$1:$AA$1998,7,FALSE)),VLOOKUP($C187,'C'!$A$1:$AA$1998,4,FALSE)),"")</f>
        <v/>
      </c>
      <c r="E187" s="4" t="str">
        <f>IFERROR(VLOOKUP($C187,'C'!$A$1:$AA$1998,2,FALSE),"")</f>
        <v/>
      </c>
      <c r="F187" s="4" t="str">
        <f>IFERROR(IF(VLOOKUP($C187,'C'!$A$1:$AA$1998,3,FALSE)=1,"&lt;",""),"")</f>
        <v/>
      </c>
      <c r="G187" s="4" t="str">
        <f>IFERROR(VLOOKUP($C187,'C'!$A$1:$AA$1998,5,FALSE),"")</f>
        <v/>
      </c>
      <c r="H187" s="4" t="str">
        <f>IFERROR(IF(VLOOKUP($C187,'C'!$A$1:$AA$1998,6,FALSE)=1,"&lt;",""),"")</f>
        <v/>
      </c>
      <c r="I187" s="4" t="str">
        <f>IFERROR(VLOOKUP($C187,'C'!$A$1:$AA$1998,8,FALSE), "")</f>
        <v/>
      </c>
      <c r="J187" s="4" t="str">
        <f>IFERROR(IF(VLOOKUP($C187,'C'!$A$1:$AA$1998,9,FALSE)=1,"&lt;",""),"")</f>
        <v/>
      </c>
      <c r="K187" s="4" t="str">
        <f>IFERROR(VLOOKUP($C187,'C'!$A$1:$AA$1998,11,FALSE),"")</f>
        <v/>
      </c>
      <c r="L187" s="4" t="str">
        <f>IFERROR(IF(VLOOKUP($C187,'C'!$A$1:$AA$1998,12,FALSE)=1,"&lt;",""),"")</f>
        <v/>
      </c>
      <c r="M187" s="4" t="str">
        <f>IFERROR(VLOOKUP($C187,'C'!$A$1:$AA$1998,14,FALSE),"")</f>
        <v/>
      </c>
      <c r="N187" s="4" t="str">
        <f>IFERROR(IF(VLOOKUP($C187,'C'!$A$1:$AA$1998,15,FALSE)=1,"&lt;",""),"")</f>
        <v/>
      </c>
      <c r="O187" s="4" t="str">
        <f>IFERROR(VLOOKUP($C187,'C'!$A$1:$AA$1998,17,FALSE),"")</f>
        <v/>
      </c>
      <c r="P187" s="4" t="str">
        <f>IFERROR(IF(VLOOKUP($C187,'C'!$A$1:$AA$1998,18,FALSE)=1,"&lt;",""),"")</f>
        <v/>
      </c>
      <c r="T187" s="4" t="str">
        <f t="shared" si="160"/>
        <v/>
      </c>
      <c r="U187" s="4" t="str">
        <f t="shared" si="161"/>
        <v/>
      </c>
      <c r="V187" s="4" t="str">
        <f t="shared" si="162"/>
        <v/>
      </c>
      <c r="W187" s="4" t="str">
        <f t="shared" si="163"/>
        <v/>
      </c>
      <c r="X187" s="4" t="str">
        <f t="shared" si="164"/>
        <v/>
      </c>
      <c r="Y187" s="4" t="str">
        <f t="shared" si="165"/>
        <v/>
      </c>
      <c r="Z187" s="4" t="str">
        <f t="shared" si="166"/>
        <v/>
      </c>
      <c r="AA187" s="4" t="str">
        <f t="shared" si="167"/>
        <v/>
      </c>
      <c r="AB187" s="4" t="str">
        <f t="shared" si="168"/>
        <v/>
      </c>
      <c r="AC187" s="4" t="str">
        <f t="shared" si="169"/>
        <v/>
      </c>
      <c r="AD187" s="4" t="str">
        <f t="shared" si="170"/>
        <v/>
      </c>
      <c r="AE187" s="4" t="str">
        <f t="shared" si="171"/>
        <v/>
      </c>
      <c r="AI187" s="4">
        <f>IFERROR(IF(VLOOKUP(B187,E!$B$1:$AZ$300,16,FALSE)=0,1000000,VLOOKUP(B187,E!$B$1:$AZ$300,16,FALSE)),1000000)</f>
        <v>1000000</v>
      </c>
      <c r="AO187" s="4" t="str">
        <f t="shared" si="204"/>
        <v/>
      </c>
      <c r="AR187" s="4" t="str">
        <f t="shared" si="210"/>
        <v/>
      </c>
      <c r="AU187" s="4" t="str">
        <f t="shared" si="211"/>
        <v/>
      </c>
      <c r="AX187" s="4" t="str">
        <f t="shared" si="212"/>
        <v/>
      </c>
      <c r="BA187" s="4" t="str">
        <f t="shared" si="213"/>
        <v/>
      </c>
      <c r="BD187" s="4" t="str">
        <f t="shared" si="214"/>
        <v/>
      </c>
      <c r="BJ187" s="4" t="str">
        <f t="shared" si="172"/>
        <v/>
      </c>
      <c r="BM187" s="4" t="str">
        <f t="shared" si="143"/>
        <v/>
      </c>
      <c r="BP187" s="4" t="str">
        <f t="shared" si="144"/>
        <v/>
      </c>
      <c r="BS187" s="4" t="str">
        <f t="shared" si="145"/>
        <v/>
      </c>
      <c r="BV187" s="4" t="str">
        <f t="shared" si="146"/>
        <v/>
      </c>
      <c r="BY187" s="4" t="str">
        <f t="shared" si="147"/>
        <v/>
      </c>
    </row>
    <row r="188" spans="1:77" x14ac:dyDescent="0.2">
      <c r="A188" s="4" t="s">
        <v>1612</v>
      </c>
      <c r="B188" s="4">
        <v>1519</v>
      </c>
      <c r="C188" s="4" t="str">
        <f t="shared" si="137"/>
        <v>urn:immetingen:parameter:id:1519</v>
      </c>
      <c r="D188" s="4" t="str">
        <f>IFERROR(IF(VLOOKUP($C188,'C'!$A$1:$AA$1998,4,FALSE)=0,IF(VLOOKUP($C188,'C'!$A$1:$AA$1998,7,FALSE)=0,IF(VLOOKUP($C188,'C'!$A$1:$AA$1998,10,FALSE)=0,IF(VLOOKUP($C188,'C'!$A$1:$AA$1998,13,FALSE)=0,IF(VLOOKUP($C188,'C'!$A$1:$AA$1998,16,FALSE)=0,VLOOKUP($C188,'C'!$A$1:$AA$1998,19,FALSE),VLOOKUP($C188,'C'!$A$1:$AA$1998,16,FALSE)),VLOOKUP($C188,'C'!$A$1:$AA$1998,13,FALSE)),VLOOKUP($C188,'C'!$A$1:$AA$1998,10,FALSE)),VLOOKUP($C188,'C'!$A$1:$AA$1998,7,FALSE)),VLOOKUP($C188,'C'!$A$1:$AA$1998,4,FALSE)),"")</f>
        <v/>
      </c>
      <c r="E188" s="4" t="str">
        <f>IFERROR(VLOOKUP($C188,'C'!$A$1:$AA$1998,2,FALSE),"")</f>
        <v/>
      </c>
      <c r="F188" s="4" t="str">
        <f>IFERROR(IF(VLOOKUP($C188,'C'!$A$1:$AA$1998,3,FALSE)=1,"&lt;",""),"")</f>
        <v/>
      </c>
      <c r="G188" s="4" t="str">
        <f>IFERROR(VLOOKUP($C188,'C'!$A$1:$AA$1998,5,FALSE),"")</f>
        <v/>
      </c>
      <c r="H188" s="4" t="str">
        <f>IFERROR(IF(VLOOKUP($C188,'C'!$A$1:$AA$1998,6,FALSE)=1,"&lt;",""),"")</f>
        <v/>
      </c>
      <c r="I188" s="4" t="str">
        <f>IFERROR(VLOOKUP($C188,'C'!$A$1:$AA$1998,8,FALSE), "")</f>
        <v/>
      </c>
      <c r="J188" s="4" t="str">
        <f>IFERROR(IF(VLOOKUP($C188,'C'!$A$1:$AA$1998,9,FALSE)=1,"&lt;",""),"")</f>
        <v/>
      </c>
      <c r="K188" s="4" t="str">
        <f>IFERROR(VLOOKUP($C188,'C'!$A$1:$AA$1998,11,FALSE),"")</f>
        <v/>
      </c>
      <c r="L188" s="4" t="str">
        <f>IFERROR(IF(VLOOKUP($C188,'C'!$A$1:$AA$1998,12,FALSE)=1,"&lt;",""),"")</f>
        <v/>
      </c>
      <c r="M188" s="4" t="str">
        <f>IFERROR(VLOOKUP($C188,'C'!$A$1:$AA$1998,14,FALSE),"")</f>
        <v/>
      </c>
      <c r="N188" s="4" t="str">
        <f>IFERROR(IF(VLOOKUP($C188,'C'!$A$1:$AA$1998,15,FALSE)=1,"&lt;",""),"")</f>
        <v/>
      </c>
      <c r="O188" s="4" t="str">
        <f>IFERROR(VLOOKUP($C188,'C'!$A$1:$AA$1998,17,FALSE),"")</f>
        <v/>
      </c>
      <c r="P188" s="4" t="str">
        <f>IFERROR(IF(VLOOKUP($C188,'C'!$A$1:$AA$1998,18,FALSE)=1,"&lt;",""),"")</f>
        <v/>
      </c>
      <c r="T188" s="4" t="str">
        <f t="shared" si="160"/>
        <v/>
      </c>
      <c r="U188" s="4" t="str">
        <f t="shared" si="161"/>
        <v/>
      </c>
      <c r="V188" s="4" t="str">
        <f t="shared" si="162"/>
        <v/>
      </c>
      <c r="W188" s="4" t="str">
        <f t="shared" si="163"/>
        <v/>
      </c>
      <c r="X188" s="4" t="str">
        <f t="shared" si="164"/>
        <v/>
      </c>
      <c r="Y188" s="4" t="str">
        <f t="shared" si="165"/>
        <v/>
      </c>
      <c r="Z188" s="4" t="str">
        <f t="shared" si="166"/>
        <v/>
      </c>
      <c r="AA188" s="4" t="str">
        <f t="shared" si="167"/>
        <v/>
      </c>
      <c r="AB188" s="4" t="str">
        <f t="shared" si="168"/>
        <v/>
      </c>
      <c r="AC188" s="4" t="str">
        <f t="shared" si="169"/>
        <v/>
      </c>
      <c r="AD188" s="4" t="str">
        <f t="shared" si="170"/>
        <v/>
      </c>
      <c r="AE188" s="4" t="str">
        <f t="shared" si="171"/>
        <v/>
      </c>
      <c r="AI188" s="4">
        <f>IFERROR(IF(VLOOKUP(B188,E!$B$1:$AZ$300,16,FALSE)=0,1000000,VLOOKUP(B188,E!$B$1:$AZ$300,16,FALSE)),1000000)</f>
        <v>1000000</v>
      </c>
      <c r="AO188" s="4" t="str">
        <f t="shared" si="204"/>
        <v/>
      </c>
      <c r="AR188" s="4" t="str">
        <f t="shared" si="210"/>
        <v/>
      </c>
      <c r="AU188" s="4" t="str">
        <f t="shared" si="211"/>
        <v/>
      </c>
      <c r="AX188" s="4" t="str">
        <f t="shared" si="212"/>
        <v/>
      </c>
      <c r="BA188" s="4" t="str">
        <f t="shared" si="213"/>
        <v/>
      </c>
      <c r="BD188" s="4" t="str">
        <f t="shared" si="214"/>
        <v/>
      </c>
      <c r="BJ188" s="4" t="str">
        <f t="shared" si="172"/>
        <v/>
      </c>
      <c r="BM188" s="4" t="str">
        <f t="shared" si="143"/>
        <v/>
      </c>
      <c r="BP188" s="4" t="str">
        <f t="shared" si="144"/>
        <v/>
      </c>
      <c r="BS188" s="4" t="str">
        <f t="shared" si="145"/>
        <v/>
      </c>
      <c r="BV188" s="4" t="str">
        <f t="shared" si="146"/>
        <v/>
      </c>
      <c r="BY188" s="4" t="str">
        <f t="shared" si="147"/>
        <v/>
      </c>
    </row>
    <row r="189" spans="1:77" x14ac:dyDescent="0.2">
      <c r="A189" s="4" t="s">
        <v>1613</v>
      </c>
      <c r="B189" s="4">
        <v>4773</v>
      </c>
      <c r="C189" s="4" t="str">
        <f t="shared" si="137"/>
        <v>urn:immetingen:parameter:id:4773</v>
      </c>
      <c r="D189" s="4" t="str">
        <f>IFERROR(IF(VLOOKUP($C189,'C'!$A$1:$AA$1998,4,FALSE)=0,IF(VLOOKUP($C189,'C'!$A$1:$AA$1998,7,FALSE)=0,IF(VLOOKUP($C189,'C'!$A$1:$AA$1998,10,FALSE)=0,IF(VLOOKUP($C189,'C'!$A$1:$AA$1998,13,FALSE)=0,IF(VLOOKUP($C189,'C'!$A$1:$AA$1998,16,FALSE)=0,VLOOKUP($C189,'C'!$A$1:$AA$1998,19,FALSE),VLOOKUP($C189,'C'!$A$1:$AA$1998,16,FALSE)),VLOOKUP($C189,'C'!$A$1:$AA$1998,13,FALSE)),VLOOKUP($C189,'C'!$A$1:$AA$1998,10,FALSE)),VLOOKUP($C189,'C'!$A$1:$AA$1998,7,FALSE)),VLOOKUP($C189,'C'!$A$1:$AA$1998,4,FALSE)),"")</f>
        <v/>
      </c>
      <c r="E189" s="4" t="str">
        <f>IFERROR(VLOOKUP($C189,'C'!$A$1:$AA$1998,2,FALSE),"")</f>
        <v/>
      </c>
      <c r="F189" s="4" t="str">
        <f>IFERROR(IF(VLOOKUP($C189,'C'!$A$1:$AA$1998,3,FALSE)=1,"&lt;",""),"")</f>
        <v/>
      </c>
      <c r="G189" s="4" t="str">
        <f>IFERROR(VLOOKUP($C189,'C'!$A$1:$AA$1998,5,FALSE),"")</f>
        <v/>
      </c>
      <c r="H189" s="4" t="str">
        <f>IFERROR(IF(VLOOKUP($C189,'C'!$A$1:$AA$1998,6,FALSE)=1,"&lt;",""),"")</f>
        <v/>
      </c>
      <c r="I189" s="4" t="str">
        <f>IFERROR(VLOOKUP($C189,'C'!$A$1:$AA$1998,8,FALSE), "")</f>
        <v/>
      </c>
      <c r="J189" s="4" t="str">
        <f>IFERROR(IF(VLOOKUP($C189,'C'!$A$1:$AA$1998,9,FALSE)=1,"&lt;",""),"")</f>
        <v/>
      </c>
      <c r="K189" s="4" t="str">
        <f>IFERROR(VLOOKUP($C189,'C'!$A$1:$AA$1998,11,FALSE),"")</f>
        <v/>
      </c>
      <c r="L189" s="4" t="str">
        <f>IFERROR(IF(VLOOKUP($C189,'C'!$A$1:$AA$1998,12,FALSE)=1,"&lt;",""),"")</f>
        <v/>
      </c>
      <c r="M189" s="4" t="str">
        <f>IFERROR(VLOOKUP($C189,'C'!$A$1:$AA$1998,14,FALSE),"")</f>
        <v/>
      </c>
      <c r="N189" s="4" t="str">
        <f>IFERROR(IF(VLOOKUP($C189,'C'!$A$1:$AA$1998,15,FALSE)=1,"&lt;",""),"")</f>
        <v/>
      </c>
      <c r="O189" s="4" t="str">
        <f>IFERROR(VLOOKUP($C189,'C'!$A$1:$AA$1998,17,FALSE),"")</f>
        <v/>
      </c>
      <c r="P189" s="4" t="str">
        <f>IFERROR(IF(VLOOKUP($C189,'C'!$A$1:$AA$1998,18,FALSE)=1,"&lt;",""),"")</f>
        <v/>
      </c>
      <c r="T189" s="4" t="str">
        <f t="shared" si="160"/>
        <v/>
      </c>
      <c r="U189" s="4" t="str">
        <f t="shared" si="161"/>
        <v/>
      </c>
      <c r="V189" s="4" t="str">
        <f t="shared" si="162"/>
        <v/>
      </c>
      <c r="W189" s="4" t="str">
        <f t="shared" si="163"/>
        <v/>
      </c>
      <c r="X189" s="4" t="str">
        <f t="shared" si="164"/>
        <v/>
      </c>
      <c r="Y189" s="4" t="str">
        <f t="shared" si="165"/>
        <v/>
      </c>
      <c r="Z189" s="4" t="str">
        <f t="shared" si="166"/>
        <v/>
      </c>
      <c r="AA189" s="4" t="str">
        <f t="shared" si="167"/>
        <v/>
      </c>
      <c r="AB189" s="4" t="str">
        <f t="shared" si="168"/>
        <v/>
      </c>
      <c r="AC189" s="4" t="str">
        <f t="shared" si="169"/>
        <v/>
      </c>
      <c r="AD189" s="4" t="str">
        <f t="shared" si="170"/>
        <v/>
      </c>
      <c r="AE189" s="4" t="str">
        <f t="shared" si="171"/>
        <v/>
      </c>
      <c r="AI189" s="4">
        <f>IFERROR(IF(VLOOKUP(B189,E!$B$1:$AZ$300,16,FALSE)=0,1000000,VLOOKUP(B189,E!$B$1:$AZ$300,16,FALSE)),1000000)</f>
        <v>1000000</v>
      </c>
      <c r="AO189" s="4" t="str">
        <f t="shared" si="204"/>
        <v/>
      </c>
      <c r="AR189" s="4" t="str">
        <f t="shared" si="210"/>
        <v/>
      </c>
      <c r="AU189" s="4" t="str">
        <f t="shared" si="211"/>
        <v/>
      </c>
      <c r="AX189" s="4" t="str">
        <f t="shared" si="212"/>
        <v/>
      </c>
      <c r="BA189" s="4" t="str">
        <f t="shared" si="213"/>
        <v/>
      </c>
      <c r="BD189" s="4" t="str">
        <f t="shared" si="214"/>
        <v/>
      </c>
      <c r="BJ189" s="4" t="str">
        <f t="shared" si="172"/>
        <v/>
      </c>
      <c r="BM189" s="4" t="str">
        <f t="shared" si="143"/>
        <v/>
      </c>
      <c r="BP189" s="4" t="str">
        <f t="shared" si="144"/>
        <v/>
      </c>
      <c r="BS189" s="4" t="str">
        <f t="shared" si="145"/>
        <v/>
      </c>
      <c r="BV189" s="4" t="str">
        <f t="shared" si="146"/>
        <v/>
      </c>
      <c r="BY189" s="4" t="str">
        <f t="shared" si="147"/>
        <v/>
      </c>
    </row>
    <row r="190" spans="1:77" x14ac:dyDescent="0.2">
      <c r="A190" s="4" t="s">
        <v>1614</v>
      </c>
      <c r="B190" s="4">
        <v>1159</v>
      </c>
      <c r="C190" s="4" t="str">
        <f t="shared" si="137"/>
        <v>urn:immetingen:parameter:id:1159</v>
      </c>
      <c r="D190" s="4" t="str">
        <f>IFERROR(IF(VLOOKUP($C190,'C'!$A$1:$AA$1998,4,FALSE)=0,IF(VLOOKUP($C190,'C'!$A$1:$AA$1998,7,FALSE)=0,IF(VLOOKUP($C190,'C'!$A$1:$AA$1998,10,FALSE)=0,IF(VLOOKUP($C190,'C'!$A$1:$AA$1998,13,FALSE)=0,IF(VLOOKUP($C190,'C'!$A$1:$AA$1998,16,FALSE)=0,VLOOKUP($C190,'C'!$A$1:$AA$1998,19,FALSE),VLOOKUP($C190,'C'!$A$1:$AA$1998,16,FALSE)),VLOOKUP($C190,'C'!$A$1:$AA$1998,13,FALSE)),VLOOKUP($C190,'C'!$A$1:$AA$1998,10,FALSE)),VLOOKUP($C190,'C'!$A$1:$AA$1998,7,FALSE)),VLOOKUP($C190,'C'!$A$1:$AA$1998,4,FALSE)),"")</f>
        <v/>
      </c>
      <c r="E190" s="4" t="str">
        <f>IFERROR(VLOOKUP($C190,'C'!$A$1:$AA$1998,2,FALSE),"")</f>
        <v/>
      </c>
      <c r="F190" s="4" t="str">
        <f>IFERROR(IF(VLOOKUP($C190,'C'!$A$1:$AA$1998,3,FALSE)=1,"&lt;",""),"")</f>
        <v/>
      </c>
      <c r="G190" s="4" t="str">
        <f>IFERROR(VLOOKUP($C190,'C'!$A$1:$AA$1998,5,FALSE),"")</f>
        <v/>
      </c>
      <c r="H190" s="4" t="str">
        <f>IFERROR(IF(VLOOKUP($C190,'C'!$A$1:$AA$1998,6,FALSE)=1,"&lt;",""),"")</f>
        <v/>
      </c>
      <c r="I190" s="4" t="str">
        <f>IFERROR(VLOOKUP($C190,'C'!$A$1:$AA$1998,8,FALSE), "")</f>
        <v/>
      </c>
      <c r="J190" s="4" t="str">
        <f>IFERROR(IF(VLOOKUP($C190,'C'!$A$1:$AA$1998,9,FALSE)=1,"&lt;",""),"")</f>
        <v/>
      </c>
      <c r="K190" s="4" t="str">
        <f>IFERROR(VLOOKUP($C190,'C'!$A$1:$AA$1998,11,FALSE),"")</f>
        <v/>
      </c>
      <c r="L190" s="4" t="str">
        <f>IFERROR(IF(VLOOKUP($C190,'C'!$A$1:$AA$1998,12,FALSE)=1,"&lt;",""),"")</f>
        <v/>
      </c>
      <c r="M190" s="4" t="str">
        <f>IFERROR(VLOOKUP($C190,'C'!$A$1:$AA$1998,14,FALSE),"")</f>
        <v/>
      </c>
      <c r="N190" s="4" t="str">
        <f>IFERROR(IF(VLOOKUP($C190,'C'!$A$1:$AA$1998,15,FALSE)=1,"&lt;",""),"")</f>
        <v/>
      </c>
      <c r="O190" s="4" t="str">
        <f>IFERROR(VLOOKUP($C190,'C'!$A$1:$AA$1998,17,FALSE),"")</f>
        <v/>
      </c>
      <c r="P190" s="4" t="str">
        <f>IFERROR(IF(VLOOKUP($C190,'C'!$A$1:$AA$1998,18,FALSE)=1,"&lt;",""),"")</f>
        <v/>
      </c>
      <c r="T190" s="4" t="str">
        <f t="shared" si="160"/>
        <v/>
      </c>
      <c r="U190" s="4" t="str">
        <f t="shared" si="161"/>
        <v/>
      </c>
      <c r="V190" s="4" t="str">
        <f t="shared" si="162"/>
        <v/>
      </c>
      <c r="W190" s="4" t="str">
        <f t="shared" si="163"/>
        <v/>
      </c>
      <c r="X190" s="4" t="str">
        <f t="shared" si="164"/>
        <v/>
      </c>
      <c r="Y190" s="4" t="str">
        <f t="shared" si="165"/>
        <v/>
      </c>
      <c r="Z190" s="4" t="str">
        <f t="shared" si="166"/>
        <v/>
      </c>
      <c r="AA190" s="4" t="str">
        <f t="shared" si="167"/>
        <v/>
      </c>
      <c r="AB190" s="4" t="str">
        <f t="shared" si="168"/>
        <v/>
      </c>
      <c r="AC190" s="4" t="str">
        <f t="shared" si="169"/>
        <v/>
      </c>
      <c r="AD190" s="4" t="str">
        <f t="shared" si="170"/>
        <v/>
      </c>
      <c r="AE190" s="4" t="str">
        <f t="shared" si="171"/>
        <v/>
      </c>
      <c r="AI190" s="4">
        <f>IFERROR(IF(VLOOKUP(B190,E!$B$1:$AZ$300,16,FALSE)=0,1000000,VLOOKUP(B190,E!$B$1:$AZ$300,16,FALSE)),1000000)</f>
        <v>1000000</v>
      </c>
      <c r="AO190" s="4" t="str">
        <f t="shared" si="204"/>
        <v/>
      </c>
      <c r="AR190" s="4" t="str">
        <f t="shared" si="210"/>
        <v/>
      </c>
      <c r="AU190" s="4" t="str">
        <f t="shared" si="211"/>
        <v/>
      </c>
      <c r="AX190" s="4" t="str">
        <f t="shared" si="212"/>
        <v/>
      </c>
      <c r="BA190" s="4" t="str">
        <f t="shared" si="213"/>
        <v/>
      </c>
      <c r="BD190" s="4" t="str">
        <f t="shared" si="214"/>
        <v/>
      </c>
      <c r="BJ190" s="4" t="str">
        <f t="shared" si="172"/>
        <v/>
      </c>
      <c r="BM190" s="4" t="str">
        <f t="shared" si="143"/>
        <v/>
      </c>
      <c r="BP190" s="4" t="str">
        <f t="shared" si="144"/>
        <v/>
      </c>
      <c r="BS190" s="4" t="str">
        <f t="shared" si="145"/>
        <v/>
      </c>
      <c r="BV190" s="4" t="str">
        <f t="shared" si="146"/>
        <v/>
      </c>
      <c r="BY190" s="4" t="str">
        <f t="shared" si="147"/>
        <v/>
      </c>
    </row>
    <row r="191" spans="1:77" x14ac:dyDescent="0.2">
      <c r="A191" s="4" t="s">
        <v>1615</v>
      </c>
      <c r="B191" s="4">
        <v>327</v>
      </c>
      <c r="C191" s="4" t="str">
        <f t="shared" si="137"/>
        <v>urn:immetingen:parameter:id:327</v>
      </c>
      <c r="D191" s="4" t="str">
        <f>IFERROR(IF(VLOOKUP($C191,'C'!$A$1:$AA$1998,4,FALSE)=0,IF(VLOOKUP($C191,'C'!$A$1:$AA$1998,7,FALSE)=0,IF(VLOOKUP($C191,'C'!$A$1:$AA$1998,10,FALSE)=0,IF(VLOOKUP($C191,'C'!$A$1:$AA$1998,13,FALSE)=0,IF(VLOOKUP($C191,'C'!$A$1:$AA$1998,16,FALSE)=0,VLOOKUP($C191,'C'!$A$1:$AA$1998,19,FALSE),VLOOKUP($C191,'C'!$A$1:$AA$1998,16,FALSE)),VLOOKUP($C191,'C'!$A$1:$AA$1998,13,FALSE)),VLOOKUP($C191,'C'!$A$1:$AA$1998,10,FALSE)),VLOOKUP($C191,'C'!$A$1:$AA$1998,7,FALSE)),VLOOKUP($C191,'C'!$A$1:$AA$1998,4,FALSE)),"")</f>
        <v/>
      </c>
      <c r="E191" s="4" t="str">
        <f>IFERROR(VLOOKUP($C191,'C'!$A$1:$AA$1998,2,FALSE),"")</f>
        <v/>
      </c>
      <c r="F191" s="4" t="str">
        <f>IFERROR(IF(VLOOKUP($C191,'C'!$A$1:$AA$1998,3,FALSE)=1,"&lt;",""),"")</f>
        <v/>
      </c>
      <c r="G191" s="4" t="str">
        <f>IFERROR(VLOOKUP($C191,'C'!$A$1:$AA$1998,5,FALSE),"")</f>
        <v/>
      </c>
      <c r="H191" s="4" t="str">
        <f>IFERROR(IF(VLOOKUP($C191,'C'!$A$1:$AA$1998,6,FALSE)=1,"&lt;",""),"")</f>
        <v/>
      </c>
      <c r="I191" s="4" t="str">
        <f>IFERROR(VLOOKUP($C191,'C'!$A$1:$AA$1998,8,FALSE), "")</f>
        <v/>
      </c>
      <c r="J191" s="4" t="str">
        <f>IFERROR(IF(VLOOKUP($C191,'C'!$A$1:$AA$1998,9,FALSE)=1,"&lt;",""),"")</f>
        <v/>
      </c>
      <c r="K191" s="4" t="str">
        <f>IFERROR(VLOOKUP($C191,'C'!$A$1:$AA$1998,11,FALSE),"")</f>
        <v/>
      </c>
      <c r="L191" s="4" t="str">
        <f>IFERROR(IF(VLOOKUP($C191,'C'!$A$1:$AA$1998,12,FALSE)=1,"&lt;",""),"")</f>
        <v/>
      </c>
      <c r="M191" s="4" t="str">
        <f>IFERROR(VLOOKUP($C191,'C'!$A$1:$AA$1998,14,FALSE),"")</f>
        <v/>
      </c>
      <c r="N191" s="4" t="str">
        <f>IFERROR(IF(VLOOKUP($C191,'C'!$A$1:$AA$1998,15,FALSE)=1,"&lt;",""),"")</f>
        <v/>
      </c>
      <c r="O191" s="4" t="str">
        <f>IFERROR(VLOOKUP($C191,'C'!$A$1:$AA$1998,17,FALSE),"")</f>
        <v/>
      </c>
      <c r="P191" s="4" t="str">
        <f>IFERROR(IF(VLOOKUP($C191,'C'!$A$1:$AA$1998,18,FALSE)=1,"&lt;",""),"")</f>
        <v/>
      </c>
      <c r="T191" s="4" t="str">
        <f t="shared" si="160"/>
        <v/>
      </c>
      <c r="U191" s="4" t="str">
        <f t="shared" si="161"/>
        <v/>
      </c>
      <c r="V191" s="4" t="str">
        <f t="shared" si="162"/>
        <v/>
      </c>
      <c r="W191" s="4" t="str">
        <f t="shared" si="163"/>
        <v/>
      </c>
      <c r="X191" s="4" t="str">
        <f t="shared" si="164"/>
        <v/>
      </c>
      <c r="Y191" s="4" t="str">
        <f t="shared" si="165"/>
        <v/>
      </c>
      <c r="Z191" s="4" t="str">
        <f t="shared" si="166"/>
        <v/>
      </c>
      <c r="AA191" s="4" t="str">
        <f t="shared" si="167"/>
        <v/>
      </c>
      <c r="AB191" s="4" t="str">
        <f t="shared" si="168"/>
        <v/>
      </c>
      <c r="AC191" s="4" t="str">
        <f t="shared" si="169"/>
        <v/>
      </c>
      <c r="AD191" s="4" t="str">
        <f t="shared" si="170"/>
        <v/>
      </c>
      <c r="AE191" s="4" t="str">
        <f t="shared" si="171"/>
        <v/>
      </c>
      <c r="AI191" s="4">
        <f>IFERROR(IF(VLOOKUP(B191,E!$B$1:$AZ$300,16,FALSE)=0,1000000,VLOOKUP(B191,E!$B$1:$AZ$300,16,FALSE)),1000000)</f>
        <v>1000000</v>
      </c>
      <c r="AO191" s="4" t="str">
        <f t="shared" si="204"/>
        <v/>
      </c>
      <c r="AR191" s="4" t="str">
        <f t="shared" si="210"/>
        <v/>
      </c>
      <c r="AU191" s="4" t="str">
        <f t="shared" si="211"/>
        <v/>
      </c>
      <c r="AX191" s="4" t="str">
        <f t="shared" si="212"/>
        <v/>
      </c>
      <c r="BA191" s="4" t="str">
        <f t="shared" si="213"/>
        <v/>
      </c>
      <c r="BD191" s="4" t="str">
        <f t="shared" si="214"/>
        <v/>
      </c>
      <c r="BJ191" s="4" t="str">
        <f t="shared" si="172"/>
        <v/>
      </c>
      <c r="BM191" s="4" t="str">
        <f t="shared" si="143"/>
        <v/>
      </c>
      <c r="BP191" s="4" t="str">
        <f t="shared" si="144"/>
        <v/>
      </c>
      <c r="BS191" s="4" t="str">
        <f t="shared" si="145"/>
        <v/>
      </c>
      <c r="BV191" s="4" t="str">
        <f t="shared" si="146"/>
        <v/>
      </c>
      <c r="BY191" s="4" t="str">
        <f t="shared" si="147"/>
        <v/>
      </c>
    </row>
    <row r="192" spans="1:77" x14ac:dyDescent="0.2">
      <c r="A192" s="4" t="s">
        <v>1616</v>
      </c>
      <c r="B192" s="4">
        <v>328</v>
      </c>
      <c r="C192" s="4" t="str">
        <f t="shared" si="137"/>
        <v>urn:immetingen:parameter:id:328</v>
      </c>
      <c r="D192" s="4" t="str">
        <f>IFERROR(IF(VLOOKUP($C192,'C'!$A$1:$AA$1998,4,FALSE)=0,IF(VLOOKUP($C192,'C'!$A$1:$AA$1998,7,FALSE)=0,IF(VLOOKUP($C192,'C'!$A$1:$AA$1998,10,FALSE)=0,IF(VLOOKUP($C192,'C'!$A$1:$AA$1998,13,FALSE)=0,IF(VLOOKUP($C192,'C'!$A$1:$AA$1998,16,FALSE)=0,VLOOKUP($C192,'C'!$A$1:$AA$1998,19,FALSE),VLOOKUP($C192,'C'!$A$1:$AA$1998,16,FALSE)),VLOOKUP($C192,'C'!$A$1:$AA$1998,13,FALSE)),VLOOKUP($C192,'C'!$A$1:$AA$1998,10,FALSE)),VLOOKUP($C192,'C'!$A$1:$AA$1998,7,FALSE)),VLOOKUP($C192,'C'!$A$1:$AA$1998,4,FALSE)),"")</f>
        <v/>
      </c>
      <c r="E192" s="4" t="str">
        <f>IFERROR(VLOOKUP($C192,'C'!$A$1:$AA$1998,2,FALSE),"")</f>
        <v/>
      </c>
      <c r="F192" s="4" t="str">
        <f>IFERROR(IF(VLOOKUP($C192,'C'!$A$1:$AA$1998,3,FALSE)=1,"&lt;",""),"")</f>
        <v/>
      </c>
      <c r="G192" s="4" t="str">
        <f>IFERROR(VLOOKUP($C192,'C'!$A$1:$AA$1998,5,FALSE),"")</f>
        <v/>
      </c>
      <c r="H192" s="4" t="str">
        <f>IFERROR(IF(VLOOKUP($C192,'C'!$A$1:$AA$1998,6,FALSE)=1,"&lt;",""),"")</f>
        <v/>
      </c>
      <c r="I192" s="4" t="str">
        <f>IFERROR(VLOOKUP($C192,'C'!$A$1:$AA$1998,8,FALSE), "")</f>
        <v/>
      </c>
      <c r="J192" s="4" t="str">
        <f>IFERROR(IF(VLOOKUP($C192,'C'!$A$1:$AA$1998,9,FALSE)=1,"&lt;",""),"")</f>
        <v/>
      </c>
      <c r="K192" s="4" t="str">
        <f>IFERROR(VLOOKUP($C192,'C'!$A$1:$AA$1998,11,FALSE),"")</f>
        <v/>
      </c>
      <c r="L192" s="4" t="str">
        <f>IFERROR(IF(VLOOKUP($C192,'C'!$A$1:$AA$1998,12,FALSE)=1,"&lt;",""),"")</f>
        <v/>
      </c>
      <c r="M192" s="4" t="str">
        <f>IFERROR(VLOOKUP($C192,'C'!$A$1:$AA$1998,14,FALSE),"")</f>
        <v/>
      </c>
      <c r="N192" s="4" t="str">
        <f>IFERROR(IF(VLOOKUP($C192,'C'!$A$1:$AA$1998,15,FALSE)=1,"&lt;",""),"")</f>
        <v/>
      </c>
      <c r="O192" s="4" t="str">
        <f>IFERROR(VLOOKUP($C192,'C'!$A$1:$AA$1998,17,FALSE),"")</f>
        <v/>
      </c>
      <c r="P192" s="4" t="str">
        <f>IFERROR(IF(VLOOKUP($C192,'C'!$A$1:$AA$1998,18,FALSE)=1,"&lt;",""),"")</f>
        <v/>
      </c>
      <c r="T192" s="4" t="str">
        <f t="shared" si="160"/>
        <v/>
      </c>
      <c r="U192" s="4" t="str">
        <f t="shared" si="161"/>
        <v/>
      </c>
      <c r="V192" s="4" t="str">
        <f t="shared" si="162"/>
        <v/>
      </c>
      <c r="W192" s="4" t="str">
        <f t="shared" si="163"/>
        <v/>
      </c>
      <c r="X192" s="4" t="str">
        <f t="shared" si="164"/>
        <v/>
      </c>
      <c r="Y192" s="4" t="str">
        <f t="shared" si="165"/>
        <v/>
      </c>
      <c r="Z192" s="4" t="str">
        <f t="shared" si="166"/>
        <v/>
      </c>
      <c r="AA192" s="4" t="str">
        <f t="shared" si="167"/>
        <v/>
      </c>
      <c r="AB192" s="4" t="str">
        <f t="shared" si="168"/>
        <v/>
      </c>
      <c r="AC192" s="4" t="str">
        <f t="shared" si="169"/>
        <v/>
      </c>
      <c r="AD192" s="4" t="str">
        <f t="shared" si="170"/>
        <v/>
      </c>
      <c r="AE192" s="4" t="str">
        <f t="shared" si="171"/>
        <v/>
      </c>
      <c r="AI192" s="4">
        <f>IFERROR(IF(VLOOKUP(B192,E!$B$1:$AZ$300,16,FALSE)=0,1000000,VLOOKUP(B192,E!$B$1:$AZ$300,16,FALSE)),1000000)</f>
        <v>1000000000</v>
      </c>
      <c r="AO192" s="4" t="str">
        <f t="shared" si="204"/>
        <v/>
      </c>
      <c r="AR192" s="4" t="str">
        <f t="shared" si="210"/>
        <v/>
      </c>
      <c r="AU192" s="4" t="str">
        <f t="shared" si="211"/>
        <v/>
      </c>
      <c r="AX192" s="4" t="str">
        <f t="shared" si="212"/>
        <v/>
      </c>
      <c r="BA192" s="4" t="str">
        <f t="shared" si="213"/>
        <v/>
      </c>
      <c r="BD192" s="4" t="str">
        <f t="shared" si="214"/>
        <v/>
      </c>
      <c r="BJ192" s="4" t="str">
        <f t="shared" si="172"/>
        <v/>
      </c>
      <c r="BM192" s="4" t="str">
        <f t="shared" si="143"/>
        <v/>
      </c>
      <c r="BP192" s="4" t="str">
        <f t="shared" si="144"/>
        <v/>
      </c>
      <c r="BS192" s="4" t="str">
        <f t="shared" si="145"/>
        <v/>
      </c>
      <c r="BV192" s="4" t="str">
        <f t="shared" si="146"/>
        <v/>
      </c>
      <c r="BY192" s="4" t="str">
        <f t="shared" si="147"/>
        <v/>
      </c>
    </row>
    <row r="193" spans="1:79" x14ac:dyDescent="0.2">
      <c r="A193" s="4" t="s">
        <v>1617</v>
      </c>
      <c r="B193" s="4">
        <v>461</v>
      </c>
      <c r="C193" s="4" t="str">
        <f t="shared" si="137"/>
        <v>urn:immetingen:parameter:id:461</v>
      </c>
      <c r="D193" s="4" t="str">
        <f>IFERROR(IF(VLOOKUP($C193,'C'!$A$1:$AA$1998,4,FALSE)=0,IF(VLOOKUP($C193,'C'!$A$1:$AA$1998,7,FALSE)=0,IF(VLOOKUP($C193,'C'!$A$1:$AA$1998,10,FALSE)=0,IF(VLOOKUP($C193,'C'!$A$1:$AA$1998,13,FALSE)=0,IF(VLOOKUP($C193,'C'!$A$1:$AA$1998,16,FALSE)=0,VLOOKUP($C193,'C'!$A$1:$AA$1998,19,FALSE),VLOOKUP($C193,'C'!$A$1:$AA$1998,16,FALSE)),VLOOKUP($C193,'C'!$A$1:$AA$1998,13,FALSE)),VLOOKUP($C193,'C'!$A$1:$AA$1998,10,FALSE)),VLOOKUP($C193,'C'!$A$1:$AA$1998,7,FALSE)),VLOOKUP($C193,'C'!$A$1:$AA$1998,4,FALSE)),"")</f>
        <v/>
      </c>
      <c r="E193" s="4" t="str">
        <f>IFERROR(VLOOKUP($C193,'C'!$A$1:$AA$1998,2,FALSE),"")</f>
        <v/>
      </c>
      <c r="F193" s="4" t="str">
        <f>IFERROR(IF(VLOOKUP($C193,'C'!$A$1:$AA$1998,3,FALSE)=1,"&lt;",""),"")</f>
        <v/>
      </c>
      <c r="G193" s="4" t="str">
        <f>IFERROR(VLOOKUP($C193,'C'!$A$1:$AA$1998,5,FALSE),"")</f>
        <v/>
      </c>
      <c r="H193" s="4" t="str">
        <f>IFERROR(IF(VLOOKUP($C193,'C'!$A$1:$AA$1998,6,FALSE)=1,"&lt;",""),"")</f>
        <v/>
      </c>
      <c r="I193" s="4" t="str">
        <f>IFERROR(VLOOKUP($C193,'C'!$A$1:$AA$1998,8,FALSE), "")</f>
        <v/>
      </c>
      <c r="J193" s="4" t="str">
        <f>IFERROR(IF(VLOOKUP($C193,'C'!$A$1:$AA$1998,9,FALSE)=1,"&lt;",""),"")</f>
        <v/>
      </c>
      <c r="K193" s="4" t="str">
        <f>IFERROR(VLOOKUP($C193,'C'!$A$1:$AA$1998,11,FALSE),"")</f>
        <v/>
      </c>
      <c r="L193" s="4" t="str">
        <f>IFERROR(IF(VLOOKUP($C193,'C'!$A$1:$AA$1998,12,FALSE)=1,"&lt;",""),"")</f>
        <v/>
      </c>
      <c r="M193" s="4" t="str">
        <f>IFERROR(VLOOKUP($C193,'C'!$A$1:$AA$1998,14,FALSE),"")</f>
        <v/>
      </c>
      <c r="N193" s="4" t="str">
        <f>IFERROR(IF(VLOOKUP($C193,'C'!$A$1:$AA$1998,15,FALSE)=1,"&lt;",""),"")</f>
        <v/>
      </c>
      <c r="O193" s="4" t="str">
        <f>IFERROR(VLOOKUP($C193,'C'!$A$1:$AA$1998,17,FALSE),"")</f>
        <v/>
      </c>
      <c r="P193" s="4" t="str">
        <f>IFERROR(IF(VLOOKUP($C193,'C'!$A$1:$AA$1998,18,FALSE)=1,"&lt;",""),"")</f>
        <v/>
      </c>
      <c r="T193" s="4" t="str">
        <f t="shared" si="160"/>
        <v/>
      </c>
      <c r="U193" s="4" t="str">
        <f t="shared" si="161"/>
        <v/>
      </c>
      <c r="V193" s="4" t="str">
        <f t="shared" si="162"/>
        <v/>
      </c>
      <c r="W193" s="4" t="str">
        <f t="shared" si="163"/>
        <v/>
      </c>
      <c r="X193" s="4" t="str">
        <f t="shared" si="164"/>
        <v/>
      </c>
      <c r="Y193" s="4" t="str">
        <f t="shared" si="165"/>
        <v/>
      </c>
      <c r="Z193" s="4" t="str">
        <f t="shared" si="166"/>
        <v/>
      </c>
      <c r="AA193" s="4" t="str">
        <f t="shared" si="167"/>
        <v/>
      </c>
      <c r="AB193" s="4" t="str">
        <f t="shared" si="168"/>
        <v/>
      </c>
      <c r="AC193" s="4" t="str">
        <f t="shared" si="169"/>
        <v/>
      </c>
      <c r="AD193" s="4" t="str">
        <f t="shared" si="170"/>
        <v/>
      </c>
      <c r="AE193" s="4" t="str">
        <f t="shared" si="171"/>
        <v/>
      </c>
      <c r="AI193" s="4">
        <f>IFERROR(IF(VLOOKUP(B193,E!$B$1:$AZ$300,16,FALSE)=0,1000000,VLOOKUP(B193,E!$B$1:$AZ$300,16,FALSE)),1000000)</f>
        <v>1000000</v>
      </c>
      <c r="AO193" s="4" t="str">
        <f t="shared" si="204"/>
        <v/>
      </c>
      <c r="AR193" s="4" t="str">
        <f t="shared" si="210"/>
        <v/>
      </c>
      <c r="AU193" s="4" t="str">
        <f t="shared" si="211"/>
        <v/>
      </c>
      <c r="AX193" s="4" t="str">
        <f t="shared" si="212"/>
        <v/>
      </c>
      <c r="BA193" s="4" t="str">
        <f t="shared" si="213"/>
        <v/>
      </c>
      <c r="BD193" s="4" t="str">
        <f t="shared" si="214"/>
        <v/>
      </c>
      <c r="BJ193" s="4" t="str">
        <f t="shared" si="172"/>
        <v/>
      </c>
      <c r="BM193" s="4" t="str">
        <f t="shared" si="143"/>
        <v/>
      </c>
      <c r="BP193" s="4" t="str">
        <f t="shared" si="144"/>
        <v/>
      </c>
      <c r="BS193" s="4" t="str">
        <f t="shared" si="145"/>
        <v/>
      </c>
      <c r="BV193" s="4" t="str">
        <f t="shared" si="146"/>
        <v/>
      </c>
      <c r="BY193" s="4" t="str">
        <f t="shared" si="147"/>
        <v/>
      </c>
    </row>
    <row r="194" spans="1:79" x14ac:dyDescent="0.2">
      <c r="A194" s="4" t="s">
        <v>1844</v>
      </c>
      <c r="B194" s="4">
        <v>3125</v>
      </c>
      <c r="C194" s="4" t="str">
        <f t="shared" si="137"/>
        <v>urn:immetingen:parameter:id:3125</v>
      </c>
      <c r="D194" s="4" t="str">
        <f>IFERROR(IF(VLOOKUP($C194,'C'!$A$1:$AA$1998,4,FALSE)=0,IF(VLOOKUP($C194,'C'!$A$1:$AA$1998,7,FALSE)=0,IF(VLOOKUP($C194,'C'!$A$1:$AA$1998,10,FALSE)=0,IF(VLOOKUP($C194,'C'!$A$1:$AA$1998,13,FALSE)=0,IF(VLOOKUP($C194,'C'!$A$1:$AA$1998,16,FALSE)=0,VLOOKUP($C194,'C'!$A$1:$AA$1998,19,FALSE),VLOOKUP($C194,'C'!$A$1:$AA$1998,16,FALSE)),VLOOKUP($C194,'C'!$A$1:$AA$1998,13,FALSE)),VLOOKUP($C194,'C'!$A$1:$AA$1998,10,FALSE)),VLOOKUP($C194,'C'!$A$1:$AA$1998,7,FALSE)),VLOOKUP($C194,'C'!$A$1:$AA$1998,4,FALSE)),"")</f>
        <v/>
      </c>
      <c r="E194" s="4" t="str">
        <f>IFERROR(VLOOKUP($C194,'C'!$A$1:$AA$1998,2,FALSE),"")</f>
        <v/>
      </c>
      <c r="F194" s="4" t="str">
        <f>IFERROR(IF(VLOOKUP($C194,'C'!$A$1:$AA$1998,3,FALSE)=1,"&lt;",""),"")</f>
        <v/>
      </c>
      <c r="G194" s="4" t="str">
        <f>IFERROR(VLOOKUP($C194,'C'!$A$1:$AA$1998,5,FALSE),"")</f>
        <v/>
      </c>
      <c r="H194" s="4" t="str">
        <f>IFERROR(IF(VLOOKUP($C194,'C'!$A$1:$AA$1998,6,FALSE)=1,"&lt;",""),"")</f>
        <v/>
      </c>
      <c r="I194" s="4" t="str">
        <f>IFERROR(VLOOKUP($C194,'C'!$A$1:$AA$1998,8,FALSE), "")</f>
        <v/>
      </c>
      <c r="J194" s="4" t="str">
        <f>IFERROR(IF(VLOOKUP($C194,'C'!$A$1:$AA$1998,9,FALSE)=1,"&lt;",""),"")</f>
        <v/>
      </c>
      <c r="K194" s="4" t="str">
        <f>IFERROR(VLOOKUP($C194,'C'!$A$1:$AA$1998,11,FALSE),"")</f>
        <v/>
      </c>
      <c r="L194" s="4" t="str">
        <f>IFERROR(IF(VLOOKUP($C194,'C'!$A$1:$AA$1998,12,FALSE)=1,"&lt;",""),"")</f>
        <v/>
      </c>
      <c r="M194" s="4" t="str">
        <f>IFERROR(VLOOKUP($C194,'C'!$A$1:$AA$1998,14,FALSE),"")</f>
        <v/>
      </c>
      <c r="N194" s="4" t="str">
        <f>IFERROR(IF(VLOOKUP($C194,'C'!$A$1:$AA$1998,15,FALSE)=1,"&lt;",""),"")</f>
        <v/>
      </c>
      <c r="O194" s="4" t="str">
        <f>IFERROR(VLOOKUP($C194,'C'!$A$1:$AA$1998,17,FALSE),"")</f>
        <v/>
      </c>
      <c r="P194" s="4" t="str">
        <f>IFERROR(IF(VLOOKUP($C194,'C'!$A$1:$AA$1998,18,FALSE)=1,"&lt;",""),"")</f>
        <v/>
      </c>
      <c r="T194" s="4" t="str">
        <f t="shared" si="160"/>
        <v/>
      </c>
      <c r="U194" s="4" t="str">
        <f t="shared" si="161"/>
        <v/>
      </c>
      <c r="V194" s="4" t="str">
        <f t="shared" si="162"/>
        <v/>
      </c>
      <c r="W194" s="4" t="str">
        <f t="shared" si="163"/>
        <v/>
      </c>
      <c r="X194" s="4" t="str">
        <f t="shared" si="164"/>
        <v/>
      </c>
      <c r="Y194" s="4" t="str">
        <f t="shared" si="165"/>
        <v/>
      </c>
      <c r="Z194" s="4" t="str">
        <f t="shared" si="166"/>
        <v/>
      </c>
      <c r="AA194" s="4" t="str">
        <f t="shared" si="167"/>
        <v/>
      </c>
      <c r="AB194" s="4" t="str">
        <f t="shared" si="168"/>
        <v/>
      </c>
      <c r="AC194" s="4" t="str">
        <f t="shared" si="169"/>
        <v/>
      </c>
      <c r="AD194" s="4" t="str">
        <f t="shared" si="170"/>
        <v/>
      </c>
      <c r="AE194" s="4" t="str">
        <f t="shared" si="171"/>
        <v/>
      </c>
      <c r="AI194" s="4">
        <f>IFERROR(IF(VLOOKUP(B194,E!$B$1:$AZ$300,16,FALSE)=0,1000000,VLOOKUP(B194,E!$B$1:$AZ$300,16,FALSE)),1000000)</f>
        <v>1000000</v>
      </c>
      <c r="AO194" s="4" t="str">
        <f t="shared" si="204"/>
        <v/>
      </c>
      <c r="AR194" s="4" t="str">
        <f t="shared" si="210"/>
        <v/>
      </c>
      <c r="AU194" s="4" t="str">
        <f t="shared" si="211"/>
        <v/>
      </c>
      <c r="AX194" s="4" t="str">
        <f t="shared" si="212"/>
        <v/>
      </c>
      <c r="BA194" s="4" t="str">
        <f t="shared" si="213"/>
        <v/>
      </c>
      <c r="BD194" s="4" t="str">
        <f t="shared" si="214"/>
        <v/>
      </c>
      <c r="BJ194" s="4" t="str">
        <f t="shared" si="172"/>
        <v/>
      </c>
      <c r="BM194" s="4" t="str">
        <f t="shared" si="143"/>
        <v/>
      </c>
      <c r="BP194" s="4" t="str">
        <f t="shared" si="144"/>
        <v/>
      </c>
      <c r="BS194" s="4" t="str">
        <f t="shared" si="145"/>
        <v/>
      </c>
      <c r="BV194" s="4" t="str">
        <f t="shared" si="146"/>
        <v/>
      </c>
      <c r="BY194" s="4" t="str">
        <f t="shared" si="147"/>
        <v/>
      </c>
    </row>
    <row r="195" spans="1:79" x14ac:dyDescent="0.2">
      <c r="A195" s="4" t="s">
        <v>1845</v>
      </c>
      <c r="B195" s="4">
        <v>3207</v>
      </c>
      <c r="C195" s="4" t="str">
        <f t="shared" si="137"/>
        <v>urn:immetingen:parameter:id:3207</v>
      </c>
      <c r="D195" s="4" t="str">
        <f>IFERROR(IF(VLOOKUP($C195,'C'!$A$1:$AA$1998,4,FALSE)=0,IF(VLOOKUP($C195,'C'!$A$1:$AA$1998,7,FALSE)=0,IF(VLOOKUP($C195,'C'!$A$1:$AA$1998,10,FALSE)=0,IF(VLOOKUP($C195,'C'!$A$1:$AA$1998,13,FALSE)=0,IF(VLOOKUP($C195,'C'!$A$1:$AA$1998,16,FALSE)=0,VLOOKUP($C195,'C'!$A$1:$AA$1998,19,FALSE),VLOOKUP($C195,'C'!$A$1:$AA$1998,16,FALSE)),VLOOKUP($C195,'C'!$A$1:$AA$1998,13,FALSE)),VLOOKUP($C195,'C'!$A$1:$AA$1998,10,FALSE)),VLOOKUP($C195,'C'!$A$1:$AA$1998,7,FALSE)),VLOOKUP($C195,'C'!$A$1:$AA$1998,4,FALSE)),"")</f>
        <v/>
      </c>
      <c r="E195" s="4" t="str">
        <f>IFERROR(VLOOKUP($C195,'C'!$A$1:$AA$1998,2,FALSE),"")</f>
        <v/>
      </c>
      <c r="F195" s="4" t="str">
        <f>IFERROR(IF(VLOOKUP($C195,'C'!$A$1:$AA$1998,3,FALSE)=1,"&lt;",""),"")</f>
        <v/>
      </c>
      <c r="G195" s="4" t="str">
        <f>IFERROR(VLOOKUP($C195,'C'!$A$1:$AA$1998,5,FALSE),"")</f>
        <v/>
      </c>
      <c r="H195" s="4" t="str">
        <f>IFERROR(IF(VLOOKUP($C195,'C'!$A$1:$AA$1998,6,FALSE)=1,"&lt;",""),"")</f>
        <v/>
      </c>
      <c r="I195" s="4" t="str">
        <f>IFERROR(VLOOKUP($C195,'C'!$A$1:$AA$1998,8,FALSE), "")</f>
        <v/>
      </c>
      <c r="J195" s="4" t="str">
        <f>IFERROR(IF(VLOOKUP($C195,'C'!$A$1:$AA$1998,9,FALSE)=1,"&lt;",""),"")</f>
        <v/>
      </c>
      <c r="K195" s="4" t="str">
        <f>IFERROR(VLOOKUP($C195,'C'!$A$1:$AA$1998,11,FALSE),"")</f>
        <v/>
      </c>
      <c r="L195" s="4" t="str">
        <f>IFERROR(IF(VLOOKUP($C195,'C'!$A$1:$AA$1998,12,FALSE)=1,"&lt;",""),"")</f>
        <v/>
      </c>
      <c r="M195" s="4" t="str">
        <f>IFERROR(VLOOKUP($C195,'C'!$A$1:$AA$1998,14,FALSE),"")</f>
        <v/>
      </c>
      <c r="N195" s="4" t="str">
        <f>IFERROR(IF(VLOOKUP($C195,'C'!$A$1:$AA$1998,15,FALSE)=1,"&lt;",""),"")</f>
        <v/>
      </c>
      <c r="O195" s="4" t="str">
        <f>IFERROR(VLOOKUP($C195,'C'!$A$1:$AA$1998,17,FALSE),"")</f>
        <v/>
      </c>
      <c r="P195" s="4" t="str">
        <f>IFERROR(IF(VLOOKUP($C195,'C'!$A$1:$AA$1998,18,FALSE)=1,"&lt;",""),"")</f>
        <v/>
      </c>
      <c r="T195" s="4" t="str">
        <f t="shared" si="160"/>
        <v/>
      </c>
      <c r="U195" s="4" t="str">
        <f t="shared" si="161"/>
        <v/>
      </c>
      <c r="V195" s="4" t="str">
        <f t="shared" si="162"/>
        <v/>
      </c>
      <c r="W195" s="4" t="str">
        <f t="shared" si="163"/>
        <v/>
      </c>
      <c r="X195" s="4" t="str">
        <f t="shared" si="164"/>
        <v/>
      </c>
      <c r="Y195" s="4" t="str">
        <f t="shared" si="165"/>
        <v/>
      </c>
      <c r="Z195" s="4" t="str">
        <f t="shared" si="166"/>
        <v/>
      </c>
      <c r="AA195" s="4" t="str">
        <f t="shared" si="167"/>
        <v/>
      </c>
      <c r="AB195" s="4" t="str">
        <f t="shared" si="168"/>
        <v/>
      </c>
      <c r="AC195" s="4" t="str">
        <f t="shared" si="169"/>
        <v/>
      </c>
      <c r="AD195" s="4" t="str">
        <f t="shared" si="170"/>
        <v/>
      </c>
      <c r="AE195" s="4" t="str">
        <f t="shared" si="171"/>
        <v/>
      </c>
      <c r="AI195" s="4">
        <f>IFERROR(IF(VLOOKUP(B195,E!$B$1:$AZ$300,16,FALSE)=0,1000000,VLOOKUP(B195,E!$B$1:$AZ$300,16,FALSE)),1000000)</f>
        <v>1000000</v>
      </c>
      <c r="AO195" s="4" t="str">
        <f t="shared" si="204"/>
        <v/>
      </c>
      <c r="AR195" s="4" t="str">
        <f t="shared" si="210"/>
        <v/>
      </c>
      <c r="AU195" s="4" t="str">
        <f t="shared" si="211"/>
        <v/>
      </c>
      <c r="AX195" s="4" t="str">
        <f t="shared" si="212"/>
        <v/>
      </c>
      <c r="BA195" s="4" t="str">
        <f t="shared" si="213"/>
        <v/>
      </c>
      <c r="BD195" s="4" t="str">
        <f t="shared" si="214"/>
        <v/>
      </c>
      <c r="BJ195" s="4" t="str">
        <f t="shared" si="172"/>
        <v/>
      </c>
      <c r="BM195" s="4" t="str">
        <f t="shared" si="143"/>
        <v/>
      </c>
      <c r="BP195" s="4" t="str">
        <f t="shared" si="144"/>
        <v/>
      </c>
      <c r="BS195" s="4" t="str">
        <f t="shared" si="145"/>
        <v/>
      </c>
      <c r="BV195" s="4" t="str">
        <f t="shared" si="146"/>
        <v/>
      </c>
      <c r="BY195" s="4" t="str">
        <f t="shared" si="147"/>
        <v/>
      </c>
    </row>
    <row r="196" spans="1:79" x14ac:dyDescent="0.2">
      <c r="A196" s="4" t="s">
        <v>1846</v>
      </c>
      <c r="B196" s="4">
        <v>487</v>
      </c>
      <c r="C196" s="4" t="str">
        <f t="shared" si="137"/>
        <v>urn:immetingen:parameter:id:487</v>
      </c>
      <c r="D196" s="4" t="str">
        <f>IFERROR(IF(VLOOKUP($C196,'C'!$A$1:$AA$1998,4,FALSE)=0,IF(VLOOKUP($C196,'C'!$A$1:$AA$1998,7,FALSE)=0,IF(VLOOKUP($C196,'C'!$A$1:$AA$1998,10,FALSE)=0,IF(VLOOKUP($C196,'C'!$A$1:$AA$1998,13,FALSE)=0,IF(VLOOKUP($C196,'C'!$A$1:$AA$1998,16,FALSE)=0,VLOOKUP($C196,'C'!$A$1:$AA$1998,19,FALSE),VLOOKUP($C196,'C'!$A$1:$AA$1998,16,FALSE)),VLOOKUP($C196,'C'!$A$1:$AA$1998,13,FALSE)),VLOOKUP($C196,'C'!$A$1:$AA$1998,10,FALSE)),VLOOKUP($C196,'C'!$A$1:$AA$1998,7,FALSE)),VLOOKUP($C196,'C'!$A$1:$AA$1998,4,FALSE)),"")</f>
        <v/>
      </c>
      <c r="E196" s="4" t="str">
        <f>IFERROR(VLOOKUP($C196,'C'!$A$1:$AA$1998,2,FALSE),"")</f>
        <v/>
      </c>
      <c r="F196" s="4" t="str">
        <f>IFERROR(IF(VLOOKUP($C196,'C'!$A$1:$AA$1998,3,FALSE)=1,"&lt;",""),"")</f>
        <v/>
      </c>
      <c r="G196" s="4" t="str">
        <f>IFERROR(VLOOKUP($C196,'C'!$A$1:$AA$1998,5,FALSE),"")</f>
        <v/>
      </c>
      <c r="H196" s="4" t="str">
        <f>IFERROR(IF(VLOOKUP($C196,'C'!$A$1:$AA$1998,6,FALSE)=1,"&lt;",""),"")</f>
        <v/>
      </c>
      <c r="I196" s="4" t="str">
        <f>IFERROR(VLOOKUP($C196,'C'!$A$1:$AA$1998,8,FALSE), "")</f>
        <v/>
      </c>
      <c r="J196" s="4" t="str">
        <f>IFERROR(IF(VLOOKUP($C196,'C'!$A$1:$AA$1998,9,FALSE)=1,"&lt;",""),"")</f>
        <v/>
      </c>
      <c r="K196" s="4" t="str">
        <f>IFERROR(VLOOKUP($C196,'C'!$A$1:$AA$1998,11,FALSE),"")</f>
        <v/>
      </c>
      <c r="L196" s="4" t="str">
        <f>IFERROR(IF(VLOOKUP($C196,'C'!$A$1:$AA$1998,12,FALSE)=1,"&lt;",""),"")</f>
        <v/>
      </c>
      <c r="M196" s="4" t="str">
        <f>IFERROR(VLOOKUP($C196,'C'!$A$1:$AA$1998,14,FALSE),"")</f>
        <v/>
      </c>
      <c r="N196" s="4" t="str">
        <f>IFERROR(IF(VLOOKUP($C196,'C'!$A$1:$AA$1998,15,FALSE)=1,"&lt;",""),"")</f>
        <v/>
      </c>
      <c r="O196" s="4" t="str">
        <f>IFERROR(VLOOKUP($C196,'C'!$A$1:$AA$1998,17,FALSE),"")</f>
        <v/>
      </c>
      <c r="P196" s="4" t="str">
        <f>IFERROR(IF(VLOOKUP($C196,'C'!$A$1:$AA$1998,18,FALSE)=1,"&lt;",""),"")</f>
        <v/>
      </c>
      <c r="T196" s="4" t="str">
        <f t="shared" si="160"/>
        <v/>
      </c>
      <c r="U196" s="4" t="str">
        <f t="shared" si="161"/>
        <v/>
      </c>
      <c r="V196" s="4" t="str">
        <f t="shared" si="162"/>
        <v/>
      </c>
      <c r="W196" s="4" t="str">
        <f t="shared" si="163"/>
        <v/>
      </c>
      <c r="X196" s="4" t="str">
        <f t="shared" si="164"/>
        <v/>
      </c>
      <c r="Y196" s="4" t="str">
        <f t="shared" si="165"/>
        <v/>
      </c>
      <c r="Z196" s="4" t="str">
        <f t="shared" si="166"/>
        <v/>
      </c>
      <c r="AA196" s="4" t="str">
        <f t="shared" si="167"/>
        <v/>
      </c>
      <c r="AB196" s="4" t="str">
        <f t="shared" si="168"/>
        <v/>
      </c>
      <c r="AC196" s="4" t="str">
        <f t="shared" si="169"/>
        <v/>
      </c>
      <c r="AD196" s="4" t="str">
        <f t="shared" si="170"/>
        <v/>
      </c>
      <c r="AE196" s="4" t="str">
        <f t="shared" si="171"/>
        <v/>
      </c>
      <c r="AI196" s="4">
        <f>IFERROR(IF(VLOOKUP(B196,E!$B$1:$AZ$300,16,FALSE)=0,1000000,VLOOKUP(B196,E!$B$1:$AZ$300,16,FALSE)),1000000)</f>
        <v>1000000</v>
      </c>
      <c r="AO196" s="4" t="str">
        <f t="shared" si="204"/>
        <v/>
      </c>
      <c r="AR196" s="4" t="str">
        <f t="shared" si="210"/>
        <v/>
      </c>
      <c r="AU196" s="4" t="str">
        <f t="shared" si="211"/>
        <v/>
      </c>
      <c r="AX196" s="4" t="str">
        <f t="shared" si="212"/>
        <v/>
      </c>
      <c r="BA196" s="4" t="str">
        <f t="shared" si="213"/>
        <v/>
      </c>
      <c r="BD196" s="4" t="str">
        <f t="shared" si="214"/>
        <v/>
      </c>
      <c r="BJ196" s="4" t="str">
        <f t="shared" si="172"/>
        <v/>
      </c>
      <c r="BM196" s="4" t="str">
        <f t="shared" si="143"/>
        <v/>
      </c>
      <c r="BP196" s="4" t="str">
        <f t="shared" si="144"/>
        <v/>
      </c>
      <c r="BS196" s="4" t="str">
        <f t="shared" si="145"/>
        <v/>
      </c>
      <c r="BV196" s="4" t="str">
        <f t="shared" si="146"/>
        <v/>
      </c>
      <c r="BY196" s="4" t="str">
        <f t="shared" si="147"/>
        <v/>
      </c>
    </row>
    <row r="197" spans="1:79" x14ac:dyDescent="0.2">
      <c r="A197" s="4" t="s">
        <v>1620</v>
      </c>
      <c r="B197" s="4">
        <v>495</v>
      </c>
      <c r="C197" s="4" t="str">
        <f t="shared" si="137"/>
        <v>urn:immetingen:parameter:id:495</v>
      </c>
      <c r="D197" s="4" t="str">
        <f>IFERROR(IF(VLOOKUP($C197,'C'!$A$1:$AA$1998,4,FALSE)=0,IF(VLOOKUP($C197,'C'!$A$1:$AA$1998,7,FALSE)=0,IF(VLOOKUP($C197,'C'!$A$1:$AA$1998,10,FALSE)=0,IF(VLOOKUP($C197,'C'!$A$1:$AA$1998,13,FALSE)=0,IF(VLOOKUP($C197,'C'!$A$1:$AA$1998,16,FALSE)=0,VLOOKUP($C197,'C'!$A$1:$AA$1998,19,FALSE),VLOOKUP($C197,'C'!$A$1:$AA$1998,16,FALSE)),VLOOKUP($C197,'C'!$A$1:$AA$1998,13,FALSE)),VLOOKUP($C197,'C'!$A$1:$AA$1998,10,FALSE)),VLOOKUP($C197,'C'!$A$1:$AA$1998,7,FALSE)),VLOOKUP($C197,'C'!$A$1:$AA$1998,4,FALSE)),"")</f>
        <v/>
      </c>
      <c r="E197" s="4" t="str">
        <f>IFERROR(VLOOKUP($C197,'C'!$A$1:$AA$1998,2,FALSE),"")</f>
        <v/>
      </c>
      <c r="F197" s="4" t="str">
        <f>IFERROR(IF(VLOOKUP($C197,'C'!$A$1:$AA$1998,3,FALSE)=1,"&lt;",""),"")</f>
        <v/>
      </c>
      <c r="G197" s="4" t="str">
        <f>IFERROR(VLOOKUP($C197,'C'!$A$1:$AA$1998,5,FALSE),"")</f>
        <v/>
      </c>
      <c r="H197" s="4" t="str">
        <f>IFERROR(IF(VLOOKUP($C197,'C'!$A$1:$AA$1998,6,FALSE)=1,"&lt;",""),"")</f>
        <v/>
      </c>
      <c r="I197" s="4" t="str">
        <f>IFERROR(VLOOKUP($C197,'C'!$A$1:$AA$1998,8,FALSE), "")</f>
        <v/>
      </c>
      <c r="J197" s="4" t="str">
        <f>IFERROR(IF(VLOOKUP($C197,'C'!$A$1:$AA$1998,9,FALSE)=1,"&lt;",""),"")</f>
        <v/>
      </c>
      <c r="K197" s="4" t="str">
        <f>IFERROR(VLOOKUP($C197,'C'!$A$1:$AA$1998,11,FALSE),"")</f>
        <v/>
      </c>
      <c r="L197" s="4" t="str">
        <f>IFERROR(IF(VLOOKUP($C197,'C'!$A$1:$AA$1998,12,FALSE)=1,"&lt;",""),"")</f>
        <v/>
      </c>
      <c r="M197" s="4" t="str">
        <f>IFERROR(VLOOKUP($C197,'C'!$A$1:$AA$1998,14,FALSE),"")</f>
        <v/>
      </c>
      <c r="N197" s="4" t="str">
        <f>IFERROR(IF(VLOOKUP($C197,'C'!$A$1:$AA$1998,15,FALSE)=1,"&lt;",""),"")</f>
        <v/>
      </c>
      <c r="O197" s="4" t="str">
        <f>IFERROR(VLOOKUP($C197,'C'!$A$1:$AA$1998,17,FALSE),"")</f>
        <v/>
      </c>
      <c r="P197" s="4" t="str">
        <f>IFERROR(IF(VLOOKUP($C197,'C'!$A$1:$AA$1998,18,FALSE)=1,"&lt;",""),"")</f>
        <v/>
      </c>
      <c r="T197" s="4" t="str">
        <f t="shared" si="160"/>
        <v/>
      </c>
      <c r="U197" s="4" t="str">
        <f t="shared" si="161"/>
        <v/>
      </c>
      <c r="V197" s="4" t="str">
        <f t="shared" si="162"/>
        <v/>
      </c>
      <c r="W197" s="4" t="str">
        <f t="shared" si="163"/>
        <v/>
      </c>
      <c r="X197" s="4" t="str">
        <f t="shared" si="164"/>
        <v/>
      </c>
      <c r="Y197" s="4" t="str">
        <f t="shared" si="165"/>
        <v/>
      </c>
      <c r="Z197" s="4" t="str">
        <f t="shared" si="166"/>
        <v/>
      </c>
      <c r="AA197" s="4" t="str">
        <f t="shared" si="167"/>
        <v/>
      </c>
      <c r="AB197" s="4" t="str">
        <f t="shared" si="168"/>
        <v/>
      </c>
      <c r="AC197" s="4" t="str">
        <f t="shared" si="169"/>
        <v/>
      </c>
      <c r="AD197" s="4" t="str">
        <f t="shared" si="170"/>
        <v/>
      </c>
      <c r="AE197" s="4" t="str">
        <f t="shared" si="171"/>
        <v/>
      </c>
      <c r="AI197" s="4">
        <f>IFERROR(IF(VLOOKUP(B197,E!$B$1:$AZ$300,16,FALSE)=0,1000000,VLOOKUP(B197,E!$B$1:$AZ$300,16,FALSE)),1000000)</f>
        <v>1000000</v>
      </c>
      <c r="AO197" s="4" t="str">
        <f t="shared" si="204"/>
        <v/>
      </c>
      <c r="AR197" s="4" t="str">
        <f t="shared" si="210"/>
        <v/>
      </c>
      <c r="AU197" s="4" t="str">
        <f t="shared" si="211"/>
        <v/>
      </c>
      <c r="AX197" s="4" t="str">
        <f t="shared" si="212"/>
        <v/>
      </c>
      <c r="BA197" s="4" t="str">
        <f t="shared" si="213"/>
        <v/>
      </c>
      <c r="BD197" s="4" t="str">
        <f t="shared" si="214"/>
        <v/>
      </c>
      <c r="BJ197" s="4" t="str">
        <f t="shared" si="172"/>
        <v/>
      </c>
      <c r="BM197" s="4" t="str">
        <f t="shared" si="143"/>
        <v/>
      </c>
      <c r="BP197" s="4" t="str">
        <f t="shared" si="144"/>
        <v/>
      </c>
      <c r="BS197" s="4" t="str">
        <f t="shared" si="145"/>
        <v/>
      </c>
      <c r="BV197" s="4" t="str">
        <f t="shared" si="146"/>
        <v/>
      </c>
      <c r="BY197" s="4" t="str">
        <f t="shared" si="147"/>
        <v/>
      </c>
    </row>
    <row r="198" spans="1:79" x14ac:dyDescent="0.2">
      <c r="A198" s="4" t="s">
        <v>1621</v>
      </c>
      <c r="B198" s="4">
        <v>496</v>
      </c>
      <c r="C198" s="4" t="str">
        <f t="shared" si="137"/>
        <v>urn:immetingen:parameter:id:496</v>
      </c>
      <c r="D198" s="4" t="str">
        <f>IFERROR(IF(VLOOKUP($C198,'C'!$A$1:$AA$1998,4,FALSE)=0,IF(VLOOKUP($C198,'C'!$A$1:$AA$1998,7,FALSE)=0,IF(VLOOKUP($C198,'C'!$A$1:$AA$1998,10,FALSE)=0,IF(VLOOKUP($C198,'C'!$A$1:$AA$1998,13,FALSE)=0,IF(VLOOKUP($C198,'C'!$A$1:$AA$1998,16,FALSE)=0,VLOOKUP($C198,'C'!$A$1:$AA$1998,19,FALSE),VLOOKUP($C198,'C'!$A$1:$AA$1998,16,FALSE)),VLOOKUP($C198,'C'!$A$1:$AA$1998,13,FALSE)),VLOOKUP($C198,'C'!$A$1:$AA$1998,10,FALSE)),VLOOKUP($C198,'C'!$A$1:$AA$1998,7,FALSE)),VLOOKUP($C198,'C'!$A$1:$AA$1998,4,FALSE)),"")</f>
        <v/>
      </c>
      <c r="E198" s="4" t="str">
        <f>IFERROR(VLOOKUP($C198,'C'!$A$1:$AA$1998,2,FALSE),"")</f>
        <v/>
      </c>
      <c r="F198" s="4" t="str">
        <f>IFERROR(IF(VLOOKUP($C198,'C'!$A$1:$AA$1998,3,FALSE)=1,"&lt;",""),"")</f>
        <v/>
      </c>
      <c r="G198" s="4" t="str">
        <f>IFERROR(VLOOKUP($C198,'C'!$A$1:$AA$1998,5,FALSE),"")</f>
        <v/>
      </c>
      <c r="H198" s="4" t="str">
        <f>IFERROR(IF(VLOOKUP($C198,'C'!$A$1:$AA$1998,6,FALSE)=1,"&lt;",""),"")</f>
        <v/>
      </c>
      <c r="I198" s="4" t="str">
        <f>IFERROR(VLOOKUP($C198,'C'!$A$1:$AA$1998,8,FALSE), "")</f>
        <v/>
      </c>
      <c r="J198" s="4" t="str">
        <f>IFERROR(IF(VLOOKUP($C198,'C'!$A$1:$AA$1998,9,FALSE)=1,"&lt;",""),"")</f>
        <v/>
      </c>
      <c r="K198" s="4" t="str">
        <f>IFERROR(VLOOKUP($C198,'C'!$A$1:$AA$1998,11,FALSE),"")</f>
        <v/>
      </c>
      <c r="L198" s="4" t="str">
        <f>IFERROR(IF(VLOOKUP($C198,'C'!$A$1:$AA$1998,12,FALSE)=1,"&lt;",""),"")</f>
        <v/>
      </c>
      <c r="M198" s="4" t="str">
        <f>IFERROR(VLOOKUP($C198,'C'!$A$1:$AA$1998,14,FALSE),"")</f>
        <v/>
      </c>
      <c r="N198" s="4" t="str">
        <f>IFERROR(IF(VLOOKUP($C198,'C'!$A$1:$AA$1998,15,FALSE)=1,"&lt;",""),"")</f>
        <v/>
      </c>
      <c r="O198" s="4" t="str">
        <f>IFERROR(VLOOKUP($C198,'C'!$A$1:$AA$1998,17,FALSE),"")</f>
        <v/>
      </c>
      <c r="P198" s="4" t="str">
        <f>IFERROR(IF(VLOOKUP($C198,'C'!$A$1:$AA$1998,18,FALSE)=1,"&lt;",""),"")</f>
        <v/>
      </c>
      <c r="T198" s="4" t="str">
        <f t="shared" si="160"/>
        <v/>
      </c>
      <c r="U198" s="4" t="str">
        <f t="shared" si="161"/>
        <v/>
      </c>
      <c r="V198" s="4" t="str">
        <f t="shared" si="162"/>
        <v/>
      </c>
      <c r="W198" s="4" t="str">
        <f t="shared" si="163"/>
        <v/>
      </c>
      <c r="X198" s="4" t="str">
        <f t="shared" si="164"/>
        <v/>
      </c>
      <c r="Y198" s="4" t="str">
        <f t="shared" si="165"/>
        <v/>
      </c>
      <c r="Z198" s="4" t="str">
        <f t="shared" si="166"/>
        <v/>
      </c>
      <c r="AA198" s="4" t="str">
        <f t="shared" si="167"/>
        <v/>
      </c>
      <c r="AB198" s="4" t="str">
        <f t="shared" si="168"/>
        <v/>
      </c>
      <c r="AC198" s="4" t="str">
        <f t="shared" si="169"/>
        <v/>
      </c>
      <c r="AD198" s="4" t="str">
        <f t="shared" si="170"/>
        <v/>
      </c>
      <c r="AE198" s="4" t="str">
        <f t="shared" si="171"/>
        <v/>
      </c>
      <c r="AI198" s="4">
        <f>IFERROR(IF(VLOOKUP(B198,E!$B$1:$AZ$300,16,FALSE)=0,1000000,VLOOKUP(B198,E!$B$1:$AZ$300,16,FALSE)),1000000)</f>
        <v>1000000</v>
      </c>
      <c r="AO198" s="4" t="str">
        <f t="shared" si="204"/>
        <v/>
      </c>
      <c r="AR198" s="4" t="str">
        <f t="shared" si="210"/>
        <v/>
      </c>
      <c r="AU198" s="4" t="str">
        <f t="shared" si="211"/>
        <v/>
      </c>
      <c r="AX198" s="4" t="str">
        <f t="shared" si="212"/>
        <v/>
      </c>
      <c r="BA198" s="4" t="str">
        <f t="shared" si="213"/>
        <v/>
      </c>
      <c r="BD198" s="4" t="str">
        <f t="shared" si="214"/>
        <v/>
      </c>
      <c r="BJ198" s="4" t="str">
        <f t="shared" si="172"/>
        <v/>
      </c>
      <c r="BM198" s="4" t="str">
        <f t="shared" si="143"/>
        <v/>
      </c>
      <c r="BP198" s="4" t="str">
        <f t="shared" si="144"/>
        <v/>
      </c>
      <c r="BS198" s="4" t="str">
        <f t="shared" si="145"/>
        <v/>
      </c>
      <c r="BV198" s="4" t="str">
        <f t="shared" si="146"/>
        <v/>
      </c>
      <c r="BY198" s="4" t="str">
        <f t="shared" si="147"/>
        <v/>
      </c>
    </row>
    <row r="199" spans="1:79" x14ac:dyDescent="0.2">
      <c r="A199" s="4" t="s">
        <v>1622</v>
      </c>
      <c r="B199" s="4">
        <v>592</v>
      </c>
      <c r="C199" s="4" t="str">
        <f t="shared" si="137"/>
        <v>urn:immetingen:parameter:id:592</v>
      </c>
      <c r="D199" s="4" t="str">
        <f>IFERROR(IF(VLOOKUP($C199,'C'!$A$1:$AA$1998,4,FALSE)=0,IF(VLOOKUP($C199,'C'!$A$1:$AA$1998,7,FALSE)=0,IF(VLOOKUP($C199,'C'!$A$1:$AA$1998,10,FALSE)=0,IF(VLOOKUP($C199,'C'!$A$1:$AA$1998,13,FALSE)=0,IF(VLOOKUP($C199,'C'!$A$1:$AA$1998,16,FALSE)=0,VLOOKUP($C199,'C'!$A$1:$AA$1998,19,FALSE),VLOOKUP($C199,'C'!$A$1:$AA$1998,16,FALSE)),VLOOKUP($C199,'C'!$A$1:$AA$1998,13,FALSE)),VLOOKUP($C199,'C'!$A$1:$AA$1998,10,FALSE)),VLOOKUP($C199,'C'!$A$1:$AA$1998,7,FALSE)),VLOOKUP($C199,'C'!$A$1:$AA$1998,4,FALSE)),"")</f>
        <v/>
      </c>
      <c r="E199" s="4" t="str">
        <f>IFERROR(VLOOKUP($C199,'C'!$A$1:$AA$1998,2,FALSE),"")</f>
        <v/>
      </c>
      <c r="F199" s="4" t="str">
        <f>IFERROR(IF(VLOOKUP($C199,'C'!$A$1:$AA$1998,3,FALSE)=1,"&lt;",""),"")</f>
        <v/>
      </c>
      <c r="G199" s="4" t="str">
        <f>IFERROR(VLOOKUP($C199,'C'!$A$1:$AA$1998,5,FALSE),"")</f>
        <v/>
      </c>
      <c r="H199" s="4" t="str">
        <f>IFERROR(IF(VLOOKUP($C199,'C'!$A$1:$AA$1998,6,FALSE)=1,"&lt;",""),"")</f>
        <v/>
      </c>
      <c r="I199" s="4" t="str">
        <f>IFERROR(VLOOKUP($C199,'C'!$A$1:$AA$1998,8,FALSE), "")</f>
        <v/>
      </c>
      <c r="J199" s="4" t="str">
        <f>IFERROR(IF(VLOOKUP($C199,'C'!$A$1:$AA$1998,9,FALSE)=1,"&lt;",""),"")</f>
        <v/>
      </c>
      <c r="K199" s="4" t="str">
        <f>IFERROR(VLOOKUP($C199,'C'!$A$1:$AA$1998,11,FALSE),"")</f>
        <v/>
      </c>
      <c r="L199" s="4" t="str">
        <f>IFERROR(IF(VLOOKUP($C199,'C'!$A$1:$AA$1998,12,FALSE)=1,"&lt;",""),"")</f>
        <v/>
      </c>
      <c r="M199" s="4" t="str">
        <f>IFERROR(VLOOKUP($C199,'C'!$A$1:$AA$1998,14,FALSE),"")</f>
        <v/>
      </c>
      <c r="N199" s="4" t="str">
        <f>IFERROR(IF(VLOOKUP($C199,'C'!$A$1:$AA$1998,15,FALSE)=1,"&lt;",""),"")</f>
        <v/>
      </c>
      <c r="O199" s="4" t="str">
        <f>IFERROR(VLOOKUP($C199,'C'!$A$1:$AA$1998,17,FALSE),"")</f>
        <v/>
      </c>
      <c r="P199" s="4" t="str">
        <f>IFERROR(IF(VLOOKUP($C199,'C'!$A$1:$AA$1998,18,FALSE)=1,"&lt;",""),"")</f>
        <v/>
      </c>
      <c r="T199" s="4" t="str">
        <f t="shared" si="160"/>
        <v/>
      </c>
      <c r="U199" s="4" t="str">
        <f t="shared" si="161"/>
        <v/>
      </c>
      <c r="V199" s="4" t="str">
        <f t="shared" si="162"/>
        <v/>
      </c>
      <c r="W199" s="4" t="str">
        <f t="shared" si="163"/>
        <v/>
      </c>
      <c r="X199" s="4" t="str">
        <f t="shared" si="164"/>
        <v/>
      </c>
      <c r="Y199" s="4" t="str">
        <f t="shared" si="165"/>
        <v/>
      </c>
      <c r="Z199" s="4" t="str">
        <f t="shared" si="166"/>
        <v/>
      </c>
      <c r="AA199" s="4" t="str">
        <f t="shared" si="167"/>
        <v/>
      </c>
      <c r="AB199" s="4" t="str">
        <f t="shared" si="168"/>
        <v/>
      </c>
      <c r="AC199" s="4" t="str">
        <f t="shared" si="169"/>
        <v/>
      </c>
      <c r="AD199" s="4" t="str">
        <f t="shared" si="170"/>
        <v/>
      </c>
      <c r="AE199" s="4" t="str">
        <f t="shared" si="171"/>
        <v/>
      </c>
      <c r="AI199" s="4">
        <f>IFERROR(IF(VLOOKUP(B199,E!$B$1:$AZ$300,16,FALSE)=0,1000000,VLOOKUP(B199,E!$B$1:$AZ$300,16,FALSE)),1000000)</f>
        <v>1000000</v>
      </c>
      <c r="AO199" s="4" t="str">
        <f t="shared" si="204"/>
        <v/>
      </c>
      <c r="AR199" s="4" t="str">
        <f t="shared" si="210"/>
        <v/>
      </c>
      <c r="AU199" s="4" t="str">
        <f t="shared" si="211"/>
        <v/>
      </c>
      <c r="AX199" s="4" t="str">
        <f t="shared" si="212"/>
        <v/>
      </c>
      <c r="BA199" s="4" t="str">
        <f t="shared" si="213"/>
        <v/>
      </c>
      <c r="BD199" s="4" t="str">
        <f t="shared" si="214"/>
        <v/>
      </c>
      <c r="BJ199" s="4" t="str">
        <f t="shared" si="172"/>
        <v/>
      </c>
      <c r="BM199" s="4" t="str">
        <f t="shared" si="143"/>
        <v/>
      </c>
      <c r="BP199" s="4" t="str">
        <f t="shared" si="144"/>
        <v/>
      </c>
      <c r="BS199" s="4" t="str">
        <f t="shared" si="145"/>
        <v/>
      </c>
      <c r="BV199" s="4" t="str">
        <f t="shared" si="146"/>
        <v/>
      </c>
      <c r="BY199" s="4" t="str">
        <f t="shared" si="147"/>
        <v/>
      </c>
    </row>
    <row r="200" spans="1:79" x14ac:dyDescent="0.2">
      <c r="A200" s="4" t="s">
        <v>1623</v>
      </c>
      <c r="B200" s="4">
        <v>624</v>
      </c>
      <c r="C200" s="4" t="str">
        <f t="shared" si="137"/>
        <v>urn:immetingen:parameter:id:624</v>
      </c>
      <c r="D200" s="4" t="str">
        <f>IFERROR(IF(VLOOKUP($C200,'C'!$A$1:$AA$1998,4,FALSE)=0,IF(VLOOKUP($C200,'C'!$A$1:$AA$1998,7,FALSE)=0,IF(VLOOKUP($C200,'C'!$A$1:$AA$1998,10,FALSE)=0,IF(VLOOKUP($C200,'C'!$A$1:$AA$1998,13,FALSE)=0,IF(VLOOKUP($C200,'C'!$A$1:$AA$1998,16,FALSE)=0,VLOOKUP($C200,'C'!$A$1:$AA$1998,19,FALSE),VLOOKUP($C200,'C'!$A$1:$AA$1998,16,FALSE)),VLOOKUP($C200,'C'!$A$1:$AA$1998,13,FALSE)),VLOOKUP($C200,'C'!$A$1:$AA$1998,10,FALSE)),VLOOKUP($C200,'C'!$A$1:$AA$1998,7,FALSE)),VLOOKUP($C200,'C'!$A$1:$AA$1998,4,FALSE)),"")</f>
        <v/>
      </c>
      <c r="E200" s="4" t="str">
        <f>IFERROR(VLOOKUP($C200,'C'!$A$1:$AA$1998,2,FALSE),"")</f>
        <v/>
      </c>
      <c r="F200" s="4" t="str">
        <f>IFERROR(IF(VLOOKUP($C200,'C'!$A$1:$AA$1998,3,FALSE)=1,"&lt;",""),"")</f>
        <v/>
      </c>
      <c r="G200" s="4" t="str">
        <f>IFERROR(VLOOKUP($C200,'C'!$A$1:$AA$1998,5,FALSE),"")</f>
        <v/>
      </c>
      <c r="H200" s="4" t="str">
        <f>IFERROR(IF(VLOOKUP($C200,'C'!$A$1:$AA$1998,6,FALSE)=1,"&lt;",""),"")</f>
        <v/>
      </c>
      <c r="I200" s="4" t="str">
        <f>IFERROR(VLOOKUP($C200,'C'!$A$1:$AA$1998,8,FALSE), "")</f>
        <v/>
      </c>
      <c r="J200" s="4" t="str">
        <f>IFERROR(IF(VLOOKUP($C200,'C'!$A$1:$AA$1998,9,FALSE)=1,"&lt;",""),"")</f>
        <v/>
      </c>
      <c r="K200" s="4" t="str">
        <f>IFERROR(VLOOKUP($C200,'C'!$A$1:$AA$1998,11,FALSE),"")</f>
        <v/>
      </c>
      <c r="L200" s="4" t="str">
        <f>IFERROR(IF(VLOOKUP($C200,'C'!$A$1:$AA$1998,12,FALSE)=1,"&lt;",""),"")</f>
        <v/>
      </c>
      <c r="M200" s="4" t="str">
        <f>IFERROR(VLOOKUP($C200,'C'!$A$1:$AA$1998,14,FALSE),"")</f>
        <v/>
      </c>
      <c r="N200" s="4" t="str">
        <f>IFERROR(IF(VLOOKUP($C200,'C'!$A$1:$AA$1998,15,FALSE)=1,"&lt;",""),"")</f>
        <v/>
      </c>
      <c r="O200" s="4" t="str">
        <f>IFERROR(VLOOKUP($C200,'C'!$A$1:$AA$1998,17,FALSE),"")</f>
        <v/>
      </c>
      <c r="P200" s="4" t="str">
        <f>IFERROR(IF(VLOOKUP($C200,'C'!$A$1:$AA$1998,18,FALSE)=1,"&lt;",""),"")</f>
        <v/>
      </c>
      <c r="T200" s="4" t="str">
        <f t="shared" si="160"/>
        <v/>
      </c>
      <c r="U200" s="4" t="str">
        <f t="shared" si="161"/>
        <v/>
      </c>
      <c r="V200" s="4" t="str">
        <f t="shared" si="162"/>
        <v/>
      </c>
      <c r="W200" s="4" t="str">
        <f t="shared" si="163"/>
        <v/>
      </c>
      <c r="X200" s="4" t="str">
        <f t="shared" si="164"/>
        <v/>
      </c>
      <c r="Y200" s="4" t="str">
        <f t="shared" si="165"/>
        <v/>
      </c>
      <c r="Z200" s="4" t="str">
        <f t="shared" si="166"/>
        <v/>
      </c>
      <c r="AA200" s="4" t="str">
        <f t="shared" si="167"/>
        <v/>
      </c>
      <c r="AB200" s="4" t="str">
        <f t="shared" si="168"/>
        <v/>
      </c>
      <c r="AC200" s="4" t="str">
        <f t="shared" si="169"/>
        <v/>
      </c>
      <c r="AD200" s="4" t="str">
        <f t="shared" si="170"/>
        <v/>
      </c>
      <c r="AE200" s="4" t="str">
        <f t="shared" si="171"/>
        <v/>
      </c>
      <c r="AI200" s="4">
        <f>IFERROR(IF(VLOOKUP(B200,E!$B$1:$AZ$300,16,FALSE)=0,1000000,VLOOKUP(B200,E!$B$1:$AZ$300,16,FALSE)),1000000)</f>
        <v>1000000</v>
      </c>
      <c r="AO200" s="4" t="str">
        <f t="shared" si="204"/>
        <v/>
      </c>
      <c r="AR200" s="4" t="str">
        <f t="shared" si="210"/>
        <v/>
      </c>
      <c r="AU200" s="4" t="str">
        <f t="shared" si="211"/>
        <v/>
      </c>
      <c r="AX200" s="4" t="str">
        <f t="shared" si="212"/>
        <v/>
      </c>
      <c r="BA200" s="4" t="str">
        <f t="shared" si="213"/>
        <v/>
      </c>
      <c r="BD200" s="4" t="str">
        <f t="shared" si="214"/>
        <v/>
      </c>
      <c r="BJ200" s="4" t="str">
        <f t="shared" si="172"/>
        <v/>
      </c>
      <c r="BM200" s="4" t="str">
        <f t="shared" si="143"/>
        <v/>
      </c>
      <c r="BP200" s="4" t="str">
        <f t="shared" si="144"/>
        <v/>
      </c>
      <c r="BS200" s="4" t="str">
        <f t="shared" si="145"/>
        <v/>
      </c>
      <c r="BV200" s="4" t="str">
        <f t="shared" si="146"/>
        <v/>
      </c>
      <c r="BY200" s="4" t="str">
        <f t="shared" si="147"/>
        <v/>
      </c>
    </row>
    <row r="201" spans="1:79" x14ac:dyDescent="0.2">
      <c r="A201" s="4" t="s">
        <v>1624</v>
      </c>
      <c r="B201" s="4">
        <v>653</v>
      </c>
      <c r="C201" s="4" t="str">
        <f t="shared" ref="C201:C264" si="215">CONCATENATE("urn:immetingen:parameter:id:",B201)</f>
        <v>urn:immetingen:parameter:id:653</v>
      </c>
      <c r="D201" s="4" t="str">
        <f>IFERROR(IF(VLOOKUP($C201,'C'!$A$1:$AA$1998,4,FALSE)=0,IF(VLOOKUP($C201,'C'!$A$1:$AA$1998,7,FALSE)=0,IF(VLOOKUP($C201,'C'!$A$1:$AA$1998,10,FALSE)=0,IF(VLOOKUP($C201,'C'!$A$1:$AA$1998,13,FALSE)=0,IF(VLOOKUP($C201,'C'!$A$1:$AA$1998,16,FALSE)=0,VLOOKUP($C201,'C'!$A$1:$AA$1998,19,FALSE),VLOOKUP($C201,'C'!$A$1:$AA$1998,16,FALSE)),VLOOKUP($C201,'C'!$A$1:$AA$1998,13,FALSE)),VLOOKUP($C201,'C'!$A$1:$AA$1998,10,FALSE)),VLOOKUP($C201,'C'!$A$1:$AA$1998,7,FALSE)),VLOOKUP($C201,'C'!$A$1:$AA$1998,4,FALSE)),"")</f>
        <v/>
      </c>
      <c r="E201" s="4" t="str">
        <f>IFERROR(VLOOKUP($C201,'C'!$A$1:$AA$1998,2,FALSE),"")</f>
        <v/>
      </c>
      <c r="F201" s="4" t="str">
        <f>IFERROR(IF(VLOOKUP($C201,'C'!$A$1:$AA$1998,3,FALSE)=1,"&lt;",""),"")</f>
        <v/>
      </c>
      <c r="G201" s="4" t="str">
        <f>IFERROR(VLOOKUP($C201,'C'!$A$1:$AA$1998,5,FALSE),"")</f>
        <v/>
      </c>
      <c r="H201" s="4" t="str">
        <f>IFERROR(IF(VLOOKUP($C201,'C'!$A$1:$AA$1998,6,FALSE)=1,"&lt;",""),"")</f>
        <v/>
      </c>
      <c r="I201" s="4" t="str">
        <f>IFERROR(VLOOKUP($C201,'C'!$A$1:$AA$1998,8,FALSE), "")</f>
        <v/>
      </c>
      <c r="J201" s="4" t="str">
        <f>IFERROR(IF(VLOOKUP($C201,'C'!$A$1:$AA$1998,9,FALSE)=1,"&lt;",""),"")</f>
        <v/>
      </c>
      <c r="K201" s="4" t="str">
        <f>IFERROR(VLOOKUP($C201,'C'!$A$1:$AA$1998,11,FALSE),"")</f>
        <v/>
      </c>
      <c r="L201" s="4" t="str">
        <f>IFERROR(IF(VLOOKUP($C201,'C'!$A$1:$AA$1998,12,FALSE)=1,"&lt;",""),"")</f>
        <v/>
      </c>
      <c r="M201" s="4" t="str">
        <f>IFERROR(VLOOKUP($C201,'C'!$A$1:$AA$1998,14,FALSE),"")</f>
        <v/>
      </c>
      <c r="N201" s="4" t="str">
        <f>IFERROR(IF(VLOOKUP($C201,'C'!$A$1:$AA$1998,15,FALSE)=1,"&lt;",""),"")</f>
        <v/>
      </c>
      <c r="O201" s="4" t="str">
        <f>IFERROR(VLOOKUP($C201,'C'!$A$1:$AA$1998,17,FALSE),"")</f>
        <v/>
      </c>
      <c r="P201" s="4" t="str">
        <f>IFERROR(IF(VLOOKUP($C201,'C'!$A$1:$AA$1998,18,FALSE)=1,"&lt;",""),"")</f>
        <v/>
      </c>
      <c r="T201" s="4" t="str">
        <f t="shared" si="160"/>
        <v/>
      </c>
      <c r="U201" s="4" t="str">
        <f t="shared" si="161"/>
        <v/>
      </c>
      <c r="V201" s="4" t="str">
        <f t="shared" si="162"/>
        <v/>
      </c>
      <c r="W201" s="4" t="str">
        <f t="shared" si="163"/>
        <v/>
      </c>
      <c r="X201" s="4" t="str">
        <f t="shared" si="164"/>
        <v/>
      </c>
      <c r="Y201" s="4" t="str">
        <f t="shared" si="165"/>
        <v/>
      </c>
      <c r="Z201" s="4" t="str">
        <f t="shared" si="166"/>
        <v/>
      </c>
      <c r="AA201" s="4" t="str">
        <f t="shared" si="167"/>
        <v/>
      </c>
      <c r="AB201" s="4" t="str">
        <f t="shared" si="168"/>
        <v/>
      </c>
      <c r="AC201" s="4" t="str">
        <f t="shared" si="169"/>
        <v/>
      </c>
      <c r="AD201" s="4" t="str">
        <f t="shared" si="170"/>
        <v/>
      </c>
      <c r="AE201" s="4" t="str">
        <f t="shared" si="171"/>
        <v/>
      </c>
      <c r="AI201" s="4">
        <f>IFERROR(IF(VLOOKUP(B201,E!$B$1:$AZ$300,16,FALSE)=0,1000000,VLOOKUP(B201,E!$B$1:$AZ$300,16,FALSE)),1000000)</f>
        <v>1000000</v>
      </c>
      <c r="AO201" s="4" t="str">
        <f t="shared" si="204"/>
        <v/>
      </c>
      <c r="AR201" s="4" t="str">
        <f t="shared" si="210"/>
        <v/>
      </c>
      <c r="AU201" s="4" t="str">
        <f t="shared" si="211"/>
        <v/>
      </c>
      <c r="AX201" s="4" t="str">
        <f t="shared" si="212"/>
        <v/>
      </c>
      <c r="BA201" s="4" t="str">
        <f t="shared" si="213"/>
        <v/>
      </c>
      <c r="BD201" s="4" t="str">
        <f t="shared" si="214"/>
        <v/>
      </c>
      <c r="BJ201" s="4" t="str">
        <f t="shared" si="172"/>
        <v/>
      </c>
      <c r="BM201" s="4" t="str">
        <f t="shared" ref="BM201:BM264" si="216">IF(AR201=0,-1,AR201)</f>
        <v/>
      </c>
      <c r="BP201" s="4" t="str">
        <f t="shared" ref="BP201:BP264" si="217">IF(AU201=0,-1,AU201)</f>
        <v/>
      </c>
      <c r="BS201" s="4" t="str">
        <f t="shared" ref="BS201:BS264" si="218">IF(AX201=0,-1,AX201)</f>
        <v/>
      </c>
      <c r="BV201" s="4" t="str">
        <f t="shared" ref="BV201:BV264" si="219">IF(BA201=0,-1,BA201)</f>
        <v/>
      </c>
      <c r="BY201" s="4" t="str">
        <f t="shared" ref="BY201:BY264" si="220">IF(BD201=0,-1,BD201)</f>
        <v/>
      </c>
    </row>
    <row r="202" spans="1:79" x14ac:dyDescent="0.2">
      <c r="A202" s="4" t="s">
        <v>1847</v>
      </c>
      <c r="B202" s="4">
        <v>680</v>
      </c>
      <c r="C202" s="4" t="str">
        <f t="shared" si="215"/>
        <v>urn:immetingen:parameter:id:680</v>
      </c>
      <c r="D202" s="4" t="str">
        <f>IFERROR(IF(VLOOKUP($C202,'C'!$A$1:$AA$1998,4,FALSE)=0,IF(VLOOKUP($C202,'C'!$A$1:$AA$1998,7,FALSE)=0,IF(VLOOKUP($C202,'C'!$A$1:$AA$1998,10,FALSE)=0,IF(VLOOKUP($C202,'C'!$A$1:$AA$1998,13,FALSE)=0,IF(VLOOKUP($C202,'C'!$A$1:$AA$1998,16,FALSE)=0,VLOOKUP($C202,'C'!$A$1:$AA$1998,19,FALSE),VLOOKUP($C202,'C'!$A$1:$AA$1998,16,FALSE)),VLOOKUP($C202,'C'!$A$1:$AA$1998,13,FALSE)),VLOOKUP($C202,'C'!$A$1:$AA$1998,10,FALSE)),VLOOKUP($C202,'C'!$A$1:$AA$1998,7,FALSE)),VLOOKUP($C202,'C'!$A$1:$AA$1998,4,FALSE)),"")</f>
        <v/>
      </c>
      <c r="E202" s="4" t="str">
        <f>IFERROR(VLOOKUP($C202,'C'!$A$1:$AA$1998,2,FALSE),"")</f>
        <v/>
      </c>
      <c r="F202" s="4" t="str">
        <f>IFERROR(IF(VLOOKUP($C202,'C'!$A$1:$AA$1998,3,FALSE)=1,"&lt;",""),"")</f>
        <v/>
      </c>
      <c r="G202" s="4" t="str">
        <f>IFERROR(VLOOKUP($C202,'C'!$A$1:$AA$1998,5,FALSE),"")</f>
        <v/>
      </c>
      <c r="H202" s="4" t="str">
        <f>IFERROR(IF(VLOOKUP($C202,'C'!$A$1:$AA$1998,6,FALSE)=1,"&lt;",""),"")</f>
        <v/>
      </c>
      <c r="I202" s="4" t="str">
        <f>IFERROR(VLOOKUP($C202,'C'!$A$1:$AA$1998,8,FALSE), "")</f>
        <v/>
      </c>
      <c r="J202" s="4" t="str">
        <f>IFERROR(IF(VLOOKUP($C202,'C'!$A$1:$AA$1998,9,FALSE)=1,"&lt;",""),"")</f>
        <v/>
      </c>
      <c r="K202" s="4" t="str">
        <f>IFERROR(VLOOKUP($C202,'C'!$A$1:$AA$1998,11,FALSE),"")</f>
        <v/>
      </c>
      <c r="L202" s="4" t="str">
        <f>IFERROR(IF(VLOOKUP($C202,'C'!$A$1:$AA$1998,12,FALSE)=1,"&lt;",""),"")</f>
        <v/>
      </c>
      <c r="M202" s="4" t="str">
        <f>IFERROR(VLOOKUP($C202,'C'!$A$1:$AA$1998,14,FALSE),"")</f>
        <v/>
      </c>
      <c r="N202" s="4" t="str">
        <f>IFERROR(IF(VLOOKUP($C202,'C'!$A$1:$AA$1998,15,FALSE)=1,"&lt;",""),"")</f>
        <v/>
      </c>
      <c r="O202" s="4" t="str">
        <f>IFERROR(VLOOKUP($C202,'C'!$A$1:$AA$1998,17,FALSE),"")</f>
        <v/>
      </c>
      <c r="P202" s="4" t="str">
        <f>IFERROR(IF(VLOOKUP($C202,'C'!$A$1:$AA$1998,18,FALSE)=1,"&lt;",""),"")</f>
        <v/>
      </c>
      <c r="T202" s="4" t="str">
        <f t="shared" si="160"/>
        <v/>
      </c>
      <c r="U202" s="4" t="str">
        <f t="shared" si="161"/>
        <v/>
      </c>
      <c r="V202" s="4" t="str">
        <f t="shared" si="162"/>
        <v/>
      </c>
      <c r="W202" s="4" t="str">
        <f t="shared" si="163"/>
        <v/>
      </c>
      <c r="X202" s="4" t="str">
        <f t="shared" si="164"/>
        <v/>
      </c>
      <c r="Y202" s="4" t="str">
        <f t="shared" si="165"/>
        <v/>
      </c>
      <c r="Z202" s="4" t="str">
        <f t="shared" si="166"/>
        <v/>
      </c>
      <c r="AA202" s="4" t="str">
        <f t="shared" si="167"/>
        <v/>
      </c>
      <c r="AB202" s="4" t="str">
        <f t="shared" si="168"/>
        <v/>
      </c>
      <c r="AC202" s="4" t="str">
        <f t="shared" si="169"/>
        <v/>
      </c>
      <c r="AD202" s="4" t="str">
        <f t="shared" si="170"/>
        <v/>
      </c>
      <c r="AE202" s="4" t="str">
        <f t="shared" si="171"/>
        <v/>
      </c>
      <c r="AI202" s="4">
        <f>IFERROR(IF(VLOOKUP(B202,E!$B$1:$AZ$300,16,FALSE)=0,1000000,VLOOKUP(B202,E!$B$1:$AZ$300,16,FALSE)),1000000)</f>
        <v>1000000</v>
      </c>
      <c r="AO202" s="4" t="str">
        <f t="shared" si="204"/>
        <v/>
      </c>
      <c r="AR202" s="4" t="str">
        <f t="shared" si="210"/>
        <v/>
      </c>
      <c r="AU202" s="4" t="str">
        <f t="shared" si="211"/>
        <v/>
      </c>
      <c r="AX202" s="4" t="str">
        <f t="shared" si="212"/>
        <v/>
      </c>
      <c r="BA202" s="4" t="str">
        <f t="shared" si="213"/>
        <v/>
      </c>
      <c r="BD202" s="4" t="str">
        <f t="shared" si="214"/>
        <v/>
      </c>
      <c r="BJ202" s="4" t="str">
        <f t="shared" si="172"/>
        <v/>
      </c>
      <c r="BM202" s="4" t="str">
        <f t="shared" si="216"/>
        <v/>
      </c>
      <c r="BP202" s="4" t="str">
        <f t="shared" si="217"/>
        <v/>
      </c>
      <c r="BS202" s="4" t="str">
        <f t="shared" si="218"/>
        <v/>
      </c>
      <c r="BV202" s="4" t="str">
        <f t="shared" si="219"/>
        <v/>
      </c>
      <c r="BY202" s="4" t="str">
        <f t="shared" si="220"/>
        <v/>
      </c>
    </row>
    <row r="203" spans="1:79" x14ac:dyDescent="0.2">
      <c r="A203" s="4" t="s">
        <v>1625</v>
      </c>
      <c r="B203" s="4">
        <v>719</v>
      </c>
      <c r="C203" s="4" t="str">
        <f t="shared" si="215"/>
        <v>urn:immetingen:parameter:id:719</v>
      </c>
      <c r="D203" s="38">
        <v>14</v>
      </c>
      <c r="E203" s="4" t="str">
        <f>IFERROR(VLOOKUP($C203,'C'!$A$1:$AA$1998,2,FALSE),"")</f>
        <v/>
      </c>
      <c r="F203" s="4" t="str">
        <f>IFERROR(IF(VLOOKUP($C203,'C'!$A$1:$AA$1998,3,FALSE)=1,"&lt;",""),"")</f>
        <v/>
      </c>
      <c r="G203" s="4" t="str">
        <f>IFERROR(VLOOKUP($C203,'C'!$A$1:$AA$1998,5,FALSE),"")</f>
        <v/>
      </c>
      <c r="H203" s="4" t="str">
        <f>IFERROR(IF(VLOOKUP($C203,'C'!$A$1:$AA$1998,6,FALSE)=1,"&lt;",""),"")</f>
        <v/>
      </c>
      <c r="I203" s="4" t="str">
        <f>IFERROR(VLOOKUP($C203,'C'!$A$1:$AA$1998,8,FALSE), "")</f>
        <v/>
      </c>
      <c r="J203" s="4" t="str">
        <f>IFERROR(IF(VLOOKUP($C203,'C'!$A$1:$AA$1998,9,FALSE)=1,"&lt;",""),"")</f>
        <v/>
      </c>
      <c r="K203" s="4" t="str">
        <f>IFERROR(VLOOKUP($C203,'C'!$A$1:$AA$1998,11,FALSE),"")</f>
        <v/>
      </c>
      <c r="L203" s="4" t="str">
        <f>IFERROR(IF(VLOOKUP($C203,'C'!$A$1:$AA$1998,12,FALSE)=1,"&lt;",""),"")</f>
        <v/>
      </c>
      <c r="M203" s="4" t="str">
        <f>IFERROR(VLOOKUP($C203,'C'!$A$1:$AA$1998,14,FALSE),"")</f>
        <v/>
      </c>
      <c r="N203" s="4" t="str">
        <f>IFERROR(IF(VLOOKUP($C203,'C'!$A$1:$AA$1998,15,FALSE)=1,"&lt;",""),"")</f>
        <v/>
      </c>
      <c r="O203" s="4" t="str">
        <f>IFERROR(VLOOKUP($C203,'C'!$A$1:$AA$1998,17,FALSE),"")</f>
        <v/>
      </c>
      <c r="P203" s="4" t="str">
        <f>IFERROR(IF(VLOOKUP($C203,'C'!$A$1:$AA$1998,18,FALSE)=1,"&lt;",""),"")</f>
        <v/>
      </c>
      <c r="T203" s="4" t="str">
        <f t="shared" si="160"/>
        <v/>
      </c>
      <c r="U203" s="4" t="str">
        <f t="shared" si="161"/>
        <v/>
      </c>
      <c r="V203" s="4" t="str">
        <f t="shared" si="162"/>
        <v/>
      </c>
      <c r="W203" s="4" t="str">
        <f t="shared" si="163"/>
        <v/>
      </c>
      <c r="X203" s="4" t="str">
        <f t="shared" si="164"/>
        <v/>
      </c>
      <c r="Y203" s="4" t="str">
        <f t="shared" si="165"/>
        <v/>
      </c>
      <c r="Z203" s="4" t="str">
        <f t="shared" si="166"/>
        <v/>
      </c>
      <c r="AA203" s="4" t="str">
        <f t="shared" si="167"/>
        <v/>
      </c>
      <c r="AB203" s="4" t="str">
        <f t="shared" si="168"/>
        <v/>
      </c>
      <c r="AC203" s="4" t="str">
        <f t="shared" si="169"/>
        <v/>
      </c>
      <c r="AD203" s="4" t="str">
        <f t="shared" si="170"/>
        <v/>
      </c>
      <c r="AE203" s="4" t="str">
        <f t="shared" si="171"/>
        <v/>
      </c>
      <c r="AI203" s="4">
        <f>IFERROR(IF(VLOOKUP(B203,E!$B$1:$AZ$300,16,FALSE)=0,1000000,VLOOKUP(B203,E!$B$1:$AZ$300,16,FALSE)),1000000)</f>
        <v>1000000</v>
      </c>
      <c r="AO203" s="4" t="str">
        <f t="shared" si="204"/>
        <v/>
      </c>
      <c r="AR203" s="4" t="str">
        <f t="shared" si="210"/>
        <v/>
      </c>
      <c r="AU203" s="4" t="str">
        <f t="shared" si="211"/>
        <v/>
      </c>
      <c r="AX203" s="4" t="str">
        <f t="shared" si="212"/>
        <v/>
      </c>
      <c r="BA203" s="4" t="str">
        <f t="shared" si="213"/>
        <v/>
      </c>
      <c r="BD203" s="4" t="str">
        <f t="shared" si="214"/>
        <v/>
      </c>
      <c r="BJ203" s="4" t="str">
        <f t="shared" si="172"/>
        <v/>
      </c>
      <c r="BM203" s="4" t="str">
        <f t="shared" si="216"/>
        <v/>
      </c>
      <c r="BP203" s="4" t="str">
        <f t="shared" si="217"/>
        <v/>
      </c>
      <c r="BS203" s="4" t="str">
        <f t="shared" si="218"/>
        <v/>
      </c>
      <c r="BV203" s="4" t="str">
        <f t="shared" si="219"/>
        <v/>
      </c>
      <c r="BY203" s="4" t="str">
        <f t="shared" si="220"/>
        <v/>
      </c>
      <c r="CA203" s="13"/>
    </row>
    <row r="204" spans="1:79" x14ac:dyDescent="0.2">
      <c r="A204" s="4" t="s">
        <v>1626</v>
      </c>
      <c r="B204" s="4">
        <v>741</v>
      </c>
      <c r="C204" s="4" t="str">
        <f t="shared" si="215"/>
        <v>urn:immetingen:parameter:id:741</v>
      </c>
      <c r="D204" s="4" t="str">
        <f>IFERROR(IF(VLOOKUP($C204,'C'!$A$1:$AA$1998,4,FALSE)=0,IF(VLOOKUP($C204,'C'!$A$1:$AA$1998,7,FALSE)=0,IF(VLOOKUP($C204,'C'!$A$1:$AA$1998,10,FALSE)=0,IF(VLOOKUP($C204,'C'!$A$1:$AA$1998,13,FALSE)=0,IF(VLOOKUP($C204,'C'!$A$1:$AA$1998,16,FALSE)=0,VLOOKUP($C204,'C'!$A$1:$AA$1998,19,FALSE),VLOOKUP($C204,'C'!$A$1:$AA$1998,16,FALSE)),VLOOKUP($C204,'C'!$A$1:$AA$1998,13,FALSE)),VLOOKUP($C204,'C'!$A$1:$AA$1998,10,FALSE)),VLOOKUP($C204,'C'!$A$1:$AA$1998,7,FALSE)),VLOOKUP($C204,'C'!$A$1:$AA$1998,4,FALSE)),"")</f>
        <v/>
      </c>
      <c r="E204" s="4" t="str">
        <f>IFERROR(VLOOKUP($C204,'C'!$A$1:$AA$1998,2,FALSE),"")</f>
        <v/>
      </c>
      <c r="F204" s="4" t="str">
        <f>IFERROR(IF(VLOOKUP($C204,'C'!$A$1:$AA$1998,3,FALSE)=1,"&lt;",""),"")</f>
        <v/>
      </c>
      <c r="G204" s="4" t="str">
        <f>IFERROR(VLOOKUP($C204,'C'!$A$1:$AA$1998,5,FALSE),"")</f>
        <v/>
      </c>
      <c r="H204" s="4" t="str">
        <f>IFERROR(IF(VLOOKUP($C204,'C'!$A$1:$AA$1998,6,FALSE)=1,"&lt;",""),"")</f>
        <v/>
      </c>
      <c r="I204" s="4" t="str">
        <f>IFERROR(VLOOKUP($C204,'C'!$A$1:$AA$1998,8,FALSE), "")</f>
        <v/>
      </c>
      <c r="J204" s="4" t="str">
        <f>IFERROR(IF(VLOOKUP($C204,'C'!$A$1:$AA$1998,9,FALSE)=1,"&lt;",""),"")</f>
        <v/>
      </c>
      <c r="K204" s="4" t="str">
        <f>IFERROR(VLOOKUP($C204,'C'!$A$1:$AA$1998,11,FALSE),"")</f>
        <v/>
      </c>
      <c r="L204" s="4" t="str">
        <f>IFERROR(IF(VLOOKUP($C204,'C'!$A$1:$AA$1998,12,FALSE)=1,"&lt;",""),"")</f>
        <v/>
      </c>
      <c r="M204" s="4" t="str">
        <f>IFERROR(VLOOKUP($C204,'C'!$A$1:$AA$1998,14,FALSE),"")</f>
        <v/>
      </c>
      <c r="N204" s="4" t="str">
        <f>IFERROR(IF(VLOOKUP($C204,'C'!$A$1:$AA$1998,15,FALSE)=1,"&lt;",""),"")</f>
        <v/>
      </c>
      <c r="O204" s="4" t="str">
        <f>IFERROR(VLOOKUP($C204,'C'!$A$1:$AA$1998,17,FALSE),"")</f>
        <v/>
      </c>
      <c r="P204" s="4" t="str">
        <f>IFERROR(IF(VLOOKUP($C204,'C'!$A$1:$AA$1998,18,FALSE)=1,"&lt;",""),"")</f>
        <v/>
      </c>
      <c r="T204" s="4" t="str">
        <f t="shared" ref="T204:T267" si="221">IF(E204="","",IF($D204=79,E204/1000,IF($D204=60,E204*1000,E204)))</f>
        <v/>
      </c>
      <c r="U204" s="4" t="str">
        <f t="shared" ref="U204:U267" si="222">F204</f>
        <v/>
      </c>
      <c r="V204" s="4" t="str">
        <f t="shared" ref="V204:V267" si="223">IF(G204="","",IF($D204=79,G204/1000,IF($D204=60,G204*1000,G204)))</f>
        <v/>
      </c>
      <c r="W204" s="4" t="str">
        <f t="shared" ref="W204:W267" si="224">H204</f>
        <v/>
      </c>
      <c r="X204" s="4" t="str">
        <f t="shared" ref="X204:X267" si="225">IF(I204="","",IF($D204=79,I204/1000,IF($D204=60,I204*1000,I204)))</f>
        <v/>
      </c>
      <c r="Y204" s="4" t="str">
        <f t="shared" ref="Y204:Y267" si="226">J204</f>
        <v/>
      </c>
      <c r="Z204" s="4" t="str">
        <f t="shared" ref="Z204:Z267" si="227">IF(K204="","",IF($D204=79,K204/1000,IF($D204=60,K204*1000,K204)))</f>
        <v/>
      </c>
      <c r="AA204" s="4" t="str">
        <f t="shared" ref="AA204:AA267" si="228">L204</f>
        <v/>
      </c>
      <c r="AB204" s="4" t="str">
        <f t="shared" ref="AB204:AB267" si="229">IF(M204="","",IF($D204=79,M204/1000,IF($D204=60,M204*1000,M204)))</f>
        <v/>
      </c>
      <c r="AC204" s="4" t="str">
        <f t="shared" ref="AC204:AC267" si="230">N204</f>
        <v/>
      </c>
      <c r="AD204" s="4" t="str">
        <f t="shared" ref="AD204:AD267" si="231">IF(O204="","",IF($D204=79,O204/1000,IF($D204=60,O204*1000,O204)))</f>
        <v/>
      </c>
      <c r="AE204" s="4" t="str">
        <f t="shared" ref="AE204:AE267" si="232">P204</f>
        <v/>
      </c>
      <c r="AI204" s="4">
        <f>IFERROR(IF(VLOOKUP(B204,E!$B$1:$AZ$300,16,FALSE)=0,1000000,VLOOKUP(B204,E!$B$1:$AZ$300,16,FALSE)),1000000)</f>
        <v>1000000</v>
      </c>
      <c r="AO204" s="4" t="str">
        <f t="shared" si="204"/>
        <v/>
      </c>
      <c r="AR204" s="4" t="str">
        <f t="shared" si="210"/>
        <v/>
      </c>
      <c r="AU204" s="4" t="str">
        <f t="shared" si="211"/>
        <v/>
      </c>
      <c r="AX204" s="4" t="str">
        <f t="shared" si="212"/>
        <v/>
      </c>
      <c r="BA204" s="4" t="str">
        <f t="shared" si="213"/>
        <v/>
      </c>
      <c r="BD204" s="4" t="str">
        <f t="shared" si="214"/>
        <v/>
      </c>
      <c r="BJ204" s="4" t="str">
        <f t="shared" ref="BJ204:BJ267" si="233">IF(AO204=0,-1,AO204)</f>
        <v/>
      </c>
      <c r="BM204" s="4" t="str">
        <f t="shared" si="216"/>
        <v/>
      </c>
      <c r="BP204" s="4" t="str">
        <f t="shared" si="217"/>
        <v/>
      </c>
      <c r="BS204" s="4" t="str">
        <f t="shared" si="218"/>
        <v/>
      </c>
      <c r="BV204" s="4" t="str">
        <f t="shared" si="219"/>
        <v/>
      </c>
      <c r="BY204" s="4" t="str">
        <f t="shared" si="220"/>
        <v/>
      </c>
      <c r="CA204" s="13"/>
    </row>
    <row r="205" spans="1:79" x14ac:dyDescent="0.2">
      <c r="A205" s="4" t="s">
        <v>1627</v>
      </c>
      <c r="B205" s="4">
        <v>750</v>
      </c>
      <c r="C205" s="4" t="str">
        <f t="shared" si="215"/>
        <v>urn:immetingen:parameter:id:750</v>
      </c>
      <c r="D205" s="4" t="str">
        <f>IFERROR(IF(VLOOKUP($C205,'C'!$A$1:$AA$1998,4,FALSE)=0,IF(VLOOKUP($C205,'C'!$A$1:$AA$1998,7,FALSE)=0,IF(VLOOKUP($C205,'C'!$A$1:$AA$1998,10,FALSE)=0,IF(VLOOKUP($C205,'C'!$A$1:$AA$1998,13,FALSE)=0,IF(VLOOKUP($C205,'C'!$A$1:$AA$1998,16,FALSE)=0,VLOOKUP($C205,'C'!$A$1:$AA$1998,19,FALSE),VLOOKUP($C205,'C'!$A$1:$AA$1998,16,FALSE)),VLOOKUP($C205,'C'!$A$1:$AA$1998,13,FALSE)),VLOOKUP($C205,'C'!$A$1:$AA$1998,10,FALSE)),VLOOKUP($C205,'C'!$A$1:$AA$1998,7,FALSE)),VLOOKUP($C205,'C'!$A$1:$AA$1998,4,FALSE)),"")</f>
        <v/>
      </c>
      <c r="E205" s="4" t="str">
        <f>IFERROR(VLOOKUP($C205,'C'!$A$1:$AA$1998,2,FALSE),"")</f>
        <v/>
      </c>
      <c r="F205" s="4" t="str">
        <f>IFERROR(IF(VLOOKUP($C205,'C'!$A$1:$AA$1998,3,FALSE)=1,"&lt;",""),"")</f>
        <v/>
      </c>
      <c r="G205" s="4" t="str">
        <f>IFERROR(VLOOKUP($C205,'C'!$A$1:$AA$1998,5,FALSE),"")</f>
        <v/>
      </c>
      <c r="H205" s="4" t="str">
        <f>IFERROR(IF(VLOOKUP($C205,'C'!$A$1:$AA$1998,6,FALSE)=1,"&lt;",""),"")</f>
        <v/>
      </c>
      <c r="I205" s="4" t="str">
        <f>IFERROR(VLOOKUP($C205,'C'!$A$1:$AA$1998,8,FALSE), "")</f>
        <v/>
      </c>
      <c r="J205" s="4" t="str">
        <f>IFERROR(IF(VLOOKUP($C205,'C'!$A$1:$AA$1998,9,FALSE)=1,"&lt;",""),"")</f>
        <v/>
      </c>
      <c r="K205" s="4" t="str">
        <f>IFERROR(VLOOKUP($C205,'C'!$A$1:$AA$1998,11,FALSE),"")</f>
        <v/>
      </c>
      <c r="L205" s="4" t="str">
        <f>IFERROR(IF(VLOOKUP($C205,'C'!$A$1:$AA$1998,12,FALSE)=1,"&lt;",""),"")</f>
        <v/>
      </c>
      <c r="M205" s="4" t="str">
        <f>IFERROR(VLOOKUP($C205,'C'!$A$1:$AA$1998,14,FALSE),"")</f>
        <v/>
      </c>
      <c r="N205" s="4" t="str">
        <f>IFERROR(IF(VLOOKUP($C205,'C'!$A$1:$AA$1998,15,FALSE)=1,"&lt;",""),"")</f>
        <v/>
      </c>
      <c r="O205" s="4" t="str">
        <f>IFERROR(VLOOKUP($C205,'C'!$A$1:$AA$1998,17,FALSE),"")</f>
        <v/>
      </c>
      <c r="P205" s="4" t="str">
        <f>IFERROR(IF(VLOOKUP($C205,'C'!$A$1:$AA$1998,18,FALSE)=1,"&lt;",""),"")</f>
        <v/>
      </c>
      <c r="T205" s="4" t="str">
        <f t="shared" si="221"/>
        <v/>
      </c>
      <c r="U205" s="4" t="str">
        <f t="shared" si="222"/>
        <v/>
      </c>
      <c r="V205" s="4" t="str">
        <f t="shared" si="223"/>
        <v/>
      </c>
      <c r="W205" s="4" t="str">
        <f t="shared" si="224"/>
        <v/>
      </c>
      <c r="X205" s="4" t="str">
        <f t="shared" si="225"/>
        <v/>
      </c>
      <c r="Y205" s="4" t="str">
        <f t="shared" si="226"/>
        <v/>
      </c>
      <c r="Z205" s="4" t="str">
        <f t="shared" si="227"/>
        <v/>
      </c>
      <c r="AA205" s="4" t="str">
        <f t="shared" si="228"/>
        <v/>
      </c>
      <c r="AB205" s="4" t="str">
        <f t="shared" si="229"/>
        <v/>
      </c>
      <c r="AC205" s="4" t="str">
        <f t="shared" si="230"/>
        <v/>
      </c>
      <c r="AD205" s="4" t="str">
        <f t="shared" si="231"/>
        <v/>
      </c>
      <c r="AE205" s="4" t="str">
        <f t="shared" si="232"/>
        <v/>
      </c>
      <c r="AI205" s="4">
        <f>IFERROR(IF(VLOOKUP(B205,E!$B$1:$AZ$300,16,FALSE)=0,1000000,VLOOKUP(B205,E!$B$1:$AZ$300,16,FALSE)),1000000)</f>
        <v>1000000</v>
      </c>
      <c r="AO205" s="4" t="str">
        <f t="shared" si="204"/>
        <v/>
      </c>
      <c r="AR205" s="4" t="str">
        <f t="shared" si="210"/>
        <v/>
      </c>
      <c r="AU205" s="4" t="str">
        <f t="shared" si="211"/>
        <v/>
      </c>
      <c r="AX205" s="4" t="str">
        <f t="shared" si="212"/>
        <v/>
      </c>
      <c r="BA205" s="4" t="str">
        <f t="shared" si="213"/>
        <v/>
      </c>
      <c r="BD205" s="4" t="str">
        <f t="shared" si="214"/>
        <v/>
      </c>
      <c r="BJ205" s="4" t="str">
        <f t="shared" si="233"/>
        <v/>
      </c>
      <c r="BM205" s="4" t="str">
        <f t="shared" si="216"/>
        <v/>
      </c>
      <c r="BP205" s="4" t="str">
        <f t="shared" si="217"/>
        <v/>
      </c>
      <c r="BS205" s="4" t="str">
        <f t="shared" si="218"/>
        <v/>
      </c>
      <c r="BV205" s="4" t="str">
        <f t="shared" si="219"/>
        <v/>
      </c>
      <c r="BY205" s="4" t="str">
        <f t="shared" si="220"/>
        <v/>
      </c>
    </row>
    <row r="206" spans="1:79" x14ac:dyDescent="0.2">
      <c r="A206" s="4" t="s">
        <v>1628</v>
      </c>
      <c r="B206" s="4">
        <v>760</v>
      </c>
      <c r="C206" s="4" t="str">
        <f t="shared" si="215"/>
        <v>urn:immetingen:parameter:id:760</v>
      </c>
      <c r="D206" s="4" t="str">
        <f>IFERROR(IF(VLOOKUP($C206,'C'!$A$1:$AA$1998,4,FALSE)=0,IF(VLOOKUP($C206,'C'!$A$1:$AA$1998,7,FALSE)=0,IF(VLOOKUP($C206,'C'!$A$1:$AA$1998,10,FALSE)=0,IF(VLOOKUP($C206,'C'!$A$1:$AA$1998,13,FALSE)=0,IF(VLOOKUP($C206,'C'!$A$1:$AA$1998,16,FALSE)=0,VLOOKUP($C206,'C'!$A$1:$AA$1998,19,FALSE),VLOOKUP($C206,'C'!$A$1:$AA$1998,16,FALSE)),VLOOKUP($C206,'C'!$A$1:$AA$1998,13,FALSE)),VLOOKUP($C206,'C'!$A$1:$AA$1998,10,FALSE)),VLOOKUP($C206,'C'!$A$1:$AA$1998,7,FALSE)),VLOOKUP($C206,'C'!$A$1:$AA$1998,4,FALSE)),"")</f>
        <v/>
      </c>
      <c r="E206" s="4" t="str">
        <f>IFERROR(VLOOKUP($C206,'C'!$A$1:$AA$1998,2,FALSE),"")</f>
        <v/>
      </c>
      <c r="F206" s="4" t="str">
        <f>IFERROR(IF(VLOOKUP($C206,'C'!$A$1:$AA$1998,3,FALSE)=1,"&lt;",""),"")</f>
        <v/>
      </c>
      <c r="G206" s="4" t="str">
        <f>IFERROR(VLOOKUP($C206,'C'!$A$1:$AA$1998,5,FALSE),"")</f>
        <v/>
      </c>
      <c r="H206" s="4" t="str">
        <f>IFERROR(IF(VLOOKUP($C206,'C'!$A$1:$AA$1998,6,FALSE)=1,"&lt;",""),"")</f>
        <v/>
      </c>
      <c r="I206" s="4" t="str">
        <f>IFERROR(VLOOKUP($C206,'C'!$A$1:$AA$1998,8,FALSE), "")</f>
        <v/>
      </c>
      <c r="J206" s="4" t="str">
        <f>IFERROR(IF(VLOOKUP($C206,'C'!$A$1:$AA$1998,9,FALSE)=1,"&lt;",""),"")</f>
        <v/>
      </c>
      <c r="K206" s="4" t="str">
        <f>IFERROR(VLOOKUP($C206,'C'!$A$1:$AA$1998,11,FALSE),"")</f>
        <v/>
      </c>
      <c r="L206" s="4" t="str">
        <f>IFERROR(IF(VLOOKUP($C206,'C'!$A$1:$AA$1998,12,FALSE)=1,"&lt;",""),"")</f>
        <v/>
      </c>
      <c r="M206" s="4" t="str">
        <f>IFERROR(VLOOKUP($C206,'C'!$A$1:$AA$1998,14,FALSE),"")</f>
        <v/>
      </c>
      <c r="N206" s="4" t="str">
        <f>IFERROR(IF(VLOOKUP($C206,'C'!$A$1:$AA$1998,15,FALSE)=1,"&lt;",""),"")</f>
        <v/>
      </c>
      <c r="O206" s="4" t="str">
        <f>IFERROR(VLOOKUP($C206,'C'!$A$1:$AA$1998,17,FALSE),"")</f>
        <v/>
      </c>
      <c r="P206" s="4" t="str">
        <f>IFERROR(IF(VLOOKUP($C206,'C'!$A$1:$AA$1998,18,FALSE)=1,"&lt;",""),"")</f>
        <v/>
      </c>
      <c r="T206" s="4" t="str">
        <f t="shared" si="221"/>
        <v/>
      </c>
      <c r="U206" s="4" t="str">
        <f t="shared" si="222"/>
        <v/>
      </c>
      <c r="V206" s="4" t="str">
        <f t="shared" si="223"/>
        <v/>
      </c>
      <c r="W206" s="4" t="str">
        <f t="shared" si="224"/>
        <v/>
      </c>
      <c r="X206" s="4" t="str">
        <f t="shared" si="225"/>
        <v/>
      </c>
      <c r="Y206" s="4" t="str">
        <f t="shared" si="226"/>
        <v/>
      </c>
      <c r="Z206" s="4" t="str">
        <f t="shared" si="227"/>
        <v/>
      </c>
      <c r="AA206" s="4" t="str">
        <f t="shared" si="228"/>
        <v/>
      </c>
      <c r="AB206" s="4" t="str">
        <f t="shared" si="229"/>
        <v/>
      </c>
      <c r="AC206" s="4" t="str">
        <f t="shared" si="230"/>
        <v/>
      </c>
      <c r="AD206" s="4" t="str">
        <f t="shared" si="231"/>
        <v/>
      </c>
      <c r="AE206" s="4" t="str">
        <f t="shared" si="232"/>
        <v/>
      </c>
      <c r="AI206" s="4">
        <f>IFERROR(IF(VLOOKUP(B206,E!$B$1:$AZ$300,16,FALSE)=0,1000000,VLOOKUP(B206,E!$B$1:$AZ$300,16,FALSE)),1000000)</f>
        <v>1000000</v>
      </c>
      <c r="AO206" s="4" t="str">
        <f t="shared" si="204"/>
        <v/>
      </c>
      <c r="AR206" s="4" t="str">
        <f t="shared" si="210"/>
        <v/>
      </c>
      <c r="AU206" s="4" t="str">
        <f t="shared" si="211"/>
        <v/>
      </c>
      <c r="AX206" s="4" t="str">
        <f t="shared" si="212"/>
        <v/>
      </c>
      <c r="BA206" s="4" t="str">
        <f t="shared" si="213"/>
        <v/>
      </c>
      <c r="BD206" s="4" t="str">
        <f t="shared" si="214"/>
        <v/>
      </c>
      <c r="BJ206" s="4" t="str">
        <f t="shared" si="233"/>
        <v/>
      </c>
      <c r="BM206" s="4" t="str">
        <f t="shared" si="216"/>
        <v/>
      </c>
      <c r="BP206" s="4" t="str">
        <f t="shared" si="217"/>
        <v/>
      </c>
      <c r="BS206" s="4" t="str">
        <f t="shared" si="218"/>
        <v/>
      </c>
      <c r="BV206" s="4" t="str">
        <f t="shared" si="219"/>
        <v/>
      </c>
      <c r="BY206" s="4" t="str">
        <f t="shared" si="220"/>
        <v/>
      </c>
    </row>
    <row r="207" spans="1:79" x14ac:dyDescent="0.2">
      <c r="A207" s="4" t="s">
        <v>1629</v>
      </c>
      <c r="B207" s="4">
        <v>787</v>
      </c>
      <c r="C207" s="4" t="str">
        <f t="shared" si="215"/>
        <v>urn:immetingen:parameter:id:787</v>
      </c>
      <c r="D207" s="4" t="str">
        <f>IFERROR(IF(VLOOKUP($C207,'C'!$A$1:$AA$1998,4,FALSE)=0,IF(VLOOKUP($C207,'C'!$A$1:$AA$1998,7,FALSE)=0,IF(VLOOKUP($C207,'C'!$A$1:$AA$1998,10,FALSE)=0,IF(VLOOKUP($C207,'C'!$A$1:$AA$1998,13,FALSE)=0,IF(VLOOKUP($C207,'C'!$A$1:$AA$1998,16,FALSE)=0,VLOOKUP($C207,'C'!$A$1:$AA$1998,19,FALSE),VLOOKUP($C207,'C'!$A$1:$AA$1998,16,FALSE)),VLOOKUP($C207,'C'!$A$1:$AA$1998,13,FALSE)),VLOOKUP($C207,'C'!$A$1:$AA$1998,10,FALSE)),VLOOKUP($C207,'C'!$A$1:$AA$1998,7,FALSE)),VLOOKUP($C207,'C'!$A$1:$AA$1998,4,FALSE)),"")</f>
        <v/>
      </c>
      <c r="E207" s="4" t="str">
        <f>IFERROR(VLOOKUP($C207,'C'!$A$1:$AA$1998,2,FALSE),"")</f>
        <v/>
      </c>
      <c r="F207" s="4" t="str">
        <f>IFERROR(IF(VLOOKUP($C207,'C'!$A$1:$AA$1998,3,FALSE)=1,"&lt;",""),"")</f>
        <v/>
      </c>
      <c r="G207" s="4" t="str">
        <f>IFERROR(VLOOKUP($C207,'C'!$A$1:$AA$1998,5,FALSE),"")</f>
        <v/>
      </c>
      <c r="H207" s="4" t="str">
        <f>IFERROR(IF(VLOOKUP($C207,'C'!$A$1:$AA$1998,6,FALSE)=1,"&lt;",""),"")</f>
        <v/>
      </c>
      <c r="I207" s="4" t="str">
        <f>IFERROR(VLOOKUP($C207,'C'!$A$1:$AA$1998,8,FALSE), "")</f>
        <v/>
      </c>
      <c r="J207" s="4" t="str">
        <f>IFERROR(IF(VLOOKUP($C207,'C'!$A$1:$AA$1998,9,FALSE)=1,"&lt;",""),"")</f>
        <v/>
      </c>
      <c r="K207" s="4" t="str">
        <f>IFERROR(VLOOKUP($C207,'C'!$A$1:$AA$1998,11,FALSE),"")</f>
        <v/>
      </c>
      <c r="L207" s="4" t="str">
        <f>IFERROR(IF(VLOOKUP($C207,'C'!$A$1:$AA$1998,12,FALSE)=1,"&lt;",""),"")</f>
        <v/>
      </c>
      <c r="M207" s="4" t="str">
        <f>IFERROR(VLOOKUP($C207,'C'!$A$1:$AA$1998,14,FALSE),"")</f>
        <v/>
      </c>
      <c r="N207" s="4" t="str">
        <f>IFERROR(IF(VLOOKUP($C207,'C'!$A$1:$AA$1998,15,FALSE)=1,"&lt;",""),"")</f>
        <v/>
      </c>
      <c r="O207" s="4" t="str">
        <f>IFERROR(VLOOKUP($C207,'C'!$A$1:$AA$1998,17,FALSE),"")</f>
        <v/>
      </c>
      <c r="P207" s="4" t="str">
        <f>IFERROR(IF(VLOOKUP($C207,'C'!$A$1:$AA$1998,18,FALSE)=1,"&lt;",""),"")</f>
        <v/>
      </c>
      <c r="T207" s="4" t="str">
        <f t="shared" si="221"/>
        <v/>
      </c>
      <c r="U207" s="4" t="str">
        <f t="shared" si="222"/>
        <v/>
      </c>
      <c r="V207" s="4" t="str">
        <f t="shared" si="223"/>
        <v/>
      </c>
      <c r="W207" s="4" t="str">
        <f t="shared" si="224"/>
        <v/>
      </c>
      <c r="X207" s="4" t="str">
        <f t="shared" si="225"/>
        <v/>
      </c>
      <c r="Y207" s="4" t="str">
        <f t="shared" si="226"/>
        <v/>
      </c>
      <c r="Z207" s="4" t="str">
        <f t="shared" si="227"/>
        <v/>
      </c>
      <c r="AA207" s="4" t="str">
        <f t="shared" si="228"/>
        <v/>
      </c>
      <c r="AB207" s="4" t="str">
        <f t="shared" si="229"/>
        <v/>
      </c>
      <c r="AC207" s="4" t="str">
        <f t="shared" si="230"/>
        <v/>
      </c>
      <c r="AD207" s="4" t="str">
        <f t="shared" si="231"/>
        <v/>
      </c>
      <c r="AE207" s="4" t="str">
        <f t="shared" si="232"/>
        <v/>
      </c>
      <c r="AI207" s="4">
        <f>IFERROR(IF(VLOOKUP(B207,E!$B$1:$AZ$300,16,FALSE)=0,1000000,VLOOKUP(B207,E!$B$1:$AZ$300,16,FALSE)),1000000)</f>
        <v>1000000</v>
      </c>
      <c r="AO207" s="4" t="str">
        <f t="shared" si="204"/>
        <v/>
      </c>
      <c r="AR207" s="4" t="str">
        <f t="shared" si="210"/>
        <v/>
      </c>
      <c r="AU207" s="4" t="str">
        <f t="shared" si="211"/>
        <v/>
      </c>
      <c r="AX207" s="4" t="str">
        <f t="shared" si="212"/>
        <v/>
      </c>
      <c r="BA207" s="4" t="str">
        <f t="shared" si="213"/>
        <v/>
      </c>
      <c r="BD207" s="4" t="str">
        <f t="shared" si="214"/>
        <v/>
      </c>
      <c r="BJ207" s="4" t="str">
        <f t="shared" si="233"/>
        <v/>
      </c>
      <c r="BM207" s="4" t="str">
        <f t="shared" si="216"/>
        <v/>
      </c>
      <c r="BP207" s="4" t="str">
        <f t="shared" si="217"/>
        <v/>
      </c>
      <c r="BS207" s="4" t="str">
        <f t="shared" si="218"/>
        <v/>
      </c>
      <c r="BV207" s="4" t="str">
        <f t="shared" si="219"/>
        <v/>
      </c>
      <c r="BY207" s="4" t="str">
        <f t="shared" si="220"/>
        <v/>
      </c>
    </row>
    <row r="208" spans="1:79" x14ac:dyDescent="0.2">
      <c r="A208" s="4" t="s">
        <v>1630</v>
      </c>
      <c r="B208" s="4">
        <v>1127</v>
      </c>
      <c r="C208" s="4" t="str">
        <f t="shared" si="215"/>
        <v>urn:immetingen:parameter:id:1127</v>
      </c>
      <c r="D208" s="38">
        <v>14</v>
      </c>
      <c r="E208" s="4" t="str">
        <f>IFERROR(VLOOKUP($C208,'C'!$A$1:$AA$1998,2,FALSE),"")</f>
        <v/>
      </c>
      <c r="F208" s="4" t="str">
        <f>IFERROR(IF(VLOOKUP($C208,'C'!$A$1:$AA$1998,3,FALSE)=1,"&lt;",""),"")</f>
        <v/>
      </c>
      <c r="G208" s="4" t="str">
        <f>IFERROR(VLOOKUP($C208,'C'!$A$1:$AA$1998,5,FALSE),"")</f>
        <v/>
      </c>
      <c r="H208" s="4" t="str">
        <f>IFERROR(IF(VLOOKUP($C208,'C'!$A$1:$AA$1998,6,FALSE)=1,"&lt;",""),"")</f>
        <v/>
      </c>
      <c r="I208" s="4" t="str">
        <f>IFERROR(VLOOKUP($C208,'C'!$A$1:$AA$1998,8,FALSE), "")</f>
        <v/>
      </c>
      <c r="J208" s="4" t="str">
        <f>IFERROR(IF(VLOOKUP($C208,'C'!$A$1:$AA$1998,9,FALSE)=1,"&lt;",""),"")</f>
        <v/>
      </c>
      <c r="K208" s="4" t="str">
        <f>IFERROR(VLOOKUP($C208,'C'!$A$1:$AA$1998,11,FALSE),"")</f>
        <v/>
      </c>
      <c r="L208" s="4" t="str">
        <f>IFERROR(IF(VLOOKUP($C208,'C'!$A$1:$AA$1998,12,FALSE)=1,"&lt;",""),"")</f>
        <v/>
      </c>
      <c r="M208" s="4" t="str">
        <f>IFERROR(VLOOKUP($C208,'C'!$A$1:$AA$1998,14,FALSE),"")</f>
        <v/>
      </c>
      <c r="N208" s="4" t="str">
        <f>IFERROR(IF(VLOOKUP($C208,'C'!$A$1:$AA$1998,15,FALSE)=1,"&lt;",""),"")</f>
        <v/>
      </c>
      <c r="O208" s="4" t="str">
        <f>IFERROR(VLOOKUP($C208,'C'!$A$1:$AA$1998,17,FALSE),"")</f>
        <v/>
      </c>
      <c r="P208" s="4" t="str">
        <f>IFERROR(IF(VLOOKUP($C208,'C'!$A$1:$AA$1998,18,FALSE)=1,"&lt;",""),"")</f>
        <v/>
      </c>
      <c r="T208" s="4" t="str">
        <f t="shared" si="221"/>
        <v/>
      </c>
      <c r="U208" s="4" t="str">
        <f t="shared" si="222"/>
        <v/>
      </c>
      <c r="V208" s="4" t="str">
        <f t="shared" si="223"/>
        <v/>
      </c>
      <c r="W208" s="4" t="str">
        <f t="shared" si="224"/>
        <v/>
      </c>
      <c r="X208" s="4" t="str">
        <f t="shared" si="225"/>
        <v/>
      </c>
      <c r="Y208" s="4" t="str">
        <f t="shared" si="226"/>
        <v/>
      </c>
      <c r="Z208" s="4" t="str">
        <f t="shared" si="227"/>
        <v/>
      </c>
      <c r="AA208" s="4" t="str">
        <f t="shared" si="228"/>
        <v/>
      </c>
      <c r="AB208" s="4" t="str">
        <f t="shared" si="229"/>
        <v/>
      </c>
      <c r="AC208" s="4" t="str">
        <f t="shared" si="230"/>
        <v/>
      </c>
      <c r="AD208" s="4" t="str">
        <f t="shared" si="231"/>
        <v/>
      </c>
      <c r="AE208" s="4" t="str">
        <f t="shared" si="232"/>
        <v/>
      </c>
      <c r="AI208" s="4">
        <f>IFERROR(IF(VLOOKUP(B208,E!$B$1:$AZ$300,16,FALSE)=0,1000000,VLOOKUP(B208,E!$B$1:$AZ$300,16,FALSE)),1000000)</f>
        <v>1000000</v>
      </c>
      <c r="AO208" s="4" t="str">
        <f t="shared" si="204"/>
        <v/>
      </c>
      <c r="AR208" s="4" t="str">
        <f t="shared" si="210"/>
        <v/>
      </c>
      <c r="AU208" s="4" t="str">
        <f t="shared" si="211"/>
        <v/>
      </c>
      <c r="AX208" s="4" t="str">
        <f t="shared" si="212"/>
        <v/>
      </c>
      <c r="BA208" s="4" t="str">
        <f t="shared" si="213"/>
        <v/>
      </c>
      <c r="BD208" s="4" t="str">
        <f t="shared" si="214"/>
        <v/>
      </c>
      <c r="BJ208" s="4" t="str">
        <f t="shared" si="233"/>
        <v/>
      </c>
      <c r="BM208" s="4" t="str">
        <f t="shared" si="216"/>
        <v/>
      </c>
      <c r="BP208" s="4" t="str">
        <f t="shared" si="217"/>
        <v/>
      </c>
      <c r="BS208" s="4" t="str">
        <f t="shared" si="218"/>
        <v/>
      </c>
      <c r="BV208" s="4" t="str">
        <f t="shared" si="219"/>
        <v/>
      </c>
      <c r="BY208" s="4" t="str">
        <f t="shared" si="220"/>
        <v/>
      </c>
    </row>
    <row r="209" spans="1:77" x14ac:dyDescent="0.2">
      <c r="A209" s="4" t="s">
        <v>1631</v>
      </c>
      <c r="B209" s="4">
        <v>1189</v>
      </c>
      <c r="C209" s="4" t="str">
        <f t="shared" si="215"/>
        <v>urn:immetingen:parameter:id:1189</v>
      </c>
      <c r="D209" s="38">
        <v>14</v>
      </c>
      <c r="E209" s="4" t="str">
        <f>IFERROR(VLOOKUP($C209,'C'!$A$1:$AA$1998,2,FALSE),"")</f>
        <v/>
      </c>
      <c r="F209" s="4" t="str">
        <f>IFERROR(IF(VLOOKUP($C209,'C'!$A$1:$AA$1998,3,FALSE)=1,"&lt;",""),"")</f>
        <v/>
      </c>
      <c r="G209" s="4" t="str">
        <f>IFERROR(VLOOKUP($C209,'C'!$A$1:$AA$1998,5,FALSE),"")</f>
        <v/>
      </c>
      <c r="H209" s="4" t="str">
        <f>IFERROR(IF(VLOOKUP($C209,'C'!$A$1:$AA$1998,6,FALSE)=1,"&lt;",""),"")</f>
        <v/>
      </c>
      <c r="I209" s="4" t="str">
        <f>IFERROR(VLOOKUP($C209,'C'!$A$1:$AA$1998,8,FALSE), "")</f>
        <v/>
      </c>
      <c r="J209" s="4" t="str">
        <f>IFERROR(IF(VLOOKUP($C209,'C'!$A$1:$AA$1998,9,FALSE)=1,"&lt;",""),"")</f>
        <v/>
      </c>
      <c r="K209" s="4" t="str">
        <f>IFERROR(VLOOKUP($C209,'C'!$A$1:$AA$1998,11,FALSE),"")</f>
        <v/>
      </c>
      <c r="L209" s="4" t="str">
        <f>IFERROR(IF(VLOOKUP($C209,'C'!$A$1:$AA$1998,12,FALSE)=1,"&lt;",""),"")</f>
        <v/>
      </c>
      <c r="M209" s="4" t="str">
        <f>IFERROR(VLOOKUP($C209,'C'!$A$1:$AA$1998,14,FALSE),"")</f>
        <v/>
      </c>
      <c r="N209" s="4" t="str">
        <f>IFERROR(IF(VLOOKUP($C209,'C'!$A$1:$AA$1998,15,FALSE)=1,"&lt;",""),"")</f>
        <v/>
      </c>
      <c r="O209" s="4" t="str">
        <f>IFERROR(VLOOKUP($C209,'C'!$A$1:$AA$1998,17,FALSE),"")</f>
        <v/>
      </c>
      <c r="P209" s="4" t="str">
        <f>IFERROR(IF(VLOOKUP($C209,'C'!$A$1:$AA$1998,18,FALSE)=1,"&lt;",""),"")</f>
        <v/>
      </c>
      <c r="T209" s="4" t="str">
        <f t="shared" si="221"/>
        <v/>
      </c>
      <c r="U209" s="4" t="str">
        <f t="shared" si="222"/>
        <v/>
      </c>
      <c r="V209" s="4" t="str">
        <f t="shared" si="223"/>
        <v/>
      </c>
      <c r="W209" s="4" t="str">
        <f t="shared" si="224"/>
        <v/>
      </c>
      <c r="X209" s="4" t="str">
        <f t="shared" si="225"/>
        <v/>
      </c>
      <c r="Y209" s="4" t="str">
        <f t="shared" si="226"/>
        <v/>
      </c>
      <c r="Z209" s="4" t="str">
        <f t="shared" si="227"/>
        <v/>
      </c>
      <c r="AA209" s="4" t="str">
        <f t="shared" si="228"/>
        <v/>
      </c>
      <c r="AB209" s="4" t="str">
        <f t="shared" si="229"/>
        <v/>
      </c>
      <c r="AC209" s="4" t="str">
        <f t="shared" si="230"/>
        <v/>
      </c>
      <c r="AD209" s="4" t="str">
        <f t="shared" si="231"/>
        <v/>
      </c>
      <c r="AE209" s="4" t="str">
        <f t="shared" si="232"/>
        <v/>
      </c>
      <c r="AI209" s="4">
        <f>IFERROR(IF(VLOOKUP(B209,E!$B$1:$AZ$300,16,FALSE)=0,1000000,VLOOKUP(B209,E!$B$1:$AZ$300,16,FALSE)),1000000)</f>
        <v>1000000</v>
      </c>
      <c r="AO209" s="4" t="str">
        <f t="shared" si="204"/>
        <v/>
      </c>
      <c r="AR209" s="4" t="str">
        <f t="shared" si="210"/>
        <v/>
      </c>
      <c r="AU209" s="4" t="str">
        <f t="shared" si="211"/>
        <v/>
      </c>
      <c r="AX209" s="4" t="str">
        <f t="shared" si="212"/>
        <v/>
      </c>
      <c r="BA209" s="4" t="str">
        <f t="shared" si="213"/>
        <v/>
      </c>
      <c r="BD209" s="4" t="str">
        <f t="shared" si="214"/>
        <v/>
      </c>
      <c r="BJ209" s="4" t="str">
        <f t="shared" si="233"/>
        <v/>
      </c>
      <c r="BM209" s="4" t="str">
        <f t="shared" si="216"/>
        <v/>
      </c>
      <c r="BP209" s="4" t="str">
        <f t="shared" si="217"/>
        <v/>
      </c>
      <c r="BS209" s="4" t="str">
        <f t="shared" si="218"/>
        <v/>
      </c>
      <c r="BV209" s="4" t="str">
        <f t="shared" si="219"/>
        <v/>
      </c>
      <c r="BY209" s="4" t="str">
        <f t="shared" si="220"/>
        <v/>
      </c>
    </row>
    <row r="210" spans="1:77" x14ac:dyDescent="0.2">
      <c r="A210" s="4" t="s">
        <v>1632</v>
      </c>
      <c r="B210" s="4">
        <v>738</v>
      </c>
      <c r="C210" s="4" t="str">
        <f t="shared" si="215"/>
        <v>urn:immetingen:parameter:id:738</v>
      </c>
      <c r="D210" s="4" t="str">
        <f>IFERROR(IF(VLOOKUP($C210,'C'!$A$1:$AA$1998,4,FALSE)=0,IF(VLOOKUP($C210,'C'!$A$1:$AA$1998,7,FALSE)=0,IF(VLOOKUP($C210,'C'!$A$1:$AA$1998,10,FALSE)=0,IF(VLOOKUP($C210,'C'!$A$1:$AA$1998,13,FALSE)=0,IF(VLOOKUP($C210,'C'!$A$1:$AA$1998,16,FALSE)=0,VLOOKUP($C210,'C'!$A$1:$AA$1998,19,FALSE),VLOOKUP($C210,'C'!$A$1:$AA$1998,16,FALSE)),VLOOKUP($C210,'C'!$A$1:$AA$1998,13,FALSE)),VLOOKUP($C210,'C'!$A$1:$AA$1998,10,FALSE)),VLOOKUP($C210,'C'!$A$1:$AA$1998,7,FALSE)),VLOOKUP($C210,'C'!$A$1:$AA$1998,4,FALSE)),"")</f>
        <v/>
      </c>
      <c r="E210" s="4" t="str">
        <f>IFERROR(VLOOKUP($C210,'C'!$A$1:$AA$1998,2,FALSE),"")</f>
        <v/>
      </c>
      <c r="F210" s="4" t="str">
        <f>IFERROR(IF(VLOOKUP($C210,'C'!$A$1:$AA$1998,3,FALSE)=1,"&lt;",""),"")</f>
        <v/>
      </c>
      <c r="G210" s="4" t="str">
        <f>IFERROR(VLOOKUP($C210,'C'!$A$1:$AA$1998,5,FALSE),"")</f>
        <v/>
      </c>
      <c r="H210" s="4" t="str">
        <f>IFERROR(IF(VLOOKUP($C210,'C'!$A$1:$AA$1998,6,FALSE)=1,"&lt;",""),"")</f>
        <v/>
      </c>
      <c r="I210" s="4" t="str">
        <f>IFERROR(VLOOKUP($C210,'C'!$A$1:$AA$1998,8,FALSE), "")</f>
        <v/>
      </c>
      <c r="J210" s="4" t="str">
        <f>IFERROR(IF(VLOOKUP($C210,'C'!$A$1:$AA$1998,9,FALSE)=1,"&lt;",""),"")</f>
        <v/>
      </c>
      <c r="K210" s="4" t="str">
        <f>IFERROR(VLOOKUP($C210,'C'!$A$1:$AA$1998,11,FALSE),"")</f>
        <v/>
      </c>
      <c r="L210" s="4" t="str">
        <f>IFERROR(IF(VLOOKUP($C210,'C'!$A$1:$AA$1998,12,FALSE)=1,"&lt;",""),"")</f>
        <v/>
      </c>
      <c r="M210" s="4" t="str">
        <f>IFERROR(VLOOKUP($C210,'C'!$A$1:$AA$1998,14,FALSE),"")</f>
        <v/>
      </c>
      <c r="N210" s="4" t="str">
        <f>IFERROR(IF(VLOOKUP($C210,'C'!$A$1:$AA$1998,15,FALSE)=1,"&lt;",""),"")</f>
        <v/>
      </c>
      <c r="O210" s="4" t="str">
        <f>IFERROR(VLOOKUP($C210,'C'!$A$1:$AA$1998,17,FALSE),"")</f>
        <v/>
      </c>
      <c r="P210" s="4" t="str">
        <f>IFERROR(IF(VLOOKUP($C210,'C'!$A$1:$AA$1998,18,FALSE)=1,"&lt;",""),"")</f>
        <v/>
      </c>
      <c r="T210" s="4" t="str">
        <f t="shared" si="221"/>
        <v/>
      </c>
      <c r="U210" s="4" t="str">
        <f t="shared" si="222"/>
        <v/>
      </c>
      <c r="V210" s="4" t="str">
        <f t="shared" si="223"/>
        <v/>
      </c>
      <c r="W210" s="4" t="str">
        <f t="shared" si="224"/>
        <v/>
      </c>
      <c r="X210" s="4" t="str">
        <f t="shared" si="225"/>
        <v/>
      </c>
      <c r="Y210" s="4" t="str">
        <f t="shared" si="226"/>
        <v/>
      </c>
      <c r="Z210" s="4" t="str">
        <f t="shared" si="227"/>
        <v/>
      </c>
      <c r="AA210" s="4" t="str">
        <f t="shared" si="228"/>
        <v/>
      </c>
      <c r="AB210" s="4" t="str">
        <f t="shared" si="229"/>
        <v/>
      </c>
      <c r="AC210" s="4" t="str">
        <f t="shared" si="230"/>
        <v/>
      </c>
      <c r="AD210" s="4" t="str">
        <f t="shared" si="231"/>
        <v/>
      </c>
      <c r="AE210" s="4" t="str">
        <f t="shared" si="232"/>
        <v/>
      </c>
      <c r="AI210" s="4">
        <f>IFERROR(IF(VLOOKUP(B210,E!$B$1:$AZ$300,16,FALSE)=0,1000000,VLOOKUP(B210,E!$B$1:$AZ$300,16,FALSE)),1000000)</f>
        <v>1000000</v>
      </c>
      <c r="AO210" s="4" t="str">
        <f t="shared" si="204"/>
        <v/>
      </c>
      <c r="AR210" s="4" t="str">
        <f t="shared" si="210"/>
        <v/>
      </c>
      <c r="AU210" s="4" t="str">
        <f t="shared" si="211"/>
        <v/>
      </c>
      <c r="AX210" s="4" t="str">
        <f t="shared" si="212"/>
        <v/>
      </c>
      <c r="BA210" s="4" t="str">
        <f t="shared" si="213"/>
        <v/>
      </c>
      <c r="BD210" s="4" t="str">
        <f t="shared" si="214"/>
        <v/>
      </c>
      <c r="BJ210" s="4" t="str">
        <f t="shared" si="233"/>
        <v/>
      </c>
      <c r="BM210" s="4" t="str">
        <f t="shared" si="216"/>
        <v/>
      </c>
      <c r="BP210" s="4" t="str">
        <f t="shared" si="217"/>
        <v/>
      </c>
      <c r="BS210" s="4" t="str">
        <f t="shared" si="218"/>
        <v/>
      </c>
      <c r="BV210" s="4" t="str">
        <f t="shared" si="219"/>
        <v/>
      </c>
      <c r="BY210" s="4" t="str">
        <f t="shared" si="220"/>
        <v/>
      </c>
    </row>
    <row r="211" spans="1:77" x14ac:dyDescent="0.2">
      <c r="A211" s="4" t="s">
        <v>1633</v>
      </c>
      <c r="B211" s="4">
        <v>1179</v>
      </c>
      <c r="C211" s="4" t="str">
        <f t="shared" si="215"/>
        <v>urn:immetingen:parameter:id:1179</v>
      </c>
      <c r="D211" s="4" t="str">
        <f>IFERROR(IF(VLOOKUP($C211,'C'!$A$1:$AA$1998,4,FALSE)=0,IF(VLOOKUP($C211,'C'!$A$1:$AA$1998,7,FALSE)=0,IF(VLOOKUP($C211,'C'!$A$1:$AA$1998,10,FALSE)=0,IF(VLOOKUP($C211,'C'!$A$1:$AA$1998,13,FALSE)=0,IF(VLOOKUP($C211,'C'!$A$1:$AA$1998,16,FALSE)=0,VLOOKUP($C211,'C'!$A$1:$AA$1998,19,FALSE),VLOOKUP($C211,'C'!$A$1:$AA$1998,16,FALSE)),VLOOKUP($C211,'C'!$A$1:$AA$1998,13,FALSE)),VLOOKUP($C211,'C'!$A$1:$AA$1998,10,FALSE)),VLOOKUP($C211,'C'!$A$1:$AA$1998,7,FALSE)),VLOOKUP($C211,'C'!$A$1:$AA$1998,4,FALSE)),"")</f>
        <v/>
      </c>
      <c r="E211" s="4" t="str">
        <f>IFERROR(VLOOKUP($C211,'C'!$A$1:$AA$1998,2,FALSE),"")</f>
        <v/>
      </c>
      <c r="F211" s="4" t="str">
        <f>IFERROR(IF(VLOOKUP($C211,'C'!$A$1:$AA$1998,3,FALSE)=1,"&lt;",""),"")</f>
        <v/>
      </c>
      <c r="G211" s="4" t="str">
        <f>IFERROR(VLOOKUP($C211,'C'!$A$1:$AA$1998,5,FALSE),"")</f>
        <v/>
      </c>
      <c r="H211" s="4" t="str">
        <f>IFERROR(IF(VLOOKUP($C211,'C'!$A$1:$AA$1998,6,FALSE)=1,"&lt;",""),"")</f>
        <v/>
      </c>
      <c r="I211" s="4" t="str">
        <f>IFERROR(VLOOKUP($C211,'C'!$A$1:$AA$1998,8,FALSE), "")</f>
        <v/>
      </c>
      <c r="J211" s="4" t="str">
        <f>IFERROR(IF(VLOOKUP($C211,'C'!$A$1:$AA$1998,9,FALSE)=1,"&lt;",""),"")</f>
        <v/>
      </c>
      <c r="K211" s="4" t="str">
        <f>IFERROR(VLOOKUP($C211,'C'!$A$1:$AA$1998,11,FALSE),"")</f>
        <v/>
      </c>
      <c r="L211" s="4" t="str">
        <f>IFERROR(IF(VLOOKUP($C211,'C'!$A$1:$AA$1998,12,FALSE)=1,"&lt;",""),"")</f>
        <v/>
      </c>
      <c r="M211" s="4" t="str">
        <f>IFERROR(VLOOKUP($C211,'C'!$A$1:$AA$1998,14,FALSE),"")</f>
        <v/>
      </c>
      <c r="N211" s="4" t="str">
        <f>IFERROR(IF(VLOOKUP($C211,'C'!$A$1:$AA$1998,15,FALSE)=1,"&lt;",""),"")</f>
        <v/>
      </c>
      <c r="O211" s="4" t="str">
        <f>IFERROR(VLOOKUP($C211,'C'!$A$1:$AA$1998,17,FALSE),"")</f>
        <v/>
      </c>
      <c r="P211" s="4" t="str">
        <f>IFERROR(IF(VLOOKUP($C211,'C'!$A$1:$AA$1998,18,FALSE)=1,"&lt;",""),"")</f>
        <v/>
      </c>
      <c r="T211" s="4" t="str">
        <f t="shared" si="221"/>
        <v/>
      </c>
      <c r="U211" s="4" t="str">
        <f t="shared" si="222"/>
        <v/>
      </c>
      <c r="V211" s="4" t="str">
        <f t="shared" si="223"/>
        <v/>
      </c>
      <c r="W211" s="4" t="str">
        <f t="shared" si="224"/>
        <v/>
      </c>
      <c r="X211" s="4" t="str">
        <f t="shared" si="225"/>
        <v/>
      </c>
      <c r="Y211" s="4" t="str">
        <f t="shared" si="226"/>
        <v/>
      </c>
      <c r="Z211" s="4" t="str">
        <f t="shared" si="227"/>
        <v/>
      </c>
      <c r="AA211" s="4" t="str">
        <f t="shared" si="228"/>
        <v/>
      </c>
      <c r="AB211" s="4" t="str">
        <f t="shared" si="229"/>
        <v/>
      </c>
      <c r="AC211" s="4" t="str">
        <f t="shared" si="230"/>
        <v/>
      </c>
      <c r="AD211" s="4" t="str">
        <f t="shared" si="231"/>
        <v/>
      </c>
      <c r="AE211" s="4" t="str">
        <f t="shared" si="232"/>
        <v/>
      </c>
      <c r="AI211" s="4">
        <f>IFERROR(IF(VLOOKUP(B211,E!$B$1:$AZ$300,16,FALSE)=0,1000000,VLOOKUP(B211,E!$B$1:$AZ$300,16,FALSE)),1000000)</f>
        <v>1000000</v>
      </c>
      <c r="AO211" s="4" t="str">
        <f t="shared" si="204"/>
        <v/>
      </c>
      <c r="AR211" s="4" t="str">
        <f t="shared" si="210"/>
        <v/>
      </c>
      <c r="AU211" s="4" t="str">
        <f t="shared" si="211"/>
        <v/>
      </c>
      <c r="AX211" s="4" t="str">
        <f t="shared" si="212"/>
        <v/>
      </c>
      <c r="BA211" s="4" t="str">
        <f t="shared" si="213"/>
        <v/>
      </c>
      <c r="BD211" s="4" t="str">
        <f t="shared" si="214"/>
        <v/>
      </c>
      <c r="BJ211" s="4" t="str">
        <f t="shared" si="233"/>
        <v/>
      </c>
      <c r="BM211" s="4" t="str">
        <f t="shared" si="216"/>
        <v/>
      </c>
      <c r="BP211" s="4" t="str">
        <f t="shared" si="217"/>
        <v/>
      </c>
      <c r="BS211" s="4" t="str">
        <f t="shared" si="218"/>
        <v/>
      </c>
      <c r="BV211" s="4" t="str">
        <f t="shared" si="219"/>
        <v/>
      </c>
      <c r="BY211" s="4" t="str">
        <f t="shared" si="220"/>
        <v/>
      </c>
    </row>
    <row r="212" spans="1:77" x14ac:dyDescent="0.2">
      <c r="A212" s="4" t="s">
        <v>1848</v>
      </c>
      <c r="B212" s="4">
        <v>1408</v>
      </c>
      <c r="C212" s="4" t="str">
        <f t="shared" si="215"/>
        <v>urn:immetingen:parameter:id:1408</v>
      </c>
      <c r="D212" s="38">
        <v>14</v>
      </c>
      <c r="E212" s="4" t="str">
        <f>IFERROR(VLOOKUP($C212,'C'!$A$1:$AA$1998,2,FALSE),"")</f>
        <v/>
      </c>
      <c r="F212" s="4" t="str">
        <f>IFERROR(IF(VLOOKUP($C212,'C'!$A$1:$AA$1998,3,FALSE)=1,"&lt;",""),"")</f>
        <v/>
      </c>
      <c r="G212" s="4" t="str">
        <f>IFERROR(VLOOKUP($C212,'C'!$A$1:$AA$1998,5,FALSE),"")</f>
        <v/>
      </c>
      <c r="H212" s="4" t="str">
        <f>IFERROR(IF(VLOOKUP($C212,'C'!$A$1:$AA$1998,6,FALSE)=1,"&lt;",""),"")</f>
        <v/>
      </c>
      <c r="I212" s="4" t="str">
        <f>IFERROR(VLOOKUP($C212,'C'!$A$1:$AA$1998,8,FALSE), "")</f>
        <v/>
      </c>
      <c r="J212" s="4" t="str">
        <f>IFERROR(IF(VLOOKUP($C212,'C'!$A$1:$AA$1998,9,FALSE)=1,"&lt;",""),"")</f>
        <v/>
      </c>
      <c r="K212" s="4" t="str">
        <f>IFERROR(VLOOKUP($C212,'C'!$A$1:$AA$1998,11,FALSE),"")</f>
        <v/>
      </c>
      <c r="L212" s="4" t="str">
        <f>IFERROR(IF(VLOOKUP($C212,'C'!$A$1:$AA$1998,12,FALSE)=1,"&lt;",""),"")</f>
        <v/>
      </c>
      <c r="M212" s="4" t="str">
        <f>IFERROR(VLOOKUP($C212,'C'!$A$1:$AA$1998,14,FALSE),"")</f>
        <v/>
      </c>
      <c r="N212" s="4" t="str">
        <f>IFERROR(IF(VLOOKUP($C212,'C'!$A$1:$AA$1998,15,FALSE)=1,"&lt;",""),"")</f>
        <v/>
      </c>
      <c r="O212" s="4" t="str">
        <f>IFERROR(VLOOKUP($C212,'C'!$A$1:$AA$1998,17,FALSE),"")</f>
        <v/>
      </c>
      <c r="P212" s="4" t="str">
        <f>IFERROR(IF(VLOOKUP($C212,'C'!$A$1:$AA$1998,18,FALSE)=1,"&lt;",""),"")</f>
        <v/>
      </c>
      <c r="T212" s="4" t="str">
        <f t="shared" si="221"/>
        <v/>
      </c>
      <c r="U212" s="4" t="str">
        <f t="shared" si="222"/>
        <v/>
      </c>
      <c r="V212" s="4" t="str">
        <f t="shared" si="223"/>
        <v/>
      </c>
      <c r="W212" s="4" t="str">
        <f t="shared" si="224"/>
        <v/>
      </c>
      <c r="X212" s="4" t="str">
        <f t="shared" si="225"/>
        <v/>
      </c>
      <c r="Y212" s="4" t="str">
        <f t="shared" si="226"/>
        <v/>
      </c>
      <c r="Z212" s="4" t="str">
        <f t="shared" si="227"/>
        <v/>
      </c>
      <c r="AA212" s="4" t="str">
        <f t="shared" si="228"/>
        <v/>
      </c>
      <c r="AB212" s="4" t="str">
        <f t="shared" si="229"/>
        <v/>
      </c>
      <c r="AC212" s="4" t="str">
        <f t="shared" si="230"/>
        <v/>
      </c>
      <c r="AD212" s="4" t="str">
        <f t="shared" si="231"/>
        <v/>
      </c>
      <c r="AE212" s="4" t="str">
        <f t="shared" si="232"/>
        <v/>
      </c>
      <c r="AI212" s="4">
        <f>IFERROR(IF(VLOOKUP(B212,E!$B$1:$AZ$300,16,FALSE)=0,1000000,VLOOKUP(B212,E!$B$1:$AZ$300,16,FALSE)),1000000)</f>
        <v>1000000</v>
      </c>
      <c r="AO212" s="4" t="str">
        <f t="shared" si="204"/>
        <v/>
      </c>
      <c r="AR212" s="4" t="str">
        <f t="shared" si="210"/>
        <v/>
      </c>
      <c r="AU212" s="4" t="str">
        <f t="shared" si="211"/>
        <v/>
      </c>
      <c r="AX212" s="4" t="str">
        <f t="shared" si="212"/>
        <v/>
      </c>
      <c r="BA212" s="4" t="str">
        <f t="shared" si="213"/>
        <v/>
      </c>
      <c r="BD212" s="4" t="str">
        <f t="shared" si="214"/>
        <v/>
      </c>
      <c r="BJ212" s="4" t="str">
        <f t="shared" si="233"/>
        <v/>
      </c>
      <c r="BM212" s="4" t="str">
        <f t="shared" si="216"/>
        <v/>
      </c>
      <c r="BP212" s="4" t="str">
        <f t="shared" si="217"/>
        <v/>
      </c>
      <c r="BS212" s="4" t="str">
        <f t="shared" si="218"/>
        <v/>
      </c>
      <c r="BV212" s="4" t="str">
        <f t="shared" si="219"/>
        <v/>
      </c>
      <c r="BY212" s="4" t="str">
        <f t="shared" si="220"/>
        <v/>
      </c>
    </row>
    <row r="213" spans="1:77" x14ac:dyDescent="0.2">
      <c r="A213" s="4" t="s">
        <v>1634</v>
      </c>
      <c r="B213" s="4">
        <v>1428</v>
      </c>
      <c r="C213" s="4" t="str">
        <f t="shared" si="215"/>
        <v>urn:immetingen:parameter:id:1428</v>
      </c>
      <c r="D213" s="4" t="str">
        <f>IFERROR(IF(VLOOKUP($C213,'C'!$A$1:$AA$1998,4,FALSE)=0,IF(VLOOKUP($C213,'C'!$A$1:$AA$1998,7,FALSE)=0,IF(VLOOKUP($C213,'C'!$A$1:$AA$1998,10,FALSE)=0,IF(VLOOKUP($C213,'C'!$A$1:$AA$1998,13,FALSE)=0,IF(VLOOKUP($C213,'C'!$A$1:$AA$1998,16,FALSE)=0,VLOOKUP($C213,'C'!$A$1:$AA$1998,19,FALSE),VLOOKUP($C213,'C'!$A$1:$AA$1998,16,FALSE)),VLOOKUP($C213,'C'!$A$1:$AA$1998,13,FALSE)),VLOOKUP($C213,'C'!$A$1:$AA$1998,10,FALSE)),VLOOKUP($C213,'C'!$A$1:$AA$1998,7,FALSE)),VLOOKUP($C213,'C'!$A$1:$AA$1998,4,FALSE)),"")</f>
        <v/>
      </c>
      <c r="E213" s="4" t="str">
        <f>IFERROR(VLOOKUP($C213,'C'!$A$1:$AA$1998,2,FALSE),"")</f>
        <v/>
      </c>
      <c r="F213" s="4" t="str">
        <f>IFERROR(IF(VLOOKUP($C213,'C'!$A$1:$AA$1998,3,FALSE)=1,"&lt;",""),"")</f>
        <v/>
      </c>
      <c r="G213" s="4" t="str">
        <f>IFERROR(VLOOKUP($C213,'C'!$A$1:$AA$1998,5,FALSE),"")</f>
        <v/>
      </c>
      <c r="H213" s="4" t="str">
        <f>IFERROR(IF(VLOOKUP($C213,'C'!$A$1:$AA$1998,6,FALSE)=1,"&lt;",""),"")</f>
        <v/>
      </c>
      <c r="I213" s="4" t="str">
        <f>IFERROR(VLOOKUP($C213,'C'!$A$1:$AA$1998,8,FALSE), "")</f>
        <v/>
      </c>
      <c r="J213" s="4" t="str">
        <f>IFERROR(IF(VLOOKUP($C213,'C'!$A$1:$AA$1998,9,FALSE)=1,"&lt;",""),"")</f>
        <v/>
      </c>
      <c r="K213" s="4" t="str">
        <f>IFERROR(VLOOKUP($C213,'C'!$A$1:$AA$1998,11,FALSE),"")</f>
        <v/>
      </c>
      <c r="L213" s="4" t="str">
        <f>IFERROR(IF(VLOOKUP($C213,'C'!$A$1:$AA$1998,12,FALSE)=1,"&lt;",""),"")</f>
        <v/>
      </c>
      <c r="M213" s="4" t="str">
        <f>IFERROR(VLOOKUP($C213,'C'!$A$1:$AA$1998,14,FALSE),"")</f>
        <v/>
      </c>
      <c r="N213" s="4" t="str">
        <f>IFERROR(IF(VLOOKUP($C213,'C'!$A$1:$AA$1998,15,FALSE)=1,"&lt;",""),"")</f>
        <v/>
      </c>
      <c r="O213" s="4" t="str">
        <f>IFERROR(VLOOKUP($C213,'C'!$A$1:$AA$1998,17,FALSE),"")</f>
        <v/>
      </c>
      <c r="P213" s="4" t="str">
        <f>IFERROR(IF(VLOOKUP($C213,'C'!$A$1:$AA$1998,18,FALSE)=1,"&lt;",""),"")</f>
        <v/>
      </c>
      <c r="T213" s="4" t="str">
        <f t="shared" si="221"/>
        <v/>
      </c>
      <c r="U213" s="4" t="str">
        <f t="shared" si="222"/>
        <v/>
      </c>
      <c r="V213" s="4" t="str">
        <f t="shared" si="223"/>
        <v/>
      </c>
      <c r="W213" s="4" t="str">
        <f t="shared" si="224"/>
        <v/>
      </c>
      <c r="X213" s="4" t="str">
        <f t="shared" si="225"/>
        <v/>
      </c>
      <c r="Y213" s="4" t="str">
        <f t="shared" si="226"/>
        <v/>
      </c>
      <c r="Z213" s="4" t="str">
        <f t="shared" si="227"/>
        <v/>
      </c>
      <c r="AA213" s="4" t="str">
        <f t="shared" si="228"/>
        <v/>
      </c>
      <c r="AB213" s="4" t="str">
        <f t="shared" si="229"/>
        <v/>
      </c>
      <c r="AC213" s="4" t="str">
        <f t="shared" si="230"/>
        <v/>
      </c>
      <c r="AD213" s="4" t="str">
        <f t="shared" si="231"/>
        <v/>
      </c>
      <c r="AE213" s="4" t="str">
        <f t="shared" si="232"/>
        <v/>
      </c>
      <c r="AI213" s="4">
        <f>IFERROR(IF(VLOOKUP(B213,E!$B$1:$AZ$300,16,FALSE)=0,1000000,VLOOKUP(B213,E!$B$1:$AZ$300,16,FALSE)),1000000)</f>
        <v>1000000</v>
      </c>
      <c r="AO213" s="4" t="str">
        <f t="shared" ref="AO213:AO244" si="234">IF(T213="",T213,IF(AND(U213="&lt;",T213&lt;=$AI213),-1,(IF(U213="&lt;",0.7*T213,T213))))</f>
        <v/>
      </c>
      <c r="AR213" s="4" t="str">
        <f t="shared" si="210"/>
        <v/>
      </c>
      <c r="AU213" s="4" t="str">
        <f t="shared" si="211"/>
        <v/>
      </c>
      <c r="AX213" s="4" t="str">
        <f t="shared" si="212"/>
        <v/>
      </c>
      <c r="BA213" s="4" t="str">
        <f t="shared" si="213"/>
        <v/>
      </c>
      <c r="BD213" s="4" t="str">
        <f t="shared" si="214"/>
        <v/>
      </c>
      <c r="BJ213" s="4" t="str">
        <f t="shared" si="233"/>
        <v/>
      </c>
      <c r="BM213" s="4" t="str">
        <f t="shared" si="216"/>
        <v/>
      </c>
      <c r="BP213" s="4" t="str">
        <f t="shared" si="217"/>
        <v/>
      </c>
      <c r="BS213" s="4" t="str">
        <f t="shared" si="218"/>
        <v/>
      </c>
      <c r="BV213" s="4" t="str">
        <f t="shared" si="219"/>
        <v/>
      </c>
      <c r="BY213" s="4" t="str">
        <f t="shared" si="220"/>
        <v/>
      </c>
    </row>
    <row r="214" spans="1:77" x14ac:dyDescent="0.2">
      <c r="A214" s="4" t="s">
        <v>1635</v>
      </c>
      <c r="B214" s="4">
        <v>1589</v>
      </c>
      <c r="C214" s="4" t="str">
        <f t="shared" si="215"/>
        <v>urn:immetingen:parameter:id:1589</v>
      </c>
      <c r="D214" s="4" t="str">
        <f>IFERROR(IF(VLOOKUP($C214,'C'!$A$1:$AA$1998,4,FALSE)=0,IF(VLOOKUP($C214,'C'!$A$1:$AA$1998,7,FALSE)=0,IF(VLOOKUP($C214,'C'!$A$1:$AA$1998,10,FALSE)=0,IF(VLOOKUP($C214,'C'!$A$1:$AA$1998,13,FALSE)=0,IF(VLOOKUP($C214,'C'!$A$1:$AA$1998,16,FALSE)=0,VLOOKUP($C214,'C'!$A$1:$AA$1998,19,FALSE),VLOOKUP($C214,'C'!$A$1:$AA$1998,16,FALSE)),VLOOKUP($C214,'C'!$A$1:$AA$1998,13,FALSE)),VLOOKUP($C214,'C'!$A$1:$AA$1998,10,FALSE)),VLOOKUP($C214,'C'!$A$1:$AA$1998,7,FALSE)),VLOOKUP($C214,'C'!$A$1:$AA$1998,4,FALSE)),"")</f>
        <v/>
      </c>
      <c r="E214" s="4" t="str">
        <f>IFERROR(VLOOKUP($C214,'C'!$A$1:$AA$1998,2,FALSE),"")</f>
        <v/>
      </c>
      <c r="F214" s="4" t="str">
        <f>IFERROR(IF(VLOOKUP($C214,'C'!$A$1:$AA$1998,3,FALSE)=1,"&lt;",""),"")</f>
        <v/>
      </c>
      <c r="G214" s="4" t="str">
        <f>IFERROR(VLOOKUP($C214,'C'!$A$1:$AA$1998,5,FALSE),"")</f>
        <v/>
      </c>
      <c r="H214" s="4" t="str">
        <f>IFERROR(IF(VLOOKUP($C214,'C'!$A$1:$AA$1998,6,FALSE)=1,"&lt;",""),"")</f>
        <v/>
      </c>
      <c r="I214" s="4" t="str">
        <f>IFERROR(VLOOKUP($C214,'C'!$A$1:$AA$1998,8,FALSE), "")</f>
        <v/>
      </c>
      <c r="J214" s="4" t="str">
        <f>IFERROR(IF(VLOOKUP($C214,'C'!$A$1:$AA$1998,9,FALSE)=1,"&lt;",""),"")</f>
        <v/>
      </c>
      <c r="K214" s="4" t="str">
        <f>IFERROR(VLOOKUP($C214,'C'!$A$1:$AA$1998,11,FALSE),"")</f>
        <v/>
      </c>
      <c r="L214" s="4" t="str">
        <f>IFERROR(IF(VLOOKUP($C214,'C'!$A$1:$AA$1998,12,FALSE)=1,"&lt;",""),"")</f>
        <v/>
      </c>
      <c r="M214" s="4" t="str">
        <f>IFERROR(VLOOKUP($C214,'C'!$A$1:$AA$1998,14,FALSE),"")</f>
        <v/>
      </c>
      <c r="N214" s="4" t="str">
        <f>IFERROR(IF(VLOOKUP($C214,'C'!$A$1:$AA$1998,15,FALSE)=1,"&lt;",""),"")</f>
        <v/>
      </c>
      <c r="O214" s="4" t="str">
        <f>IFERROR(VLOOKUP($C214,'C'!$A$1:$AA$1998,17,FALSE),"")</f>
        <v/>
      </c>
      <c r="P214" s="4" t="str">
        <f>IFERROR(IF(VLOOKUP($C214,'C'!$A$1:$AA$1998,18,FALSE)=1,"&lt;",""),"")</f>
        <v/>
      </c>
      <c r="T214" s="4" t="str">
        <f t="shared" si="221"/>
        <v/>
      </c>
      <c r="U214" s="4" t="str">
        <f t="shared" si="222"/>
        <v/>
      </c>
      <c r="V214" s="4" t="str">
        <f t="shared" si="223"/>
        <v/>
      </c>
      <c r="W214" s="4" t="str">
        <f t="shared" si="224"/>
        <v/>
      </c>
      <c r="X214" s="4" t="str">
        <f t="shared" si="225"/>
        <v/>
      </c>
      <c r="Y214" s="4" t="str">
        <f t="shared" si="226"/>
        <v/>
      </c>
      <c r="Z214" s="4" t="str">
        <f t="shared" si="227"/>
        <v/>
      </c>
      <c r="AA214" s="4" t="str">
        <f t="shared" si="228"/>
        <v/>
      </c>
      <c r="AB214" s="4" t="str">
        <f t="shared" si="229"/>
        <v/>
      </c>
      <c r="AC214" s="4" t="str">
        <f t="shared" si="230"/>
        <v/>
      </c>
      <c r="AD214" s="4" t="str">
        <f t="shared" si="231"/>
        <v/>
      </c>
      <c r="AE214" s="4" t="str">
        <f t="shared" si="232"/>
        <v/>
      </c>
      <c r="AI214" s="4">
        <f>IFERROR(IF(VLOOKUP(B214,E!$B$1:$AZ$300,16,FALSE)=0,1000000,VLOOKUP(B214,E!$B$1:$AZ$300,16,FALSE)),1000000)</f>
        <v>1000000</v>
      </c>
      <c r="AO214" s="4" t="str">
        <f t="shared" si="234"/>
        <v/>
      </c>
      <c r="AR214" s="4" t="str">
        <f t="shared" si="210"/>
        <v/>
      </c>
      <c r="AU214" s="4" t="str">
        <f t="shared" si="211"/>
        <v/>
      </c>
      <c r="AX214" s="4" t="str">
        <f t="shared" si="212"/>
        <v/>
      </c>
      <c r="BA214" s="4" t="str">
        <f t="shared" si="213"/>
        <v/>
      </c>
      <c r="BD214" s="4" t="str">
        <f t="shared" si="214"/>
        <v/>
      </c>
      <c r="BJ214" s="4" t="str">
        <f t="shared" si="233"/>
        <v/>
      </c>
      <c r="BM214" s="4" t="str">
        <f t="shared" si="216"/>
        <v/>
      </c>
      <c r="BP214" s="4" t="str">
        <f t="shared" si="217"/>
        <v/>
      </c>
      <c r="BS214" s="4" t="str">
        <f t="shared" si="218"/>
        <v/>
      </c>
      <c r="BV214" s="4" t="str">
        <f t="shared" si="219"/>
        <v/>
      </c>
      <c r="BY214" s="4" t="str">
        <f t="shared" si="220"/>
        <v/>
      </c>
    </row>
    <row r="215" spans="1:77" x14ac:dyDescent="0.2">
      <c r="A215" s="4" t="s">
        <v>1636</v>
      </c>
      <c r="B215" s="4">
        <v>285</v>
      </c>
      <c r="C215" s="4" t="str">
        <f t="shared" si="215"/>
        <v>urn:immetingen:parameter:id:285</v>
      </c>
      <c r="D215" s="4" t="str">
        <f>IFERROR(IF(VLOOKUP($C215,'C'!$A$1:$AA$1998,4,FALSE)=0,IF(VLOOKUP($C215,'C'!$A$1:$AA$1998,7,FALSE)=0,IF(VLOOKUP($C215,'C'!$A$1:$AA$1998,10,FALSE)=0,IF(VLOOKUP($C215,'C'!$A$1:$AA$1998,13,FALSE)=0,IF(VLOOKUP($C215,'C'!$A$1:$AA$1998,16,FALSE)=0,VLOOKUP($C215,'C'!$A$1:$AA$1998,19,FALSE),VLOOKUP($C215,'C'!$A$1:$AA$1998,16,FALSE)),VLOOKUP($C215,'C'!$A$1:$AA$1998,13,FALSE)),VLOOKUP($C215,'C'!$A$1:$AA$1998,10,FALSE)),VLOOKUP($C215,'C'!$A$1:$AA$1998,7,FALSE)),VLOOKUP($C215,'C'!$A$1:$AA$1998,4,FALSE)),"")</f>
        <v/>
      </c>
      <c r="E215" s="4" t="str">
        <f>IFERROR(VLOOKUP($C215,'C'!$A$1:$AA$1998,2,FALSE),"")</f>
        <v/>
      </c>
      <c r="F215" s="4" t="str">
        <f>IFERROR(IF(VLOOKUP($C215,'C'!$A$1:$AA$1998,3,FALSE)=1,"&lt;",""),"")</f>
        <v/>
      </c>
      <c r="G215" s="4" t="str">
        <f>IFERROR(VLOOKUP($C215,'C'!$A$1:$AA$1998,5,FALSE),"")</f>
        <v/>
      </c>
      <c r="H215" s="4" t="str">
        <f>IFERROR(IF(VLOOKUP($C215,'C'!$A$1:$AA$1998,6,FALSE)=1,"&lt;",""),"")</f>
        <v/>
      </c>
      <c r="I215" s="4" t="str">
        <f>IFERROR(VLOOKUP($C215,'C'!$A$1:$AA$1998,8,FALSE), "")</f>
        <v/>
      </c>
      <c r="J215" s="4" t="str">
        <f>IFERROR(IF(VLOOKUP($C215,'C'!$A$1:$AA$1998,9,FALSE)=1,"&lt;",""),"")</f>
        <v/>
      </c>
      <c r="K215" s="4" t="str">
        <f>IFERROR(VLOOKUP($C215,'C'!$A$1:$AA$1998,11,FALSE),"")</f>
        <v/>
      </c>
      <c r="L215" s="4" t="str">
        <f>IFERROR(IF(VLOOKUP($C215,'C'!$A$1:$AA$1998,12,FALSE)=1,"&lt;",""),"")</f>
        <v/>
      </c>
      <c r="M215" s="4" t="str">
        <f>IFERROR(VLOOKUP($C215,'C'!$A$1:$AA$1998,14,FALSE),"")</f>
        <v/>
      </c>
      <c r="N215" s="4" t="str">
        <f>IFERROR(IF(VLOOKUP($C215,'C'!$A$1:$AA$1998,15,FALSE)=1,"&lt;",""),"")</f>
        <v/>
      </c>
      <c r="O215" s="4" t="str">
        <f>IFERROR(VLOOKUP($C215,'C'!$A$1:$AA$1998,17,FALSE),"")</f>
        <v/>
      </c>
      <c r="P215" s="4" t="str">
        <f>IFERROR(IF(VLOOKUP($C215,'C'!$A$1:$AA$1998,18,FALSE)=1,"&lt;",""),"")</f>
        <v/>
      </c>
      <c r="T215" s="4" t="str">
        <f t="shared" si="221"/>
        <v/>
      </c>
      <c r="U215" s="4" t="str">
        <f t="shared" si="222"/>
        <v/>
      </c>
      <c r="V215" s="4" t="str">
        <f t="shared" si="223"/>
        <v/>
      </c>
      <c r="W215" s="4" t="str">
        <f t="shared" si="224"/>
        <v/>
      </c>
      <c r="X215" s="4" t="str">
        <f t="shared" si="225"/>
        <v/>
      </c>
      <c r="Y215" s="4" t="str">
        <f t="shared" si="226"/>
        <v/>
      </c>
      <c r="Z215" s="4" t="str">
        <f t="shared" si="227"/>
        <v/>
      </c>
      <c r="AA215" s="4" t="str">
        <f t="shared" si="228"/>
        <v/>
      </c>
      <c r="AB215" s="4" t="str">
        <f t="shared" si="229"/>
        <v/>
      </c>
      <c r="AC215" s="4" t="str">
        <f t="shared" si="230"/>
        <v/>
      </c>
      <c r="AD215" s="4" t="str">
        <f t="shared" si="231"/>
        <v/>
      </c>
      <c r="AE215" s="4" t="str">
        <f t="shared" si="232"/>
        <v/>
      </c>
      <c r="AI215" s="4">
        <f>IFERROR(IF(VLOOKUP(B215,E!$B$1:$AZ$300,16,FALSE)=0,1000000,VLOOKUP(B215,E!$B$1:$AZ$300,16,FALSE)),1000000)</f>
        <v>1000000</v>
      </c>
      <c r="AO215" s="4" t="str">
        <f t="shared" si="234"/>
        <v/>
      </c>
      <c r="AR215" s="4" t="str">
        <f t="shared" si="210"/>
        <v/>
      </c>
      <c r="AU215" s="4" t="str">
        <f t="shared" si="211"/>
        <v/>
      </c>
      <c r="AX215" s="4" t="str">
        <f t="shared" si="212"/>
        <v/>
      </c>
      <c r="BA215" s="4" t="str">
        <f t="shared" si="213"/>
        <v/>
      </c>
      <c r="BD215" s="4" t="str">
        <f t="shared" si="214"/>
        <v/>
      </c>
      <c r="BJ215" s="4" t="str">
        <f t="shared" si="233"/>
        <v/>
      </c>
      <c r="BM215" s="4" t="str">
        <f t="shared" si="216"/>
        <v/>
      </c>
      <c r="BP215" s="4" t="str">
        <f t="shared" si="217"/>
        <v/>
      </c>
      <c r="BS215" s="4" t="str">
        <f t="shared" si="218"/>
        <v/>
      </c>
      <c r="BV215" s="4" t="str">
        <f t="shared" si="219"/>
        <v/>
      </c>
      <c r="BY215" s="4" t="str">
        <f t="shared" si="220"/>
        <v/>
      </c>
    </row>
    <row r="216" spans="1:77" x14ac:dyDescent="0.2">
      <c r="A216" s="4" t="s">
        <v>1637</v>
      </c>
      <c r="B216" s="4">
        <v>324</v>
      </c>
      <c r="C216" s="4" t="str">
        <f t="shared" si="215"/>
        <v>urn:immetingen:parameter:id:324</v>
      </c>
      <c r="D216" s="4" t="str">
        <f>IFERROR(IF(VLOOKUP($C216,'C'!$A$1:$AA$1998,4,FALSE)=0,IF(VLOOKUP($C216,'C'!$A$1:$AA$1998,7,FALSE)=0,IF(VLOOKUP($C216,'C'!$A$1:$AA$1998,10,FALSE)=0,IF(VLOOKUP($C216,'C'!$A$1:$AA$1998,13,FALSE)=0,IF(VLOOKUP($C216,'C'!$A$1:$AA$1998,16,FALSE)=0,VLOOKUP($C216,'C'!$A$1:$AA$1998,19,FALSE),VLOOKUP($C216,'C'!$A$1:$AA$1998,16,FALSE)),VLOOKUP($C216,'C'!$A$1:$AA$1998,13,FALSE)),VLOOKUP($C216,'C'!$A$1:$AA$1998,10,FALSE)),VLOOKUP($C216,'C'!$A$1:$AA$1998,7,FALSE)),VLOOKUP($C216,'C'!$A$1:$AA$1998,4,FALSE)),"")</f>
        <v/>
      </c>
      <c r="E216" s="4" t="str">
        <f>IFERROR(VLOOKUP($C216,'C'!$A$1:$AA$1998,2,FALSE),"")</f>
        <v/>
      </c>
      <c r="F216" s="4" t="str">
        <f>IFERROR(IF(VLOOKUP($C216,'C'!$A$1:$AA$1998,3,FALSE)=1,"&lt;",""),"")</f>
        <v/>
      </c>
      <c r="G216" s="4" t="str">
        <f>IFERROR(VLOOKUP($C216,'C'!$A$1:$AA$1998,5,FALSE),"")</f>
        <v/>
      </c>
      <c r="H216" s="4" t="str">
        <f>IFERROR(IF(VLOOKUP($C216,'C'!$A$1:$AA$1998,6,FALSE)=1,"&lt;",""),"")</f>
        <v/>
      </c>
      <c r="I216" s="4" t="str">
        <f>IFERROR(VLOOKUP($C216,'C'!$A$1:$AA$1998,8,FALSE), "")</f>
        <v/>
      </c>
      <c r="J216" s="4" t="str">
        <f>IFERROR(IF(VLOOKUP($C216,'C'!$A$1:$AA$1998,9,FALSE)=1,"&lt;",""),"")</f>
        <v/>
      </c>
      <c r="K216" s="4" t="str">
        <f>IFERROR(VLOOKUP($C216,'C'!$A$1:$AA$1998,11,FALSE),"")</f>
        <v/>
      </c>
      <c r="L216" s="4" t="str">
        <f>IFERROR(IF(VLOOKUP($C216,'C'!$A$1:$AA$1998,12,FALSE)=1,"&lt;",""),"")</f>
        <v/>
      </c>
      <c r="M216" s="4" t="str">
        <f>IFERROR(VLOOKUP($C216,'C'!$A$1:$AA$1998,14,FALSE),"")</f>
        <v/>
      </c>
      <c r="N216" s="4" t="str">
        <f>IFERROR(IF(VLOOKUP($C216,'C'!$A$1:$AA$1998,15,FALSE)=1,"&lt;",""),"")</f>
        <v/>
      </c>
      <c r="O216" s="4" t="str">
        <f>IFERROR(VLOOKUP($C216,'C'!$A$1:$AA$1998,17,FALSE),"")</f>
        <v/>
      </c>
      <c r="P216" s="4" t="str">
        <f>IFERROR(IF(VLOOKUP($C216,'C'!$A$1:$AA$1998,18,FALSE)=1,"&lt;",""),"")</f>
        <v/>
      </c>
      <c r="T216" s="4" t="str">
        <f t="shared" si="221"/>
        <v/>
      </c>
      <c r="U216" s="4" t="str">
        <f t="shared" si="222"/>
        <v/>
      </c>
      <c r="V216" s="4" t="str">
        <f t="shared" si="223"/>
        <v/>
      </c>
      <c r="W216" s="4" t="str">
        <f t="shared" si="224"/>
        <v/>
      </c>
      <c r="X216" s="4" t="str">
        <f t="shared" si="225"/>
        <v/>
      </c>
      <c r="Y216" s="4" t="str">
        <f t="shared" si="226"/>
        <v/>
      </c>
      <c r="Z216" s="4" t="str">
        <f t="shared" si="227"/>
        <v/>
      </c>
      <c r="AA216" s="4" t="str">
        <f t="shared" si="228"/>
        <v/>
      </c>
      <c r="AB216" s="4" t="str">
        <f t="shared" si="229"/>
        <v/>
      </c>
      <c r="AC216" s="4" t="str">
        <f t="shared" si="230"/>
        <v/>
      </c>
      <c r="AD216" s="4" t="str">
        <f t="shared" si="231"/>
        <v/>
      </c>
      <c r="AE216" s="4" t="str">
        <f t="shared" si="232"/>
        <v/>
      </c>
      <c r="AI216" s="4">
        <f>IFERROR(IF(VLOOKUP(B216,E!$B$1:$AZ$300,16,FALSE)=0,1000000,VLOOKUP(B216,E!$B$1:$AZ$300,16,FALSE)),1000000)</f>
        <v>1000000</v>
      </c>
      <c r="AO216" s="4" t="str">
        <f t="shared" si="234"/>
        <v/>
      </c>
      <c r="AR216" s="4" t="str">
        <f t="shared" si="210"/>
        <v/>
      </c>
      <c r="AU216" s="4" t="str">
        <f t="shared" si="211"/>
        <v/>
      </c>
      <c r="AX216" s="4" t="str">
        <f t="shared" si="212"/>
        <v/>
      </c>
      <c r="BA216" s="4" t="str">
        <f t="shared" si="213"/>
        <v/>
      </c>
      <c r="BD216" s="4" t="str">
        <f t="shared" si="214"/>
        <v/>
      </c>
      <c r="BJ216" s="4" t="str">
        <f t="shared" si="233"/>
        <v/>
      </c>
      <c r="BM216" s="4" t="str">
        <f t="shared" si="216"/>
        <v/>
      </c>
      <c r="BP216" s="4" t="str">
        <f t="shared" si="217"/>
        <v/>
      </c>
      <c r="BS216" s="4" t="str">
        <f t="shared" si="218"/>
        <v/>
      </c>
      <c r="BV216" s="4" t="str">
        <f t="shared" si="219"/>
        <v/>
      </c>
      <c r="BY216" s="4" t="str">
        <f t="shared" si="220"/>
        <v/>
      </c>
    </row>
    <row r="217" spans="1:77" x14ac:dyDescent="0.2">
      <c r="A217" s="4" t="s">
        <v>1638</v>
      </c>
      <c r="B217" s="4">
        <v>325</v>
      </c>
      <c r="C217" s="4" t="str">
        <f t="shared" si="215"/>
        <v>urn:immetingen:parameter:id:325</v>
      </c>
      <c r="D217" s="4" t="str">
        <f>IFERROR(IF(VLOOKUP($C217,'C'!$A$1:$AA$1998,4,FALSE)=0,IF(VLOOKUP($C217,'C'!$A$1:$AA$1998,7,FALSE)=0,IF(VLOOKUP($C217,'C'!$A$1:$AA$1998,10,FALSE)=0,IF(VLOOKUP($C217,'C'!$A$1:$AA$1998,13,FALSE)=0,IF(VLOOKUP($C217,'C'!$A$1:$AA$1998,16,FALSE)=0,VLOOKUP($C217,'C'!$A$1:$AA$1998,19,FALSE),VLOOKUP($C217,'C'!$A$1:$AA$1998,16,FALSE)),VLOOKUP($C217,'C'!$A$1:$AA$1998,13,FALSE)),VLOOKUP($C217,'C'!$A$1:$AA$1998,10,FALSE)),VLOOKUP($C217,'C'!$A$1:$AA$1998,7,FALSE)),VLOOKUP($C217,'C'!$A$1:$AA$1998,4,FALSE)),"")</f>
        <v/>
      </c>
      <c r="E217" s="4" t="str">
        <f>IFERROR(VLOOKUP($C217,'C'!$A$1:$AA$1998,2,FALSE),"")</f>
        <v/>
      </c>
      <c r="F217" s="4" t="str">
        <f>IFERROR(IF(VLOOKUP($C217,'C'!$A$1:$AA$1998,3,FALSE)=1,"&lt;",""),"")</f>
        <v/>
      </c>
      <c r="G217" s="4" t="str">
        <f>IFERROR(VLOOKUP($C217,'C'!$A$1:$AA$1998,5,FALSE),"")</f>
        <v/>
      </c>
      <c r="H217" s="4" t="str">
        <f>IFERROR(IF(VLOOKUP($C217,'C'!$A$1:$AA$1998,6,FALSE)=1,"&lt;",""),"")</f>
        <v/>
      </c>
      <c r="I217" s="4" t="str">
        <f>IFERROR(VLOOKUP($C217,'C'!$A$1:$AA$1998,8,FALSE), "")</f>
        <v/>
      </c>
      <c r="J217" s="4" t="str">
        <f>IFERROR(IF(VLOOKUP($C217,'C'!$A$1:$AA$1998,9,FALSE)=1,"&lt;",""),"")</f>
        <v/>
      </c>
      <c r="K217" s="4" t="str">
        <f>IFERROR(VLOOKUP($C217,'C'!$A$1:$AA$1998,11,FALSE),"")</f>
        <v/>
      </c>
      <c r="L217" s="4" t="str">
        <f>IFERROR(IF(VLOOKUP($C217,'C'!$A$1:$AA$1998,12,FALSE)=1,"&lt;",""),"")</f>
        <v/>
      </c>
      <c r="M217" s="4" t="str">
        <f>IFERROR(VLOOKUP($C217,'C'!$A$1:$AA$1998,14,FALSE),"")</f>
        <v/>
      </c>
      <c r="N217" s="4" t="str">
        <f>IFERROR(IF(VLOOKUP($C217,'C'!$A$1:$AA$1998,15,FALSE)=1,"&lt;",""),"")</f>
        <v/>
      </c>
      <c r="O217" s="4" t="str">
        <f>IFERROR(VLOOKUP($C217,'C'!$A$1:$AA$1998,17,FALSE),"")</f>
        <v/>
      </c>
      <c r="P217" s="4" t="str">
        <f>IFERROR(IF(VLOOKUP($C217,'C'!$A$1:$AA$1998,18,FALSE)=1,"&lt;",""),"")</f>
        <v/>
      </c>
      <c r="T217" s="4" t="str">
        <f t="shared" si="221"/>
        <v/>
      </c>
      <c r="U217" s="4" t="str">
        <f t="shared" si="222"/>
        <v/>
      </c>
      <c r="V217" s="4" t="str">
        <f t="shared" si="223"/>
        <v/>
      </c>
      <c r="W217" s="4" t="str">
        <f t="shared" si="224"/>
        <v/>
      </c>
      <c r="X217" s="4" t="str">
        <f t="shared" si="225"/>
        <v/>
      </c>
      <c r="Y217" s="4" t="str">
        <f t="shared" si="226"/>
        <v/>
      </c>
      <c r="Z217" s="4" t="str">
        <f t="shared" si="227"/>
        <v/>
      </c>
      <c r="AA217" s="4" t="str">
        <f t="shared" si="228"/>
        <v/>
      </c>
      <c r="AB217" s="4" t="str">
        <f t="shared" si="229"/>
        <v/>
      </c>
      <c r="AC217" s="4" t="str">
        <f t="shared" si="230"/>
        <v/>
      </c>
      <c r="AD217" s="4" t="str">
        <f t="shared" si="231"/>
        <v/>
      </c>
      <c r="AE217" s="4" t="str">
        <f t="shared" si="232"/>
        <v/>
      </c>
      <c r="AI217" s="4">
        <f>IFERROR(IF(VLOOKUP(B217,E!$B$1:$AZ$300,16,FALSE)=0,1000000,VLOOKUP(B217,E!$B$1:$AZ$300,16,FALSE)),1000000)</f>
        <v>1000000000</v>
      </c>
      <c r="AO217" s="4" t="str">
        <f t="shared" si="234"/>
        <v/>
      </c>
      <c r="AR217" s="4" t="str">
        <f t="shared" si="210"/>
        <v/>
      </c>
      <c r="AU217" s="4" t="str">
        <f t="shared" si="211"/>
        <v/>
      </c>
      <c r="AX217" s="4" t="str">
        <f t="shared" si="212"/>
        <v/>
      </c>
      <c r="BA217" s="4" t="str">
        <f t="shared" si="213"/>
        <v/>
      </c>
      <c r="BD217" s="4" t="str">
        <f t="shared" si="214"/>
        <v/>
      </c>
      <c r="BJ217" s="4" t="str">
        <f t="shared" si="233"/>
        <v/>
      </c>
      <c r="BM217" s="4" t="str">
        <f t="shared" si="216"/>
        <v/>
      </c>
      <c r="BP217" s="4" t="str">
        <f t="shared" si="217"/>
        <v/>
      </c>
      <c r="BS217" s="4" t="str">
        <f t="shared" si="218"/>
        <v/>
      </c>
      <c r="BV217" s="4" t="str">
        <f t="shared" si="219"/>
        <v/>
      </c>
      <c r="BY217" s="4" t="str">
        <f t="shared" si="220"/>
        <v/>
      </c>
    </row>
    <row r="218" spans="1:77" x14ac:dyDescent="0.2">
      <c r="A218" s="4" t="s">
        <v>1780</v>
      </c>
      <c r="B218" s="4">
        <v>458</v>
      </c>
      <c r="C218" s="4" t="str">
        <f t="shared" si="215"/>
        <v>urn:immetingen:parameter:id:458</v>
      </c>
      <c r="D218" s="4" t="str">
        <f>IFERROR(IF(VLOOKUP($C218,'C'!$A$1:$AA$1998,4,FALSE)=0,IF(VLOOKUP($C218,'C'!$A$1:$AA$1998,7,FALSE)=0,IF(VLOOKUP($C218,'C'!$A$1:$AA$1998,10,FALSE)=0,IF(VLOOKUP($C218,'C'!$A$1:$AA$1998,13,FALSE)=0,IF(VLOOKUP($C218,'C'!$A$1:$AA$1998,16,FALSE)=0,VLOOKUP($C218,'C'!$A$1:$AA$1998,19,FALSE),VLOOKUP($C218,'C'!$A$1:$AA$1998,16,FALSE)),VLOOKUP($C218,'C'!$A$1:$AA$1998,13,FALSE)),VLOOKUP($C218,'C'!$A$1:$AA$1998,10,FALSE)),VLOOKUP($C218,'C'!$A$1:$AA$1998,7,FALSE)),VLOOKUP($C218,'C'!$A$1:$AA$1998,4,FALSE)),"")</f>
        <v/>
      </c>
      <c r="E218" s="4" t="str">
        <f>IFERROR(VLOOKUP($C218,'C'!$A$1:$AA$1998,2,FALSE),"")</f>
        <v/>
      </c>
      <c r="F218" s="4" t="str">
        <f>IFERROR(IF(VLOOKUP($C218,'C'!$A$1:$AA$1998,3,FALSE)=1,"&lt;",""),"")</f>
        <v/>
      </c>
      <c r="G218" s="4" t="str">
        <f>IFERROR(VLOOKUP($C218,'C'!$A$1:$AA$1998,5,FALSE),"")</f>
        <v/>
      </c>
      <c r="H218" s="4" t="str">
        <f>IFERROR(IF(VLOOKUP($C218,'C'!$A$1:$AA$1998,6,FALSE)=1,"&lt;",""),"")</f>
        <v/>
      </c>
      <c r="I218" s="4" t="str">
        <f>IFERROR(VLOOKUP($C218,'C'!$A$1:$AA$1998,8,FALSE), "")</f>
        <v/>
      </c>
      <c r="J218" s="4" t="str">
        <f>IFERROR(IF(VLOOKUP($C218,'C'!$A$1:$AA$1998,9,FALSE)=1,"&lt;",""),"")</f>
        <v/>
      </c>
      <c r="K218" s="4" t="str">
        <f>IFERROR(VLOOKUP($C218,'C'!$A$1:$AA$1998,11,FALSE),"")</f>
        <v/>
      </c>
      <c r="L218" s="4" t="str">
        <f>IFERROR(IF(VLOOKUP($C218,'C'!$A$1:$AA$1998,12,FALSE)=1,"&lt;",""),"")</f>
        <v/>
      </c>
      <c r="M218" s="4" t="str">
        <f>IFERROR(VLOOKUP($C218,'C'!$A$1:$AA$1998,14,FALSE),"")</f>
        <v/>
      </c>
      <c r="N218" s="4" t="str">
        <f>IFERROR(IF(VLOOKUP($C218,'C'!$A$1:$AA$1998,15,FALSE)=1,"&lt;",""),"")</f>
        <v/>
      </c>
      <c r="O218" s="4" t="str">
        <f>IFERROR(VLOOKUP($C218,'C'!$A$1:$AA$1998,17,FALSE),"")</f>
        <v/>
      </c>
      <c r="P218" s="4" t="str">
        <f>IFERROR(IF(VLOOKUP($C218,'C'!$A$1:$AA$1998,18,FALSE)=1,"&lt;",""),"")</f>
        <v/>
      </c>
      <c r="T218" s="4" t="str">
        <f t="shared" si="221"/>
        <v/>
      </c>
      <c r="U218" s="4" t="str">
        <f t="shared" si="222"/>
        <v/>
      </c>
      <c r="V218" s="4" t="str">
        <f t="shared" si="223"/>
        <v/>
      </c>
      <c r="W218" s="4" t="str">
        <f t="shared" si="224"/>
        <v/>
      </c>
      <c r="X218" s="4" t="str">
        <f t="shared" si="225"/>
        <v/>
      </c>
      <c r="Y218" s="4" t="str">
        <f t="shared" si="226"/>
        <v/>
      </c>
      <c r="Z218" s="4" t="str">
        <f t="shared" si="227"/>
        <v/>
      </c>
      <c r="AA218" s="4" t="str">
        <f t="shared" si="228"/>
        <v/>
      </c>
      <c r="AB218" s="4" t="str">
        <f t="shared" si="229"/>
        <v/>
      </c>
      <c r="AC218" s="4" t="str">
        <f t="shared" si="230"/>
        <v/>
      </c>
      <c r="AD218" s="4" t="str">
        <f t="shared" si="231"/>
        <v/>
      </c>
      <c r="AE218" s="4" t="str">
        <f t="shared" si="232"/>
        <v/>
      </c>
      <c r="AI218" s="4">
        <f>IFERROR(IF(VLOOKUP(B218,E!$B$1:$AZ$300,16,FALSE)=0,1000000,VLOOKUP(B218,E!$B$1:$AZ$300,16,FALSE)),1000000)</f>
        <v>1000000000</v>
      </c>
      <c r="AO218" s="4" t="str">
        <f t="shared" si="234"/>
        <v/>
      </c>
      <c r="AR218" s="4" t="str">
        <f t="shared" si="210"/>
        <v/>
      </c>
      <c r="AU218" s="4" t="str">
        <f t="shared" si="211"/>
        <v/>
      </c>
      <c r="AX218" s="4" t="str">
        <f t="shared" si="212"/>
        <v/>
      </c>
      <c r="BA218" s="4" t="str">
        <f t="shared" si="213"/>
        <v/>
      </c>
      <c r="BD218" s="4" t="str">
        <f t="shared" si="214"/>
        <v/>
      </c>
      <c r="BJ218" s="4" t="str">
        <f t="shared" si="233"/>
        <v/>
      </c>
      <c r="BM218" s="4" t="str">
        <f t="shared" si="216"/>
        <v/>
      </c>
      <c r="BP218" s="4" t="str">
        <f t="shared" si="217"/>
        <v/>
      </c>
      <c r="BS218" s="4" t="str">
        <f t="shared" si="218"/>
        <v/>
      </c>
      <c r="BV218" s="4" t="str">
        <f t="shared" si="219"/>
        <v/>
      </c>
      <c r="BY218" s="4" t="str">
        <f t="shared" si="220"/>
        <v/>
      </c>
    </row>
    <row r="219" spans="1:77" x14ac:dyDescent="0.2">
      <c r="A219" s="4" t="s">
        <v>1781</v>
      </c>
      <c r="B219" s="4">
        <v>462</v>
      </c>
      <c r="C219" s="4" t="str">
        <f t="shared" si="215"/>
        <v>urn:immetingen:parameter:id:462</v>
      </c>
      <c r="D219" s="4" t="str">
        <f>IFERROR(IF(VLOOKUP($C219,'C'!$A$1:$AA$1998,4,FALSE)=0,IF(VLOOKUP($C219,'C'!$A$1:$AA$1998,7,FALSE)=0,IF(VLOOKUP($C219,'C'!$A$1:$AA$1998,10,FALSE)=0,IF(VLOOKUP($C219,'C'!$A$1:$AA$1998,13,FALSE)=0,IF(VLOOKUP($C219,'C'!$A$1:$AA$1998,16,FALSE)=0,VLOOKUP($C219,'C'!$A$1:$AA$1998,19,FALSE),VLOOKUP($C219,'C'!$A$1:$AA$1998,16,FALSE)),VLOOKUP($C219,'C'!$A$1:$AA$1998,13,FALSE)),VLOOKUP($C219,'C'!$A$1:$AA$1998,10,FALSE)),VLOOKUP($C219,'C'!$A$1:$AA$1998,7,FALSE)),VLOOKUP($C219,'C'!$A$1:$AA$1998,4,FALSE)),"")</f>
        <v/>
      </c>
      <c r="E219" s="4" t="str">
        <f>IFERROR(VLOOKUP($C219,'C'!$A$1:$AA$1998,2,FALSE),"")</f>
        <v/>
      </c>
      <c r="F219" s="4" t="str">
        <f>IFERROR(IF(VLOOKUP($C219,'C'!$A$1:$AA$1998,3,FALSE)=1,"&lt;",""),"")</f>
        <v/>
      </c>
      <c r="G219" s="4" t="str">
        <f>IFERROR(VLOOKUP($C219,'C'!$A$1:$AA$1998,5,FALSE),"")</f>
        <v/>
      </c>
      <c r="H219" s="4" t="str">
        <f>IFERROR(IF(VLOOKUP($C219,'C'!$A$1:$AA$1998,6,FALSE)=1,"&lt;",""),"")</f>
        <v/>
      </c>
      <c r="I219" s="4" t="str">
        <f>IFERROR(VLOOKUP($C219,'C'!$A$1:$AA$1998,8,FALSE), "")</f>
        <v/>
      </c>
      <c r="J219" s="4" t="str">
        <f>IFERROR(IF(VLOOKUP($C219,'C'!$A$1:$AA$1998,9,FALSE)=1,"&lt;",""),"")</f>
        <v/>
      </c>
      <c r="K219" s="4" t="str">
        <f>IFERROR(VLOOKUP($C219,'C'!$A$1:$AA$1998,11,FALSE),"")</f>
        <v/>
      </c>
      <c r="L219" s="4" t="str">
        <f>IFERROR(IF(VLOOKUP($C219,'C'!$A$1:$AA$1998,12,FALSE)=1,"&lt;",""),"")</f>
        <v/>
      </c>
      <c r="M219" s="4" t="str">
        <f>IFERROR(VLOOKUP($C219,'C'!$A$1:$AA$1998,14,FALSE),"")</f>
        <v/>
      </c>
      <c r="N219" s="4" t="str">
        <f>IFERROR(IF(VLOOKUP($C219,'C'!$A$1:$AA$1998,15,FALSE)=1,"&lt;",""),"")</f>
        <v/>
      </c>
      <c r="O219" s="4" t="str">
        <f>IFERROR(VLOOKUP($C219,'C'!$A$1:$AA$1998,17,FALSE),"")</f>
        <v/>
      </c>
      <c r="P219" s="4" t="str">
        <f>IFERROR(IF(VLOOKUP($C219,'C'!$A$1:$AA$1998,18,FALSE)=1,"&lt;",""),"")</f>
        <v/>
      </c>
      <c r="T219" s="4" t="str">
        <f t="shared" si="221"/>
        <v/>
      </c>
      <c r="U219" s="4" t="str">
        <f t="shared" si="222"/>
        <v/>
      </c>
      <c r="V219" s="4" t="str">
        <f t="shared" si="223"/>
        <v/>
      </c>
      <c r="W219" s="4" t="str">
        <f t="shared" si="224"/>
        <v/>
      </c>
      <c r="X219" s="4" t="str">
        <f t="shared" si="225"/>
        <v/>
      </c>
      <c r="Y219" s="4" t="str">
        <f t="shared" si="226"/>
        <v/>
      </c>
      <c r="Z219" s="4" t="str">
        <f t="shared" si="227"/>
        <v/>
      </c>
      <c r="AA219" s="4" t="str">
        <f t="shared" si="228"/>
        <v/>
      </c>
      <c r="AB219" s="4" t="str">
        <f t="shared" si="229"/>
        <v/>
      </c>
      <c r="AC219" s="4" t="str">
        <f t="shared" si="230"/>
        <v/>
      </c>
      <c r="AD219" s="4" t="str">
        <f t="shared" si="231"/>
        <v/>
      </c>
      <c r="AE219" s="4" t="str">
        <f t="shared" si="232"/>
        <v/>
      </c>
      <c r="AI219" s="4">
        <f>IFERROR(IF(VLOOKUP(B219,E!$B$1:$AZ$300,16,FALSE)=0,1000000,VLOOKUP(B219,E!$B$1:$AZ$300,16,FALSE)),1000000)</f>
        <v>1000000000</v>
      </c>
      <c r="AO219" s="4" t="str">
        <f t="shared" si="234"/>
        <v/>
      </c>
      <c r="AR219" s="4" t="str">
        <f t="shared" si="210"/>
        <v/>
      </c>
      <c r="AU219" s="4" t="str">
        <f t="shared" si="211"/>
        <v/>
      </c>
      <c r="AX219" s="4" t="str">
        <f t="shared" si="212"/>
        <v/>
      </c>
      <c r="BA219" s="4" t="str">
        <f t="shared" si="213"/>
        <v/>
      </c>
      <c r="BD219" s="4" t="str">
        <f t="shared" si="214"/>
        <v/>
      </c>
      <c r="BJ219" s="4" t="str">
        <f t="shared" si="233"/>
        <v/>
      </c>
      <c r="BM219" s="4" t="str">
        <f t="shared" si="216"/>
        <v/>
      </c>
      <c r="BP219" s="4" t="str">
        <f t="shared" si="217"/>
        <v/>
      </c>
      <c r="BS219" s="4" t="str">
        <f t="shared" si="218"/>
        <v/>
      </c>
      <c r="BV219" s="4" t="str">
        <f t="shared" si="219"/>
        <v/>
      </c>
      <c r="BY219" s="4" t="str">
        <f t="shared" si="220"/>
        <v/>
      </c>
    </row>
    <row r="220" spans="1:77" x14ac:dyDescent="0.2">
      <c r="A220" s="4" t="s">
        <v>1782</v>
      </c>
      <c r="B220" s="4">
        <v>2253</v>
      </c>
      <c r="C220" s="4" t="str">
        <f t="shared" si="215"/>
        <v>urn:immetingen:parameter:id:2253</v>
      </c>
      <c r="D220" s="4" t="str">
        <f>IFERROR(IF(VLOOKUP($C220,'C'!$A$1:$AA$1998,4,FALSE)=0,IF(VLOOKUP($C220,'C'!$A$1:$AA$1998,7,FALSE)=0,IF(VLOOKUP($C220,'C'!$A$1:$AA$1998,10,FALSE)=0,IF(VLOOKUP($C220,'C'!$A$1:$AA$1998,13,FALSE)=0,IF(VLOOKUP($C220,'C'!$A$1:$AA$1998,16,FALSE)=0,VLOOKUP($C220,'C'!$A$1:$AA$1998,19,FALSE),VLOOKUP($C220,'C'!$A$1:$AA$1998,16,FALSE)),VLOOKUP($C220,'C'!$A$1:$AA$1998,13,FALSE)),VLOOKUP($C220,'C'!$A$1:$AA$1998,10,FALSE)),VLOOKUP($C220,'C'!$A$1:$AA$1998,7,FALSE)),VLOOKUP($C220,'C'!$A$1:$AA$1998,4,FALSE)),"")</f>
        <v/>
      </c>
      <c r="E220" s="4" t="str">
        <f>IFERROR(VLOOKUP($C220,'C'!$A$1:$AA$1998,2,FALSE),"")</f>
        <v/>
      </c>
      <c r="F220" s="4" t="str">
        <f>IFERROR(IF(VLOOKUP($C220,'C'!$A$1:$AA$1998,3,FALSE)=1,"&lt;",""),"")</f>
        <v/>
      </c>
      <c r="G220" s="4" t="str">
        <f>IFERROR(VLOOKUP($C220,'C'!$A$1:$AA$1998,5,FALSE),"")</f>
        <v/>
      </c>
      <c r="H220" s="4" t="str">
        <f>IFERROR(IF(VLOOKUP($C220,'C'!$A$1:$AA$1998,6,FALSE)=1,"&lt;",""),"")</f>
        <v/>
      </c>
      <c r="I220" s="4" t="str">
        <f>IFERROR(VLOOKUP($C220,'C'!$A$1:$AA$1998,8,FALSE), "")</f>
        <v/>
      </c>
      <c r="J220" s="4" t="str">
        <f>IFERROR(IF(VLOOKUP($C220,'C'!$A$1:$AA$1998,9,FALSE)=1,"&lt;",""),"")</f>
        <v/>
      </c>
      <c r="K220" s="4" t="str">
        <f>IFERROR(VLOOKUP($C220,'C'!$A$1:$AA$1998,11,FALSE),"")</f>
        <v/>
      </c>
      <c r="L220" s="4" t="str">
        <f>IFERROR(IF(VLOOKUP($C220,'C'!$A$1:$AA$1998,12,FALSE)=1,"&lt;",""),"")</f>
        <v/>
      </c>
      <c r="M220" s="4" t="str">
        <f>IFERROR(VLOOKUP($C220,'C'!$A$1:$AA$1998,14,FALSE),"")</f>
        <v/>
      </c>
      <c r="N220" s="4" t="str">
        <f>IFERROR(IF(VLOOKUP($C220,'C'!$A$1:$AA$1998,15,FALSE)=1,"&lt;",""),"")</f>
        <v/>
      </c>
      <c r="O220" s="4" t="str">
        <f>IFERROR(VLOOKUP($C220,'C'!$A$1:$AA$1998,17,FALSE),"")</f>
        <v/>
      </c>
      <c r="P220" s="4" t="str">
        <f>IFERROR(IF(VLOOKUP($C220,'C'!$A$1:$AA$1998,18,FALSE)=1,"&lt;",""),"")</f>
        <v/>
      </c>
      <c r="T220" s="4" t="str">
        <f t="shared" si="221"/>
        <v/>
      </c>
      <c r="U220" s="4" t="str">
        <f t="shared" si="222"/>
        <v/>
      </c>
      <c r="V220" s="4" t="str">
        <f t="shared" si="223"/>
        <v/>
      </c>
      <c r="W220" s="4" t="str">
        <f t="shared" si="224"/>
        <v/>
      </c>
      <c r="X220" s="4" t="str">
        <f t="shared" si="225"/>
        <v/>
      </c>
      <c r="Y220" s="4" t="str">
        <f t="shared" si="226"/>
        <v/>
      </c>
      <c r="Z220" s="4" t="str">
        <f t="shared" si="227"/>
        <v/>
      </c>
      <c r="AA220" s="4" t="str">
        <f t="shared" si="228"/>
        <v/>
      </c>
      <c r="AB220" s="4" t="str">
        <f t="shared" si="229"/>
        <v/>
      </c>
      <c r="AC220" s="4" t="str">
        <f t="shared" si="230"/>
        <v/>
      </c>
      <c r="AD220" s="4" t="str">
        <f t="shared" si="231"/>
        <v/>
      </c>
      <c r="AE220" s="4" t="str">
        <f t="shared" si="232"/>
        <v/>
      </c>
      <c r="AI220" s="4">
        <f>IFERROR(IF(VLOOKUP(B220,E!$B$1:$AZ$300,16,FALSE)=0,1000000,VLOOKUP(B220,E!$B$1:$AZ$300,16,FALSE)),1000000)</f>
        <v>1000000000</v>
      </c>
      <c r="AO220" s="4" t="str">
        <f t="shared" si="234"/>
        <v/>
      </c>
      <c r="AR220" s="4" t="str">
        <f t="shared" si="210"/>
        <v/>
      </c>
      <c r="AU220" s="4" t="str">
        <f t="shared" si="211"/>
        <v/>
      </c>
      <c r="AX220" s="4" t="str">
        <f t="shared" si="212"/>
        <v/>
      </c>
      <c r="BA220" s="4" t="str">
        <f t="shared" si="213"/>
        <v/>
      </c>
      <c r="BD220" s="4" t="str">
        <f t="shared" si="214"/>
        <v/>
      </c>
      <c r="BJ220" s="4" t="str">
        <f t="shared" si="233"/>
        <v/>
      </c>
      <c r="BM220" s="4" t="str">
        <f t="shared" si="216"/>
        <v/>
      </c>
      <c r="BP220" s="4" t="str">
        <f t="shared" si="217"/>
        <v/>
      </c>
      <c r="BS220" s="4" t="str">
        <f t="shared" si="218"/>
        <v/>
      </c>
      <c r="BV220" s="4" t="str">
        <f t="shared" si="219"/>
        <v/>
      </c>
      <c r="BY220" s="4" t="str">
        <f t="shared" si="220"/>
        <v/>
      </c>
    </row>
    <row r="221" spans="1:77" x14ac:dyDescent="0.2">
      <c r="A221" s="7" t="s">
        <v>1783</v>
      </c>
      <c r="B221" s="4">
        <v>2244</v>
      </c>
      <c r="C221" s="4" t="str">
        <f t="shared" si="215"/>
        <v>urn:immetingen:parameter:id:2244</v>
      </c>
      <c r="D221" s="4" t="str">
        <f>IFERROR(IF(VLOOKUP($C221,'C'!$A$1:$AA$1998,4,FALSE)=0,IF(VLOOKUP($C221,'C'!$A$1:$AA$1998,7,FALSE)=0,IF(VLOOKUP($C221,'C'!$A$1:$AA$1998,10,FALSE)=0,IF(VLOOKUP($C221,'C'!$A$1:$AA$1998,13,FALSE)=0,IF(VLOOKUP($C221,'C'!$A$1:$AA$1998,16,FALSE)=0,VLOOKUP($C221,'C'!$A$1:$AA$1998,19,FALSE),VLOOKUP($C221,'C'!$A$1:$AA$1998,16,FALSE)),VLOOKUP($C221,'C'!$A$1:$AA$1998,13,FALSE)),VLOOKUP($C221,'C'!$A$1:$AA$1998,10,FALSE)),VLOOKUP($C221,'C'!$A$1:$AA$1998,7,FALSE)),VLOOKUP($C221,'C'!$A$1:$AA$1998,4,FALSE)),"")</f>
        <v/>
      </c>
      <c r="E221" s="4" t="str">
        <f>IFERROR(VLOOKUP($C221,'C'!$A$1:$AA$1998,2,FALSE),"")</f>
        <v/>
      </c>
      <c r="F221" s="4" t="str">
        <f>IFERROR(IF(VLOOKUP($C221,'C'!$A$1:$AA$1998,3,FALSE)=1,"&lt;",""),"")</f>
        <v/>
      </c>
      <c r="G221" s="4" t="str">
        <f>IFERROR(VLOOKUP($C221,'C'!$A$1:$AA$1998,5,FALSE),"")</f>
        <v/>
      </c>
      <c r="H221" s="4" t="str">
        <f>IFERROR(IF(VLOOKUP($C221,'C'!$A$1:$AA$1998,6,FALSE)=1,"&lt;",""),"")</f>
        <v/>
      </c>
      <c r="I221" s="4" t="str">
        <f>IFERROR(VLOOKUP($C221,'C'!$A$1:$AA$1998,8,FALSE), "")</f>
        <v/>
      </c>
      <c r="J221" s="4" t="str">
        <f>IFERROR(IF(VLOOKUP($C221,'C'!$A$1:$AA$1998,9,FALSE)=1,"&lt;",""),"")</f>
        <v/>
      </c>
      <c r="K221" s="4" t="str">
        <f>IFERROR(VLOOKUP($C221,'C'!$A$1:$AA$1998,11,FALSE),"")</f>
        <v/>
      </c>
      <c r="L221" s="4" t="str">
        <f>IFERROR(IF(VLOOKUP($C221,'C'!$A$1:$AA$1998,12,FALSE)=1,"&lt;",""),"")</f>
        <v/>
      </c>
      <c r="M221" s="4" t="str">
        <f>IFERROR(VLOOKUP($C221,'C'!$A$1:$AA$1998,14,FALSE),"")</f>
        <v/>
      </c>
      <c r="N221" s="4" t="str">
        <f>IFERROR(IF(VLOOKUP($C221,'C'!$A$1:$AA$1998,15,FALSE)=1,"&lt;",""),"")</f>
        <v/>
      </c>
      <c r="O221" s="4" t="str">
        <f>IFERROR(VLOOKUP($C221,'C'!$A$1:$AA$1998,17,FALSE),"")</f>
        <v/>
      </c>
      <c r="P221" s="4" t="str">
        <f>IFERROR(IF(VLOOKUP($C221,'C'!$A$1:$AA$1998,18,FALSE)=1,"&lt;",""),"")</f>
        <v/>
      </c>
      <c r="T221" s="4" t="str">
        <f t="shared" si="221"/>
        <v/>
      </c>
      <c r="U221" s="4" t="str">
        <f t="shared" si="222"/>
        <v/>
      </c>
      <c r="V221" s="4" t="str">
        <f t="shared" si="223"/>
        <v/>
      </c>
      <c r="W221" s="4" t="str">
        <f t="shared" si="224"/>
        <v/>
      </c>
      <c r="X221" s="4" t="str">
        <f t="shared" si="225"/>
        <v/>
      </c>
      <c r="Y221" s="4" t="str">
        <f t="shared" si="226"/>
        <v/>
      </c>
      <c r="Z221" s="4" t="str">
        <f t="shared" si="227"/>
        <v/>
      </c>
      <c r="AA221" s="4" t="str">
        <f t="shared" si="228"/>
        <v/>
      </c>
      <c r="AB221" s="4" t="str">
        <f t="shared" si="229"/>
        <v/>
      </c>
      <c r="AC221" s="4" t="str">
        <f t="shared" si="230"/>
        <v/>
      </c>
      <c r="AD221" s="4" t="str">
        <f t="shared" si="231"/>
        <v/>
      </c>
      <c r="AE221" s="4" t="str">
        <f t="shared" si="232"/>
        <v/>
      </c>
      <c r="AI221" s="4">
        <f>IFERROR(IF(VLOOKUP(B221,E!$B$1:$AZ$300,16,FALSE)=0,1000000,VLOOKUP(B221,E!$B$1:$AZ$300,16,FALSE)),1000000)</f>
        <v>1000000000</v>
      </c>
      <c r="AO221" s="4" t="str">
        <f t="shared" si="234"/>
        <v/>
      </c>
      <c r="AR221" s="4" t="str">
        <f t="shared" si="210"/>
        <v/>
      </c>
      <c r="AU221" s="4" t="str">
        <f t="shared" si="211"/>
        <v/>
      </c>
      <c r="AX221" s="4" t="str">
        <f t="shared" si="212"/>
        <v/>
      </c>
      <c r="BA221" s="4" t="str">
        <f t="shared" si="213"/>
        <v/>
      </c>
      <c r="BD221" s="4" t="str">
        <f t="shared" si="214"/>
        <v/>
      </c>
      <c r="BJ221" s="4" t="str">
        <f t="shared" si="233"/>
        <v/>
      </c>
      <c r="BM221" s="4" t="str">
        <f t="shared" si="216"/>
        <v/>
      </c>
      <c r="BP221" s="4" t="str">
        <f t="shared" si="217"/>
        <v/>
      </c>
      <c r="BS221" s="4" t="str">
        <f t="shared" si="218"/>
        <v/>
      </c>
      <c r="BV221" s="4" t="str">
        <f t="shared" si="219"/>
        <v/>
      </c>
      <c r="BY221" s="4" t="str">
        <f t="shared" si="220"/>
        <v/>
      </c>
    </row>
    <row r="222" spans="1:77" x14ac:dyDescent="0.2">
      <c r="A222" s="4" t="s">
        <v>1784</v>
      </c>
      <c r="B222" s="4">
        <v>2583</v>
      </c>
      <c r="C222" s="4" t="str">
        <f t="shared" si="215"/>
        <v>urn:immetingen:parameter:id:2583</v>
      </c>
      <c r="D222" s="4" t="str">
        <f>IFERROR(IF(VLOOKUP($C222,'C'!$A$1:$AA$1998,4,FALSE)=0,IF(VLOOKUP($C222,'C'!$A$1:$AA$1998,7,FALSE)=0,IF(VLOOKUP($C222,'C'!$A$1:$AA$1998,10,FALSE)=0,IF(VLOOKUP($C222,'C'!$A$1:$AA$1998,13,FALSE)=0,IF(VLOOKUP($C222,'C'!$A$1:$AA$1998,16,FALSE)=0,VLOOKUP($C222,'C'!$A$1:$AA$1998,19,FALSE),VLOOKUP($C222,'C'!$A$1:$AA$1998,16,FALSE)),VLOOKUP($C222,'C'!$A$1:$AA$1998,13,FALSE)),VLOOKUP($C222,'C'!$A$1:$AA$1998,10,FALSE)),VLOOKUP($C222,'C'!$A$1:$AA$1998,7,FALSE)),VLOOKUP($C222,'C'!$A$1:$AA$1998,4,FALSE)),"")</f>
        <v/>
      </c>
      <c r="E222" s="4" t="str">
        <f>IFERROR(VLOOKUP($C222,'C'!$A$1:$AA$1998,2,FALSE),"")</f>
        <v/>
      </c>
      <c r="F222" s="4" t="str">
        <f>IFERROR(IF(VLOOKUP($C222,'C'!$A$1:$AA$1998,3,FALSE)=1,"&lt;",""),"")</f>
        <v/>
      </c>
      <c r="G222" s="4" t="str">
        <f>IFERROR(VLOOKUP($C222,'C'!$A$1:$AA$1998,5,FALSE),"")</f>
        <v/>
      </c>
      <c r="H222" s="4" t="str">
        <f>IFERROR(IF(VLOOKUP($C222,'C'!$A$1:$AA$1998,6,FALSE)=1,"&lt;",""),"")</f>
        <v/>
      </c>
      <c r="I222" s="4" t="str">
        <f>IFERROR(VLOOKUP($C222,'C'!$A$1:$AA$1998,8,FALSE), "")</f>
        <v/>
      </c>
      <c r="J222" s="4" t="str">
        <f>IFERROR(IF(VLOOKUP($C222,'C'!$A$1:$AA$1998,9,FALSE)=1,"&lt;",""),"")</f>
        <v/>
      </c>
      <c r="K222" s="4" t="str">
        <f>IFERROR(VLOOKUP($C222,'C'!$A$1:$AA$1998,11,FALSE),"")</f>
        <v/>
      </c>
      <c r="L222" s="4" t="str">
        <f>IFERROR(IF(VLOOKUP($C222,'C'!$A$1:$AA$1998,12,FALSE)=1,"&lt;",""),"")</f>
        <v/>
      </c>
      <c r="M222" s="4" t="str">
        <f>IFERROR(VLOOKUP($C222,'C'!$A$1:$AA$1998,14,FALSE),"")</f>
        <v/>
      </c>
      <c r="N222" s="4" t="str">
        <f>IFERROR(IF(VLOOKUP($C222,'C'!$A$1:$AA$1998,15,FALSE)=1,"&lt;",""),"")</f>
        <v/>
      </c>
      <c r="O222" s="4" t="str">
        <f>IFERROR(VLOOKUP($C222,'C'!$A$1:$AA$1998,17,FALSE),"")</f>
        <v/>
      </c>
      <c r="P222" s="4" t="str">
        <f>IFERROR(IF(VLOOKUP($C222,'C'!$A$1:$AA$1998,18,FALSE)=1,"&lt;",""),"")</f>
        <v/>
      </c>
      <c r="T222" s="4" t="str">
        <f t="shared" si="221"/>
        <v/>
      </c>
      <c r="U222" s="4" t="str">
        <f t="shared" si="222"/>
        <v/>
      </c>
      <c r="V222" s="4" t="str">
        <f t="shared" si="223"/>
        <v/>
      </c>
      <c r="W222" s="4" t="str">
        <f t="shared" si="224"/>
        <v/>
      </c>
      <c r="X222" s="4" t="str">
        <f t="shared" si="225"/>
        <v/>
      </c>
      <c r="Y222" s="4" t="str">
        <f t="shared" si="226"/>
        <v/>
      </c>
      <c r="Z222" s="4" t="str">
        <f t="shared" si="227"/>
        <v/>
      </c>
      <c r="AA222" s="4" t="str">
        <f t="shared" si="228"/>
        <v/>
      </c>
      <c r="AB222" s="4" t="str">
        <f t="shared" si="229"/>
        <v/>
      </c>
      <c r="AC222" s="4" t="str">
        <f t="shared" si="230"/>
        <v/>
      </c>
      <c r="AD222" s="4" t="str">
        <f t="shared" si="231"/>
        <v/>
      </c>
      <c r="AE222" s="4" t="str">
        <f t="shared" si="232"/>
        <v/>
      </c>
      <c r="AI222" s="4">
        <f>IFERROR(IF(VLOOKUP(B222,E!$B$1:$AZ$300,16,FALSE)=0,1000000,VLOOKUP(B222,E!$B$1:$AZ$300,16,FALSE)),1000000)</f>
        <v>1000000000</v>
      </c>
      <c r="AO222" s="4" t="str">
        <f t="shared" si="234"/>
        <v/>
      </c>
      <c r="AR222" s="4" t="str">
        <f t="shared" si="210"/>
        <v/>
      </c>
      <c r="AU222" s="4" t="str">
        <f t="shared" si="211"/>
        <v/>
      </c>
      <c r="AX222" s="4" t="str">
        <f t="shared" si="212"/>
        <v/>
      </c>
      <c r="BA222" s="4" t="str">
        <f t="shared" si="213"/>
        <v/>
      </c>
      <c r="BD222" s="4" t="str">
        <f t="shared" si="214"/>
        <v/>
      </c>
      <c r="BJ222" s="4" t="str">
        <f t="shared" si="233"/>
        <v/>
      </c>
      <c r="BM222" s="4" t="str">
        <f t="shared" si="216"/>
        <v/>
      </c>
      <c r="BP222" s="4" t="str">
        <f t="shared" si="217"/>
        <v/>
      </c>
      <c r="BS222" s="4" t="str">
        <f t="shared" si="218"/>
        <v/>
      </c>
      <c r="BV222" s="4" t="str">
        <f t="shared" si="219"/>
        <v/>
      </c>
      <c r="BY222" s="4" t="str">
        <f t="shared" si="220"/>
        <v/>
      </c>
    </row>
    <row r="223" spans="1:77" x14ac:dyDescent="0.2">
      <c r="A223" s="4" t="s">
        <v>1785</v>
      </c>
      <c r="B223" s="4">
        <v>1712</v>
      </c>
      <c r="C223" s="4" t="str">
        <f t="shared" si="215"/>
        <v>urn:immetingen:parameter:id:1712</v>
      </c>
      <c r="D223" s="4" t="str">
        <f>IFERROR(IF(VLOOKUP($C223,'C'!$A$1:$AA$1998,4,FALSE)=0,IF(VLOOKUP($C223,'C'!$A$1:$AA$1998,7,FALSE)=0,IF(VLOOKUP($C223,'C'!$A$1:$AA$1998,10,FALSE)=0,IF(VLOOKUP($C223,'C'!$A$1:$AA$1998,13,FALSE)=0,IF(VLOOKUP($C223,'C'!$A$1:$AA$1998,16,FALSE)=0,VLOOKUP($C223,'C'!$A$1:$AA$1998,19,FALSE),VLOOKUP($C223,'C'!$A$1:$AA$1998,16,FALSE)),VLOOKUP($C223,'C'!$A$1:$AA$1998,13,FALSE)),VLOOKUP($C223,'C'!$A$1:$AA$1998,10,FALSE)),VLOOKUP($C223,'C'!$A$1:$AA$1998,7,FALSE)),VLOOKUP($C223,'C'!$A$1:$AA$1998,4,FALSE)),"")</f>
        <v/>
      </c>
      <c r="E223" s="4" t="str">
        <f>IFERROR(VLOOKUP($C223,'C'!$A$1:$AA$1998,2,FALSE),"")</f>
        <v/>
      </c>
      <c r="F223" s="4" t="str">
        <f>IFERROR(IF(VLOOKUP($C223,'C'!$A$1:$AA$1998,3,FALSE)=1,"&lt;",""),"")</f>
        <v/>
      </c>
      <c r="G223" s="4" t="str">
        <f>IFERROR(VLOOKUP($C223,'C'!$A$1:$AA$1998,5,FALSE),"")</f>
        <v/>
      </c>
      <c r="H223" s="4" t="str">
        <f>IFERROR(IF(VLOOKUP($C223,'C'!$A$1:$AA$1998,6,FALSE)=1,"&lt;",""),"")</f>
        <v/>
      </c>
      <c r="I223" s="4" t="str">
        <f>IFERROR(VLOOKUP($C223,'C'!$A$1:$AA$1998,8,FALSE), "")</f>
        <v/>
      </c>
      <c r="J223" s="4" t="str">
        <f>IFERROR(IF(VLOOKUP($C223,'C'!$A$1:$AA$1998,9,FALSE)=1,"&lt;",""),"")</f>
        <v/>
      </c>
      <c r="K223" s="4" t="str">
        <f>IFERROR(VLOOKUP($C223,'C'!$A$1:$AA$1998,11,FALSE),"")</f>
        <v/>
      </c>
      <c r="L223" s="4" t="str">
        <f>IFERROR(IF(VLOOKUP($C223,'C'!$A$1:$AA$1998,12,FALSE)=1,"&lt;",""),"")</f>
        <v/>
      </c>
      <c r="M223" s="4" t="str">
        <f>IFERROR(VLOOKUP($C223,'C'!$A$1:$AA$1998,14,FALSE),"")</f>
        <v/>
      </c>
      <c r="N223" s="4" t="str">
        <f>IFERROR(IF(VLOOKUP($C223,'C'!$A$1:$AA$1998,15,FALSE)=1,"&lt;",""),"")</f>
        <v/>
      </c>
      <c r="O223" s="4" t="str">
        <f>IFERROR(VLOOKUP($C223,'C'!$A$1:$AA$1998,17,FALSE),"")</f>
        <v/>
      </c>
      <c r="P223" s="4" t="str">
        <f>IFERROR(IF(VLOOKUP($C223,'C'!$A$1:$AA$1998,18,FALSE)=1,"&lt;",""),"")</f>
        <v/>
      </c>
      <c r="T223" s="4" t="str">
        <f t="shared" si="221"/>
        <v/>
      </c>
      <c r="U223" s="4" t="str">
        <f t="shared" si="222"/>
        <v/>
      </c>
      <c r="V223" s="4" t="str">
        <f t="shared" si="223"/>
        <v/>
      </c>
      <c r="W223" s="4" t="str">
        <f t="shared" si="224"/>
        <v/>
      </c>
      <c r="X223" s="4" t="str">
        <f t="shared" si="225"/>
        <v/>
      </c>
      <c r="Y223" s="4" t="str">
        <f t="shared" si="226"/>
        <v/>
      </c>
      <c r="Z223" s="4" t="str">
        <f t="shared" si="227"/>
        <v/>
      </c>
      <c r="AA223" s="4" t="str">
        <f t="shared" si="228"/>
        <v/>
      </c>
      <c r="AB223" s="4" t="str">
        <f t="shared" si="229"/>
        <v/>
      </c>
      <c r="AC223" s="4" t="str">
        <f t="shared" si="230"/>
        <v/>
      </c>
      <c r="AD223" s="4" t="str">
        <f t="shared" si="231"/>
        <v/>
      </c>
      <c r="AE223" s="4" t="str">
        <f t="shared" si="232"/>
        <v/>
      </c>
      <c r="AI223" s="4">
        <f>IFERROR(IF(VLOOKUP(B223,E!$B$1:$AZ$300,16,FALSE)=0,1000000,VLOOKUP(B223,E!$B$1:$AZ$300,16,FALSE)),1000000)</f>
        <v>1000000000</v>
      </c>
      <c r="AO223" s="4" t="str">
        <f t="shared" si="234"/>
        <v/>
      </c>
      <c r="AR223" s="4" t="str">
        <f t="shared" si="210"/>
        <v/>
      </c>
      <c r="AU223" s="4" t="str">
        <f t="shared" si="211"/>
        <v/>
      </c>
      <c r="AX223" s="4" t="str">
        <f t="shared" si="212"/>
        <v/>
      </c>
      <c r="BA223" s="4" t="str">
        <f t="shared" si="213"/>
        <v/>
      </c>
      <c r="BD223" s="4" t="str">
        <f t="shared" si="214"/>
        <v/>
      </c>
      <c r="BJ223" s="4" t="str">
        <f t="shared" si="233"/>
        <v/>
      </c>
      <c r="BM223" s="4" t="str">
        <f t="shared" si="216"/>
        <v/>
      </c>
      <c r="BP223" s="4" t="str">
        <f t="shared" si="217"/>
        <v/>
      </c>
      <c r="BS223" s="4" t="str">
        <f t="shared" si="218"/>
        <v/>
      </c>
      <c r="BV223" s="4" t="str">
        <f t="shared" si="219"/>
        <v/>
      </c>
      <c r="BY223" s="4" t="str">
        <f t="shared" si="220"/>
        <v/>
      </c>
    </row>
    <row r="224" spans="1:77" x14ac:dyDescent="0.2">
      <c r="A224" s="4" t="s">
        <v>1786</v>
      </c>
      <c r="B224" s="4">
        <v>4129</v>
      </c>
      <c r="C224" s="4" t="str">
        <f t="shared" si="215"/>
        <v>urn:immetingen:parameter:id:4129</v>
      </c>
      <c r="D224" s="4" t="str">
        <f>IFERROR(IF(VLOOKUP($C224,'C'!$A$1:$AA$1998,4,FALSE)=0,IF(VLOOKUP($C224,'C'!$A$1:$AA$1998,7,FALSE)=0,IF(VLOOKUP($C224,'C'!$A$1:$AA$1998,10,FALSE)=0,IF(VLOOKUP($C224,'C'!$A$1:$AA$1998,13,FALSE)=0,IF(VLOOKUP($C224,'C'!$A$1:$AA$1998,16,FALSE)=0,VLOOKUP($C224,'C'!$A$1:$AA$1998,19,FALSE),VLOOKUP($C224,'C'!$A$1:$AA$1998,16,FALSE)),VLOOKUP($C224,'C'!$A$1:$AA$1998,13,FALSE)),VLOOKUP($C224,'C'!$A$1:$AA$1998,10,FALSE)),VLOOKUP($C224,'C'!$A$1:$AA$1998,7,FALSE)),VLOOKUP($C224,'C'!$A$1:$AA$1998,4,FALSE)),"")</f>
        <v/>
      </c>
      <c r="E224" s="4" t="str">
        <f>IFERROR(VLOOKUP($C224,'C'!$A$1:$AA$1998,2,FALSE),"")</f>
        <v/>
      </c>
      <c r="F224" s="4" t="str">
        <f>IFERROR(IF(VLOOKUP($C224,'C'!$A$1:$AA$1998,3,FALSE)=1,"&lt;",""),"")</f>
        <v/>
      </c>
      <c r="G224" s="4" t="str">
        <f>IFERROR(VLOOKUP($C224,'C'!$A$1:$AA$1998,5,FALSE),"")</f>
        <v/>
      </c>
      <c r="H224" s="4" t="str">
        <f>IFERROR(IF(VLOOKUP($C224,'C'!$A$1:$AA$1998,6,FALSE)=1,"&lt;",""),"")</f>
        <v/>
      </c>
      <c r="I224" s="4" t="str">
        <f>IFERROR(VLOOKUP($C224,'C'!$A$1:$AA$1998,8,FALSE), "")</f>
        <v/>
      </c>
      <c r="J224" s="4" t="str">
        <f>IFERROR(IF(VLOOKUP($C224,'C'!$A$1:$AA$1998,9,FALSE)=1,"&lt;",""),"")</f>
        <v/>
      </c>
      <c r="K224" s="4" t="str">
        <f>IFERROR(VLOOKUP($C224,'C'!$A$1:$AA$1998,11,FALSE),"")</f>
        <v/>
      </c>
      <c r="L224" s="4" t="str">
        <f>IFERROR(IF(VLOOKUP($C224,'C'!$A$1:$AA$1998,12,FALSE)=1,"&lt;",""),"")</f>
        <v/>
      </c>
      <c r="M224" s="4" t="str">
        <f>IFERROR(VLOOKUP($C224,'C'!$A$1:$AA$1998,14,FALSE),"")</f>
        <v/>
      </c>
      <c r="N224" s="4" t="str">
        <f>IFERROR(IF(VLOOKUP($C224,'C'!$A$1:$AA$1998,15,FALSE)=1,"&lt;",""),"")</f>
        <v/>
      </c>
      <c r="O224" s="4" t="str">
        <f>IFERROR(VLOOKUP($C224,'C'!$A$1:$AA$1998,17,FALSE),"")</f>
        <v/>
      </c>
      <c r="P224" s="4" t="str">
        <f>IFERROR(IF(VLOOKUP($C224,'C'!$A$1:$AA$1998,18,FALSE)=1,"&lt;",""),"")</f>
        <v/>
      </c>
      <c r="T224" s="4" t="str">
        <f t="shared" si="221"/>
        <v/>
      </c>
      <c r="U224" s="4" t="str">
        <f t="shared" si="222"/>
        <v/>
      </c>
      <c r="V224" s="4" t="str">
        <f t="shared" si="223"/>
        <v/>
      </c>
      <c r="W224" s="4" t="str">
        <f t="shared" si="224"/>
        <v/>
      </c>
      <c r="X224" s="4" t="str">
        <f t="shared" si="225"/>
        <v/>
      </c>
      <c r="Y224" s="4" t="str">
        <f t="shared" si="226"/>
        <v/>
      </c>
      <c r="Z224" s="4" t="str">
        <f t="shared" si="227"/>
        <v/>
      </c>
      <c r="AA224" s="4" t="str">
        <f t="shared" si="228"/>
        <v/>
      </c>
      <c r="AB224" s="4" t="str">
        <f t="shared" si="229"/>
        <v/>
      </c>
      <c r="AC224" s="4" t="str">
        <f t="shared" si="230"/>
        <v/>
      </c>
      <c r="AD224" s="4" t="str">
        <f t="shared" si="231"/>
        <v/>
      </c>
      <c r="AE224" s="4" t="str">
        <f t="shared" si="232"/>
        <v/>
      </c>
      <c r="AI224" s="4">
        <f>IFERROR(IF(VLOOKUP(B224,E!$B$1:$AZ$300,16,FALSE)=0,1000000,VLOOKUP(B224,E!$B$1:$AZ$300,16,FALSE)),1000000)</f>
        <v>1000000000</v>
      </c>
      <c r="AO224" s="4" t="str">
        <f t="shared" si="234"/>
        <v/>
      </c>
      <c r="AR224" s="4" t="str">
        <f t="shared" si="210"/>
        <v/>
      </c>
      <c r="AU224" s="4" t="str">
        <f t="shared" si="211"/>
        <v/>
      </c>
      <c r="AX224" s="4" t="str">
        <f t="shared" si="212"/>
        <v/>
      </c>
      <c r="BA224" s="4" t="str">
        <f t="shared" si="213"/>
        <v/>
      </c>
      <c r="BD224" s="4" t="str">
        <f t="shared" si="214"/>
        <v/>
      </c>
      <c r="BJ224" s="4" t="str">
        <f t="shared" si="233"/>
        <v/>
      </c>
      <c r="BM224" s="4" t="str">
        <f t="shared" si="216"/>
        <v/>
      </c>
      <c r="BP224" s="4" t="str">
        <f t="shared" si="217"/>
        <v/>
      </c>
      <c r="BS224" s="4" t="str">
        <f t="shared" si="218"/>
        <v/>
      </c>
      <c r="BV224" s="4" t="str">
        <f t="shared" si="219"/>
        <v/>
      </c>
      <c r="BY224" s="4" t="str">
        <f t="shared" si="220"/>
        <v/>
      </c>
    </row>
    <row r="225" spans="1:79" x14ac:dyDescent="0.2">
      <c r="A225" s="4" t="s">
        <v>1639</v>
      </c>
      <c r="B225" s="4">
        <v>1421</v>
      </c>
      <c r="C225" s="4" t="str">
        <f t="shared" si="215"/>
        <v>urn:immetingen:parameter:id:1421</v>
      </c>
      <c r="D225" s="4" t="str">
        <f>IFERROR(IF(VLOOKUP($C225,'C'!$A$1:$AA$1998,4,FALSE)=0,IF(VLOOKUP($C225,'C'!$A$1:$AA$1998,7,FALSE)=0,IF(VLOOKUP($C225,'C'!$A$1:$AA$1998,10,FALSE)=0,IF(VLOOKUP($C225,'C'!$A$1:$AA$1998,13,FALSE)=0,IF(VLOOKUP($C225,'C'!$A$1:$AA$1998,16,FALSE)=0,VLOOKUP($C225,'C'!$A$1:$AA$1998,19,FALSE),VLOOKUP($C225,'C'!$A$1:$AA$1998,16,FALSE)),VLOOKUP($C225,'C'!$A$1:$AA$1998,13,FALSE)),VLOOKUP($C225,'C'!$A$1:$AA$1998,10,FALSE)),VLOOKUP($C225,'C'!$A$1:$AA$1998,7,FALSE)),VLOOKUP($C225,'C'!$A$1:$AA$1998,4,FALSE)),"")</f>
        <v/>
      </c>
      <c r="E225" s="4" t="str">
        <f>IFERROR(VLOOKUP($C225,'C'!$A$1:$AA$1998,2,FALSE),"")</f>
        <v/>
      </c>
      <c r="F225" s="4" t="str">
        <f>IFERROR(IF(VLOOKUP($C225,'C'!$A$1:$AA$1998,3,FALSE)=1,"&lt;",""),"")</f>
        <v/>
      </c>
      <c r="G225" s="4" t="str">
        <f>IFERROR(VLOOKUP($C225,'C'!$A$1:$AA$1998,5,FALSE),"")</f>
        <v/>
      </c>
      <c r="H225" s="4" t="str">
        <f>IFERROR(IF(VLOOKUP($C225,'C'!$A$1:$AA$1998,6,FALSE)=1,"&lt;",""),"")</f>
        <v/>
      </c>
      <c r="I225" s="4" t="str">
        <f>IFERROR(VLOOKUP($C225,'C'!$A$1:$AA$1998,8,FALSE), "")</f>
        <v/>
      </c>
      <c r="J225" s="4" t="str">
        <f>IFERROR(IF(VLOOKUP($C225,'C'!$A$1:$AA$1998,9,FALSE)=1,"&lt;",""),"")</f>
        <v/>
      </c>
      <c r="K225" s="4" t="str">
        <f>IFERROR(VLOOKUP($C225,'C'!$A$1:$AA$1998,11,FALSE),"")</f>
        <v/>
      </c>
      <c r="L225" s="4" t="str">
        <f>IFERROR(IF(VLOOKUP($C225,'C'!$A$1:$AA$1998,12,FALSE)=1,"&lt;",""),"")</f>
        <v/>
      </c>
      <c r="M225" s="4" t="str">
        <f>IFERROR(VLOOKUP($C225,'C'!$A$1:$AA$1998,14,FALSE),"")</f>
        <v/>
      </c>
      <c r="N225" s="4" t="str">
        <f>IFERROR(IF(VLOOKUP($C225,'C'!$A$1:$AA$1998,15,FALSE)=1,"&lt;",""),"")</f>
        <v/>
      </c>
      <c r="O225" s="4" t="str">
        <f>IFERROR(VLOOKUP($C225,'C'!$A$1:$AA$1998,17,FALSE),"")</f>
        <v/>
      </c>
      <c r="P225" s="4" t="str">
        <f>IFERROR(IF(VLOOKUP($C225,'C'!$A$1:$AA$1998,18,FALSE)=1,"&lt;",""),"")</f>
        <v/>
      </c>
      <c r="T225" s="4" t="str">
        <f t="shared" si="221"/>
        <v/>
      </c>
      <c r="U225" s="4" t="str">
        <f t="shared" si="222"/>
        <v/>
      </c>
      <c r="V225" s="4" t="str">
        <f t="shared" si="223"/>
        <v/>
      </c>
      <c r="W225" s="4" t="str">
        <f t="shared" si="224"/>
        <v/>
      </c>
      <c r="X225" s="4" t="str">
        <f t="shared" si="225"/>
        <v/>
      </c>
      <c r="Y225" s="4" t="str">
        <f t="shared" si="226"/>
        <v/>
      </c>
      <c r="Z225" s="4" t="str">
        <f t="shared" si="227"/>
        <v/>
      </c>
      <c r="AA225" s="4" t="str">
        <f t="shared" si="228"/>
        <v/>
      </c>
      <c r="AB225" s="4" t="str">
        <f t="shared" si="229"/>
        <v/>
      </c>
      <c r="AC225" s="4" t="str">
        <f t="shared" si="230"/>
        <v/>
      </c>
      <c r="AD225" s="4" t="str">
        <f t="shared" si="231"/>
        <v/>
      </c>
      <c r="AE225" s="4" t="str">
        <f t="shared" si="232"/>
        <v/>
      </c>
      <c r="AI225" s="4">
        <f>IFERROR(IF(VLOOKUP(B225,E!$B$1:$AZ$300,16,FALSE)=0,1000000,VLOOKUP(B225,E!$B$1:$AZ$300,16,FALSE)),1000000)</f>
        <v>1000000</v>
      </c>
      <c r="AO225" s="4" t="str">
        <f t="shared" si="234"/>
        <v/>
      </c>
      <c r="AR225" s="4" t="str">
        <f t="shared" si="210"/>
        <v/>
      </c>
      <c r="AU225" s="4" t="str">
        <f t="shared" si="211"/>
        <v/>
      </c>
      <c r="AX225" s="4" t="str">
        <f t="shared" si="212"/>
        <v/>
      </c>
      <c r="BA225" s="4" t="str">
        <f t="shared" si="213"/>
        <v/>
      </c>
      <c r="BD225" s="4" t="str">
        <f t="shared" si="214"/>
        <v/>
      </c>
      <c r="BJ225" s="4" t="str">
        <f t="shared" si="233"/>
        <v/>
      </c>
      <c r="BM225" s="4" t="str">
        <f t="shared" si="216"/>
        <v/>
      </c>
      <c r="BP225" s="4" t="str">
        <f t="shared" si="217"/>
        <v/>
      </c>
      <c r="BS225" s="4" t="str">
        <f t="shared" si="218"/>
        <v/>
      </c>
      <c r="BV225" s="4" t="str">
        <f t="shared" si="219"/>
        <v/>
      </c>
      <c r="BY225" s="4" t="str">
        <f t="shared" si="220"/>
        <v/>
      </c>
    </row>
    <row r="226" spans="1:79" x14ac:dyDescent="0.2">
      <c r="A226" s="4" t="s">
        <v>1640</v>
      </c>
      <c r="B226" s="4">
        <v>2173</v>
      </c>
      <c r="C226" s="4" t="str">
        <f t="shared" si="215"/>
        <v>urn:immetingen:parameter:id:2173</v>
      </c>
      <c r="D226" s="4" t="str">
        <f>IFERROR(IF(VLOOKUP($C226,'C'!$A$1:$AA$1998,4,FALSE)=0,IF(VLOOKUP($C226,'C'!$A$1:$AA$1998,7,FALSE)=0,IF(VLOOKUP($C226,'C'!$A$1:$AA$1998,10,FALSE)=0,IF(VLOOKUP($C226,'C'!$A$1:$AA$1998,13,FALSE)=0,IF(VLOOKUP($C226,'C'!$A$1:$AA$1998,16,FALSE)=0,VLOOKUP($C226,'C'!$A$1:$AA$1998,19,FALSE),VLOOKUP($C226,'C'!$A$1:$AA$1998,16,FALSE)),VLOOKUP($C226,'C'!$A$1:$AA$1998,13,FALSE)),VLOOKUP($C226,'C'!$A$1:$AA$1998,10,FALSE)),VLOOKUP($C226,'C'!$A$1:$AA$1998,7,FALSE)),VLOOKUP($C226,'C'!$A$1:$AA$1998,4,FALSE)),"")</f>
        <v/>
      </c>
      <c r="E226" s="4" t="str">
        <f>IFERROR(VLOOKUP($C226,'C'!$A$1:$AA$1998,2,FALSE),"")</f>
        <v/>
      </c>
      <c r="F226" s="4" t="str">
        <f>IFERROR(IF(VLOOKUP($C226,'C'!$A$1:$AA$1998,3,FALSE)=1,"&lt;",""),"")</f>
        <v/>
      </c>
      <c r="G226" s="4" t="str">
        <f>IFERROR(VLOOKUP($C226,'C'!$A$1:$AA$1998,5,FALSE),"")</f>
        <v/>
      </c>
      <c r="H226" s="4" t="str">
        <f>IFERROR(IF(VLOOKUP($C226,'C'!$A$1:$AA$1998,6,FALSE)=1,"&lt;",""),"")</f>
        <v/>
      </c>
      <c r="I226" s="4" t="str">
        <f>IFERROR(VLOOKUP($C226,'C'!$A$1:$AA$1998,8,FALSE), "")</f>
        <v/>
      </c>
      <c r="J226" s="4" t="str">
        <f>IFERROR(IF(VLOOKUP($C226,'C'!$A$1:$AA$1998,9,FALSE)=1,"&lt;",""),"")</f>
        <v/>
      </c>
      <c r="K226" s="4" t="str">
        <f>IFERROR(VLOOKUP($C226,'C'!$A$1:$AA$1998,11,FALSE),"")</f>
        <v/>
      </c>
      <c r="L226" s="4" t="str">
        <f>IFERROR(IF(VLOOKUP($C226,'C'!$A$1:$AA$1998,12,FALSE)=1,"&lt;",""),"")</f>
        <v/>
      </c>
      <c r="M226" s="4" t="str">
        <f>IFERROR(VLOOKUP($C226,'C'!$A$1:$AA$1998,14,FALSE),"")</f>
        <v/>
      </c>
      <c r="N226" s="4" t="str">
        <f>IFERROR(IF(VLOOKUP($C226,'C'!$A$1:$AA$1998,15,FALSE)=1,"&lt;",""),"")</f>
        <v/>
      </c>
      <c r="O226" s="4" t="str">
        <f>IFERROR(VLOOKUP($C226,'C'!$A$1:$AA$1998,17,FALSE),"")</f>
        <v/>
      </c>
      <c r="P226" s="4" t="str">
        <f>IFERROR(IF(VLOOKUP($C226,'C'!$A$1:$AA$1998,18,FALSE)=1,"&lt;",""),"")</f>
        <v/>
      </c>
      <c r="T226" s="4" t="str">
        <f t="shared" si="221"/>
        <v/>
      </c>
      <c r="U226" s="4" t="str">
        <f t="shared" si="222"/>
        <v/>
      </c>
      <c r="V226" s="4" t="str">
        <f t="shared" si="223"/>
        <v/>
      </c>
      <c r="W226" s="4" t="str">
        <f t="shared" si="224"/>
        <v/>
      </c>
      <c r="X226" s="4" t="str">
        <f t="shared" si="225"/>
        <v/>
      </c>
      <c r="Y226" s="4" t="str">
        <f t="shared" si="226"/>
        <v/>
      </c>
      <c r="Z226" s="4" t="str">
        <f t="shared" si="227"/>
        <v/>
      </c>
      <c r="AA226" s="4" t="str">
        <f t="shared" si="228"/>
        <v/>
      </c>
      <c r="AB226" s="4" t="str">
        <f t="shared" si="229"/>
        <v/>
      </c>
      <c r="AC226" s="4" t="str">
        <f t="shared" si="230"/>
        <v/>
      </c>
      <c r="AD226" s="4" t="str">
        <f t="shared" si="231"/>
        <v/>
      </c>
      <c r="AE226" s="4" t="str">
        <f t="shared" si="232"/>
        <v/>
      </c>
      <c r="AI226" s="4">
        <f>IFERROR(IF(VLOOKUP(B226,E!$B$1:$AZ$300,16,FALSE)=0,1000000,VLOOKUP(B226,E!$B$1:$AZ$300,16,FALSE)),1000000)</f>
        <v>1000000</v>
      </c>
      <c r="AO226" s="4" t="str">
        <f t="shared" si="234"/>
        <v/>
      </c>
      <c r="AR226" s="4" t="str">
        <f t="shared" si="210"/>
        <v/>
      </c>
      <c r="AU226" s="4" t="str">
        <f t="shared" si="211"/>
        <v/>
      </c>
      <c r="AX226" s="4" t="str">
        <f t="shared" si="212"/>
        <v/>
      </c>
      <c r="BA226" s="4" t="str">
        <f t="shared" si="213"/>
        <v/>
      </c>
      <c r="BD226" s="4" t="str">
        <f t="shared" si="214"/>
        <v/>
      </c>
      <c r="BJ226" s="4" t="str">
        <f t="shared" si="233"/>
        <v/>
      </c>
      <c r="BM226" s="4" t="str">
        <f t="shared" si="216"/>
        <v/>
      </c>
      <c r="BP226" s="4" t="str">
        <f t="shared" si="217"/>
        <v/>
      </c>
      <c r="BS226" s="4" t="str">
        <f t="shared" si="218"/>
        <v/>
      </c>
      <c r="BV226" s="4" t="str">
        <f t="shared" si="219"/>
        <v/>
      </c>
      <c r="BY226" s="4" t="str">
        <f t="shared" si="220"/>
        <v/>
      </c>
    </row>
    <row r="227" spans="1:79" x14ac:dyDescent="0.2">
      <c r="A227" s="4" t="s">
        <v>1641</v>
      </c>
      <c r="B227" s="4">
        <v>1427</v>
      </c>
      <c r="C227" s="4" t="str">
        <f t="shared" si="215"/>
        <v>urn:immetingen:parameter:id:1427</v>
      </c>
      <c r="D227" s="4" t="str">
        <f>IFERROR(IF(VLOOKUP($C227,'C'!$A$1:$AA$1998,4,FALSE)=0,IF(VLOOKUP($C227,'C'!$A$1:$AA$1998,7,FALSE)=0,IF(VLOOKUP($C227,'C'!$A$1:$AA$1998,10,FALSE)=0,IF(VLOOKUP($C227,'C'!$A$1:$AA$1998,13,FALSE)=0,IF(VLOOKUP($C227,'C'!$A$1:$AA$1998,16,FALSE)=0,VLOOKUP($C227,'C'!$A$1:$AA$1998,19,FALSE),VLOOKUP($C227,'C'!$A$1:$AA$1998,16,FALSE)),VLOOKUP($C227,'C'!$A$1:$AA$1998,13,FALSE)),VLOOKUP($C227,'C'!$A$1:$AA$1998,10,FALSE)),VLOOKUP($C227,'C'!$A$1:$AA$1998,7,FALSE)),VLOOKUP($C227,'C'!$A$1:$AA$1998,4,FALSE)),"")</f>
        <v/>
      </c>
      <c r="E227" s="4" t="str">
        <f>IFERROR(VLOOKUP($C227,'C'!$A$1:$AA$1998,2,FALSE),"")</f>
        <v/>
      </c>
      <c r="F227" s="4" t="str">
        <f>IFERROR(IF(VLOOKUP($C227,'C'!$A$1:$AA$1998,3,FALSE)=1,"&lt;",""),"")</f>
        <v/>
      </c>
      <c r="G227" s="4" t="str">
        <f>IFERROR(VLOOKUP($C227,'C'!$A$1:$AA$1998,5,FALSE),"")</f>
        <v/>
      </c>
      <c r="H227" s="4" t="str">
        <f>IFERROR(IF(VLOOKUP($C227,'C'!$A$1:$AA$1998,6,FALSE)=1,"&lt;",""),"")</f>
        <v/>
      </c>
      <c r="I227" s="4" t="str">
        <f>IFERROR(VLOOKUP($C227,'C'!$A$1:$AA$1998,8,FALSE), "")</f>
        <v/>
      </c>
      <c r="J227" s="4" t="str">
        <f>IFERROR(IF(VLOOKUP($C227,'C'!$A$1:$AA$1998,9,FALSE)=1,"&lt;",""),"")</f>
        <v/>
      </c>
      <c r="K227" s="4" t="str">
        <f>IFERROR(VLOOKUP($C227,'C'!$A$1:$AA$1998,11,FALSE),"")</f>
        <v/>
      </c>
      <c r="L227" s="4" t="str">
        <f>IFERROR(IF(VLOOKUP($C227,'C'!$A$1:$AA$1998,12,FALSE)=1,"&lt;",""),"")</f>
        <v/>
      </c>
      <c r="M227" s="4" t="str">
        <f>IFERROR(VLOOKUP($C227,'C'!$A$1:$AA$1998,14,FALSE),"")</f>
        <v/>
      </c>
      <c r="N227" s="4" t="str">
        <f>IFERROR(IF(VLOOKUP($C227,'C'!$A$1:$AA$1998,15,FALSE)=1,"&lt;",""),"")</f>
        <v/>
      </c>
      <c r="O227" s="4" t="str">
        <f>IFERROR(VLOOKUP($C227,'C'!$A$1:$AA$1998,17,FALSE),"")</f>
        <v/>
      </c>
      <c r="P227" s="4" t="str">
        <f>IFERROR(IF(VLOOKUP($C227,'C'!$A$1:$AA$1998,18,FALSE)=1,"&lt;",""),"")</f>
        <v/>
      </c>
      <c r="T227" s="4" t="str">
        <f t="shared" si="221"/>
        <v/>
      </c>
      <c r="U227" s="4" t="str">
        <f t="shared" si="222"/>
        <v/>
      </c>
      <c r="V227" s="4" t="str">
        <f t="shared" si="223"/>
        <v/>
      </c>
      <c r="W227" s="4" t="str">
        <f t="shared" si="224"/>
        <v/>
      </c>
      <c r="X227" s="4" t="str">
        <f t="shared" si="225"/>
        <v/>
      </c>
      <c r="Y227" s="4" t="str">
        <f t="shared" si="226"/>
        <v/>
      </c>
      <c r="Z227" s="4" t="str">
        <f t="shared" si="227"/>
        <v/>
      </c>
      <c r="AA227" s="4" t="str">
        <f t="shared" si="228"/>
        <v/>
      </c>
      <c r="AB227" s="4" t="str">
        <f t="shared" si="229"/>
        <v/>
      </c>
      <c r="AC227" s="4" t="str">
        <f t="shared" si="230"/>
        <v/>
      </c>
      <c r="AD227" s="4" t="str">
        <f t="shared" si="231"/>
        <v/>
      </c>
      <c r="AE227" s="4" t="str">
        <f t="shared" si="232"/>
        <v/>
      </c>
      <c r="AI227" s="4">
        <f>IFERROR(IF(VLOOKUP(B227,E!$B$1:$AZ$300,16,FALSE)=0,1000000,VLOOKUP(B227,E!$B$1:$AZ$300,16,FALSE)),1000000)</f>
        <v>1000000</v>
      </c>
      <c r="AO227" s="4" t="str">
        <f t="shared" si="234"/>
        <v/>
      </c>
      <c r="AR227" s="4" t="str">
        <f t="shared" si="210"/>
        <v/>
      </c>
      <c r="AU227" s="4" t="str">
        <f t="shared" si="211"/>
        <v/>
      </c>
      <c r="AX227" s="4" t="str">
        <f t="shared" si="212"/>
        <v/>
      </c>
      <c r="BA227" s="4" t="str">
        <f t="shared" si="213"/>
        <v/>
      </c>
      <c r="BD227" s="4" t="str">
        <f t="shared" si="214"/>
        <v/>
      </c>
      <c r="BJ227" s="4" t="str">
        <f t="shared" si="233"/>
        <v/>
      </c>
      <c r="BM227" s="4" t="str">
        <f t="shared" si="216"/>
        <v/>
      </c>
      <c r="BP227" s="4" t="str">
        <f t="shared" si="217"/>
        <v/>
      </c>
      <c r="BS227" s="4" t="str">
        <f t="shared" si="218"/>
        <v/>
      </c>
      <c r="BV227" s="4" t="str">
        <f t="shared" si="219"/>
        <v/>
      </c>
      <c r="BY227" s="4" t="str">
        <f t="shared" si="220"/>
        <v/>
      </c>
    </row>
    <row r="228" spans="1:79" x14ac:dyDescent="0.2">
      <c r="A228" s="4" t="s">
        <v>1642</v>
      </c>
      <c r="B228" s="4">
        <v>1480</v>
      </c>
      <c r="C228" s="4" t="str">
        <f t="shared" si="215"/>
        <v>urn:immetingen:parameter:id:1480</v>
      </c>
      <c r="D228" s="4" t="str">
        <f>IFERROR(IF(VLOOKUP($C228,'C'!$A$1:$AA$1998,4,FALSE)=0,IF(VLOOKUP($C228,'C'!$A$1:$AA$1998,7,FALSE)=0,IF(VLOOKUP($C228,'C'!$A$1:$AA$1998,10,FALSE)=0,IF(VLOOKUP($C228,'C'!$A$1:$AA$1998,13,FALSE)=0,IF(VLOOKUP($C228,'C'!$A$1:$AA$1998,16,FALSE)=0,VLOOKUP($C228,'C'!$A$1:$AA$1998,19,FALSE),VLOOKUP($C228,'C'!$A$1:$AA$1998,16,FALSE)),VLOOKUP($C228,'C'!$A$1:$AA$1998,13,FALSE)),VLOOKUP($C228,'C'!$A$1:$AA$1998,10,FALSE)),VLOOKUP($C228,'C'!$A$1:$AA$1998,7,FALSE)),VLOOKUP($C228,'C'!$A$1:$AA$1998,4,FALSE)),"")</f>
        <v/>
      </c>
      <c r="E228" s="4" t="str">
        <f>IFERROR(VLOOKUP($C228,'C'!$A$1:$AA$1998,2,FALSE),"")</f>
        <v/>
      </c>
      <c r="F228" s="4" t="str">
        <f>IFERROR(IF(VLOOKUP($C228,'C'!$A$1:$AA$1998,3,FALSE)=1,"&lt;",""),"")</f>
        <v/>
      </c>
      <c r="G228" s="4" t="str">
        <f>IFERROR(VLOOKUP($C228,'C'!$A$1:$AA$1998,5,FALSE),"")</f>
        <v/>
      </c>
      <c r="H228" s="4" t="str">
        <f>IFERROR(IF(VLOOKUP($C228,'C'!$A$1:$AA$1998,6,FALSE)=1,"&lt;",""),"")</f>
        <v/>
      </c>
      <c r="I228" s="4" t="str">
        <f>IFERROR(VLOOKUP($C228,'C'!$A$1:$AA$1998,8,FALSE), "")</f>
        <v/>
      </c>
      <c r="J228" s="4" t="str">
        <f>IFERROR(IF(VLOOKUP($C228,'C'!$A$1:$AA$1998,9,FALSE)=1,"&lt;",""),"")</f>
        <v/>
      </c>
      <c r="K228" s="4" t="str">
        <f>IFERROR(VLOOKUP($C228,'C'!$A$1:$AA$1998,11,FALSE),"")</f>
        <v/>
      </c>
      <c r="L228" s="4" t="str">
        <f>IFERROR(IF(VLOOKUP($C228,'C'!$A$1:$AA$1998,12,FALSE)=1,"&lt;",""),"")</f>
        <v/>
      </c>
      <c r="M228" s="4" t="str">
        <f>IFERROR(VLOOKUP($C228,'C'!$A$1:$AA$1998,14,FALSE),"")</f>
        <v/>
      </c>
      <c r="N228" s="4" t="str">
        <f>IFERROR(IF(VLOOKUP($C228,'C'!$A$1:$AA$1998,15,FALSE)=1,"&lt;",""),"")</f>
        <v/>
      </c>
      <c r="O228" s="4" t="str">
        <f>IFERROR(VLOOKUP($C228,'C'!$A$1:$AA$1998,17,FALSE),"")</f>
        <v/>
      </c>
      <c r="P228" s="4" t="str">
        <f>IFERROR(IF(VLOOKUP($C228,'C'!$A$1:$AA$1998,18,FALSE)=1,"&lt;",""),"")</f>
        <v/>
      </c>
      <c r="T228" s="4" t="str">
        <f t="shared" si="221"/>
        <v/>
      </c>
      <c r="U228" s="4" t="str">
        <f t="shared" si="222"/>
        <v/>
      </c>
      <c r="V228" s="4" t="str">
        <f t="shared" si="223"/>
        <v/>
      </c>
      <c r="W228" s="4" t="str">
        <f t="shared" si="224"/>
        <v/>
      </c>
      <c r="X228" s="4" t="str">
        <f t="shared" si="225"/>
        <v/>
      </c>
      <c r="Y228" s="4" t="str">
        <f t="shared" si="226"/>
        <v/>
      </c>
      <c r="Z228" s="4" t="str">
        <f t="shared" si="227"/>
        <v/>
      </c>
      <c r="AA228" s="4" t="str">
        <f t="shared" si="228"/>
        <v/>
      </c>
      <c r="AB228" s="4" t="str">
        <f t="shared" si="229"/>
        <v/>
      </c>
      <c r="AC228" s="4" t="str">
        <f t="shared" si="230"/>
        <v/>
      </c>
      <c r="AD228" s="4" t="str">
        <f t="shared" si="231"/>
        <v/>
      </c>
      <c r="AE228" s="4" t="str">
        <f t="shared" si="232"/>
        <v/>
      </c>
      <c r="AI228" s="4">
        <f>IFERROR(IF(VLOOKUP(B228,E!$B$1:$AZ$300,16,FALSE)=0,1000000,VLOOKUP(B228,E!$B$1:$AZ$300,16,FALSE)),1000000)</f>
        <v>1000000</v>
      </c>
      <c r="AO228" s="4" t="str">
        <f t="shared" si="234"/>
        <v/>
      </c>
      <c r="AR228" s="4" t="str">
        <f t="shared" si="210"/>
        <v/>
      </c>
      <c r="AU228" s="4" t="str">
        <f t="shared" si="211"/>
        <v/>
      </c>
      <c r="AX228" s="4" t="str">
        <f t="shared" si="212"/>
        <v/>
      </c>
      <c r="BA228" s="4" t="str">
        <f t="shared" si="213"/>
        <v/>
      </c>
      <c r="BD228" s="4" t="str">
        <f t="shared" si="214"/>
        <v/>
      </c>
      <c r="BJ228" s="4" t="str">
        <f t="shared" si="233"/>
        <v/>
      </c>
      <c r="BM228" s="4" t="str">
        <f t="shared" si="216"/>
        <v/>
      </c>
      <c r="BP228" s="4" t="str">
        <f t="shared" si="217"/>
        <v/>
      </c>
      <c r="BS228" s="4" t="str">
        <f t="shared" si="218"/>
        <v/>
      </c>
      <c r="BV228" s="4" t="str">
        <f t="shared" si="219"/>
        <v/>
      </c>
      <c r="BY228" s="4" t="str">
        <f t="shared" si="220"/>
        <v/>
      </c>
    </row>
    <row r="229" spans="1:79" x14ac:dyDescent="0.2">
      <c r="A229" s="4" t="s">
        <v>1643</v>
      </c>
      <c r="B229" s="4">
        <v>1481</v>
      </c>
      <c r="C229" s="4" t="str">
        <f t="shared" si="215"/>
        <v>urn:immetingen:parameter:id:1481</v>
      </c>
      <c r="D229" s="4" t="str">
        <f>IFERROR(IF(VLOOKUP($C229,'C'!$A$1:$AA$1998,4,FALSE)=0,IF(VLOOKUP($C229,'C'!$A$1:$AA$1998,7,FALSE)=0,IF(VLOOKUP($C229,'C'!$A$1:$AA$1998,10,FALSE)=0,IF(VLOOKUP($C229,'C'!$A$1:$AA$1998,13,FALSE)=0,IF(VLOOKUP($C229,'C'!$A$1:$AA$1998,16,FALSE)=0,VLOOKUP($C229,'C'!$A$1:$AA$1998,19,FALSE),VLOOKUP($C229,'C'!$A$1:$AA$1998,16,FALSE)),VLOOKUP($C229,'C'!$A$1:$AA$1998,13,FALSE)),VLOOKUP($C229,'C'!$A$1:$AA$1998,10,FALSE)),VLOOKUP($C229,'C'!$A$1:$AA$1998,7,FALSE)),VLOOKUP($C229,'C'!$A$1:$AA$1998,4,FALSE)),"")</f>
        <v/>
      </c>
      <c r="E229" s="4" t="str">
        <f>IFERROR(VLOOKUP($C229,'C'!$A$1:$AA$1998,2,FALSE),"")</f>
        <v/>
      </c>
      <c r="F229" s="4" t="str">
        <f>IFERROR(IF(VLOOKUP($C229,'C'!$A$1:$AA$1998,3,FALSE)=1,"&lt;",""),"")</f>
        <v/>
      </c>
      <c r="G229" s="4" t="str">
        <f>IFERROR(VLOOKUP($C229,'C'!$A$1:$AA$1998,5,FALSE),"")</f>
        <v/>
      </c>
      <c r="H229" s="4" t="str">
        <f>IFERROR(IF(VLOOKUP($C229,'C'!$A$1:$AA$1998,6,FALSE)=1,"&lt;",""),"")</f>
        <v/>
      </c>
      <c r="I229" s="4" t="str">
        <f>IFERROR(VLOOKUP($C229,'C'!$A$1:$AA$1998,8,FALSE), "")</f>
        <v/>
      </c>
      <c r="J229" s="4" t="str">
        <f>IFERROR(IF(VLOOKUP($C229,'C'!$A$1:$AA$1998,9,FALSE)=1,"&lt;",""),"")</f>
        <v/>
      </c>
      <c r="K229" s="4" t="str">
        <f>IFERROR(VLOOKUP($C229,'C'!$A$1:$AA$1998,11,FALSE),"")</f>
        <v/>
      </c>
      <c r="L229" s="4" t="str">
        <f>IFERROR(IF(VLOOKUP($C229,'C'!$A$1:$AA$1998,12,FALSE)=1,"&lt;",""),"")</f>
        <v/>
      </c>
      <c r="M229" s="4" t="str">
        <f>IFERROR(VLOOKUP($C229,'C'!$A$1:$AA$1998,14,FALSE),"")</f>
        <v/>
      </c>
      <c r="N229" s="4" t="str">
        <f>IFERROR(IF(VLOOKUP($C229,'C'!$A$1:$AA$1998,15,FALSE)=1,"&lt;",""),"")</f>
        <v/>
      </c>
      <c r="O229" s="4" t="str">
        <f>IFERROR(VLOOKUP($C229,'C'!$A$1:$AA$1998,17,FALSE),"")</f>
        <v/>
      </c>
      <c r="P229" s="4" t="str">
        <f>IFERROR(IF(VLOOKUP($C229,'C'!$A$1:$AA$1998,18,FALSE)=1,"&lt;",""),"")</f>
        <v/>
      </c>
      <c r="T229" s="4" t="str">
        <f t="shared" si="221"/>
        <v/>
      </c>
      <c r="U229" s="4" t="str">
        <f t="shared" si="222"/>
        <v/>
      </c>
      <c r="V229" s="4" t="str">
        <f t="shared" si="223"/>
        <v/>
      </c>
      <c r="W229" s="4" t="str">
        <f t="shared" si="224"/>
        <v/>
      </c>
      <c r="X229" s="4" t="str">
        <f t="shared" si="225"/>
        <v/>
      </c>
      <c r="Y229" s="4" t="str">
        <f t="shared" si="226"/>
        <v/>
      </c>
      <c r="Z229" s="4" t="str">
        <f t="shared" si="227"/>
        <v/>
      </c>
      <c r="AA229" s="4" t="str">
        <f t="shared" si="228"/>
        <v/>
      </c>
      <c r="AB229" s="4" t="str">
        <f t="shared" si="229"/>
        <v/>
      </c>
      <c r="AC229" s="4" t="str">
        <f t="shared" si="230"/>
        <v/>
      </c>
      <c r="AD229" s="4" t="str">
        <f t="shared" si="231"/>
        <v/>
      </c>
      <c r="AE229" s="4" t="str">
        <f t="shared" si="232"/>
        <v/>
      </c>
      <c r="AI229" s="4">
        <f>IFERROR(IF(VLOOKUP(B229,E!$B$1:$AZ$300,16,FALSE)=0,1000000,VLOOKUP(B229,E!$B$1:$AZ$300,16,FALSE)),1000000)</f>
        <v>1000000</v>
      </c>
      <c r="AO229" s="4" t="str">
        <f t="shared" si="234"/>
        <v/>
      </c>
      <c r="AR229" s="4" t="str">
        <f t="shared" si="210"/>
        <v/>
      </c>
      <c r="AU229" s="4" t="str">
        <f t="shared" si="211"/>
        <v/>
      </c>
      <c r="AX229" s="4" t="str">
        <f t="shared" si="212"/>
        <v/>
      </c>
      <c r="BA229" s="4" t="str">
        <f t="shared" si="213"/>
        <v/>
      </c>
      <c r="BD229" s="4" t="str">
        <f t="shared" si="214"/>
        <v/>
      </c>
      <c r="BJ229" s="4" t="str">
        <f t="shared" si="233"/>
        <v/>
      </c>
      <c r="BM229" s="4" t="str">
        <f t="shared" si="216"/>
        <v/>
      </c>
      <c r="BP229" s="4" t="str">
        <f t="shared" si="217"/>
        <v/>
      </c>
      <c r="BS229" s="4" t="str">
        <f t="shared" si="218"/>
        <v/>
      </c>
      <c r="BV229" s="4" t="str">
        <f t="shared" si="219"/>
        <v/>
      </c>
      <c r="BY229" s="4" t="str">
        <f t="shared" si="220"/>
        <v/>
      </c>
    </row>
    <row r="230" spans="1:79" x14ac:dyDescent="0.2">
      <c r="A230" s="4" t="s">
        <v>1644</v>
      </c>
      <c r="B230" s="4">
        <v>1524</v>
      </c>
      <c r="C230" s="4" t="str">
        <f t="shared" si="215"/>
        <v>urn:immetingen:parameter:id:1524</v>
      </c>
      <c r="D230" s="38">
        <v>14</v>
      </c>
      <c r="E230" s="4" t="str">
        <f>IFERROR(VLOOKUP($C230,'C'!$A$1:$AA$1998,2,FALSE),"")</f>
        <v/>
      </c>
      <c r="F230" s="4" t="str">
        <f>IFERROR(IF(VLOOKUP($C230,'C'!$A$1:$AA$1998,3,FALSE)=1,"&lt;",""),"")</f>
        <v/>
      </c>
      <c r="G230" s="4" t="str">
        <f>IFERROR(VLOOKUP($C230,'C'!$A$1:$AA$1998,5,FALSE),"")</f>
        <v/>
      </c>
      <c r="H230" s="4" t="str">
        <f>IFERROR(IF(VLOOKUP($C230,'C'!$A$1:$AA$1998,6,FALSE)=1,"&lt;",""),"")</f>
        <v/>
      </c>
      <c r="I230" s="4" t="str">
        <f>IFERROR(VLOOKUP($C230,'C'!$A$1:$AA$1998,8,FALSE), "")</f>
        <v/>
      </c>
      <c r="J230" s="4" t="str">
        <f>IFERROR(IF(VLOOKUP($C230,'C'!$A$1:$AA$1998,9,FALSE)=1,"&lt;",""),"")</f>
        <v/>
      </c>
      <c r="K230" s="4" t="str">
        <f>IFERROR(VLOOKUP($C230,'C'!$A$1:$AA$1998,11,FALSE),"")</f>
        <v/>
      </c>
      <c r="L230" s="4" t="str">
        <f>IFERROR(IF(VLOOKUP($C230,'C'!$A$1:$AA$1998,12,FALSE)=1,"&lt;",""),"")</f>
        <v/>
      </c>
      <c r="M230" s="4" t="str">
        <f>IFERROR(VLOOKUP($C230,'C'!$A$1:$AA$1998,14,FALSE),"")</f>
        <v/>
      </c>
      <c r="N230" s="4" t="str">
        <f>IFERROR(IF(VLOOKUP($C230,'C'!$A$1:$AA$1998,15,FALSE)=1,"&lt;",""),"")</f>
        <v/>
      </c>
      <c r="O230" s="4" t="str">
        <f>IFERROR(VLOOKUP($C230,'C'!$A$1:$AA$1998,17,FALSE),"")</f>
        <v/>
      </c>
      <c r="P230" s="4" t="str">
        <f>IFERROR(IF(VLOOKUP($C230,'C'!$A$1:$AA$1998,18,FALSE)=1,"&lt;",""),"")</f>
        <v/>
      </c>
      <c r="T230" s="4" t="str">
        <f t="shared" si="221"/>
        <v/>
      </c>
      <c r="U230" s="4" t="str">
        <f t="shared" si="222"/>
        <v/>
      </c>
      <c r="V230" s="4" t="str">
        <f t="shared" si="223"/>
        <v/>
      </c>
      <c r="W230" s="4" t="str">
        <f t="shared" si="224"/>
        <v/>
      </c>
      <c r="X230" s="4" t="str">
        <f t="shared" si="225"/>
        <v/>
      </c>
      <c r="Y230" s="4" t="str">
        <f t="shared" si="226"/>
        <v/>
      </c>
      <c r="Z230" s="4" t="str">
        <f t="shared" si="227"/>
        <v/>
      </c>
      <c r="AA230" s="4" t="str">
        <f t="shared" si="228"/>
        <v/>
      </c>
      <c r="AB230" s="4" t="str">
        <f t="shared" si="229"/>
        <v/>
      </c>
      <c r="AC230" s="4" t="str">
        <f t="shared" si="230"/>
        <v/>
      </c>
      <c r="AD230" s="4" t="str">
        <f t="shared" si="231"/>
        <v/>
      </c>
      <c r="AE230" s="4" t="str">
        <f t="shared" si="232"/>
        <v/>
      </c>
      <c r="AI230" s="4">
        <f>IFERROR(IF(VLOOKUP(B230,E!$B$1:$AZ$300,16,FALSE)=0,1000000,VLOOKUP(B230,E!$B$1:$AZ$300,16,FALSE)),1000000)</f>
        <v>1000000</v>
      </c>
      <c r="AO230" s="4" t="str">
        <f t="shared" si="234"/>
        <v/>
      </c>
      <c r="AR230" s="4" t="str">
        <f t="shared" si="210"/>
        <v/>
      </c>
      <c r="AU230" s="4" t="str">
        <f t="shared" si="211"/>
        <v/>
      </c>
      <c r="AX230" s="4" t="str">
        <f t="shared" si="212"/>
        <v/>
      </c>
      <c r="BA230" s="4" t="str">
        <f t="shared" si="213"/>
        <v/>
      </c>
      <c r="BD230" s="4" t="str">
        <f t="shared" si="214"/>
        <v/>
      </c>
      <c r="BJ230" s="4" t="str">
        <f t="shared" si="233"/>
        <v/>
      </c>
      <c r="BM230" s="4" t="str">
        <f t="shared" si="216"/>
        <v/>
      </c>
      <c r="BP230" s="4" t="str">
        <f t="shared" si="217"/>
        <v/>
      </c>
      <c r="BS230" s="4" t="str">
        <f t="shared" si="218"/>
        <v/>
      </c>
      <c r="BV230" s="4" t="str">
        <f t="shared" si="219"/>
        <v/>
      </c>
      <c r="BY230" s="4" t="str">
        <f t="shared" si="220"/>
        <v/>
      </c>
    </row>
    <row r="231" spans="1:79" x14ac:dyDescent="0.2">
      <c r="A231" s="4" t="s">
        <v>1849</v>
      </c>
      <c r="B231" s="4">
        <v>1525</v>
      </c>
      <c r="C231" s="4" t="str">
        <f t="shared" si="215"/>
        <v>urn:immetingen:parameter:id:1525</v>
      </c>
      <c r="D231" s="4" t="str">
        <f>IFERROR(IF(VLOOKUP($C231,'C'!$A$1:$AA$1998,4,FALSE)=0,IF(VLOOKUP($C231,'C'!$A$1:$AA$1998,7,FALSE)=0,IF(VLOOKUP($C231,'C'!$A$1:$AA$1998,10,FALSE)=0,IF(VLOOKUP($C231,'C'!$A$1:$AA$1998,13,FALSE)=0,IF(VLOOKUP($C231,'C'!$A$1:$AA$1998,16,FALSE)=0,VLOOKUP($C231,'C'!$A$1:$AA$1998,19,FALSE),VLOOKUP($C231,'C'!$A$1:$AA$1998,16,FALSE)),VLOOKUP($C231,'C'!$A$1:$AA$1998,13,FALSE)),VLOOKUP($C231,'C'!$A$1:$AA$1998,10,FALSE)),VLOOKUP($C231,'C'!$A$1:$AA$1998,7,FALSE)),VLOOKUP($C231,'C'!$A$1:$AA$1998,4,FALSE)),"")</f>
        <v/>
      </c>
      <c r="E231" s="4" t="str">
        <f>IFERROR(VLOOKUP($C231,'C'!$A$1:$AA$1998,2,FALSE),"")</f>
        <v/>
      </c>
      <c r="F231" s="4" t="str">
        <f>IFERROR(IF(VLOOKUP($C231,'C'!$A$1:$AA$1998,3,FALSE)=1,"&lt;",""),"")</f>
        <v/>
      </c>
      <c r="G231" s="4" t="str">
        <f>IFERROR(VLOOKUP($C231,'C'!$A$1:$AA$1998,5,FALSE),"")</f>
        <v/>
      </c>
      <c r="H231" s="4" t="str">
        <f>IFERROR(IF(VLOOKUP($C231,'C'!$A$1:$AA$1998,6,FALSE)=1,"&lt;",""),"")</f>
        <v/>
      </c>
      <c r="I231" s="4" t="str">
        <f>IFERROR(VLOOKUP($C231,'C'!$A$1:$AA$1998,8,FALSE), "")</f>
        <v/>
      </c>
      <c r="J231" s="4" t="str">
        <f>IFERROR(IF(VLOOKUP($C231,'C'!$A$1:$AA$1998,9,FALSE)=1,"&lt;",""),"")</f>
        <v/>
      </c>
      <c r="K231" s="4" t="str">
        <f>IFERROR(VLOOKUP($C231,'C'!$A$1:$AA$1998,11,FALSE),"")</f>
        <v/>
      </c>
      <c r="L231" s="4" t="str">
        <f>IFERROR(IF(VLOOKUP($C231,'C'!$A$1:$AA$1998,12,FALSE)=1,"&lt;",""),"")</f>
        <v/>
      </c>
      <c r="M231" s="4" t="str">
        <f>IFERROR(VLOOKUP($C231,'C'!$A$1:$AA$1998,14,FALSE),"")</f>
        <v/>
      </c>
      <c r="N231" s="4" t="str">
        <f>IFERROR(IF(VLOOKUP($C231,'C'!$A$1:$AA$1998,15,FALSE)=1,"&lt;",""),"")</f>
        <v/>
      </c>
      <c r="O231" s="4" t="str">
        <f>IFERROR(VLOOKUP($C231,'C'!$A$1:$AA$1998,17,FALSE),"")</f>
        <v/>
      </c>
      <c r="P231" s="4" t="str">
        <f>IFERROR(IF(VLOOKUP($C231,'C'!$A$1:$AA$1998,18,FALSE)=1,"&lt;",""),"")</f>
        <v/>
      </c>
      <c r="T231" s="4" t="str">
        <f t="shared" si="221"/>
        <v/>
      </c>
      <c r="U231" s="4" t="str">
        <f t="shared" si="222"/>
        <v/>
      </c>
      <c r="V231" s="4" t="str">
        <f t="shared" si="223"/>
        <v/>
      </c>
      <c r="W231" s="4" t="str">
        <f t="shared" si="224"/>
        <v/>
      </c>
      <c r="X231" s="4" t="str">
        <f t="shared" si="225"/>
        <v/>
      </c>
      <c r="Y231" s="4" t="str">
        <f t="shared" si="226"/>
        <v/>
      </c>
      <c r="Z231" s="4" t="str">
        <f t="shared" si="227"/>
        <v/>
      </c>
      <c r="AA231" s="4" t="str">
        <f t="shared" si="228"/>
        <v/>
      </c>
      <c r="AB231" s="4" t="str">
        <f t="shared" si="229"/>
        <v/>
      </c>
      <c r="AC231" s="4" t="str">
        <f t="shared" si="230"/>
        <v/>
      </c>
      <c r="AD231" s="4" t="str">
        <f t="shared" si="231"/>
        <v/>
      </c>
      <c r="AE231" s="4" t="str">
        <f t="shared" si="232"/>
        <v/>
      </c>
      <c r="AI231" s="4">
        <f>IFERROR(IF(VLOOKUP(B231,E!$B$1:$AZ$300,16,FALSE)=0,1000000,VLOOKUP(B231,E!$B$1:$AZ$300,16,FALSE)),1000000)</f>
        <v>1000000</v>
      </c>
      <c r="AO231" s="4" t="str">
        <f t="shared" si="234"/>
        <v/>
      </c>
      <c r="AR231" s="4" t="str">
        <f t="shared" si="210"/>
        <v/>
      </c>
      <c r="AU231" s="4" t="str">
        <f t="shared" si="211"/>
        <v/>
      </c>
      <c r="AX231" s="4" t="str">
        <f t="shared" si="212"/>
        <v/>
      </c>
      <c r="BA231" s="4" t="str">
        <f t="shared" si="213"/>
        <v/>
      </c>
      <c r="BD231" s="4" t="str">
        <f t="shared" si="214"/>
        <v/>
      </c>
      <c r="BJ231" s="4" t="str">
        <f t="shared" si="233"/>
        <v/>
      </c>
      <c r="BM231" s="4" t="str">
        <f t="shared" si="216"/>
        <v/>
      </c>
      <c r="BP231" s="4" t="str">
        <f t="shared" si="217"/>
        <v/>
      </c>
      <c r="BS231" s="4" t="str">
        <f t="shared" si="218"/>
        <v/>
      </c>
      <c r="BV231" s="4" t="str">
        <f t="shared" si="219"/>
        <v/>
      </c>
      <c r="BY231" s="4" t="str">
        <f t="shared" si="220"/>
        <v/>
      </c>
    </row>
    <row r="232" spans="1:79" x14ac:dyDescent="0.2">
      <c r="A232" s="4" t="s">
        <v>1850</v>
      </c>
      <c r="B232" s="4">
        <v>1586</v>
      </c>
      <c r="C232" s="4" t="str">
        <f t="shared" si="215"/>
        <v>urn:immetingen:parameter:id:1586</v>
      </c>
      <c r="D232" s="38" t="str">
        <f>D231</f>
        <v/>
      </c>
      <c r="E232" s="4" t="str">
        <f>IFERROR(VLOOKUP($C232,'C'!$A$1:$AA$1998,2,FALSE),"")</f>
        <v/>
      </c>
      <c r="F232" s="4" t="str">
        <f>IFERROR(IF(VLOOKUP($C232,'C'!$A$1:$AA$1998,3,FALSE)=1,"&lt;",""),"")</f>
        <v/>
      </c>
      <c r="G232" s="4" t="str">
        <f>IFERROR(VLOOKUP($C232,'C'!$A$1:$AA$1998,5,FALSE),"")</f>
        <v/>
      </c>
      <c r="H232" s="4" t="str">
        <f>IFERROR(IF(VLOOKUP($C232,'C'!$A$1:$AA$1998,6,FALSE)=1,"&lt;",""),"")</f>
        <v/>
      </c>
      <c r="I232" s="4" t="str">
        <f>IFERROR(VLOOKUP($C232,'C'!$A$1:$AA$1998,8,FALSE), "")</f>
        <v/>
      </c>
      <c r="J232" s="4" t="str">
        <f>IFERROR(IF(VLOOKUP($C232,'C'!$A$1:$AA$1998,9,FALSE)=1,"&lt;",""),"")</f>
        <v/>
      </c>
      <c r="K232" s="4" t="str">
        <f>IFERROR(VLOOKUP($C232,'C'!$A$1:$AA$1998,11,FALSE),"")</f>
        <v/>
      </c>
      <c r="L232" s="4" t="str">
        <f>IFERROR(IF(VLOOKUP($C232,'C'!$A$1:$AA$1998,12,FALSE)=1,"&lt;",""),"")</f>
        <v/>
      </c>
      <c r="M232" s="4" t="str">
        <f>IFERROR(VLOOKUP($C232,'C'!$A$1:$AA$1998,14,FALSE),"")</f>
        <v/>
      </c>
      <c r="N232" s="4" t="str">
        <f>IFERROR(IF(VLOOKUP($C232,'C'!$A$1:$AA$1998,15,FALSE)=1,"&lt;",""),"")</f>
        <v/>
      </c>
      <c r="O232" s="4" t="str">
        <f>IFERROR(VLOOKUP($C232,'C'!$A$1:$AA$1998,17,FALSE),"")</f>
        <v/>
      </c>
      <c r="P232" s="4" t="str">
        <f>IFERROR(IF(VLOOKUP($C232,'C'!$A$1:$AA$1998,18,FALSE)=1,"&lt;",""),"")</f>
        <v/>
      </c>
      <c r="T232" s="4" t="str">
        <f t="shared" si="221"/>
        <v/>
      </c>
      <c r="U232" s="4" t="str">
        <f t="shared" si="222"/>
        <v/>
      </c>
      <c r="V232" s="4" t="str">
        <f t="shared" si="223"/>
        <v/>
      </c>
      <c r="W232" s="4" t="str">
        <f t="shared" si="224"/>
        <v/>
      </c>
      <c r="X232" s="4" t="str">
        <f t="shared" si="225"/>
        <v/>
      </c>
      <c r="Y232" s="4" t="str">
        <f t="shared" si="226"/>
        <v/>
      </c>
      <c r="Z232" s="4" t="str">
        <f t="shared" si="227"/>
        <v/>
      </c>
      <c r="AA232" s="4" t="str">
        <f t="shared" si="228"/>
        <v/>
      </c>
      <c r="AB232" s="4" t="str">
        <f t="shared" si="229"/>
        <v/>
      </c>
      <c r="AC232" s="4" t="str">
        <f t="shared" si="230"/>
        <v/>
      </c>
      <c r="AD232" s="4" t="str">
        <f t="shared" si="231"/>
        <v/>
      </c>
      <c r="AE232" s="4" t="str">
        <f t="shared" si="232"/>
        <v/>
      </c>
      <c r="AI232" s="4">
        <f>IFERROR(IF(VLOOKUP(B232,E!$B$1:$AZ$300,16,FALSE)=0,1000000,VLOOKUP(B232,E!$B$1:$AZ$300,16,FALSE)),1000000)</f>
        <v>1000000</v>
      </c>
      <c r="AO232" s="4" t="str">
        <f t="shared" si="234"/>
        <v/>
      </c>
      <c r="AR232" s="4" t="str">
        <f t="shared" si="210"/>
        <v/>
      </c>
      <c r="AU232" s="4" t="str">
        <f t="shared" si="211"/>
        <v/>
      </c>
      <c r="AX232" s="4" t="str">
        <f t="shared" si="212"/>
        <v/>
      </c>
      <c r="BA232" s="4" t="str">
        <f t="shared" si="213"/>
        <v/>
      </c>
      <c r="BD232" s="4" t="str">
        <f t="shared" si="214"/>
        <v/>
      </c>
      <c r="BJ232" s="4" t="str">
        <f t="shared" si="233"/>
        <v/>
      </c>
      <c r="BM232" s="4" t="str">
        <f t="shared" si="216"/>
        <v/>
      </c>
      <c r="BP232" s="4" t="str">
        <f t="shared" si="217"/>
        <v/>
      </c>
      <c r="BS232" s="4" t="str">
        <f t="shared" si="218"/>
        <v/>
      </c>
      <c r="BV232" s="4" t="str">
        <f t="shared" si="219"/>
        <v/>
      </c>
      <c r="BY232" s="4" t="str">
        <f t="shared" si="220"/>
        <v/>
      </c>
    </row>
    <row r="233" spans="1:79" x14ac:dyDescent="0.2">
      <c r="A233" s="4" t="s">
        <v>1645</v>
      </c>
      <c r="B233" s="4">
        <v>1612</v>
      </c>
      <c r="C233" s="4" t="str">
        <f t="shared" si="215"/>
        <v>urn:immetingen:parameter:id:1612</v>
      </c>
      <c r="D233" s="13" t="str">
        <f>D231</f>
        <v/>
      </c>
      <c r="E233" s="4" t="str">
        <f>IFERROR(VLOOKUP($C233,'C'!$A$1:$AA$1998,2,FALSE),"")</f>
        <v/>
      </c>
      <c r="F233" s="4" t="str">
        <f>IFERROR(IF(VLOOKUP($C233,'C'!$A$1:$AA$1998,3,FALSE)=1,"&lt;",""),"")</f>
        <v/>
      </c>
      <c r="G233" s="4" t="str">
        <f>IFERROR(VLOOKUP($C233,'C'!$A$1:$AA$1998,5,FALSE),"")</f>
        <v/>
      </c>
      <c r="H233" s="4" t="str">
        <f>IFERROR(IF(VLOOKUP($C233,'C'!$A$1:$AA$1998,6,FALSE)=1,"&lt;",""),"")</f>
        <v/>
      </c>
      <c r="I233" s="4" t="str">
        <f>IFERROR(VLOOKUP($C233,'C'!$A$1:$AA$1998,8,FALSE), "")</f>
        <v/>
      </c>
      <c r="J233" s="4" t="str">
        <f>IFERROR(IF(VLOOKUP($C233,'C'!$A$1:$AA$1998,9,FALSE)=1,"&lt;",""),"")</f>
        <v/>
      </c>
      <c r="K233" s="4" t="str">
        <f>IFERROR(VLOOKUP($C233,'C'!$A$1:$AA$1998,11,FALSE),"")</f>
        <v/>
      </c>
      <c r="L233" s="4" t="str">
        <f>IFERROR(IF(VLOOKUP($C233,'C'!$A$1:$AA$1998,12,FALSE)=1,"&lt;",""),"")</f>
        <v/>
      </c>
      <c r="M233" s="4" t="str">
        <f>IFERROR(VLOOKUP($C233,'C'!$A$1:$AA$1998,14,FALSE),"")</f>
        <v/>
      </c>
      <c r="N233" s="4" t="str">
        <f>IFERROR(IF(VLOOKUP($C233,'C'!$A$1:$AA$1998,15,FALSE)=1,"&lt;",""),"")</f>
        <v/>
      </c>
      <c r="O233" s="4" t="str">
        <f>IFERROR(VLOOKUP($C233,'C'!$A$1:$AA$1998,17,FALSE),"")</f>
        <v/>
      </c>
      <c r="P233" s="4" t="str">
        <f>IFERROR(IF(VLOOKUP($C233,'C'!$A$1:$AA$1998,18,FALSE)=1,"&lt;",""),"")</f>
        <v/>
      </c>
      <c r="T233" s="4" t="str">
        <f t="shared" si="221"/>
        <v/>
      </c>
      <c r="U233" s="4" t="str">
        <f t="shared" si="222"/>
        <v/>
      </c>
      <c r="V233" s="4" t="str">
        <f t="shared" si="223"/>
        <v/>
      </c>
      <c r="W233" s="4" t="str">
        <f t="shared" si="224"/>
        <v/>
      </c>
      <c r="X233" s="4" t="str">
        <f t="shared" si="225"/>
        <v/>
      </c>
      <c r="Y233" s="4" t="str">
        <f t="shared" si="226"/>
        <v/>
      </c>
      <c r="Z233" s="4" t="str">
        <f t="shared" si="227"/>
        <v/>
      </c>
      <c r="AA233" s="4" t="str">
        <f t="shared" si="228"/>
        <v/>
      </c>
      <c r="AB233" s="4" t="str">
        <f t="shared" si="229"/>
        <v/>
      </c>
      <c r="AC233" s="4" t="str">
        <f t="shared" si="230"/>
        <v/>
      </c>
      <c r="AD233" s="4" t="str">
        <f t="shared" si="231"/>
        <v/>
      </c>
      <c r="AE233" s="4" t="str">
        <f t="shared" si="232"/>
        <v/>
      </c>
      <c r="AI233" s="4">
        <f>IFERROR(IF(VLOOKUP(B233,E!$B$1:$AZ$300,16,FALSE)=0,1000000,VLOOKUP(B233,E!$B$1:$AZ$300,16,FALSE)),1000000)</f>
        <v>1000000</v>
      </c>
      <c r="AO233" s="4" t="str">
        <f t="shared" si="234"/>
        <v/>
      </c>
      <c r="AR233" s="4" t="str">
        <f t="shared" si="210"/>
        <v/>
      </c>
      <c r="AU233" s="4" t="str">
        <f t="shared" si="211"/>
        <v/>
      </c>
      <c r="AX233" s="4" t="str">
        <f t="shared" si="212"/>
        <v/>
      </c>
      <c r="BA233" s="4" t="str">
        <f t="shared" si="213"/>
        <v/>
      </c>
      <c r="BD233" s="4" t="str">
        <f t="shared" si="214"/>
        <v/>
      </c>
      <c r="BI233" s="13"/>
      <c r="BJ233" s="4" t="str">
        <f t="shared" si="233"/>
        <v/>
      </c>
      <c r="BK233" s="13"/>
      <c r="BL233" s="13"/>
      <c r="BM233" s="4" t="str">
        <f t="shared" si="216"/>
        <v/>
      </c>
      <c r="BN233" s="13"/>
      <c r="BO233" s="13"/>
      <c r="BP233" s="4" t="str">
        <f t="shared" si="217"/>
        <v/>
      </c>
      <c r="BQ233" s="13"/>
      <c r="BR233" s="13"/>
      <c r="BS233" s="4" t="str">
        <f t="shared" si="218"/>
        <v/>
      </c>
      <c r="BT233" s="13"/>
      <c r="BU233" s="13"/>
      <c r="BV233" s="4" t="str">
        <f t="shared" si="219"/>
        <v/>
      </c>
      <c r="BW233" s="13"/>
      <c r="BX233" s="13"/>
      <c r="BY233" s="4" t="str">
        <f t="shared" si="220"/>
        <v/>
      </c>
      <c r="BZ233" s="13"/>
      <c r="CA233" s="13"/>
    </row>
    <row r="234" spans="1:79" x14ac:dyDescent="0.2">
      <c r="A234" s="4" t="s">
        <v>1646</v>
      </c>
      <c r="B234" s="4">
        <v>361</v>
      </c>
      <c r="C234" s="4" t="str">
        <f t="shared" si="215"/>
        <v>urn:immetingen:parameter:id:361</v>
      </c>
      <c r="D234" s="4" t="str">
        <f>IFERROR(IF(VLOOKUP($C234,'C'!$A$1:$AA$1998,4,FALSE)=0,IF(VLOOKUP($C234,'C'!$A$1:$AA$1998,7,FALSE)=0,IF(VLOOKUP($C234,'C'!$A$1:$AA$1998,10,FALSE)=0,IF(VLOOKUP($C234,'C'!$A$1:$AA$1998,13,FALSE)=0,IF(VLOOKUP($C234,'C'!$A$1:$AA$1998,16,FALSE)=0,VLOOKUP($C234,'C'!$A$1:$AA$1998,19,FALSE),VLOOKUP($C234,'C'!$A$1:$AA$1998,16,FALSE)),VLOOKUP($C234,'C'!$A$1:$AA$1998,13,FALSE)),VLOOKUP($C234,'C'!$A$1:$AA$1998,10,FALSE)),VLOOKUP($C234,'C'!$A$1:$AA$1998,7,FALSE)),VLOOKUP($C234,'C'!$A$1:$AA$1998,4,FALSE)),"")</f>
        <v/>
      </c>
      <c r="E234" s="4" t="str">
        <f>IFERROR(VLOOKUP($C234,'C'!$A$1:$AA$1998,2,FALSE),"")</f>
        <v/>
      </c>
      <c r="F234" s="4" t="str">
        <f>IFERROR(IF(VLOOKUP($C234,'C'!$A$1:$AA$1998,3,FALSE)=1,"&lt;",""),"")</f>
        <v/>
      </c>
      <c r="G234" s="4" t="str">
        <f>IFERROR(VLOOKUP($C234,'C'!$A$1:$AA$1998,5,FALSE),"")</f>
        <v/>
      </c>
      <c r="H234" s="4" t="str">
        <f>IFERROR(IF(VLOOKUP($C234,'C'!$A$1:$AA$1998,6,FALSE)=1,"&lt;",""),"")</f>
        <v/>
      </c>
      <c r="I234" s="4" t="str">
        <f>IFERROR(VLOOKUP($C234,'C'!$A$1:$AA$1998,8,FALSE), "")</f>
        <v/>
      </c>
      <c r="J234" s="4" t="str">
        <f>IFERROR(IF(VLOOKUP($C234,'C'!$A$1:$AA$1998,9,FALSE)=1,"&lt;",""),"")</f>
        <v/>
      </c>
      <c r="K234" s="4" t="str">
        <f>IFERROR(VLOOKUP($C234,'C'!$A$1:$AA$1998,11,FALSE),"")</f>
        <v/>
      </c>
      <c r="L234" s="4" t="str">
        <f>IFERROR(IF(VLOOKUP($C234,'C'!$A$1:$AA$1998,12,FALSE)=1,"&lt;",""),"")</f>
        <v/>
      </c>
      <c r="M234" s="4" t="str">
        <f>IFERROR(VLOOKUP($C234,'C'!$A$1:$AA$1998,14,FALSE),"")</f>
        <v/>
      </c>
      <c r="N234" s="4" t="str">
        <f>IFERROR(IF(VLOOKUP($C234,'C'!$A$1:$AA$1998,15,FALSE)=1,"&lt;",""),"")</f>
        <v/>
      </c>
      <c r="O234" s="4" t="str">
        <f>IFERROR(VLOOKUP($C234,'C'!$A$1:$AA$1998,17,FALSE),"")</f>
        <v/>
      </c>
      <c r="P234" s="4" t="str">
        <f>IFERROR(IF(VLOOKUP($C234,'C'!$A$1:$AA$1998,18,FALSE)=1,"&lt;",""),"")</f>
        <v/>
      </c>
      <c r="T234" s="4" t="str">
        <f t="shared" si="221"/>
        <v/>
      </c>
      <c r="U234" s="4" t="str">
        <f t="shared" si="222"/>
        <v/>
      </c>
      <c r="V234" s="4" t="str">
        <f t="shared" si="223"/>
        <v/>
      </c>
      <c r="W234" s="4" t="str">
        <f t="shared" si="224"/>
        <v/>
      </c>
      <c r="X234" s="4" t="str">
        <f t="shared" si="225"/>
        <v/>
      </c>
      <c r="Y234" s="4" t="str">
        <f t="shared" si="226"/>
        <v/>
      </c>
      <c r="Z234" s="4" t="str">
        <f t="shared" si="227"/>
        <v/>
      </c>
      <c r="AA234" s="4" t="str">
        <f t="shared" si="228"/>
        <v/>
      </c>
      <c r="AB234" s="4" t="str">
        <f t="shared" si="229"/>
        <v/>
      </c>
      <c r="AC234" s="4" t="str">
        <f t="shared" si="230"/>
        <v/>
      </c>
      <c r="AD234" s="4" t="str">
        <f t="shared" si="231"/>
        <v/>
      </c>
      <c r="AE234" s="4" t="str">
        <f t="shared" si="232"/>
        <v/>
      </c>
      <c r="AI234" s="4">
        <f>IFERROR(IF(VLOOKUP(B234,E!$B$1:$AZ$300,16,FALSE)=0,1000000,VLOOKUP(B234,E!$B$1:$AZ$300,16,FALSE)),1000000)</f>
        <v>1000000000</v>
      </c>
      <c r="AO234" s="4" t="str">
        <f t="shared" si="234"/>
        <v/>
      </c>
      <c r="AR234" s="4" t="str">
        <f t="shared" si="210"/>
        <v/>
      </c>
      <c r="AU234" s="4" t="str">
        <f t="shared" si="211"/>
        <v/>
      </c>
      <c r="AX234" s="4" t="str">
        <f t="shared" si="212"/>
        <v/>
      </c>
      <c r="BA234" s="4" t="str">
        <f t="shared" si="213"/>
        <v/>
      </c>
      <c r="BD234" s="4" t="str">
        <f t="shared" si="214"/>
        <v/>
      </c>
      <c r="BJ234" s="4" t="str">
        <f t="shared" si="233"/>
        <v/>
      </c>
      <c r="BM234" s="4" t="str">
        <f t="shared" si="216"/>
        <v/>
      </c>
      <c r="BP234" s="4" t="str">
        <f t="shared" si="217"/>
        <v/>
      </c>
      <c r="BS234" s="4" t="str">
        <f t="shared" si="218"/>
        <v/>
      </c>
      <c r="BV234" s="4" t="str">
        <f t="shared" si="219"/>
        <v/>
      </c>
      <c r="BY234" s="4" t="str">
        <f t="shared" si="220"/>
        <v/>
      </c>
    </row>
    <row r="235" spans="1:79" x14ac:dyDescent="0.2">
      <c r="A235" s="4" t="s">
        <v>1647</v>
      </c>
      <c r="B235" s="4">
        <v>382</v>
      </c>
      <c r="C235" s="4" t="str">
        <f t="shared" si="215"/>
        <v>urn:immetingen:parameter:id:382</v>
      </c>
      <c r="D235" s="4" t="str">
        <f>IFERROR(IF(VLOOKUP($C235,'C'!$A$1:$AA$1998,4,FALSE)=0,IF(VLOOKUP($C235,'C'!$A$1:$AA$1998,7,FALSE)=0,IF(VLOOKUP($C235,'C'!$A$1:$AA$1998,10,FALSE)=0,IF(VLOOKUP($C235,'C'!$A$1:$AA$1998,13,FALSE)=0,IF(VLOOKUP($C235,'C'!$A$1:$AA$1998,16,FALSE)=0,VLOOKUP($C235,'C'!$A$1:$AA$1998,19,FALSE),VLOOKUP($C235,'C'!$A$1:$AA$1998,16,FALSE)),VLOOKUP($C235,'C'!$A$1:$AA$1998,13,FALSE)),VLOOKUP($C235,'C'!$A$1:$AA$1998,10,FALSE)),VLOOKUP($C235,'C'!$A$1:$AA$1998,7,FALSE)),VLOOKUP($C235,'C'!$A$1:$AA$1998,4,FALSE)),"")</f>
        <v/>
      </c>
      <c r="E235" s="4" t="str">
        <f>IFERROR(VLOOKUP($C235,'C'!$A$1:$AA$1998,2,FALSE),"")</f>
        <v/>
      </c>
      <c r="F235" s="4" t="str">
        <f>IFERROR(IF(VLOOKUP($C235,'C'!$A$1:$AA$1998,3,FALSE)=1,"&lt;",""),"")</f>
        <v/>
      </c>
      <c r="G235" s="4" t="str">
        <f>IFERROR(VLOOKUP($C235,'C'!$A$1:$AA$1998,5,FALSE),"")</f>
        <v/>
      </c>
      <c r="H235" s="4" t="str">
        <f>IFERROR(IF(VLOOKUP($C235,'C'!$A$1:$AA$1998,6,FALSE)=1,"&lt;",""),"")</f>
        <v/>
      </c>
      <c r="I235" s="4" t="str">
        <f>IFERROR(VLOOKUP($C235,'C'!$A$1:$AA$1998,8,FALSE), "")</f>
        <v/>
      </c>
      <c r="J235" s="4" t="str">
        <f>IFERROR(IF(VLOOKUP($C235,'C'!$A$1:$AA$1998,9,FALSE)=1,"&lt;",""),"")</f>
        <v/>
      </c>
      <c r="K235" s="4" t="str">
        <f>IFERROR(VLOOKUP($C235,'C'!$A$1:$AA$1998,11,FALSE),"")</f>
        <v/>
      </c>
      <c r="L235" s="4" t="str">
        <f>IFERROR(IF(VLOOKUP($C235,'C'!$A$1:$AA$1998,12,FALSE)=1,"&lt;",""),"")</f>
        <v/>
      </c>
      <c r="M235" s="4" t="str">
        <f>IFERROR(VLOOKUP($C235,'C'!$A$1:$AA$1998,14,FALSE),"")</f>
        <v/>
      </c>
      <c r="N235" s="4" t="str">
        <f>IFERROR(IF(VLOOKUP($C235,'C'!$A$1:$AA$1998,15,FALSE)=1,"&lt;",""),"")</f>
        <v/>
      </c>
      <c r="O235" s="4" t="str">
        <f>IFERROR(VLOOKUP($C235,'C'!$A$1:$AA$1998,17,FALSE),"")</f>
        <v/>
      </c>
      <c r="P235" s="4" t="str">
        <f>IFERROR(IF(VLOOKUP($C235,'C'!$A$1:$AA$1998,18,FALSE)=1,"&lt;",""),"")</f>
        <v/>
      </c>
      <c r="T235" s="4" t="str">
        <f t="shared" si="221"/>
        <v/>
      </c>
      <c r="U235" s="4" t="str">
        <f t="shared" si="222"/>
        <v/>
      </c>
      <c r="V235" s="4" t="str">
        <f t="shared" si="223"/>
        <v/>
      </c>
      <c r="W235" s="4" t="str">
        <f t="shared" si="224"/>
        <v/>
      </c>
      <c r="X235" s="4" t="str">
        <f t="shared" si="225"/>
        <v/>
      </c>
      <c r="Y235" s="4" t="str">
        <f t="shared" si="226"/>
        <v/>
      </c>
      <c r="Z235" s="4" t="str">
        <f t="shared" si="227"/>
        <v/>
      </c>
      <c r="AA235" s="4" t="str">
        <f t="shared" si="228"/>
        <v/>
      </c>
      <c r="AB235" s="4" t="str">
        <f t="shared" si="229"/>
        <v/>
      </c>
      <c r="AC235" s="4" t="str">
        <f t="shared" si="230"/>
        <v/>
      </c>
      <c r="AD235" s="4" t="str">
        <f t="shared" si="231"/>
        <v/>
      </c>
      <c r="AE235" s="4" t="str">
        <f t="shared" si="232"/>
        <v/>
      </c>
      <c r="AI235" s="4">
        <f>IFERROR(IF(VLOOKUP(B235,E!$B$1:$AZ$300,16,FALSE)=0,1000000,VLOOKUP(B235,E!$B$1:$AZ$300,16,FALSE)),1000000)</f>
        <v>1000000000</v>
      </c>
      <c r="AO235" s="4" t="str">
        <f t="shared" si="234"/>
        <v/>
      </c>
      <c r="AR235" s="4" t="str">
        <f t="shared" si="210"/>
        <v/>
      </c>
      <c r="AU235" s="4" t="str">
        <f t="shared" si="211"/>
        <v/>
      </c>
      <c r="AX235" s="4" t="str">
        <f t="shared" si="212"/>
        <v/>
      </c>
      <c r="BA235" s="4" t="str">
        <f t="shared" si="213"/>
        <v/>
      </c>
      <c r="BD235" s="4" t="str">
        <f t="shared" si="214"/>
        <v/>
      </c>
      <c r="BJ235" s="4" t="str">
        <f t="shared" si="233"/>
        <v/>
      </c>
      <c r="BM235" s="4" t="str">
        <f t="shared" si="216"/>
        <v/>
      </c>
      <c r="BP235" s="4" t="str">
        <f t="shared" si="217"/>
        <v/>
      </c>
      <c r="BS235" s="4" t="str">
        <f t="shared" si="218"/>
        <v/>
      </c>
      <c r="BV235" s="4" t="str">
        <f t="shared" si="219"/>
        <v/>
      </c>
      <c r="BY235" s="4" t="str">
        <f t="shared" si="220"/>
        <v/>
      </c>
    </row>
    <row r="236" spans="1:79" x14ac:dyDescent="0.2">
      <c r="A236" s="4" t="s">
        <v>1648</v>
      </c>
      <c r="B236" s="4">
        <v>642</v>
      </c>
      <c r="C236" s="4" t="str">
        <f t="shared" si="215"/>
        <v>urn:immetingen:parameter:id:642</v>
      </c>
      <c r="D236" s="4" t="str">
        <f>IFERROR(IF(VLOOKUP($C236,'C'!$A$1:$AA$1998,4,FALSE)=0,IF(VLOOKUP($C236,'C'!$A$1:$AA$1998,7,FALSE)=0,IF(VLOOKUP($C236,'C'!$A$1:$AA$1998,10,FALSE)=0,IF(VLOOKUP($C236,'C'!$A$1:$AA$1998,13,FALSE)=0,IF(VLOOKUP($C236,'C'!$A$1:$AA$1998,16,FALSE)=0,VLOOKUP($C236,'C'!$A$1:$AA$1998,19,FALSE),VLOOKUP($C236,'C'!$A$1:$AA$1998,16,FALSE)),VLOOKUP($C236,'C'!$A$1:$AA$1998,13,FALSE)),VLOOKUP($C236,'C'!$A$1:$AA$1998,10,FALSE)),VLOOKUP($C236,'C'!$A$1:$AA$1998,7,FALSE)),VLOOKUP($C236,'C'!$A$1:$AA$1998,4,FALSE)),"")</f>
        <v/>
      </c>
      <c r="E236" s="4" t="str">
        <f>IFERROR(VLOOKUP($C236,'C'!$A$1:$AA$1998,2,FALSE),"")</f>
        <v/>
      </c>
      <c r="F236" s="4" t="str">
        <f>IFERROR(IF(VLOOKUP($C236,'C'!$A$1:$AA$1998,3,FALSE)=1,"&lt;",""),"")</f>
        <v/>
      </c>
      <c r="G236" s="4" t="str">
        <f>IFERROR(VLOOKUP($C236,'C'!$A$1:$AA$1998,5,FALSE),"")</f>
        <v/>
      </c>
      <c r="H236" s="4" t="str">
        <f>IFERROR(IF(VLOOKUP($C236,'C'!$A$1:$AA$1998,6,FALSE)=1,"&lt;",""),"")</f>
        <v/>
      </c>
      <c r="I236" s="4" t="str">
        <f>IFERROR(VLOOKUP($C236,'C'!$A$1:$AA$1998,8,FALSE), "")</f>
        <v/>
      </c>
      <c r="J236" s="4" t="str">
        <f>IFERROR(IF(VLOOKUP($C236,'C'!$A$1:$AA$1998,9,FALSE)=1,"&lt;",""),"")</f>
        <v/>
      </c>
      <c r="K236" s="4" t="str">
        <f>IFERROR(VLOOKUP($C236,'C'!$A$1:$AA$1998,11,FALSE),"")</f>
        <v/>
      </c>
      <c r="L236" s="4" t="str">
        <f>IFERROR(IF(VLOOKUP($C236,'C'!$A$1:$AA$1998,12,FALSE)=1,"&lt;",""),"")</f>
        <v/>
      </c>
      <c r="M236" s="4" t="str">
        <f>IFERROR(VLOOKUP($C236,'C'!$A$1:$AA$1998,14,FALSE),"")</f>
        <v/>
      </c>
      <c r="N236" s="4" t="str">
        <f>IFERROR(IF(VLOOKUP($C236,'C'!$A$1:$AA$1998,15,FALSE)=1,"&lt;",""),"")</f>
        <v/>
      </c>
      <c r="O236" s="4" t="str">
        <f>IFERROR(VLOOKUP($C236,'C'!$A$1:$AA$1998,17,FALSE),"")</f>
        <v/>
      </c>
      <c r="P236" s="4" t="str">
        <f>IFERROR(IF(VLOOKUP($C236,'C'!$A$1:$AA$1998,18,FALSE)=1,"&lt;",""),"")</f>
        <v/>
      </c>
      <c r="T236" s="4" t="str">
        <f t="shared" si="221"/>
        <v/>
      </c>
      <c r="U236" s="4" t="str">
        <f t="shared" si="222"/>
        <v/>
      </c>
      <c r="V236" s="4" t="str">
        <f t="shared" si="223"/>
        <v/>
      </c>
      <c r="W236" s="4" t="str">
        <f t="shared" si="224"/>
        <v/>
      </c>
      <c r="X236" s="4" t="str">
        <f t="shared" si="225"/>
        <v/>
      </c>
      <c r="Y236" s="4" t="str">
        <f t="shared" si="226"/>
        <v/>
      </c>
      <c r="Z236" s="4" t="str">
        <f t="shared" si="227"/>
        <v/>
      </c>
      <c r="AA236" s="4" t="str">
        <f t="shared" si="228"/>
        <v/>
      </c>
      <c r="AB236" s="4" t="str">
        <f t="shared" si="229"/>
        <v/>
      </c>
      <c r="AC236" s="4" t="str">
        <f t="shared" si="230"/>
        <v/>
      </c>
      <c r="AD236" s="4" t="str">
        <f t="shared" si="231"/>
        <v/>
      </c>
      <c r="AE236" s="4" t="str">
        <f t="shared" si="232"/>
        <v/>
      </c>
      <c r="AI236" s="4">
        <f>IFERROR(IF(VLOOKUP(B236,E!$B$1:$AZ$300,16,FALSE)=0,1000000,VLOOKUP(B236,E!$B$1:$AZ$300,16,FALSE)),1000000)</f>
        <v>1000000000</v>
      </c>
      <c r="AO236" s="4" t="str">
        <f t="shared" si="234"/>
        <v/>
      </c>
      <c r="AR236" s="4" t="str">
        <f t="shared" si="210"/>
        <v/>
      </c>
      <c r="AU236" s="4" t="str">
        <f t="shared" si="211"/>
        <v/>
      </c>
      <c r="AX236" s="4" t="str">
        <f t="shared" si="212"/>
        <v/>
      </c>
      <c r="BA236" s="4" t="str">
        <f t="shared" si="213"/>
        <v/>
      </c>
      <c r="BD236" s="4" t="str">
        <f t="shared" si="214"/>
        <v/>
      </c>
      <c r="BJ236" s="4" t="str">
        <f t="shared" si="233"/>
        <v/>
      </c>
      <c r="BM236" s="4" t="str">
        <f t="shared" si="216"/>
        <v/>
      </c>
      <c r="BP236" s="4" t="str">
        <f t="shared" si="217"/>
        <v/>
      </c>
      <c r="BS236" s="4" t="str">
        <f t="shared" si="218"/>
        <v/>
      </c>
      <c r="BV236" s="4" t="str">
        <f t="shared" si="219"/>
        <v/>
      </c>
      <c r="BY236" s="4" t="str">
        <f t="shared" si="220"/>
        <v/>
      </c>
    </row>
    <row r="237" spans="1:79" x14ac:dyDescent="0.2">
      <c r="A237" s="4" t="s">
        <v>1649</v>
      </c>
      <c r="B237" s="4">
        <v>661</v>
      </c>
      <c r="C237" s="4" t="str">
        <f t="shared" si="215"/>
        <v>urn:immetingen:parameter:id:661</v>
      </c>
      <c r="D237" s="4" t="str">
        <f>IFERROR(IF(VLOOKUP($C237,'C'!$A$1:$AA$1998,4,FALSE)=0,IF(VLOOKUP($C237,'C'!$A$1:$AA$1998,7,FALSE)=0,IF(VLOOKUP($C237,'C'!$A$1:$AA$1998,10,FALSE)=0,IF(VLOOKUP($C237,'C'!$A$1:$AA$1998,13,FALSE)=0,IF(VLOOKUP($C237,'C'!$A$1:$AA$1998,16,FALSE)=0,VLOOKUP($C237,'C'!$A$1:$AA$1998,19,FALSE),VLOOKUP($C237,'C'!$A$1:$AA$1998,16,FALSE)),VLOOKUP($C237,'C'!$A$1:$AA$1998,13,FALSE)),VLOOKUP($C237,'C'!$A$1:$AA$1998,10,FALSE)),VLOOKUP($C237,'C'!$A$1:$AA$1998,7,FALSE)),VLOOKUP($C237,'C'!$A$1:$AA$1998,4,FALSE)),"")</f>
        <v/>
      </c>
      <c r="E237" s="4" t="str">
        <f>IFERROR(VLOOKUP($C237,'C'!$A$1:$AA$1998,2,FALSE),"")</f>
        <v/>
      </c>
      <c r="F237" s="4" t="str">
        <f>IFERROR(IF(VLOOKUP($C237,'C'!$A$1:$AA$1998,3,FALSE)=1,"&lt;",""),"")</f>
        <v/>
      </c>
      <c r="G237" s="4" t="str">
        <f>IFERROR(VLOOKUP($C237,'C'!$A$1:$AA$1998,5,FALSE),"")</f>
        <v/>
      </c>
      <c r="H237" s="4" t="str">
        <f>IFERROR(IF(VLOOKUP($C237,'C'!$A$1:$AA$1998,6,FALSE)=1,"&lt;",""),"")</f>
        <v/>
      </c>
      <c r="I237" s="4" t="str">
        <f>IFERROR(VLOOKUP($C237,'C'!$A$1:$AA$1998,8,FALSE), "")</f>
        <v/>
      </c>
      <c r="J237" s="4" t="str">
        <f>IFERROR(IF(VLOOKUP($C237,'C'!$A$1:$AA$1998,9,FALSE)=1,"&lt;",""),"")</f>
        <v/>
      </c>
      <c r="K237" s="4" t="str">
        <f>IFERROR(VLOOKUP($C237,'C'!$A$1:$AA$1998,11,FALSE),"")</f>
        <v/>
      </c>
      <c r="L237" s="4" t="str">
        <f>IFERROR(IF(VLOOKUP($C237,'C'!$A$1:$AA$1998,12,FALSE)=1,"&lt;",""),"")</f>
        <v/>
      </c>
      <c r="M237" s="4" t="str">
        <f>IFERROR(VLOOKUP($C237,'C'!$A$1:$AA$1998,14,FALSE),"")</f>
        <v/>
      </c>
      <c r="N237" s="4" t="str">
        <f>IFERROR(IF(VLOOKUP($C237,'C'!$A$1:$AA$1998,15,FALSE)=1,"&lt;",""),"")</f>
        <v/>
      </c>
      <c r="O237" s="4" t="str">
        <f>IFERROR(VLOOKUP($C237,'C'!$A$1:$AA$1998,17,FALSE),"")</f>
        <v/>
      </c>
      <c r="P237" s="4" t="str">
        <f>IFERROR(IF(VLOOKUP($C237,'C'!$A$1:$AA$1998,18,FALSE)=1,"&lt;",""),"")</f>
        <v/>
      </c>
      <c r="T237" s="4" t="str">
        <f t="shared" si="221"/>
        <v/>
      </c>
      <c r="U237" s="4" t="str">
        <f t="shared" si="222"/>
        <v/>
      </c>
      <c r="V237" s="4" t="str">
        <f t="shared" si="223"/>
        <v/>
      </c>
      <c r="W237" s="4" t="str">
        <f t="shared" si="224"/>
        <v/>
      </c>
      <c r="X237" s="4" t="str">
        <f t="shared" si="225"/>
        <v/>
      </c>
      <c r="Y237" s="4" t="str">
        <f t="shared" si="226"/>
        <v/>
      </c>
      <c r="Z237" s="4" t="str">
        <f t="shared" si="227"/>
        <v/>
      </c>
      <c r="AA237" s="4" t="str">
        <f t="shared" si="228"/>
        <v/>
      </c>
      <c r="AB237" s="4" t="str">
        <f t="shared" si="229"/>
        <v/>
      </c>
      <c r="AC237" s="4" t="str">
        <f t="shared" si="230"/>
        <v/>
      </c>
      <c r="AD237" s="4" t="str">
        <f t="shared" si="231"/>
        <v/>
      </c>
      <c r="AE237" s="4" t="str">
        <f t="shared" si="232"/>
        <v/>
      </c>
      <c r="AI237" s="4">
        <f>IFERROR(IF(VLOOKUP(B237,E!$B$1:$AZ$300,16,FALSE)=0,1000000,VLOOKUP(B237,E!$B$1:$AZ$300,16,FALSE)),1000000)</f>
        <v>1000000000</v>
      </c>
      <c r="AO237" s="4" t="str">
        <f t="shared" si="234"/>
        <v/>
      </c>
      <c r="AR237" s="4" t="str">
        <f t="shared" si="210"/>
        <v/>
      </c>
      <c r="AU237" s="4" t="str">
        <f t="shared" si="211"/>
        <v/>
      </c>
      <c r="AX237" s="4" t="str">
        <f t="shared" si="212"/>
        <v/>
      </c>
      <c r="BA237" s="4" t="str">
        <f t="shared" si="213"/>
        <v/>
      </c>
      <c r="BD237" s="4" t="str">
        <f t="shared" si="214"/>
        <v/>
      </c>
      <c r="BJ237" s="4" t="str">
        <f t="shared" si="233"/>
        <v/>
      </c>
      <c r="BM237" s="4" t="str">
        <f t="shared" si="216"/>
        <v/>
      </c>
      <c r="BP237" s="4" t="str">
        <f t="shared" si="217"/>
        <v/>
      </c>
      <c r="BS237" s="4" t="str">
        <f t="shared" si="218"/>
        <v/>
      </c>
      <c r="BV237" s="4" t="str">
        <f t="shared" si="219"/>
        <v/>
      </c>
      <c r="BY237" s="4" t="str">
        <f t="shared" si="220"/>
        <v/>
      </c>
    </row>
    <row r="238" spans="1:79" x14ac:dyDescent="0.2">
      <c r="A238" s="4" t="s">
        <v>1787</v>
      </c>
      <c r="B238" s="4">
        <v>577</v>
      </c>
      <c r="C238" s="4" t="str">
        <f t="shared" si="215"/>
        <v>urn:immetingen:parameter:id:577</v>
      </c>
      <c r="D238" s="4" t="str">
        <f>IFERROR(IF(VLOOKUP($C238,'C'!$A$1:$AA$1998,4,FALSE)=0,IF(VLOOKUP($C238,'C'!$A$1:$AA$1998,7,FALSE)=0,IF(VLOOKUP($C238,'C'!$A$1:$AA$1998,10,FALSE)=0,IF(VLOOKUP($C238,'C'!$A$1:$AA$1998,13,FALSE)=0,IF(VLOOKUP($C238,'C'!$A$1:$AA$1998,16,FALSE)=0,VLOOKUP($C238,'C'!$A$1:$AA$1998,19,FALSE),VLOOKUP($C238,'C'!$A$1:$AA$1998,16,FALSE)),VLOOKUP($C238,'C'!$A$1:$AA$1998,13,FALSE)),VLOOKUP($C238,'C'!$A$1:$AA$1998,10,FALSE)),VLOOKUP($C238,'C'!$A$1:$AA$1998,7,FALSE)),VLOOKUP($C238,'C'!$A$1:$AA$1998,4,FALSE)),"")</f>
        <v/>
      </c>
      <c r="E238" s="4" t="str">
        <f>IFERROR(VLOOKUP($C238,'C'!$A$1:$AA$1998,2,FALSE),"")</f>
        <v/>
      </c>
      <c r="F238" s="4" t="str">
        <f>IFERROR(IF(VLOOKUP($C238,'C'!$A$1:$AA$1998,3,FALSE)=1,"&lt;",""),"")</f>
        <v/>
      </c>
      <c r="G238" s="4" t="str">
        <f>IFERROR(VLOOKUP($C238,'C'!$A$1:$AA$1998,5,FALSE),"")</f>
        <v/>
      </c>
      <c r="H238" s="4" t="str">
        <f>IFERROR(IF(VLOOKUP($C238,'C'!$A$1:$AA$1998,6,FALSE)=1,"&lt;",""),"")</f>
        <v/>
      </c>
      <c r="I238" s="4" t="str">
        <f>IFERROR(VLOOKUP($C238,'C'!$A$1:$AA$1998,8,FALSE), "")</f>
        <v/>
      </c>
      <c r="J238" s="4" t="str">
        <f>IFERROR(IF(VLOOKUP($C238,'C'!$A$1:$AA$1998,9,FALSE)=1,"&lt;",""),"")</f>
        <v/>
      </c>
      <c r="K238" s="4" t="str">
        <f>IFERROR(VLOOKUP($C238,'C'!$A$1:$AA$1998,11,FALSE),"")</f>
        <v/>
      </c>
      <c r="L238" s="4" t="str">
        <f>IFERROR(IF(VLOOKUP($C238,'C'!$A$1:$AA$1998,12,FALSE)=1,"&lt;",""),"")</f>
        <v/>
      </c>
      <c r="M238" s="4" t="str">
        <f>IFERROR(VLOOKUP($C238,'C'!$A$1:$AA$1998,14,FALSE),"")</f>
        <v/>
      </c>
      <c r="N238" s="4" t="str">
        <f>IFERROR(IF(VLOOKUP($C238,'C'!$A$1:$AA$1998,15,FALSE)=1,"&lt;",""),"")</f>
        <v/>
      </c>
      <c r="O238" s="4" t="str">
        <f>IFERROR(VLOOKUP($C238,'C'!$A$1:$AA$1998,17,FALSE),"")</f>
        <v/>
      </c>
      <c r="P238" s="4" t="str">
        <f>IFERROR(IF(VLOOKUP($C238,'C'!$A$1:$AA$1998,18,FALSE)=1,"&lt;",""),"")</f>
        <v/>
      </c>
      <c r="T238" s="4" t="str">
        <f t="shared" si="221"/>
        <v/>
      </c>
      <c r="U238" s="4" t="str">
        <f t="shared" si="222"/>
        <v/>
      </c>
      <c r="V238" s="4" t="str">
        <f t="shared" si="223"/>
        <v/>
      </c>
      <c r="W238" s="4" t="str">
        <f t="shared" si="224"/>
        <v/>
      </c>
      <c r="X238" s="4" t="str">
        <f t="shared" si="225"/>
        <v/>
      </c>
      <c r="Y238" s="4" t="str">
        <f t="shared" si="226"/>
        <v/>
      </c>
      <c r="Z238" s="4" t="str">
        <f t="shared" si="227"/>
        <v/>
      </c>
      <c r="AA238" s="4" t="str">
        <f t="shared" si="228"/>
        <v/>
      </c>
      <c r="AB238" s="4" t="str">
        <f t="shared" si="229"/>
        <v/>
      </c>
      <c r="AC238" s="4" t="str">
        <f t="shared" si="230"/>
        <v/>
      </c>
      <c r="AD238" s="4" t="str">
        <f t="shared" si="231"/>
        <v/>
      </c>
      <c r="AE238" s="4" t="str">
        <f t="shared" si="232"/>
        <v/>
      </c>
      <c r="AI238" s="4">
        <f>IFERROR(IF(VLOOKUP(B238,E!$B$1:$AZ$300,16,FALSE)=0,1000000,VLOOKUP(B238,E!$B$1:$AZ$300,16,FALSE)),1000000)</f>
        <v>1000000000</v>
      </c>
      <c r="AO238" s="4" t="str">
        <f t="shared" si="234"/>
        <v/>
      </c>
      <c r="AR238" s="4" t="str">
        <f t="shared" si="210"/>
        <v/>
      </c>
      <c r="AU238" s="4" t="str">
        <f t="shared" si="211"/>
        <v/>
      </c>
      <c r="AX238" s="4" t="str">
        <f t="shared" si="212"/>
        <v/>
      </c>
      <c r="BA238" s="4" t="str">
        <f t="shared" si="213"/>
        <v/>
      </c>
      <c r="BD238" s="4" t="str">
        <f t="shared" si="214"/>
        <v/>
      </c>
      <c r="BJ238" s="4" t="str">
        <f t="shared" si="233"/>
        <v/>
      </c>
      <c r="BM238" s="4" t="str">
        <f t="shared" si="216"/>
        <v/>
      </c>
      <c r="BP238" s="4" t="str">
        <f t="shared" si="217"/>
        <v/>
      </c>
      <c r="BS238" s="4" t="str">
        <f t="shared" si="218"/>
        <v/>
      </c>
      <c r="BV238" s="4" t="str">
        <f t="shared" si="219"/>
        <v/>
      </c>
      <c r="BY238" s="4" t="str">
        <f t="shared" si="220"/>
        <v/>
      </c>
    </row>
    <row r="239" spans="1:79" x14ac:dyDescent="0.2">
      <c r="A239" s="4" t="s">
        <v>1650</v>
      </c>
      <c r="B239" s="4">
        <v>600</v>
      </c>
      <c r="C239" s="4" t="str">
        <f t="shared" si="215"/>
        <v>urn:immetingen:parameter:id:600</v>
      </c>
      <c r="D239" s="4" t="str">
        <f>IFERROR(IF(VLOOKUP($C239,'C'!$A$1:$AA$1998,4,FALSE)=0,IF(VLOOKUP($C239,'C'!$A$1:$AA$1998,7,FALSE)=0,IF(VLOOKUP($C239,'C'!$A$1:$AA$1998,10,FALSE)=0,IF(VLOOKUP($C239,'C'!$A$1:$AA$1998,13,FALSE)=0,IF(VLOOKUP($C239,'C'!$A$1:$AA$1998,16,FALSE)=0,VLOOKUP($C239,'C'!$A$1:$AA$1998,19,FALSE),VLOOKUP($C239,'C'!$A$1:$AA$1998,16,FALSE)),VLOOKUP($C239,'C'!$A$1:$AA$1998,13,FALSE)),VLOOKUP($C239,'C'!$A$1:$AA$1998,10,FALSE)),VLOOKUP($C239,'C'!$A$1:$AA$1998,7,FALSE)),VLOOKUP($C239,'C'!$A$1:$AA$1998,4,FALSE)),"")</f>
        <v/>
      </c>
      <c r="E239" s="4" t="str">
        <f>IFERROR(VLOOKUP($C239,'C'!$A$1:$AA$1998,2,FALSE),"")</f>
        <v/>
      </c>
      <c r="F239" s="4" t="str">
        <f>IFERROR(IF(VLOOKUP($C239,'C'!$A$1:$AA$1998,3,FALSE)=1,"&lt;",""),"")</f>
        <v/>
      </c>
      <c r="G239" s="4" t="str">
        <f>IFERROR(VLOOKUP($C239,'C'!$A$1:$AA$1998,5,FALSE),"")</f>
        <v/>
      </c>
      <c r="H239" s="4" t="str">
        <f>IFERROR(IF(VLOOKUP($C239,'C'!$A$1:$AA$1998,6,FALSE)=1,"&lt;",""),"")</f>
        <v/>
      </c>
      <c r="I239" s="4" t="str">
        <f>IFERROR(VLOOKUP($C239,'C'!$A$1:$AA$1998,8,FALSE), "")</f>
        <v/>
      </c>
      <c r="J239" s="4" t="str">
        <f>IFERROR(IF(VLOOKUP($C239,'C'!$A$1:$AA$1998,9,FALSE)=1,"&lt;",""),"")</f>
        <v/>
      </c>
      <c r="K239" s="4" t="str">
        <f>IFERROR(VLOOKUP($C239,'C'!$A$1:$AA$1998,11,FALSE),"")</f>
        <v/>
      </c>
      <c r="L239" s="4" t="str">
        <f>IFERROR(IF(VLOOKUP($C239,'C'!$A$1:$AA$1998,12,FALSE)=1,"&lt;",""),"")</f>
        <v/>
      </c>
      <c r="M239" s="4" t="str">
        <f>IFERROR(VLOOKUP($C239,'C'!$A$1:$AA$1998,14,FALSE),"")</f>
        <v/>
      </c>
      <c r="N239" s="4" t="str">
        <f>IFERROR(IF(VLOOKUP($C239,'C'!$A$1:$AA$1998,15,FALSE)=1,"&lt;",""),"")</f>
        <v/>
      </c>
      <c r="O239" s="4" t="str">
        <f>IFERROR(VLOOKUP($C239,'C'!$A$1:$AA$1998,17,FALSE),"")</f>
        <v/>
      </c>
      <c r="P239" s="4" t="str">
        <f>IFERROR(IF(VLOOKUP($C239,'C'!$A$1:$AA$1998,18,FALSE)=1,"&lt;",""),"")</f>
        <v/>
      </c>
      <c r="T239" s="4" t="str">
        <f t="shared" si="221"/>
        <v/>
      </c>
      <c r="U239" s="4" t="str">
        <f t="shared" si="222"/>
        <v/>
      </c>
      <c r="V239" s="4" t="str">
        <f t="shared" si="223"/>
        <v/>
      </c>
      <c r="W239" s="4" t="str">
        <f t="shared" si="224"/>
        <v/>
      </c>
      <c r="X239" s="4" t="str">
        <f t="shared" si="225"/>
        <v/>
      </c>
      <c r="Y239" s="4" t="str">
        <f t="shared" si="226"/>
        <v/>
      </c>
      <c r="Z239" s="4" t="str">
        <f t="shared" si="227"/>
        <v/>
      </c>
      <c r="AA239" s="4" t="str">
        <f t="shared" si="228"/>
        <v/>
      </c>
      <c r="AB239" s="4" t="str">
        <f t="shared" si="229"/>
        <v/>
      </c>
      <c r="AC239" s="4" t="str">
        <f t="shared" si="230"/>
        <v/>
      </c>
      <c r="AD239" s="4" t="str">
        <f t="shared" si="231"/>
        <v/>
      </c>
      <c r="AE239" s="4" t="str">
        <f t="shared" si="232"/>
        <v/>
      </c>
      <c r="AI239" s="4">
        <f>IFERROR(IF(VLOOKUP(B239,E!$B$1:$AZ$300,16,FALSE)=0,1000000,VLOOKUP(B239,E!$B$1:$AZ$300,16,FALSE)),1000000)</f>
        <v>1000000000</v>
      </c>
      <c r="AO239" s="4" t="str">
        <f t="shared" si="234"/>
        <v/>
      </c>
      <c r="AR239" s="4" t="str">
        <f t="shared" si="210"/>
        <v/>
      </c>
      <c r="AU239" s="4" t="str">
        <f t="shared" si="211"/>
        <v/>
      </c>
      <c r="AX239" s="4" t="str">
        <f t="shared" si="212"/>
        <v/>
      </c>
      <c r="BA239" s="4" t="str">
        <f t="shared" si="213"/>
        <v/>
      </c>
      <c r="BD239" s="4" t="str">
        <f t="shared" si="214"/>
        <v/>
      </c>
      <c r="BJ239" s="4" t="str">
        <f t="shared" si="233"/>
        <v/>
      </c>
      <c r="BM239" s="4" t="str">
        <f t="shared" si="216"/>
        <v/>
      </c>
      <c r="BP239" s="4" t="str">
        <f t="shared" si="217"/>
        <v/>
      </c>
      <c r="BS239" s="4" t="str">
        <f t="shared" si="218"/>
        <v/>
      </c>
      <c r="BV239" s="4" t="str">
        <f t="shared" si="219"/>
        <v/>
      </c>
      <c r="BY239" s="4" t="str">
        <f t="shared" si="220"/>
        <v/>
      </c>
    </row>
    <row r="240" spans="1:79" x14ac:dyDescent="0.2">
      <c r="A240" s="4" t="s">
        <v>1651</v>
      </c>
      <c r="B240" s="4">
        <v>674</v>
      </c>
      <c r="C240" s="4" t="str">
        <f t="shared" si="215"/>
        <v>urn:immetingen:parameter:id:674</v>
      </c>
      <c r="D240" s="4" t="str">
        <f>IFERROR(IF(VLOOKUP($C240,'C'!$A$1:$AA$1998,4,FALSE)=0,IF(VLOOKUP($C240,'C'!$A$1:$AA$1998,7,FALSE)=0,IF(VLOOKUP($C240,'C'!$A$1:$AA$1998,10,FALSE)=0,IF(VLOOKUP($C240,'C'!$A$1:$AA$1998,13,FALSE)=0,IF(VLOOKUP($C240,'C'!$A$1:$AA$1998,16,FALSE)=0,VLOOKUP($C240,'C'!$A$1:$AA$1998,19,FALSE),VLOOKUP($C240,'C'!$A$1:$AA$1998,16,FALSE)),VLOOKUP($C240,'C'!$A$1:$AA$1998,13,FALSE)),VLOOKUP($C240,'C'!$A$1:$AA$1998,10,FALSE)),VLOOKUP($C240,'C'!$A$1:$AA$1998,7,FALSE)),VLOOKUP($C240,'C'!$A$1:$AA$1998,4,FALSE)),"")</f>
        <v/>
      </c>
      <c r="E240" s="4" t="str">
        <f>IFERROR(VLOOKUP($C240,'C'!$A$1:$AA$1998,2,FALSE),"")</f>
        <v/>
      </c>
      <c r="F240" s="4" t="str">
        <f>IFERROR(IF(VLOOKUP($C240,'C'!$A$1:$AA$1998,3,FALSE)=1,"&lt;",""),"")</f>
        <v/>
      </c>
      <c r="G240" s="4" t="str">
        <f>IFERROR(VLOOKUP($C240,'C'!$A$1:$AA$1998,5,FALSE),"")</f>
        <v/>
      </c>
      <c r="H240" s="4" t="str">
        <f>IFERROR(IF(VLOOKUP($C240,'C'!$A$1:$AA$1998,6,FALSE)=1,"&lt;",""),"")</f>
        <v/>
      </c>
      <c r="I240" s="4" t="str">
        <f>IFERROR(VLOOKUP($C240,'C'!$A$1:$AA$1998,8,FALSE), "")</f>
        <v/>
      </c>
      <c r="J240" s="4" t="str">
        <f>IFERROR(IF(VLOOKUP($C240,'C'!$A$1:$AA$1998,9,FALSE)=1,"&lt;",""),"")</f>
        <v/>
      </c>
      <c r="K240" s="4" t="str">
        <f>IFERROR(VLOOKUP($C240,'C'!$A$1:$AA$1998,11,FALSE),"")</f>
        <v/>
      </c>
      <c r="L240" s="4" t="str">
        <f>IFERROR(IF(VLOOKUP($C240,'C'!$A$1:$AA$1998,12,FALSE)=1,"&lt;",""),"")</f>
        <v/>
      </c>
      <c r="M240" s="4" t="str">
        <f>IFERROR(VLOOKUP($C240,'C'!$A$1:$AA$1998,14,FALSE),"")</f>
        <v/>
      </c>
      <c r="N240" s="4" t="str">
        <f>IFERROR(IF(VLOOKUP($C240,'C'!$A$1:$AA$1998,15,FALSE)=1,"&lt;",""),"")</f>
        <v/>
      </c>
      <c r="O240" s="4" t="str">
        <f>IFERROR(VLOOKUP($C240,'C'!$A$1:$AA$1998,17,FALSE),"")</f>
        <v/>
      </c>
      <c r="P240" s="4" t="str">
        <f>IFERROR(IF(VLOOKUP($C240,'C'!$A$1:$AA$1998,18,FALSE)=1,"&lt;",""),"")</f>
        <v/>
      </c>
      <c r="T240" s="4" t="str">
        <f t="shared" si="221"/>
        <v/>
      </c>
      <c r="U240" s="4" t="str">
        <f t="shared" si="222"/>
        <v/>
      </c>
      <c r="V240" s="4" t="str">
        <f t="shared" si="223"/>
        <v/>
      </c>
      <c r="W240" s="4" t="str">
        <f t="shared" si="224"/>
        <v/>
      </c>
      <c r="X240" s="4" t="str">
        <f t="shared" si="225"/>
        <v/>
      </c>
      <c r="Y240" s="4" t="str">
        <f t="shared" si="226"/>
        <v/>
      </c>
      <c r="Z240" s="4" t="str">
        <f t="shared" si="227"/>
        <v/>
      </c>
      <c r="AA240" s="4" t="str">
        <f t="shared" si="228"/>
        <v/>
      </c>
      <c r="AB240" s="4" t="str">
        <f t="shared" si="229"/>
        <v/>
      </c>
      <c r="AC240" s="4" t="str">
        <f t="shared" si="230"/>
        <v/>
      </c>
      <c r="AD240" s="4" t="str">
        <f t="shared" si="231"/>
        <v/>
      </c>
      <c r="AE240" s="4" t="str">
        <f t="shared" si="232"/>
        <v/>
      </c>
      <c r="AI240" s="4">
        <f>IFERROR(IF(VLOOKUP(B240,E!$B$1:$AZ$300,16,FALSE)=0,1000000,VLOOKUP(B240,E!$B$1:$AZ$300,16,FALSE)),1000000)</f>
        <v>1000000</v>
      </c>
      <c r="AO240" s="4" t="str">
        <f t="shared" si="234"/>
        <v/>
      </c>
      <c r="AR240" s="4" t="str">
        <f t="shared" si="210"/>
        <v/>
      </c>
      <c r="AU240" s="4" t="str">
        <f t="shared" si="211"/>
        <v/>
      </c>
      <c r="AX240" s="4" t="str">
        <f t="shared" si="212"/>
        <v/>
      </c>
      <c r="BA240" s="4" t="str">
        <f t="shared" si="213"/>
        <v/>
      </c>
      <c r="BD240" s="4" t="str">
        <f t="shared" si="214"/>
        <v/>
      </c>
      <c r="BJ240" s="4" t="str">
        <f t="shared" si="233"/>
        <v/>
      </c>
      <c r="BM240" s="4" t="str">
        <f t="shared" si="216"/>
        <v/>
      </c>
      <c r="BP240" s="4" t="str">
        <f t="shared" si="217"/>
        <v/>
      </c>
      <c r="BS240" s="4" t="str">
        <f t="shared" si="218"/>
        <v/>
      </c>
      <c r="BV240" s="4" t="str">
        <f t="shared" si="219"/>
        <v/>
      </c>
      <c r="BY240" s="4" t="str">
        <f t="shared" si="220"/>
        <v/>
      </c>
    </row>
    <row r="241" spans="1:77" x14ac:dyDescent="0.2">
      <c r="A241" s="4" t="s">
        <v>1788</v>
      </c>
      <c r="B241" s="4">
        <v>808</v>
      </c>
      <c r="C241" s="4" t="str">
        <f t="shared" si="215"/>
        <v>urn:immetingen:parameter:id:808</v>
      </c>
      <c r="D241" s="4" t="str">
        <f>IFERROR(IF(VLOOKUP($C241,'C'!$A$1:$AA$1998,4,FALSE)=0,IF(VLOOKUP($C241,'C'!$A$1:$AA$1998,7,FALSE)=0,IF(VLOOKUP($C241,'C'!$A$1:$AA$1998,10,FALSE)=0,IF(VLOOKUP($C241,'C'!$A$1:$AA$1998,13,FALSE)=0,IF(VLOOKUP($C241,'C'!$A$1:$AA$1998,16,FALSE)=0,VLOOKUP($C241,'C'!$A$1:$AA$1998,19,FALSE),VLOOKUP($C241,'C'!$A$1:$AA$1998,16,FALSE)),VLOOKUP($C241,'C'!$A$1:$AA$1998,13,FALSE)),VLOOKUP($C241,'C'!$A$1:$AA$1998,10,FALSE)),VLOOKUP($C241,'C'!$A$1:$AA$1998,7,FALSE)),VLOOKUP($C241,'C'!$A$1:$AA$1998,4,FALSE)),"")</f>
        <v/>
      </c>
      <c r="E241" s="4" t="str">
        <f>IFERROR(VLOOKUP($C241,'C'!$A$1:$AA$1998,2,FALSE),"")</f>
        <v/>
      </c>
      <c r="F241" s="4" t="str">
        <f>IFERROR(IF(VLOOKUP($C241,'C'!$A$1:$AA$1998,3,FALSE)=1,"&lt;",""),"")</f>
        <v/>
      </c>
      <c r="G241" s="4" t="str">
        <f>IFERROR(VLOOKUP($C241,'C'!$A$1:$AA$1998,5,FALSE),"")</f>
        <v/>
      </c>
      <c r="H241" s="4" t="str">
        <f>IFERROR(IF(VLOOKUP($C241,'C'!$A$1:$AA$1998,6,FALSE)=1,"&lt;",""),"")</f>
        <v/>
      </c>
      <c r="I241" s="4" t="str">
        <f>IFERROR(VLOOKUP($C241,'C'!$A$1:$AA$1998,8,FALSE), "")</f>
        <v/>
      </c>
      <c r="J241" s="4" t="str">
        <f>IFERROR(IF(VLOOKUP($C241,'C'!$A$1:$AA$1998,9,FALSE)=1,"&lt;",""),"")</f>
        <v/>
      </c>
      <c r="K241" s="4" t="str">
        <f>IFERROR(VLOOKUP($C241,'C'!$A$1:$AA$1998,11,FALSE),"")</f>
        <v/>
      </c>
      <c r="L241" s="4" t="str">
        <f>IFERROR(IF(VLOOKUP($C241,'C'!$A$1:$AA$1998,12,FALSE)=1,"&lt;",""),"")</f>
        <v/>
      </c>
      <c r="M241" s="4" t="str">
        <f>IFERROR(VLOOKUP($C241,'C'!$A$1:$AA$1998,14,FALSE),"")</f>
        <v/>
      </c>
      <c r="N241" s="4" t="str">
        <f>IFERROR(IF(VLOOKUP($C241,'C'!$A$1:$AA$1998,15,FALSE)=1,"&lt;",""),"")</f>
        <v/>
      </c>
      <c r="O241" s="4" t="str">
        <f>IFERROR(VLOOKUP($C241,'C'!$A$1:$AA$1998,17,FALSE),"")</f>
        <v/>
      </c>
      <c r="P241" s="4" t="str">
        <f>IFERROR(IF(VLOOKUP($C241,'C'!$A$1:$AA$1998,18,FALSE)=1,"&lt;",""),"")</f>
        <v/>
      </c>
      <c r="T241" s="4" t="str">
        <f t="shared" si="221"/>
        <v/>
      </c>
      <c r="U241" s="4" t="str">
        <f t="shared" si="222"/>
        <v/>
      </c>
      <c r="V241" s="4" t="str">
        <f t="shared" si="223"/>
        <v/>
      </c>
      <c r="W241" s="4" t="str">
        <f t="shared" si="224"/>
        <v/>
      </c>
      <c r="X241" s="4" t="str">
        <f t="shared" si="225"/>
        <v/>
      </c>
      <c r="Y241" s="4" t="str">
        <f t="shared" si="226"/>
        <v/>
      </c>
      <c r="Z241" s="4" t="str">
        <f t="shared" si="227"/>
        <v/>
      </c>
      <c r="AA241" s="4" t="str">
        <f t="shared" si="228"/>
        <v/>
      </c>
      <c r="AB241" s="4" t="str">
        <f t="shared" si="229"/>
        <v/>
      </c>
      <c r="AC241" s="4" t="str">
        <f t="shared" si="230"/>
        <v/>
      </c>
      <c r="AD241" s="4" t="str">
        <f t="shared" si="231"/>
        <v/>
      </c>
      <c r="AE241" s="4" t="str">
        <f t="shared" si="232"/>
        <v/>
      </c>
      <c r="AI241" s="4">
        <f>IFERROR(IF(VLOOKUP(B241,E!$B$1:$AZ$300,16,FALSE)=0,1000000,VLOOKUP(B241,E!$B$1:$AZ$300,16,FALSE)),1000000)</f>
        <v>1000000000</v>
      </c>
      <c r="AO241" s="4" t="str">
        <f t="shared" si="234"/>
        <v/>
      </c>
      <c r="AR241" s="4" t="str">
        <f t="shared" si="210"/>
        <v/>
      </c>
      <c r="AU241" s="4" t="str">
        <f t="shared" si="211"/>
        <v/>
      </c>
      <c r="AX241" s="4" t="str">
        <f t="shared" si="212"/>
        <v/>
      </c>
      <c r="BA241" s="4" t="str">
        <f t="shared" si="213"/>
        <v/>
      </c>
      <c r="BD241" s="4" t="str">
        <f t="shared" si="214"/>
        <v/>
      </c>
      <c r="BJ241" s="4" t="str">
        <f t="shared" si="233"/>
        <v/>
      </c>
      <c r="BM241" s="4" t="str">
        <f t="shared" si="216"/>
        <v/>
      </c>
      <c r="BP241" s="4" t="str">
        <f t="shared" si="217"/>
        <v/>
      </c>
      <c r="BS241" s="4" t="str">
        <f t="shared" si="218"/>
        <v/>
      </c>
      <c r="BV241" s="4" t="str">
        <f t="shared" si="219"/>
        <v/>
      </c>
      <c r="BY241" s="4" t="str">
        <f t="shared" si="220"/>
        <v/>
      </c>
    </row>
    <row r="242" spans="1:77" x14ac:dyDescent="0.2">
      <c r="A242" s="4" t="s">
        <v>1865</v>
      </c>
      <c r="B242" s="4">
        <v>2657</v>
      </c>
      <c r="C242" s="4" t="str">
        <f t="shared" si="215"/>
        <v>urn:immetingen:parameter:id:2657</v>
      </c>
      <c r="D242" s="4" t="str">
        <f>IFERROR(IF(VLOOKUP($C242,'C'!$A$1:$AA$1998,4,FALSE)=0,IF(VLOOKUP($C242,'C'!$A$1:$AA$1998,7,FALSE)=0,IF(VLOOKUP($C242,'C'!$A$1:$AA$1998,10,FALSE)=0,IF(VLOOKUP($C242,'C'!$A$1:$AA$1998,13,FALSE)=0,IF(VLOOKUP($C242,'C'!$A$1:$AA$1998,16,FALSE)=0,VLOOKUP($C242,'C'!$A$1:$AA$1998,19,FALSE),VLOOKUP($C242,'C'!$A$1:$AA$1998,16,FALSE)),VLOOKUP($C242,'C'!$A$1:$AA$1998,13,FALSE)),VLOOKUP($C242,'C'!$A$1:$AA$1998,10,FALSE)),VLOOKUP($C242,'C'!$A$1:$AA$1998,7,FALSE)),VLOOKUP($C242,'C'!$A$1:$AA$1998,4,FALSE)),"")</f>
        <v/>
      </c>
      <c r="E242" s="4" t="str">
        <f>IFERROR(VLOOKUP($C242,'C'!$A$1:$AA$1998,2,FALSE),"")</f>
        <v/>
      </c>
      <c r="F242" s="4" t="str">
        <f>IFERROR(IF(VLOOKUP($C242,'C'!$A$1:$AA$1998,3,FALSE)=1,"&lt;",""),"")</f>
        <v/>
      </c>
      <c r="G242" s="4" t="str">
        <f>IFERROR(VLOOKUP($C242,'C'!$A$1:$AA$1998,5,FALSE),"")</f>
        <v/>
      </c>
      <c r="H242" s="4" t="str">
        <f>IFERROR(IF(VLOOKUP($C242,'C'!$A$1:$AA$1998,6,FALSE)=1,"&lt;",""),"")</f>
        <v/>
      </c>
      <c r="I242" s="4" t="str">
        <f>IFERROR(VLOOKUP($C242,'C'!$A$1:$AA$1998,8,FALSE), "")</f>
        <v/>
      </c>
      <c r="J242" s="4" t="str">
        <f>IFERROR(IF(VLOOKUP($C242,'C'!$A$1:$AA$1998,9,FALSE)=1,"&lt;",""),"")</f>
        <v/>
      </c>
      <c r="K242" s="4" t="str">
        <f>IFERROR(VLOOKUP($C242,'C'!$A$1:$AA$1998,11,FALSE),"")</f>
        <v/>
      </c>
      <c r="L242" s="4" t="str">
        <f>IFERROR(IF(VLOOKUP($C242,'C'!$A$1:$AA$1998,12,FALSE)=1,"&lt;",""),"")</f>
        <v/>
      </c>
      <c r="M242" s="4" t="str">
        <f>IFERROR(VLOOKUP($C242,'C'!$A$1:$AA$1998,14,FALSE),"")</f>
        <v/>
      </c>
      <c r="N242" s="4" t="str">
        <f>IFERROR(IF(VLOOKUP($C242,'C'!$A$1:$AA$1998,15,FALSE)=1,"&lt;",""),"")</f>
        <v/>
      </c>
      <c r="O242" s="4" t="str">
        <f>IFERROR(VLOOKUP($C242,'C'!$A$1:$AA$1998,17,FALSE),"")</f>
        <v/>
      </c>
      <c r="P242" s="4" t="str">
        <f>IFERROR(IF(VLOOKUP($C242,'C'!$A$1:$AA$1998,18,FALSE)=1,"&lt;",""),"")</f>
        <v/>
      </c>
      <c r="T242" s="4" t="str">
        <f t="shared" si="221"/>
        <v/>
      </c>
      <c r="U242" s="4" t="str">
        <f t="shared" si="222"/>
        <v/>
      </c>
      <c r="V242" s="4" t="str">
        <f t="shared" si="223"/>
        <v/>
      </c>
      <c r="W242" s="4" t="str">
        <f t="shared" si="224"/>
        <v/>
      </c>
      <c r="X242" s="4" t="str">
        <f t="shared" si="225"/>
        <v/>
      </c>
      <c r="Y242" s="4" t="str">
        <f t="shared" si="226"/>
        <v/>
      </c>
      <c r="Z242" s="4" t="str">
        <f t="shared" si="227"/>
        <v/>
      </c>
      <c r="AA242" s="4" t="str">
        <f t="shared" si="228"/>
        <v/>
      </c>
      <c r="AB242" s="4" t="str">
        <f t="shared" si="229"/>
        <v/>
      </c>
      <c r="AC242" s="4" t="str">
        <f t="shared" si="230"/>
        <v/>
      </c>
      <c r="AD242" s="4" t="str">
        <f t="shared" si="231"/>
        <v/>
      </c>
      <c r="AE242" s="4" t="str">
        <f t="shared" si="232"/>
        <v/>
      </c>
      <c r="AI242" s="4">
        <f>IFERROR(IF(VLOOKUP(B242,E!$B$1:$AZ$300,16,FALSE)=0,1000000,VLOOKUP(B242,E!$B$1:$AZ$300,16,FALSE)),1000000)</f>
        <v>1000000</v>
      </c>
      <c r="AO242" s="4" t="str">
        <f t="shared" si="234"/>
        <v/>
      </c>
      <c r="AR242" s="4" t="str">
        <f t="shared" si="210"/>
        <v/>
      </c>
      <c r="AU242" s="4" t="str">
        <f t="shared" si="211"/>
        <v/>
      </c>
      <c r="AX242" s="4" t="str">
        <f t="shared" si="212"/>
        <v/>
      </c>
      <c r="BA242" s="4" t="str">
        <f t="shared" si="213"/>
        <v/>
      </c>
      <c r="BD242" s="4" t="str">
        <f t="shared" si="214"/>
        <v/>
      </c>
      <c r="BJ242" s="4" t="str">
        <f t="shared" si="233"/>
        <v/>
      </c>
      <c r="BM242" s="4" t="str">
        <f t="shared" si="216"/>
        <v/>
      </c>
      <c r="BP242" s="4" t="str">
        <f t="shared" si="217"/>
        <v/>
      </c>
      <c r="BS242" s="4" t="str">
        <f t="shared" si="218"/>
        <v/>
      </c>
      <c r="BV242" s="4" t="str">
        <f t="shared" si="219"/>
        <v/>
      </c>
      <c r="BY242" s="4" t="str">
        <f t="shared" si="220"/>
        <v/>
      </c>
    </row>
    <row r="243" spans="1:77" x14ac:dyDescent="0.2">
      <c r="A243" s="4" t="s">
        <v>1525</v>
      </c>
      <c r="B243" s="13">
        <v>82</v>
      </c>
      <c r="C243" s="13" t="str">
        <f t="shared" ref="C243:C251" si="235">CONCATENATE("urn:immetingen:hoedanigheid:id:",B243)</f>
        <v>urn:immetingen:hoedanigheid:id:82</v>
      </c>
      <c r="D243" s="4" t="str">
        <f>IFERROR(IF(VLOOKUP($C243,E!$V$1:$AN$1998,4,FALSE)=0,IF(VLOOKUP($C243,E!$V$1:$AN$1998,7,FALSE)=0,IF(VLOOKUP($C243,E!$V$1:$AN$1998,10,FALSE)=0,IF(VLOOKUP($C243,E!$V$1:$AN$1998,13,FALSE)=0,IF(VLOOKUP($C243,E!$V$1:$AN$1998,16,FALSE)=0,VLOOKUP($C243,E!$V$1:$AN$1998,19,FALSE),VLOOKUP($C243,E!$V$1:$AN$1998,16,FALSE)),VLOOKUP($C243,E!$V$1:$AN$1998,13,FALSE)),VLOOKUP($C243,E!$V$1:$AN$1998,10,FALSE)),VLOOKUP($C243,E!$V$1:$AN$1998,7,FALSE)),VLOOKUP($C243,E!$V$1:$AN$1998,4,FALSE)),"")</f>
        <v/>
      </c>
      <c r="E243" s="4" t="str">
        <f>IFERROR(VLOOKUP($C243,'C'!$V$1:$AT$1998,2,FALSE),"")</f>
        <v/>
      </c>
      <c r="F243" s="4" t="str">
        <f>IFERROR(IF(VLOOKUP($C243,'C'!$V$1:$AT$1998,3,FALSE)=1,"&lt;",""),"")</f>
        <v/>
      </c>
      <c r="G243" s="4" t="str">
        <f>IFERROR(VLOOKUP($C243,'C'!$V$1:$AT$1998,5,FALSE),"")</f>
        <v/>
      </c>
      <c r="H243" s="4" t="str">
        <f>IFERROR(IF(VLOOKUP($C243,'C'!$V$1:$AT$1998,6,FALSE)=1,"&lt;",""),"")</f>
        <v/>
      </c>
      <c r="I243" s="4" t="str">
        <f>IFERROR(VLOOKUP($C243,'C'!$V$1:$AT$1998,8,FALSE), "")</f>
        <v/>
      </c>
      <c r="J243" s="4" t="str">
        <f>IFERROR(IF(VLOOKUP($C243,'C'!$V$1:$AT$1998,9,FALSE)=1,"&lt;",""),"")</f>
        <v/>
      </c>
      <c r="K243" s="4" t="str">
        <f>IFERROR(VLOOKUP($C243,'C'!$V$1:$AT$1998,11,FALSE),"")</f>
        <v/>
      </c>
      <c r="L243" s="4" t="str">
        <f>IFERROR(IF(VLOOKUP($C243,'C'!$V$1:$AT$1998,12,FALSE)=1,"&lt;",""),"")</f>
        <v/>
      </c>
      <c r="M243" s="4" t="str">
        <f>IFERROR(VLOOKUP($C243,'C'!$V$1:$AT$1998,14,FALSE),"")</f>
        <v/>
      </c>
      <c r="N243" s="4" t="str">
        <f>IFERROR(IF(VLOOKUP($C243,'C'!$V$1:$AT$1998,15,FALSE)=1,"&lt;",""),"")</f>
        <v/>
      </c>
      <c r="O243" s="4" t="str">
        <f>IFERROR(VLOOKUP($C243,'C'!$V$1:$AT$1998,17,FALSE),"")</f>
        <v/>
      </c>
      <c r="P243" s="4" t="str">
        <f>IFERROR(IF(VLOOKUP($C243,'C'!$V$1:$AT$1998,18,FALSE)=1,"&lt;",""),"")</f>
        <v/>
      </c>
      <c r="T243" s="4" t="str">
        <f t="shared" si="221"/>
        <v/>
      </c>
      <c r="U243" s="4" t="str">
        <f t="shared" si="222"/>
        <v/>
      </c>
      <c r="V243" s="4" t="str">
        <f t="shared" si="223"/>
        <v/>
      </c>
      <c r="W243" s="4" t="str">
        <f t="shared" si="224"/>
        <v/>
      </c>
      <c r="X243" s="4" t="str">
        <f t="shared" si="225"/>
        <v/>
      </c>
      <c r="Y243" s="4" t="str">
        <f t="shared" si="226"/>
        <v/>
      </c>
      <c r="Z243" s="4" t="str">
        <f t="shared" si="227"/>
        <v/>
      </c>
      <c r="AA243" s="4" t="str">
        <f t="shared" si="228"/>
        <v/>
      </c>
      <c r="AB243" s="4" t="str">
        <f t="shared" si="229"/>
        <v/>
      </c>
      <c r="AC243" s="4" t="str">
        <f t="shared" si="230"/>
        <v/>
      </c>
      <c r="AD243" s="4" t="str">
        <f t="shared" si="231"/>
        <v/>
      </c>
      <c r="AE243" s="4" t="str">
        <f t="shared" si="232"/>
        <v/>
      </c>
      <c r="AI243" s="4">
        <f>IFERROR(IF(VLOOKUP(B243,E!$B$1:$AZ$300,16,FALSE)=0,1000000,VLOOKUP(B243,E!$B$1:$AZ$300,16,FALSE)),1000000)</f>
        <v>1000000</v>
      </c>
      <c r="AO243" s="4" t="str">
        <f t="shared" si="234"/>
        <v/>
      </c>
      <c r="AR243" s="4" t="str">
        <f t="shared" si="210"/>
        <v/>
      </c>
      <c r="AU243" s="4" t="str">
        <f t="shared" si="211"/>
        <v/>
      </c>
      <c r="AX243" s="4" t="str">
        <f t="shared" si="212"/>
        <v/>
      </c>
      <c r="BA243" s="4" t="str">
        <f t="shared" si="213"/>
        <v/>
      </c>
      <c r="BD243" s="4" t="str">
        <f t="shared" si="214"/>
        <v/>
      </c>
      <c r="BJ243" s="4" t="str">
        <f t="shared" si="233"/>
        <v/>
      </c>
      <c r="BM243" s="4" t="str">
        <f t="shared" si="216"/>
        <v/>
      </c>
      <c r="BP243" s="4" t="str">
        <f t="shared" si="217"/>
        <v/>
      </c>
      <c r="BS243" s="4" t="str">
        <f t="shared" si="218"/>
        <v/>
      </c>
      <c r="BV243" s="4" t="str">
        <f t="shared" si="219"/>
        <v/>
      </c>
      <c r="BY243" s="4" t="str">
        <f t="shared" si="220"/>
        <v/>
      </c>
    </row>
    <row r="244" spans="1:77" x14ac:dyDescent="0.2">
      <c r="A244" s="4" t="s">
        <v>11</v>
      </c>
      <c r="B244" s="13">
        <v>85</v>
      </c>
      <c r="C244" s="13" t="str">
        <f t="shared" si="235"/>
        <v>urn:immetingen:hoedanigheid:id:85</v>
      </c>
      <c r="D244" s="38">
        <v>14</v>
      </c>
      <c r="E244" s="4">
        <f>IFERROR(VLOOKUP($C244,'C'!$V$1:$AT$1998,2,FALSE),"")</f>
        <v>25</v>
      </c>
      <c r="F244" s="4" t="str">
        <f>IFERROR(IF(VLOOKUP($C244,'C'!$V$1:$AT$1998,3,FALSE)=1,"&lt;",""),"")</f>
        <v>&lt;</v>
      </c>
      <c r="G244" s="4">
        <f>IFERROR(VLOOKUP($C244,'C'!$V$1:$AT$1998,5,FALSE),"")</f>
        <v>25</v>
      </c>
      <c r="H244" s="4" t="str">
        <f>IFERROR(IF(VLOOKUP($C244,'C'!$V$1:$AT$1998,6,FALSE)=1,"&lt;",""),"")</f>
        <v>&lt;</v>
      </c>
      <c r="I244" s="4">
        <f>IFERROR(VLOOKUP($C244,'C'!$V$1:$AT$1998,8,FALSE), "")</f>
        <v>25</v>
      </c>
      <c r="J244" s="4" t="str">
        <f>IFERROR(IF(VLOOKUP($C244,'C'!$V$1:$AT$1998,9,FALSE)=1,"&lt;",""),"")</f>
        <v>&lt;</v>
      </c>
      <c r="K244" s="4">
        <f>IFERROR(VLOOKUP($C244,'C'!$V$1:$AT$1998,11,FALSE),"")</f>
        <v>25</v>
      </c>
      <c r="L244" s="4" t="str">
        <f>IFERROR(IF(VLOOKUP($C244,'C'!$V$1:$AT$1998,12,FALSE)=1,"&lt;",""),"")</f>
        <v>&lt;</v>
      </c>
      <c r="M244" s="4">
        <f>IFERROR(VLOOKUP($C244,'C'!$V$1:$AT$1998,14,FALSE),"")</f>
        <v>0</v>
      </c>
      <c r="N244" s="4" t="str">
        <f>IFERROR(IF(VLOOKUP($C244,'C'!$V$1:$AT$1998,15,FALSE)=1,"&lt;",""),"")</f>
        <v/>
      </c>
      <c r="O244" s="4">
        <f>IFERROR(VLOOKUP($C244,'C'!$V$1:$AT$1998,17,FALSE),"")</f>
        <v>0</v>
      </c>
      <c r="P244" s="4" t="str">
        <f>IFERROR(IF(VLOOKUP($C244,'C'!$V$1:$AT$1998,18,FALSE)=1,"&lt;",""),"")</f>
        <v/>
      </c>
      <c r="T244" s="4">
        <f t="shared" si="221"/>
        <v>25</v>
      </c>
      <c r="U244" s="4" t="str">
        <f t="shared" si="222"/>
        <v>&lt;</v>
      </c>
      <c r="V244" s="4">
        <f t="shared" si="223"/>
        <v>25</v>
      </c>
      <c r="W244" s="4" t="str">
        <f t="shared" si="224"/>
        <v>&lt;</v>
      </c>
      <c r="X244" s="4">
        <f t="shared" si="225"/>
        <v>25</v>
      </c>
      <c r="Y244" s="4" t="str">
        <f t="shared" si="226"/>
        <v>&lt;</v>
      </c>
      <c r="Z244" s="4">
        <f t="shared" si="227"/>
        <v>25</v>
      </c>
      <c r="AA244" s="4" t="str">
        <f t="shared" si="228"/>
        <v>&lt;</v>
      </c>
      <c r="AB244" s="4">
        <f t="shared" si="229"/>
        <v>0</v>
      </c>
      <c r="AC244" s="4" t="str">
        <f t="shared" si="230"/>
        <v/>
      </c>
      <c r="AD244" s="4">
        <f t="shared" si="231"/>
        <v>0</v>
      </c>
      <c r="AE244" s="4" t="str">
        <f t="shared" si="232"/>
        <v/>
      </c>
      <c r="AI244" s="4">
        <f>IFERROR(IF(VLOOKUP(B244,E!$B$1:$AZ$300,16,FALSE)=0,1000000,VLOOKUP(B244,E!$B$1:$AZ$300,16,FALSE)),1000000)</f>
        <v>1000000</v>
      </c>
      <c r="AO244" s="4">
        <f t="shared" si="234"/>
        <v>-1</v>
      </c>
      <c r="AR244" s="4">
        <f t="shared" si="210"/>
        <v>-1</v>
      </c>
      <c r="AU244" s="4">
        <f t="shared" si="211"/>
        <v>-1</v>
      </c>
      <c r="AX244" s="4">
        <f t="shared" si="212"/>
        <v>-1</v>
      </c>
      <c r="BA244" s="4">
        <f t="shared" si="213"/>
        <v>0</v>
      </c>
      <c r="BD244" s="4">
        <f t="shared" si="214"/>
        <v>0</v>
      </c>
      <c r="BJ244" s="4">
        <f t="shared" si="233"/>
        <v>-1</v>
      </c>
      <c r="BM244" s="4">
        <f t="shared" si="216"/>
        <v>-1</v>
      </c>
      <c r="BP244" s="4">
        <f t="shared" si="217"/>
        <v>-1</v>
      </c>
      <c r="BS244" s="4">
        <f t="shared" si="218"/>
        <v>-1</v>
      </c>
      <c r="BV244" s="4">
        <f t="shared" si="219"/>
        <v>-1</v>
      </c>
      <c r="BY244" s="4">
        <f t="shared" si="220"/>
        <v>-1</v>
      </c>
    </row>
    <row r="245" spans="1:77" x14ac:dyDescent="0.2">
      <c r="A245" s="4" t="s">
        <v>1652</v>
      </c>
      <c r="B245" s="13">
        <v>95</v>
      </c>
      <c r="C245" s="13" t="str">
        <f t="shared" si="235"/>
        <v>urn:immetingen:hoedanigheid:id:95</v>
      </c>
      <c r="D245" s="38">
        <v>14</v>
      </c>
      <c r="E245" s="4" t="str">
        <f>IFERROR(VLOOKUP($C245,'C'!$V$1:$AT$1998,2,FALSE),"")</f>
        <v/>
      </c>
      <c r="F245" s="4" t="str">
        <f>IFERROR(IF(VLOOKUP($C245,'C'!$V$1:$AT$1998,3,FALSE)=1,"&lt;",""),"")</f>
        <v/>
      </c>
      <c r="G245" s="4" t="str">
        <f>IFERROR(VLOOKUP($C245,'C'!$V$1:$AT$1998,5,FALSE),"")</f>
        <v/>
      </c>
      <c r="H245" s="4" t="str">
        <f>IFERROR(IF(VLOOKUP($C245,'C'!$V$1:$AT$1998,6,FALSE)=1,"&lt;",""),"")</f>
        <v/>
      </c>
      <c r="I245" s="4" t="str">
        <f>IFERROR(VLOOKUP($C245,'C'!$V$1:$AT$1998,8,FALSE), "")</f>
        <v/>
      </c>
      <c r="J245" s="4" t="str">
        <f>IFERROR(IF(VLOOKUP($C245,'C'!$V$1:$AT$1998,9,FALSE)=1,"&lt;",""),"")</f>
        <v/>
      </c>
      <c r="K245" s="4" t="str">
        <f>IFERROR(VLOOKUP($C245,'C'!$V$1:$AT$1998,11,FALSE),"")</f>
        <v/>
      </c>
      <c r="L245" s="4" t="str">
        <f>IFERROR(IF(VLOOKUP($C245,'C'!$V$1:$AT$1998,12,FALSE)=1,"&lt;",""),"")</f>
        <v/>
      </c>
      <c r="M245" s="4" t="str">
        <f>IFERROR(VLOOKUP($C245,'C'!$V$1:$AT$1998,14,FALSE),"")</f>
        <v/>
      </c>
      <c r="N245" s="4" t="str">
        <f>IFERROR(IF(VLOOKUP($C245,'C'!$V$1:$AT$1998,15,FALSE)=1,"&lt;",""),"")</f>
        <v/>
      </c>
      <c r="O245" s="4" t="str">
        <f>IFERROR(VLOOKUP($C245,'C'!$V$1:$AT$1998,17,FALSE),"")</f>
        <v/>
      </c>
      <c r="P245" s="4" t="str">
        <f>IFERROR(IF(VLOOKUP($C245,'C'!$V$1:$AT$1998,18,FALSE)=1,"&lt;",""),"")</f>
        <v/>
      </c>
      <c r="T245" s="4" t="str">
        <f t="shared" si="221"/>
        <v/>
      </c>
      <c r="U245" s="4" t="str">
        <f t="shared" si="222"/>
        <v/>
      </c>
      <c r="V245" s="4" t="str">
        <f t="shared" si="223"/>
        <v/>
      </c>
      <c r="W245" s="4" t="str">
        <f t="shared" si="224"/>
        <v/>
      </c>
      <c r="X245" s="4" t="str">
        <f t="shared" si="225"/>
        <v/>
      </c>
      <c r="Y245" s="4" t="str">
        <f t="shared" si="226"/>
        <v/>
      </c>
      <c r="Z245" s="4" t="str">
        <f t="shared" si="227"/>
        <v/>
      </c>
      <c r="AA245" s="4" t="str">
        <f t="shared" si="228"/>
        <v/>
      </c>
      <c r="AB245" s="4" t="str">
        <f t="shared" si="229"/>
        <v/>
      </c>
      <c r="AC245" s="4" t="str">
        <f t="shared" si="230"/>
        <v/>
      </c>
      <c r="AD245" s="4" t="str">
        <f t="shared" si="231"/>
        <v/>
      </c>
      <c r="AE245" s="4" t="str">
        <f t="shared" si="232"/>
        <v/>
      </c>
      <c r="AI245" s="4">
        <f>IFERROR(IF(VLOOKUP(B245,E!$B$1:$AZ$300,16,FALSE)=0,1000000,VLOOKUP(B245,E!$B$1:$AZ$300,16,FALSE)),1000000)</f>
        <v>1000000</v>
      </c>
      <c r="AO245" s="4" t="str">
        <f t="shared" ref="AO245:AO276" si="236">IF(T245="",T245,IF(AND(U245="&lt;",T245&lt;=$AI245),-1,(IF(U245="&lt;",0.7*T245,T245))))</f>
        <v/>
      </c>
      <c r="AR245" s="4" t="str">
        <f t="shared" si="210"/>
        <v/>
      </c>
      <c r="AU245" s="4" t="str">
        <f t="shared" si="211"/>
        <v/>
      </c>
      <c r="AX245" s="4" t="str">
        <f t="shared" si="212"/>
        <v/>
      </c>
      <c r="BA245" s="4" t="str">
        <f t="shared" si="213"/>
        <v/>
      </c>
      <c r="BD245" s="4" t="str">
        <f t="shared" si="214"/>
        <v/>
      </c>
      <c r="BJ245" s="4" t="str">
        <f t="shared" si="233"/>
        <v/>
      </c>
      <c r="BM245" s="4" t="str">
        <f t="shared" si="216"/>
        <v/>
      </c>
      <c r="BP245" s="4" t="str">
        <f t="shared" si="217"/>
        <v/>
      </c>
      <c r="BS245" s="4" t="str">
        <f t="shared" si="218"/>
        <v/>
      </c>
      <c r="BV245" s="4" t="str">
        <f t="shared" si="219"/>
        <v/>
      </c>
      <c r="BY245" s="4" t="str">
        <f t="shared" si="220"/>
        <v/>
      </c>
    </row>
    <row r="246" spans="1:77" x14ac:dyDescent="0.2">
      <c r="A246" s="4" t="s">
        <v>12</v>
      </c>
      <c r="B246" s="13">
        <v>98</v>
      </c>
      <c r="C246" s="13" t="str">
        <f t="shared" si="235"/>
        <v>urn:immetingen:hoedanigheid:id:98</v>
      </c>
      <c r="D246" s="4" t="str">
        <f>IFERROR(IF(VLOOKUP($C246,E!$V$1:$AN$1998,4,FALSE)=0,IF(VLOOKUP($C246,E!$V$1:$AN$1998,7,FALSE)=0,IF(VLOOKUP($C246,E!$V$1:$AN$1998,10,FALSE)=0,IF(VLOOKUP($C246,E!$V$1:$AN$1998,13,FALSE)=0,IF(VLOOKUP($C246,E!$V$1:$AN$1998,16,FALSE)=0,VLOOKUP($C246,E!$V$1:$AN$1998,19,FALSE),VLOOKUP($C246,E!$V$1:$AN$1998,16,FALSE)),VLOOKUP($C246,E!$V$1:$AN$1998,13,FALSE)),VLOOKUP($C246,E!$V$1:$AN$1998,10,FALSE)),VLOOKUP($C246,E!$V$1:$AN$1998,7,FALSE)),VLOOKUP($C246,E!$V$1:$AN$1998,4,FALSE)),"")</f>
        <v/>
      </c>
      <c r="E246" s="4">
        <f>IFERROR(VLOOKUP($C246,'C'!$V$1:$AT$1998,2,FALSE),"")</f>
        <v>25</v>
      </c>
      <c r="F246" s="4" t="str">
        <f>IFERROR(IF(VLOOKUP($C246,'C'!$V$1:$AT$1998,3,FALSE)=1,"&lt;",""),"")</f>
        <v>&lt;</v>
      </c>
      <c r="G246" s="4">
        <f>IFERROR(VLOOKUP($C246,'C'!$V$1:$AT$1998,5,FALSE),"")</f>
        <v>25</v>
      </c>
      <c r="H246" s="4" t="str">
        <f>IFERROR(IF(VLOOKUP($C246,'C'!$V$1:$AT$1998,6,FALSE)=1,"&lt;",""),"")</f>
        <v>&lt;</v>
      </c>
      <c r="I246" s="4">
        <f>IFERROR(VLOOKUP($C246,'C'!$V$1:$AT$1998,8,FALSE), "")</f>
        <v>80</v>
      </c>
      <c r="J246" s="4" t="str">
        <f>IFERROR(IF(VLOOKUP($C246,'C'!$V$1:$AT$1998,9,FALSE)=1,"&lt;",""),"")</f>
        <v/>
      </c>
      <c r="K246" s="4">
        <f>IFERROR(VLOOKUP($C246,'C'!$V$1:$AT$1998,11,FALSE),"")</f>
        <v>25</v>
      </c>
      <c r="L246" s="4" t="str">
        <f>IFERROR(IF(VLOOKUP($C246,'C'!$V$1:$AT$1998,12,FALSE)=1,"&lt;",""),"")</f>
        <v>&lt;</v>
      </c>
      <c r="M246" s="4">
        <f>IFERROR(VLOOKUP($C246,'C'!$V$1:$AT$1998,14,FALSE),"")</f>
        <v>0</v>
      </c>
      <c r="N246" s="4" t="str">
        <f>IFERROR(IF(VLOOKUP($C246,'C'!$V$1:$AT$1998,15,FALSE)=1,"&lt;",""),"")</f>
        <v/>
      </c>
      <c r="O246" s="4">
        <f>IFERROR(VLOOKUP($C246,'C'!$V$1:$AT$1998,17,FALSE),"")</f>
        <v>0</v>
      </c>
      <c r="P246" s="4" t="str">
        <f>IFERROR(IF(VLOOKUP($C246,'C'!$V$1:$AT$1998,18,FALSE)=1,"&lt;",""),"")</f>
        <v/>
      </c>
      <c r="T246" s="4">
        <f t="shared" si="221"/>
        <v>25</v>
      </c>
      <c r="U246" s="4" t="str">
        <f t="shared" si="222"/>
        <v>&lt;</v>
      </c>
      <c r="V246" s="4">
        <f t="shared" si="223"/>
        <v>25</v>
      </c>
      <c r="W246" s="4" t="str">
        <f t="shared" si="224"/>
        <v>&lt;</v>
      </c>
      <c r="X246" s="4">
        <f t="shared" si="225"/>
        <v>80</v>
      </c>
      <c r="Y246" s="4" t="str">
        <f t="shared" si="226"/>
        <v/>
      </c>
      <c r="Z246" s="4">
        <f t="shared" si="227"/>
        <v>25</v>
      </c>
      <c r="AA246" s="4" t="str">
        <f t="shared" si="228"/>
        <v>&lt;</v>
      </c>
      <c r="AB246" s="4">
        <f t="shared" si="229"/>
        <v>0</v>
      </c>
      <c r="AC246" s="4" t="str">
        <f t="shared" si="230"/>
        <v/>
      </c>
      <c r="AD246" s="4">
        <f t="shared" si="231"/>
        <v>0</v>
      </c>
      <c r="AE246" s="4" t="str">
        <f t="shared" si="232"/>
        <v/>
      </c>
      <c r="AI246" s="4">
        <f>IFERROR(IF(VLOOKUP(B246,E!$B$1:$AZ$300,16,FALSE)=0,1000000,VLOOKUP(B246,E!$B$1:$AZ$300,16,FALSE)),1000000)</f>
        <v>1000000</v>
      </c>
      <c r="AO246" s="4">
        <f t="shared" si="236"/>
        <v>-1</v>
      </c>
      <c r="AR246" s="4">
        <f t="shared" ref="AR246:AR309" si="237">IF(V246="",V246,IF(AND(W246="&lt;",V246&lt;=$AI246),-1,(IF(W246="&lt;",0.7*V246,V246))))</f>
        <v>-1</v>
      </c>
      <c r="AU246" s="4">
        <f t="shared" ref="AU246:AU309" si="238">IF(X246="",X246,IF(AND(Y246="&lt;",X246&lt;=$AI246),-1,(IF(Y246="&lt;",0.7*X246,X246))))</f>
        <v>80</v>
      </c>
      <c r="AX246" s="4">
        <f t="shared" ref="AX246:AX309" si="239">IF(Z246="",Z246,IF(AND(AA246="&lt;",Z246&lt;=$AI246),-1,(IF(AA246="&lt;",0.7*Z246,Z246))))</f>
        <v>-1</v>
      </c>
      <c r="BA246" s="4">
        <f t="shared" ref="BA246:BA309" si="240">IF(AB246="",AB246,IF(AND(AC246="&lt;",AB246&lt;=$AI246),-1,(IF(AC246="&lt;",0.7*AB246,AB246))))</f>
        <v>0</v>
      </c>
      <c r="BD246" s="4">
        <f t="shared" ref="BD246:BD309" si="241">IF(AD246="",AD246,IF(AND(AE246="&lt;",AD246&lt;=$AI246),-1,(IF(AE246="&lt;",0.7*AD246,AD246))))</f>
        <v>0</v>
      </c>
      <c r="BJ246" s="4">
        <f t="shared" si="233"/>
        <v>-1</v>
      </c>
      <c r="BM246" s="4">
        <f t="shared" si="216"/>
        <v>-1</v>
      </c>
      <c r="BP246" s="4">
        <f t="shared" si="217"/>
        <v>80</v>
      </c>
      <c r="BS246" s="4">
        <f t="shared" si="218"/>
        <v>-1</v>
      </c>
      <c r="BV246" s="4">
        <f t="shared" si="219"/>
        <v>-1</v>
      </c>
      <c r="BY246" s="4">
        <f t="shared" si="220"/>
        <v>-1</v>
      </c>
    </row>
    <row r="247" spans="1:77" x14ac:dyDescent="0.2">
      <c r="A247" s="4" t="s">
        <v>1653</v>
      </c>
      <c r="B247" s="13">
        <v>103</v>
      </c>
      <c r="C247" s="13" t="str">
        <f t="shared" si="235"/>
        <v>urn:immetingen:hoedanigheid:id:103</v>
      </c>
      <c r="D247" s="4" t="str">
        <f>IFERROR(IF(VLOOKUP($C247,E!$V$1:$AN$1998,4,FALSE)=0,IF(VLOOKUP($C247,E!$V$1:$AN$1998,7,FALSE)=0,IF(VLOOKUP($C247,E!$V$1:$AN$1998,10,FALSE)=0,IF(VLOOKUP($C247,E!$V$1:$AN$1998,13,FALSE)=0,IF(VLOOKUP($C247,E!$V$1:$AN$1998,16,FALSE)=0,VLOOKUP($C247,E!$V$1:$AN$1998,19,FALSE),VLOOKUP($C247,E!$V$1:$AN$1998,16,FALSE)),VLOOKUP($C247,E!$V$1:$AN$1998,13,FALSE)),VLOOKUP($C247,E!$V$1:$AN$1998,10,FALSE)),VLOOKUP($C247,E!$V$1:$AN$1998,7,FALSE)),VLOOKUP($C247,E!$V$1:$AN$1998,4,FALSE)),"")</f>
        <v/>
      </c>
      <c r="E247" s="4" t="str">
        <f>IFERROR(VLOOKUP($C247,'C'!$V$1:$AT$1998,2,FALSE),"")</f>
        <v/>
      </c>
      <c r="F247" s="4" t="str">
        <f>IFERROR(IF(VLOOKUP($C247,'C'!$V$1:$AT$1998,3,FALSE)=1,"&lt;",""),"")</f>
        <v/>
      </c>
      <c r="G247" s="4" t="str">
        <f>IFERROR(VLOOKUP($C247,'C'!$V$1:$AT$1998,5,FALSE),"")</f>
        <v/>
      </c>
      <c r="H247" s="4" t="str">
        <f>IFERROR(IF(VLOOKUP($C247,'C'!$V$1:$AT$1998,6,FALSE)=1,"&lt;",""),"")</f>
        <v/>
      </c>
      <c r="I247" s="4" t="str">
        <f>IFERROR(VLOOKUP($C247,'C'!$V$1:$AT$1998,8,FALSE), "")</f>
        <v/>
      </c>
      <c r="J247" s="4" t="str">
        <f>IFERROR(IF(VLOOKUP($C247,'C'!$V$1:$AT$1998,9,FALSE)=1,"&lt;",""),"")</f>
        <v/>
      </c>
      <c r="K247" s="4" t="str">
        <f>IFERROR(VLOOKUP($C247,'C'!$V$1:$AT$1998,11,FALSE),"")</f>
        <v/>
      </c>
      <c r="L247" s="4" t="str">
        <f>IFERROR(IF(VLOOKUP($C247,'C'!$V$1:$AT$1998,12,FALSE)=1,"&lt;",""),"")</f>
        <v/>
      </c>
      <c r="M247" s="4" t="str">
        <f>IFERROR(VLOOKUP($C247,'C'!$V$1:$AT$1998,14,FALSE),"")</f>
        <v/>
      </c>
      <c r="N247" s="4" t="str">
        <f>IFERROR(IF(VLOOKUP($C247,'C'!$V$1:$AT$1998,15,FALSE)=1,"&lt;",""),"")</f>
        <v/>
      </c>
      <c r="O247" s="4" t="str">
        <f>IFERROR(VLOOKUP($C247,'C'!$V$1:$AT$1998,17,FALSE),"")</f>
        <v/>
      </c>
      <c r="P247" s="4" t="str">
        <f>IFERROR(IF(VLOOKUP($C247,'C'!$V$1:$AT$1998,18,FALSE)=1,"&lt;",""),"")</f>
        <v/>
      </c>
      <c r="T247" s="4" t="str">
        <f t="shared" si="221"/>
        <v/>
      </c>
      <c r="U247" s="4" t="str">
        <f t="shared" si="222"/>
        <v/>
      </c>
      <c r="V247" s="4" t="str">
        <f t="shared" si="223"/>
        <v/>
      </c>
      <c r="W247" s="4" t="str">
        <f t="shared" si="224"/>
        <v/>
      </c>
      <c r="X247" s="4" t="str">
        <f t="shared" si="225"/>
        <v/>
      </c>
      <c r="Y247" s="4" t="str">
        <f t="shared" si="226"/>
        <v/>
      </c>
      <c r="Z247" s="4" t="str">
        <f t="shared" si="227"/>
        <v/>
      </c>
      <c r="AA247" s="4" t="str">
        <f t="shared" si="228"/>
        <v/>
      </c>
      <c r="AB247" s="4" t="str">
        <f t="shared" si="229"/>
        <v/>
      </c>
      <c r="AC247" s="4" t="str">
        <f t="shared" si="230"/>
        <v/>
      </c>
      <c r="AD247" s="4" t="str">
        <f t="shared" si="231"/>
        <v/>
      </c>
      <c r="AE247" s="4" t="str">
        <f t="shared" si="232"/>
        <v/>
      </c>
      <c r="AI247" s="4">
        <f>IFERROR(IF(VLOOKUP(B247,E!$B$1:$AZ$300,16,FALSE)=0,1000000,VLOOKUP(B247,E!$B$1:$AZ$300,16,FALSE)),1000000)</f>
        <v>1000000</v>
      </c>
      <c r="AO247" s="4" t="str">
        <f t="shared" si="236"/>
        <v/>
      </c>
      <c r="AR247" s="4" t="str">
        <f t="shared" si="237"/>
        <v/>
      </c>
      <c r="AU247" s="4" t="str">
        <f t="shared" si="238"/>
        <v/>
      </c>
      <c r="AX247" s="4" t="str">
        <f t="shared" si="239"/>
        <v/>
      </c>
      <c r="BA247" s="4" t="str">
        <f t="shared" si="240"/>
        <v/>
      </c>
      <c r="BD247" s="4" t="str">
        <f t="shared" si="241"/>
        <v/>
      </c>
      <c r="BJ247" s="4" t="str">
        <f t="shared" si="233"/>
        <v/>
      </c>
      <c r="BM247" s="4" t="str">
        <f t="shared" si="216"/>
        <v/>
      </c>
      <c r="BP247" s="4" t="str">
        <f t="shared" si="217"/>
        <v/>
      </c>
      <c r="BS247" s="4" t="str">
        <f t="shared" si="218"/>
        <v/>
      </c>
      <c r="BV247" s="4" t="str">
        <f t="shared" si="219"/>
        <v/>
      </c>
      <c r="BY247" s="4" t="str">
        <f t="shared" si="220"/>
        <v/>
      </c>
    </row>
    <row r="248" spans="1:77" x14ac:dyDescent="0.2">
      <c r="A248" s="4" t="s">
        <v>1654</v>
      </c>
      <c r="B248" s="4">
        <v>2100</v>
      </c>
      <c r="C248" s="13" t="str">
        <f t="shared" si="235"/>
        <v>urn:immetingen:hoedanigheid:id:2100</v>
      </c>
      <c r="D248" s="4" t="str">
        <f>IFERROR(IF(VLOOKUP($C248,E!$V$1:$AN$1998,4,FALSE)=0,IF(VLOOKUP($C248,E!$V$1:$AN$1998,7,FALSE)=0,IF(VLOOKUP($C248,E!$V$1:$AN$1998,10,FALSE)=0,IF(VLOOKUP($C248,E!$V$1:$AN$1998,13,FALSE)=0,IF(VLOOKUP($C248,E!$V$1:$AN$1998,16,FALSE)=0,VLOOKUP($C248,E!$V$1:$AN$1998,19,FALSE),VLOOKUP($C248,E!$V$1:$AN$1998,16,FALSE)),VLOOKUP($C248,E!$V$1:$AN$1998,13,FALSE)),VLOOKUP($C248,E!$V$1:$AN$1998,10,FALSE)),VLOOKUP($C248,E!$V$1:$AN$1998,7,FALSE)),VLOOKUP($C248,E!$V$1:$AN$1998,4,FALSE)),"")</f>
        <v/>
      </c>
      <c r="E248" s="4" t="str">
        <f>IFERROR(VLOOKUP($C248,'C'!$V$1:$AT$1998,2,FALSE),"")</f>
        <v/>
      </c>
      <c r="F248" s="4" t="str">
        <f>IFERROR(IF(VLOOKUP($C248,'C'!$V$1:$AT$1998,3,FALSE)=1,"&lt;",""),"")</f>
        <v/>
      </c>
      <c r="G248" s="4" t="str">
        <f>IFERROR(VLOOKUP($C248,'C'!$V$1:$AT$1998,5,FALSE),"")</f>
        <v/>
      </c>
      <c r="H248" s="4" t="str">
        <f>IFERROR(IF(VLOOKUP($C248,'C'!$V$1:$AT$1998,6,FALSE)=1,"&lt;",""),"")</f>
        <v/>
      </c>
      <c r="I248" s="4" t="str">
        <f>IFERROR(VLOOKUP($C248,'C'!$V$1:$AT$1998,8,FALSE), "")</f>
        <v/>
      </c>
      <c r="J248" s="4" t="str">
        <f>IFERROR(IF(VLOOKUP($C248,'C'!$V$1:$AT$1998,9,FALSE)=1,"&lt;",""),"")</f>
        <v/>
      </c>
      <c r="K248" s="4" t="str">
        <f>IFERROR(VLOOKUP($C248,'C'!$V$1:$AT$1998,11,FALSE),"")</f>
        <v/>
      </c>
      <c r="L248" s="4" t="str">
        <f>IFERROR(IF(VLOOKUP($C248,'C'!$V$1:$AT$1998,12,FALSE)=1,"&lt;",""),"")</f>
        <v/>
      </c>
      <c r="M248" s="4" t="str">
        <f>IFERROR(VLOOKUP($C248,'C'!$V$1:$AT$1998,14,FALSE),"")</f>
        <v/>
      </c>
      <c r="N248" s="4" t="str">
        <f>IFERROR(IF(VLOOKUP($C248,'C'!$V$1:$AT$1998,15,FALSE)=1,"&lt;",""),"")</f>
        <v/>
      </c>
      <c r="O248" s="4" t="str">
        <f>IFERROR(VLOOKUP($C248,'C'!$V$1:$AT$1998,17,FALSE),"")</f>
        <v/>
      </c>
      <c r="P248" s="4" t="str">
        <f>IFERROR(IF(VLOOKUP($C248,'C'!$V$1:$AT$1998,18,FALSE)=1,"&lt;",""),"")</f>
        <v/>
      </c>
      <c r="T248" s="4" t="str">
        <f t="shared" si="221"/>
        <v/>
      </c>
      <c r="U248" s="4" t="str">
        <f t="shared" si="222"/>
        <v/>
      </c>
      <c r="V248" s="4" t="str">
        <f t="shared" si="223"/>
        <v/>
      </c>
      <c r="W248" s="4" t="str">
        <f t="shared" si="224"/>
        <v/>
      </c>
      <c r="X248" s="4" t="str">
        <f t="shared" si="225"/>
        <v/>
      </c>
      <c r="Y248" s="4" t="str">
        <f t="shared" si="226"/>
        <v/>
      </c>
      <c r="Z248" s="4" t="str">
        <f t="shared" si="227"/>
        <v/>
      </c>
      <c r="AA248" s="4" t="str">
        <f t="shared" si="228"/>
        <v/>
      </c>
      <c r="AB248" s="4" t="str">
        <f t="shared" si="229"/>
        <v/>
      </c>
      <c r="AC248" s="4" t="str">
        <f t="shared" si="230"/>
        <v/>
      </c>
      <c r="AD248" s="4" t="str">
        <f t="shared" si="231"/>
        <v/>
      </c>
      <c r="AE248" s="4" t="str">
        <f t="shared" si="232"/>
        <v/>
      </c>
      <c r="AI248" s="4">
        <f>IFERROR(IF(VLOOKUP(B248,E!$B$1:$AZ$300,16,FALSE)=0,1000000,VLOOKUP(B248,E!$B$1:$AZ$300,16,FALSE)),1000000)</f>
        <v>1000000</v>
      </c>
      <c r="AO248" s="4" t="str">
        <f t="shared" si="236"/>
        <v/>
      </c>
      <c r="AR248" s="4" t="str">
        <f t="shared" si="237"/>
        <v/>
      </c>
      <c r="AU248" s="4" t="str">
        <f t="shared" si="238"/>
        <v/>
      </c>
      <c r="AX248" s="4" t="str">
        <f t="shared" si="239"/>
        <v/>
      </c>
      <c r="BA248" s="4" t="str">
        <f t="shared" si="240"/>
        <v/>
      </c>
      <c r="BD248" s="4" t="str">
        <f t="shared" si="241"/>
        <v/>
      </c>
      <c r="BJ248" s="4" t="str">
        <f t="shared" si="233"/>
        <v/>
      </c>
      <c r="BM248" s="4" t="str">
        <f t="shared" si="216"/>
        <v/>
      </c>
      <c r="BP248" s="4" t="str">
        <f t="shared" si="217"/>
        <v/>
      </c>
      <c r="BS248" s="4" t="str">
        <f t="shared" si="218"/>
        <v/>
      </c>
      <c r="BV248" s="4" t="str">
        <f t="shared" si="219"/>
        <v/>
      </c>
      <c r="BY248" s="4" t="str">
        <f t="shared" si="220"/>
        <v/>
      </c>
    </row>
    <row r="249" spans="1:77" x14ac:dyDescent="0.2">
      <c r="A249" s="4" t="s">
        <v>13</v>
      </c>
      <c r="B249" s="13">
        <v>113</v>
      </c>
      <c r="C249" s="13" t="str">
        <f t="shared" si="235"/>
        <v>urn:immetingen:hoedanigheid:id:113</v>
      </c>
      <c r="D249" s="4" t="str">
        <f>IFERROR(IF(VLOOKUP($C249,E!$V$1:$AN$1998,4,FALSE)=0,IF(VLOOKUP($C249,E!$V$1:$AN$1998,7,FALSE)=0,IF(VLOOKUP($C249,E!$V$1:$AN$1998,10,FALSE)=0,IF(VLOOKUP($C249,E!$V$1:$AN$1998,13,FALSE)=0,IF(VLOOKUP($C249,E!$V$1:$AN$1998,16,FALSE)=0,VLOOKUP($C249,E!$V$1:$AN$1998,19,FALSE),VLOOKUP($C249,E!$V$1:$AN$1998,16,FALSE)),VLOOKUP($C249,E!$V$1:$AN$1998,13,FALSE)),VLOOKUP($C249,E!$V$1:$AN$1998,10,FALSE)),VLOOKUP($C249,E!$V$1:$AN$1998,7,FALSE)),VLOOKUP($C249,E!$V$1:$AN$1998,4,FALSE)),"")</f>
        <v/>
      </c>
      <c r="E249" s="4">
        <f>IFERROR(VLOOKUP($C249,'C'!$V$1:$AT$1998,2,FALSE),"")</f>
        <v>25</v>
      </c>
      <c r="F249" s="4" t="str">
        <f>IFERROR(IF(VLOOKUP($C249,'C'!$V$1:$AT$1998,3,FALSE)=1,"&lt;",""),"")</f>
        <v>&lt;</v>
      </c>
      <c r="G249" s="4">
        <f>IFERROR(VLOOKUP($C249,'C'!$V$1:$AT$1998,5,FALSE),"")</f>
        <v>25</v>
      </c>
      <c r="H249" s="4" t="str">
        <f>IFERROR(IF(VLOOKUP($C249,'C'!$V$1:$AT$1998,6,FALSE)=1,"&lt;",""),"")</f>
        <v>&lt;</v>
      </c>
      <c r="I249" s="4">
        <f>IFERROR(VLOOKUP($C249,'C'!$V$1:$AT$1998,8,FALSE), "")</f>
        <v>25</v>
      </c>
      <c r="J249" s="4" t="str">
        <f>IFERROR(IF(VLOOKUP($C249,'C'!$V$1:$AT$1998,9,FALSE)=1,"&lt;",""),"")</f>
        <v>&lt;</v>
      </c>
      <c r="K249" s="4">
        <f>IFERROR(VLOOKUP($C249,'C'!$V$1:$AT$1998,11,FALSE),"")</f>
        <v>25</v>
      </c>
      <c r="L249" s="4" t="str">
        <f>IFERROR(IF(VLOOKUP($C249,'C'!$V$1:$AT$1998,12,FALSE)=1,"&lt;",""),"")</f>
        <v>&lt;</v>
      </c>
      <c r="M249" s="4">
        <f>IFERROR(VLOOKUP($C249,'C'!$V$1:$AT$1998,14,FALSE),"")</f>
        <v>0</v>
      </c>
      <c r="N249" s="4" t="str">
        <f>IFERROR(IF(VLOOKUP($C249,'C'!$V$1:$AT$1998,15,FALSE)=1,"&lt;",""),"")</f>
        <v/>
      </c>
      <c r="O249" s="4">
        <f>IFERROR(VLOOKUP($C249,'C'!$V$1:$AT$1998,17,FALSE),"")</f>
        <v>0</v>
      </c>
      <c r="P249" s="4" t="str">
        <f>IFERROR(IF(VLOOKUP($C249,'C'!$V$1:$AT$1998,18,FALSE)=1,"&lt;",""),"")</f>
        <v/>
      </c>
      <c r="T249" s="4">
        <f t="shared" si="221"/>
        <v>25</v>
      </c>
      <c r="U249" s="4" t="str">
        <f t="shared" si="222"/>
        <v>&lt;</v>
      </c>
      <c r="V249" s="4">
        <f t="shared" si="223"/>
        <v>25</v>
      </c>
      <c r="W249" s="4" t="str">
        <f t="shared" si="224"/>
        <v>&lt;</v>
      </c>
      <c r="X249" s="4">
        <f t="shared" si="225"/>
        <v>25</v>
      </c>
      <c r="Y249" s="4" t="str">
        <f t="shared" si="226"/>
        <v>&lt;</v>
      </c>
      <c r="Z249" s="4">
        <f t="shared" si="227"/>
        <v>25</v>
      </c>
      <c r="AA249" s="4" t="str">
        <f t="shared" si="228"/>
        <v>&lt;</v>
      </c>
      <c r="AB249" s="4">
        <f t="shared" si="229"/>
        <v>0</v>
      </c>
      <c r="AC249" s="4" t="str">
        <f t="shared" si="230"/>
        <v/>
      </c>
      <c r="AD249" s="4">
        <f t="shared" si="231"/>
        <v>0</v>
      </c>
      <c r="AE249" s="4" t="str">
        <f t="shared" si="232"/>
        <v/>
      </c>
      <c r="AI249" s="4">
        <f>IFERROR(IF(VLOOKUP(B249,E!$B$1:$AZ$300,16,FALSE)=0,1000000,VLOOKUP(B249,E!$B$1:$AZ$300,16,FALSE)),1000000)</f>
        <v>1000000</v>
      </c>
      <c r="AO249" s="4">
        <f t="shared" si="236"/>
        <v>-1</v>
      </c>
      <c r="AR249" s="4">
        <f t="shared" si="237"/>
        <v>-1</v>
      </c>
      <c r="AU249" s="4">
        <f t="shared" si="238"/>
        <v>-1</v>
      </c>
      <c r="AX249" s="4">
        <f t="shared" si="239"/>
        <v>-1</v>
      </c>
      <c r="BA249" s="4">
        <f t="shared" si="240"/>
        <v>0</v>
      </c>
      <c r="BD249" s="4">
        <f t="shared" si="241"/>
        <v>0</v>
      </c>
      <c r="BJ249" s="4">
        <f t="shared" si="233"/>
        <v>-1</v>
      </c>
      <c r="BM249" s="4">
        <f t="shared" si="216"/>
        <v>-1</v>
      </c>
      <c r="BP249" s="4">
        <f t="shared" si="217"/>
        <v>-1</v>
      </c>
      <c r="BS249" s="4">
        <f t="shared" si="218"/>
        <v>-1</v>
      </c>
      <c r="BV249" s="4">
        <f t="shared" si="219"/>
        <v>-1</v>
      </c>
      <c r="BY249" s="4">
        <f t="shared" si="220"/>
        <v>-1</v>
      </c>
    </row>
    <row r="250" spans="1:77" x14ac:dyDescent="0.2">
      <c r="A250" s="4" t="s">
        <v>14</v>
      </c>
      <c r="B250" s="13">
        <v>121</v>
      </c>
      <c r="C250" s="13" t="str">
        <f t="shared" si="235"/>
        <v>urn:immetingen:hoedanigheid:id:121</v>
      </c>
      <c r="D250" s="4" t="str">
        <f>IFERROR(IF(VLOOKUP($C250,E!$V$1:$AN$1998,4,FALSE)=0,IF(VLOOKUP($C250,E!$V$1:$AN$1998,7,FALSE)=0,IF(VLOOKUP($C250,E!$V$1:$AN$1998,10,FALSE)=0,IF(VLOOKUP($C250,E!$V$1:$AN$1998,13,FALSE)=0,IF(VLOOKUP($C250,E!$V$1:$AN$1998,16,FALSE)=0,VLOOKUP($C250,E!$V$1:$AN$1998,19,FALSE),VLOOKUP($C250,E!$V$1:$AN$1998,16,FALSE)),VLOOKUP($C250,E!$V$1:$AN$1998,13,FALSE)),VLOOKUP($C250,E!$V$1:$AN$1998,10,FALSE)),VLOOKUP($C250,E!$V$1:$AN$1998,7,FALSE)),VLOOKUP($C250,E!$V$1:$AN$1998,4,FALSE)),"")</f>
        <v/>
      </c>
      <c r="E250" s="4">
        <f>IFERROR(VLOOKUP($C250,'C'!$V$1:$AT$1998,2,FALSE),"")</f>
        <v>25</v>
      </c>
      <c r="F250" s="4" t="str">
        <f>IFERROR(IF(VLOOKUP($C250,'C'!$V$1:$AT$1998,3,FALSE)=1,"&lt;",""),"")</f>
        <v>&lt;</v>
      </c>
      <c r="G250" s="4">
        <f>IFERROR(VLOOKUP($C250,'C'!$V$1:$AT$1998,5,FALSE),"")</f>
        <v>25</v>
      </c>
      <c r="H250" s="4" t="str">
        <f>IFERROR(IF(VLOOKUP($C250,'C'!$V$1:$AT$1998,6,FALSE)=1,"&lt;",""),"")</f>
        <v>&lt;</v>
      </c>
      <c r="I250" s="4">
        <f>IFERROR(VLOOKUP($C250,'C'!$V$1:$AT$1998,8,FALSE), "")</f>
        <v>25</v>
      </c>
      <c r="J250" s="4" t="str">
        <f>IFERROR(IF(VLOOKUP($C250,'C'!$V$1:$AT$1998,9,FALSE)=1,"&lt;",""),"")</f>
        <v>&lt;</v>
      </c>
      <c r="K250" s="4">
        <f>IFERROR(VLOOKUP($C250,'C'!$V$1:$AT$1998,11,FALSE),"")</f>
        <v>25</v>
      </c>
      <c r="L250" s="4" t="str">
        <f>IFERROR(IF(VLOOKUP($C250,'C'!$V$1:$AT$1998,12,FALSE)=1,"&lt;",""),"")</f>
        <v>&lt;</v>
      </c>
      <c r="M250" s="4">
        <f>IFERROR(VLOOKUP($C250,'C'!$V$1:$AT$1998,14,FALSE),"")</f>
        <v>0</v>
      </c>
      <c r="N250" s="4" t="str">
        <f>IFERROR(IF(VLOOKUP($C250,'C'!$V$1:$AT$1998,15,FALSE)=1,"&lt;",""),"")</f>
        <v/>
      </c>
      <c r="O250" s="4">
        <f>IFERROR(VLOOKUP($C250,'C'!$V$1:$AT$1998,17,FALSE),"")</f>
        <v>0</v>
      </c>
      <c r="P250" s="4" t="str">
        <f>IFERROR(IF(VLOOKUP($C250,'C'!$V$1:$AT$1998,18,FALSE)=1,"&lt;",""),"")</f>
        <v/>
      </c>
      <c r="T250" s="4">
        <f t="shared" si="221"/>
        <v>25</v>
      </c>
      <c r="U250" s="4" t="str">
        <f t="shared" si="222"/>
        <v>&lt;</v>
      </c>
      <c r="V250" s="4">
        <f t="shared" si="223"/>
        <v>25</v>
      </c>
      <c r="W250" s="4" t="str">
        <f t="shared" si="224"/>
        <v>&lt;</v>
      </c>
      <c r="X250" s="4">
        <f t="shared" si="225"/>
        <v>25</v>
      </c>
      <c r="Y250" s="4" t="str">
        <f t="shared" si="226"/>
        <v>&lt;</v>
      </c>
      <c r="Z250" s="4">
        <f t="shared" si="227"/>
        <v>25</v>
      </c>
      <c r="AA250" s="4" t="str">
        <f t="shared" si="228"/>
        <v>&lt;</v>
      </c>
      <c r="AB250" s="4">
        <f t="shared" si="229"/>
        <v>0</v>
      </c>
      <c r="AC250" s="4" t="str">
        <f t="shared" si="230"/>
        <v/>
      </c>
      <c r="AD250" s="4">
        <f t="shared" si="231"/>
        <v>0</v>
      </c>
      <c r="AE250" s="4" t="str">
        <f t="shared" si="232"/>
        <v/>
      </c>
      <c r="AI250" s="4">
        <f>IFERROR(IF(VLOOKUP(B250,E!$B$1:$AZ$300,16,FALSE)=0,1000000,VLOOKUP(B250,E!$B$1:$AZ$300,16,FALSE)),1000000)</f>
        <v>1000000</v>
      </c>
      <c r="AO250" s="4">
        <f t="shared" si="236"/>
        <v>-1</v>
      </c>
      <c r="AR250" s="4">
        <f t="shared" si="237"/>
        <v>-1</v>
      </c>
      <c r="AU250" s="4">
        <f t="shared" si="238"/>
        <v>-1</v>
      </c>
      <c r="AX250" s="4">
        <f t="shared" si="239"/>
        <v>-1</v>
      </c>
      <c r="BA250" s="4">
        <f t="shared" si="240"/>
        <v>0</v>
      </c>
      <c r="BD250" s="4">
        <f t="shared" si="241"/>
        <v>0</v>
      </c>
      <c r="BJ250" s="4">
        <f t="shared" si="233"/>
        <v>-1</v>
      </c>
      <c r="BM250" s="4">
        <f t="shared" si="216"/>
        <v>-1</v>
      </c>
      <c r="BP250" s="4">
        <f t="shared" si="217"/>
        <v>-1</v>
      </c>
      <c r="BS250" s="4">
        <f t="shared" si="218"/>
        <v>-1</v>
      </c>
      <c r="BV250" s="4">
        <f t="shared" si="219"/>
        <v>-1</v>
      </c>
      <c r="BY250" s="4">
        <f t="shared" si="220"/>
        <v>-1</v>
      </c>
    </row>
    <row r="251" spans="1:77" x14ac:dyDescent="0.2">
      <c r="A251" s="4" t="s">
        <v>15</v>
      </c>
      <c r="B251" s="13">
        <v>92</v>
      </c>
      <c r="C251" s="13" t="str">
        <f t="shared" si="235"/>
        <v>urn:immetingen:hoedanigheid:id:92</v>
      </c>
      <c r="D251" s="4" t="str">
        <f>IFERROR(IF(VLOOKUP($C251,E!$V$1:$AN$1998,4,FALSE)=0,IF(VLOOKUP($C251,E!$V$1:$AN$1998,7,FALSE)=0,IF(VLOOKUP($C251,E!$V$1:$AN$1998,10,FALSE)=0,IF(VLOOKUP($C251,E!$V$1:$AN$1998,13,FALSE)=0,IF(VLOOKUP($C251,E!$V$1:$AN$1998,16,FALSE)=0,VLOOKUP($C251,E!$V$1:$AN$1998,19,FALSE),VLOOKUP($C251,E!$V$1:$AN$1998,16,FALSE)),VLOOKUP($C251,E!$V$1:$AN$1998,13,FALSE)),VLOOKUP($C251,E!$V$1:$AN$1998,10,FALSE)),VLOOKUP($C251,E!$V$1:$AN$1998,7,FALSE)),VLOOKUP($C251,E!$V$1:$AN$1998,4,FALSE)),"")</f>
        <v/>
      </c>
      <c r="E251" s="4">
        <f>IFERROR(VLOOKUP($C251,'C'!$V$1:$AT$1998,2,FALSE),"")</f>
        <v>50</v>
      </c>
      <c r="F251" s="4" t="str">
        <f>IFERROR(IF(VLOOKUP($C251,'C'!$V$1:$AT$1998,3,FALSE)=1,"&lt;",""),"")</f>
        <v>&lt;</v>
      </c>
      <c r="G251" s="4">
        <f>IFERROR(VLOOKUP($C251,'C'!$V$1:$AT$1998,5,FALSE),"")</f>
        <v>50</v>
      </c>
      <c r="H251" s="4" t="str">
        <f>IFERROR(IF(VLOOKUP($C251,'C'!$V$1:$AT$1998,6,FALSE)=1,"&lt;",""),"")</f>
        <v>&lt;</v>
      </c>
      <c r="I251" s="4">
        <f>IFERROR(VLOOKUP($C251,'C'!$V$1:$AT$1998,8,FALSE), "")</f>
        <v>100</v>
      </c>
      <c r="J251" s="4" t="str">
        <f>IFERROR(IF(VLOOKUP($C251,'C'!$V$1:$AT$1998,9,FALSE)=1,"&lt;",""),"")</f>
        <v/>
      </c>
      <c r="K251" s="4">
        <f>IFERROR(VLOOKUP($C251,'C'!$V$1:$AT$1998,11,FALSE),"")</f>
        <v>50</v>
      </c>
      <c r="L251" s="4" t="str">
        <f>IFERROR(IF(VLOOKUP($C251,'C'!$V$1:$AT$1998,12,FALSE)=1,"&lt;",""),"")</f>
        <v>&lt;</v>
      </c>
      <c r="M251" s="4">
        <f>IFERROR(VLOOKUP($C251,'C'!$V$1:$AT$1998,14,FALSE),"")</f>
        <v>0</v>
      </c>
      <c r="N251" s="4" t="str">
        <f>IFERROR(IF(VLOOKUP($C251,'C'!$V$1:$AT$1998,15,FALSE)=1,"&lt;",""),"")</f>
        <v/>
      </c>
      <c r="O251" s="4">
        <f>IFERROR(VLOOKUP($C251,'C'!$V$1:$AT$1998,17,FALSE),"")</f>
        <v>0</v>
      </c>
      <c r="P251" s="4" t="str">
        <f>IFERROR(IF(VLOOKUP($C251,'C'!$V$1:$AT$1998,18,FALSE)=1,"&lt;",""),"")</f>
        <v/>
      </c>
      <c r="T251" s="4">
        <f t="shared" si="221"/>
        <v>50</v>
      </c>
      <c r="U251" s="4" t="str">
        <f t="shared" si="222"/>
        <v>&lt;</v>
      </c>
      <c r="V251" s="4">
        <f t="shared" si="223"/>
        <v>50</v>
      </c>
      <c r="W251" s="4" t="str">
        <f t="shared" si="224"/>
        <v>&lt;</v>
      </c>
      <c r="X251" s="4">
        <f t="shared" si="225"/>
        <v>100</v>
      </c>
      <c r="Y251" s="4" t="str">
        <f t="shared" si="226"/>
        <v/>
      </c>
      <c r="Z251" s="4">
        <f t="shared" si="227"/>
        <v>50</v>
      </c>
      <c r="AA251" s="4" t="str">
        <f t="shared" si="228"/>
        <v>&lt;</v>
      </c>
      <c r="AB251" s="4">
        <f t="shared" si="229"/>
        <v>0</v>
      </c>
      <c r="AC251" s="4" t="str">
        <f t="shared" si="230"/>
        <v/>
      </c>
      <c r="AD251" s="4">
        <f t="shared" si="231"/>
        <v>0</v>
      </c>
      <c r="AE251" s="4" t="str">
        <f t="shared" si="232"/>
        <v/>
      </c>
      <c r="AI251" s="4">
        <f>IFERROR(IF(VLOOKUP(B251,E!$B$1:$AZ$300,16,FALSE)=0,1000000,VLOOKUP(B251,E!$B$1:$AZ$300,16,FALSE)),1000000)</f>
        <v>1000000</v>
      </c>
      <c r="AO251" s="4">
        <f t="shared" si="236"/>
        <v>-1</v>
      </c>
      <c r="AR251" s="4">
        <f t="shared" si="237"/>
        <v>-1</v>
      </c>
      <c r="AU251" s="4">
        <f t="shared" si="238"/>
        <v>100</v>
      </c>
      <c r="AX251" s="4">
        <f t="shared" si="239"/>
        <v>-1</v>
      </c>
      <c r="BA251" s="4">
        <f t="shared" si="240"/>
        <v>0</v>
      </c>
      <c r="BD251" s="4">
        <f t="shared" si="241"/>
        <v>0</v>
      </c>
      <c r="BJ251" s="4">
        <f t="shared" si="233"/>
        <v>-1</v>
      </c>
      <c r="BM251" s="4">
        <f t="shared" si="216"/>
        <v>-1</v>
      </c>
      <c r="BP251" s="4">
        <f t="shared" si="217"/>
        <v>100</v>
      </c>
      <c r="BS251" s="4">
        <f t="shared" si="218"/>
        <v>-1</v>
      </c>
      <c r="BV251" s="4">
        <f t="shared" si="219"/>
        <v>-1</v>
      </c>
      <c r="BY251" s="4">
        <f t="shared" si="220"/>
        <v>-1</v>
      </c>
    </row>
    <row r="252" spans="1:77" x14ac:dyDescent="0.2">
      <c r="A252" s="4" t="s">
        <v>1851</v>
      </c>
      <c r="B252" s="4">
        <v>1234</v>
      </c>
      <c r="C252" s="4" t="str">
        <f t="shared" si="215"/>
        <v>urn:immetingen:parameter:id:1234</v>
      </c>
      <c r="D252" s="4" t="str">
        <f>IFERROR(IF(VLOOKUP($C252,'C'!$A$1:$AA$1998,4,FALSE)=0,IF(VLOOKUP($C252,'C'!$A$1:$AA$1998,7,FALSE)=0,IF(VLOOKUP($C252,'C'!$A$1:$AA$1998,10,FALSE)=0,IF(VLOOKUP($C252,'C'!$A$1:$AA$1998,13,FALSE)=0,IF(VLOOKUP($C252,'C'!$A$1:$AA$1998,16,FALSE)=0,VLOOKUP($C252,'C'!$A$1:$AA$1998,19,FALSE),VLOOKUP($C252,'C'!$A$1:$AA$1998,16,FALSE)),VLOOKUP($C252,'C'!$A$1:$AA$1998,13,FALSE)),VLOOKUP($C252,'C'!$A$1:$AA$1998,10,FALSE)),VLOOKUP($C252,'C'!$A$1:$AA$1998,7,FALSE)),VLOOKUP($C252,'C'!$A$1:$AA$1998,4,FALSE)),"")</f>
        <v/>
      </c>
      <c r="E252" s="4" t="str">
        <f>IFERROR(VLOOKUP($C252,'C'!$A$1:$AA$1998,2,FALSE),"")</f>
        <v/>
      </c>
      <c r="F252" s="4" t="str">
        <f>IFERROR(IF(VLOOKUP($C252,'C'!$A$1:$AA$1998,3,FALSE)=1,"&lt;",""),"")</f>
        <v/>
      </c>
      <c r="G252" s="4" t="str">
        <f>IFERROR(VLOOKUP($C252,'C'!$A$1:$AA$1998,5,FALSE),"")</f>
        <v/>
      </c>
      <c r="H252" s="4" t="str">
        <f>IFERROR(IF(VLOOKUP($C252,'C'!$A$1:$AA$1998,6,FALSE)=1,"&lt;",""),"")</f>
        <v/>
      </c>
      <c r="I252" s="4" t="str">
        <f>IFERROR(VLOOKUP($C252,'C'!$A$1:$AA$1998,8,FALSE), "")</f>
        <v/>
      </c>
      <c r="J252" s="4" t="str">
        <f>IFERROR(IF(VLOOKUP($C252,'C'!$A$1:$AA$1998,9,FALSE)=1,"&lt;",""),"")</f>
        <v/>
      </c>
      <c r="K252" s="4" t="str">
        <f>IFERROR(VLOOKUP($C252,'C'!$A$1:$AA$1998,11,FALSE),"")</f>
        <v/>
      </c>
      <c r="L252" s="4" t="str">
        <f>IFERROR(IF(VLOOKUP($C252,'C'!$A$1:$AA$1998,12,FALSE)=1,"&lt;",""),"")</f>
        <v/>
      </c>
      <c r="M252" s="4" t="str">
        <f>IFERROR(VLOOKUP($C252,'C'!$A$1:$AA$1998,14,FALSE),"")</f>
        <v/>
      </c>
      <c r="N252" s="4" t="str">
        <f>IFERROR(IF(VLOOKUP($C252,'C'!$A$1:$AA$1998,15,FALSE)=1,"&lt;",""),"")</f>
        <v/>
      </c>
      <c r="O252" s="4" t="str">
        <f>IFERROR(VLOOKUP($C252,'C'!$A$1:$AA$1998,17,FALSE),"")</f>
        <v/>
      </c>
      <c r="P252" s="4" t="str">
        <f>IFERROR(IF(VLOOKUP($C252,'C'!$A$1:$AA$1998,18,FALSE)=1,"&lt;",""),"")</f>
        <v/>
      </c>
      <c r="T252" s="4" t="str">
        <f t="shared" si="221"/>
        <v/>
      </c>
      <c r="U252" s="4" t="str">
        <f t="shared" si="222"/>
        <v/>
      </c>
      <c r="V252" s="4" t="str">
        <f t="shared" si="223"/>
        <v/>
      </c>
      <c r="W252" s="4" t="str">
        <f t="shared" si="224"/>
        <v/>
      </c>
      <c r="X252" s="4" t="str">
        <f t="shared" si="225"/>
        <v/>
      </c>
      <c r="Y252" s="4" t="str">
        <f t="shared" si="226"/>
        <v/>
      </c>
      <c r="Z252" s="4" t="str">
        <f t="shared" si="227"/>
        <v/>
      </c>
      <c r="AA252" s="4" t="str">
        <f t="shared" si="228"/>
        <v/>
      </c>
      <c r="AB252" s="4" t="str">
        <f t="shared" si="229"/>
        <v/>
      </c>
      <c r="AC252" s="4" t="str">
        <f t="shared" si="230"/>
        <v/>
      </c>
      <c r="AD252" s="4" t="str">
        <f t="shared" si="231"/>
        <v/>
      </c>
      <c r="AE252" s="4" t="str">
        <f t="shared" si="232"/>
        <v/>
      </c>
      <c r="AI252" s="4">
        <f>IFERROR(IF(VLOOKUP(B252,E!$B$1:$AZ$300,16,FALSE)=0,1000000,VLOOKUP(B252,E!$B$1:$AZ$300,16,FALSE)),1000000)</f>
        <v>1000000</v>
      </c>
      <c r="AO252" s="4" t="str">
        <f t="shared" si="236"/>
        <v/>
      </c>
      <c r="AR252" s="4" t="str">
        <f t="shared" si="237"/>
        <v/>
      </c>
      <c r="AU252" s="4" t="str">
        <f t="shared" si="238"/>
        <v/>
      </c>
      <c r="AX252" s="4" t="str">
        <f t="shared" si="239"/>
        <v/>
      </c>
      <c r="BA252" s="4" t="str">
        <f t="shared" si="240"/>
        <v/>
      </c>
      <c r="BD252" s="4" t="str">
        <f t="shared" si="241"/>
        <v/>
      </c>
      <c r="BJ252" s="4" t="str">
        <f t="shared" si="233"/>
        <v/>
      </c>
      <c r="BM252" s="4" t="str">
        <f t="shared" si="216"/>
        <v/>
      </c>
      <c r="BP252" s="4" t="str">
        <f t="shared" si="217"/>
        <v/>
      </c>
      <c r="BS252" s="4" t="str">
        <f t="shared" si="218"/>
        <v/>
      </c>
      <c r="BV252" s="4" t="str">
        <f t="shared" si="219"/>
        <v/>
      </c>
      <c r="BY252" s="4" t="str">
        <f t="shared" si="220"/>
        <v/>
      </c>
    </row>
    <row r="253" spans="1:77" x14ac:dyDescent="0.2">
      <c r="A253" s="4" t="s">
        <v>1527</v>
      </c>
      <c r="B253" s="4">
        <v>1435</v>
      </c>
      <c r="C253" s="4" t="str">
        <f t="shared" si="215"/>
        <v>urn:immetingen:parameter:id:1435</v>
      </c>
      <c r="D253" s="4" t="str">
        <f>IFERROR(IF(VLOOKUP($C253,'C'!$A$1:$AA$1998,4,FALSE)=0,IF(VLOOKUP($C253,'C'!$A$1:$AA$1998,7,FALSE)=0,IF(VLOOKUP($C253,'C'!$A$1:$AA$1998,10,FALSE)=0,IF(VLOOKUP($C253,'C'!$A$1:$AA$1998,13,FALSE)=0,IF(VLOOKUP($C253,'C'!$A$1:$AA$1998,16,FALSE)=0,VLOOKUP($C253,'C'!$A$1:$AA$1998,19,FALSE),VLOOKUP($C253,'C'!$A$1:$AA$1998,16,FALSE)),VLOOKUP($C253,'C'!$A$1:$AA$1998,13,FALSE)),VLOOKUP($C253,'C'!$A$1:$AA$1998,10,FALSE)),VLOOKUP($C253,'C'!$A$1:$AA$1998,7,FALSE)),VLOOKUP($C253,'C'!$A$1:$AA$1998,4,FALSE)),"")</f>
        <v/>
      </c>
      <c r="E253" s="4" t="str">
        <f>IFERROR(VLOOKUP($C253,'C'!$A$1:$AA$1998,2,FALSE),"")</f>
        <v/>
      </c>
      <c r="F253" s="4" t="str">
        <f>IFERROR(IF(VLOOKUP($C253,'C'!$A$1:$AA$1998,3,FALSE)=1,"&lt;",""),"")</f>
        <v/>
      </c>
      <c r="G253" s="4" t="str">
        <f>IFERROR(VLOOKUP($C253,'C'!$A$1:$AA$1998,5,FALSE),"")</f>
        <v/>
      </c>
      <c r="H253" s="4" t="str">
        <f>IFERROR(IF(VLOOKUP($C253,'C'!$A$1:$AA$1998,6,FALSE)=1,"&lt;",""),"")</f>
        <v/>
      </c>
      <c r="I253" s="4" t="str">
        <f>IFERROR(VLOOKUP($C253,'C'!$A$1:$AA$1998,8,FALSE), "")</f>
        <v/>
      </c>
      <c r="J253" s="4" t="str">
        <f>IFERROR(IF(VLOOKUP($C253,'C'!$A$1:$AA$1998,9,FALSE)=1,"&lt;",""),"")</f>
        <v/>
      </c>
      <c r="K253" s="4" t="str">
        <f>IFERROR(VLOOKUP($C253,'C'!$A$1:$AA$1998,11,FALSE),"")</f>
        <v/>
      </c>
      <c r="L253" s="4" t="str">
        <f>IFERROR(IF(VLOOKUP($C253,'C'!$A$1:$AA$1998,12,FALSE)=1,"&lt;",""),"")</f>
        <v/>
      </c>
      <c r="M253" s="4" t="str">
        <f>IFERROR(VLOOKUP($C253,'C'!$A$1:$AA$1998,14,FALSE),"")</f>
        <v/>
      </c>
      <c r="N253" s="4" t="str">
        <f>IFERROR(IF(VLOOKUP($C253,'C'!$A$1:$AA$1998,15,FALSE)=1,"&lt;",""),"")</f>
        <v/>
      </c>
      <c r="O253" s="4" t="str">
        <f>IFERROR(VLOOKUP($C253,'C'!$A$1:$AA$1998,17,FALSE),"")</f>
        <v/>
      </c>
      <c r="P253" s="4" t="str">
        <f>IFERROR(IF(VLOOKUP($C253,'C'!$A$1:$AA$1998,18,FALSE)=1,"&lt;",""),"")</f>
        <v/>
      </c>
      <c r="T253" s="4" t="str">
        <f t="shared" si="221"/>
        <v/>
      </c>
      <c r="U253" s="4" t="str">
        <f t="shared" si="222"/>
        <v/>
      </c>
      <c r="V253" s="4" t="str">
        <f t="shared" si="223"/>
        <v/>
      </c>
      <c r="W253" s="4" t="str">
        <f t="shared" si="224"/>
        <v/>
      </c>
      <c r="X253" s="4" t="str">
        <f t="shared" si="225"/>
        <v/>
      </c>
      <c r="Y253" s="4" t="str">
        <f t="shared" si="226"/>
        <v/>
      </c>
      <c r="Z253" s="4" t="str">
        <f t="shared" si="227"/>
        <v/>
      </c>
      <c r="AA253" s="4" t="str">
        <f t="shared" si="228"/>
        <v/>
      </c>
      <c r="AB253" s="4" t="str">
        <f t="shared" si="229"/>
        <v/>
      </c>
      <c r="AC253" s="4" t="str">
        <f t="shared" si="230"/>
        <v/>
      </c>
      <c r="AD253" s="4" t="str">
        <f t="shared" si="231"/>
        <v/>
      </c>
      <c r="AE253" s="4" t="str">
        <f t="shared" si="232"/>
        <v/>
      </c>
      <c r="AI253" s="4">
        <f>IFERROR(IF(VLOOKUP(B253,E!$B$1:$AZ$300,16,FALSE)=0,1000000,VLOOKUP(B253,E!$B$1:$AZ$300,16,FALSE)),1000000)</f>
        <v>1000000</v>
      </c>
      <c r="AO253" s="4" t="str">
        <f t="shared" si="236"/>
        <v/>
      </c>
      <c r="AR253" s="4" t="str">
        <f t="shared" si="237"/>
        <v/>
      </c>
      <c r="AU253" s="4" t="str">
        <f t="shared" si="238"/>
        <v/>
      </c>
      <c r="AX253" s="4" t="str">
        <f t="shared" si="239"/>
        <v/>
      </c>
      <c r="BA253" s="4" t="str">
        <f t="shared" si="240"/>
        <v/>
      </c>
      <c r="BD253" s="4" t="str">
        <f t="shared" si="241"/>
        <v/>
      </c>
      <c r="BJ253" s="4" t="str">
        <f t="shared" si="233"/>
        <v/>
      </c>
      <c r="BM253" s="4" t="str">
        <f t="shared" si="216"/>
        <v/>
      </c>
      <c r="BP253" s="4" t="str">
        <f t="shared" si="217"/>
        <v/>
      </c>
      <c r="BS253" s="4" t="str">
        <f t="shared" si="218"/>
        <v/>
      </c>
      <c r="BV253" s="4" t="str">
        <f t="shared" si="219"/>
        <v/>
      </c>
      <c r="BY253" s="4" t="str">
        <f t="shared" si="220"/>
        <v/>
      </c>
    </row>
    <row r="254" spans="1:77" x14ac:dyDescent="0.2">
      <c r="A254" s="4" t="s">
        <v>1528</v>
      </c>
      <c r="B254" s="4">
        <v>158</v>
      </c>
      <c r="C254" s="4" t="str">
        <f t="shared" si="215"/>
        <v>urn:immetingen:parameter:id:158</v>
      </c>
      <c r="D254" s="4" t="str">
        <f>IFERROR(IF(VLOOKUP($C254,'C'!$A$1:$AA$1998,4,FALSE)=0,IF(VLOOKUP($C254,'C'!$A$1:$AA$1998,7,FALSE)=0,IF(VLOOKUP($C254,'C'!$A$1:$AA$1998,10,FALSE)=0,IF(VLOOKUP($C254,'C'!$A$1:$AA$1998,13,FALSE)=0,IF(VLOOKUP($C254,'C'!$A$1:$AA$1998,16,FALSE)=0,VLOOKUP($C254,'C'!$A$1:$AA$1998,19,FALSE),VLOOKUP($C254,'C'!$A$1:$AA$1998,16,FALSE)),VLOOKUP($C254,'C'!$A$1:$AA$1998,13,FALSE)),VLOOKUP($C254,'C'!$A$1:$AA$1998,10,FALSE)),VLOOKUP($C254,'C'!$A$1:$AA$1998,7,FALSE)),VLOOKUP($C254,'C'!$A$1:$AA$1998,4,FALSE)),"")</f>
        <v/>
      </c>
      <c r="E254" s="4" t="str">
        <f>IFERROR(VLOOKUP($C254,'C'!$A$1:$AA$1998,2,FALSE),"")</f>
        <v/>
      </c>
      <c r="F254" s="4" t="str">
        <f>IFERROR(IF(VLOOKUP($C254,'C'!$A$1:$AA$1998,3,FALSE)=1,"&lt;",""),"")</f>
        <v/>
      </c>
      <c r="G254" s="4" t="str">
        <f>IFERROR(VLOOKUP($C254,'C'!$A$1:$AA$1998,5,FALSE),"")</f>
        <v/>
      </c>
      <c r="H254" s="4" t="str">
        <f>IFERROR(IF(VLOOKUP($C254,'C'!$A$1:$AA$1998,6,FALSE)=1,"&lt;",""),"")</f>
        <v/>
      </c>
      <c r="I254" s="4" t="str">
        <f>IFERROR(VLOOKUP($C254,'C'!$A$1:$AA$1998,8,FALSE), "")</f>
        <v/>
      </c>
      <c r="J254" s="4" t="str">
        <f>IFERROR(IF(VLOOKUP($C254,'C'!$A$1:$AA$1998,9,FALSE)=1,"&lt;",""),"")</f>
        <v/>
      </c>
      <c r="K254" s="4" t="str">
        <f>IFERROR(VLOOKUP($C254,'C'!$A$1:$AA$1998,11,FALSE),"")</f>
        <v/>
      </c>
      <c r="L254" s="4" t="str">
        <f>IFERROR(IF(VLOOKUP($C254,'C'!$A$1:$AA$1998,12,FALSE)=1,"&lt;",""),"")</f>
        <v/>
      </c>
      <c r="M254" s="4" t="str">
        <f>IFERROR(VLOOKUP($C254,'C'!$A$1:$AA$1998,14,FALSE),"")</f>
        <v/>
      </c>
      <c r="N254" s="4" t="str">
        <f>IFERROR(IF(VLOOKUP($C254,'C'!$A$1:$AA$1998,15,FALSE)=1,"&lt;",""),"")</f>
        <v/>
      </c>
      <c r="O254" s="4" t="str">
        <f>IFERROR(VLOOKUP($C254,'C'!$A$1:$AA$1998,17,FALSE),"")</f>
        <v/>
      </c>
      <c r="P254" s="4" t="str">
        <f>IFERROR(IF(VLOOKUP($C254,'C'!$A$1:$AA$1998,18,FALSE)=1,"&lt;",""),"")</f>
        <v/>
      </c>
      <c r="T254" s="4" t="str">
        <f t="shared" si="221"/>
        <v/>
      </c>
      <c r="U254" s="4" t="str">
        <f t="shared" si="222"/>
        <v/>
      </c>
      <c r="V254" s="4" t="str">
        <f t="shared" si="223"/>
        <v/>
      </c>
      <c r="W254" s="4" t="str">
        <f t="shared" si="224"/>
        <v/>
      </c>
      <c r="X254" s="4" t="str">
        <f t="shared" si="225"/>
        <v/>
      </c>
      <c r="Y254" s="4" t="str">
        <f t="shared" si="226"/>
        <v/>
      </c>
      <c r="Z254" s="4" t="str">
        <f t="shared" si="227"/>
        <v/>
      </c>
      <c r="AA254" s="4" t="str">
        <f t="shared" si="228"/>
        <v/>
      </c>
      <c r="AB254" s="4" t="str">
        <f t="shared" si="229"/>
        <v/>
      </c>
      <c r="AC254" s="4" t="str">
        <f t="shared" si="230"/>
        <v/>
      </c>
      <c r="AD254" s="4" t="str">
        <f t="shared" si="231"/>
        <v/>
      </c>
      <c r="AE254" s="4" t="str">
        <f t="shared" si="232"/>
        <v/>
      </c>
      <c r="AI254" s="4">
        <f>IFERROR(IF(VLOOKUP(B254,E!$B$1:$AZ$300,16,FALSE)=0,1000000,VLOOKUP(B254,E!$B$1:$AZ$300,16,FALSE)),1000000)</f>
        <v>1000000</v>
      </c>
      <c r="AO254" s="4" t="str">
        <f t="shared" si="236"/>
        <v/>
      </c>
      <c r="AR254" s="4" t="str">
        <f t="shared" si="237"/>
        <v/>
      </c>
      <c r="AU254" s="4" t="str">
        <f t="shared" si="238"/>
        <v/>
      </c>
      <c r="AX254" s="4" t="str">
        <f t="shared" si="239"/>
        <v/>
      </c>
      <c r="BA254" s="4" t="str">
        <f t="shared" si="240"/>
        <v/>
      </c>
      <c r="BD254" s="4" t="str">
        <f t="shared" si="241"/>
        <v/>
      </c>
      <c r="BJ254" s="4" t="str">
        <f t="shared" si="233"/>
        <v/>
      </c>
      <c r="BM254" s="4" t="str">
        <f t="shared" si="216"/>
        <v/>
      </c>
      <c r="BP254" s="4" t="str">
        <f t="shared" si="217"/>
        <v/>
      </c>
      <c r="BS254" s="4" t="str">
        <f t="shared" si="218"/>
        <v/>
      </c>
      <c r="BV254" s="4" t="str">
        <f t="shared" si="219"/>
        <v/>
      </c>
      <c r="BY254" s="4" t="str">
        <f t="shared" si="220"/>
        <v/>
      </c>
    </row>
    <row r="255" spans="1:77" x14ac:dyDescent="0.2">
      <c r="A255" s="4" t="s">
        <v>1529</v>
      </c>
      <c r="B255" s="4">
        <v>6434</v>
      </c>
      <c r="C255" s="4" t="str">
        <f t="shared" si="215"/>
        <v>urn:immetingen:parameter:id:6434</v>
      </c>
      <c r="D255" s="4" t="str">
        <f>IFERROR(IF(VLOOKUP($C255,'C'!$A$1:$AA$1998,4,FALSE)=0,IF(VLOOKUP($C255,'C'!$A$1:$AA$1998,7,FALSE)=0,IF(VLOOKUP($C255,'C'!$A$1:$AA$1998,10,FALSE)=0,IF(VLOOKUP($C255,'C'!$A$1:$AA$1998,13,FALSE)=0,IF(VLOOKUP($C255,'C'!$A$1:$AA$1998,16,FALSE)=0,VLOOKUP($C255,'C'!$A$1:$AA$1998,19,FALSE),VLOOKUP($C255,'C'!$A$1:$AA$1998,16,FALSE)),VLOOKUP($C255,'C'!$A$1:$AA$1998,13,FALSE)),VLOOKUP($C255,'C'!$A$1:$AA$1998,10,FALSE)),VLOOKUP($C255,'C'!$A$1:$AA$1998,7,FALSE)),VLOOKUP($C255,'C'!$A$1:$AA$1998,4,FALSE)),"")</f>
        <v/>
      </c>
      <c r="E255" s="4" t="str">
        <f>IFERROR(VLOOKUP($C255,'C'!$A$1:$AA$1998,2,FALSE),"")</f>
        <v/>
      </c>
      <c r="F255" s="4" t="str">
        <f>IFERROR(IF(VLOOKUP($C255,'C'!$A$1:$AA$1998,3,FALSE)=1,"&lt;",""),"")</f>
        <v/>
      </c>
      <c r="G255" s="4" t="str">
        <f>IFERROR(VLOOKUP($C255,'C'!$A$1:$AA$1998,5,FALSE),"")</f>
        <v/>
      </c>
      <c r="H255" s="4" t="str">
        <f>IFERROR(IF(VLOOKUP($C255,'C'!$A$1:$AA$1998,6,FALSE)=1,"&lt;",""),"")</f>
        <v/>
      </c>
      <c r="I255" s="4" t="str">
        <f>IFERROR(VLOOKUP($C255,'C'!$A$1:$AA$1998,8,FALSE), "")</f>
        <v/>
      </c>
      <c r="J255" s="4" t="str">
        <f>IFERROR(IF(VLOOKUP($C255,'C'!$A$1:$AA$1998,9,FALSE)=1,"&lt;",""),"")</f>
        <v/>
      </c>
      <c r="K255" s="4" t="str">
        <f>IFERROR(VLOOKUP($C255,'C'!$A$1:$AA$1998,11,FALSE),"")</f>
        <v/>
      </c>
      <c r="L255" s="4" t="str">
        <f>IFERROR(IF(VLOOKUP($C255,'C'!$A$1:$AA$1998,12,FALSE)=1,"&lt;",""),"")</f>
        <v/>
      </c>
      <c r="M255" s="4" t="str">
        <f>IFERROR(VLOOKUP($C255,'C'!$A$1:$AA$1998,14,FALSE),"")</f>
        <v/>
      </c>
      <c r="N255" s="4" t="str">
        <f>IFERROR(IF(VLOOKUP($C255,'C'!$A$1:$AA$1998,15,FALSE)=1,"&lt;",""),"")</f>
        <v/>
      </c>
      <c r="O255" s="4" t="str">
        <f>IFERROR(VLOOKUP($C255,'C'!$A$1:$AA$1998,17,FALSE),"")</f>
        <v/>
      </c>
      <c r="P255" s="4" t="str">
        <f>IFERROR(IF(VLOOKUP($C255,'C'!$A$1:$AA$1998,18,FALSE)=1,"&lt;",""),"")</f>
        <v/>
      </c>
      <c r="T255" s="4" t="str">
        <f t="shared" si="221"/>
        <v/>
      </c>
      <c r="U255" s="4" t="str">
        <f t="shared" si="222"/>
        <v/>
      </c>
      <c r="V255" s="4" t="str">
        <f t="shared" si="223"/>
        <v/>
      </c>
      <c r="W255" s="4" t="str">
        <f t="shared" si="224"/>
        <v/>
      </c>
      <c r="X255" s="4" t="str">
        <f t="shared" si="225"/>
        <v/>
      </c>
      <c r="Y255" s="4" t="str">
        <f t="shared" si="226"/>
        <v/>
      </c>
      <c r="Z255" s="4" t="str">
        <f t="shared" si="227"/>
        <v/>
      </c>
      <c r="AA255" s="4" t="str">
        <f t="shared" si="228"/>
        <v/>
      </c>
      <c r="AB255" s="4" t="str">
        <f t="shared" si="229"/>
        <v/>
      </c>
      <c r="AC255" s="4" t="str">
        <f t="shared" si="230"/>
        <v/>
      </c>
      <c r="AD255" s="4" t="str">
        <f t="shared" si="231"/>
        <v/>
      </c>
      <c r="AE255" s="4" t="str">
        <f t="shared" si="232"/>
        <v/>
      </c>
      <c r="AI255" s="4">
        <f>IFERROR(IF(VLOOKUP(B255,E!$B$1:$AZ$300,16,FALSE)=0,1000000,VLOOKUP(B255,E!$B$1:$AZ$300,16,FALSE)),1000000)</f>
        <v>1000000</v>
      </c>
      <c r="AO255" s="4" t="str">
        <f t="shared" si="236"/>
        <v/>
      </c>
      <c r="AR255" s="4" t="str">
        <f t="shared" si="237"/>
        <v/>
      </c>
      <c r="AU255" s="4" t="str">
        <f t="shared" si="238"/>
        <v/>
      </c>
      <c r="AX255" s="4" t="str">
        <f t="shared" si="239"/>
        <v/>
      </c>
      <c r="BA255" s="4" t="str">
        <f t="shared" si="240"/>
        <v/>
      </c>
      <c r="BD255" s="4" t="str">
        <f t="shared" si="241"/>
        <v/>
      </c>
      <c r="BJ255" s="4" t="str">
        <f t="shared" si="233"/>
        <v/>
      </c>
      <c r="BM255" s="4" t="str">
        <f t="shared" si="216"/>
        <v/>
      </c>
      <c r="BP255" s="4" t="str">
        <f t="shared" si="217"/>
        <v/>
      </c>
      <c r="BS255" s="4" t="str">
        <f t="shared" si="218"/>
        <v/>
      </c>
      <c r="BV255" s="4" t="str">
        <f t="shared" si="219"/>
        <v/>
      </c>
      <c r="BY255" s="4" t="str">
        <f t="shared" si="220"/>
        <v/>
      </c>
    </row>
    <row r="256" spans="1:77" x14ac:dyDescent="0.2">
      <c r="A256" s="4" t="s">
        <v>1530</v>
      </c>
      <c r="B256" s="4">
        <v>149</v>
      </c>
      <c r="C256" s="4" t="str">
        <f t="shared" si="215"/>
        <v>urn:immetingen:parameter:id:149</v>
      </c>
      <c r="D256" s="38">
        <v>14</v>
      </c>
      <c r="E256" s="4" t="str">
        <f>IFERROR(VLOOKUP($C256,'C'!$A$1:$AA$1998,2,FALSE),"")</f>
        <v/>
      </c>
      <c r="F256" s="4" t="str">
        <f>IFERROR(IF(VLOOKUP($C256,'C'!$A$1:$AA$1998,3,FALSE)=1,"&lt;",""),"")</f>
        <v/>
      </c>
      <c r="G256" s="4" t="str">
        <f>IFERROR(VLOOKUP($C256,'C'!$A$1:$AA$1998,5,FALSE),"")</f>
        <v/>
      </c>
      <c r="H256" s="4" t="str">
        <f>IFERROR(IF(VLOOKUP($C256,'C'!$A$1:$AA$1998,6,FALSE)=1,"&lt;",""),"")</f>
        <v/>
      </c>
      <c r="I256" s="4" t="str">
        <f>IFERROR(VLOOKUP($C256,'C'!$A$1:$AA$1998,8,FALSE), "")</f>
        <v/>
      </c>
      <c r="J256" s="4" t="str">
        <f>IFERROR(IF(VLOOKUP($C256,'C'!$A$1:$AA$1998,9,FALSE)=1,"&lt;",""),"")</f>
        <v/>
      </c>
      <c r="K256" s="4" t="str">
        <f>IFERROR(VLOOKUP($C256,'C'!$A$1:$AA$1998,11,FALSE),"")</f>
        <v/>
      </c>
      <c r="L256" s="4" t="str">
        <f>IFERROR(IF(VLOOKUP($C256,'C'!$A$1:$AA$1998,12,FALSE)=1,"&lt;",""),"")</f>
        <v/>
      </c>
      <c r="M256" s="4" t="str">
        <f>IFERROR(VLOOKUP($C256,'C'!$A$1:$AA$1998,14,FALSE),"")</f>
        <v/>
      </c>
      <c r="N256" s="4" t="str">
        <f>IFERROR(IF(VLOOKUP($C256,'C'!$A$1:$AA$1998,15,FALSE)=1,"&lt;",""),"")</f>
        <v/>
      </c>
      <c r="O256" s="4" t="str">
        <f>IFERROR(VLOOKUP($C256,'C'!$A$1:$AA$1998,17,FALSE),"")</f>
        <v/>
      </c>
      <c r="P256" s="4" t="str">
        <f>IFERROR(IF(VLOOKUP($C256,'C'!$A$1:$AA$1998,18,FALSE)=1,"&lt;",""),"")</f>
        <v/>
      </c>
      <c r="T256" s="4" t="str">
        <f t="shared" si="221"/>
        <v/>
      </c>
      <c r="U256" s="4" t="str">
        <f t="shared" si="222"/>
        <v/>
      </c>
      <c r="V256" s="4" t="str">
        <f t="shared" si="223"/>
        <v/>
      </c>
      <c r="W256" s="4" t="str">
        <f t="shared" si="224"/>
        <v/>
      </c>
      <c r="X256" s="4" t="str">
        <f t="shared" si="225"/>
        <v/>
      </c>
      <c r="Y256" s="4" t="str">
        <f t="shared" si="226"/>
        <v/>
      </c>
      <c r="Z256" s="4" t="str">
        <f t="shared" si="227"/>
        <v/>
      </c>
      <c r="AA256" s="4" t="str">
        <f t="shared" si="228"/>
        <v/>
      </c>
      <c r="AB256" s="4" t="str">
        <f t="shared" si="229"/>
        <v/>
      </c>
      <c r="AC256" s="4" t="str">
        <f t="shared" si="230"/>
        <v/>
      </c>
      <c r="AD256" s="4" t="str">
        <f t="shared" si="231"/>
        <v/>
      </c>
      <c r="AE256" s="4" t="str">
        <f t="shared" si="232"/>
        <v/>
      </c>
      <c r="AI256" s="4">
        <f>IFERROR(IF(VLOOKUP(B256,E!$B$1:$AZ$300,16,FALSE)=0,1000000,VLOOKUP(B256,E!$B$1:$AZ$300,16,FALSE)),1000000)</f>
        <v>1000000</v>
      </c>
      <c r="AO256" s="4" t="str">
        <f t="shared" si="236"/>
        <v/>
      </c>
      <c r="AR256" s="4" t="str">
        <f t="shared" si="237"/>
        <v/>
      </c>
      <c r="AU256" s="4" t="str">
        <f t="shared" si="238"/>
        <v/>
      </c>
      <c r="AX256" s="4" t="str">
        <f t="shared" si="239"/>
        <v/>
      </c>
      <c r="BA256" s="4" t="str">
        <f t="shared" si="240"/>
        <v/>
      </c>
      <c r="BD256" s="4" t="str">
        <f t="shared" si="241"/>
        <v/>
      </c>
      <c r="BJ256" s="4" t="str">
        <f t="shared" si="233"/>
        <v/>
      </c>
      <c r="BM256" s="4" t="str">
        <f t="shared" si="216"/>
        <v/>
      </c>
      <c r="BP256" s="4" t="str">
        <f t="shared" si="217"/>
        <v/>
      </c>
      <c r="BS256" s="4" t="str">
        <f t="shared" si="218"/>
        <v/>
      </c>
      <c r="BV256" s="4" t="str">
        <f t="shared" si="219"/>
        <v/>
      </c>
      <c r="BY256" s="4" t="str">
        <f t="shared" si="220"/>
        <v/>
      </c>
    </row>
    <row r="257" spans="1:77" x14ac:dyDescent="0.2">
      <c r="A257" s="4" t="s">
        <v>1531</v>
      </c>
      <c r="B257" s="4">
        <v>1710</v>
      </c>
      <c r="C257" s="4" t="str">
        <f t="shared" si="215"/>
        <v>urn:immetingen:parameter:id:1710</v>
      </c>
      <c r="D257" s="38">
        <v>14</v>
      </c>
      <c r="E257" s="4" t="str">
        <f>IFERROR(VLOOKUP($C257,'C'!$A$1:$AA$1998,2,FALSE),"")</f>
        <v/>
      </c>
      <c r="F257" s="4" t="str">
        <f>IFERROR(IF(VLOOKUP($C257,'C'!$A$1:$AA$1998,3,FALSE)=1,"&lt;",""),"")</f>
        <v/>
      </c>
      <c r="G257" s="4" t="str">
        <f>IFERROR(VLOOKUP($C257,'C'!$A$1:$AA$1998,5,FALSE),"")</f>
        <v/>
      </c>
      <c r="H257" s="4" t="str">
        <f>IFERROR(IF(VLOOKUP($C257,'C'!$A$1:$AA$1998,6,FALSE)=1,"&lt;",""),"")</f>
        <v/>
      </c>
      <c r="I257" s="4" t="str">
        <f>IFERROR(VLOOKUP($C257,'C'!$A$1:$AA$1998,8,FALSE), "")</f>
        <v/>
      </c>
      <c r="J257" s="4" t="str">
        <f>IFERROR(IF(VLOOKUP($C257,'C'!$A$1:$AA$1998,9,FALSE)=1,"&lt;",""),"")</f>
        <v/>
      </c>
      <c r="K257" s="4" t="str">
        <f>IFERROR(VLOOKUP($C257,'C'!$A$1:$AA$1998,11,FALSE),"")</f>
        <v/>
      </c>
      <c r="L257" s="4" t="str">
        <f>IFERROR(IF(VLOOKUP($C257,'C'!$A$1:$AA$1998,12,FALSE)=1,"&lt;",""),"")</f>
        <v/>
      </c>
      <c r="M257" s="4" t="str">
        <f>IFERROR(VLOOKUP($C257,'C'!$A$1:$AA$1998,14,FALSE),"")</f>
        <v/>
      </c>
      <c r="N257" s="4" t="str">
        <f>IFERROR(IF(VLOOKUP($C257,'C'!$A$1:$AA$1998,15,FALSE)=1,"&lt;",""),"")</f>
        <v/>
      </c>
      <c r="O257" s="4" t="str">
        <f>IFERROR(VLOOKUP($C257,'C'!$A$1:$AA$1998,17,FALSE),"")</f>
        <v/>
      </c>
      <c r="P257" s="4" t="str">
        <f>IFERROR(IF(VLOOKUP($C257,'C'!$A$1:$AA$1998,18,FALSE)=1,"&lt;",""),"")</f>
        <v/>
      </c>
      <c r="T257" s="4" t="str">
        <f t="shared" si="221"/>
        <v/>
      </c>
      <c r="U257" s="4" t="str">
        <f t="shared" si="222"/>
        <v/>
      </c>
      <c r="V257" s="4" t="str">
        <f t="shared" si="223"/>
        <v/>
      </c>
      <c r="W257" s="4" t="str">
        <f t="shared" si="224"/>
        <v/>
      </c>
      <c r="X257" s="4" t="str">
        <f t="shared" si="225"/>
        <v/>
      </c>
      <c r="Y257" s="4" t="str">
        <f t="shared" si="226"/>
        <v/>
      </c>
      <c r="Z257" s="4" t="str">
        <f t="shared" si="227"/>
        <v/>
      </c>
      <c r="AA257" s="4" t="str">
        <f t="shared" si="228"/>
        <v/>
      </c>
      <c r="AB257" s="4" t="str">
        <f t="shared" si="229"/>
        <v/>
      </c>
      <c r="AC257" s="4" t="str">
        <f t="shared" si="230"/>
        <v/>
      </c>
      <c r="AD257" s="4" t="str">
        <f t="shared" si="231"/>
        <v/>
      </c>
      <c r="AE257" s="4" t="str">
        <f t="shared" si="232"/>
        <v/>
      </c>
      <c r="AI257" s="4">
        <f>IFERROR(IF(VLOOKUP(B257,E!$B$1:$AZ$300,16,FALSE)=0,1000000,VLOOKUP(B257,E!$B$1:$AZ$300,16,FALSE)),1000000)</f>
        <v>1000000</v>
      </c>
      <c r="AO257" s="4" t="str">
        <f t="shared" si="236"/>
        <v/>
      </c>
      <c r="AR257" s="4" t="str">
        <f t="shared" si="237"/>
        <v/>
      </c>
      <c r="AU257" s="4" t="str">
        <f t="shared" si="238"/>
        <v/>
      </c>
      <c r="AX257" s="4" t="str">
        <f t="shared" si="239"/>
        <v/>
      </c>
      <c r="BA257" s="4" t="str">
        <f t="shared" si="240"/>
        <v/>
      </c>
      <c r="BD257" s="4" t="str">
        <f t="shared" si="241"/>
        <v/>
      </c>
      <c r="BJ257" s="4" t="str">
        <f t="shared" si="233"/>
        <v/>
      </c>
      <c r="BM257" s="4" t="str">
        <f t="shared" si="216"/>
        <v/>
      </c>
      <c r="BP257" s="4" t="str">
        <f t="shared" si="217"/>
        <v/>
      </c>
      <c r="BS257" s="4" t="str">
        <f t="shared" si="218"/>
        <v/>
      </c>
      <c r="BV257" s="4" t="str">
        <f t="shared" si="219"/>
        <v/>
      </c>
      <c r="BY257" s="4" t="str">
        <f t="shared" si="220"/>
        <v/>
      </c>
    </row>
    <row r="258" spans="1:77" x14ac:dyDescent="0.2">
      <c r="A258" s="4" t="s">
        <v>1532</v>
      </c>
      <c r="B258" s="4">
        <v>905</v>
      </c>
      <c r="C258" s="4" t="str">
        <f t="shared" si="215"/>
        <v>urn:immetingen:parameter:id:905</v>
      </c>
      <c r="D258" s="4" t="str">
        <f>IFERROR(IF(VLOOKUP($C258,'C'!$A$1:$AA$1998,4,FALSE)=0,IF(VLOOKUP($C258,'C'!$A$1:$AA$1998,7,FALSE)=0,IF(VLOOKUP($C258,'C'!$A$1:$AA$1998,10,FALSE)=0,IF(VLOOKUP($C258,'C'!$A$1:$AA$1998,13,FALSE)=0,IF(VLOOKUP($C258,'C'!$A$1:$AA$1998,16,FALSE)=0,VLOOKUP($C258,'C'!$A$1:$AA$1998,19,FALSE),VLOOKUP($C258,'C'!$A$1:$AA$1998,16,FALSE)),VLOOKUP($C258,'C'!$A$1:$AA$1998,13,FALSE)),VLOOKUP($C258,'C'!$A$1:$AA$1998,10,FALSE)),VLOOKUP($C258,'C'!$A$1:$AA$1998,7,FALSE)),VLOOKUP($C258,'C'!$A$1:$AA$1998,4,FALSE)),"")</f>
        <v/>
      </c>
      <c r="E258" s="4" t="str">
        <f>IFERROR(VLOOKUP($C258,'C'!$A$1:$AA$1998,2,FALSE),"")</f>
        <v/>
      </c>
      <c r="F258" s="4" t="str">
        <f>IFERROR(IF(VLOOKUP($C258,'C'!$A$1:$AA$1998,3,FALSE)=1,"&lt;",""),"")</f>
        <v/>
      </c>
      <c r="G258" s="4" t="str">
        <f>IFERROR(VLOOKUP($C258,'C'!$A$1:$AA$1998,5,FALSE),"")</f>
        <v/>
      </c>
      <c r="H258" s="4" t="str">
        <f>IFERROR(IF(VLOOKUP($C258,'C'!$A$1:$AA$1998,6,FALSE)=1,"&lt;",""),"")</f>
        <v/>
      </c>
      <c r="I258" s="4" t="str">
        <f>IFERROR(VLOOKUP($C258,'C'!$A$1:$AA$1998,8,FALSE), "")</f>
        <v/>
      </c>
      <c r="J258" s="4" t="str">
        <f>IFERROR(IF(VLOOKUP($C258,'C'!$A$1:$AA$1998,9,FALSE)=1,"&lt;",""),"")</f>
        <v/>
      </c>
      <c r="K258" s="4" t="str">
        <f>IFERROR(VLOOKUP($C258,'C'!$A$1:$AA$1998,11,FALSE),"")</f>
        <v/>
      </c>
      <c r="L258" s="4" t="str">
        <f>IFERROR(IF(VLOOKUP($C258,'C'!$A$1:$AA$1998,12,FALSE)=1,"&lt;",""),"")</f>
        <v/>
      </c>
      <c r="M258" s="4" t="str">
        <f>IFERROR(VLOOKUP($C258,'C'!$A$1:$AA$1998,14,FALSE),"")</f>
        <v/>
      </c>
      <c r="N258" s="4" t="str">
        <f>IFERROR(IF(VLOOKUP($C258,'C'!$A$1:$AA$1998,15,FALSE)=1,"&lt;",""),"")</f>
        <v/>
      </c>
      <c r="O258" s="4" t="str">
        <f>IFERROR(VLOOKUP($C258,'C'!$A$1:$AA$1998,17,FALSE),"")</f>
        <v/>
      </c>
      <c r="P258" s="4" t="str">
        <f>IFERROR(IF(VLOOKUP($C258,'C'!$A$1:$AA$1998,18,FALSE)=1,"&lt;",""),"")</f>
        <v/>
      </c>
      <c r="T258" s="4" t="str">
        <f t="shared" si="221"/>
        <v/>
      </c>
      <c r="U258" s="4" t="str">
        <f t="shared" si="222"/>
        <v/>
      </c>
      <c r="V258" s="4" t="str">
        <f t="shared" si="223"/>
        <v/>
      </c>
      <c r="W258" s="4" t="str">
        <f t="shared" si="224"/>
        <v/>
      </c>
      <c r="X258" s="4" t="str">
        <f t="shared" si="225"/>
        <v/>
      </c>
      <c r="Y258" s="4" t="str">
        <f t="shared" si="226"/>
        <v/>
      </c>
      <c r="Z258" s="4" t="str">
        <f t="shared" si="227"/>
        <v/>
      </c>
      <c r="AA258" s="4" t="str">
        <f t="shared" si="228"/>
        <v/>
      </c>
      <c r="AB258" s="4" t="str">
        <f t="shared" si="229"/>
        <v/>
      </c>
      <c r="AC258" s="4" t="str">
        <f t="shared" si="230"/>
        <v/>
      </c>
      <c r="AD258" s="4" t="str">
        <f t="shared" si="231"/>
        <v/>
      </c>
      <c r="AE258" s="4" t="str">
        <f t="shared" si="232"/>
        <v/>
      </c>
      <c r="AI258" s="4">
        <f>IFERROR(IF(VLOOKUP(B258,E!$B$1:$AZ$300,16,FALSE)=0,1000000,VLOOKUP(B258,E!$B$1:$AZ$300,16,FALSE)),1000000)</f>
        <v>1000000</v>
      </c>
      <c r="AO258" s="4" t="str">
        <f t="shared" si="236"/>
        <v/>
      </c>
      <c r="AR258" s="4" t="str">
        <f t="shared" si="237"/>
        <v/>
      </c>
      <c r="AU258" s="4" t="str">
        <f t="shared" si="238"/>
        <v/>
      </c>
      <c r="AX258" s="4" t="str">
        <f t="shared" si="239"/>
        <v/>
      </c>
      <c r="BA258" s="4" t="str">
        <f t="shared" si="240"/>
        <v/>
      </c>
      <c r="BD258" s="4" t="str">
        <f t="shared" si="241"/>
        <v/>
      </c>
      <c r="BJ258" s="4" t="str">
        <f t="shared" si="233"/>
        <v/>
      </c>
      <c r="BM258" s="4" t="str">
        <f t="shared" si="216"/>
        <v/>
      </c>
      <c r="BP258" s="4" t="str">
        <f t="shared" si="217"/>
        <v/>
      </c>
      <c r="BS258" s="4" t="str">
        <f t="shared" si="218"/>
        <v/>
      </c>
      <c r="BV258" s="4" t="str">
        <f t="shared" si="219"/>
        <v/>
      </c>
      <c r="BY258" s="4" t="str">
        <f t="shared" si="220"/>
        <v/>
      </c>
    </row>
    <row r="259" spans="1:77" x14ac:dyDescent="0.2">
      <c r="A259" s="4" t="s">
        <v>1533</v>
      </c>
      <c r="B259" s="4">
        <v>418</v>
      </c>
      <c r="C259" s="4" t="str">
        <f t="shared" si="215"/>
        <v>urn:immetingen:parameter:id:418</v>
      </c>
      <c r="D259" s="4" t="str">
        <f>IFERROR(IF(VLOOKUP($C259,'C'!$A$1:$AA$1998,4,FALSE)=0,IF(VLOOKUP($C259,'C'!$A$1:$AA$1998,7,FALSE)=0,IF(VLOOKUP($C259,'C'!$A$1:$AA$1998,10,FALSE)=0,IF(VLOOKUP($C259,'C'!$A$1:$AA$1998,13,FALSE)=0,IF(VLOOKUP($C259,'C'!$A$1:$AA$1998,16,FALSE)=0,VLOOKUP($C259,'C'!$A$1:$AA$1998,19,FALSE),VLOOKUP($C259,'C'!$A$1:$AA$1998,16,FALSE)),VLOOKUP($C259,'C'!$A$1:$AA$1998,13,FALSE)),VLOOKUP($C259,'C'!$A$1:$AA$1998,10,FALSE)),VLOOKUP($C259,'C'!$A$1:$AA$1998,7,FALSE)),VLOOKUP($C259,'C'!$A$1:$AA$1998,4,FALSE)),"")</f>
        <v/>
      </c>
      <c r="E259" s="4" t="str">
        <f>IFERROR(VLOOKUP($C259,'C'!$A$1:$AA$1998,2,FALSE),"")</f>
        <v/>
      </c>
      <c r="F259" s="4" t="str">
        <f>IFERROR(IF(VLOOKUP($C259,'C'!$A$1:$AA$1998,3,FALSE)=1,"&lt;",""),"")</f>
        <v/>
      </c>
      <c r="G259" s="4" t="str">
        <f>IFERROR(VLOOKUP($C259,'C'!$A$1:$AA$1998,5,FALSE),"")</f>
        <v/>
      </c>
      <c r="H259" s="4" t="str">
        <f>IFERROR(IF(VLOOKUP($C259,'C'!$A$1:$AA$1998,6,FALSE)=1,"&lt;",""),"")</f>
        <v/>
      </c>
      <c r="I259" s="4" t="str">
        <f>IFERROR(VLOOKUP($C259,'C'!$A$1:$AA$1998,8,FALSE), "")</f>
        <v/>
      </c>
      <c r="J259" s="4" t="str">
        <f>IFERROR(IF(VLOOKUP($C259,'C'!$A$1:$AA$1998,9,FALSE)=1,"&lt;",""),"")</f>
        <v/>
      </c>
      <c r="K259" s="4" t="str">
        <f>IFERROR(VLOOKUP($C259,'C'!$A$1:$AA$1998,11,FALSE),"")</f>
        <v/>
      </c>
      <c r="L259" s="4" t="str">
        <f>IFERROR(IF(VLOOKUP($C259,'C'!$A$1:$AA$1998,12,FALSE)=1,"&lt;",""),"")</f>
        <v/>
      </c>
      <c r="M259" s="4" t="str">
        <f>IFERROR(VLOOKUP($C259,'C'!$A$1:$AA$1998,14,FALSE),"")</f>
        <v/>
      </c>
      <c r="N259" s="4" t="str">
        <f>IFERROR(IF(VLOOKUP($C259,'C'!$A$1:$AA$1998,15,FALSE)=1,"&lt;",""),"")</f>
        <v/>
      </c>
      <c r="O259" s="4" t="str">
        <f>IFERROR(VLOOKUP($C259,'C'!$A$1:$AA$1998,17,FALSE),"")</f>
        <v/>
      </c>
      <c r="P259" s="4" t="str">
        <f>IFERROR(IF(VLOOKUP($C259,'C'!$A$1:$AA$1998,18,FALSE)=1,"&lt;",""),"")</f>
        <v/>
      </c>
      <c r="T259" s="4" t="str">
        <f t="shared" si="221"/>
        <v/>
      </c>
      <c r="U259" s="4" t="str">
        <f t="shared" si="222"/>
        <v/>
      </c>
      <c r="V259" s="4" t="str">
        <f t="shared" si="223"/>
        <v/>
      </c>
      <c r="W259" s="4" t="str">
        <f t="shared" si="224"/>
        <v/>
      </c>
      <c r="X259" s="4" t="str">
        <f t="shared" si="225"/>
        <v/>
      </c>
      <c r="Y259" s="4" t="str">
        <f t="shared" si="226"/>
        <v/>
      </c>
      <c r="Z259" s="4" t="str">
        <f t="shared" si="227"/>
        <v/>
      </c>
      <c r="AA259" s="4" t="str">
        <f t="shared" si="228"/>
        <v/>
      </c>
      <c r="AB259" s="4" t="str">
        <f t="shared" si="229"/>
        <v/>
      </c>
      <c r="AC259" s="4" t="str">
        <f t="shared" si="230"/>
        <v/>
      </c>
      <c r="AD259" s="4" t="str">
        <f t="shared" si="231"/>
        <v/>
      </c>
      <c r="AE259" s="4" t="str">
        <f t="shared" si="232"/>
        <v/>
      </c>
      <c r="AI259" s="4">
        <f>IFERROR(IF(VLOOKUP(B259,E!$B$1:$AZ$300,16,FALSE)=0,1000000,VLOOKUP(B259,E!$B$1:$AZ$300,16,FALSE)),1000000)</f>
        <v>1000000</v>
      </c>
      <c r="AO259" s="4" t="str">
        <f t="shared" si="236"/>
        <v/>
      </c>
      <c r="AR259" s="4" t="str">
        <f t="shared" si="237"/>
        <v/>
      </c>
      <c r="AU259" s="4" t="str">
        <f t="shared" si="238"/>
        <v/>
      </c>
      <c r="AX259" s="4" t="str">
        <f t="shared" si="239"/>
        <v/>
      </c>
      <c r="BA259" s="4" t="str">
        <f t="shared" si="240"/>
        <v/>
      </c>
      <c r="BD259" s="4" t="str">
        <f t="shared" si="241"/>
        <v/>
      </c>
      <c r="BJ259" s="4" t="str">
        <f t="shared" si="233"/>
        <v/>
      </c>
      <c r="BM259" s="4" t="str">
        <f t="shared" si="216"/>
        <v/>
      </c>
      <c r="BP259" s="4" t="str">
        <f t="shared" si="217"/>
        <v/>
      </c>
      <c r="BS259" s="4" t="str">
        <f t="shared" si="218"/>
        <v/>
      </c>
      <c r="BV259" s="4" t="str">
        <f t="shared" si="219"/>
        <v/>
      </c>
      <c r="BY259" s="4" t="str">
        <f t="shared" si="220"/>
        <v/>
      </c>
    </row>
    <row r="260" spans="1:77" x14ac:dyDescent="0.2">
      <c r="A260" s="4" t="s">
        <v>1534</v>
      </c>
      <c r="B260" s="4">
        <v>732</v>
      </c>
      <c r="C260" s="4" t="str">
        <f t="shared" si="215"/>
        <v>urn:immetingen:parameter:id:732</v>
      </c>
      <c r="D260" s="4" t="str">
        <f>IFERROR(IF(VLOOKUP($C260,'C'!$A$1:$AA$1998,4,FALSE)=0,IF(VLOOKUP($C260,'C'!$A$1:$AA$1998,7,FALSE)=0,IF(VLOOKUP($C260,'C'!$A$1:$AA$1998,10,FALSE)=0,IF(VLOOKUP($C260,'C'!$A$1:$AA$1998,13,FALSE)=0,IF(VLOOKUP($C260,'C'!$A$1:$AA$1998,16,FALSE)=0,VLOOKUP($C260,'C'!$A$1:$AA$1998,19,FALSE),VLOOKUP($C260,'C'!$A$1:$AA$1998,16,FALSE)),VLOOKUP($C260,'C'!$A$1:$AA$1998,13,FALSE)),VLOOKUP($C260,'C'!$A$1:$AA$1998,10,FALSE)),VLOOKUP($C260,'C'!$A$1:$AA$1998,7,FALSE)),VLOOKUP($C260,'C'!$A$1:$AA$1998,4,FALSE)),"")</f>
        <v/>
      </c>
      <c r="E260" s="4" t="str">
        <f>IFERROR(VLOOKUP($C260,'C'!$A$1:$AA$1998,2,FALSE),"")</f>
        <v/>
      </c>
      <c r="F260" s="4" t="str">
        <f>IFERROR(IF(VLOOKUP($C260,'C'!$A$1:$AA$1998,3,FALSE)=1,"&lt;",""),"")</f>
        <v/>
      </c>
      <c r="G260" s="4" t="str">
        <f>IFERROR(VLOOKUP($C260,'C'!$A$1:$AA$1998,5,FALSE),"")</f>
        <v/>
      </c>
      <c r="H260" s="4" t="str">
        <f>IFERROR(IF(VLOOKUP($C260,'C'!$A$1:$AA$1998,6,FALSE)=1,"&lt;",""),"")</f>
        <v/>
      </c>
      <c r="I260" s="4" t="str">
        <f>IFERROR(VLOOKUP($C260,'C'!$A$1:$AA$1998,8,FALSE), "")</f>
        <v/>
      </c>
      <c r="J260" s="4" t="str">
        <f>IFERROR(IF(VLOOKUP($C260,'C'!$A$1:$AA$1998,9,FALSE)=1,"&lt;",""),"")</f>
        <v/>
      </c>
      <c r="K260" s="4" t="str">
        <f>IFERROR(VLOOKUP($C260,'C'!$A$1:$AA$1998,11,FALSE),"")</f>
        <v/>
      </c>
      <c r="L260" s="4" t="str">
        <f>IFERROR(IF(VLOOKUP($C260,'C'!$A$1:$AA$1998,12,FALSE)=1,"&lt;",""),"")</f>
        <v/>
      </c>
      <c r="M260" s="4" t="str">
        <f>IFERROR(VLOOKUP($C260,'C'!$A$1:$AA$1998,14,FALSE),"")</f>
        <v/>
      </c>
      <c r="N260" s="4" t="str">
        <f>IFERROR(IF(VLOOKUP($C260,'C'!$A$1:$AA$1998,15,FALSE)=1,"&lt;",""),"")</f>
        <v/>
      </c>
      <c r="O260" s="4" t="str">
        <f>IFERROR(VLOOKUP($C260,'C'!$A$1:$AA$1998,17,FALSE),"")</f>
        <v/>
      </c>
      <c r="P260" s="4" t="str">
        <f>IFERROR(IF(VLOOKUP($C260,'C'!$A$1:$AA$1998,18,FALSE)=1,"&lt;",""),"")</f>
        <v/>
      </c>
      <c r="T260" s="4" t="str">
        <f t="shared" si="221"/>
        <v/>
      </c>
      <c r="U260" s="4" t="str">
        <f t="shared" si="222"/>
        <v/>
      </c>
      <c r="V260" s="4" t="str">
        <f t="shared" si="223"/>
        <v/>
      </c>
      <c r="W260" s="4" t="str">
        <f t="shared" si="224"/>
        <v/>
      </c>
      <c r="X260" s="4" t="str">
        <f t="shared" si="225"/>
        <v/>
      </c>
      <c r="Y260" s="4" t="str">
        <f t="shared" si="226"/>
        <v/>
      </c>
      <c r="Z260" s="4" t="str">
        <f t="shared" si="227"/>
        <v/>
      </c>
      <c r="AA260" s="4" t="str">
        <f t="shared" si="228"/>
        <v/>
      </c>
      <c r="AB260" s="4" t="str">
        <f t="shared" si="229"/>
        <v/>
      </c>
      <c r="AC260" s="4" t="str">
        <f t="shared" si="230"/>
        <v/>
      </c>
      <c r="AD260" s="4" t="str">
        <f t="shared" si="231"/>
        <v/>
      </c>
      <c r="AE260" s="4" t="str">
        <f t="shared" si="232"/>
        <v/>
      </c>
      <c r="AI260" s="4">
        <f>IFERROR(IF(VLOOKUP(B260,E!$B$1:$AZ$300,16,FALSE)=0,1000000,VLOOKUP(B260,E!$B$1:$AZ$300,16,FALSE)),1000000)</f>
        <v>1000000000</v>
      </c>
      <c r="AO260" s="4" t="str">
        <f t="shared" si="236"/>
        <v/>
      </c>
      <c r="AR260" s="4" t="str">
        <f t="shared" si="237"/>
        <v/>
      </c>
      <c r="AU260" s="4" t="str">
        <f t="shared" si="238"/>
        <v/>
      </c>
      <c r="AX260" s="4" t="str">
        <f t="shared" si="239"/>
        <v/>
      </c>
      <c r="BA260" s="4" t="str">
        <f t="shared" si="240"/>
        <v/>
      </c>
      <c r="BD260" s="4" t="str">
        <f t="shared" si="241"/>
        <v/>
      </c>
      <c r="BJ260" s="4" t="str">
        <f t="shared" si="233"/>
        <v/>
      </c>
      <c r="BM260" s="4" t="str">
        <f t="shared" si="216"/>
        <v/>
      </c>
      <c r="BP260" s="4" t="str">
        <f t="shared" si="217"/>
        <v/>
      </c>
      <c r="BS260" s="4" t="str">
        <f t="shared" si="218"/>
        <v/>
      </c>
      <c r="BV260" s="4" t="str">
        <f t="shared" si="219"/>
        <v/>
      </c>
      <c r="BY260" s="4" t="str">
        <f t="shared" si="220"/>
        <v/>
      </c>
    </row>
    <row r="261" spans="1:77" x14ac:dyDescent="0.2">
      <c r="A261" s="4" t="s">
        <v>1789</v>
      </c>
      <c r="B261" s="4">
        <v>639</v>
      </c>
      <c r="C261" s="4" t="str">
        <f t="shared" si="215"/>
        <v>urn:immetingen:parameter:id:639</v>
      </c>
      <c r="D261" s="4" t="str">
        <f>IFERROR(IF(VLOOKUP($C261,'C'!$A$1:$AA$1998,4,FALSE)=0,IF(VLOOKUP($C261,'C'!$A$1:$AA$1998,7,FALSE)=0,IF(VLOOKUP($C261,'C'!$A$1:$AA$1998,10,FALSE)=0,IF(VLOOKUP($C261,'C'!$A$1:$AA$1998,13,FALSE)=0,IF(VLOOKUP($C261,'C'!$A$1:$AA$1998,16,FALSE)=0,VLOOKUP($C261,'C'!$A$1:$AA$1998,19,FALSE),VLOOKUP($C261,'C'!$A$1:$AA$1998,16,FALSE)),VLOOKUP($C261,'C'!$A$1:$AA$1998,13,FALSE)),VLOOKUP($C261,'C'!$A$1:$AA$1998,10,FALSE)),VLOOKUP($C261,'C'!$A$1:$AA$1998,7,FALSE)),VLOOKUP($C261,'C'!$A$1:$AA$1998,4,FALSE)),"")</f>
        <v/>
      </c>
      <c r="E261" s="4" t="str">
        <f>IFERROR(VLOOKUP($C261,'C'!$A$1:$AA$1998,2,FALSE),"")</f>
        <v/>
      </c>
      <c r="F261" s="4" t="str">
        <f>IFERROR(IF(VLOOKUP($C261,'C'!$A$1:$AA$1998,3,FALSE)=1,"&lt;",""),"")</f>
        <v/>
      </c>
      <c r="G261" s="4" t="str">
        <f>IFERROR(VLOOKUP($C261,'C'!$A$1:$AA$1998,5,FALSE),"")</f>
        <v/>
      </c>
      <c r="H261" s="4" t="str">
        <f>IFERROR(IF(VLOOKUP($C261,'C'!$A$1:$AA$1998,6,FALSE)=1,"&lt;",""),"")</f>
        <v/>
      </c>
      <c r="I261" s="4" t="str">
        <f>IFERROR(VLOOKUP($C261,'C'!$A$1:$AA$1998,8,FALSE), "")</f>
        <v/>
      </c>
      <c r="J261" s="4" t="str">
        <f>IFERROR(IF(VLOOKUP($C261,'C'!$A$1:$AA$1998,9,FALSE)=1,"&lt;",""),"")</f>
        <v/>
      </c>
      <c r="K261" s="4" t="str">
        <f>IFERROR(VLOOKUP($C261,'C'!$A$1:$AA$1998,11,FALSE),"")</f>
        <v/>
      </c>
      <c r="L261" s="4" t="str">
        <f>IFERROR(IF(VLOOKUP($C261,'C'!$A$1:$AA$1998,12,FALSE)=1,"&lt;",""),"")</f>
        <v/>
      </c>
      <c r="M261" s="4" t="str">
        <f>IFERROR(VLOOKUP($C261,'C'!$A$1:$AA$1998,14,FALSE),"")</f>
        <v/>
      </c>
      <c r="N261" s="4" t="str">
        <f>IFERROR(IF(VLOOKUP($C261,'C'!$A$1:$AA$1998,15,FALSE)=1,"&lt;",""),"")</f>
        <v/>
      </c>
      <c r="O261" s="4" t="str">
        <f>IFERROR(VLOOKUP($C261,'C'!$A$1:$AA$1998,17,FALSE),"")</f>
        <v/>
      </c>
      <c r="P261" s="4" t="str">
        <f>IFERROR(IF(VLOOKUP($C261,'C'!$A$1:$AA$1998,18,FALSE)=1,"&lt;",""),"")</f>
        <v/>
      </c>
      <c r="T261" s="4" t="str">
        <f t="shared" si="221"/>
        <v/>
      </c>
      <c r="U261" s="4" t="str">
        <f t="shared" si="222"/>
        <v/>
      </c>
      <c r="V261" s="4" t="str">
        <f t="shared" si="223"/>
        <v/>
      </c>
      <c r="W261" s="4" t="str">
        <f t="shared" si="224"/>
        <v/>
      </c>
      <c r="X261" s="4" t="str">
        <f t="shared" si="225"/>
        <v/>
      </c>
      <c r="Y261" s="4" t="str">
        <f t="shared" si="226"/>
        <v/>
      </c>
      <c r="Z261" s="4" t="str">
        <f t="shared" si="227"/>
        <v/>
      </c>
      <c r="AA261" s="4" t="str">
        <f t="shared" si="228"/>
        <v/>
      </c>
      <c r="AB261" s="4" t="str">
        <f t="shared" si="229"/>
        <v/>
      </c>
      <c r="AC261" s="4" t="str">
        <f t="shared" si="230"/>
        <v/>
      </c>
      <c r="AD261" s="4" t="str">
        <f t="shared" si="231"/>
        <v/>
      </c>
      <c r="AE261" s="4" t="str">
        <f t="shared" si="232"/>
        <v/>
      </c>
      <c r="AI261" s="4">
        <f>IFERROR(IF(VLOOKUP(B261,E!$B$1:$AZ$300,16,FALSE)=0,1000000,VLOOKUP(B261,E!$B$1:$AZ$300,16,FALSE)),1000000)</f>
        <v>1000000000</v>
      </c>
      <c r="AO261" s="4" t="str">
        <f t="shared" si="236"/>
        <v/>
      </c>
      <c r="AR261" s="4" t="str">
        <f t="shared" si="237"/>
        <v/>
      </c>
      <c r="AU261" s="4" t="str">
        <f t="shared" si="238"/>
        <v/>
      </c>
      <c r="AX261" s="4" t="str">
        <f t="shared" si="239"/>
        <v/>
      </c>
      <c r="BA261" s="4" t="str">
        <f t="shared" si="240"/>
        <v/>
      </c>
      <c r="BD261" s="4" t="str">
        <f t="shared" si="241"/>
        <v/>
      </c>
      <c r="BJ261" s="4" t="str">
        <f t="shared" si="233"/>
        <v/>
      </c>
      <c r="BM261" s="4" t="str">
        <f t="shared" si="216"/>
        <v/>
      </c>
      <c r="BP261" s="4" t="str">
        <f t="shared" si="217"/>
        <v/>
      </c>
      <c r="BS261" s="4" t="str">
        <f t="shared" si="218"/>
        <v/>
      </c>
      <c r="BV261" s="4" t="str">
        <f t="shared" si="219"/>
        <v/>
      </c>
      <c r="BY261" s="4" t="str">
        <f t="shared" si="220"/>
        <v/>
      </c>
    </row>
    <row r="262" spans="1:77" x14ac:dyDescent="0.2">
      <c r="A262" s="4" t="s">
        <v>1535</v>
      </c>
      <c r="B262" s="4">
        <v>1434</v>
      </c>
      <c r="C262" s="4" t="str">
        <f t="shared" si="215"/>
        <v>urn:immetingen:parameter:id:1434</v>
      </c>
      <c r="D262" s="4" t="str">
        <f>IFERROR(IF(VLOOKUP($C262,'C'!$A$1:$AA$1998,4,FALSE)=0,IF(VLOOKUP($C262,'C'!$A$1:$AA$1998,7,FALSE)=0,IF(VLOOKUP($C262,'C'!$A$1:$AA$1998,10,FALSE)=0,IF(VLOOKUP($C262,'C'!$A$1:$AA$1998,13,FALSE)=0,IF(VLOOKUP($C262,'C'!$A$1:$AA$1998,16,FALSE)=0,VLOOKUP($C262,'C'!$A$1:$AA$1998,19,FALSE),VLOOKUP($C262,'C'!$A$1:$AA$1998,16,FALSE)),VLOOKUP($C262,'C'!$A$1:$AA$1998,13,FALSE)),VLOOKUP($C262,'C'!$A$1:$AA$1998,10,FALSE)),VLOOKUP($C262,'C'!$A$1:$AA$1998,7,FALSE)),VLOOKUP($C262,'C'!$A$1:$AA$1998,4,FALSE)),"")</f>
        <v/>
      </c>
      <c r="E262" s="4" t="str">
        <f>IFERROR(VLOOKUP($C262,'C'!$A$1:$AA$1998,2,FALSE),"")</f>
        <v/>
      </c>
      <c r="F262" s="4" t="str">
        <f>IFERROR(IF(VLOOKUP($C262,'C'!$A$1:$AA$1998,3,FALSE)=1,"&lt;",""),"")</f>
        <v/>
      </c>
      <c r="G262" s="4" t="str">
        <f>IFERROR(VLOOKUP($C262,'C'!$A$1:$AA$1998,5,FALSE),"")</f>
        <v/>
      </c>
      <c r="H262" s="4" t="str">
        <f>IFERROR(IF(VLOOKUP($C262,'C'!$A$1:$AA$1998,6,FALSE)=1,"&lt;",""),"")</f>
        <v/>
      </c>
      <c r="I262" s="4" t="str">
        <f>IFERROR(VLOOKUP($C262,'C'!$A$1:$AA$1998,8,FALSE), "")</f>
        <v/>
      </c>
      <c r="J262" s="4" t="str">
        <f>IFERROR(IF(VLOOKUP($C262,'C'!$A$1:$AA$1998,9,FALSE)=1,"&lt;",""),"")</f>
        <v/>
      </c>
      <c r="K262" s="4" t="str">
        <f>IFERROR(VLOOKUP($C262,'C'!$A$1:$AA$1998,11,FALSE),"")</f>
        <v/>
      </c>
      <c r="L262" s="4" t="str">
        <f>IFERROR(IF(VLOOKUP($C262,'C'!$A$1:$AA$1998,12,FALSE)=1,"&lt;",""),"")</f>
        <v/>
      </c>
      <c r="M262" s="4" t="str">
        <f>IFERROR(VLOOKUP($C262,'C'!$A$1:$AA$1998,14,FALSE),"")</f>
        <v/>
      </c>
      <c r="N262" s="4" t="str">
        <f>IFERROR(IF(VLOOKUP($C262,'C'!$A$1:$AA$1998,15,FALSE)=1,"&lt;",""),"")</f>
        <v/>
      </c>
      <c r="O262" s="4" t="str">
        <f>IFERROR(VLOOKUP($C262,'C'!$A$1:$AA$1998,17,FALSE),"")</f>
        <v/>
      </c>
      <c r="P262" s="4" t="str">
        <f>IFERROR(IF(VLOOKUP($C262,'C'!$A$1:$AA$1998,18,FALSE)=1,"&lt;",""),"")</f>
        <v/>
      </c>
      <c r="T262" s="4" t="str">
        <f t="shared" si="221"/>
        <v/>
      </c>
      <c r="U262" s="4" t="str">
        <f t="shared" si="222"/>
        <v/>
      </c>
      <c r="V262" s="4" t="str">
        <f t="shared" si="223"/>
        <v/>
      </c>
      <c r="W262" s="4" t="str">
        <f t="shared" si="224"/>
        <v/>
      </c>
      <c r="X262" s="4" t="str">
        <f t="shared" si="225"/>
        <v/>
      </c>
      <c r="Y262" s="4" t="str">
        <f t="shared" si="226"/>
        <v/>
      </c>
      <c r="Z262" s="4" t="str">
        <f t="shared" si="227"/>
        <v/>
      </c>
      <c r="AA262" s="4" t="str">
        <f t="shared" si="228"/>
        <v/>
      </c>
      <c r="AB262" s="4" t="str">
        <f t="shared" si="229"/>
        <v/>
      </c>
      <c r="AC262" s="4" t="str">
        <f t="shared" si="230"/>
        <v/>
      </c>
      <c r="AD262" s="4" t="str">
        <f t="shared" si="231"/>
        <v/>
      </c>
      <c r="AE262" s="4" t="str">
        <f t="shared" si="232"/>
        <v/>
      </c>
      <c r="AI262" s="4">
        <f>IFERROR(IF(VLOOKUP(B262,E!$B$1:$AZ$300,16,FALSE)=0,1000000,VLOOKUP(B262,E!$B$1:$AZ$300,16,FALSE)),1000000)</f>
        <v>1000000000</v>
      </c>
      <c r="AO262" s="4" t="str">
        <f t="shared" si="236"/>
        <v/>
      </c>
      <c r="AR262" s="4" t="str">
        <f t="shared" si="237"/>
        <v/>
      </c>
      <c r="AU262" s="4" t="str">
        <f t="shared" si="238"/>
        <v/>
      </c>
      <c r="AX262" s="4" t="str">
        <f t="shared" si="239"/>
        <v/>
      </c>
      <c r="BA262" s="4" t="str">
        <f t="shared" si="240"/>
        <v/>
      </c>
      <c r="BD262" s="4" t="str">
        <f t="shared" si="241"/>
        <v/>
      </c>
      <c r="BJ262" s="4" t="str">
        <f t="shared" si="233"/>
        <v/>
      </c>
      <c r="BM262" s="4" t="str">
        <f t="shared" si="216"/>
        <v/>
      </c>
      <c r="BP262" s="4" t="str">
        <f t="shared" si="217"/>
        <v/>
      </c>
      <c r="BS262" s="4" t="str">
        <f t="shared" si="218"/>
        <v/>
      </c>
      <c r="BV262" s="4" t="str">
        <f t="shared" si="219"/>
        <v/>
      </c>
      <c r="BY262" s="4" t="str">
        <f t="shared" si="220"/>
        <v/>
      </c>
    </row>
    <row r="263" spans="1:77" x14ac:dyDescent="0.2">
      <c r="A263" s="4" t="s">
        <v>1536</v>
      </c>
      <c r="B263" s="4">
        <v>903</v>
      </c>
      <c r="C263" s="4" t="str">
        <f t="shared" si="215"/>
        <v>urn:immetingen:parameter:id:903</v>
      </c>
      <c r="D263" s="4" t="str">
        <f>IFERROR(IF(VLOOKUP($C263,'C'!$A$1:$AA$1998,4,FALSE)=0,IF(VLOOKUP($C263,'C'!$A$1:$AA$1998,7,FALSE)=0,IF(VLOOKUP($C263,'C'!$A$1:$AA$1998,10,FALSE)=0,IF(VLOOKUP($C263,'C'!$A$1:$AA$1998,13,FALSE)=0,IF(VLOOKUP($C263,'C'!$A$1:$AA$1998,16,FALSE)=0,VLOOKUP($C263,'C'!$A$1:$AA$1998,19,FALSE),VLOOKUP($C263,'C'!$A$1:$AA$1998,16,FALSE)),VLOOKUP($C263,'C'!$A$1:$AA$1998,13,FALSE)),VLOOKUP($C263,'C'!$A$1:$AA$1998,10,FALSE)),VLOOKUP($C263,'C'!$A$1:$AA$1998,7,FALSE)),VLOOKUP($C263,'C'!$A$1:$AA$1998,4,FALSE)),"")</f>
        <v/>
      </c>
      <c r="E263" s="4" t="str">
        <f>IFERROR(VLOOKUP($C263,'C'!$A$1:$AA$1998,2,FALSE),"")</f>
        <v/>
      </c>
      <c r="F263" s="4" t="str">
        <f>IFERROR(IF(VLOOKUP($C263,'C'!$A$1:$AA$1998,3,FALSE)=1,"&lt;",""),"")</f>
        <v/>
      </c>
      <c r="G263" s="4" t="str">
        <f>IFERROR(VLOOKUP($C263,'C'!$A$1:$AA$1998,5,FALSE),"")</f>
        <v/>
      </c>
      <c r="H263" s="4" t="str">
        <f>IFERROR(IF(VLOOKUP($C263,'C'!$A$1:$AA$1998,6,FALSE)=1,"&lt;",""),"")</f>
        <v/>
      </c>
      <c r="I263" s="4" t="str">
        <f>IFERROR(VLOOKUP($C263,'C'!$A$1:$AA$1998,8,FALSE), "")</f>
        <v/>
      </c>
      <c r="J263" s="4" t="str">
        <f>IFERROR(IF(VLOOKUP($C263,'C'!$A$1:$AA$1998,9,FALSE)=1,"&lt;",""),"")</f>
        <v/>
      </c>
      <c r="K263" s="4" t="str">
        <f>IFERROR(VLOOKUP($C263,'C'!$A$1:$AA$1998,11,FALSE),"")</f>
        <v/>
      </c>
      <c r="L263" s="4" t="str">
        <f>IFERROR(IF(VLOOKUP($C263,'C'!$A$1:$AA$1998,12,FALSE)=1,"&lt;",""),"")</f>
        <v/>
      </c>
      <c r="M263" s="4" t="str">
        <f>IFERROR(VLOOKUP($C263,'C'!$A$1:$AA$1998,14,FALSE),"")</f>
        <v/>
      </c>
      <c r="N263" s="4" t="str">
        <f>IFERROR(IF(VLOOKUP($C263,'C'!$A$1:$AA$1998,15,FALSE)=1,"&lt;",""),"")</f>
        <v/>
      </c>
      <c r="O263" s="4" t="str">
        <f>IFERROR(VLOOKUP($C263,'C'!$A$1:$AA$1998,17,FALSE),"")</f>
        <v/>
      </c>
      <c r="P263" s="4" t="str">
        <f>IFERROR(IF(VLOOKUP($C263,'C'!$A$1:$AA$1998,18,FALSE)=1,"&lt;",""),"")</f>
        <v/>
      </c>
      <c r="T263" s="4" t="str">
        <f t="shared" si="221"/>
        <v/>
      </c>
      <c r="U263" s="4" t="str">
        <f t="shared" si="222"/>
        <v/>
      </c>
      <c r="V263" s="4" t="str">
        <f t="shared" si="223"/>
        <v/>
      </c>
      <c r="W263" s="4" t="str">
        <f t="shared" si="224"/>
        <v/>
      </c>
      <c r="X263" s="4" t="str">
        <f t="shared" si="225"/>
        <v/>
      </c>
      <c r="Y263" s="4" t="str">
        <f t="shared" si="226"/>
        <v/>
      </c>
      <c r="Z263" s="4" t="str">
        <f t="shared" si="227"/>
        <v/>
      </c>
      <c r="AA263" s="4" t="str">
        <f t="shared" si="228"/>
        <v/>
      </c>
      <c r="AB263" s="4" t="str">
        <f t="shared" si="229"/>
        <v/>
      </c>
      <c r="AC263" s="4" t="str">
        <f t="shared" si="230"/>
        <v/>
      </c>
      <c r="AD263" s="4" t="str">
        <f t="shared" si="231"/>
        <v/>
      </c>
      <c r="AE263" s="4" t="str">
        <f t="shared" si="232"/>
        <v/>
      </c>
      <c r="AI263" s="4">
        <f>IFERROR(IF(VLOOKUP(B263,E!$B$1:$AZ$300,16,FALSE)=0,1000000,VLOOKUP(B263,E!$B$1:$AZ$300,16,FALSE)),1000000)</f>
        <v>1000000000</v>
      </c>
      <c r="AO263" s="4" t="str">
        <f t="shared" si="236"/>
        <v/>
      </c>
      <c r="AR263" s="4" t="str">
        <f t="shared" si="237"/>
        <v/>
      </c>
      <c r="AU263" s="4" t="str">
        <f t="shared" si="238"/>
        <v/>
      </c>
      <c r="AX263" s="4" t="str">
        <f t="shared" si="239"/>
        <v/>
      </c>
      <c r="BA263" s="4" t="str">
        <f t="shared" si="240"/>
        <v/>
      </c>
      <c r="BD263" s="4" t="str">
        <f t="shared" si="241"/>
        <v/>
      </c>
      <c r="BJ263" s="4" t="str">
        <f t="shared" si="233"/>
        <v/>
      </c>
      <c r="BM263" s="4" t="str">
        <f t="shared" si="216"/>
        <v/>
      </c>
      <c r="BP263" s="4" t="str">
        <f t="shared" si="217"/>
        <v/>
      </c>
      <c r="BS263" s="4" t="str">
        <f t="shared" si="218"/>
        <v/>
      </c>
      <c r="BV263" s="4" t="str">
        <f t="shared" si="219"/>
        <v/>
      </c>
      <c r="BY263" s="4" t="str">
        <f t="shared" si="220"/>
        <v/>
      </c>
    </row>
    <row r="264" spans="1:77" x14ac:dyDescent="0.2">
      <c r="A264" s="4" t="s">
        <v>1537</v>
      </c>
      <c r="B264" s="4">
        <v>45</v>
      </c>
      <c r="C264" s="4" t="str">
        <f t="shared" si="215"/>
        <v>urn:immetingen:parameter:id:45</v>
      </c>
      <c r="D264" s="4" t="str">
        <f>IFERROR(IF(VLOOKUP($C264,'C'!$A$1:$AA$1998,4,FALSE)=0,IF(VLOOKUP($C264,'C'!$A$1:$AA$1998,7,FALSE)=0,IF(VLOOKUP($C264,'C'!$A$1:$AA$1998,10,FALSE)=0,IF(VLOOKUP($C264,'C'!$A$1:$AA$1998,13,FALSE)=0,IF(VLOOKUP($C264,'C'!$A$1:$AA$1998,16,FALSE)=0,VLOOKUP($C264,'C'!$A$1:$AA$1998,19,FALSE),VLOOKUP($C264,'C'!$A$1:$AA$1998,16,FALSE)),VLOOKUP($C264,'C'!$A$1:$AA$1998,13,FALSE)),VLOOKUP($C264,'C'!$A$1:$AA$1998,10,FALSE)),VLOOKUP($C264,'C'!$A$1:$AA$1998,7,FALSE)),VLOOKUP($C264,'C'!$A$1:$AA$1998,4,FALSE)),"")</f>
        <v/>
      </c>
      <c r="E264" s="4" t="str">
        <f>IFERROR(VLOOKUP($C264,'C'!$A$1:$AA$1998,2,FALSE),"")</f>
        <v/>
      </c>
      <c r="F264" s="4" t="str">
        <f>IFERROR(IF(VLOOKUP($C264,'C'!$A$1:$AA$1998,3,FALSE)=1,"&lt;",""),"")</f>
        <v/>
      </c>
      <c r="G264" s="4" t="str">
        <f>IFERROR(VLOOKUP($C264,'C'!$A$1:$AA$1998,5,FALSE),"")</f>
        <v/>
      </c>
      <c r="H264" s="4" t="str">
        <f>IFERROR(IF(VLOOKUP($C264,'C'!$A$1:$AA$1998,6,FALSE)=1,"&lt;",""),"")</f>
        <v/>
      </c>
      <c r="I264" s="4" t="str">
        <f>IFERROR(VLOOKUP($C264,'C'!$A$1:$AA$1998,8,FALSE), "")</f>
        <v/>
      </c>
      <c r="J264" s="4" t="str">
        <f>IFERROR(IF(VLOOKUP($C264,'C'!$A$1:$AA$1998,9,FALSE)=1,"&lt;",""),"")</f>
        <v/>
      </c>
      <c r="K264" s="4" t="str">
        <f>IFERROR(VLOOKUP($C264,'C'!$A$1:$AA$1998,11,FALSE),"")</f>
        <v/>
      </c>
      <c r="L264" s="4" t="str">
        <f>IFERROR(IF(VLOOKUP($C264,'C'!$A$1:$AA$1998,12,FALSE)=1,"&lt;",""),"")</f>
        <v/>
      </c>
      <c r="M264" s="4" t="str">
        <f>IFERROR(VLOOKUP($C264,'C'!$A$1:$AA$1998,14,FALSE),"")</f>
        <v/>
      </c>
      <c r="N264" s="4" t="str">
        <f>IFERROR(IF(VLOOKUP($C264,'C'!$A$1:$AA$1998,15,FALSE)=1,"&lt;",""),"")</f>
        <v/>
      </c>
      <c r="O264" s="4" t="str">
        <f>IFERROR(VLOOKUP($C264,'C'!$A$1:$AA$1998,17,FALSE),"")</f>
        <v/>
      </c>
      <c r="P264" s="4" t="str">
        <f>IFERROR(IF(VLOOKUP($C264,'C'!$A$1:$AA$1998,18,FALSE)=1,"&lt;",""),"")</f>
        <v/>
      </c>
      <c r="T264" s="4" t="str">
        <f t="shared" si="221"/>
        <v/>
      </c>
      <c r="U264" s="4" t="str">
        <f t="shared" si="222"/>
        <v/>
      </c>
      <c r="V264" s="4" t="str">
        <f t="shared" si="223"/>
        <v/>
      </c>
      <c r="W264" s="4" t="str">
        <f t="shared" si="224"/>
        <v/>
      </c>
      <c r="X264" s="4" t="str">
        <f t="shared" si="225"/>
        <v/>
      </c>
      <c r="Y264" s="4" t="str">
        <f t="shared" si="226"/>
        <v/>
      </c>
      <c r="Z264" s="4" t="str">
        <f t="shared" si="227"/>
        <v/>
      </c>
      <c r="AA264" s="4" t="str">
        <f t="shared" si="228"/>
        <v/>
      </c>
      <c r="AB264" s="4" t="str">
        <f t="shared" si="229"/>
        <v/>
      </c>
      <c r="AC264" s="4" t="str">
        <f t="shared" si="230"/>
        <v/>
      </c>
      <c r="AD264" s="4" t="str">
        <f t="shared" si="231"/>
        <v/>
      </c>
      <c r="AE264" s="4" t="str">
        <f t="shared" si="232"/>
        <v/>
      </c>
      <c r="AI264" s="4">
        <f>IFERROR(IF(VLOOKUP(B264,E!$B$1:$AZ$300,16,FALSE)=0,1000000,VLOOKUP(B264,E!$B$1:$AZ$300,16,FALSE)),1000000)</f>
        <v>1000000000</v>
      </c>
      <c r="AO264" s="4" t="str">
        <f t="shared" si="236"/>
        <v/>
      </c>
      <c r="AR264" s="4" t="str">
        <f t="shared" si="237"/>
        <v/>
      </c>
      <c r="AU264" s="4" t="str">
        <f t="shared" si="238"/>
        <v/>
      </c>
      <c r="AX264" s="4" t="str">
        <f t="shared" si="239"/>
        <v/>
      </c>
      <c r="BA264" s="4" t="str">
        <f t="shared" si="240"/>
        <v/>
      </c>
      <c r="BD264" s="4" t="str">
        <f t="shared" si="241"/>
        <v/>
      </c>
      <c r="BJ264" s="4" t="str">
        <f t="shared" si="233"/>
        <v/>
      </c>
      <c r="BM264" s="4" t="str">
        <f t="shared" si="216"/>
        <v/>
      </c>
      <c r="BP264" s="4" t="str">
        <f t="shared" si="217"/>
        <v/>
      </c>
      <c r="BS264" s="4" t="str">
        <f t="shared" si="218"/>
        <v/>
      </c>
      <c r="BV264" s="4" t="str">
        <f t="shared" si="219"/>
        <v/>
      </c>
      <c r="BY264" s="4" t="str">
        <f t="shared" si="220"/>
        <v/>
      </c>
    </row>
    <row r="265" spans="1:77" x14ac:dyDescent="0.2">
      <c r="A265" s="4" t="s">
        <v>1538</v>
      </c>
      <c r="B265" s="4">
        <v>33</v>
      </c>
      <c r="C265" s="4" t="str">
        <f t="shared" ref="C265:C328" si="242">CONCATENATE("urn:immetingen:parameter:id:",B265)</f>
        <v>urn:immetingen:parameter:id:33</v>
      </c>
      <c r="D265" s="4" t="str">
        <f>IFERROR(IF(VLOOKUP($C265,'C'!$A$1:$AA$1998,4,FALSE)=0,IF(VLOOKUP($C265,'C'!$A$1:$AA$1998,7,FALSE)=0,IF(VLOOKUP($C265,'C'!$A$1:$AA$1998,10,FALSE)=0,IF(VLOOKUP($C265,'C'!$A$1:$AA$1998,13,FALSE)=0,IF(VLOOKUP($C265,'C'!$A$1:$AA$1998,16,FALSE)=0,VLOOKUP($C265,'C'!$A$1:$AA$1998,19,FALSE),VLOOKUP($C265,'C'!$A$1:$AA$1998,16,FALSE)),VLOOKUP($C265,'C'!$A$1:$AA$1998,13,FALSE)),VLOOKUP($C265,'C'!$A$1:$AA$1998,10,FALSE)),VLOOKUP($C265,'C'!$A$1:$AA$1998,7,FALSE)),VLOOKUP($C265,'C'!$A$1:$AA$1998,4,FALSE)),"")</f>
        <v/>
      </c>
      <c r="E265" s="4" t="str">
        <f>IFERROR(VLOOKUP($C265,'C'!$A$1:$AA$1998,2,FALSE),"")</f>
        <v/>
      </c>
      <c r="F265" s="4" t="str">
        <f>IFERROR(IF(VLOOKUP($C265,'C'!$A$1:$AA$1998,3,FALSE)=1,"&lt;",""),"")</f>
        <v/>
      </c>
      <c r="G265" s="4" t="str">
        <f>IFERROR(VLOOKUP($C265,'C'!$A$1:$AA$1998,5,FALSE),"")</f>
        <v/>
      </c>
      <c r="H265" s="4" t="str">
        <f>IFERROR(IF(VLOOKUP($C265,'C'!$A$1:$AA$1998,6,FALSE)=1,"&lt;",""),"")</f>
        <v/>
      </c>
      <c r="I265" s="4" t="str">
        <f>IFERROR(VLOOKUP($C265,'C'!$A$1:$AA$1998,8,FALSE), "")</f>
        <v/>
      </c>
      <c r="J265" s="4" t="str">
        <f>IFERROR(IF(VLOOKUP($C265,'C'!$A$1:$AA$1998,9,FALSE)=1,"&lt;",""),"")</f>
        <v/>
      </c>
      <c r="K265" s="4" t="str">
        <f>IFERROR(VLOOKUP($C265,'C'!$A$1:$AA$1998,11,FALSE),"")</f>
        <v/>
      </c>
      <c r="L265" s="4" t="str">
        <f>IFERROR(IF(VLOOKUP($C265,'C'!$A$1:$AA$1998,12,FALSE)=1,"&lt;",""),"")</f>
        <v/>
      </c>
      <c r="M265" s="4" t="str">
        <f>IFERROR(VLOOKUP($C265,'C'!$A$1:$AA$1998,14,FALSE),"")</f>
        <v/>
      </c>
      <c r="N265" s="4" t="str">
        <f>IFERROR(IF(VLOOKUP($C265,'C'!$A$1:$AA$1998,15,FALSE)=1,"&lt;",""),"")</f>
        <v/>
      </c>
      <c r="O265" s="4" t="str">
        <f>IFERROR(VLOOKUP($C265,'C'!$A$1:$AA$1998,17,FALSE),"")</f>
        <v/>
      </c>
      <c r="P265" s="4" t="str">
        <f>IFERROR(IF(VLOOKUP($C265,'C'!$A$1:$AA$1998,18,FALSE)=1,"&lt;",""),"")</f>
        <v/>
      </c>
      <c r="T265" s="4" t="str">
        <f t="shared" si="221"/>
        <v/>
      </c>
      <c r="U265" s="4" t="str">
        <f t="shared" si="222"/>
        <v/>
      </c>
      <c r="V265" s="4" t="str">
        <f t="shared" si="223"/>
        <v/>
      </c>
      <c r="W265" s="4" t="str">
        <f t="shared" si="224"/>
        <v/>
      </c>
      <c r="X265" s="4" t="str">
        <f t="shared" si="225"/>
        <v/>
      </c>
      <c r="Y265" s="4" t="str">
        <f t="shared" si="226"/>
        <v/>
      </c>
      <c r="Z265" s="4" t="str">
        <f t="shared" si="227"/>
        <v/>
      </c>
      <c r="AA265" s="4" t="str">
        <f t="shared" si="228"/>
        <v/>
      </c>
      <c r="AB265" s="4" t="str">
        <f t="shared" si="229"/>
        <v/>
      </c>
      <c r="AC265" s="4" t="str">
        <f t="shared" si="230"/>
        <v/>
      </c>
      <c r="AD265" s="4" t="str">
        <f t="shared" si="231"/>
        <v/>
      </c>
      <c r="AE265" s="4" t="str">
        <f t="shared" si="232"/>
        <v/>
      </c>
      <c r="AI265" s="4">
        <f>IFERROR(IF(VLOOKUP(B265,E!$B$1:$AZ$300,16,FALSE)=0,1000000,VLOOKUP(B265,E!$B$1:$AZ$300,16,FALSE)),1000000)</f>
        <v>1000000000</v>
      </c>
      <c r="AO265" s="4" t="str">
        <f t="shared" si="236"/>
        <v/>
      </c>
      <c r="AR265" s="4" t="str">
        <f t="shared" si="237"/>
        <v/>
      </c>
      <c r="AU265" s="4" t="str">
        <f t="shared" si="238"/>
        <v/>
      </c>
      <c r="AX265" s="4" t="str">
        <f t="shared" si="239"/>
        <v/>
      </c>
      <c r="BA265" s="4" t="str">
        <f t="shared" si="240"/>
        <v/>
      </c>
      <c r="BD265" s="4" t="str">
        <f t="shared" si="241"/>
        <v/>
      </c>
      <c r="BJ265" s="4" t="str">
        <f t="shared" si="233"/>
        <v/>
      </c>
      <c r="BM265" s="4" t="str">
        <f t="shared" ref="BM265:BM328" si="243">IF(AR265=0,-1,AR265)</f>
        <v/>
      </c>
      <c r="BP265" s="4" t="str">
        <f t="shared" ref="BP265:BP328" si="244">IF(AU265=0,-1,AU265)</f>
        <v/>
      </c>
      <c r="BS265" s="4" t="str">
        <f t="shared" ref="BS265:BS328" si="245">IF(AX265=0,-1,AX265)</f>
        <v/>
      </c>
      <c r="BV265" s="4" t="str">
        <f t="shared" ref="BV265:BV328" si="246">IF(BA265=0,-1,BA265)</f>
        <v/>
      </c>
      <c r="BY265" s="4" t="str">
        <f t="shared" ref="BY265:BY328" si="247">IF(BD265=0,-1,BD265)</f>
        <v/>
      </c>
    </row>
    <row r="266" spans="1:77" x14ac:dyDescent="0.2">
      <c r="A266" s="4" t="s">
        <v>1539</v>
      </c>
      <c r="B266" s="4">
        <v>1528</v>
      </c>
      <c r="C266" s="4" t="str">
        <f t="shared" si="242"/>
        <v>urn:immetingen:parameter:id:1528</v>
      </c>
      <c r="D266" s="4" t="str">
        <f>IFERROR(IF(VLOOKUP($C266,'C'!$A$1:$AA$1998,4,FALSE)=0,IF(VLOOKUP($C266,'C'!$A$1:$AA$1998,7,FALSE)=0,IF(VLOOKUP($C266,'C'!$A$1:$AA$1998,10,FALSE)=0,IF(VLOOKUP($C266,'C'!$A$1:$AA$1998,13,FALSE)=0,IF(VLOOKUP($C266,'C'!$A$1:$AA$1998,16,FALSE)=0,VLOOKUP($C266,'C'!$A$1:$AA$1998,19,FALSE),VLOOKUP($C266,'C'!$A$1:$AA$1998,16,FALSE)),VLOOKUP($C266,'C'!$A$1:$AA$1998,13,FALSE)),VLOOKUP($C266,'C'!$A$1:$AA$1998,10,FALSE)),VLOOKUP($C266,'C'!$A$1:$AA$1998,7,FALSE)),VLOOKUP($C266,'C'!$A$1:$AA$1998,4,FALSE)),"")</f>
        <v/>
      </c>
      <c r="E266" s="4" t="str">
        <f>IFERROR(VLOOKUP($C266,'C'!$A$1:$AA$1998,2,FALSE),"")</f>
        <v/>
      </c>
      <c r="F266" s="4" t="str">
        <f>IFERROR(IF(VLOOKUP($C266,'C'!$A$1:$AA$1998,3,FALSE)=1,"&lt;",""),"")</f>
        <v/>
      </c>
      <c r="G266" s="4" t="str">
        <f>IFERROR(VLOOKUP($C266,'C'!$A$1:$AA$1998,5,FALSE),"")</f>
        <v/>
      </c>
      <c r="H266" s="4" t="str">
        <f>IFERROR(IF(VLOOKUP($C266,'C'!$A$1:$AA$1998,6,FALSE)=1,"&lt;",""),"")</f>
        <v/>
      </c>
      <c r="I266" s="4" t="str">
        <f>IFERROR(VLOOKUP($C266,'C'!$A$1:$AA$1998,8,FALSE), "")</f>
        <v/>
      </c>
      <c r="J266" s="4" t="str">
        <f>IFERROR(IF(VLOOKUP($C266,'C'!$A$1:$AA$1998,9,FALSE)=1,"&lt;",""),"")</f>
        <v/>
      </c>
      <c r="K266" s="4" t="str">
        <f>IFERROR(VLOOKUP($C266,'C'!$A$1:$AA$1998,11,FALSE),"")</f>
        <v/>
      </c>
      <c r="L266" s="4" t="str">
        <f>IFERROR(IF(VLOOKUP($C266,'C'!$A$1:$AA$1998,12,FALSE)=1,"&lt;",""),"")</f>
        <v/>
      </c>
      <c r="M266" s="4" t="str">
        <f>IFERROR(VLOOKUP($C266,'C'!$A$1:$AA$1998,14,FALSE),"")</f>
        <v/>
      </c>
      <c r="N266" s="4" t="str">
        <f>IFERROR(IF(VLOOKUP($C266,'C'!$A$1:$AA$1998,15,FALSE)=1,"&lt;",""),"")</f>
        <v/>
      </c>
      <c r="O266" s="4" t="str">
        <f>IFERROR(VLOOKUP($C266,'C'!$A$1:$AA$1998,17,FALSE),"")</f>
        <v/>
      </c>
      <c r="P266" s="4" t="str">
        <f>IFERROR(IF(VLOOKUP($C266,'C'!$A$1:$AA$1998,18,FALSE)=1,"&lt;",""),"")</f>
        <v/>
      </c>
      <c r="T266" s="4" t="str">
        <f t="shared" si="221"/>
        <v/>
      </c>
      <c r="U266" s="4" t="str">
        <f t="shared" si="222"/>
        <v/>
      </c>
      <c r="V266" s="4" t="str">
        <f t="shared" si="223"/>
        <v/>
      </c>
      <c r="W266" s="4" t="str">
        <f t="shared" si="224"/>
        <v/>
      </c>
      <c r="X266" s="4" t="str">
        <f t="shared" si="225"/>
        <v/>
      </c>
      <c r="Y266" s="4" t="str">
        <f t="shared" si="226"/>
        <v/>
      </c>
      <c r="Z266" s="4" t="str">
        <f t="shared" si="227"/>
        <v/>
      </c>
      <c r="AA266" s="4" t="str">
        <f t="shared" si="228"/>
        <v/>
      </c>
      <c r="AB266" s="4" t="str">
        <f t="shared" si="229"/>
        <v/>
      </c>
      <c r="AC266" s="4" t="str">
        <f t="shared" si="230"/>
        <v/>
      </c>
      <c r="AD266" s="4" t="str">
        <f t="shared" si="231"/>
        <v/>
      </c>
      <c r="AE266" s="4" t="str">
        <f t="shared" si="232"/>
        <v/>
      </c>
      <c r="AI266" s="4">
        <f>IFERROR(IF(VLOOKUP(B266,E!$B$1:$AZ$300,16,FALSE)=0,1000000,VLOOKUP(B266,E!$B$1:$AZ$300,16,FALSE)),1000000)</f>
        <v>1000000</v>
      </c>
      <c r="AO266" s="4" t="str">
        <f t="shared" si="236"/>
        <v/>
      </c>
      <c r="AR266" s="4" t="str">
        <f t="shared" si="237"/>
        <v/>
      </c>
      <c r="AU266" s="4" t="str">
        <f t="shared" si="238"/>
        <v/>
      </c>
      <c r="AX266" s="4" t="str">
        <f t="shared" si="239"/>
        <v/>
      </c>
      <c r="BA266" s="4" t="str">
        <f t="shared" si="240"/>
        <v/>
      </c>
      <c r="BD266" s="4" t="str">
        <f t="shared" si="241"/>
        <v/>
      </c>
      <c r="BJ266" s="4" t="str">
        <f t="shared" si="233"/>
        <v/>
      </c>
      <c r="BM266" s="4" t="str">
        <f t="shared" si="243"/>
        <v/>
      </c>
      <c r="BP266" s="4" t="str">
        <f t="shared" si="244"/>
        <v/>
      </c>
      <c r="BS266" s="4" t="str">
        <f t="shared" si="245"/>
        <v/>
      </c>
      <c r="BV266" s="4" t="str">
        <f t="shared" si="246"/>
        <v/>
      </c>
      <c r="BY266" s="4" t="str">
        <f t="shared" si="247"/>
        <v/>
      </c>
    </row>
    <row r="267" spans="1:77" x14ac:dyDescent="0.2">
      <c r="A267" s="4" t="s">
        <v>1540</v>
      </c>
      <c r="B267" s="4">
        <v>1474</v>
      </c>
      <c r="C267" s="4" t="str">
        <f t="shared" si="242"/>
        <v>urn:immetingen:parameter:id:1474</v>
      </c>
      <c r="D267" s="4" t="str">
        <f>IFERROR(IF(VLOOKUP($C267,'C'!$A$1:$AA$1998,4,FALSE)=0,IF(VLOOKUP($C267,'C'!$A$1:$AA$1998,7,FALSE)=0,IF(VLOOKUP($C267,'C'!$A$1:$AA$1998,10,FALSE)=0,IF(VLOOKUP($C267,'C'!$A$1:$AA$1998,13,FALSE)=0,IF(VLOOKUP($C267,'C'!$A$1:$AA$1998,16,FALSE)=0,VLOOKUP($C267,'C'!$A$1:$AA$1998,19,FALSE),VLOOKUP($C267,'C'!$A$1:$AA$1998,16,FALSE)),VLOOKUP($C267,'C'!$A$1:$AA$1998,13,FALSE)),VLOOKUP($C267,'C'!$A$1:$AA$1998,10,FALSE)),VLOOKUP($C267,'C'!$A$1:$AA$1998,7,FALSE)),VLOOKUP($C267,'C'!$A$1:$AA$1998,4,FALSE)),"")</f>
        <v/>
      </c>
      <c r="E267" s="4" t="str">
        <f>IFERROR(VLOOKUP($C267,'C'!$A$1:$AA$1998,2,FALSE),"")</f>
        <v/>
      </c>
      <c r="F267" s="4" t="str">
        <f>IFERROR(IF(VLOOKUP($C267,'C'!$A$1:$AA$1998,3,FALSE)=1,"&lt;",""),"")</f>
        <v/>
      </c>
      <c r="G267" s="4" t="str">
        <f>IFERROR(VLOOKUP($C267,'C'!$A$1:$AA$1998,5,FALSE),"")</f>
        <v/>
      </c>
      <c r="H267" s="4" t="str">
        <f>IFERROR(IF(VLOOKUP($C267,'C'!$A$1:$AA$1998,6,FALSE)=1,"&lt;",""),"")</f>
        <v/>
      </c>
      <c r="I267" s="4" t="str">
        <f>IFERROR(VLOOKUP($C267,'C'!$A$1:$AA$1998,8,FALSE), "")</f>
        <v/>
      </c>
      <c r="J267" s="4" t="str">
        <f>IFERROR(IF(VLOOKUP($C267,'C'!$A$1:$AA$1998,9,FALSE)=1,"&lt;",""),"")</f>
        <v/>
      </c>
      <c r="K267" s="4" t="str">
        <f>IFERROR(VLOOKUP($C267,'C'!$A$1:$AA$1998,11,FALSE),"")</f>
        <v/>
      </c>
      <c r="L267" s="4" t="str">
        <f>IFERROR(IF(VLOOKUP($C267,'C'!$A$1:$AA$1998,12,FALSE)=1,"&lt;",""),"")</f>
        <v/>
      </c>
      <c r="M267" s="4" t="str">
        <f>IFERROR(VLOOKUP($C267,'C'!$A$1:$AA$1998,14,FALSE),"")</f>
        <v/>
      </c>
      <c r="N267" s="4" t="str">
        <f>IFERROR(IF(VLOOKUP($C267,'C'!$A$1:$AA$1998,15,FALSE)=1,"&lt;",""),"")</f>
        <v/>
      </c>
      <c r="O267" s="4" t="str">
        <f>IFERROR(VLOOKUP($C267,'C'!$A$1:$AA$1998,17,FALSE),"")</f>
        <v/>
      </c>
      <c r="P267" s="4" t="str">
        <f>IFERROR(IF(VLOOKUP($C267,'C'!$A$1:$AA$1998,18,FALSE)=1,"&lt;",""),"")</f>
        <v/>
      </c>
      <c r="T267" s="4" t="str">
        <f t="shared" si="221"/>
        <v/>
      </c>
      <c r="U267" s="4" t="str">
        <f t="shared" si="222"/>
        <v/>
      </c>
      <c r="V267" s="4" t="str">
        <f t="shared" si="223"/>
        <v/>
      </c>
      <c r="W267" s="4" t="str">
        <f t="shared" si="224"/>
        <v/>
      </c>
      <c r="X267" s="4" t="str">
        <f t="shared" si="225"/>
        <v/>
      </c>
      <c r="Y267" s="4" t="str">
        <f t="shared" si="226"/>
        <v/>
      </c>
      <c r="Z267" s="4" t="str">
        <f t="shared" si="227"/>
        <v/>
      </c>
      <c r="AA267" s="4" t="str">
        <f t="shared" si="228"/>
        <v/>
      </c>
      <c r="AB267" s="4" t="str">
        <f t="shared" si="229"/>
        <v/>
      </c>
      <c r="AC267" s="4" t="str">
        <f t="shared" si="230"/>
        <v/>
      </c>
      <c r="AD267" s="4" t="str">
        <f t="shared" si="231"/>
        <v/>
      </c>
      <c r="AE267" s="4" t="str">
        <f t="shared" si="232"/>
        <v/>
      </c>
      <c r="AI267" s="4">
        <f>IFERROR(IF(VLOOKUP(B267,E!$B$1:$AZ$300,16,FALSE)=0,1000000,VLOOKUP(B267,E!$B$1:$AZ$300,16,FALSE)),1000000)</f>
        <v>1000000</v>
      </c>
      <c r="AO267" s="4" t="str">
        <f t="shared" si="236"/>
        <v/>
      </c>
      <c r="AR267" s="4" t="str">
        <f t="shared" si="237"/>
        <v/>
      </c>
      <c r="AU267" s="4" t="str">
        <f t="shared" si="238"/>
        <v/>
      </c>
      <c r="AX267" s="4" t="str">
        <f t="shared" si="239"/>
        <v/>
      </c>
      <c r="BA267" s="4" t="str">
        <f t="shared" si="240"/>
        <v/>
      </c>
      <c r="BD267" s="4" t="str">
        <f t="shared" si="241"/>
        <v/>
      </c>
      <c r="BJ267" s="4" t="str">
        <f t="shared" si="233"/>
        <v/>
      </c>
      <c r="BM267" s="4" t="str">
        <f t="shared" si="243"/>
        <v/>
      </c>
      <c r="BP267" s="4" t="str">
        <f t="shared" si="244"/>
        <v/>
      </c>
      <c r="BS267" s="4" t="str">
        <f t="shared" si="245"/>
        <v/>
      </c>
      <c r="BV267" s="4" t="str">
        <f t="shared" si="246"/>
        <v/>
      </c>
      <c r="BY267" s="4" t="str">
        <f t="shared" si="247"/>
        <v/>
      </c>
    </row>
    <row r="268" spans="1:77" x14ac:dyDescent="0.2">
      <c r="A268" s="4" t="s">
        <v>1541</v>
      </c>
      <c r="B268" s="4">
        <v>1255</v>
      </c>
      <c r="C268" s="4" t="str">
        <f t="shared" si="242"/>
        <v>urn:immetingen:parameter:id:1255</v>
      </c>
      <c r="D268" s="4" t="str">
        <f>IFERROR(IF(VLOOKUP($C268,'C'!$A$1:$AA$1998,4,FALSE)=0,IF(VLOOKUP($C268,'C'!$A$1:$AA$1998,7,FALSE)=0,IF(VLOOKUP($C268,'C'!$A$1:$AA$1998,10,FALSE)=0,IF(VLOOKUP($C268,'C'!$A$1:$AA$1998,13,FALSE)=0,IF(VLOOKUP($C268,'C'!$A$1:$AA$1998,16,FALSE)=0,VLOOKUP($C268,'C'!$A$1:$AA$1998,19,FALSE),VLOOKUP($C268,'C'!$A$1:$AA$1998,16,FALSE)),VLOOKUP($C268,'C'!$A$1:$AA$1998,13,FALSE)),VLOOKUP($C268,'C'!$A$1:$AA$1998,10,FALSE)),VLOOKUP($C268,'C'!$A$1:$AA$1998,7,FALSE)),VLOOKUP($C268,'C'!$A$1:$AA$1998,4,FALSE)),"")</f>
        <v/>
      </c>
      <c r="E268" s="4" t="str">
        <f>IFERROR(VLOOKUP($C268,'C'!$A$1:$AA$1998,2,FALSE),"")</f>
        <v/>
      </c>
      <c r="F268" s="4" t="str">
        <f>IFERROR(IF(VLOOKUP($C268,'C'!$A$1:$AA$1998,3,FALSE)=1,"&lt;",""),"")</f>
        <v/>
      </c>
      <c r="G268" s="4" t="str">
        <f>IFERROR(VLOOKUP($C268,'C'!$A$1:$AA$1998,5,FALSE),"")</f>
        <v/>
      </c>
      <c r="H268" s="4" t="str">
        <f>IFERROR(IF(VLOOKUP($C268,'C'!$A$1:$AA$1998,6,FALSE)=1,"&lt;",""),"")</f>
        <v/>
      </c>
      <c r="I268" s="4" t="str">
        <f>IFERROR(VLOOKUP($C268,'C'!$A$1:$AA$1998,8,FALSE), "")</f>
        <v/>
      </c>
      <c r="J268" s="4" t="str">
        <f>IFERROR(IF(VLOOKUP($C268,'C'!$A$1:$AA$1998,9,FALSE)=1,"&lt;",""),"")</f>
        <v/>
      </c>
      <c r="K268" s="4" t="str">
        <f>IFERROR(VLOOKUP($C268,'C'!$A$1:$AA$1998,11,FALSE),"")</f>
        <v/>
      </c>
      <c r="L268" s="4" t="str">
        <f>IFERROR(IF(VLOOKUP($C268,'C'!$A$1:$AA$1998,12,FALSE)=1,"&lt;",""),"")</f>
        <v/>
      </c>
      <c r="M268" s="4" t="str">
        <f>IFERROR(VLOOKUP($C268,'C'!$A$1:$AA$1998,14,FALSE),"")</f>
        <v/>
      </c>
      <c r="N268" s="4" t="str">
        <f>IFERROR(IF(VLOOKUP($C268,'C'!$A$1:$AA$1998,15,FALSE)=1,"&lt;",""),"")</f>
        <v/>
      </c>
      <c r="O268" s="4" t="str">
        <f>IFERROR(VLOOKUP($C268,'C'!$A$1:$AA$1998,17,FALSE),"")</f>
        <v/>
      </c>
      <c r="P268" s="4" t="str">
        <f>IFERROR(IF(VLOOKUP($C268,'C'!$A$1:$AA$1998,18,FALSE)=1,"&lt;",""),"")</f>
        <v/>
      </c>
      <c r="T268" s="4" t="str">
        <f t="shared" ref="T268:T331" si="248">IF(E268="","",IF($D268=79,E268/1000,IF($D268=60,E268*1000,E268)))</f>
        <v/>
      </c>
      <c r="U268" s="4" t="str">
        <f t="shared" ref="U268:U331" si="249">F268</f>
        <v/>
      </c>
      <c r="V268" s="4" t="str">
        <f t="shared" ref="V268:V331" si="250">IF(G268="","",IF($D268=79,G268/1000,IF($D268=60,G268*1000,G268)))</f>
        <v/>
      </c>
      <c r="W268" s="4" t="str">
        <f t="shared" ref="W268:W331" si="251">H268</f>
        <v/>
      </c>
      <c r="X268" s="4" t="str">
        <f t="shared" ref="X268:X331" si="252">IF(I268="","",IF($D268=79,I268/1000,IF($D268=60,I268*1000,I268)))</f>
        <v/>
      </c>
      <c r="Y268" s="4" t="str">
        <f t="shared" ref="Y268:Y331" si="253">J268</f>
        <v/>
      </c>
      <c r="Z268" s="4" t="str">
        <f t="shared" ref="Z268:Z331" si="254">IF(K268="","",IF($D268=79,K268/1000,IF($D268=60,K268*1000,K268)))</f>
        <v/>
      </c>
      <c r="AA268" s="4" t="str">
        <f t="shared" ref="AA268:AA331" si="255">L268</f>
        <v/>
      </c>
      <c r="AB268" s="4" t="str">
        <f t="shared" ref="AB268:AB331" si="256">IF(M268="","",IF($D268=79,M268/1000,IF($D268=60,M268*1000,M268)))</f>
        <v/>
      </c>
      <c r="AC268" s="4" t="str">
        <f t="shared" ref="AC268:AC331" si="257">N268</f>
        <v/>
      </c>
      <c r="AD268" s="4" t="str">
        <f t="shared" ref="AD268:AD331" si="258">IF(O268="","",IF($D268=79,O268/1000,IF($D268=60,O268*1000,O268)))</f>
        <v/>
      </c>
      <c r="AE268" s="4" t="str">
        <f t="shared" ref="AE268:AE331" si="259">P268</f>
        <v/>
      </c>
      <c r="AI268" s="4">
        <f>IFERROR(IF(VLOOKUP(B268,E!$B$1:$AZ$300,16,FALSE)=0,1000000,VLOOKUP(B268,E!$B$1:$AZ$300,16,FALSE)),1000000)</f>
        <v>1000000</v>
      </c>
      <c r="AO268" s="4" t="str">
        <f t="shared" si="236"/>
        <v/>
      </c>
      <c r="AR268" s="4" t="str">
        <f t="shared" si="237"/>
        <v/>
      </c>
      <c r="AU268" s="4" t="str">
        <f t="shared" si="238"/>
        <v/>
      </c>
      <c r="AX268" s="4" t="str">
        <f t="shared" si="239"/>
        <v/>
      </c>
      <c r="BA268" s="4" t="str">
        <f t="shared" si="240"/>
        <v/>
      </c>
      <c r="BD268" s="4" t="str">
        <f t="shared" si="241"/>
        <v/>
      </c>
      <c r="BJ268" s="4" t="str">
        <f t="shared" ref="BJ268:BJ331" si="260">IF(AO268=0,-1,AO268)</f>
        <v/>
      </c>
      <c r="BM268" s="4" t="str">
        <f t="shared" si="243"/>
        <v/>
      </c>
      <c r="BP268" s="4" t="str">
        <f t="shared" si="244"/>
        <v/>
      </c>
      <c r="BS268" s="4" t="str">
        <f t="shared" si="245"/>
        <v/>
      </c>
      <c r="BV268" s="4" t="str">
        <f t="shared" si="246"/>
        <v/>
      </c>
      <c r="BY268" s="4" t="str">
        <f t="shared" si="247"/>
        <v/>
      </c>
    </row>
    <row r="269" spans="1:77" x14ac:dyDescent="0.2">
      <c r="A269" s="4" t="s">
        <v>1542</v>
      </c>
      <c r="B269" s="4">
        <v>1360</v>
      </c>
      <c r="C269" s="4" t="str">
        <f t="shared" si="242"/>
        <v>urn:immetingen:parameter:id:1360</v>
      </c>
      <c r="D269" s="4" t="str">
        <f>IFERROR(IF(VLOOKUP($C269,'C'!$A$1:$AA$1998,4,FALSE)=0,IF(VLOOKUP($C269,'C'!$A$1:$AA$1998,7,FALSE)=0,IF(VLOOKUP($C269,'C'!$A$1:$AA$1998,10,FALSE)=0,IF(VLOOKUP($C269,'C'!$A$1:$AA$1998,13,FALSE)=0,IF(VLOOKUP($C269,'C'!$A$1:$AA$1998,16,FALSE)=0,VLOOKUP($C269,'C'!$A$1:$AA$1998,19,FALSE),VLOOKUP($C269,'C'!$A$1:$AA$1998,16,FALSE)),VLOOKUP($C269,'C'!$A$1:$AA$1998,13,FALSE)),VLOOKUP($C269,'C'!$A$1:$AA$1998,10,FALSE)),VLOOKUP($C269,'C'!$A$1:$AA$1998,7,FALSE)),VLOOKUP($C269,'C'!$A$1:$AA$1998,4,FALSE)),"")</f>
        <v/>
      </c>
      <c r="E269" s="4" t="str">
        <f>IFERROR(VLOOKUP($C269,'C'!$A$1:$AA$1998,2,FALSE),"")</f>
        <v/>
      </c>
      <c r="F269" s="4" t="str">
        <f>IFERROR(IF(VLOOKUP($C269,'C'!$A$1:$AA$1998,3,FALSE)=1,"&lt;",""),"")</f>
        <v/>
      </c>
      <c r="G269" s="4" t="str">
        <f>IFERROR(VLOOKUP($C269,'C'!$A$1:$AA$1998,5,FALSE),"")</f>
        <v/>
      </c>
      <c r="H269" s="4" t="str">
        <f>IFERROR(IF(VLOOKUP($C269,'C'!$A$1:$AA$1998,6,FALSE)=1,"&lt;",""),"")</f>
        <v/>
      </c>
      <c r="I269" s="4" t="str">
        <f>IFERROR(VLOOKUP($C269,'C'!$A$1:$AA$1998,8,FALSE), "")</f>
        <v/>
      </c>
      <c r="J269" s="4" t="str">
        <f>IFERROR(IF(VLOOKUP($C269,'C'!$A$1:$AA$1998,9,FALSE)=1,"&lt;",""),"")</f>
        <v/>
      </c>
      <c r="K269" s="4" t="str">
        <f>IFERROR(VLOOKUP($C269,'C'!$A$1:$AA$1998,11,FALSE),"")</f>
        <v/>
      </c>
      <c r="L269" s="4" t="str">
        <f>IFERROR(IF(VLOOKUP($C269,'C'!$A$1:$AA$1998,12,FALSE)=1,"&lt;",""),"")</f>
        <v/>
      </c>
      <c r="M269" s="4" t="str">
        <f>IFERROR(VLOOKUP($C269,'C'!$A$1:$AA$1998,14,FALSE),"")</f>
        <v/>
      </c>
      <c r="N269" s="4" t="str">
        <f>IFERROR(IF(VLOOKUP($C269,'C'!$A$1:$AA$1998,15,FALSE)=1,"&lt;",""),"")</f>
        <v/>
      </c>
      <c r="O269" s="4" t="str">
        <f>IFERROR(VLOOKUP($C269,'C'!$A$1:$AA$1998,17,FALSE),"")</f>
        <v/>
      </c>
      <c r="P269" s="4" t="str">
        <f>IFERROR(IF(VLOOKUP($C269,'C'!$A$1:$AA$1998,18,FALSE)=1,"&lt;",""),"")</f>
        <v/>
      </c>
      <c r="T269" s="4" t="str">
        <f t="shared" si="248"/>
        <v/>
      </c>
      <c r="U269" s="4" t="str">
        <f t="shared" si="249"/>
        <v/>
      </c>
      <c r="V269" s="4" t="str">
        <f t="shared" si="250"/>
        <v/>
      </c>
      <c r="W269" s="4" t="str">
        <f t="shared" si="251"/>
        <v/>
      </c>
      <c r="X269" s="4" t="str">
        <f t="shared" si="252"/>
        <v/>
      </c>
      <c r="Y269" s="4" t="str">
        <f t="shared" si="253"/>
        <v/>
      </c>
      <c r="Z269" s="4" t="str">
        <f t="shared" si="254"/>
        <v/>
      </c>
      <c r="AA269" s="4" t="str">
        <f t="shared" si="255"/>
        <v/>
      </c>
      <c r="AB269" s="4" t="str">
        <f t="shared" si="256"/>
        <v/>
      </c>
      <c r="AC269" s="4" t="str">
        <f t="shared" si="257"/>
        <v/>
      </c>
      <c r="AD269" s="4" t="str">
        <f t="shared" si="258"/>
        <v/>
      </c>
      <c r="AE269" s="4" t="str">
        <f t="shared" si="259"/>
        <v/>
      </c>
      <c r="AI269" s="4">
        <f>IFERROR(IF(VLOOKUP(B269,E!$B$1:$AZ$300,16,FALSE)=0,1000000,VLOOKUP(B269,E!$B$1:$AZ$300,16,FALSE)),1000000)</f>
        <v>1000000</v>
      </c>
      <c r="AO269" s="4" t="str">
        <f t="shared" si="236"/>
        <v/>
      </c>
      <c r="AR269" s="4" t="str">
        <f t="shared" si="237"/>
        <v/>
      </c>
      <c r="AU269" s="4" t="str">
        <f t="shared" si="238"/>
        <v/>
      </c>
      <c r="AX269" s="4" t="str">
        <f t="shared" si="239"/>
        <v/>
      </c>
      <c r="BA269" s="4" t="str">
        <f t="shared" si="240"/>
        <v/>
      </c>
      <c r="BD269" s="4" t="str">
        <f t="shared" si="241"/>
        <v/>
      </c>
      <c r="BJ269" s="4" t="str">
        <f t="shared" si="260"/>
        <v/>
      </c>
      <c r="BM269" s="4" t="str">
        <f t="shared" si="243"/>
        <v/>
      </c>
      <c r="BP269" s="4" t="str">
        <f t="shared" si="244"/>
        <v/>
      </c>
      <c r="BS269" s="4" t="str">
        <f t="shared" si="245"/>
        <v/>
      </c>
      <c r="BV269" s="4" t="str">
        <f t="shared" si="246"/>
        <v/>
      </c>
      <c r="BY269" s="4" t="str">
        <f t="shared" si="247"/>
        <v/>
      </c>
    </row>
    <row r="270" spans="1:77" x14ac:dyDescent="0.2">
      <c r="A270" s="4" t="s">
        <v>1790</v>
      </c>
      <c r="B270" s="4">
        <v>154</v>
      </c>
      <c r="C270" s="4" t="str">
        <f t="shared" si="242"/>
        <v>urn:immetingen:parameter:id:154</v>
      </c>
      <c r="D270" s="4" t="str">
        <f>IFERROR(IF(VLOOKUP($C270,'C'!$A$1:$AA$1998,4,FALSE)=0,IF(VLOOKUP($C270,'C'!$A$1:$AA$1998,7,FALSE)=0,IF(VLOOKUP($C270,'C'!$A$1:$AA$1998,10,FALSE)=0,IF(VLOOKUP($C270,'C'!$A$1:$AA$1998,13,FALSE)=0,IF(VLOOKUP($C270,'C'!$A$1:$AA$1998,16,FALSE)=0,VLOOKUP($C270,'C'!$A$1:$AA$1998,19,FALSE),VLOOKUP($C270,'C'!$A$1:$AA$1998,16,FALSE)),VLOOKUP($C270,'C'!$A$1:$AA$1998,13,FALSE)),VLOOKUP($C270,'C'!$A$1:$AA$1998,10,FALSE)),VLOOKUP($C270,'C'!$A$1:$AA$1998,7,FALSE)),VLOOKUP($C270,'C'!$A$1:$AA$1998,4,FALSE)),"")</f>
        <v/>
      </c>
      <c r="E270" s="4" t="str">
        <f>IFERROR(VLOOKUP($C270,'C'!$A$1:$AA$1998,2,FALSE),"")</f>
        <v/>
      </c>
      <c r="F270" s="4" t="str">
        <f>IFERROR(IF(VLOOKUP($C270,'C'!$A$1:$AA$1998,3,FALSE)=1,"&lt;",""),"")</f>
        <v/>
      </c>
      <c r="G270" s="4" t="str">
        <f>IFERROR(VLOOKUP($C270,'C'!$A$1:$AA$1998,5,FALSE),"")</f>
        <v/>
      </c>
      <c r="H270" s="4" t="str">
        <f>IFERROR(IF(VLOOKUP($C270,'C'!$A$1:$AA$1998,6,FALSE)=1,"&lt;",""),"")</f>
        <v/>
      </c>
      <c r="I270" s="4" t="str">
        <f>IFERROR(VLOOKUP($C270,'C'!$A$1:$AA$1998,8,FALSE), "")</f>
        <v/>
      </c>
      <c r="J270" s="4" t="str">
        <f>IFERROR(IF(VLOOKUP($C270,'C'!$A$1:$AA$1998,9,FALSE)=1,"&lt;",""),"")</f>
        <v/>
      </c>
      <c r="K270" s="4" t="str">
        <f>IFERROR(VLOOKUP($C270,'C'!$A$1:$AA$1998,11,FALSE),"")</f>
        <v/>
      </c>
      <c r="L270" s="4" t="str">
        <f>IFERROR(IF(VLOOKUP($C270,'C'!$A$1:$AA$1998,12,FALSE)=1,"&lt;",""),"")</f>
        <v/>
      </c>
      <c r="M270" s="4" t="str">
        <f>IFERROR(VLOOKUP($C270,'C'!$A$1:$AA$1998,14,FALSE),"")</f>
        <v/>
      </c>
      <c r="N270" s="4" t="str">
        <f>IFERROR(IF(VLOOKUP($C270,'C'!$A$1:$AA$1998,15,FALSE)=1,"&lt;",""),"")</f>
        <v/>
      </c>
      <c r="O270" s="4" t="str">
        <f>IFERROR(VLOOKUP($C270,'C'!$A$1:$AA$1998,17,FALSE),"")</f>
        <v/>
      </c>
      <c r="P270" s="4" t="str">
        <f>IFERROR(IF(VLOOKUP($C270,'C'!$A$1:$AA$1998,18,FALSE)=1,"&lt;",""),"")</f>
        <v/>
      </c>
      <c r="T270" s="4" t="str">
        <f t="shared" si="248"/>
        <v/>
      </c>
      <c r="U270" s="4" t="str">
        <f t="shared" si="249"/>
        <v/>
      </c>
      <c r="V270" s="4" t="str">
        <f t="shared" si="250"/>
        <v/>
      </c>
      <c r="W270" s="4" t="str">
        <f t="shared" si="251"/>
        <v/>
      </c>
      <c r="X270" s="4" t="str">
        <f t="shared" si="252"/>
        <v/>
      </c>
      <c r="Y270" s="4" t="str">
        <f t="shared" si="253"/>
        <v/>
      </c>
      <c r="Z270" s="4" t="str">
        <f t="shared" si="254"/>
        <v/>
      </c>
      <c r="AA270" s="4" t="str">
        <f t="shared" si="255"/>
        <v/>
      </c>
      <c r="AB270" s="4" t="str">
        <f t="shared" si="256"/>
        <v/>
      </c>
      <c r="AC270" s="4" t="str">
        <f t="shared" si="257"/>
        <v/>
      </c>
      <c r="AD270" s="4" t="str">
        <f t="shared" si="258"/>
        <v/>
      </c>
      <c r="AE270" s="4" t="str">
        <f t="shared" si="259"/>
        <v/>
      </c>
      <c r="AI270" s="4">
        <f>IFERROR(IF(VLOOKUP(B270,E!$B$1:$AZ$300,16,FALSE)=0,1000000,VLOOKUP(B270,E!$B$1:$AZ$300,16,FALSE)),1000000)</f>
        <v>1000000000</v>
      </c>
      <c r="AO270" s="4" t="str">
        <f t="shared" si="236"/>
        <v/>
      </c>
      <c r="AR270" s="4" t="str">
        <f t="shared" si="237"/>
        <v/>
      </c>
      <c r="AU270" s="4" t="str">
        <f t="shared" si="238"/>
        <v/>
      </c>
      <c r="AX270" s="4" t="str">
        <f t="shared" si="239"/>
        <v/>
      </c>
      <c r="BA270" s="4" t="str">
        <f t="shared" si="240"/>
        <v/>
      </c>
      <c r="BD270" s="4" t="str">
        <f t="shared" si="241"/>
        <v/>
      </c>
      <c r="BJ270" s="4" t="str">
        <f t="shared" si="260"/>
        <v/>
      </c>
      <c r="BM270" s="4" t="str">
        <f t="shared" si="243"/>
        <v/>
      </c>
      <c r="BP270" s="4" t="str">
        <f t="shared" si="244"/>
        <v/>
      </c>
      <c r="BS270" s="4" t="str">
        <f t="shared" si="245"/>
        <v/>
      </c>
      <c r="BV270" s="4" t="str">
        <f t="shared" si="246"/>
        <v/>
      </c>
      <c r="BY270" s="4" t="str">
        <f t="shared" si="247"/>
        <v/>
      </c>
    </row>
    <row r="271" spans="1:77" x14ac:dyDescent="0.2">
      <c r="A271" s="4" t="s">
        <v>1791</v>
      </c>
      <c r="B271" s="4">
        <v>202</v>
      </c>
      <c r="C271" s="4" t="str">
        <f t="shared" si="242"/>
        <v>urn:immetingen:parameter:id:202</v>
      </c>
      <c r="D271" s="4" t="str">
        <f>IFERROR(IF(VLOOKUP($C271,'C'!$A$1:$AA$1998,4,FALSE)=0,IF(VLOOKUP($C271,'C'!$A$1:$AA$1998,7,FALSE)=0,IF(VLOOKUP($C271,'C'!$A$1:$AA$1998,10,FALSE)=0,IF(VLOOKUP($C271,'C'!$A$1:$AA$1998,13,FALSE)=0,IF(VLOOKUP($C271,'C'!$A$1:$AA$1998,16,FALSE)=0,VLOOKUP($C271,'C'!$A$1:$AA$1998,19,FALSE),VLOOKUP($C271,'C'!$A$1:$AA$1998,16,FALSE)),VLOOKUP($C271,'C'!$A$1:$AA$1998,13,FALSE)),VLOOKUP($C271,'C'!$A$1:$AA$1998,10,FALSE)),VLOOKUP($C271,'C'!$A$1:$AA$1998,7,FALSE)),VLOOKUP($C271,'C'!$A$1:$AA$1998,4,FALSE)),"")</f>
        <v/>
      </c>
      <c r="E271" s="4" t="str">
        <f>IFERROR(VLOOKUP($C271,'C'!$A$1:$AA$1998,2,FALSE),"")</f>
        <v/>
      </c>
      <c r="F271" s="4" t="str">
        <f>IFERROR(IF(VLOOKUP($C271,'C'!$A$1:$AA$1998,3,FALSE)=1,"&lt;",""),"")</f>
        <v/>
      </c>
      <c r="G271" s="4" t="str">
        <f>IFERROR(VLOOKUP($C271,'C'!$A$1:$AA$1998,5,FALSE),"")</f>
        <v/>
      </c>
      <c r="H271" s="4" t="str">
        <f>IFERROR(IF(VLOOKUP($C271,'C'!$A$1:$AA$1998,6,FALSE)=1,"&lt;",""),"")</f>
        <v/>
      </c>
      <c r="I271" s="4" t="str">
        <f>IFERROR(VLOOKUP($C271,'C'!$A$1:$AA$1998,8,FALSE), "")</f>
        <v/>
      </c>
      <c r="J271" s="4" t="str">
        <f>IFERROR(IF(VLOOKUP($C271,'C'!$A$1:$AA$1998,9,FALSE)=1,"&lt;",""),"")</f>
        <v/>
      </c>
      <c r="K271" s="4" t="str">
        <f>IFERROR(VLOOKUP($C271,'C'!$A$1:$AA$1998,11,FALSE),"")</f>
        <v/>
      </c>
      <c r="L271" s="4" t="str">
        <f>IFERROR(IF(VLOOKUP($C271,'C'!$A$1:$AA$1998,12,FALSE)=1,"&lt;",""),"")</f>
        <v/>
      </c>
      <c r="M271" s="4" t="str">
        <f>IFERROR(VLOOKUP($C271,'C'!$A$1:$AA$1998,14,FALSE),"")</f>
        <v/>
      </c>
      <c r="N271" s="4" t="str">
        <f>IFERROR(IF(VLOOKUP($C271,'C'!$A$1:$AA$1998,15,FALSE)=1,"&lt;",""),"")</f>
        <v/>
      </c>
      <c r="O271" s="4" t="str">
        <f>IFERROR(VLOOKUP($C271,'C'!$A$1:$AA$1998,17,FALSE),"")</f>
        <v/>
      </c>
      <c r="P271" s="4" t="str">
        <f>IFERROR(IF(VLOOKUP($C271,'C'!$A$1:$AA$1998,18,FALSE)=1,"&lt;",""),"")</f>
        <v/>
      </c>
      <c r="T271" s="4" t="str">
        <f t="shared" si="248"/>
        <v/>
      </c>
      <c r="U271" s="4" t="str">
        <f t="shared" si="249"/>
        <v/>
      </c>
      <c r="V271" s="4" t="str">
        <f t="shared" si="250"/>
        <v/>
      </c>
      <c r="W271" s="4" t="str">
        <f t="shared" si="251"/>
        <v/>
      </c>
      <c r="X271" s="4" t="str">
        <f t="shared" si="252"/>
        <v/>
      </c>
      <c r="Y271" s="4" t="str">
        <f t="shared" si="253"/>
        <v/>
      </c>
      <c r="Z271" s="4" t="str">
        <f t="shared" si="254"/>
        <v/>
      </c>
      <c r="AA271" s="4" t="str">
        <f t="shared" si="255"/>
        <v/>
      </c>
      <c r="AB271" s="4" t="str">
        <f t="shared" si="256"/>
        <v/>
      </c>
      <c r="AC271" s="4" t="str">
        <f t="shared" si="257"/>
        <v/>
      </c>
      <c r="AD271" s="4" t="str">
        <f t="shared" si="258"/>
        <v/>
      </c>
      <c r="AE271" s="4" t="str">
        <f t="shared" si="259"/>
        <v/>
      </c>
      <c r="AI271" s="4">
        <f>IFERROR(IF(VLOOKUP(B271,E!$B$1:$AZ$300,16,FALSE)=0,1000000,VLOOKUP(B271,E!$B$1:$AZ$300,16,FALSE)),1000000)</f>
        <v>1000000000</v>
      </c>
      <c r="AO271" s="4" t="str">
        <f t="shared" si="236"/>
        <v/>
      </c>
      <c r="AR271" s="4" t="str">
        <f t="shared" si="237"/>
        <v/>
      </c>
      <c r="AU271" s="4" t="str">
        <f t="shared" si="238"/>
        <v/>
      </c>
      <c r="AX271" s="4" t="str">
        <f t="shared" si="239"/>
        <v/>
      </c>
      <c r="BA271" s="4" t="str">
        <f t="shared" si="240"/>
        <v/>
      </c>
      <c r="BD271" s="4" t="str">
        <f t="shared" si="241"/>
        <v/>
      </c>
      <c r="BJ271" s="4" t="str">
        <f t="shared" si="260"/>
        <v/>
      </c>
      <c r="BM271" s="4" t="str">
        <f t="shared" si="243"/>
        <v/>
      </c>
      <c r="BP271" s="4" t="str">
        <f t="shared" si="244"/>
        <v/>
      </c>
      <c r="BS271" s="4" t="str">
        <f t="shared" si="245"/>
        <v/>
      </c>
      <c r="BV271" s="4" t="str">
        <f t="shared" si="246"/>
        <v/>
      </c>
      <c r="BY271" s="4" t="str">
        <f t="shared" si="247"/>
        <v/>
      </c>
    </row>
    <row r="272" spans="1:77" x14ac:dyDescent="0.2">
      <c r="A272" s="4" t="s">
        <v>1792</v>
      </c>
      <c r="B272" s="4">
        <v>232</v>
      </c>
      <c r="C272" s="4" t="str">
        <f t="shared" si="242"/>
        <v>urn:immetingen:parameter:id:232</v>
      </c>
      <c r="D272" s="4" t="str">
        <f>IFERROR(IF(VLOOKUP($C272,'C'!$A$1:$AA$1998,4,FALSE)=0,IF(VLOOKUP($C272,'C'!$A$1:$AA$1998,7,FALSE)=0,IF(VLOOKUP($C272,'C'!$A$1:$AA$1998,10,FALSE)=0,IF(VLOOKUP($C272,'C'!$A$1:$AA$1998,13,FALSE)=0,IF(VLOOKUP($C272,'C'!$A$1:$AA$1998,16,FALSE)=0,VLOOKUP($C272,'C'!$A$1:$AA$1998,19,FALSE),VLOOKUP($C272,'C'!$A$1:$AA$1998,16,FALSE)),VLOOKUP($C272,'C'!$A$1:$AA$1998,13,FALSE)),VLOOKUP($C272,'C'!$A$1:$AA$1998,10,FALSE)),VLOOKUP($C272,'C'!$A$1:$AA$1998,7,FALSE)),VLOOKUP($C272,'C'!$A$1:$AA$1998,4,FALSE)),"")</f>
        <v/>
      </c>
      <c r="E272" s="4" t="str">
        <f>IFERROR(VLOOKUP($C272,'C'!$A$1:$AA$1998,2,FALSE),"")</f>
        <v/>
      </c>
      <c r="F272" s="4" t="str">
        <f>IFERROR(IF(VLOOKUP($C272,'C'!$A$1:$AA$1998,3,FALSE)=1,"&lt;",""),"")</f>
        <v/>
      </c>
      <c r="G272" s="4" t="str">
        <f>IFERROR(VLOOKUP($C272,'C'!$A$1:$AA$1998,5,FALSE),"")</f>
        <v/>
      </c>
      <c r="H272" s="4" t="str">
        <f>IFERROR(IF(VLOOKUP($C272,'C'!$A$1:$AA$1998,6,FALSE)=1,"&lt;",""),"")</f>
        <v/>
      </c>
      <c r="I272" s="4" t="str">
        <f>IFERROR(VLOOKUP($C272,'C'!$A$1:$AA$1998,8,FALSE), "")</f>
        <v/>
      </c>
      <c r="J272" s="4" t="str">
        <f>IFERROR(IF(VLOOKUP($C272,'C'!$A$1:$AA$1998,9,FALSE)=1,"&lt;",""),"")</f>
        <v/>
      </c>
      <c r="K272" s="4" t="str">
        <f>IFERROR(VLOOKUP($C272,'C'!$A$1:$AA$1998,11,FALSE),"")</f>
        <v/>
      </c>
      <c r="L272" s="4" t="str">
        <f>IFERROR(IF(VLOOKUP($C272,'C'!$A$1:$AA$1998,12,FALSE)=1,"&lt;",""),"")</f>
        <v/>
      </c>
      <c r="M272" s="4" t="str">
        <f>IFERROR(VLOOKUP($C272,'C'!$A$1:$AA$1998,14,FALSE),"")</f>
        <v/>
      </c>
      <c r="N272" s="4" t="str">
        <f>IFERROR(IF(VLOOKUP($C272,'C'!$A$1:$AA$1998,15,FALSE)=1,"&lt;",""),"")</f>
        <v/>
      </c>
      <c r="O272" s="4" t="str">
        <f>IFERROR(VLOOKUP($C272,'C'!$A$1:$AA$1998,17,FALSE),"")</f>
        <v/>
      </c>
      <c r="P272" s="4" t="str">
        <f>IFERROR(IF(VLOOKUP($C272,'C'!$A$1:$AA$1998,18,FALSE)=1,"&lt;",""),"")</f>
        <v/>
      </c>
      <c r="T272" s="4" t="str">
        <f t="shared" si="248"/>
        <v/>
      </c>
      <c r="U272" s="4" t="str">
        <f t="shared" si="249"/>
        <v/>
      </c>
      <c r="V272" s="4" t="str">
        <f t="shared" si="250"/>
        <v/>
      </c>
      <c r="W272" s="4" t="str">
        <f t="shared" si="251"/>
        <v/>
      </c>
      <c r="X272" s="4" t="str">
        <f t="shared" si="252"/>
        <v/>
      </c>
      <c r="Y272" s="4" t="str">
        <f t="shared" si="253"/>
        <v/>
      </c>
      <c r="Z272" s="4" t="str">
        <f t="shared" si="254"/>
        <v/>
      </c>
      <c r="AA272" s="4" t="str">
        <f t="shared" si="255"/>
        <v/>
      </c>
      <c r="AB272" s="4" t="str">
        <f t="shared" si="256"/>
        <v/>
      </c>
      <c r="AC272" s="4" t="str">
        <f t="shared" si="257"/>
        <v/>
      </c>
      <c r="AD272" s="4" t="str">
        <f t="shared" si="258"/>
        <v/>
      </c>
      <c r="AE272" s="4" t="str">
        <f t="shared" si="259"/>
        <v/>
      </c>
      <c r="AI272" s="4">
        <f>IFERROR(IF(VLOOKUP(B272,E!$B$1:$AZ$300,16,FALSE)=0,1000000,VLOOKUP(B272,E!$B$1:$AZ$300,16,FALSE)),1000000)</f>
        <v>1000000000</v>
      </c>
      <c r="AO272" s="4" t="str">
        <f t="shared" si="236"/>
        <v/>
      </c>
      <c r="AR272" s="4" t="str">
        <f t="shared" si="237"/>
        <v/>
      </c>
      <c r="AU272" s="4" t="str">
        <f t="shared" si="238"/>
        <v/>
      </c>
      <c r="AX272" s="4" t="str">
        <f t="shared" si="239"/>
        <v/>
      </c>
      <c r="BA272" s="4" t="str">
        <f t="shared" si="240"/>
        <v/>
      </c>
      <c r="BD272" s="4" t="str">
        <f t="shared" si="241"/>
        <v/>
      </c>
      <c r="BJ272" s="4" t="str">
        <f t="shared" si="260"/>
        <v/>
      </c>
      <c r="BM272" s="4" t="str">
        <f t="shared" si="243"/>
        <v/>
      </c>
      <c r="BP272" s="4" t="str">
        <f t="shared" si="244"/>
        <v/>
      </c>
      <c r="BS272" s="4" t="str">
        <f t="shared" si="245"/>
        <v/>
      </c>
      <c r="BV272" s="4" t="str">
        <f t="shared" si="246"/>
        <v/>
      </c>
      <c r="BY272" s="4" t="str">
        <f t="shared" si="247"/>
        <v/>
      </c>
    </row>
    <row r="273" spans="1:77" x14ac:dyDescent="0.2">
      <c r="A273" s="4" t="s">
        <v>1558</v>
      </c>
      <c r="B273" s="4">
        <v>110</v>
      </c>
      <c r="C273" s="4" t="str">
        <f t="shared" si="242"/>
        <v>urn:immetingen:parameter:id:110</v>
      </c>
      <c r="D273" s="4" t="str">
        <f>IFERROR(IF(VLOOKUP($C273,'C'!$A$1:$AA$1998,4,FALSE)=0,IF(VLOOKUP($C273,'C'!$A$1:$AA$1998,7,FALSE)=0,IF(VLOOKUP($C273,'C'!$A$1:$AA$1998,10,FALSE)=0,IF(VLOOKUP($C273,'C'!$A$1:$AA$1998,13,FALSE)=0,IF(VLOOKUP($C273,'C'!$A$1:$AA$1998,16,FALSE)=0,VLOOKUP($C273,'C'!$A$1:$AA$1998,19,FALSE),VLOOKUP($C273,'C'!$A$1:$AA$1998,16,FALSE)),VLOOKUP($C273,'C'!$A$1:$AA$1998,13,FALSE)),VLOOKUP($C273,'C'!$A$1:$AA$1998,10,FALSE)),VLOOKUP($C273,'C'!$A$1:$AA$1998,7,FALSE)),VLOOKUP($C273,'C'!$A$1:$AA$1998,4,FALSE)),"")</f>
        <v/>
      </c>
      <c r="E273" s="4" t="str">
        <f>IFERROR(VLOOKUP($C273,'C'!$A$1:$AA$1998,2,FALSE),"")</f>
        <v/>
      </c>
      <c r="F273" s="4" t="str">
        <f>IFERROR(IF(VLOOKUP($C273,'C'!$A$1:$AA$1998,3,FALSE)=1,"&lt;",""),"")</f>
        <v/>
      </c>
      <c r="G273" s="4" t="str">
        <f>IFERROR(VLOOKUP($C273,'C'!$A$1:$AA$1998,5,FALSE),"")</f>
        <v/>
      </c>
      <c r="H273" s="4" t="str">
        <f>IFERROR(IF(VLOOKUP($C273,'C'!$A$1:$AA$1998,6,FALSE)=1,"&lt;",""),"")</f>
        <v/>
      </c>
      <c r="I273" s="4" t="str">
        <f>IFERROR(VLOOKUP($C273,'C'!$A$1:$AA$1998,8,FALSE), "")</f>
        <v/>
      </c>
      <c r="J273" s="4" t="str">
        <f>IFERROR(IF(VLOOKUP($C273,'C'!$A$1:$AA$1998,9,FALSE)=1,"&lt;",""),"")</f>
        <v/>
      </c>
      <c r="K273" s="4" t="str">
        <f>IFERROR(VLOOKUP($C273,'C'!$A$1:$AA$1998,11,FALSE),"")</f>
        <v/>
      </c>
      <c r="L273" s="4" t="str">
        <f>IFERROR(IF(VLOOKUP($C273,'C'!$A$1:$AA$1998,12,FALSE)=1,"&lt;",""),"")</f>
        <v/>
      </c>
      <c r="M273" s="4" t="str">
        <f>IFERROR(VLOOKUP($C273,'C'!$A$1:$AA$1998,14,FALSE),"")</f>
        <v/>
      </c>
      <c r="N273" s="4" t="str">
        <f>IFERROR(IF(VLOOKUP($C273,'C'!$A$1:$AA$1998,15,FALSE)=1,"&lt;",""),"")</f>
        <v/>
      </c>
      <c r="O273" s="4" t="str">
        <f>IFERROR(VLOOKUP($C273,'C'!$A$1:$AA$1998,17,FALSE),"")</f>
        <v/>
      </c>
      <c r="P273" s="4" t="str">
        <f>IFERROR(IF(VLOOKUP($C273,'C'!$A$1:$AA$1998,18,FALSE)=1,"&lt;",""),"")</f>
        <v/>
      </c>
      <c r="T273" s="4" t="str">
        <f t="shared" si="248"/>
        <v/>
      </c>
      <c r="U273" s="4" t="str">
        <f t="shared" si="249"/>
        <v/>
      </c>
      <c r="V273" s="4" t="str">
        <f t="shared" si="250"/>
        <v/>
      </c>
      <c r="W273" s="4" t="str">
        <f t="shared" si="251"/>
        <v/>
      </c>
      <c r="X273" s="4" t="str">
        <f t="shared" si="252"/>
        <v/>
      </c>
      <c r="Y273" s="4" t="str">
        <f t="shared" si="253"/>
        <v/>
      </c>
      <c r="Z273" s="4" t="str">
        <f t="shared" si="254"/>
        <v/>
      </c>
      <c r="AA273" s="4" t="str">
        <f t="shared" si="255"/>
        <v/>
      </c>
      <c r="AB273" s="4" t="str">
        <f t="shared" si="256"/>
        <v/>
      </c>
      <c r="AC273" s="4" t="str">
        <f t="shared" si="257"/>
        <v/>
      </c>
      <c r="AD273" s="4" t="str">
        <f t="shared" si="258"/>
        <v/>
      </c>
      <c r="AE273" s="4" t="str">
        <f t="shared" si="259"/>
        <v/>
      </c>
      <c r="AI273" s="4">
        <f>IFERROR(IF(VLOOKUP(B273,E!$B$1:$AZ$300,16,FALSE)=0,1000000,VLOOKUP(B273,E!$B$1:$AZ$300,16,FALSE)),1000000)</f>
        <v>1000000</v>
      </c>
      <c r="AO273" s="4" t="str">
        <f t="shared" si="236"/>
        <v/>
      </c>
      <c r="AR273" s="4" t="str">
        <f t="shared" si="237"/>
        <v/>
      </c>
      <c r="AU273" s="4" t="str">
        <f t="shared" si="238"/>
        <v/>
      </c>
      <c r="AX273" s="4" t="str">
        <f t="shared" si="239"/>
        <v/>
      </c>
      <c r="BA273" s="4" t="str">
        <f t="shared" si="240"/>
        <v/>
      </c>
      <c r="BD273" s="4" t="str">
        <f t="shared" si="241"/>
        <v/>
      </c>
      <c r="BJ273" s="4" t="str">
        <f t="shared" si="260"/>
        <v/>
      </c>
      <c r="BM273" s="4" t="str">
        <f t="shared" si="243"/>
        <v/>
      </c>
      <c r="BP273" s="4" t="str">
        <f t="shared" si="244"/>
        <v/>
      </c>
      <c r="BS273" s="4" t="str">
        <f t="shared" si="245"/>
        <v/>
      </c>
      <c r="BV273" s="4" t="str">
        <f t="shared" si="246"/>
        <v/>
      </c>
      <c r="BY273" s="4" t="str">
        <f t="shared" si="247"/>
        <v/>
      </c>
    </row>
    <row r="274" spans="1:77" x14ac:dyDescent="0.2">
      <c r="A274" s="4" t="s">
        <v>1559</v>
      </c>
      <c r="B274" s="4">
        <v>1331</v>
      </c>
      <c r="C274" s="4" t="str">
        <f t="shared" si="242"/>
        <v>urn:immetingen:parameter:id:1331</v>
      </c>
      <c r="D274" s="4" t="str">
        <f>IFERROR(IF(VLOOKUP($C274,'C'!$A$1:$AA$1998,4,FALSE)=0,IF(VLOOKUP($C274,'C'!$A$1:$AA$1998,7,FALSE)=0,IF(VLOOKUP($C274,'C'!$A$1:$AA$1998,10,FALSE)=0,IF(VLOOKUP($C274,'C'!$A$1:$AA$1998,13,FALSE)=0,IF(VLOOKUP($C274,'C'!$A$1:$AA$1998,16,FALSE)=0,VLOOKUP($C274,'C'!$A$1:$AA$1998,19,FALSE),VLOOKUP($C274,'C'!$A$1:$AA$1998,16,FALSE)),VLOOKUP($C274,'C'!$A$1:$AA$1998,13,FALSE)),VLOOKUP($C274,'C'!$A$1:$AA$1998,10,FALSE)),VLOOKUP($C274,'C'!$A$1:$AA$1998,7,FALSE)),VLOOKUP($C274,'C'!$A$1:$AA$1998,4,FALSE)),"")</f>
        <v/>
      </c>
      <c r="E274" s="4" t="str">
        <f>IFERROR(VLOOKUP($C274,'C'!$A$1:$AA$1998,2,FALSE),"")</f>
        <v/>
      </c>
      <c r="F274" s="4" t="str">
        <f>IFERROR(IF(VLOOKUP($C274,'C'!$A$1:$AA$1998,3,FALSE)=1,"&lt;",""),"")</f>
        <v/>
      </c>
      <c r="G274" s="4" t="str">
        <f>IFERROR(VLOOKUP($C274,'C'!$A$1:$AA$1998,5,FALSE),"")</f>
        <v/>
      </c>
      <c r="H274" s="4" t="str">
        <f>IFERROR(IF(VLOOKUP($C274,'C'!$A$1:$AA$1998,6,FALSE)=1,"&lt;",""),"")</f>
        <v/>
      </c>
      <c r="I274" s="4" t="str">
        <f>IFERROR(VLOOKUP($C274,'C'!$A$1:$AA$1998,8,FALSE), "")</f>
        <v/>
      </c>
      <c r="J274" s="4" t="str">
        <f>IFERROR(IF(VLOOKUP($C274,'C'!$A$1:$AA$1998,9,FALSE)=1,"&lt;",""),"")</f>
        <v/>
      </c>
      <c r="K274" s="4" t="str">
        <f>IFERROR(VLOOKUP($C274,'C'!$A$1:$AA$1998,11,FALSE),"")</f>
        <v/>
      </c>
      <c r="L274" s="4" t="str">
        <f>IFERROR(IF(VLOOKUP($C274,'C'!$A$1:$AA$1998,12,FALSE)=1,"&lt;",""),"")</f>
        <v/>
      </c>
      <c r="M274" s="4" t="str">
        <f>IFERROR(VLOOKUP($C274,'C'!$A$1:$AA$1998,14,FALSE),"")</f>
        <v/>
      </c>
      <c r="N274" s="4" t="str">
        <f>IFERROR(IF(VLOOKUP($C274,'C'!$A$1:$AA$1998,15,FALSE)=1,"&lt;",""),"")</f>
        <v/>
      </c>
      <c r="O274" s="4" t="str">
        <f>IFERROR(VLOOKUP($C274,'C'!$A$1:$AA$1998,17,FALSE),"")</f>
        <v/>
      </c>
      <c r="P274" s="4" t="str">
        <f>IFERROR(IF(VLOOKUP($C274,'C'!$A$1:$AA$1998,18,FALSE)=1,"&lt;",""),"")</f>
        <v/>
      </c>
      <c r="T274" s="4" t="str">
        <f t="shared" si="248"/>
        <v/>
      </c>
      <c r="U274" s="4" t="str">
        <f t="shared" si="249"/>
        <v/>
      </c>
      <c r="V274" s="4" t="str">
        <f t="shared" si="250"/>
        <v/>
      </c>
      <c r="W274" s="4" t="str">
        <f t="shared" si="251"/>
        <v/>
      </c>
      <c r="X274" s="4" t="str">
        <f t="shared" si="252"/>
        <v/>
      </c>
      <c r="Y274" s="4" t="str">
        <f t="shared" si="253"/>
        <v/>
      </c>
      <c r="Z274" s="4" t="str">
        <f t="shared" si="254"/>
        <v/>
      </c>
      <c r="AA274" s="4" t="str">
        <f t="shared" si="255"/>
        <v/>
      </c>
      <c r="AB274" s="4" t="str">
        <f t="shared" si="256"/>
        <v/>
      </c>
      <c r="AC274" s="4" t="str">
        <f t="shared" si="257"/>
        <v/>
      </c>
      <c r="AD274" s="4" t="str">
        <f t="shared" si="258"/>
        <v/>
      </c>
      <c r="AE274" s="4" t="str">
        <f t="shared" si="259"/>
        <v/>
      </c>
      <c r="AI274" s="4">
        <f>IFERROR(IF(VLOOKUP(B274,E!$B$1:$AZ$300,16,FALSE)=0,1000000,VLOOKUP(B274,E!$B$1:$AZ$300,16,FALSE)),1000000)</f>
        <v>1000000</v>
      </c>
      <c r="AO274" s="4" t="str">
        <f t="shared" si="236"/>
        <v/>
      </c>
      <c r="AR274" s="4" t="str">
        <f t="shared" si="237"/>
        <v/>
      </c>
      <c r="AU274" s="4" t="str">
        <f t="shared" si="238"/>
        <v/>
      </c>
      <c r="AX274" s="4" t="str">
        <f t="shared" si="239"/>
        <v/>
      </c>
      <c r="BA274" s="4" t="str">
        <f t="shared" si="240"/>
        <v/>
      </c>
      <c r="BD274" s="4" t="str">
        <f t="shared" si="241"/>
        <v/>
      </c>
      <c r="BJ274" s="4" t="str">
        <f t="shared" si="260"/>
        <v/>
      </c>
      <c r="BM274" s="4" t="str">
        <f t="shared" si="243"/>
        <v/>
      </c>
      <c r="BP274" s="4" t="str">
        <f t="shared" si="244"/>
        <v/>
      </c>
      <c r="BS274" s="4" t="str">
        <f t="shared" si="245"/>
        <v/>
      </c>
      <c r="BV274" s="4" t="str">
        <f t="shared" si="246"/>
        <v/>
      </c>
      <c r="BY274" s="4" t="str">
        <f t="shared" si="247"/>
        <v/>
      </c>
    </row>
    <row r="275" spans="1:77" x14ac:dyDescent="0.2">
      <c r="A275" s="4" t="s">
        <v>1560</v>
      </c>
      <c r="B275" s="4">
        <v>193</v>
      </c>
      <c r="C275" s="4" t="str">
        <f t="shared" si="242"/>
        <v>urn:immetingen:parameter:id:193</v>
      </c>
      <c r="D275" s="4" t="str">
        <f>IFERROR(IF(VLOOKUP($C275,'C'!$A$1:$AA$1998,4,FALSE)=0,IF(VLOOKUP($C275,'C'!$A$1:$AA$1998,7,FALSE)=0,IF(VLOOKUP($C275,'C'!$A$1:$AA$1998,10,FALSE)=0,IF(VLOOKUP($C275,'C'!$A$1:$AA$1998,13,FALSE)=0,IF(VLOOKUP($C275,'C'!$A$1:$AA$1998,16,FALSE)=0,VLOOKUP($C275,'C'!$A$1:$AA$1998,19,FALSE),VLOOKUP($C275,'C'!$A$1:$AA$1998,16,FALSE)),VLOOKUP($C275,'C'!$A$1:$AA$1998,13,FALSE)),VLOOKUP($C275,'C'!$A$1:$AA$1998,10,FALSE)),VLOOKUP($C275,'C'!$A$1:$AA$1998,7,FALSE)),VLOOKUP($C275,'C'!$A$1:$AA$1998,4,FALSE)),"")</f>
        <v/>
      </c>
      <c r="E275" s="4" t="str">
        <f>IFERROR(VLOOKUP($C275,'C'!$A$1:$AA$1998,2,FALSE),"")</f>
        <v/>
      </c>
      <c r="F275" s="4" t="str">
        <f>IFERROR(IF(VLOOKUP($C275,'C'!$A$1:$AA$1998,3,FALSE)=1,"&lt;",""),"")</f>
        <v/>
      </c>
      <c r="G275" s="4" t="str">
        <f>IFERROR(VLOOKUP($C275,'C'!$A$1:$AA$1998,5,FALSE),"")</f>
        <v/>
      </c>
      <c r="H275" s="4" t="str">
        <f>IFERROR(IF(VLOOKUP($C275,'C'!$A$1:$AA$1998,6,FALSE)=1,"&lt;",""),"")</f>
        <v/>
      </c>
      <c r="I275" s="4" t="str">
        <f>IFERROR(VLOOKUP($C275,'C'!$A$1:$AA$1998,8,FALSE), "")</f>
        <v/>
      </c>
      <c r="J275" s="4" t="str">
        <f>IFERROR(IF(VLOOKUP($C275,'C'!$A$1:$AA$1998,9,FALSE)=1,"&lt;",""),"")</f>
        <v/>
      </c>
      <c r="K275" s="4" t="str">
        <f>IFERROR(VLOOKUP($C275,'C'!$A$1:$AA$1998,11,FALSE),"")</f>
        <v/>
      </c>
      <c r="L275" s="4" t="str">
        <f>IFERROR(IF(VLOOKUP($C275,'C'!$A$1:$AA$1998,12,FALSE)=1,"&lt;",""),"")</f>
        <v/>
      </c>
      <c r="M275" s="4" t="str">
        <f>IFERROR(VLOOKUP($C275,'C'!$A$1:$AA$1998,14,FALSE),"")</f>
        <v/>
      </c>
      <c r="N275" s="4" t="str">
        <f>IFERROR(IF(VLOOKUP($C275,'C'!$A$1:$AA$1998,15,FALSE)=1,"&lt;",""),"")</f>
        <v/>
      </c>
      <c r="O275" s="4" t="str">
        <f>IFERROR(VLOOKUP($C275,'C'!$A$1:$AA$1998,17,FALSE),"")</f>
        <v/>
      </c>
      <c r="P275" s="4" t="str">
        <f>IFERROR(IF(VLOOKUP($C275,'C'!$A$1:$AA$1998,18,FALSE)=1,"&lt;",""),"")</f>
        <v/>
      </c>
      <c r="T275" s="4" t="str">
        <f t="shared" si="248"/>
        <v/>
      </c>
      <c r="U275" s="4" t="str">
        <f t="shared" si="249"/>
        <v/>
      </c>
      <c r="V275" s="4" t="str">
        <f t="shared" si="250"/>
        <v/>
      </c>
      <c r="W275" s="4" t="str">
        <f t="shared" si="251"/>
        <v/>
      </c>
      <c r="X275" s="4" t="str">
        <f t="shared" si="252"/>
        <v/>
      </c>
      <c r="Y275" s="4" t="str">
        <f t="shared" si="253"/>
        <v/>
      </c>
      <c r="Z275" s="4" t="str">
        <f t="shared" si="254"/>
        <v/>
      </c>
      <c r="AA275" s="4" t="str">
        <f t="shared" si="255"/>
        <v/>
      </c>
      <c r="AB275" s="4" t="str">
        <f t="shared" si="256"/>
        <v/>
      </c>
      <c r="AC275" s="4" t="str">
        <f t="shared" si="257"/>
        <v/>
      </c>
      <c r="AD275" s="4" t="str">
        <f t="shared" si="258"/>
        <v/>
      </c>
      <c r="AE275" s="4" t="str">
        <f t="shared" si="259"/>
        <v/>
      </c>
      <c r="AI275" s="4">
        <f>IFERROR(IF(VLOOKUP(B275,E!$B$1:$AZ$300,16,FALSE)=0,1000000,VLOOKUP(B275,E!$B$1:$AZ$300,16,FALSE)),1000000)</f>
        <v>1000000</v>
      </c>
      <c r="AO275" s="4" t="str">
        <f t="shared" si="236"/>
        <v/>
      </c>
      <c r="AR275" s="4" t="str">
        <f t="shared" si="237"/>
        <v/>
      </c>
      <c r="AU275" s="4" t="str">
        <f t="shared" si="238"/>
        <v/>
      </c>
      <c r="AX275" s="4" t="str">
        <f t="shared" si="239"/>
        <v/>
      </c>
      <c r="BA275" s="4" t="str">
        <f t="shared" si="240"/>
        <v/>
      </c>
      <c r="BD275" s="4" t="str">
        <f t="shared" si="241"/>
        <v/>
      </c>
      <c r="BJ275" s="4" t="str">
        <f t="shared" si="260"/>
        <v/>
      </c>
      <c r="BM275" s="4" t="str">
        <f t="shared" si="243"/>
        <v/>
      </c>
      <c r="BP275" s="4" t="str">
        <f t="shared" si="244"/>
        <v/>
      </c>
      <c r="BS275" s="4" t="str">
        <f t="shared" si="245"/>
        <v/>
      </c>
      <c r="BV275" s="4" t="str">
        <f t="shared" si="246"/>
        <v/>
      </c>
      <c r="BY275" s="4" t="str">
        <f t="shared" si="247"/>
        <v/>
      </c>
    </row>
    <row r="276" spans="1:77" x14ac:dyDescent="0.2">
      <c r="A276" s="4" t="s">
        <v>1793</v>
      </c>
      <c r="B276" s="4">
        <v>2247</v>
      </c>
      <c r="C276" s="4" t="str">
        <f t="shared" si="242"/>
        <v>urn:immetingen:parameter:id:2247</v>
      </c>
      <c r="D276" s="4" t="str">
        <f>IFERROR(IF(VLOOKUP($C276,'C'!$A$1:$AA$1998,4,FALSE)=0,IF(VLOOKUP($C276,'C'!$A$1:$AA$1998,7,FALSE)=0,IF(VLOOKUP($C276,'C'!$A$1:$AA$1998,10,FALSE)=0,IF(VLOOKUP($C276,'C'!$A$1:$AA$1998,13,FALSE)=0,IF(VLOOKUP($C276,'C'!$A$1:$AA$1998,16,FALSE)=0,VLOOKUP($C276,'C'!$A$1:$AA$1998,19,FALSE),VLOOKUP($C276,'C'!$A$1:$AA$1998,16,FALSE)),VLOOKUP($C276,'C'!$A$1:$AA$1998,13,FALSE)),VLOOKUP($C276,'C'!$A$1:$AA$1998,10,FALSE)),VLOOKUP($C276,'C'!$A$1:$AA$1998,7,FALSE)),VLOOKUP($C276,'C'!$A$1:$AA$1998,4,FALSE)),"")</f>
        <v/>
      </c>
      <c r="E276" s="4" t="str">
        <f>IFERROR(VLOOKUP($C276,'C'!$A$1:$AA$1998,2,FALSE),"")</f>
        <v/>
      </c>
      <c r="F276" s="4" t="str">
        <f>IFERROR(IF(VLOOKUP($C276,'C'!$A$1:$AA$1998,3,FALSE)=1,"&lt;",""),"")</f>
        <v/>
      </c>
      <c r="G276" s="4" t="str">
        <f>IFERROR(VLOOKUP($C276,'C'!$A$1:$AA$1998,5,FALSE),"")</f>
        <v/>
      </c>
      <c r="H276" s="4" t="str">
        <f>IFERROR(IF(VLOOKUP($C276,'C'!$A$1:$AA$1998,6,FALSE)=1,"&lt;",""),"")</f>
        <v/>
      </c>
      <c r="I276" s="4" t="str">
        <f>IFERROR(VLOOKUP($C276,'C'!$A$1:$AA$1998,8,FALSE), "")</f>
        <v/>
      </c>
      <c r="J276" s="4" t="str">
        <f>IFERROR(IF(VLOOKUP($C276,'C'!$A$1:$AA$1998,9,FALSE)=1,"&lt;",""),"")</f>
        <v/>
      </c>
      <c r="K276" s="4" t="str">
        <f>IFERROR(VLOOKUP($C276,'C'!$A$1:$AA$1998,11,FALSE),"")</f>
        <v/>
      </c>
      <c r="L276" s="4" t="str">
        <f>IFERROR(IF(VLOOKUP($C276,'C'!$A$1:$AA$1998,12,FALSE)=1,"&lt;",""),"")</f>
        <v/>
      </c>
      <c r="M276" s="4" t="str">
        <f>IFERROR(VLOOKUP($C276,'C'!$A$1:$AA$1998,14,FALSE),"")</f>
        <v/>
      </c>
      <c r="N276" s="4" t="str">
        <f>IFERROR(IF(VLOOKUP($C276,'C'!$A$1:$AA$1998,15,FALSE)=1,"&lt;",""),"")</f>
        <v/>
      </c>
      <c r="O276" s="4" t="str">
        <f>IFERROR(VLOOKUP($C276,'C'!$A$1:$AA$1998,17,FALSE),"")</f>
        <v/>
      </c>
      <c r="P276" s="4" t="str">
        <f>IFERROR(IF(VLOOKUP($C276,'C'!$A$1:$AA$1998,18,FALSE)=1,"&lt;",""),"")</f>
        <v/>
      </c>
      <c r="T276" s="4" t="str">
        <f t="shared" si="248"/>
        <v/>
      </c>
      <c r="U276" s="4" t="str">
        <f t="shared" si="249"/>
        <v/>
      </c>
      <c r="V276" s="4" t="str">
        <f t="shared" si="250"/>
        <v/>
      </c>
      <c r="W276" s="4" t="str">
        <f t="shared" si="251"/>
        <v/>
      </c>
      <c r="X276" s="4" t="str">
        <f t="shared" si="252"/>
        <v/>
      </c>
      <c r="Y276" s="4" t="str">
        <f t="shared" si="253"/>
        <v/>
      </c>
      <c r="Z276" s="4" t="str">
        <f t="shared" si="254"/>
        <v/>
      </c>
      <c r="AA276" s="4" t="str">
        <f t="shared" si="255"/>
        <v/>
      </c>
      <c r="AB276" s="4" t="str">
        <f t="shared" si="256"/>
        <v/>
      </c>
      <c r="AC276" s="4" t="str">
        <f t="shared" si="257"/>
        <v/>
      </c>
      <c r="AD276" s="4" t="str">
        <f t="shared" si="258"/>
        <v/>
      </c>
      <c r="AE276" s="4" t="str">
        <f t="shared" si="259"/>
        <v/>
      </c>
      <c r="AI276" s="4">
        <f>IFERROR(IF(VLOOKUP(B276,E!$B$1:$AZ$300,16,FALSE)=0,1000000,VLOOKUP(B276,E!$B$1:$AZ$300,16,FALSE)),1000000)</f>
        <v>1000000</v>
      </c>
      <c r="AO276" s="4" t="str">
        <f t="shared" si="236"/>
        <v/>
      </c>
      <c r="AR276" s="4" t="str">
        <f t="shared" si="237"/>
        <v/>
      </c>
      <c r="AU276" s="4" t="str">
        <f t="shared" si="238"/>
        <v/>
      </c>
      <c r="AX276" s="4" t="str">
        <f t="shared" si="239"/>
        <v/>
      </c>
      <c r="BA276" s="4" t="str">
        <f t="shared" si="240"/>
        <v/>
      </c>
      <c r="BD276" s="4" t="str">
        <f t="shared" si="241"/>
        <v/>
      </c>
      <c r="BJ276" s="4" t="str">
        <f t="shared" si="260"/>
        <v/>
      </c>
      <c r="BM276" s="4" t="str">
        <f t="shared" si="243"/>
        <v/>
      </c>
      <c r="BP276" s="4" t="str">
        <f t="shared" si="244"/>
        <v/>
      </c>
      <c r="BS276" s="4" t="str">
        <f t="shared" si="245"/>
        <v/>
      </c>
      <c r="BV276" s="4" t="str">
        <f t="shared" si="246"/>
        <v/>
      </c>
      <c r="BY276" s="4" t="str">
        <f t="shared" si="247"/>
        <v/>
      </c>
    </row>
    <row r="277" spans="1:77" x14ac:dyDescent="0.2">
      <c r="A277" s="4" t="s">
        <v>1561</v>
      </c>
      <c r="B277" s="4">
        <v>751</v>
      </c>
      <c r="C277" s="4" t="str">
        <f t="shared" si="242"/>
        <v>urn:immetingen:parameter:id:751</v>
      </c>
      <c r="D277" s="4" t="str">
        <f>IFERROR(IF(VLOOKUP($C277,'C'!$A$1:$AA$1998,4,FALSE)=0,IF(VLOOKUP($C277,'C'!$A$1:$AA$1998,7,FALSE)=0,IF(VLOOKUP($C277,'C'!$A$1:$AA$1998,10,FALSE)=0,IF(VLOOKUP($C277,'C'!$A$1:$AA$1998,13,FALSE)=0,IF(VLOOKUP($C277,'C'!$A$1:$AA$1998,16,FALSE)=0,VLOOKUP($C277,'C'!$A$1:$AA$1998,19,FALSE),VLOOKUP($C277,'C'!$A$1:$AA$1998,16,FALSE)),VLOOKUP($C277,'C'!$A$1:$AA$1998,13,FALSE)),VLOOKUP($C277,'C'!$A$1:$AA$1998,10,FALSE)),VLOOKUP($C277,'C'!$A$1:$AA$1998,7,FALSE)),VLOOKUP($C277,'C'!$A$1:$AA$1998,4,FALSE)),"")</f>
        <v/>
      </c>
      <c r="E277" s="4" t="str">
        <f>IFERROR(VLOOKUP($C277,'C'!$A$1:$AA$1998,2,FALSE),"")</f>
        <v/>
      </c>
      <c r="F277" s="4" t="str">
        <f>IFERROR(IF(VLOOKUP($C277,'C'!$A$1:$AA$1998,3,FALSE)=1,"&lt;",""),"")</f>
        <v/>
      </c>
      <c r="G277" s="4" t="str">
        <f>IFERROR(VLOOKUP($C277,'C'!$A$1:$AA$1998,5,FALSE),"")</f>
        <v/>
      </c>
      <c r="H277" s="4" t="str">
        <f>IFERROR(IF(VLOOKUP($C277,'C'!$A$1:$AA$1998,6,FALSE)=1,"&lt;",""),"")</f>
        <v/>
      </c>
      <c r="I277" s="4" t="str">
        <f>IFERROR(VLOOKUP($C277,'C'!$A$1:$AA$1998,8,FALSE), "")</f>
        <v/>
      </c>
      <c r="J277" s="4" t="str">
        <f>IFERROR(IF(VLOOKUP($C277,'C'!$A$1:$AA$1998,9,FALSE)=1,"&lt;",""),"")</f>
        <v/>
      </c>
      <c r="K277" s="4" t="str">
        <f>IFERROR(VLOOKUP($C277,'C'!$A$1:$AA$1998,11,FALSE),"")</f>
        <v/>
      </c>
      <c r="L277" s="4" t="str">
        <f>IFERROR(IF(VLOOKUP($C277,'C'!$A$1:$AA$1998,12,FALSE)=1,"&lt;",""),"")</f>
        <v/>
      </c>
      <c r="M277" s="4" t="str">
        <f>IFERROR(VLOOKUP($C277,'C'!$A$1:$AA$1998,14,FALSE),"")</f>
        <v/>
      </c>
      <c r="N277" s="4" t="str">
        <f>IFERROR(IF(VLOOKUP($C277,'C'!$A$1:$AA$1998,15,FALSE)=1,"&lt;",""),"")</f>
        <v/>
      </c>
      <c r="O277" s="4" t="str">
        <f>IFERROR(VLOOKUP($C277,'C'!$A$1:$AA$1998,17,FALSE),"")</f>
        <v/>
      </c>
      <c r="P277" s="4" t="str">
        <f>IFERROR(IF(VLOOKUP($C277,'C'!$A$1:$AA$1998,18,FALSE)=1,"&lt;",""),"")</f>
        <v/>
      </c>
      <c r="T277" s="4" t="str">
        <f t="shared" si="248"/>
        <v/>
      </c>
      <c r="U277" s="4" t="str">
        <f t="shared" si="249"/>
        <v/>
      </c>
      <c r="V277" s="4" t="str">
        <f t="shared" si="250"/>
        <v/>
      </c>
      <c r="W277" s="4" t="str">
        <f t="shared" si="251"/>
        <v/>
      </c>
      <c r="X277" s="4" t="str">
        <f t="shared" si="252"/>
        <v/>
      </c>
      <c r="Y277" s="4" t="str">
        <f t="shared" si="253"/>
        <v/>
      </c>
      <c r="Z277" s="4" t="str">
        <f t="shared" si="254"/>
        <v/>
      </c>
      <c r="AA277" s="4" t="str">
        <f t="shared" si="255"/>
        <v/>
      </c>
      <c r="AB277" s="4" t="str">
        <f t="shared" si="256"/>
        <v/>
      </c>
      <c r="AC277" s="4" t="str">
        <f t="shared" si="257"/>
        <v/>
      </c>
      <c r="AD277" s="4" t="str">
        <f t="shared" si="258"/>
        <v/>
      </c>
      <c r="AE277" s="4" t="str">
        <f t="shared" si="259"/>
        <v/>
      </c>
      <c r="AI277" s="4">
        <f>IFERROR(IF(VLOOKUP(B277,E!$B$1:$AZ$300,16,FALSE)=0,1000000,VLOOKUP(B277,E!$B$1:$AZ$300,16,FALSE)),1000000)</f>
        <v>1000000000</v>
      </c>
      <c r="AO277" s="4" t="str">
        <f t="shared" ref="AO277:AO308" si="261">IF(T277="",T277,IF(AND(U277="&lt;",T277&lt;=$AI277),-1,(IF(U277="&lt;",0.7*T277,T277))))</f>
        <v/>
      </c>
      <c r="AR277" s="4" t="str">
        <f t="shared" si="237"/>
        <v/>
      </c>
      <c r="AU277" s="4" t="str">
        <f t="shared" si="238"/>
        <v/>
      </c>
      <c r="AX277" s="4" t="str">
        <f t="shared" si="239"/>
        <v/>
      </c>
      <c r="BA277" s="4" t="str">
        <f t="shared" si="240"/>
        <v/>
      </c>
      <c r="BD277" s="4" t="str">
        <f t="shared" si="241"/>
        <v/>
      </c>
      <c r="BJ277" s="4" t="str">
        <f t="shared" si="260"/>
        <v/>
      </c>
      <c r="BM277" s="4" t="str">
        <f t="shared" si="243"/>
        <v/>
      </c>
      <c r="BP277" s="4" t="str">
        <f t="shared" si="244"/>
        <v/>
      </c>
      <c r="BS277" s="4" t="str">
        <f t="shared" si="245"/>
        <v/>
      </c>
      <c r="BV277" s="4" t="str">
        <f t="shared" si="246"/>
        <v/>
      </c>
      <c r="BY277" s="4" t="str">
        <f t="shared" si="247"/>
        <v/>
      </c>
    </row>
    <row r="278" spans="1:77" x14ac:dyDescent="0.2">
      <c r="A278" s="4" t="s">
        <v>1562</v>
      </c>
      <c r="B278" s="4">
        <v>170</v>
      </c>
      <c r="C278" s="4" t="str">
        <f t="shared" si="242"/>
        <v>urn:immetingen:parameter:id:170</v>
      </c>
      <c r="D278" s="4" t="str">
        <f>IFERROR(IF(VLOOKUP($C278,'C'!$A$1:$AA$1998,4,FALSE)=0,IF(VLOOKUP($C278,'C'!$A$1:$AA$1998,7,FALSE)=0,IF(VLOOKUP($C278,'C'!$A$1:$AA$1998,10,FALSE)=0,IF(VLOOKUP($C278,'C'!$A$1:$AA$1998,13,FALSE)=0,IF(VLOOKUP($C278,'C'!$A$1:$AA$1998,16,FALSE)=0,VLOOKUP($C278,'C'!$A$1:$AA$1998,19,FALSE),VLOOKUP($C278,'C'!$A$1:$AA$1998,16,FALSE)),VLOOKUP($C278,'C'!$A$1:$AA$1998,13,FALSE)),VLOOKUP($C278,'C'!$A$1:$AA$1998,10,FALSE)),VLOOKUP($C278,'C'!$A$1:$AA$1998,7,FALSE)),VLOOKUP($C278,'C'!$A$1:$AA$1998,4,FALSE)),"")</f>
        <v/>
      </c>
      <c r="E278" s="4" t="str">
        <f>IFERROR(VLOOKUP($C278,'C'!$A$1:$AA$1998,2,FALSE),"")</f>
        <v/>
      </c>
      <c r="F278" s="4" t="str">
        <f>IFERROR(IF(VLOOKUP($C278,'C'!$A$1:$AA$1998,3,FALSE)=1,"&lt;",""),"")</f>
        <v/>
      </c>
      <c r="G278" s="4" t="str">
        <f>IFERROR(VLOOKUP($C278,'C'!$A$1:$AA$1998,5,FALSE),"")</f>
        <v/>
      </c>
      <c r="H278" s="4" t="str">
        <f>IFERROR(IF(VLOOKUP($C278,'C'!$A$1:$AA$1998,6,FALSE)=1,"&lt;",""),"")</f>
        <v/>
      </c>
      <c r="I278" s="4" t="str">
        <f>IFERROR(VLOOKUP($C278,'C'!$A$1:$AA$1998,8,FALSE), "")</f>
        <v/>
      </c>
      <c r="J278" s="4" t="str">
        <f>IFERROR(IF(VLOOKUP($C278,'C'!$A$1:$AA$1998,9,FALSE)=1,"&lt;",""),"")</f>
        <v/>
      </c>
      <c r="K278" s="4" t="str">
        <f>IFERROR(VLOOKUP($C278,'C'!$A$1:$AA$1998,11,FALSE),"")</f>
        <v/>
      </c>
      <c r="L278" s="4" t="str">
        <f>IFERROR(IF(VLOOKUP($C278,'C'!$A$1:$AA$1998,12,FALSE)=1,"&lt;",""),"")</f>
        <v/>
      </c>
      <c r="M278" s="4" t="str">
        <f>IFERROR(VLOOKUP($C278,'C'!$A$1:$AA$1998,14,FALSE),"")</f>
        <v/>
      </c>
      <c r="N278" s="4" t="str">
        <f>IFERROR(IF(VLOOKUP($C278,'C'!$A$1:$AA$1998,15,FALSE)=1,"&lt;",""),"")</f>
        <v/>
      </c>
      <c r="O278" s="4" t="str">
        <f>IFERROR(VLOOKUP($C278,'C'!$A$1:$AA$1998,17,FALSE),"")</f>
        <v/>
      </c>
      <c r="P278" s="4" t="str">
        <f>IFERROR(IF(VLOOKUP($C278,'C'!$A$1:$AA$1998,18,FALSE)=1,"&lt;",""),"")</f>
        <v/>
      </c>
      <c r="T278" s="4" t="str">
        <f t="shared" si="248"/>
        <v/>
      </c>
      <c r="U278" s="4" t="str">
        <f t="shared" si="249"/>
        <v/>
      </c>
      <c r="V278" s="4" t="str">
        <f t="shared" si="250"/>
        <v/>
      </c>
      <c r="W278" s="4" t="str">
        <f t="shared" si="251"/>
        <v/>
      </c>
      <c r="X278" s="4" t="str">
        <f t="shared" si="252"/>
        <v/>
      </c>
      <c r="Y278" s="4" t="str">
        <f t="shared" si="253"/>
        <v/>
      </c>
      <c r="Z278" s="4" t="str">
        <f t="shared" si="254"/>
        <v/>
      </c>
      <c r="AA278" s="4" t="str">
        <f t="shared" si="255"/>
        <v/>
      </c>
      <c r="AB278" s="4" t="str">
        <f t="shared" si="256"/>
        <v/>
      </c>
      <c r="AC278" s="4" t="str">
        <f t="shared" si="257"/>
        <v/>
      </c>
      <c r="AD278" s="4" t="str">
        <f t="shared" si="258"/>
        <v/>
      </c>
      <c r="AE278" s="4" t="str">
        <f t="shared" si="259"/>
        <v/>
      </c>
      <c r="AI278" s="4">
        <f>IFERROR(IF(VLOOKUP(B278,E!$B$1:$AZ$300,16,FALSE)=0,1000000,VLOOKUP(B278,E!$B$1:$AZ$300,16,FALSE)),1000000)</f>
        <v>1000000</v>
      </c>
      <c r="AO278" s="4" t="str">
        <f t="shared" si="261"/>
        <v/>
      </c>
      <c r="AR278" s="4" t="str">
        <f t="shared" si="237"/>
        <v/>
      </c>
      <c r="AU278" s="4" t="str">
        <f t="shared" si="238"/>
        <v/>
      </c>
      <c r="AX278" s="4" t="str">
        <f t="shared" si="239"/>
        <v/>
      </c>
      <c r="BA278" s="4" t="str">
        <f t="shared" si="240"/>
        <v/>
      </c>
      <c r="BD278" s="4" t="str">
        <f t="shared" si="241"/>
        <v/>
      </c>
      <c r="BJ278" s="4" t="str">
        <f t="shared" si="260"/>
        <v/>
      </c>
      <c r="BM278" s="4" t="str">
        <f t="shared" si="243"/>
        <v/>
      </c>
      <c r="BP278" s="4" t="str">
        <f t="shared" si="244"/>
        <v/>
      </c>
      <c r="BS278" s="4" t="str">
        <f t="shared" si="245"/>
        <v/>
      </c>
      <c r="BV278" s="4" t="str">
        <f t="shared" si="246"/>
        <v/>
      </c>
      <c r="BY278" s="4" t="str">
        <f t="shared" si="247"/>
        <v/>
      </c>
    </row>
    <row r="279" spans="1:77" x14ac:dyDescent="0.2">
      <c r="A279" s="4" t="s">
        <v>1563</v>
      </c>
      <c r="B279" s="4">
        <v>235</v>
      </c>
      <c r="C279" s="4" t="str">
        <f t="shared" si="242"/>
        <v>urn:immetingen:parameter:id:235</v>
      </c>
      <c r="D279" s="4" t="str">
        <f>IFERROR(IF(VLOOKUP($C279,'C'!$A$1:$AA$1998,4,FALSE)=0,IF(VLOOKUP($C279,'C'!$A$1:$AA$1998,7,FALSE)=0,IF(VLOOKUP($C279,'C'!$A$1:$AA$1998,10,FALSE)=0,IF(VLOOKUP($C279,'C'!$A$1:$AA$1998,13,FALSE)=0,IF(VLOOKUP($C279,'C'!$A$1:$AA$1998,16,FALSE)=0,VLOOKUP($C279,'C'!$A$1:$AA$1998,19,FALSE),VLOOKUP($C279,'C'!$A$1:$AA$1998,16,FALSE)),VLOOKUP($C279,'C'!$A$1:$AA$1998,13,FALSE)),VLOOKUP($C279,'C'!$A$1:$AA$1998,10,FALSE)),VLOOKUP($C279,'C'!$A$1:$AA$1998,7,FALSE)),VLOOKUP($C279,'C'!$A$1:$AA$1998,4,FALSE)),"")</f>
        <v/>
      </c>
      <c r="E279" s="4" t="str">
        <f>IFERROR(VLOOKUP($C279,'C'!$A$1:$AA$1998,2,FALSE),"")</f>
        <v/>
      </c>
      <c r="F279" s="4" t="str">
        <f>IFERROR(IF(VLOOKUP($C279,'C'!$A$1:$AA$1998,3,FALSE)=1,"&lt;",""),"")</f>
        <v/>
      </c>
      <c r="G279" s="4" t="str">
        <f>IFERROR(VLOOKUP($C279,'C'!$A$1:$AA$1998,5,FALSE),"")</f>
        <v/>
      </c>
      <c r="H279" s="4" t="str">
        <f>IFERROR(IF(VLOOKUP($C279,'C'!$A$1:$AA$1998,6,FALSE)=1,"&lt;",""),"")</f>
        <v/>
      </c>
      <c r="I279" s="4" t="str">
        <f>IFERROR(VLOOKUP($C279,'C'!$A$1:$AA$1998,8,FALSE), "")</f>
        <v/>
      </c>
      <c r="J279" s="4" t="str">
        <f>IFERROR(IF(VLOOKUP($C279,'C'!$A$1:$AA$1998,9,FALSE)=1,"&lt;",""),"")</f>
        <v/>
      </c>
      <c r="K279" s="4" t="str">
        <f>IFERROR(VLOOKUP($C279,'C'!$A$1:$AA$1998,11,FALSE),"")</f>
        <v/>
      </c>
      <c r="L279" s="4" t="str">
        <f>IFERROR(IF(VLOOKUP($C279,'C'!$A$1:$AA$1998,12,FALSE)=1,"&lt;",""),"")</f>
        <v/>
      </c>
      <c r="M279" s="4" t="str">
        <f>IFERROR(VLOOKUP($C279,'C'!$A$1:$AA$1998,14,FALSE),"")</f>
        <v/>
      </c>
      <c r="N279" s="4" t="str">
        <f>IFERROR(IF(VLOOKUP($C279,'C'!$A$1:$AA$1998,15,FALSE)=1,"&lt;",""),"")</f>
        <v/>
      </c>
      <c r="O279" s="4" t="str">
        <f>IFERROR(VLOOKUP($C279,'C'!$A$1:$AA$1998,17,FALSE),"")</f>
        <v/>
      </c>
      <c r="P279" s="4" t="str">
        <f>IFERROR(IF(VLOOKUP($C279,'C'!$A$1:$AA$1998,18,FALSE)=1,"&lt;",""),"")</f>
        <v/>
      </c>
      <c r="T279" s="4" t="str">
        <f t="shared" si="248"/>
        <v/>
      </c>
      <c r="U279" s="4" t="str">
        <f t="shared" si="249"/>
        <v/>
      </c>
      <c r="V279" s="4" t="str">
        <f t="shared" si="250"/>
        <v/>
      </c>
      <c r="W279" s="4" t="str">
        <f t="shared" si="251"/>
        <v/>
      </c>
      <c r="X279" s="4" t="str">
        <f t="shared" si="252"/>
        <v/>
      </c>
      <c r="Y279" s="4" t="str">
        <f t="shared" si="253"/>
        <v/>
      </c>
      <c r="Z279" s="4" t="str">
        <f t="shared" si="254"/>
        <v/>
      </c>
      <c r="AA279" s="4" t="str">
        <f t="shared" si="255"/>
        <v/>
      </c>
      <c r="AB279" s="4" t="str">
        <f t="shared" si="256"/>
        <v/>
      </c>
      <c r="AC279" s="4" t="str">
        <f t="shared" si="257"/>
        <v/>
      </c>
      <c r="AD279" s="4" t="str">
        <f t="shared" si="258"/>
        <v/>
      </c>
      <c r="AE279" s="4" t="str">
        <f t="shared" si="259"/>
        <v/>
      </c>
      <c r="AI279" s="4">
        <f>IFERROR(IF(VLOOKUP(B279,E!$B$1:$AZ$300,16,FALSE)=0,1000000,VLOOKUP(B279,E!$B$1:$AZ$300,16,FALSE)),1000000)</f>
        <v>1000000</v>
      </c>
      <c r="AO279" s="4" t="str">
        <f t="shared" si="261"/>
        <v/>
      </c>
      <c r="AR279" s="4" t="str">
        <f t="shared" si="237"/>
        <v/>
      </c>
      <c r="AU279" s="4" t="str">
        <f t="shared" si="238"/>
        <v/>
      </c>
      <c r="AX279" s="4" t="str">
        <f t="shared" si="239"/>
        <v/>
      </c>
      <c r="BA279" s="4" t="str">
        <f t="shared" si="240"/>
        <v/>
      </c>
      <c r="BD279" s="4" t="str">
        <f t="shared" si="241"/>
        <v/>
      </c>
      <c r="BJ279" s="4" t="str">
        <f t="shared" si="260"/>
        <v/>
      </c>
      <c r="BM279" s="4" t="str">
        <f t="shared" si="243"/>
        <v/>
      </c>
      <c r="BP279" s="4" t="str">
        <f t="shared" si="244"/>
        <v/>
      </c>
      <c r="BS279" s="4" t="str">
        <f t="shared" si="245"/>
        <v/>
      </c>
      <c r="BV279" s="4" t="str">
        <f t="shared" si="246"/>
        <v/>
      </c>
      <c r="BY279" s="4" t="str">
        <f t="shared" si="247"/>
        <v/>
      </c>
    </row>
    <row r="280" spans="1:77" x14ac:dyDescent="0.2">
      <c r="A280" s="4" t="s">
        <v>1656</v>
      </c>
      <c r="B280" s="4">
        <v>1395</v>
      </c>
      <c r="C280" s="4" t="str">
        <f t="shared" si="242"/>
        <v>urn:immetingen:parameter:id:1395</v>
      </c>
      <c r="D280" s="4" t="str">
        <f>IFERROR(IF(VLOOKUP($C280,'C'!$A$1:$AA$1998,4,FALSE)=0,IF(VLOOKUP($C280,'C'!$A$1:$AA$1998,7,FALSE)=0,IF(VLOOKUP($C280,'C'!$A$1:$AA$1998,10,FALSE)=0,IF(VLOOKUP($C280,'C'!$A$1:$AA$1998,13,FALSE)=0,IF(VLOOKUP($C280,'C'!$A$1:$AA$1998,16,FALSE)=0,VLOOKUP($C280,'C'!$A$1:$AA$1998,19,FALSE),VLOOKUP($C280,'C'!$A$1:$AA$1998,16,FALSE)),VLOOKUP($C280,'C'!$A$1:$AA$1998,13,FALSE)),VLOOKUP($C280,'C'!$A$1:$AA$1998,10,FALSE)),VLOOKUP($C280,'C'!$A$1:$AA$1998,7,FALSE)),VLOOKUP($C280,'C'!$A$1:$AA$1998,4,FALSE)),"")</f>
        <v/>
      </c>
      <c r="E280" s="4" t="str">
        <f>IFERROR(VLOOKUP($C280,'C'!$A$1:$AA$1998,2,FALSE),"")</f>
        <v/>
      </c>
      <c r="F280" s="4" t="str">
        <f>IFERROR(IF(VLOOKUP($C280,'C'!$A$1:$AA$1998,3,FALSE)=1,"&lt;",""),"")</f>
        <v/>
      </c>
      <c r="G280" s="4" t="str">
        <f>IFERROR(VLOOKUP($C280,'C'!$A$1:$AA$1998,5,FALSE),"")</f>
        <v/>
      </c>
      <c r="H280" s="4" t="str">
        <f>IFERROR(IF(VLOOKUP($C280,'C'!$A$1:$AA$1998,6,FALSE)=1,"&lt;",""),"")</f>
        <v/>
      </c>
      <c r="I280" s="4" t="str">
        <f>IFERROR(VLOOKUP($C280,'C'!$A$1:$AA$1998,8,FALSE), "")</f>
        <v/>
      </c>
      <c r="J280" s="4" t="str">
        <f>IFERROR(IF(VLOOKUP($C280,'C'!$A$1:$AA$1998,9,FALSE)=1,"&lt;",""),"")</f>
        <v/>
      </c>
      <c r="K280" s="4" t="str">
        <f>IFERROR(VLOOKUP($C280,'C'!$A$1:$AA$1998,11,FALSE),"")</f>
        <v/>
      </c>
      <c r="L280" s="4" t="str">
        <f>IFERROR(IF(VLOOKUP($C280,'C'!$A$1:$AA$1998,12,FALSE)=1,"&lt;",""),"")</f>
        <v/>
      </c>
      <c r="M280" s="4" t="str">
        <f>IFERROR(VLOOKUP($C280,'C'!$A$1:$AA$1998,14,FALSE),"")</f>
        <v/>
      </c>
      <c r="N280" s="4" t="str">
        <f>IFERROR(IF(VLOOKUP($C280,'C'!$A$1:$AA$1998,15,FALSE)=1,"&lt;",""),"")</f>
        <v/>
      </c>
      <c r="O280" s="4" t="str">
        <f>IFERROR(VLOOKUP($C280,'C'!$A$1:$AA$1998,17,FALSE),"")</f>
        <v/>
      </c>
      <c r="P280" s="4" t="str">
        <f>IFERROR(IF(VLOOKUP($C280,'C'!$A$1:$AA$1998,18,FALSE)=1,"&lt;",""),"")</f>
        <v/>
      </c>
      <c r="T280" s="4" t="str">
        <f t="shared" si="248"/>
        <v/>
      </c>
      <c r="U280" s="4" t="str">
        <f t="shared" si="249"/>
        <v/>
      </c>
      <c r="V280" s="4" t="str">
        <f t="shared" si="250"/>
        <v/>
      </c>
      <c r="W280" s="4" t="str">
        <f t="shared" si="251"/>
        <v/>
      </c>
      <c r="X280" s="4" t="str">
        <f t="shared" si="252"/>
        <v/>
      </c>
      <c r="Y280" s="4" t="str">
        <f t="shared" si="253"/>
        <v/>
      </c>
      <c r="Z280" s="4" t="str">
        <f t="shared" si="254"/>
        <v/>
      </c>
      <c r="AA280" s="4" t="str">
        <f t="shared" si="255"/>
        <v/>
      </c>
      <c r="AB280" s="4" t="str">
        <f t="shared" si="256"/>
        <v/>
      </c>
      <c r="AC280" s="4" t="str">
        <f t="shared" si="257"/>
        <v/>
      </c>
      <c r="AD280" s="4" t="str">
        <f t="shared" si="258"/>
        <v/>
      </c>
      <c r="AE280" s="4" t="str">
        <f t="shared" si="259"/>
        <v/>
      </c>
      <c r="AI280" s="4">
        <f>IFERROR(IF(VLOOKUP(B280,E!$B$1:$AZ$300,16,FALSE)=0,1000000,VLOOKUP(B280,E!$B$1:$AZ$300,16,FALSE)),1000000)</f>
        <v>1000000</v>
      </c>
      <c r="AO280" s="4" t="str">
        <f t="shared" si="261"/>
        <v/>
      </c>
      <c r="AR280" s="4" t="str">
        <f t="shared" si="237"/>
        <v/>
      </c>
      <c r="AU280" s="4" t="str">
        <f t="shared" si="238"/>
        <v/>
      </c>
      <c r="AX280" s="4" t="str">
        <f t="shared" si="239"/>
        <v/>
      </c>
      <c r="BA280" s="4" t="str">
        <f t="shared" si="240"/>
        <v/>
      </c>
      <c r="BD280" s="4" t="str">
        <f t="shared" si="241"/>
        <v/>
      </c>
      <c r="BJ280" s="4" t="str">
        <f t="shared" si="260"/>
        <v/>
      </c>
      <c r="BM280" s="4" t="str">
        <f t="shared" si="243"/>
        <v/>
      </c>
      <c r="BP280" s="4" t="str">
        <f t="shared" si="244"/>
        <v/>
      </c>
      <c r="BS280" s="4" t="str">
        <f t="shared" si="245"/>
        <v/>
      </c>
      <c r="BV280" s="4" t="str">
        <f t="shared" si="246"/>
        <v/>
      </c>
      <c r="BY280" s="4" t="str">
        <f t="shared" si="247"/>
        <v/>
      </c>
    </row>
    <row r="281" spans="1:77" x14ac:dyDescent="0.2">
      <c r="A281" s="4" t="s">
        <v>1657</v>
      </c>
      <c r="B281" s="4">
        <v>1396</v>
      </c>
      <c r="C281" s="4" t="str">
        <f t="shared" si="242"/>
        <v>urn:immetingen:parameter:id:1396</v>
      </c>
      <c r="D281" s="4" t="str">
        <f>IFERROR(IF(VLOOKUP($C281,'C'!$A$1:$AA$1998,4,FALSE)=0,IF(VLOOKUP($C281,'C'!$A$1:$AA$1998,7,FALSE)=0,IF(VLOOKUP($C281,'C'!$A$1:$AA$1998,10,FALSE)=0,IF(VLOOKUP($C281,'C'!$A$1:$AA$1998,13,FALSE)=0,IF(VLOOKUP($C281,'C'!$A$1:$AA$1998,16,FALSE)=0,VLOOKUP($C281,'C'!$A$1:$AA$1998,19,FALSE),VLOOKUP($C281,'C'!$A$1:$AA$1998,16,FALSE)),VLOOKUP($C281,'C'!$A$1:$AA$1998,13,FALSE)),VLOOKUP($C281,'C'!$A$1:$AA$1998,10,FALSE)),VLOOKUP($C281,'C'!$A$1:$AA$1998,7,FALSE)),VLOOKUP($C281,'C'!$A$1:$AA$1998,4,FALSE)),"")</f>
        <v/>
      </c>
      <c r="E281" s="4" t="str">
        <f>IFERROR(VLOOKUP($C281,'C'!$A$1:$AA$1998,2,FALSE),"")</f>
        <v/>
      </c>
      <c r="F281" s="4" t="str">
        <f>IFERROR(IF(VLOOKUP($C281,'C'!$A$1:$AA$1998,3,FALSE)=1,"&lt;",""),"")</f>
        <v/>
      </c>
      <c r="G281" s="4" t="str">
        <f>IFERROR(VLOOKUP($C281,'C'!$A$1:$AA$1998,5,FALSE),"")</f>
        <v/>
      </c>
      <c r="H281" s="4" t="str">
        <f>IFERROR(IF(VLOOKUP($C281,'C'!$A$1:$AA$1998,6,FALSE)=1,"&lt;",""),"")</f>
        <v/>
      </c>
      <c r="I281" s="4" t="str">
        <f>IFERROR(VLOOKUP($C281,'C'!$A$1:$AA$1998,8,FALSE), "")</f>
        <v/>
      </c>
      <c r="J281" s="4" t="str">
        <f>IFERROR(IF(VLOOKUP($C281,'C'!$A$1:$AA$1998,9,FALSE)=1,"&lt;",""),"")</f>
        <v/>
      </c>
      <c r="K281" s="4" t="str">
        <f>IFERROR(VLOOKUP($C281,'C'!$A$1:$AA$1998,11,FALSE),"")</f>
        <v/>
      </c>
      <c r="L281" s="4" t="str">
        <f>IFERROR(IF(VLOOKUP($C281,'C'!$A$1:$AA$1998,12,FALSE)=1,"&lt;",""),"")</f>
        <v/>
      </c>
      <c r="M281" s="4" t="str">
        <f>IFERROR(VLOOKUP($C281,'C'!$A$1:$AA$1998,14,FALSE),"")</f>
        <v/>
      </c>
      <c r="N281" s="4" t="str">
        <f>IFERROR(IF(VLOOKUP($C281,'C'!$A$1:$AA$1998,15,FALSE)=1,"&lt;",""),"")</f>
        <v/>
      </c>
      <c r="O281" s="4" t="str">
        <f>IFERROR(VLOOKUP($C281,'C'!$A$1:$AA$1998,17,FALSE),"")</f>
        <v/>
      </c>
      <c r="P281" s="4" t="str">
        <f>IFERROR(IF(VLOOKUP($C281,'C'!$A$1:$AA$1998,18,FALSE)=1,"&lt;",""),"")</f>
        <v/>
      </c>
      <c r="T281" s="4" t="str">
        <f t="shared" si="248"/>
        <v/>
      </c>
      <c r="U281" s="4" t="str">
        <f t="shared" si="249"/>
        <v/>
      </c>
      <c r="V281" s="4" t="str">
        <f t="shared" si="250"/>
        <v/>
      </c>
      <c r="W281" s="4" t="str">
        <f t="shared" si="251"/>
        <v/>
      </c>
      <c r="X281" s="4" t="str">
        <f t="shared" si="252"/>
        <v/>
      </c>
      <c r="Y281" s="4" t="str">
        <f t="shared" si="253"/>
        <v/>
      </c>
      <c r="Z281" s="4" t="str">
        <f t="shared" si="254"/>
        <v/>
      </c>
      <c r="AA281" s="4" t="str">
        <f t="shared" si="255"/>
        <v/>
      </c>
      <c r="AB281" s="4" t="str">
        <f t="shared" si="256"/>
        <v/>
      </c>
      <c r="AC281" s="4" t="str">
        <f t="shared" si="257"/>
        <v/>
      </c>
      <c r="AD281" s="4" t="str">
        <f t="shared" si="258"/>
        <v/>
      </c>
      <c r="AE281" s="4" t="str">
        <f t="shared" si="259"/>
        <v/>
      </c>
      <c r="AI281" s="4">
        <f>IFERROR(IF(VLOOKUP(B281,E!$B$1:$AZ$300,16,FALSE)=0,1000000,VLOOKUP(B281,E!$B$1:$AZ$300,16,FALSE)),1000000)</f>
        <v>1000000</v>
      </c>
      <c r="AO281" s="4" t="str">
        <f t="shared" si="261"/>
        <v/>
      </c>
      <c r="AR281" s="4" t="str">
        <f t="shared" si="237"/>
        <v/>
      </c>
      <c r="AU281" s="4" t="str">
        <f t="shared" si="238"/>
        <v/>
      </c>
      <c r="AX281" s="4" t="str">
        <f t="shared" si="239"/>
        <v/>
      </c>
      <c r="BA281" s="4" t="str">
        <f t="shared" si="240"/>
        <v/>
      </c>
      <c r="BD281" s="4" t="str">
        <f t="shared" si="241"/>
        <v/>
      </c>
      <c r="BJ281" s="4" t="str">
        <f t="shared" si="260"/>
        <v/>
      </c>
      <c r="BM281" s="4" t="str">
        <f t="shared" si="243"/>
        <v/>
      </c>
      <c r="BP281" s="4" t="str">
        <f t="shared" si="244"/>
        <v/>
      </c>
      <c r="BS281" s="4" t="str">
        <f t="shared" si="245"/>
        <v/>
      </c>
      <c r="BV281" s="4" t="str">
        <f t="shared" si="246"/>
        <v/>
      </c>
      <c r="BY281" s="4" t="str">
        <f t="shared" si="247"/>
        <v/>
      </c>
    </row>
    <row r="282" spans="1:77" x14ac:dyDescent="0.2">
      <c r="A282" s="4" t="s">
        <v>1658</v>
      </c>
      <c r="B282" s="4">
        <v>1735</v>
      </c>
      <c r="C282" s="4" t="str">
        <f t="shared" si="242"/>
        <v>urn:immetingen:parameter:id:1735</v>
      </c>
      <c r="D282" s="4" t="str">
        <f>IFERROR(IF(VLOOKUP($C282,'C'!$A$1:$AA$1998,4,FALSE)=0,IF(VLOOKUP($C282,'C'!$A$1:$AA$1998,7,FALSE)=0,IF(VLOOKUP($C282,'C'!$A$1:$AA$1998,10,FALSE)=0,IF(VLOOKUP($C282,'C'!$A$1:$AA$1998,13,FALSE)=0,IF(VLOOKUP($C282,'C'!$A$1:$AA$1998,16,FALSE)=0,VLOOKUP($C282,'C'!$A$1:$AA$1998,19,FALSE),VLOOKUP($C282,'C'!$A$1:$AA$1998,16,FALSE)),VLOOKUP($C282,'C'!$A$1:$AA$1998,13,FALSE)),VLOOKUP($C282,'C'!$A$1:$AA$1998,10,FALSE)),VLOOKUP($C282,'C'!$A$1:$AA$1998,7,FALSE)),VLOOKUP($C282,'C'!$A$1:$AA$1998,4,FALSE)),"")</f>
        <v/>
      </c>
      <c r="E282" s="4" t="str">
        <f>IFERROR(VLOOKUP($C282,'C'!$A$1:$AA$1998,2,FALSE),"")</f>
        <v/>
      </c>
      <c r="F282" s="4" t="str">
        <f>IFERROR(IF(VLOOKUP($C282,'C'!$A$1:$AA$1998,3,FALSE)=1,"&lt;",""),"")</f>
        <v/>
      </c>
      <c r="G282" s="4" t="str">
        <f>IFERROR(VLOOKUP($C282,'C'!$A$1:$AA$1998,5,FALSE),"")</f>
        <v/>
      </c>
      <c r="H282" s="4" t="str">
        <f>IFERROR(IF(VLOOKUP($C282,'C'!$A$1:$AA$1998,6,FALSE)=1,"&lt;",""),"")</f>
        <v/>
      </c>
      <c r="I282" s="4" t="str">
        <f>IFERROR(VLOOKUP($C282,'C'!$A$1:$AA$1998,8,FALSE), "")</f>
        <v/>
      </c>
      <c r="J282" s="4" t="str">
        <f>IFERROR(IF(VLOOKUP($C282,'C'!$A$1:$AA$1998,9,FALSE)=1,"&lt;",""),"")</f>
        <v/>
      </c>
      <c r="K282" s="4" t="str">
        <f>IFERROR(VLOOKUP($C282,'C'!$A$1:$AA$1998,11,FALSE),"")</f>
        <v/>
      </c>
      <c r="L282" s="4" t="str">
        <f>IFERROR(IF(VLOOKUP($C282,'C'!$A$1:$AA$1998,12,FALSE)=1,"&lt;",""),"")</f>
        <v/>
      </c>
      <c r="M282" s="4" t="str">
        <f>IFERROR(VLOOKUP($C282,'C'!$A$1:$AA$1998,14,FALSE),"")</f>
        <v/>
      </c>
      <c r="N282" s="4" t="str">
        <f>IFERROR(IF(VLOOKUP($C282,'C'!$A$1:$AA$1998,15,FALSE)=1,"&lt;",""),"")</f>
        <v/>
      </c>
      <c r="O282" s="4" t="str">
        <f>IFERROR(VLOOKUP($C282,'C'!$A$1:$AA$1998,17,FALSE),"")</f>
        <v/>
      </c>
      <c r="P282" s="4" t="str">
        <f>IFERROR(IF(VLOOKUP($C282,'C'!$A$1:$AA$1998,18,FALSE)=1,"&lt;",""),"")</f>
        <v/>
      </c>
      <c r="T282" s="4" t="str">
        <f t="shared" si="248"/>
        <v/>
      </c>
      <c r="U282" s="4" t="str">
        <f t="shared" si="249"/>
        <v/>
      </c>
      <c r="V282" s="4" t="str">
        <f t="shared" si="250"/>
        <v/>
      </c>
      <c r="W282" s="4" t="str">
        <f t="shared" si="251"/>
        <v/>
      </c>
      <c r="X282" s="4" t="str">
        <f t="shared" si="252"/>
        <v/>
      </c>
      <c r="Y282" s="4" t="str">
        <f t="shared" si="253"/>
        <v/>
      </c>
      <c r="Z282" s="4" t="str">
        <f t="shared" si="254"/>
        <v/>
      </c>
      <c r="AA282" s="4" t="str">
        <f t="shared" si="255"/>
        <v/>
      </c>
      <c r="AB282" s="4" t="str">
        <f t="shared" si="256"/>
        <v/>
      </c>
      <c r="AC282" s="4" t="str">
        <f t="shared" si="257"/>
        <v/>
      </c>
      <c r="AD282" s="4" t="str">
        <f t="shared" si="258"/>
        <v/>
      </c>
      <c r="AE282" s="4" t="str">
        <f t="shared" si="259"/>
        <v/>
      </c>
      <c r="AI282" s="4">
        <f>IFERROR(IF(VLOOKUP(B282,E!$B$1:$AZ$300,16,FALSE)=0,1000000,VLOOKUP(B282,E!$B$1:$AZ$300,16,FALSE)),1000000)</f>
        <v>1000000</v>
      </c>
      <c r="AO282" s="4" t="str">
        <f t="shared" si="261"/>
        <v/>
      </c>
      <c r="AR282" s="4" t="str">
        <f t="shared" si="237"/>
        <v/>
      </c>
      <c r="AU282" s="4" t="str">
        <f t="shared" si="238"/>
        <v/>
      </c>
      <c r="AX282" s="4" t="str">
        <f t="shared" si="239"/>
        <v/>
      </c>
      <c r="BA282" s="4" t="str">
        <f t="shared" si="240"/>
        <v/>
      </c>
      <c r="BD282" s="4" t="str">
        <f t="shared" si="241"/>
        <v/>
      </c>
      <c r="BJ282" s="4" t="str">
        <f t="shared" si="260"/>
        <v/>
      </c>
      <c r="BM282" s="4" t="str">
        <f t="shared" si="243"/>
        <v/>
      </c>
      <c r="BP282" s="4" t="str">
        <f t="shared" si="244"/>
        <v/>
      </c>
      <c r="BS282" s="4" t="str">
        <f t="shared" si="245"/>
        <v/>
      </c>
      <c r="BV282" s="4" t="str">
        <f t="shared" si="246"/>
        <v/>
      </c>
      <c r="BY282" s="4" t="str">
        <f t="shared" si="247"/>
        <v/>
      </c>
    </row>
    <row r="283" spans="1:77" x14ac:dyDescent="0.2">
      <c r="A283" s="4" t="s">
        <v>1659</v>
      </c>
      <c r="B283" s="4">
        <v>1736</v>
      </c>
      <c r="C283" s="4" t="str">
        <f t="shared" si="242"/>
        <v>urn:immetingen:parameter:id:1736</v>
      </c>
      <c r="D283" s="4" t="str">
        <f>IFERROR(IF(VLOOKUP($C283,'C'!$A$1:$AA$1998,4,FALSE)=0,IF(VLOOKUP($C283,'C'!$A$1:$AA$1998,7,FALSE)=0,IF(VLOOKUP($C283,'C'!$A$1:$AA$1998,10,FALSE)=0,IF(VLOOKUP($C283,'C'!$A$1:$AA$1998,13,FALSE)=0,IF(VLOOKUP($C283,'C'!$A$1:$AA$1998,16,FALSE)=0,VLOOKUP($C283,'C'!$A$1:$AA$1998,19,FALSE),VLOOKUP($C283,'C'!$A$1:$AA$1998,16,FALSE)),VLOOKUP($C283,'C'!$A$1:$AA$1998,13,FALSE)),VLOOKUP($C283,'C'!$A$1:$AA$1998,10,FALSE)),VLOOKUP($C283,'C'!$A$1:$AA$1998,7,FALSE)),VLOOKUP($C283,'C'!$A$1:$AA$1998,4,FALSE)),"")</f>
        <v/>
      </c>
      <c r="E283" s="4" t="str">
        <f>IFERROR(VLOOKUP($C283,'C'!$A$1:$AA$1998,2,FALSE),"")</f>
        <v/>
      </c>
      <c r="F283" s="4" t="str">
        <f>IFERROR(IF(VLOOKUP($C283,'C'!$A$1:$AA$1998,3,FALSE)=1,"&lt;",""),"")</f>
        <v/>
      </c>
      <c r="G283" s="4" t="str">
        <f>IFERROR(VLOOKUP($C283,'C'!$A$1:$AA$1998,5,FALSE),"")</f>
        <v/>
      </c>
      <c r="H283" s="4" t="str">
        <f>IFERROR(IF(VLOOKUP($C283,'C'!$A$1:$AA$1998,6,FALSE)=1,"&lt;",""),"")</f>
        <v/>
      </c>
      <c r="I283" s="4" t="str">
        <f>IFERROR(VLOOKUP($C283,'C'!$A$1:$AA$1998,8,FALSE), "")</f>
        <v/>
      </c>
      <c r="J283" s="4" t="str">
        <f>IFERROR(IF(VLOOKUP($C283,'C'!$A$1:$AA$1998,9,FALSE)=1,"&lt;",""),"")</f>
        <v/>
      </c>
      <c r="K283" s="4" t="str">
        <f>IFERROR(VLOOKUP($C283,'C'!$A$1:$AA$1998,11,FALSE),"")</f>
        <v/>
      </c>
      <c r="L283" s="4" t="str">
        <f>IFERROR(IF(VLOOKUP($C283,'C'!$A$1:$AA$1998,12,FALSE)=1,"&lt;",""),"")</f>
        <v/>
      </c>
      <c r="M283" s="4" t="str">
        <f>IFERROR(VLOOKUP($C283,'C'!$A$1:$AA$1998,14,FALSE),"")</f>
        <v/>
      </c>
      <c r="N283" s="4" t="str">
        <f>IFERROR(IF(VLOOKUP($C283,'C'!$A$1:$AA$1998,15,FALSE)=1,"&lt;",""),"")</f>
        <v/>
      </c>
      <c r="O283" s="4" t="str">
        <f>IFERROR(VLOOKUP($C283,'C'!$A$1:$AA$1998,17,FALSE),"")</f>
        <v/>
      </c>
      <c r="P283" s="4" t="str">
        <f>IFERROR(IF(VLOOKUP($C283,'C'!$A$1:$AA$1998,18,FALSE)=1,"&lt;",""),"")</f>
        <v/>
      </c>
      <c r="T283" s="4" t="str">
        <f t="shared" si="248"/>
        <v/>
      </c>
      <c r="U283" s="4" t="str">
        <f t="shared" si="249"/>
        <v/>
      </c>
      <c r="V283" s="4" t="str">
        <f t="shared" si="250"/>
        <v/>
      </c>
      <c r="W283" s="4" t="str">
        <f t="shared" si="251"/>
        <v/>
      </c>
      <c r="X283" s="4" t="str">
        <f t="shared" si="252"/>
        <v/>
      </c>
      <c r="Y283" s="4" t="str">
        <f t="shared" si="253"/>
        <v/>
      </c>
      <c r="Z283" s="4" t="str">
        <f t="shared" si="254"/>
        <v/>
      </c>
      <c r="AA283" s="4" t="str">
        <f t="shared" si="255"/>
        <v/>
      </c>
      <c r="AB283" s="4" t="str">
        <f t="shared" si="256"/>
        <v/>
      </c>
      <c r="AC283" s="4" t="str">
        <f t="shared" si="257"/>
        <v/>
      </c>
      <c r="AD283" s="4" t="str">
        <f t="shared" si="258"/>
        <v/>
      </c>
      <c r="AE283" s="4" t="str">
        <f t="shared" si="259"/>
        <v/>
      </c>
      <c r="AI283" s="4">
        <f>IFERROR(IF(VLOOKUP(B283,E!$B$1:$AZ$300,16,FALSE)=0,1000000,VLOOKUP(B283,E!$B$1:$AZ$300,16,FALSE)),1000000)</f>
        <v>1000000</v>
      </c>
      <c r="AO283" s="4" t="str">
        <f t="shared" si="261"/>
        <v/>
      </c>
      <c r="AR283" s="4" t="str">
        <f t="shared" si="237"/>
        <v/>
      </c>
      <c r="AU283" s="4" t="str">
        <f t="shared" si="238"/>
        <v/>
      </c>
      <c r="AX283" s="4" t="str">
        <f t="shared" si="239"/>
        <v/>
      </c>
      <c r="BA283" s="4" t="str">
        <f t="shared" si="240"/>
        <v/>
      </c>
      <c r="BD283" s="4" t="str">
        <f t="shared" si="241"/>
        <v/>
      </c>
      <c r="BJ283" s="4" t="str">
        <f t="shared" si="260"/>
        <v/>
      </c>
      <c r="BM283" s="4" t="str">
        <f t="shared" si="243"/>
        <v/>
      </c>
      <c r="BP283" s="4" t="str">
        <f t="shared" si="244"/>
        <v/>
      </c>
      <c r="BS283" s="4" t="str">
        <f t="shared" si="245"/>
        <v/>
      </c>
      <c r="BV283" s="4" t="str">
        <f t="shared" si="246"/>
        <v/>
      </c>
      <c r="BY283" s="4" t="str">
        <f t="shared" si="247"/>
        <v/>
      </c>
    </row>
    <row r="284" spans="1:77" x14ac:dyDescent="0.2">
      <c r="A284" s="4" t="s">
        <v>1660</v>
      </c>
      <c r="B284" s="4">
        <v>147</v>
      </c>
      <c r="C284" s="4" t="str">
        <f t="shared" si="242"/>
        <v>urn:immetingen:parameter:id:147</v>
      </c>
      <c r="D284" s="4" t="str">
        <f>IFERROR(IF(VLOOKUP($C284,'C'!$A$1:$AA$1998,4,FALSE)=0,IF(VLOOKUP($C284,'C'!$A$1:$AA$1998,7,FALSE)=0,IF(VLOOKUP($C284,'C'!$A$1:$AA$1998,10,FALSE)=0,IF(VLOOKUP($C284,'C'!$A$1:$AA$1998,13,FALSE)=0,IF(VLOOKUP($C284,'C'!$A$1:$AA$1998,16,FALSE)=0,VLOOKUP($C284,'C'!$A$1:$AA$1998,19,FALSE),VLOOKUP($C284,'C'!$A$1:$AA$1998,16,FALSE)),VLOOKUP($C284,'C'!$A$1:$AA$1998,13,FALSE)),VLOOKUP($C284,'C'!$A$1:$AA$1998,10,FALSE)),VLOOKUP($C284,'C'!$A$1:$AA$1998,7,FALSE)),VLOOKUP($C284,'C'!$A$1:$AA$1998,4,FALSE)),"")</f>
        <v/>
      </c>
      <c r="E284" s="4" t="str">
        <f>IFERROR(VLOOKUP($C284,'C'!$A$1:$AA$1998,2,FALSE),"")</f>
        <v/>
      </c>
      <c r="F284" s="4" t="str">
        <f>IFERROR(IF(VLOOKUP($C284,'C'!$A$1:$AA$1998,3,FALSE)=1,"&lt;",""),"")</f>
        <v/>
      </c>
      <c r="G284" s="4" t="str">
        <f>IFERROR(VLOOKUP($C284,'C'!$A$1:$AA$1998,5,FALSE),"")</f>
        <v/>
      </c>
      <c r="H284" s="4" t="str">
        <f>IFERROR(IF(VLOOKUP($C284,'C'!$A$1:$AA$1998,6,FALSE)=1,"&lt;",""),"")</f>
        <v/>
      </c>
      <c r="I284" s="4" t="str">
        <f>IFERROR(VLOOKUP($C284,'C'!$A$1:$AA$1998,8,FALSE), "")</f>
        <v/>
      </c>
      <c r="J284" s="4" t="str">
        <f>IFERROR(IF(VLOOKUP($C284,'C'!$A$1:$AA$1998,9,FALSE)=1,"&lt;",""),"")</f>
        <v/>
      </c>
      <c r="K284" s="4" t="str">
        <f>IFERROR(VLOOKUP($C284,'C'!$A$1:$AA$1998,11,FALSE),"")</f>
        <v/>
      </c>
      <c r="L284" s="4" t="str">
        <f>IFERROR(IF(VLOOKUP($C284,'C'!$A$1:$AA$1998,12,FALSE)=1,"&lt;",""),"")</f>
        <v/>
      </c>
      <c r="M284" s="4" t="str">
        <f>IFERROR(VLOOKUP($C284,'C'!$A$1:$AA$1998,14,FALSE),"")</f>
        <v/>
      </c>
      <c r="N284" s="4" t="str">
        <f>IFERROR(IF(VLOOKUP($C284,'C'!$A$1:$AA$1998,15,FALSE)=1,"&lt;",""),"")</f>
        <v/>
      </c>
      <c r="O284" s="4" t="str">
        <f>IFERROR(VLOOKUP($C284,'C'!$A$1:$AA$1998,17,FALSE),"")</f>
        <v/>
      </c>
      <c r="P284" s="4" t="str">
        <f>IFERROR(IF(VLOOKUP($C284,'C'!$A$1:$AA$1998,18,FALSE)=1,"&lt;",""),"")</f>
        <v/>
      </c>
      <c r="T284" s="4" t="str">
        <f t="shared" si="248"/>
        <v/>
      </c>
      <c r="U284" s="4" t="str">
        <f t="shared" si="249"/>
        <v/>
      </c>
      <c r="V284" s="4" t="str">
        <f t="shared" si="250"/>
        <v/>
      </c>
      <c r="W284" s="4" t="str">
        <f t="shared" si="251"/>
        <v/>
      </c>
      <c r="X284" s="4" t="str">
        <f t="shared" si="252"/>
        <v/>
      </c>
      <c r="Y284" s="4" t="str">
        <f t="shared" si="253"/>
        <v/>
      </c>
      <c r="Z284" s="4" t="str">
        <f t="shared" si="254"/>
        <v/>
      </c>
      <c r="AA284" s="4" t="str">
        <f t="shared" si="255"/>
        <v/>
      </c>
      <c r="AB284" s="4" t="str">
        <f t="shared" si="256"/>
        <v/>
      </c>
      <c r="AC284" s="4" t="str">
        <f t="shared" si="257"/>
        <v/>
      </c>
      <c r="AD284" s="4" t="str">
        <f t="shared" si="258"/>
        <v/>
      </c>
      <c r="AE284" s="4" t="str">
        <f t="shared" si="259"/>
        <v/>
      </c>
      <c r="AI284" s="4">
        <f>IFERROR(IF(VLOOKUP(B284,E!$B$1:$AZ$300,16,FALSE)=0,1000000,VLOOKUP(B284,E!$B$1:$AZ$300,16,FALSE)),1000000)</f>
        <v>1000000</v>
      </c>
      <c r="AO284" s="4" t="str">
        <f t="shared" si="261"/>
        <v/>
      </c>
      <c r="AR284" s="4" t="str">
        <f t="shared" si="237"/>
        <v/>
      </c>
      <c r="AU284" s="4" t="str">
        <f t="shared" si="238"/>
        <v/>
      </c>
      <c r="AX284" s="4" t="str">
        <f t="shared" si="239"/>
        <v/>
      </c>
      <c r="BA284" s="4" t="str">
        <f t="shared" si="240"/>
        <v/>
      </c>
      <c r="BD284" s="4" t="str">
        <f t="shared" si="241"/>
        <v/>
      </c>
      <c r="BJ284" s="4" t="str">
        <f t="shared" si="260"/>
        <v/>
      </c>
      <c r="BM284" s="4" t="str">
        <f t="shared" si="243"/>
        <v/>
      </c>
      <c r="BP284" s="4" t="str">
        <f t="shared" si="244"/>
        <v/>
      </c>
      <c r="BS284" s="4" t="str">
        <f t="shared" si="245"/>
        <v/>
      </c>
      <c r="BV284" s="4" t="str">
        <f t="shared" si="246"/>
        <v/>
      </c>
      <c r="BY284" s="4" t="str">
        <f t="shared" si="247"/>
        <v/>
      </c>
    </row>
    <row r="285" spans="1:77" x14ac:dyDescent="0.2">
      <c r="A285" s="4" t="s">
        <v>1661</v>
      </c>
      <c r="B285" s="4">
        <v>165</v>
      </c>
      <c r="C285" s="4" t="str">
        <f t="shared" si="242"/>
        <v>urn:immetingen:parameter:id:165</v>
      </c>
      <c r="D285" s="4" t="str">
        <f>IFERROR(IF(VLOOKUP($C285,'C'!$A$1:$AA$1998,4,FALSE)=0,IF(VLOOKUP($C285,'C'!$A$1:$AA$1998,7,FALSE)=0,IF(VLOOKUP($C285,'C'!$A$1:$AA$1998,10,FALSE)=0,IF(VLOOKUP($C285,'C'!$A$1:$AA$1998,13,FALSE)=0,IF(VLOOKUP($C285,'C'!$A$1:$AA$1998,16,FALSE)=0,VLOOKUP($C285,'C'!$A$1:$AA$1998,19,FALSE),VLOOKUP($C285,'C'!$A$1:$AA$1998,16,FALSE)),VLOOKUP($C285,'C'!$A$1:$AA$1998,13,FALSE)),VLOOKUP($C285,'C'!$A$1:$AA$1998,10,FALSE)),VLOOKUP($C285,'C'!$A$1:$AA$1998,7,FALSE)),VLOOKUP($C285,'C'!$A$1:$AA$1998,4,FALSE)),"")</f>
        <v/>
      </c>
      <c r="E285" s="4" t="str">
        <f>IFERROR(VLOOKUP($C285,'C'!$A$1:$AA$1998,2,FALSE),"")</f>
        <v/>
      </c>
      <c r="F285" s="4" t="str">
        <f>IFERROR(IF(VLOOKUP($C285,'C'!$A$1:$AA$1998,3,FALSE)=1,"&lt;",""),"")</f>
        <v/>
      </c>
      <c r="G285" s="4" t="str">
        <f>IFERROR(VLOOKUP($C285,'C'!$A$1:$AA$1998,5,FALSE),"")</f>
        <v/>
      </c>
      <c r="H285" s="4" t="str">
        <f>IFERROR(IF(VLOOKUP($C285,'C'!$A$1:$AA$1998,6,FALSE)=1,"&lt;",""),"")</f>
        <v/>
      </c>
      <c r="I285" s="4" t="str">
        <f>IFERROR(VLOOKUP($C285,'C'!$A$1:$AA$1998,8,FALSE), "")</f>
        <v/>
      </c>
      <c r="J285" s="4" t="str">
        <f>IFERROR(IF(VLOOKUP($C285,'C'!$A$1:$AA$1998,9,FALSE)=1,"&lt;",""),"")</f>
        <v/>
      </c>
      <c r="K285" s="4" t="str">
        <f>IFERROR(VLOOKUP($C285,'C'!$A$1:$AA$1998,11,FALSE),"")</f>
        <v/>
      </c>
      <c r="L285" s="4" t="str">
        <f>IFERROR(IF(VLOOKUP($C285,'C'!$A$1:$AA$1998,12,FALSE)=1,"&lt;",""),"")</f>
        <v/>
      </c>
      <c r="M285" s="4" t="str">
        <f>IFERROR(VLOOKUP($C285,'C'!$A$1:$AA$1998,14,FALSE),"")</f>
        <v/>
      </c>
      <c r="N285" s="4" t="str">
        <f>IFERROR(IF(VLOOKUP($C285,'C'!$A$1:$AA$1998,15,FALSE)=1,"&lt;",""),"")</f>
        <v/>
      </c>
      <c r="O285" s="4" t="str">
        <f>IFERROR(VLOOKUP($C285,'C'!$A$1:$AA$1998,17,FALSE),"")</f>
        <v/>
      </c>
      <c r="P285" s="4" t="str">
        <f>IFERROR(IF(VLOOKUP($C285,'C'!$A$1:$AA$1998,18,FALSE)=1,"&lt;",""),"")</f>
        <v/>
      </c>
      <c r="T285" s="4" t="str">
        <f t="shared" si="248"/>
        <v/>
      </c>
      <c r="U285" s="4" t="str">
        <f t="shared" si="249"/>
        <v/>
      </c>
      <c r="V285" s="4" t="str">
        <f t="shared" si="250"/>
        <v/>
      </c>
      <c r="W285" s="4" t="str">
        <f t="shared" si="251"/>
        <v/>
      </c>
      <c r="X285" s="4" t="str">
        <f t="shared" si="252"/>
        <v/>
      </c>
      <c r="Y285" s="4" t="str">
        <f t="shared" si="253"/>
        <v/>
      </c>
      <c r="Z285" s="4" t="str">
        <f t="shared" si="254"/>
        <v/>
      </c>
      <c r="AA285" s="4" t="str">
        <f t="shared" si="255"/>
        <v/>
      </c>
      <c r="AB285" s="4" t="str">
        <f t="shared" si="256"/>
        <v/>
      </c>
      <c r="AC285" s="4" t="str">
        <f t="shared" si="257"/>
        <v/>
      </c>
      <c r="AD285" s="4" t="str">
        <f t="shared" si="258"/>
        <v/>
      </c>
      <c r="AE285" s="4" t="str">
        <f t="shared" si="259"/>
        <v/>
      </c>
      <c r="AI285" s="4">
        <f>IFERROR(IF(VLOOKUP(B285,E!$B$1:$AZ$300,16,FALSE)=0,1000000,VLOOKUP(B285,E!$B$1:$AZ$300,16,FALSE)),1000000)</f>
        <v>1000000</v>
      </c>
      <c r="AO285" s="4" t="str">
        <f t="shared" si="261"/>
        <v/>
      </c>
      <c r="AR285" s="4" t="str">
        <f t="shared" si="237"/>
        <v/>
      </c>
      <c r="AU285" s="4" t="str">
        <f t="shared" si="238"/>
        <v/>
      </c>
      <c r="AX285" s="4" t="str">
        <f t="shared" si="239"/>
        <v/>
      </c>
      <c r="BA285" s="4" t="str">
        <f t="shared" si="240"/>
        <v/>
      </c>
      <c r="BD285" s="4" t="str">
        <f t="shared" si="241"/>
        <v/>
      </c>
      <c r="BJ285" s="4" t="str">
        <f t="shared" si="260"/>
        <v/>
      </c>
      <c r="BM285" s="4" t="str">
        <f t="shared" si="243"/>
        <v/>
      </c>
      <c r="BP285" s="4" t="str">
        <f t="shared" si="244"/>
        <v/>
      </c>
      <c r="BS285" s="4" t="str">
        <f t="shared" si="245"/>
        <v/>
      </c>
      <c r="BV285" s="4" t="str">
        <f t="shared" si="246"/>
        <v/>
      </c>
      <c r="BY285" s="4" t="str">
        <f t="shared" si="247"/>
        <v/>
      </c>
    </row>
    <row r="286" spans="1:77" x14ac:dyDescent="0.2">
      <c r="A286" s="4" t="s">
        <v>1662</v>
      </c>
      <c r="B286" s="4">
        <v>2334</v>
      </c>
      <c r="C286" s="4" t="str">
        <f t="shared" si="242"/>
        <v>urn:immetingen:parameter:id:2334</v>
      </c>
      <c r="D286" s="4" t="str">
        <f>IFERROR(IF(VLOOKUP($C286,'C'!$A$1:$AA$1998,4,FALSE)=0,IF(VLOOKUP($C286,'C'!$A$1:$AA$1998,7,FALSE)=0,IF(VLOOKUP($C286,'C'!$A$1:$AA$1998,10,FALSE)=0,IF(VLOOKUP($C286,'C'!$A$1:$AA$1998,13,FALSE)=0,IF(VLOOKUP($C286,'C'!$A$1:$AA$1998,16,FALSE)=0,VLOOKUP($C286,'C'!$A$1:$AA$1998,19,FALSE),VLOOKUP($C286,'C'!$A$1:$AA$1998,16,FALSE)),VLOOKUP($C286,'C'!$A$1:$AA$1998,13,FALSE)),VLOOKUP($C286,'C'!$A$1:$AA$1998,10,FALSE)),VLOOKUP($C286,'C'!$A$1:$AA$1998,7,FALSE)),VLOOKUP($C286,'C'!$A$1:$AA$1998,4,FALSE)),"")</f>
        <v/>
      </c>
      <c r="E286" s="4" t="str">
        <f>IFERROR(VLOOKUP($C286,'C'!$A$1:$AA$1998,2,FALSE),"")</f>
        <v/>
      </c>
      <c r="F286" s="4" t="str">
        <f>IFERROR(IF(VLOOKUP($C286,'C'!$A$1:$AA$1998,3,FALSE)=1,"&lt;",""),"")</f>
        <v/>
      </c>
      <c r="G286" s="4" t="str">
        <f>IFERROR(VLOOKUP($C286,'C'!$A$1:$AA$1998,5,FALSE),"")</f>
        <v/>
      </c>
      <c r="H286" s="4" t="str">
        <f>IFERROR(IF(VLOOKUP($C286,'C'!$A$1:$AA$1998,6,FALSE)=1,"&lt;",""),"")</f>
        <v/>
      </c>
      <c r="I286" s="4" t="str">
        <f>IFERROR(VLOOKUP($C286,'C'!$A$1:$AA$1998,8,FALSE), "")</f>
        <v/>
      </c>
      <c r="J286" s="4" t="str">
        <f>IFERROR(IF(VLOOKUP($C286,'C'!$A$1:$AA$1998,9,FALSE)=1,"&lt;",""),"")</f>
        <v/>
      </c>
      <c r="K286" s="4" t="str">
        <f>IFERROR(VLOOKUP($C286,'C'!$A$1:$AA$1998,11,FALSE),"")</f>
        <v/>
      </c>
      <c r="L286" s="4" t="str">
        <f>IFERROR(IF(VLOOKUP($C286,'C'!$A$1:$AA$1998,12,FALSE)=1,"&lt;",""),"")</f>
        <v/>
      </c>
      <c r="M286" s="4" t="str">
        <f>IFERROR(VLOOKUP($C286,'C'!$A$1:$AA$1998,14,FALSE),"")</f>
        <v/>
      </c>
      <c r="N286" s="4" t="str">
        <f>IFERROR(IF(VLOOKUP($C286,'C'!$A$1:$AA$1998,15,FALSE)=1,"&lt;",""),"")</f>
        <v/>
      </c>
      <c r="O286" s="4" t="str">
        <f>IFERROR(VLOOKUP($C286,'C'!$A$1:$AA$1998,17,FALSE),"")</f>
        <v/>
      </c>
      <c r="P286" s="4" t="str">
        <f>IFERROR(IF(VLOOKUP($C286,'C'!$A$1:$AA$1998,18,FALSE)=1,"&lt;",""),"")</f>
        <v/>
      </c>
      <c r="T286" s="4" t="str">
        <f t="shared" si="248"/>
        <v/>
      </c>
      <c r="U286" s="4" t="str">
        <f t="shared" si="249"/>
        <v/>
      </c>
      <c r="V286" s="4" t="str">
        <f t="shared" si="250"/>
        <v/>
      </c>
      <c r="W286" s="4" t="str">
        <f t="shared" si="251"/>
        <v/>
      </c>
      <c r="X286" s="4" t="str">
        <f t="shared" si="252"/>
        <v/>
      </c>
      <c r="Y286" s="4" t="str">
        <f t="shared" si="253"/>
        <v/>
      </c>
      <c r="Z286" s="4" t="str">
        <f t="shared" si="254"/>
        <v/>
      </c>
      <c r="AA286" s="4" t="str">
        <f t="shared" si="255"/>
        <v/>
      </c>
      <c r="AB286" s="4" t="str">
        <f t="shared" si="256"/>
        <v/>
      </c>
      <c r="AC286" s="4" t="str">
        <f t="shared" si="257"/>
        <v/>
      </c>
      <c r="AD286" s="4" t="str">
        <f t="shared" si="258"/>
        <v/>
      </c>
      <c r="AE286" s="4" t="str">
        <f t="shared" si="259"/>
        <v/>
      </c>
      <c r="AI286" s="4">
        <f>IFERROR(IF(VLOOKUP(B286,E!$B$1:$AZ$300,16,FALSE)=0,1000000,VLOOKUP(B286,E!$B$1:$AZ$300,16,FALSE)),1000000)</f>
        <v>1000000</v>
      </c>
      <c r="AO286" s="4" t="str">
        <f t="shared" si="261"/>
        <v/>
      </c>
      <c r="AR286" s="4" t="str">
        <f t="shared" si="237"/>
        <v/>
      </c>
      <c r="AU286" s="4" t="str">
        <f t="shared" si="238"/>
        <v/>
      </c>
      <c r="AX286" s="4" t="str">
        <f t="shared" si="239"/>
        <v/>
      </c>
      <c r="BA286" s="4" t="str">
        <f t="shared" si="240"/>
        <v/>
      </c>
      <c r="BD286" s="4" t="str">
        <f t="shared" si="241"/>
        <v/>
      </c>
      <c r="BJ286" s="4" t="str">
        <f t="shared" si="260"/>
        <v/>
      </c>
      <c r="BM286" s="4" t="str">
        <f t="shared" si="243"/>
        <v/>
      </c>
      <c r="BP286" s="4" t="str">
        <f t="shared" si="244"/>
        <v/>
      </c>
      <c r="BS286" s="4" t="str">
        <f t="shared" si="245"/>
        <v/>
      </c>
      <c r="BV286" s="4" t="str">
        <f t="shared" si="246"/>
        <v/>
      </c>
      <c r="BY286" s="4" t="str">
        <f t="shared" si="247"/>
        <v/>
      </c>
    </row>
    <row r="287" spans="1:77" x14ac:dyDescent="0.2">
      <c r="A287" s="4" t="s">
        <v>1663</v>
      </c>
      <c r="B287" s="4">
        <v>2413</v>
      </c>
      <c r="C287" s="4" t="str">
        <f t="shared" si="242"/>
        <v>urn:immetingen:parameter:id:2413</v>
      </c>
      <c r="D287" s="4" t="str">
        <f>IFERROR(IF(VLOOKUP($C287,'C'!$A$1:$AA$1998,4,FALSE)=0,IF(VLOOKUP($C287,'C'!$A$1:$AA$1998,7,FALSE)=0,IF(VLOOKUP($C287,'C'!$A$1:$AA$1998,10,FALSE)=0,IF(VLOOKUP($C287,'C'!$A$1:$AA$1998,13,FALSE)=0,IF(VLOOKUP($C287,'C'!$A$1:$AA$1998,16,FALSE)=0,VLOOKUP($C287,'C'!$A$1:$AA$1998,19,FALSE),VLOOKUP($C287,'C'!$A$1:$AA$1998,16,FALSE)),VLOOKUP($C287,'C'!$A$1:$AA$1998,13,FALSE)),VLOOKUP($C287,'C'!$A$1:$AA$1998,10,FALSE)),VLOOKUP($C287,'C'!$A$1:$AA$1998,7,FALSE)),VLOOKUP($C287,'C'!$A$1:$AA$1998,4,FALSE)),"")</f>
        <v/>
      </c>
      <c r="E287" s="4" t="str">
        <f>IFERROR(VLOOKUP($C287,'C'!$A$1:$AA$1998,2,FALSE),"")</f>
        <v/>
      </c>
      <c r="F287" s="4" t="str">
        <f>IFERROR(IF(VLOOKUP($C287,'C'!$A$1:$AA$1998,3,FALSE)=1,"&lt;",""),"")</f>
        <v/>
      </c>
      <c r="G287" s="4" t="str">
        <f>IFERROR(VLOOKUP($C287,'C'!$A$1:$AA$1998,5,FALSE),"")</f>
        <v/>
      </c>
      <c r="H287" s="4" t="str">
        <f>IFERROR(IF(VLOOKUP($C287,'C'!$A$1:$AA$1998,6,FALSE)=1,"&lt;",""),"")</f>
        <v/>
      </c>
      <c r="I287" s="4" t="str">
        <f>IFERROR(VLOOKUP($C287,'C'!$A$1:$AA$1998,8,FALSE), "")</f>
        <v/>
      </c>
      <c r="J287" s="4" t="str">
        <f>IFERROR(IF(VLOOKUP($C287,'C'!$A$1:$AA$1998,9,FALSE)=1,"&lt;",""),"")</f>
        <v/>
      </c>
      <c r="K287" s="4" t="str">
        <f>IFERROR(VLOOKUP($C287,'C'!$A$1:$AA$1998,11,FALSE),"")</f>
        <v/>
      </c>
      <c r="L287" s="4" t="str">
        <f>IFERROR(IF(VLOOKUP($C287,'C'!$A$1:$AA$1998,12,FALSE)=1,"&lt;",""),"")</f>
        <v/>
      </c>
      <c r="M287" s="4" t="str">
        <f>IFERROR(VLOOKUP($C287,'C'!$A$1:$AA$1998,14,FALSE),"")</f>
        <v/>
      </c>
      <c r="N287" s="4" t="str">
        <f>IFERROR(IF(VLOOKUP($C287,'C'!$A$1:$AA$1998,15,FALSE)=1,"&lt;",""),"")</f>
        <v/>
      </c>
      <c r="O287" s="4" t="str">
        <f>IFERROR(VLOOKUP($C287,'C'!$A$1:$AA$1998,17,FALSE),"")</f>
        <v/>
      </c>
      <c r="P287" s="4" t="str">
        <f>IFERROR(IF(VLOOKUP($C287,'C'!$A$1:$AA$1998,18,FALSE)=1,"&lt;",""),"")</f>
        <v/>
      </c>
      <c r="T287" s="4" t="str">
        <f t="shared" si="248"/>
        <v/>
      </c>
      <c r="U287" s="4" t="str">
        <f t="shared" si="249"/>
        <v/>
      </c>
      <c r="V287" s="4" t="str">
        <f t="shared" si="250"/>
        <v/>
      </c>
      <c r="W287" s="4" t="str">
        <f t="shared" si="251"/>
        <v/>
      </c>
      <c r="X287" s="4" t="str">
        <f t="shared" si="252"/>
        <v/>
      </c>
      <c r="Y287" s="4" t="str">
        <f t="shared" si="253"/>
        <v/>
      </c>
      <c r="Z287" s="4" t="str">
        <f t="shared" si="254"/>
        <v/>
      </c>
      <c r="AA287" s="4" t="str">
        <f t="shared" si="255"/>
        <v/>
      </c>
      <c r="AB287" s="4" t="str">
        <f t="shared" si="256"/>
        <v/>
      </c>
      <c r="AC287" s="4" t="str">
        <f t="shared" si="257"/>
        <v/>
      </c>
      <c r="AD287" s="4" t="str">
        <f t="shared" si="258"/>
        <v/>
      </c>
      <c r="AE287" s="4" t="str">
        <f t="shared" si="259"/>
        <v/>
      </c>
      <c r="AI287" s="4">
        <f>IFERROR(IF(VLOOKUP(B287,E!$B$1:$AZ$300,16,FALSE)=0,1000000,VLOOKUP(B287,E!$B$1:$AZ$300,16,FALSE)),1000000)</f>
        <v>1000000</v>
      </c>
      <c r="AO287" s="4" t="str">
        <f t="shared" si="261"/>
        <v/>
      </c>
      <c r="AR287" s="4" t="str">
        <f t="shared" si="237"/>
        <v/>
      </c>
      <c r="AU287" s="4" t="str">
        <f t="shared" si="238"/>
        <v/>
      </c>
      <c r="AX287" s="4" t="str">
        <f t="shared" si="239"/>
        <v/>
      </c>
      <c r="BA287" s="4" t="str">
        <f t="shared" si="240"/>
        <v/>
      </c>
      <c r="BD287" s="4" t="str">
        <f t="shared" si="241"/>
        <v/>
      </c>
      <c r="BJ287" s="4" t="str">
        <f t="shared" si="260"/>
        <v/>
      </c>
      <c r="BM287" s="4" t="str">
        <f t="shared" si="243"/>
        <v/>
      </c>
      <c r="BP287" s="4" t="str">
        <f t="shared" si="244"/>
        <v/>
      </c>
      <c r="BS287" s="4" t="str">
        <f t="shared" si="245"/>
        <v/>
      </c>
      <c r="BV287" s="4" t="str">
        <f t="shared" si="246"/>
        <v/>
      </c>
      <c r="BY287" s="4" t="str">
        <f t="shared" si="247"/>
        <v/>
      </c>
    </row>
    <row r="288" spans="1:77" x14ac:dyDescent="0.2">
      <c r="A288" s="4" t="s">
        <v>1664</v>
      </c>
      <c r="B288" s="4">
        <v>2336</v>
      </c>
      <c r="C288" s="4" t="str">
        <f t="shared" si="242"/>
        <v>urn:immetingen:parameter:id:2336</v>
      </c>
      <c r="D288" s="4" t="str">
        <f>IFERROR(IF(VLOOKUP($C288,'C'!$A$1:$AA$1998,4,FALSE)=0,IF(VLOOKUP($C288,'C'!$A$1:$AA$1998,7,FALSE)=0,IF(VLOOKUP($C288,'C'!$A$1:$AA$1998,10,FALSE)=0,IF(VLOOKUP($C288,'C'!$A$1:$AA$1998,13,FALSE)=0,IF(VLOOKUP($C288,'C'!$A$1:$AA$1998,16,FALSE)=0,VLOOKUP($C288,'C'!$A$1:$AA$1998,19,FALSE),VLOOKUP($C288,'C'!$A$1:$AA$1998,16,FALSE)),VLOOKUP($C288,'C'!$A$1:$AA$1998,13,FALSE)),VLOOKUP($C288,'C'!$A$1:$AA$1998,10,FALSE)),VLOOKUP($C288,'C'!$A$1:$AA$1998,7,FALSE)),VLOOKUP($C288,'C'!$A$1:$AA$1998,4,FALSE)),"")</f>
        <v/>
      </c>
      <c r="E288" s="4" t="str">
        <f>IFERROR(VLOOKUP($C288,'C'!$A$1:$AA$1998,2,FALSE),"")</f>
        <v/>
      </c>
      <c r="F288" s="4" t="str">
        <f>IFERROR(IF(VLOOKUP($C288,'C'!$A$1:$AA$1998,3,FALSE)=1,"&lt;",""),"")</f>
        <v/>
      </c>
      <c r="G288" s="4" t="str">
        <f>IFERROR(VLOOKUP($C288,'C'!$A$1:$AA$1998,5,FALSE),"")</f>
        <v/>
      </c>
      <c r="H288" s="4" t="str">
        <f>IFERROR(IF(VLOOKUP($C288,'C'!$A$1:$AA$1998,6,FALSE)=1,"&lt;",""),"")</f>
        <v/>
      </c>
      <c r="I288" s="4" t="str">
        <f>IFERROR(VLOOKUP($C288,'C'!$A$1:$AA$1998,8,FALSE), "")</f>
        <v/>
      </c>
      <c r="J288" s="4" t="str">
        <f>IFERROR(IF(VLOOKUP($C288,'C'!$A$1:$AA$1998,9,FALSE)=1,"&lt;",""),"")</f>
        <v/>
      </c>
      <c r="K288" s="4" t="str">
        <f>IFERROR(VLOOKUP($C288,'C'!$A$1:$AA$1998,11,FALSE),"")</f>
        <v/>
      </c>
      <c r="L288" s="4" t="str">
        <f>IFERROR(IF(VLOOKUP($C288,'C'!$A$1:$AA$1998,12,FALSE)=1,"&lt;",""),"")</f>
        <v/>
      </c>
      <c r="M288" s="4" t="str">
        <f>IFERROR(VLOOKUP($C288,'C'!$A$1:$AA$1998,14,FALSE),"")</f>
        <v/>
      </c>
      <c r="N288" s="4" t="str">
        <f>IFERROR(IF(VLOOKUP($C288,'C'!$A$1:$AA$1998,15,FALSE)=1,"&lt;",""),"")</f>
        <v/>
      </c>
      <c r="O288" s="4" t="str">
        <f>IFERROR(VLOOKUP($C288,'C'!$A$1:$AA$1998,17,FALSE),"")</f>
        <v/>
      </c>
      <c r="P288" s="4" t="str">
        <f>IFERROR(IF(VLOOKUP($C288,'C'!$A$1:$AA$1998,18,FALSE)=1,"&lt;",""),"")</f>
        <v/>
      </c>
      <c r="T288" s="4" t="str">
        <f t="shared" si="248"/>
        <v/>
      </c>
      <c r="U288" s="4" t="str">
        <f t="shared" si="249"/>
        <v/>
      </c>
      <c r="V288" s="4" t="str">
        <f t="shared" si="250"/>
        <v/>
      </c>
      <c r="W288" s="4" t="str">
        <f t="shared" si="251"/>
        <v/>
      </c>
      <c r="X288" s="4" t="str">
        <f t="shared" si="252"/>
        <v/>
      </c>
      <c r="Y288" s="4" t="str">
        <f t="shared" si="253"/>
        <v/>
      </c>
      <c r="Z288" s="4" t="str">
        <f t="shared" si="254"/>
        <v/>
      </c>
      <c r="AA288" s="4" t="str">
        <f t="shared" si="255"/>
        <v/>
      </c>
      <c r="AB288" s="4" t="str">
        <f t="shared" si="256"/>
        <v/>
      </c>
      <c r="AC288" s="4" t="str">
        <f t="shared" si="257"/>
        <v/>
      </c>
      <c r="AD288" s="4" t="str">
        <f t="shared" si="258"/>
        <v/>
      </c>
      <c r="AE288" s="4" t="str">
        <f t="shared" si="259"/>
        <v/>
      </c>
      <c r="AI288" s="4">
        <f>IFERROR(IF(VLOOKUP(B288,E!$B$1:$AZ$300,16,FALSE)=0,1000000,VLOOKUP(B288,E!$B$1:$AZ$300,16,FALSE)),1000000)</f>
        <v>1000000</v>
      </c>
      <c r="AO288" s="4" t="str">
        <f t="shared" si="261"/>
        <v/>
      </c>
      <c r="AR288" s="4" t="str">
        <f t="shared" si="237"/>
        <v/>
      </c>
      <c r="AU288" s="4" t="str">
        <f t="shared" si="238"/>
        <v/>
      </c>
      <c r="AX288" s="4" t="str">
        <f t="shared" si="239"/>
        <v/>
      </c>
      <c r="BA288" s="4" t="str">
        <f t="shared" si="240"/>
        <v/>
      </c>
      <c r="BD288" s="4" t="str">
        <f t="shared" si="241"/>
        <v/>
      </c>
      <c r="BJ288" s="4" t="str">
        <f t="shared" si="260"/>
        <v/>
      </c>
      <c r="BM288" s="4" t="str">
        <f t="shared" si="243"/>
        <v/>
      </c>
      <c r="BP288" s="4" t="str">
        <f t="shared" si="244"/>
        <v/>
      </c>
      <c r="BS288" s="4" t="str">
        <f t="shared" si="245"/>
        <v/>
      </c>
      <c r="BV288" s="4" t="str">
        <f t="shared" si="246"/>
        <v/>
      </c>
      <c r="BY288" s="4" t="str">
        <f t="shared" si="247"/>
        <v/>
      </c>
    </row>
    <row r="289" spans="1:77" x14ac:dyDescent="0.2">
      <c r="A289" s="4" t="s">
        <v>1852</v>
      </c>
      <c r="B289" s="4">
        <v>2337</v>
      </c>
      <c r="C289" s="4" t="str">
        <f t="shared" si="242"/>
        <v>urn:immetingen:parameter:id:2337</v>
      </c>
      <c r="D289" s="4" t="str">
        <f>IFERROR(IF(VLOOKUP($C289,'C'!$A$1:$AA$1998,4,FALSE)=0,IF(VLOOKUP($C289,'C'!$A$1:$AA$1998,7,FALSE)=0,IF(VLOOKUP($C289,'C'!$A$1:$AA$1998,10,FALSE)=0,IF(VLOOKUP($C289,'C'!$A$1:$AA$1998,13,FALSE)=0,IF(VLOOKUP($C289,'C'!$A$1:$AA$1998,16,FALSE)=0,VLOOKUP($C289,'C'!$A$1:$AA$1998,19,FALSE),VLOOKUP($C289,'C'!$A$1:$AA$1998,16,FALSE)),VLOOKUP($C289,'C'!$A$1:$AA$1998,13,FALSE)),VLOOKUP($C289,'C'!$A$1:$AA$1998,10,FALSE)),VLOOKUP($C289,'C'!$A$1:$AA$1998,7,FALSE)),VLOOKUP($C289,'C'!$A$1:$AA$1998,4,FALSE)),"")</f>
        <v/>
      </c>
      <c r="E289" s="4" t="str">
        <f>IFERROR(VLOOKUP($C289,'C'!$A$1:$AA$1998,2,FALSE),"")</f>
        <v/>
      </c>
      <c r="F289" s="4" t="str">
        <f>IFERROR(IF(VLOOKUP($C289,'C'!$A$1:$AA$1998,3,FALSE)=1,"&lt;",""),"")</f>
        <v/>
      </c>
      <c r="G289" s="4" t="str">
        <f>IFERROR(VLOOKUP($C289,'C'!$A$1:$AA$1998,5,FALSE),"")</f>
        <v/>
      </c>
      <c r="H289" s="4" t="str">
        <f>IFERROR(IF(VLOOKUP($C289,'C'!$A$1:$AA$1998,6,FALSE)=1,"&lt;",""),"")</f>
        <v/>
      </c>
      <c r="I289" s="4" t="str">
        <f>IFERROR(VLOOKUP($C289,'C'!$A$1:$AA$1998,8,FALSE), "")</f>
        <v/>
      </c>
      <c r="J289" s="4" t="str">
        <f>IFERROR(IF(VLOOKUP($C289,'C'!$A$1:$AA$1998,9,FALSE)=1,"&lt;",""),"")</f>
        <v/>
      </c>
      <c r="K289" s="4" t="str">
        <f>IFERROR(VLOOKUP($C289,'C'!$A$1:$AA$1998,11,FALSE),"")</f>
        <v/>
      </c>
      <c r="L289" s="4" t="str">
        <f>IFERROR(IF(VLOOKUP($C289,'C'!$A$1:$AA$1998,12,FALSE)=1,"&lt;",""),"")</f>
        <v/>
      </c>
      <c r="M289" s="4" t="str">
        <f>IFERROR(VLOOKUP($C289,'C'!$A$1:$AA$1998,14,FALSE),"")</f>
        <v/>
      </c>
      <c r="N289" s="4" t="str">
        <f>IFERROR(IF(VLOOKUP($C289,'C'!$A$1:$AA$1998,15,FALSE)=1,"&lt;",""),"")</f>
        <v/>
      </c>
      <c r="O289" s="4" t="str">
        <f>IFERROR(VLOOKUP($C289,'C'!$A$1:$AA$1998,17,FALSE),"")</f>
        <v/>
      </c>
      <c r="P289" s="4" t="str">
        <f>IFERROR(IF(VLOOKUP($C289,'C'!$A$1:$AA$1998,18,FALSE)=1,"&lt;",""),"")</f>
        <v/>
      </c>
      <c r="T289" s="4" t="str">
        <f t="shared" si="248"/>
        <v/>
      </c>
      <c r="U289" s="4" t="str">
        <f t="shared" si="249"/>
        <v/>
      </c>
      <c r="V289" s="4" t="str">
        <f t="shared" si="250"/>
        <v/>
      </c>
      <c r="W289" s="4" t="str">
        <f t="shared" si="251"/>
        <v/>
      </c>
      <c r="X289" s="4" t="str">
        <f t="shared" si="252"/>
        <v/>
      </c>
      <c r="Y289" s="4" t="str">
        <f t="shared" si="253"/>
        <v/>
      </c>
      <c r="Z289" s="4" t="str">
        <f t="shared" si="254"/>
        <v/>
      </c>
      <c r="AA289" s="4" t="str">
        <f t="shared" si="255"/>
        <v/>
      </c>
      <c r="AB289" s="4" t="str">
        <f t="shared" si="256"/>
        <v/>
      </c>
      <c r="AC289" s="4" t="str">
        <f t="shared" si="257"/>
        <v/>
      </c>
      <c r="AD289" s="4" t="str">
        <f t="shared" si="258"/>
        <v/>
      </c>
      <c r="AE289" s="4" t="str">
        <f t="shared" si="259"/>
        <v/>
      </c>
      <c r="AI289" s="4">
        <f>IFERROR(IF(VLOOKUP(B289,E!$B$1:$AZ$300,16,FALSE)=0,1000000,VLOOKUP(B289,E!$B$1:$AZ$300,16,FALSE)),1000000)</f>
        <v>1000000</v>
      </c>
      <c r="AO289" s="4" t="str">
        <f t="shared" si="261"/>
        <v/>
      </c>
      <c r="AR289" s="4" t="str">
        <f t="shared" si="237"/>
        <v/>
      </c>
      <c r="AU289" s="4" t="str">
        <f t="shared" si="238"/>
        <v/>
      </c>
      <c r="AX289" s="4" t="str">
        <f t="shared" si="239"/>
        <v/>
      </c>
      <c r="BA289" s="4" t="str">
        <f t="shared" si="240"/>
        <v/>
      </c>
      <c r="BD289" s="4" t="str">
        <f t="shared" si="241"/>
        <v/>
      </c>
      <c r="BJ289" s="4" t="str">
        <f t="shared" si="260"/>
        <v/>
      </c>
      <c r="BM289" s="4" t="str">
        <f t="shared" si="243"/>
        <v/>
      </c>
      <c r="BP289" s="4" t="str">
        <f t="shared" si="244"/>
        <v/>
      </c>
      <c r="BS289" s="4" t="str">
        <f t="shared" si="245"/>
        <v/>
      </c>
      <c r="BV289" s="4" t="str">
        <f t="shared" si="246"/>
        <v/>
      </c>
      <c r="BY289" s="4" t="str">
        <f t="shared" si="247"/>
        <v/>
      </c>
    </row>
    <row r="290" spans="1:77" x14ac:dyDescent="0.2">
      <c r="A290" s="4" t="s">
        <v>1665</v>
      </c>
      <c r="B290" s="4">
        <v>2338</v>
      </c>
      <c r="C290" s="4" t="str">
        <f t="shared" si="242"/>
        <v>urn:immetingen:parameter:id:2338</v>
      </c>
      <c r="D290" s="4" t="str">
        <f>IFERROR(IF(VLOOKUP($C290,'C'!$A$1:$AA$1998,4,FALSE)=0,IF(VLOOKUP($C290,'C'!$A$1:$AA$1998,7,FALSE)=0,IF(VLOOKUP($C290,'C'!$A$1:$AA$1998,10,FALSE)=0,IF(VLOOKUP($C290,'C'!$A$1:$AA$1998,13,FALSE)=0,IF(VLOOKUP($C290,'C'!$A$1:$AA$1998,16,FALSE)=0,VLOOKUP($C290,'C'!$A$1:$AA$1998,19,FALSE),VLOOKUP($C290,'C'!$A$1:$AA$1998,16,FALSE)),VLOOKUP($C290,'C'!$A$1:$AA$1998,13,FALSE)),VLOOKUP($C290,'C'!$A$1:$AA$1998,10,FALSE)),VLOOKUP($C290,'C'!$A$1:$AA$1998,7,FALSE)),VLOOKUP($C290,'C'!$A$1:$AA$1998,4,FALSE)),"")</f>
        <v/>
      </c>
      <c r="E290" s="4" t="str">
        <f>IFERROR(VLOOKUP($C290,'C'!$A$1:$AA$1998,2,FALSE),"")</f>
        <v/>
      </c>
      <c r="F290" s="4" t="str">
        <f>IFERROR(IF(VLOOKUP($C290,'C'!$A$1:$AA$1998,3,FALSE)=1,"&lt;",""),"")</f>
        <v/>
      </c>
      <c r="G290" s="4" t="str">
        <f>IFERROR(VLOOKUP($C290,'C'!$A$1:$AA$1998,5,FALSE),"")</f>
        <v/>
      </c>
      <c r="H290" s="4" t="str">
        <f>IFERROR(IF(VLOOKUP($C290,'C'!$A$1:$AA$1998,6,FALSE)=1,"&lt;",""),"")</f>
        <v/>
      </c>
      <c r="I290" s="4" t="str">
        <f>IFERROR(VLOOKUP($C290,'C'!$A$1:$AA$1998,8,FALSE), "")</f>
        <v/>
      </c>
      <c r="J290" s="4" t="str">
        <f>IFERROR(IF(VLOOKUP($C290,'C'!$A$1:$AA$1998,9,FALSE)=1,"&lt;",""),"")</f>
        <v/>
      </c>
      <c r="K290" s="4" t="str">
        <f>IFERROR(VLOOKUP($C290,'C'!$A$1:$AA$1998,11,FALSE),"")</f>
        <v/>
      </c>
      <c r="L290" s="4" t="str">
        <f>IFERROR(IF(VLOOKUP($C290,'C'!$A$1:$AA$1998,12,FALSE)=1,"&lt;",""),"")</f>
        <v/>
      </c>
      <c r="M290" s="4" t="str">
        <f>IFERROR(VLOOKUP($C290,'C'!$A$1:$AA$1998,14,FALSE),"")</f>
        <v/>
      </c>
      <c r="N290" s="4" t="str">
        <f>IFERROR(IF(VLOOKUP($C290,'C'!$A$1:$AA$1998,15,FALSE)=1,"&lt;",""),"")</f>
        <v/>
      </c>
      <c r="O290" s="4" t="str">
        <f>IFERROR(VLOOKUP($C290,'C'!$A$1:$AA$1998,17,FALSE),"")</f>
        <v/>
      </c>
      <c r="P290" s="4" t="str">
        <f>IFERROR(IF(VLOOKUP($C290,'C'!$A$1:$AA$1998,18,FALSE)=1,"&lt;",""),"")</f>
        <v/>
      </c>
      <c r="T290" s="4" t="str">
        <f t="shared" si="248"/>
        <v/>
      </c>
      <c r="U290" s="4" t="str">
        <f t="shared" si="249"/>
        <v/>
      </c>
      <c r="V290" s="4" t="str">
        <f t="shared" si="250"/>
        <v/>
      </c>
      <c r="W290" s="4" t="str">
        <f t="shared" si="251"/>
        <v/>
      </c>
      <c r="X290" s="4" t="str">
        <f t="shared" si="252"/>
        <v/>
      </c>
      <c r="Y290" s="4" t="str">
        <f t="shared" si="253"/>
        <v/>
      </c>
      <c r="Z290" s="4" t="str">
        <f t="shared" si="254"/>
        <v/>
      </c>
      <c r="AA290" s="4" t="str">
        <f t="shared" si="255"/>
        <v/>
      </c>
      <c r="AB290" s="4" t="str">
        <f t="shared" si="256"/>
        <v/>
      </c>
      <c r="AC290" s="4" t="str">
        <f t="shared" si="257"/>
        <v/>
      </c>
      <c r="AD290" s="4" t="str">
        <f t="shared" si="258"/>
        <v/>
      </c>
      <c r="AE290" s="4" t="str">
        <f t="shared" si="259"/>
        <v/>
      </c>
      <c r="AI290" s="4">
        <f>IFERROR(IF(VLOOKUP(B290,E!$B$1:$AZ$300,16,FALSE)=0,1000000,VLOOKUP(B290,E!$B$1:$AZ$300,16,FALSE)),1000000)</f>
        <v>1000000</v>
      </c>
      <c r="AO290" s="4" t="str">
        <f t="shared" si="261"/>
        <v/>
      </c>
      <c r="AR290" s="4" t="str">
        <f t="shared" si="237"/>
        <v/>
      </c>
      <c r="AU290" s="4" t="str">
        <f t="shared" si="238"/>
        <v/>
      </c>
      <c r="AX290" s="4" t="str">
        <f t="shared" si="239"/>
        <v/>
      </c>
      <c r="BA290" s="4" t="str">
        <f t="shared" si="240"/>
        <v/>
      </c>
      <c r="BD290" s="4" t="str">
        <f t="shared" si="241"/>
        <v/>
      </c>
      <c r="BJ290" s="4" t="str">
        <f t="shared" si="260"/>
        <v/>
      </c>
      <c r="BM290" s="4" t="str">
        <f t="shared" si="243"/>
        <v/>
      </c>
      <c r="BP290" s="4" t="str">
        <f t="shared" si="244"/>
        <v/>
      </c>
      <c r="BS290" s="4" t="str">
        <f t="shared" si="245"/>
        <v/>
      </c>
      <c r="BV290" s="4" t="str">
        <f t="shared" si="246"/>
        <v/>
      </c>
      <c r="BY290" s="4" t="str">
        <f t="shared" si="247"/>
        <v/>
      </c>
    </row>
    <row r="291" spans="1:77" x14ac:dyDescent="0.2">
      <c r="A291" s="4" t="s">
        <v>1666</v>
      </c>
      <c r="B291" s="4">
        <v>459</v>
      </c>
      <c r="C291" s="4" t="str">
        <f t="shared" si="242"/>
        <v>urn:immetingen:parameter:id:459</v>
      </c>
      <c r="D291" s="4" t="str">
        <f>IFERROR(IF(VLOOKUP($C291,'C'!$A$1:$AA$1998,4,FALSE)=0,IF(VLOOKUP($C291,'C'!$A$1:$AA$1998,7,FALSE)=0,IF(VLOOKUP($C291,'C'!$A$1:$AA$1998,10,FALSE)=0,IF(VLOOKUP($C291,'C'!$A$1:$AA$1998,13,FALSE)=0,IF(VLOOKUP($C291,'C'!$A$1:$AA$1998,16,FALSE)=0,VLOOKUP($C291,'C'!$A$1:$AA$1998,19,FALSE),VLOOKUP($C291,'C'!$A$1:$AA$1998,16,FALSE)),VLOOKUP($C291,'C'!$A$1:$AA$1998,13,FALSE)),VLOOKUP($C291,'C'!$A$1:$AA$1998,10,FALSE)),VLOOKUP($C291,'C'!$A$1:$AA$1998,7,FALSE)),VLOOKUP($C291,'C'!$A$1:$AA$1998,4,FALSE)),"")</f>
        <v/>
      </c>
      <c r="E291" s="4" t="str">
        <f>IFERROR(VLOOKUP($C291,'C'!$A$1:$AA$1998,2,FALSE),"")</f>
        <v/>
      </c>
      <c r="F291" s="4" t="str">
        <f>IFERROR(IF(VLOOKUP($C291,'C'!$A$1:$AA$1998,3,FALSE)=1,"&lt;",""),"")</f>
        <v/>
      </c>
      <c r="G291" s="4" t="str">
        <f>IFERROR(VLOOKUP($C291,'C'!$A$1:$AA$1998,5,FALSE),"")</f>
        <v/>
      </c>
      <c r="H291" s="4" t="str">
        <f>IFERROR(IF(VLOOKUP($C291,'C'!$A$1:$AA$1998,6,FALSE)=1,"&lt;",""),"")</f>
        <v/>
      </c>
      <c r="I291" s="4" t="str">
        <f>IFERROR(VLOOKUP($C291,'C'!$A$1:$AA$1998,8,FALSE), "")</f>
        <v/>
      </c>
      <c r="J291" s="4" t="str">
        <f>IFERROR(IF(VLOOKUP($C291,'C'!$A$1:$AA$1998,9,FALSE)=1,"&lt;",""),"")</f>
        <v/>
      </c>
      <c r="K291" s="4" t="str">
        <f>IFERROR(VLOOKUP($C291,'C'!$A$1:$AA$1998,11,FALSE),"")</f>
        <v/>
      </c>
      <c r="L291" s="4" t="str">
        <f>IFERROR(IF(VLOOKUP($C291,'C'!$A$1:$AA$1998,12,FALSE)=1,"&lt;",""),"")</f>
        <v/>
      </c>
      <c r="M291" s="4" t="str">
        <f>IFERROR(VLOOKUP($C291,'C'!$A$1:$AA$1998,14,FALSE),"")</f>
        <v/>
      </c>
      <c r="N291" s="4" t="str">
        <f>IFERROR(IF(VLOOKUP($C291,'C'!$A$1:$AA$1998,15,FALSE)=1,"&lt;",""),"")</f>
        <v/>
      </c>
      <c r="O291" s="4" t="str">
        <f>IFERROR(VLOOKUP($C291,'C'!$A$1:$AA$1998,17,FALSE),"")</f>
        <v/>
      </c>
      <c r="P291" s="4" t="str">
        <f>IFERROR(IF(VLOOKUP($C291,'C'!$A$1:$AA$1998,18,FALSE)=1,"&lt;",""),"")</f>
        <v/>
      </c>
      <c r="T291" s="4" t="str">
        <f t="shared" si="248"/>
        <v/>
      </c>
      <c r="U291" s="4" t="str">
        <f t="shared" si="249"/>
        <v/>
      </c>
      <c r="V291" s="4" t="str">
        <f t="shared" si="250"/>
        <v/>
      </c>
      <c r="W291" s="4" t="str">
        <f t="shared" si="251"/>
        <v/>
      </c>
      <c r="X291" s="4" t="str">
        <f t="shared" si="252"/>
        <v/>
      </c>
      <c r="Y291" s="4" t="str">
        <f t="shared" si="253"/>
        <v/>
      </c>
      <c r="Z291" s="4" t="str">
        <f t="shared" si="254"/>
        <v/>
      </c>
      <c r="AA291" s="4" t="str">
        <f t="shared" si="255"/>
        <v/>
      </c>
      <c r="AB291" s="4" t="str">
        <f t="shared" si="256"/>
        <v/>
      </c>
      <c r="AC291" s="4" t="str">
        <f t="shared" si="257"/>
        <v/>
      </c>
      <c r="AD291" s="4" t="str">
        <f t="shared" si="258"/>
        <v/>
      </c>
      <c r="AE291" s="4" t="str">
        <f t="shared" si="259"/>
        <v/>
      </c>
      <c r="AI291" s="4">
        <f>IFERROR(IF(VLOOKUP(B291,E!$B$1:$AZ$300,16,FALSE)=0,1000000,VLOOKUP(B291,E!$B$1:$AZ$300,16,FALSE)),1000000)</f>
        <v>1000000</v>
      </c>
      <c r="AO291" s="4" t="str">
        <f t="shared" si="261"/>
        <v/>
      </c>
      <c r="AR291" s="4" t="str">
        <f t="shared" si="237"/>
        <v/>
      </c>
      <c r="AU291" s="4" t="str">
        <f t="shared" si="238"/>
        <v/>
      </c>
      <c r="AX291" s="4" t="str">
        <f t="shared" si="239"/>
        <v/>
      </c>
      <c r="BA291" s="4" t="str">
        <f t="shared" si="240"/>
        <v/>
      </c>
      <c r="BD291" s="4" t="str">
        <f t="shared" si="241"/>
        <v/>
      </c>
      <c r="BJ291" s="4" t="str">
        <f t="shared" si="260"/>
        <v/>
      </c>
      <c r="BM291" s="4" t="str">
        <f t="shared" si="243"/>
        <v/>
      </c>
      <c r="BP291" s="4" t="str">
        <f t="shared" si="244"/>
        <v/>
      </c>
      <c r="BS291" s="4" t="str">
        <f t="shared" si="245"/>
        <v/>
      </c>
      <c r="BV291" s="4" t="str">
        <f t="shared" si="246"/>
        <v/>
      </c>
      <c r="BY291" s="4" t="str">
        <f t="shared" si="247"/>
        <v/>
      </c>
    </row>
    <row r="292" spans="1:77" x14ac:dyDescent="0.2">
      <c r="A292" s="4" t="s">
        <v>1667</v>
      </c>
      <c r="B292" s="4">
        <v>594</v>
      </c>
      <c r="C292" s="4" t="str">
        <f t="shared" si="242"/>
        <v>urn:immetingen:parameter:id:594</v>
      </c>
      <c r="D292" s="4" t="str">
        <f>IFERROR(IF(VLOOKUP($C292,'C'!$A$1:$AA$1998,4,FALSE)=0,IF(VLOOKUP($C292,'C'!$A$1:$AA$1998,7,FALSE)=0,IF(VLOOKUP($C292,'C'!$A$1:$AA$1998,10,FALSE)=0,IF(VLOOKUP($C292,'C'!$A$1:$AA$1998,13,FALSE)=0,IF(VLOOKUP($C292,'C'!$A$1:$AA$1998,16,FALSE)=0,VLOOKUP($C292,'C'!$A$1:$AA$1998,19,FALSE),VLOOKUP($C292,'C'!$A$1:$AA$1998,16,FALSE)),VLOOKUP($C292,'C'!$A$1:$AA$1998,13,FALSE)),VLOOKUP($C292,'C'!$A$1:$AA$1998,10,FALSE)),VLOOKUP($C292,'C'!$A$1:$AA$1998,7,FALSE)),VLOOKUP($C292,'C'!$A$1:$AA$1998,4,FALSE)),"")</f>
        <v/>
      </c>
      <c r="E292" s="4" t="str">
        <f>IFERROR(VLOOKUP($C292,'C'!$A$1:$AA$1998,2,FALSE),"")</f>
        <v/>
      </c>
      <c r="F292" s="4" t="str">
        <f>IFERROR(IF(VLOOKUP($C292,'C'!$A$1:$AA$1998,3,FALSE)=1,"&lt;",""),"")</f>
        <v/>
      </c>
      <c r="G292" s="4" t="str">
        <f>IFERROR(VLOOKUP($C292,'C'!$A$1:$AA$1998,5,FALSE),"")</f>
        <v/>
      </c>
      <c r="H292" s="4" t="str">
        <f>IFERROR(IF(VLOOKUP($C292,'C'!$A$1:$AA$1998,6,FALSE)=1,"&lt;",""),"")</f>
        <v/>
      </c>
      <c r="I292" s="4" t="str">
        <f>IFERROR(VLOOKUP($C292,'C'!$A$1:$AA$1998,8,FALSE), "")</f>
        <v/>
      </c>
      <c r="J292" s="4" t="str">
        <f>IFERROR(IF(VLOOKUP($C292,'C'!$A$1:$AA$1998,9,FALSE)=1,"&lt;",""),"")</f>
        <v/>
      </c>
      <c r="K292" s="4" t="str">
        <f>IFERROR(VLOOKUP($C292,'C'!$A$1:$AA$1998,11,FALSE),"")</f>
        <v/>
      </c>
      <c r="L292" s="4" t="str">
        <f>IFERROR(IF(VLOOKUP($C292,'C'!$A$1:$AA$1998,12,FALSE)=1,"&lt;",""),"")</f>
        <v/>
      </c>
      <c r="M292" s="4" t="str">
        <f>IFERROR(VLOOKUP($C292,'C'!$A$1:$AA$1998,14,FALSE),"")</f>
        <v/>
      </c>
      <c r="N292" s="4" t="str">
        <f>IFERROR(IF(VLOOKUP($C292,'C'!$A$1:$AA$1998,15,FALSE)=1,"&lt;",""),"")</f>
        <v/>
      </c>
      <c r="O292" s="4" t="str">
        <f>IFERROR(VLOOKUP($C292,'C'!$A$1:$AA$1998,17,FALSE),"")</f>
        <v/>
      </c>
      <c r="P292" s="4" t="str">
        <f>IFERROR(IF(VLOOKUP($C292,'C'!$A$1:$AA$1998,18,FALSE)=1,"&lt;",""),"")</f>
        <v/>
      </c>
      <c r="T292" s="4" t="str">
        <f t="shared" si="248"/>
        <v/>
      </c>
      <c r="U292" s="4" t="str">
        <f t="shared" si="249"/>
        <v/>
      </c>
      <c r="V292" s="4" t="str">
        <f t="shared" si="250"/>
        <v/>
      </c>
      <c r="W292" s="4" t="str">
        <f t="shared" si="251"/>
        <v/>
      </c>
      <c r="X292" s="4" t="str">
        <f t="shared" si="252"/>
        <v/>
      </c>
      <c r="Y292" s="4" t="str">
        <f t="shared" si="253"/>
        <v/>
      </c>
      <c r="Z292" s="4" t="str">
        <f t="shared" si="254"/>
        <v/>
      </c>
      <c r="AA292" s="4" t="str">
        <f t="shared" si="255"/>
        <v/>
      </c>
      <c r="AB292" s="4" t="str">
        <f t="shared" si="256"/>
        <v/>
      </c>
      <c r="AC292" s="4" t="str">
        <f t="shared" si="257"/>
        <v/>
      </c>
      <c r="AD292" s="4" t="str">
        <f t="shared" si="258"/>
        <v/>
      </c>
      <c r="AE292" s="4" t="str">
        <f t="shared" si="259"/>
        <v/>
      </c>
      <c r="AI292" s="4">
        <f>IFERROR(IF(VLOOKUP(B292,E!$B$1:$AZ$300,16,FALSE)=0,1000000,VLOOKUP(B292,E!$B$1:$AZ$300,16,FALSE)),1000000)</f>
        <v>1000000</v>
      </c>
      <c r="AO292" s="4" t="str">
        <f t="shared" si="261"/>
        <v/>
      </c>
      <c r="AR292" s="4" t="str">
        <f t="shared" si="237"/>
        <v/>
      </c>
      <c r="AU292" s="4" t="str">
        <f t="shared" si="238"/>
        <v/>
      </c>
      <c r="AX292" s="4" t="str">
        <f t="shared" si="239"/>
        <v/>
      </c>
      <c r="BA292" s="4" t="str">
        <f t="shared" si="240"/>
        <v/>
      </c>
      <c r="BD292" s="4" t="str">
        <f t="shared" si="241"/>
        <v/>
      </c>
      <c r="BJ292" s="4" t="str">
        <f t="shared" si="260"/>
        <v/>
      </c>
      <c r="BM292" s="4" t="str">
        <f t="shared" si="243"/>
        <v/>
      </c>
      <c r="BP292" s="4" t="str">
        <f t="shared" si="244"/>
        <v/>
      </c>
      <c r="BS292" s="4" t="str">
        <f t="shared" si="245"/>
        <v/>
      </c>
      <c r="BV292" s="4" t="str">
        <f t="shared" si="246"/>
        <v/>
      </c>
      <c r="BY292" s="4" t="str">
        <f t="shared" si="247"/>
        <v/>
      </c>
    </row>
    <row r="293" spans="1:77" x14ac:dyDescent="0.2">
      <c r="A293" s="4" t="s">
        <v>1853</v>
      </c>
      <c r="B293" s="4">
        <v>2339</v>
      </c>
      <c r="C293" s="4" t="str">
        <f t="shared" si="242"/>
        <v>urn:immetingen:parameter:id:2339</v>
      </c>
      <c r="D293" s="4" t="str">
        <f>IFERROR(IF(VLOOKUP($C293,'C'!$A$1:$AA$1998,4,FALSE)=0,IF(VLOOKUP($C293,'C'!$A$1:$AA$1998,7,FALSE)=0,IF(VLOOKUP($C293,'C'!$A$1:$AA$1998,10,FALSE)=0,IF(VLOOKUP($C293,'C'!$A$1:$AA$1998,13,FALSE)=0,IF(VLOOKUP($C293,'C'!$A$1:$AA$1998,16,FALSE)=0,VLOOKUP($C293,'C'!$A$1:$AA$1998,19,FALSE),VLOOKUP($C293,'C'!$A$1:$AA$1998,16,FALSE)),VLOOKUP($C293,'C'!$A$1:$AA$1998,13,FALSE)),VLOOKUP($C293,'C'!$A$1:$AA$1998,10,FALSE)),VLOOKUP($C293,'C'!$A$1:$AA$1998,7,FALSE)),VLOOKUP($C293,'C'!$A$1:$AA$1998,4,FALSE)),"")</f>
        <v/>
      </c>
      <c r="E293" s="4" t="str">
        <f>IFERROR(VLOOKUP($C293,'C'!$A$1:$AA$1998,2,FALSE),"")</f>
        <v/>
      </c>
      <c r="F293" s="4" t="str">
        <f>IFERROR(IF(VLOOKUP($C293,'C'!$A$1:$AA$1998,3,FALSE)=1,"&lt;",""),"")</f>
        <v/>
      </c>
      <c r="G293" s="4" t="str">
        <f>IFERROR(VLOOKUP($C293,'C'!$A$1:$AA$1998,5,FALSE),"")</f>
        <v/>
      </c>
      <c r="H293" s="4" t="str">
        <f>IFERROR(IF(VLOOKUP($C293,'C'!$A$1:$AA$1998,6,FALSE)=1,"&lt;",""),"")</f>
        <v/>
      </c>
      <c r="I293" s="4" t="str">
        <f>IFERROR(VLOOKUP($C293,'C'!$A$1:$AA$1998,8,FALSE), "")</f>
        <v/>
      </c>
      <c r="J293" s="4" t="str">
        <f>IFERROR(IF(VLOOKUP($C293,'C'!$A$1:$AA$1998,9,FALSE)=1,"&lt;",""),"")</f>
        <v/>
      </c>
      <c r="K293" s="4" t="str">
        <f>IFERROR(VLOOKUP($C293,'C'!$A$1:$AA$1998,11,FALSE),"")</f>
        <v/>
      </c>
      <c r="L293" s="4" t="str">
        <f>IFERROR(IF(VLOOKUP($C293,'C'!$A$1:$AA$1998,12,FALSE)=1,"&lt;",""),"")</f>
        <v/>
      </c>
      <c r="M293" s="4" t="str">
        <f>IFERROR(VLOOKUP($C293,'C'!$A$1:$AA$1998,14,FALSE),"")</f>
        <v/>
      </c>
      <c r="N293" s="4" t="str">
        <f>IFERROR(IF(VLOOKUP($C293,'C'!$A$1:$AA$1998,15,FALSE)=1,"&lt;",""),"")</f>
        <v/>
      </c>
      <c r="O293" s="4" t="str">
        <f>IFERROR(VLOOKUP($C293,'C'!$A$1:$AA$1998,17,FALSE),"")</f>
        <v/>
      </c>
      <c r="P293" s="4" t="str">
        <f>IFERROR(IF(VLOOKUP($C293,'C'!$A$1:$AA$1998,18,FALSE)=1,"&lt;",""),"")</f>
        <v/>
      </c>
      <c r="T293" s="4" t="str">
        <f t="shared" si="248"/>
        <v/>
      </c>
      <c r="U293" s="4" t="str">
        <f t="shared" si="249"/>
        <v/>
      </c>
      <c r="V293" s="4" t="str">
        <f t="shared" si="250"/>
        <v/>
      </c>
      <c r="W293" s="4" t="str">
        <f t="shared" si="251"/>
        <v/>
      </c>
      <c r="X293" s="4" t="str">
        <f t="shared" si="252"/>
        <v/>
      </c>
      <c r="Y293" s="4" t="str">
        <f t="shared" si="253"/>
        <v/>
      </c>
      <c r="Z293" s="4" t="str">
        <f t="shared" si="254"/>
        <v/>
      </c>
      <c r="AA293" s="4" t="str">
        <f t="shared" si="255"/>
        <v/>
      </c>
      <c r="AB293" s="4" t="str">
        <f t="shared" si="256"/>
        <v/>
      </c>
      <c r="AC293" s="4" t="str">
        <f t="shared" si="257"/>
        <v/>
      </c>
      <c r="AD293" s="4" t="str">
        <f t="shared" si="258"/>
        <v/>
      </c>
      <c r="AE293" s="4" t="str">
        <f t="shared" si="259"/>
        <v/>
      </c>
      <c r="AI293" s="4">
        <f>IFERROR(IF(VLOOKUP(B293,E!$B$1:$AZ$300,16,FALSE)=0,1000000,VLOOKUP(B293,E!$B$1:$AZ$300,16,FALSE)),1000000)</f>
        <v>1000000</v>
      </c>
      <c r="AO293" s="4" t="str">
        <f t="shared" si="261"/>
        <v/>
      </c>
      <c r="AR293" s="4" t="str">
        <f t="shared" si="237"/>
        <v/>
      </c>
      <c r="AU293" s="4" t="str">
        <f t="shared" si="238"/>
        <v/>
      </c>
      <c r="AX293" s="4" t="str">
        <f t="shared" si="239"/>
        <v/>
      </c>
      <c r="BA293" s="4" t="str">
        <f t="shared" si="240"/>
        <v/>
      </c>
      <c r="BD293" s="4" t="str">
        <f t="shared" si="241"/>
        <v/>
      </c>
      <c r="BJ293" s="4" t="str">
        <f t="shared" si="260"/>
        <v/>
      </c>
      <c r="BM293" s="4" t="str">
        <f t="shared" si="243"/>
        <v/>
      </c>
      <c r="BP293" s="4" t="str">
        <f t="shared" si="244"/>
        <v/>
      </c>
      <c r="BS293" s="4" t="str">
        <f t="shared" si="245"/>
        <v/>
      </c>
      <c r="BV293" s="4" t="str">
        <f t="shared" si="246"/>
        <v/>
      </c>
      <c r="BY293" s="4" t="str">
        <f t="shared" si="247"/>
        <v/>
      </c>
    </row>
    <row r="294" spans="1:77" x14ac:dyDescent="0.2">
      <c r="A294" s="4" t="s">
        <v>1668</v>
      </c>
      <c r="B294" s="4">
        <v>909</v>
      </c>
      <c r="C294" s="4" t="str">
        <f t="shared" si="242"/>
        <v>urn:immetingen:parameter:id:909</v>
      </c>
      <c r="D294" s="4" t="str">
        <f>IFERROR(IF(VLOOKUP($C294,'C'!$A$1:$AA$1998,4,FALSE)=0,IF(VLOOKUP($C294,'C'!$A$1:$AA$1998,7,FALSE)=0,IF(VLOOKUP($C294,'C'!$A$1:$AA$1998,10,FALSE)=0,IF(VLOOKUP($C294,'C'!$A$1:$AA$1998,13,FALSE)=0,IF(VLOOKUP($C294,'C'!$A$1:$AA$1998,16,FALSE)=0,VLOOKUP($C294,'C'!$A$1:$AA$1998,19,FALSE),VLOOKUP($C294,'C'!$A$1:$AA$1998,16,FALSE)),VLOOKUP($C294,'C'!$A$1:$AA$1998,13,FALSE)),VLOOKUP($C294,'C'!$A$1:$AA$1998,10,FALSE)),VLOOKUP($C294,'C'!$A$1:$AA$1998,7,FALSE)),VLOOKUP($C294,'C'!$A$1:$AA$1998,4,FALSE)),"")</f>
        <v/>
      </c>
      <c r="E294" s="4" t="str">
        <f>IFERROR(VLOOKUP($C294,'C'!$A$1:$AA$1998,2,FALSE),"")</f>
        <v/>
      </c>
      <c r="F294" s="4" t="str">
        <f>IFERROR(IF(VLOOKUP($C294,'C'!$A$1:$AA$1998,3,FALSE)=1,"&lt;",""),"")</f>
        <v/>
      </c>
      <c r="G294" s="4" t="str">
        <f>IFERROR(VLOOKUP($C294,'C'!$A$1:$AA$1998,5,FALSE),"")</f>
        <v/>
      </c>
      <c r="H294" s="4" t="str">
        <f>IFERROR(IF(VLOOKUP($C294,'C'!$A$1:$AA$1998,6,FALSE)=1,"&lt;",""),"")</f>
        <v/>
      </c>
      <c r="I294" s="4" t="str">
        <f>IFERROR(VLOOKUP($C294,'C'!$A$1:$AA$1998,8,FALSE), "")</f>
        <v/>
      </c>
      <c r="J294" s="4" t="str">
        <f>IFERROR(IF(VLOOKUP($C294,'C'!$A$1:$AA$1998,9,FALSE)=1,"&lt;",""),"")</f>
        <v/>
      </c>
      <c r="K294" s="4" t="str">
        <f>IFERROR(VLOOKUP($C294,'C'!$A$1:$AA$1998,11,FALSE),"")</f>
        <v/>
      </c>
      <c r="L294" s="4" t="str">
        <f>IFERROR(IF(VLOOKUP($C294,'C'!$A$1:$AA$1998,12,FALSE)=1,"&lt;",""),"")</f>
        <v/>
      </c>
      <c r="M294" s="4" t="str">
        <f>IFERROR(VLOOKUP($C294,'C'!$A$1:$AA$1998,14,FALSE),"")</f>
        <v/>
      </c>
      <c r="N294" s="4" t="str">
        <f>IFERROR(IF(VLOOKUP($C294,'C'!$A$1:$AA$1998,15,FALSE)=1,"&lt;",""),"")</f>
        <v/>
      </c>
      <c r="O294" s="4" t="str">
        <f>IFERROR(VLOOKUP($C294,'C'!$A$1:$AA$1998,17,FALSE),"")</f>
        <v/>
      </c>
      <c r="P294" s="4" t="str">
        <f>IFERROR(IF(VLOOKUP($C294,'C'!$A$1:$AA$1998,18,FALSE)=1,"&lt;",""),"")</f>
        <v/>
      </c>
      <c r="T294" s="4" t="str">
        <f t="shared" si="248"/>
        <v/>
      </c>
      <c r="U294" s="4" t="str">
        <f t="shared" si="249"/>
        <v/>
      </c>
      <c r="V294" s="4" t="str">
        <f t="shared" si="250"/>
        <v/>
      </c>
      <c r="W294" s="4" t="str">
        <f t="shared" si="251"/>
        <v/>
      </c>
      <c r="X294" s="4" t="str">
        <f t="shared" si="252"/>
        <v/>
      </c>
      <c r="Y294" s="4" t="str">
        <f t="shared" si="253"/>
        <v/>
      </c>
      <c r="Z294" s="4" t="str">
        <f t="shared" si="254"/>
        <v/>
      </c>
      <c r="AA294" s="4" t="str">
        <f t="shared" si="255"/>
        <v/>
      </c>
      <c r="AB294" s="4" t="str">
        <f t="shared" si="256"/>
        <v/>
      </c>
      <c r="AC294" s="4" t="str">
        <f t="shared" si="257"/>
        <v/>
      </c>
      <c r="AD294" s="4" t="str">
        <f t="shared" si="258"/>
        <v/>
      </c>
      <c r="AE294" s="4" t="str">
        <f t="shared" si="259"/>
        <v/>
      </c>
      <c r="AI294" s="4">
        <f>IFERROR(IF(VLOOKUP(B294,E!$B$1:$AZ$300,16,FALSE)=0,1000000,VLOOKUP(B294,E!$B$1:$AZ$300,16,FALSE)),1000000)</f>
        <v>1000000</v>
      </c>
      <c r="AO294" s="4" t="str">
        <f t="shared" si="261"/>
        <v/>
      </c>
      <c r="AR294" s="4" t="str">
        <f t="shared" si="237"/>
        <v/>
      </c>
      <c r="AU294" s="4" t="str">
        <f t="shared" si="238"/>
        <v/>
      </c>
      <c r="AX294" s="4" t="str">
        <f t="shared" si="239"/>
        <v/>
      </c>
      <c r="BA294" s="4" t="str">
        <f t="shared" si="240"/>
        <v/>
      </c>
      <c r="BD294" s="4" t="str">
        <f t="shared" si="241"/>
        <v/>
      </c>
      <c r="BJ294" s="4" t="str">
        <f t="shared" si="260"/>
        <v/>
      </c>
      <c r="BM294" s="4" t="str">
        <f t="shared" si="243"/>
        <v/>
      </c>
      <c r="BP294" s="4" t="str">
        <f t="shared" si="244"/>
        <v/>
      </c>
      <c r="BS294" s="4" t="str">
        <f t="shared" si="245"/>
        <v/>
      </c>
      <c r="BV294" s="4" t="str">
        <f t="shared" si="246"/>
        <v/>
      </c>
      <c r="BY294" s="4" t="str">
        <f t="shared" si="247"/>
        <v/>
      </c>
    </row>
    <row r="295" spans="1:77" x14ac:dyDescent="0.2">
      <c r="A295" s="4" t="s">
        <v>1669</v>
      </c>
      <c r="B295" s="4">
        <v>1275</v>
      </c>
      <c r="C295" s="4" t="str">
        <f t="shared" si="242"/>
        <v>urn:immetingen:parameter:id:1275</v>
      </c>
      <c r="D295" s="4" t="str">
        <f>IFERROR(IF(VLOOKUP($C295,'C'!$A$1:$AA$1998,4,FALSE)=0,IF(VLOOKUP($C295,'C'!$A$1:$AA$1998,7,FALSE)=0,IF(VLOOKUP($C295,'C'!$A$1:$AA$1998,10,FALSE)=0,IF(VLOOKUP($C295,'C'!$A$1:$AA$1998,13,FALSE)=0,IF(VLOOKUP($C295,'C'!$A$1:$AA$1998,16,FALSE)=0,VLOOKUP($C295,'C'!$A$1:$AA$1998,19,FALSE),VLOOKUP($C295,'C'!$A$1:$AA$1998,16,FALSE)),VLOOKUP($C295,'C'!$A$1:$AA$1998,13,FALSE)),VLOOKUP($C295,'C'!$A$1:$AA$1998,10,FALSE)),VLOOKUP($C295,'C'!$A$1:$AA$1998,7,FALSE)),VLOOKUP($C295,'C'!$A$1:$AA$1998,4,FALSE)),"")</f>
        <v/>
      </c>
      <c r="E295" s="4" t="str">
        <f>IFERROR(VLOOKUP($C295,'C'!$A$1:$AA$1998,2,FALSE),"")</f>
        <v/>
      </c>
      <c r="F295" s="4" t="str">
        <f>IFERROR(IF(VLOOKUP($C295,'C'!$A$1:$AA$1998,3,FALSE)=1,"&lt;",""),"")</f>
        <v/>
      </c>
      <c r="G295" s="4" t="str">
        <f>IFERROR(VLOOKUP($C295,'C'!$A$1:$AA$1998,5,FALSE),"")</f>
        <v/>
      </c>
      <c r="H295" s="4" t="str">
        <f>IFERROR(IF(VLOOKUP($C295,'C'!$A$1:$AA$1998,6,FALSE)=1,"&lt;",""),"")</f>
        <v/>
      </c>
      <c r="I295" s="4" t="str">
        <f>IFERROR(VLOOKUP($C295,'C'!$A$1:$AA$1998,8,FALSE), "")</f>
        <v/>
      </c>
      <c r="J295" s="4" t="str">
        <f>IFERROR(IF(VLOOKUP($C295,'C'!$A$1:$AA$1998,9,FALSE)=1,"&lt;",""),"")</f>
        <v/>
      </c>
      <c r="K295" s="4" t="str">
        <f>IFERROR(VLOOKUP($C295,'C'!$A$1:$AA$1998,11,FALSE),"")</f>
        <v/>
      </c>
      <c r="L295" s="4" t="str">
        <f>IFERROR(IF(VLOOKUP($C295,'C'!$A$1:$AA$1998,12,FALSE)=1,"&lt;",""),"")</f>
        <v/>
      </c>
      <c r="M295" s="4" t="str">
        <f>IFERROR(VLOOKUP($C295,'C'!$A$1:$AA$1998,14,FALSE),"")</f>
        <v/>
      </c>
      <c r="N295" s="4" t="str">
        <f>IFERROR(IF(VLOOKUP($C295,'C'!$A$1:$AA$1998,15,FALSE)=1,"&lt;",""),"")</f>
        <v/>
      </c>
      <c r="O295" s="4" t="str">
        <f>IFERROR(VLOOKUP($C295,'C'!$A$1:$AA$1998,17,FALSE),"")</f>
        <v/>
      </c>
      <c r="P295" s="4" t="str">
        <f>IFERROR(IF(VLOOKUP($C295,'C'!$A$1:$AA$1998,18,FALSE)=1,"&lt;",""),"")</f>
        <v/>
      </c>
      <c r="T295" s="4" t="str">
        <f t="shared" si="248"/>
        <v/>
      </c>
      <c r="U295" s="4" t="str">
        <f t="shared" si="249"/>
        <v/>
      </c>
      <c r="V295" s="4" t="str">
        <f t="shared" si="250"/>
        <v/>
      </c>
      <c r="W295" s="4" t="str">
        <f t="shared" si="251"/>
        <v/>
      </c>
      <c r="X295" s="4" t="str">
        <f t="shared" si="252"/>
        <v/>
      </c>
      <c r="Y295" s="4" t="str">
        <f t="shared" si="253"/>
        <v/>
      </c>
      <c r="Z295" s="4" t="str">
        <f t="shared" si="254"/>
        <v/>
      </c>
      <c r="AA295" s="4" t="str">
        <f t="shared" si="255"/>
        <v/>
      </c>
      <c r="AB295" s="4" t="str">
        <f t="shared" si="256"/>
        <v/>
      </c>
      <c r="AC295" s="4" t="str">
        <f t="shared" si="257"/>
        <v/>
      </c>
      <c r="AD295" s="4" t="str">
        <f t="shared" si="258"/>
        <v/>
      </c>
      <c r="AE295" s="4" t="str">
        <f t="shared" si="259"/>
        <v/>
      </c>
      <c r="AI295" s="4">
        <f>IFERROR(IF(VLOOKUP(B295,E!$B$1:$AZ$300,16,FALSE)=0,1000000,VLOOKUP(B295,E!$B$1:$AZ$300,16,FALSE)),1000000)</f>
        <v>1000000</v>
      </c>
      <c r="AO295" s="4" t="str">
        <f t="shared" si="261"/>
        <v/>
      </c>
      <c r="AR295" s="4" t="str">
        <f t="shared" si="237"/>
        <v/>
      </c>
      <c r="AU295" s="4" t="str">
        <f t="shared" si="238"/>
        <v/>
      </c>
      <c r="AX295" s="4" t="str">
        <f t="shared" si="239"/>
        <v/>
      </c>
      <c r="BA295" s="4" t="str">
        <f t="shared" si="240"/>
        <v/>
      </c>
      <c r="BD295" s="4" t="str">
        <f t="shared" si="241"/>
        <v/>
      </c>
      <c r="BJ295" s="4" t="str">
        <f t="shared" si="260"/>
        <v/>
      </c>
      <c r="BM295" s="4" t="str">
        <f t="shared" si="243"/>
        <v/>
      </c>
      <c r="BP295" s="4" t="str">
        <f t="shared" si="244"/>
        <v/>
      </c>
      <c r="BS295" s="4" t="str">
        <f t="shared" si="245"/>
        <v/>
      </c>
      <c r="BV295" s="4" t="str">
        <f t="shared" si="246"/>
        <v/>
      </c>
      <c r="BY295" s="4" t="str">
        <f t="shared" si="247"/>
        <v/>
      </c>
    </row>
    <row r="296" spans="1:77" x14ac:dyDescent="0.2">
      <c r="A296" s="4" t="s">
        <v>1794</v>
      </c>
      <c r="B296" s="4">
        <v>2159</v>
      </c>
      <c r="C296" s="4" t="str">
        <f t="shared" si="242"/>
        <v>urn:immetingen:parameter:id:2159</v>
      </c>
      <c r="D296" s="4" t="str">
        <f>IFERROR(IF(VLOOKUP($C296,'C'!$A$1:$AA$1998,4,FALSE)=0,IF(VLOOKUP($C296,'C'!$A$1:$AA$1998,7,FALSE)=0,IF(VLOOKUP($C296,'C'!$A$1:$AA$1998,10,FALSE)=0,IF(VLOOKUP($C296,'C'!$A$1:$AA$1998,13,FALSE)=0,IF(VLOOKUP($C296,'C'!$A$1:$AA$1998,16,FALSE)=0,VLOOKUP($C296,'C'!$A$1:$AA$1998,19,FALSE),VLOOKUP($C296,'C'!$A$1:$AA$1998,16,FALSE)),VLOOKUP($C296,'C'!$A$1:$AA$1998,13,FALSE)),VLOOKUP($C296,'C'!$A$1:$AA$1998,10,FALSE)),VLOOKUP($C296,'C'!$A$1:$AA$1998,7,FALSE)),VLOOKUP($C296,'C'!$A$1:$AA$1998,4,FALSE)),"")</f>
        <v/>
      </c>
      <c r="E296" s="4" t="str">
        <f>IFERROR(VLOOKUP($C296,'C'!$A$1:$AA$1998,2,FALSE),"")</f>
        <v/>
      </c>
      <c r="F296" s="4" t="str">
        <f>IFERROR(IF(VLOOKUP($C296,'C'!$A$1:$AA$1998,3,FALSE)=1,"&lt;",""),"")</f>
        <v/>
      </c>
      <c r="G296" s="4" t="str">
        <f>IFERROR(VLOOKUP($C296,'C'!$A$1:$AA$1998,5,FALSE),"")</f>
        <v/>
      </c>
      <c r="H296" s="4" t="str">
        <f>IFERROR(IF(VLOOKUP($C296,'C'!$A$1:$AA$1998,6,FALSE)=1,"&lt;",""),"")</f>
        <v/>
      </c>
      <c r="I296" s="4" t="str">
        <f>IFERROR(VLOOKUP($C296,'C'!$A$1:$AA$1998,8,FALSE), "")</f>
        <v/>
      </c>
      <c r="J296" s="4" t="str">
        <f>IFERROR(IF(VLOOKUP($C296,'C'!$A$1:$AA$1998,9,FALSE)=1,"&lt;",""),"")</f>
        <v/>
      </c>
      <c r="K296" s="4" t="str">
        <f>IFERROR(VLOOKUP($C296,'C'!$A$1:$AA$1998,11,FALSE),"")</f>
        <v/>
      </c>
      <c r="L296" s="4" t="str">
        <f>IFERROR(IF(VLOOKUP($C296,'C'!$A$1:$AA$1998,12,FALSE)=1,"&lt;",""),"")</f>
        <v/>
      </c>
      <c r="M296" s="4" t="str">
        <f>IFERROR(VLOOKUP($C296,'C'!$A$1:$AA$1998,14,FALSE),"")</f>
        <v/>
      </c>
      <c r="N296" s="4" t="str">
        <f>IFERROR(IF(VLOOKUP($C296,'C'!$A$1:$AA$1998,15,FALSE)=1,"&lt;",""),"")</f>
        <v/>
      </c>
      <c r="O296" s="4" t="str">
        <f>IFERROR(VLOOKUP($C296,'C'!$A$1:$AA$1998,17,FALSE),"")</f>
        <v/>
      </c>
      <c r="P296" s="4" t="str">
        <f>IFERROR(IF(VLOOKUP($C296,'C'!$A$1:$AA$1998,18,FALSE)=1,"&lt;",""),"")</f>
        <v/>
      </c>
      <c r="T296" s="4" t="str">
        <f t="shared" si="248"/>
        <v/>
      </c>
      <c r="U296" s="4" t="str">
        <f t="shared" si="249"/>
        <v/>
      </c>
      <c r="V296" s="4" t="str">
        <f t="shared" si="250"/>
        <v/>
      </c>
      <c r="W296" s="4" t="str">
        <f t="shared" si="251"/>
        <v/>
      </c>
      <c r="X296" s="4" t="str">
        <f t="shared" si="252"/>
        <v/>
      </c>
      <c r="Y296" s="4" t="str">
        <f t="shared" si="253"/>
        <v/>
      </c>
      <c r="Z296" s="4" t="str">
        <f t="shared" si="254"/>
        <v/>
      </c>
      <c r="AA296" s="4" t="str">
        <f t="shared" si="255"/>
        <v/>
      </c>
      <c r="AB296" s="4" t="str">
        <f t="shared" si="256"/>
        <v/>
      </c>
      <c r="AC296" s="4" t="str">
        <f t="shared" si="257"/>
        <v/>
      </c>
      <c r="AD296" s="4" t="str">
        <f t="shared" si="258"/>
        <v/>
      </c>
      <c r="AE296" s="4" t="str">
        <f t="shared" si="259"/>
        <v/>
      </c>
      <c r="AI296" s="4">
        <f>IFERROR(IF(VLOOKUP(B296,E!$B$1:$AZ$300,16,FALSE)=0,1000000,VLOOKUP(B296,E!$B$1:$AZ$300,16,FALSE)),1000000)</f>
        <v>1000000000</v>
      </c>
      <c r="AO296" s="4" t="str">
        <f t="shared" si="261"/>
        <v/>
      </c>
      <c r="AR296" s="4" t="str">
        <f t="shared" si="237"/>
        <v/>
      </c>
      <c r="AU296" s="4" t="str">
        <f t="shared" si="238"/>
        <v/>
      </c>
      <c r="AX296" s="4" t="str">
        <f t="shared" si="239"/>
        <v/>
      </c>
      <c r="BA296" s="4" t="str">
        <f t="shared" si="240"/>
        <v/>
      </c>
      <c r="BD296" s="4" t="str">
        <f t="shared" si="241"/>
        <v/>
      </c>
      <c r="BJ296" s="4" t="str">
        <f t="shared" si="260"/>
        <v/>
      </c>
      <c r="BM296" s="4" t="str">
        <f t="shared" si="243"/>
        <v/>
      </c>
      <c r="BP296" s="4" t="str">
        <f t="shared" si="244"/>
        <v/>
      </c>
      <c r="BS296" s="4" t="str">
        <f t="shared" si="245"/>
        <v/>
      </c>
      <c r="BV296" s="4" t="str">
        <f t="shared" si="246"/>
        <v/>
      </c>
      <c r="BY296" s="4" t="str">
        <f t="shared" si="247"/>
        <v/>
      </c>
    </row>
    <row r="297" spans="1:77" x14ac:dyDescent="0.2">
      <c r="A297" s="4" t="s">
        <v>1795</v>
      </c>
      <c r="B297" s="4">
        <v>2719</v>
      </c>
      <c r="C297" s="4" t="str">
        <f t="shared" si="242"/>
        <v>urn:immetingen:parameter:id:2719</v>
      </c>
      <c r="D297" s="4" t="str">
        <f>IFERROR(IF(VLOOKUP($C297,'C'!$A$1:$AA$1998,4,FALSE)=0,IF(VLOOKUP($C297,'C'!$A$1:$AA$1998,7,FALSE)=0,IF(VLOOKUP($C297,'C'!$A$1:$AA$1998,10,FALSE)=0,IF(VLOOKUP($C297,'C'!$A$1:$AA$1998,13,FALSE)=0,IF(VLOOKUP($C297,'C'!$A$1:$AA$1998,16,FALSE)=0,VLOOKUP($C297,'C'!$A$1:$AA$1998,19,FALSE),VLOOKUP($C297,'C'!$A$1:$AA$1998,16,FALSE)),VLOOKUP($C297,'C'!$A$1:$AA$1998,13,FALSE)),VLOOKUP($C297,'C'!$A$1:$AA$1998,10,FALSE)),VLOOKUP($C297,'C'!$A$1:$AA$1998,7,FALSE)),VLOOKUP($C297,'C'!$A$1:$AA$1998,4,FALSE)),"")</f>
        <v/>
      </c>
      <c r="E297" s="4" t="str">
        <f>IFERROR(VLOOKUP($C297,'C'!$A$1:$AA$1998,2,FALSE),"")</f>
        <v/>
      </c>
      <c r="F297" s="4" t="str">
        <f>IFERROR(IF(VLOOKUP($C297,'C'!$A$1:$AA$1998,3,FALSE)=1,"&lt;",""),"")</f>
        <v/>
      </c>
      <c r="G297" s="4" t="str">
        <f>IFERROR(VLOOKUP($C297,'C'!$A$1:$AA$1998,5,FALSE),"")</f>
        <v/>
      </c>
      <c r="H297" s="4" t="str">
        <f>IFERROR(IF(VLOOKUP($C297,'C'!$A$1:$AA$1998,6,FALSE)=1,"&lt;",""),"")</f>
        <v/>
      </c>
      <c r="I297" s="4" t="str">
        <f>IFERROR(VLOOKUP($C297,'C'!$A$1:$AA$1998,8,FALSE), "")</f>
        <v/>
      </c>
      <c r="J297" s="4" t="str">
        <f>IFERROR(IF(VLOOKUP($C297,'C'!$A$1:$AA$1998,9,FALSE)=1,"&lt;",""),"")</f>
        <v/>
      </c>
      <c r="K297" s="4" t="str">
        <f>IFERROR(VLOOKUP($C297,'C'!$A$1:$AA$1998,11,FALSE),"")</f>
        <v/>
      </c>
      <c r="L297" s="4" t="str">
        <f>IFERROR(IF(VLOOKUP($C297,'C'!$A$1:$AA$1998,12,FALSE)=1,"&lt;",""),"")</f>
        <v/>
      </c>
      <c r="M297" s="4" t="str">
        <f>IFERROR(VLOOKUP($C297,'C'!$A$1:$AA$1998,14,FALSE),"")</f>
        <v/>
      </c>
      <c r="N297" s="4" t="str">
        <f>IFERROR(IF(VLOOKUP($C297,'C'!$A$1:$AA$1998,15,FALSE)=1,"&lt;",""),"")</f>
        <v/>
      </c>
      <c r="O297" s="4" t="str">
        <f>IFERROR(VLOOKUP($C297,'C'!$A$1:$AA$1998,17,FALSE),"")</f>
        <v/>
      </c>
      <c r="P297" s="4" t="str">
        <f>IFERROR(IF(VLOOKUP($C297,'C'!$A$1:$AA$1998,18,FALSE)=1,"&lt;",""),"")</f>
        <v/>
      </c>
      <c r="T297" s="4" t="str">
        <f t="shared" si="248"/>
        <v/>
      </c>
      <c r="U297" s="4" t="str">
        <f t="shared" si="249"/>
        <v/>
      </c>
      <c r="V297" s="4" t="str">
        <f t="shared" si="250"/>
        <v/>
      </c>
      <c r="W297" s="4" t="str">
        <f t="shared" si="251"/>
        <v/>
      </c>
      <c r="X297" s="4" t="str">
        <f t="shared" si="252"/>
        <v/>
      </c>
      <c r="Y297" s="4" t="str">
        <f t="shared" si="253"/>
        <v/>
      </c>
      <c r="Z297" s="4" t="str">
        <f t="shared" si="254"/>
        <v/>
      </c>
      <c r="AA297" s="4" t="str">
        <f t="shared" si="255"/>
        <v/>
      </c>
      <c r="AB297" s="4" t="str">
        <f t="shared" si="256"/>
        <v/>
      </c>
      <c r="AC297" s="4" t="str">
        <f t="shared" si="257"/>
        <v/>
      </c>
      <c r="AD297" s="4" t="str">
        <f t="shared" si="258"/>
        <v/>
      </c>
      <c r="AE297" s="4" t="str">
        <f t="shared" si="259"/>
        <v/>
      </c>
      <c r="AI297" s="4">
        <f>IFERROR(IF(VLOOKUP(B297,E!$B$1:$AZ$300,16,FALSE)=0,1000000,VLOOKUP(B297,E!$B$1:$AZ$300,16,FALSE)),1000000)</f>
        <v>1000000000</v>
      </c>
      <c r="AO297" s="4" t="str">
        <f t="shared" si="261"/>
        <v/>
      </c>
      <c r="AR297" s="4" t="str">
        <f t="shared" si="237"/>
        <v/>
      </c>
      <c r="AU297" s="4" t="str">
        <f t="shared" si="238"/>
        <v/>
      </c>
      <c r="AX297" s="4" t="str">
        <f t="shared" si="239"/>
        <v/>
      </c>
      <c r="BA297" s="4" t="str">
        <f t="shared" si="240"/>
        <v/>
      </c>
      <c r="BD297" s="4" t="str">
        <f t="shared" si="241"/>
        <v/>
      </c>
      <c r="BJ297" s="4" t="str">
        <f t="shared" si="260"/>
        <v/>
      </c>
      <c r="BM297" s="4" t="str">
        <f t="shared" si="243"/>
        <v/>
      </c>
      <c r="BP297" s="4" t="str">
        <f t="shared" si="244"/>
        <v/>
      </c>
      <c r="BS297" s="4" t="str">
        <f t="shared" si="245"/>
        <v/>
      </c>
      <c r="BV297" s="4" t="str">
        <f t="shared" si="246"/>
        <v/>
      </c>
      <c r="BY297" s="4" t="str">
        <f t="shared" si="247"/>
        <v/>
      </c>
    </row>
    <row r="298" spans="1:77" x14ac:dyDescent="0.2">
      <c r="A298" s="4" t="s">
        <v>1796</v>
      </c>
      <c r="B298" s="4">
        <v>491</v>
      </c>
      <c r="C298" s="4" t="str">
        <f t="shared" si="242"/>
        <v>urn:immetingen:parameter:id:491</v>
      </c>
      <c r="D298" s="4" t="str">
        <f>IFERROR(IF(VLOOKUP($C298,'C'!$A$1:$AA$1998,4,FALSE)=0,IF(VLOOKUP($C298,'C'!$A$1:$AA$1998,7,FALSE)=0,IF(VLOOKUP($C298,'C'!$A$1:$AA$1998,10,FALSE)=0,IF(VLOOKUP($C298,'C'!$A$1:$AA$1998,13,FALSE)=0,IF(VLOOKUP($C298,'C'!$A$1:$AA$1998,16,FALSE)=0,VLOOKUP($C298,'C'!$A$1:$AA$1998,19,FALSE),VLOOKUP($C298,'C'!$A$1:$AA$1998,16,FALSE)),VLOOKUP($C298,'C'!$A$1:$AA$1998,13,FALSE)),VLOOKUP($C298,'C'!$A$1:$AA$1998,10,FALSE)),VLOOKUP($C298,'C'!$A$1:$AA$1998,7,FALSE)),VLOOKUP($C298,'C'!$A$1:$AA$1998,4,FALSE)),"")</f>
        <v/>
      </c>
      <c r="E298" s="4" t="str">
        <f>IFERROR(VLOOKUP($C298,'C'!$A$1:$AA$1998,2,FALSE),"")</f>
        <v/>
      </c>
      <c r="F298" s="4" t="str">
        <f>IFERROR(IF(VLOOKUP($C298,'C'!$A$1:$AA$1998,3,FALSE)=1,"&lt;",""),"")</f>
        <v/>
      </c>
      <c r="G298" s="4" t="str">
        <f>IFERROR(VLOOKUP($C298,'C'!$A$1:$AA$1998,5,FALSE),"")</f>
        <v/>
      </c>
      <c r="H298" s="4" t="str">
        <f>IFERROR(IF(VLOOKUP($C298,'C'!$A$1:$AA$1998,6,FALSE)=1,"&lt;",""),"")</f>
        <v/>
      </c>
      <c r="I298" s="4" t="str">
        <f>IFERROR(VLOOKUP($C298,'C'!$A$1:$AA$1998,8,FALSE), "")</f>
        <v/>
      </c>
      <c r="J298" s="4" t="str">
        <f>IFERROR(IF(VLOOKUP($C298,'C'!$A$1:$AA$1998,9,FALSE)=1,"&lt;",""),"")</f>
        <v/>
      </c>
      <c r="K298" s="4" t="str">
        <f>IFERROR(VLOOKUP($C298,'C'!$A$1:$AA$1998,11,FALSE),"")</f>
        <v/>
      </c>
      <c r="L298" s="4" t="str">
        <f>IFERROR(IF(VLOOKUP($C298,'C'!$A$1:$AA$1998,12,FALSE)=1,"&lt;",""),"")</f>
        <v/>
      </c>
      <c r="M298" s="4" t="str">
        <f>IFERROR(VLOOKUP($C298,'C'!$A$1:$AA$1998,14,FALSE),"")</f>
        <v/>
      </c>
      <c r="N298" s="4" t="str">
        <f>IFERROR(IF(VLOOKUP($C298,'C'!$A$1:$AA$1998,15,FALSE)=1,"&lt;",""),"")</f>
        <v/>
      </c>
      <c r="O298" s="4" t="str">
        <f>IFERROR(VLOOKUP($C298,'C'!$A$1:$AA$1998,17,FALSE),"")</f>
        <v/>
      </c>
      <c r="P298" s="4" t="str">
        <f>IFERROR(IF(VLOOKUP($C298,'C'!$A$1:$AA$1998,18,FALSE)=1,"&lt;",""),"")</f>
        <v/>
      </c>
      <c r="T298" s="4" t="str">
        <f t="shared" si="248"/>
        <v/>
      </c>
      <c r="U298" s="4" t="str">
        <f t="shared" si="249"/>
        <v/>
      </c>
      <c r="V298" s="4" t="str">
        <f t="shared" si="250"/>
        <v/>
      </c>
      <c r="W298" s="4" t="str">
        <f t="shared" si="251"/>
        <v/>
      </c>
      <c r="X298" s="4" t="str">
        <f t="shared" si="252"/>
        <v/>
      </c>
      <c r="Y298" s="4" t="str">
        <f t="shared" si="253"/>
        <v/>
      </c>
      <c r="Z298" s="4" t="str">
        <f t="shared" si="254"/>
        <v/>
      </c>
      <c r="AA298" s="4" t="str">
        <f t="shared" si="255"/>
        <v/>
      </c>
      <c r="AB298" s="4" t="str">
        <f t="shared" si="256"/>
        <v/>
      </c>
      <c r="AC298" s="4" t="str">
        <f t="shared" si="257"/>
        <v/>
      </c>
      <c r="AD298" s="4" t="str">
        <f t="shared" si="258"/>
        <v/>
      </c>
      <c r="AE298" s="4" t="str">
        <f t="shared" si="259"/>
        <v/>
      </c>
      <c r="AI298" s="4">
        <f>IFERROR(IF(VLOOKUP(B298,E!$B$1:$AZ$300,16,FALSE)=0,1000000,VLOOKUP(B298,E!$B$1:$AZ$300,16,FALSE)),1000000)</f>
        <v>1000000000</v>
      </c>
      <c r="AO298" s="4" t="str">
        <f t="shared" si="261"/>
        <v/>
      </c>
      <c r="AR298" s="4" t="str">
        <f t="shared" si="237"/>
        <v/>
      </c>
      <c r="AU298" s="4" t="str">
        <f t="shared" si="238"/>
        <v/>
      </c>
      <c r="AX298" s="4" t="str">
        <f t="shared" si="239"/>
        <v/>
      </c>
      <c r="BA298" s="4" t="str">
        <f t="shared" si="240"/>
        <v/>
      </c>
      <c r="BD298" s="4" t="str">
        <f t="shared" si="241"/>
        <v/>
      </c>
      <c r="BJ298" s="4" t="str">
        <f t="shared" si="260"/>
        <v/>
      </c>
      <c r="BM298" s="4" t="str">
        <f t="shared" si="243"/>
        <v/>
      </c>
      <c r="BP298" s="4" t="str">
        <f t="shared" si="244"/>
        <v/>
      </c>
      <c r="BS298" s="4" t="str">
        <f t="shared" si="245"/>
        <v/>
      </c>
      <c r="BV298" s="4" t="str">
        <f t="shared" si="246"/>
        <v/>
      </c>
      <c r="BY298" s="4" t="str">
        <f t="shared" si="247"/>
        <v/>
      </c>
    </row>
    <row r="299" spans="1:77" x14ac:dyDescent="0.2">
      <c r="A299" s="4" t="s">
        <v>462</v>
      </c>
      <c r="B299" s="4">
        <v>1852</v>
      </c>
      <c r="C299" s="4" t="str">
        <f t="shared" si="242"/>
        <v>urn:immetingen:parameter:id:1852</v>
      </c>
      <c r="D299" s="4" t="str">
        <f>IFERROR(IF(VLOOKUP($C299,'C'!$A$1:$AA$1998,4,FALSE)=0,IF(VLOOKUP($C299,'C'!$A$1:$AA$1998,7,FALSE)=0,IF(VLOOKUP($C299,'C'!$A$1:$AA$1998,10,FALSE)=0,IF(VLOOKUP($C299,'C'!$A$1:$AA$1998,13,FALSE)=0,IF(VLOOKUP($C299,'C'!$A$1:$AA$1998,16,FALSE)=0,VLOOKUP($C299,'C'!$A$1:$AA$1998,19,FALSE),VLOOKUP($C299,'C'!$A$1:$AA$1998,16,FALSE)),VLOOKUP($C299,'C'!$A$1:$AA$1998,13,FALSE)),VLOOKUP($C299,'C'!$A$1:$AA$1998,10,FALSE)),VLOOKUP($C299,'C'!$A$1:$AA$1998,7,FALSE)),VLOOKUP($C299,'C'!$A$1:$AA$1998,4,FALSE)),"")</f>
        <v/>
      </c>
      <c r="E299" s="4" t="str">
        <f>IFERROR(VLOOKUP($C299,'C'!$A$1:$AA$1998,2,FALSE),"")</f>
        <v/>
      </c>
      <c r="F299" s="4" t="str">
        <f>IFERROR(IF(VLOOKUP($C299,'C'!$A$1:$AA$1998,3,FALSE)=1,"&lt;",""),"")</f>
        <v/>
      </c>
      <c r="G299" s="4" t="str">
        <f>IFERROR(VLOOKUP($C299,'C'!$A$1:$AA$1998,5,FALSE),"")</f>
        <v/>
      </c>
      <c r="H299" s="4" t="str">
        <f>IFERROR(IF(VLOOKUP($C299,'C'!$A$1:$AA$1998,6,FALSE)=1,"&lt;",""),"")</f>
        <v/>
      </c>
      <c r="I299" s="4" t="str">
        <f>IFERROR(VLOOKUP($C299,'C'!$A$1:$AA$1998,8,FALSE), "")</f>
        <v/>
      </c>
      <c r="J299" s="4" t="str">
        <f>IFERROR(IF(VLOOKUP($C299,'C'!$A$1:$AA$1998,9,FALSE)=1,"&lt;",""),"")</f>
        <v/>
      </c>
      <c r="K299" s="4" t="str">
        <f>IFERROR(VLOOKUP($C299,'C'!$A$1:$AA$1998,11,FALSE),"")</f>
        <v/>
      </c>
      <c r="L299" s="4" t="str">
        <f>IFERROR(IF(VLOOKUP($C299,'C'!$A$1:$AA$1998,12,FALSE)=1,"&lt;",""),"")</f>
        <v/>
      </c>
      <c r="M299" s="4" t="str">
        <f>IFERROR(VLOOKUP($C299,'C'!$A$1:$AA$1998,14,FALSE),"")</f>
        <v/>
      </c>
      <c r="N299" s="4" t="str">
        <f>IFERROR(IF(VLOOKUP($C299,'C'!$A$1:$AA$1998,15,FALSE)=1,"&lt;",""),"")</f>
        <v/>
      </c>
      <c r="O299" s="4" t="str">
        <f>IFERROR(VLOOKUP($C299,'C'!$A$1:$AA$1998,17,FALSE),"")</f>
        <v/>
      </c>
      <c r="P299" s="4" t="str">
        <f>IFERROR(IF(VLOOKUP($C299,'C'!$A$1:$AA$1998,18,FALSE)=1,"&lt;",""),"")</f>
        <v/>
      </c>
      <c r="T299" s="4" t="str">
        <f t="shared" si="248"/>
        <v/>
      </c>
      <c r="U299" s="4" t="str">
        <f t="shared" si="249"/>
        <v/>
      </c>
      <c r="V299" s="4" t="str">
        <f t="shared" si="250"/>
        <v/>
      </c>
      <c r="W299" s="4" t="str">
        <f t="shared" si="251"/>
        <v/>
      </c>
      <c r="X299" s="4" t="str">
        <f t="shared" si="252"/>
        <v/>
      </c>
      <c r="Y299" s="4" t="str">
        <f t="shared" si="253"/>
        <v/>
      </c>
      <c r="Z299" s="4" t="str">
        <f t="shared" si="254"/>
        <v/>
      </c>
      <c r="AA299" s="4" t="str">
        <f t="shared" si="255"/>
        <v/>
      </c>
      <c r="AB299" s="4" t="str">
        <f t="shared" si="256"/>
        <v/>
      </c>
      <c r="AC299" s="4" t="str">
        <f t="shared" si="257"/>
        <v/>
      </c>
      <c r="AD299" s="4" t="str">
        <f t="shared" si="258"/>
        <v/>
      </c>
      <c r="AE299" s="4" t="str">
        <f t="shared" si="259"/>
        <v/>
      </c>
      <c r="AI299" s="4">
        <f>IFERROR(IF(VLOOKUP(B299,E!$B$1:$AZ$300,16,FALSE)=0,1000000,VLOOKUP(B299,E!$B$1:$AZ$300,16,FALSE)),1000000)</f>
        <v>1000000</v>
      </c>
      <c r="AO299" s="4" t="str">
        <f t="shared" si="261"/>
        <v/>
      </c>
      <c r="AR299" s="4" t="str">
        <f t="shared" si="237"/>
        <v/>
      </c>
      <c r="AU299" s="4" t="str">
        <f t="shared" si="238"/>
        <v/>
      </c>
      <c r="AX299" s="4" t="str">
        <f t="shared" si="239"/>
        <v/>
      </c>
      <c r="BA299" s="4" t="str">
        <f t="shared" si="240"/>
        <v/>
      </c>
      <c r="BD299" s="4" t="str">
        <f t="shared" si="241"/>
        <v/>
      </c>
      <c r="BJ299" s="4" t="str">
        <f t="shared" si="260"/>
        <v/>
      </c>
      <c r="BM299" s="4" t="str">
        <f t="shared" si="243"/>
        <v/>
      </c>
      <c r="BP299" s="4" t="str">
        <f t="shared" si="244"/>
        <v/>
      </c>
      <c r="BS299" s="4" t="str">
        <f t="shared" si="245"/>
        <v/>
      </c>
      <c r="BV299" s="4" t="str">
        <f t="shared" si="246"/>
        <v/>
      </c>
      <c r="BY299" s="4" t="str">
        <f t="shared" si="247"/>
        <v/>
      </c>
    </row>
    <row r="300" spans="1:77" x14ac:dyDescent="0.2">
      <c r="A300" s="4" t="s">
        <v>463</v>
      </c>
      <c r="B300" s="4">
        <v>1163</v>
      </c>
      <c r="C300" s="4" t="str">
        <f t="shared" si="242"/>
        <v>urn:immetingen:parameter:id:1163</v>
      </c>
      <c r="D300" s="4" t="str">
        <f>IFERROR(IF(VLOOKUP($C300,'C'!$A$1:$AA$1998,4,FALSE)=0,IF(VLOOKUP($C300,'C'!$A$1:$AA$1998,7,FALSE)=0,IF(VLOOKUP($C300,'C'!$A$1:$AA$1998,10,FALSE)=0,IF(VLOOKUP($C300,'C'!$A$1:$AA$1998,13,FALSE)=0,IF(VLOOKUP($C300,'C'!$A$1:$AA$1998,16,FALSE)=0,VLOOKUP($C300,'C'!$A$1:$AA$1998,19,FALSE),VLOOKUP($C300,'C'!$A$1:$AA$1998,16,FALSE)),VLOOKUP($C300,'C'!$A$1:$AA$1998,13,FALSE)),VLOOKUP($C300,'C'!$A$1:$AA$1998,10,FALSE)),VLOOKUP($C300,'C'!$A$1:$AA$1998,7,FALSE)),VLOOKUP($C300,'C'!$A$1:$AA$1998,4,FALSE)),"")</f>
        <v/>
      </c>
      <c r="E300" s="4" t="str">
        <f>IFERROR(VLOOKUP($C300,'C'!$A$1:$AA$1998,2,FALSE),"")</f>
        <v/>
      </c>
      <c r="F300" s="4" t="str">
        <f>IFERROR(IF(VLOOKUP($C300,'C'!$A$1:$AA$1998,3,FALSE)=1,"&lt;",""),"")</f>
        <v/>
      </c>
      <c r="G300" s="4" t="str">
        <f>IFERROR(VLOOKUP($C300,'C'!$A$1:$AA$1998,5,FALSE),"")</f>
        <v/>
      </c>
      <c r="H300" s="4" t="str">
        <f>IFERROR(IF(VLOOKUP($C300,'C'!$A$1:$AA$1998,6,FALSE)=1,"&lt;",""),"")</f>
        <v/>
      </c>
      <c r="I300" s="4" t="str">
        <f>IFERROR(VLOOKUP($C300,'C'!$A$1:$AA$1998,8,FALSE), "")</f>
        <v/>
      </c>
      <c r="J300" s="4" t="str">
        <f>IFERROR(IF(VLOOKUP($C300,'C'!$A$1:$AA$1998,9,FALSE)=1,"&lt;",""),"")</f>
        <v/>
      </c>
      <c r="K300" s="4" t="str">
        <f>IFERROR(VLOOKUP($C300,'C'!$A$1:$AA$1998,11,FALSE),"")</f>
        <v/>
      </c>
      <c r="L300" s="4" t="str">
        <f>IFERROR(IF(VLOOKUP($C300,'C'!$A$1:$AA$1998,12,FALSE)=1,"&lt;",""),"")</f>
        <v/>
      </c>
      <c r="M300" s="4" t="str">
        <f>IFERROR(VLOOKUP($C300,'C'!$A$1:$AA$1998,14,FALSE),"")</f>
        <v/>
      </c>
      <c r="N300" s="4" t="str">
        <f>IFERROR(IF(VLOOKUP($C300,'C'!$A$1:$AA$1998,15,FALSE)=1,"&lt;",""),"")</f>
        <v/>
      </c>
      <c r="O300" s="4" t="str">
        <f>IFERROR(VLOOKUP($C300,'C'!$A$1:$AA$1998,17,FALSE),"")</f>
        <v/>
      </c>
      <c r="P300" s="4" t="str">
        <f>IFERROR(IF(VLOOKUP($C300,'C'!$A$1:$AA$1998,18,FALSE)=1,"&lt;",""),"")</f>
        <v/>
      </c>
      <c r="T300" s="4" t="str">
        <f t="shared" si="248"/>
        <v/>
      </c>
      <c r="U300" s="4" t="str">
        <f t="shared" si="249"/>
        <v/>
      </c>
      <c r="V300" s="4" t="str">
        <f t="shared" si="250"/>
        <v/>
      </c>
      <c r="W300" s="4" t="str">
        <f t="shared" si="251"/>
        <v/>
      </c>
      <c r="X300" s="4" t="str">
        <f t="shared" si="252"/>
        <v/>
      </c>
      <c r="Y300" s="4" t="str">
        <f t="shared" si="253"/>
        <v/>
      </c>
      <c r="Z300" s="4" t="str">
        <f t="shared" si="254"/>
        <v/>
      </c>
      <c r="AA300" s="4" t="str">
        <f t="shared" si="255"/>
        <v/>
      </c>
      <c r="AB300" s="4" t="str">
        <f t="shared" si="256"/>
        <v/>
      </c>
      <c r="AC300" s="4" t="str">
        <f t="shared" si="257"/>
        <v/>
      </c>
      <c r="AD300" s="4" t="str">
        <f t="shared" si="258"/>
        <v/>
      </c>
      <c r="AE300" s="4" t="str">
        <f t="shared" si="259"/>
        <v/>
      </c>
      <c r="AI300" s="4">
        <f>IFERROR(IF(VLOOKUP(B300,E!$B$1:$AZ$300,16,FALSE)=0,1000000,VLOOKUP(B300,E!$B$1:$AZ$300,16,FALSE)),1000000)</f>
        <v>1</v>
      </c>
      <c r="AO300" s="4" t="str">
        <f t="shared" si="261"/>
        <v/>
      </c>
      <c r="AR300" s="4" t="str">
        <f t="shared" si="237"/>
        <v/>
      </c>
      <c r="AU300" s="4" t="str">
        <f t="shared" si="238"/>
        <v/>
      </c>
      <c r="AX300" s="4" t="str">
        <f t="shared" si="239"/>
        <v/>
      </c>
      <c r="BA300" s="4" t="str">
        <f t="shared" si="240"/>
        <v/>
      </c>
      <c r="BD300" s="4" t="str">
        <f t="shared" si="241"/>
        <v/>
      </c>
      <c r="BJ300" s="4" t="str">
        <f t="shared" si="260"/>
        <v/>
      </c>
      <c r="BM300" s="4" t="str">
        <f t="shared" si="243"/>
        <v/>
      </c>
      <c r="BP300" s="4" t="str">
        <f t="shared" si="244"/>
        <v/>
      </c>
      <c r="BS300" s="4" t="str">
        <f t="shared" si="245"/>
        <v/>
      </c>
      <c r="BV300" s="4" t="str">
        <f t="shared" si="246"/>
        <v/>
      </c>
      <c r="BY300" s="4" t="str">
        <f t="shared" si="247"/>
        <v/>
      </c>
    </row>
    <row r="301" spans="1:77" x14ac:dyDescent="0.2">
      <c r="A301" s="4" t="s">
        <v>1798</v>
      </c>
      <c r="B301" s="4">
        <v>2561</v>
      </c>
      <c r="C301" s="4" t="str">
        <f t="shared" si="242"/>
        <v>urn:immetingen:parameter:id:2561</v>
      </c>
      <c r="D301" s="4" t="str">
        <f>IFERROR(IF(VLOOKUP($C301,'C'!$A$1:$AA$1998,4,FALSE)=0,IF(VLOOKUP($C301,'C'!$A$1:$AA$1998,7,FALSE)=0,IF(VLOOKUP($C301,'C'!$A$1:$AA$1998,10,FALSE)=0,IF(VLOOKUP($C301,'C'!$A$1:$AA$1998,13,FALSE)=0,IF(VLOOKUP($C301,'C'!$A$1:$AA$1998,16,FALSE)=0,VLOOKUP($C301,'C'!$A$1:$AA$1998,19,FALSE),VLOOKUP($C301,'C'!$A$1:$AA$1998,16,FALSE)),VLOOKUP($C301,'C'!$A$1:$AA$1998,13,FALSE)),VLOOKUP($C301,'C'!$A$1:$AA$1998,10,FALSE)),VLOOKUP($C301,'C'!$A$1:$AA$1998,7,FALSE)),VLOOKUP($C301,'C'!$A$1:$AA$1998,4,FALSE)),"")</f>
        <v/>
      </c>
      <c r="E301" s="4" t="str">
        <f>IFERROR(VLOOKUP($C301,'C'!$A$1:$AA$1998,2,FALSE),"")</f>
        <v/>
      </c>
      <c r="F301" s="4" t="str">
        <f>IFERROR(IF(VLOOKUP($C301,'C'!$A$1:$AA$1998,3,FALSE)=1,"&lt;",""),"")</f>
        <v/>
      </c>
      <c r="G301" s="4" t="str">
        <f>IFERROR(VLOOKUP($C301,'C'!$A$1:$AA$1998,5,FALSE),"")</f>
        <v/>
      </c>
      <c r="H301" s="4" t="str">
        <f>IFERROR(IF(VLOOKUP($C301,'C'!$A$1:$AA$1998,6,FALSE)=1,"&lt;",""),"")</f>
        <v/>
      </c>
      <c r="I301" s="4" t="str">
        <f>IFERROR(VLOOKUP($C301,'C'!$A$1:$AA$1998,8,FALSE), "")</f>
        <v/>
      </c>
      <c r="J301" s="4" t="str">
        <f>IFERROR(IF(VLOOKUP($C301,'C'!$A$1:$AA$1998,9,FALSE)=1,"&lt;",""),"")</f>
        <v/>
      </c>
      <c r="K301" s="4" t="str">
        <f>IFERROR(VLOOKUP($C301,'C'!$A$1:$AA$1998,11,FALSE),"")</f>
        <v/>
      </c>
      <c r="L301" s="4" t="str">
        <f>IFERROR(IF(VLOOKUP($C301,'C'!$A$1:$AA$1998,12,FALSE)=1,"&lt;",""),"")</f>
        <v/>
      </c>
      <c r="M301" s="4" t="str">
        <f>IFERROR(VLOOKUP($C301,'C'!$A$1:$AA$1998,14,FALSE),"")</f>
        <v/>
      </c>
      <c r="N301" s="4" t="str">
        <f>IFERROR(IF(VLOOKUP($C301,'C'!$A$1:$AA$1998,15,FALSE)=1,"&lt;",""),"")</f>
        <v/>
      </c>
      <c r="O301" s="4" t="str">
        <f>IFERROR(VLOOKUP($C301,'C'!$A$1:$AA$1998,17,FALSE),"")</f>
        <v/>
      </c>
      <c r="P301" s="4" t="str">
        <f>IFERROR(IF(VLOOKUP($C301,'C'!$A$1:$AA$1998,18,FALSE)=1,"&lt;",""),"")</f>
        <v/>
      </c>
      <c r="T301" s="4" t="str">
        <f t="shared" si="248"/>
        <v/>
      </c>
      <c r="U301" s="4" t="str">
        <f t="shared" si="249"/>
        <v/>
      </c>
      <c r="V301" s="4" t="str">
        <f t="shared" si="250"/>
        <v/>
      </c>
      <c r="W301" s="4" t="str">
        <f t="shared" si="251"/>
        <v/>
      </c>
      <c r="X301" s="4" t="str">
        <f t="shared" si="252"/>
        <v/>
      </c>
      <c r="Y301" s="4" t="str">
        <f t="shared" si="253"/>
        <v/>
      </c>
      <c r="Z301" s="4" t="str">
        <f t="shared" si="254"/>
        <v/>
      </c>
      <c r="AA301" s="4" t="str">
        <f t="shared" si="255"/>
        <v/>
      </c>
      <c r="AB301" s="4" t="str">
        <f t="shared" si="256"/>
        <v/>
      </c>
      <c r="AC301" s="4" t="str">
        <f t="shared" si="257"/>
        <v/>
      </c>
      <c r="AD301" s="4" t="str">
        <f t="shared" si="258"/>
        <v/>
      </c>
      <c r="AE301" s="4" t="str">
        <f t="shared" si="259"/>
        <v/>
      </c>
      <c r="AI301" s="4">
        <f>IFERROR(IF(VLOOKUP(B301,E!$B$1:$AZ$300,16,FALSE)=0,1000000,VLOOKUP(B301,E!$B$1:$AZ$300,16,FALSE)),1000000)</f>
        <v>1000000000</v>
      </c>
      <c r="AO301" s="4" t="str">
        <f t="shared" si="261"/>
        <v/>
      </c>
      <c r="AR301" s="4" t="str">
        <f t="shared" si="237"/>
        <v/>
      </c>
      <c r="AU301" s="4" t="str">
        <f t="shared" si="238"/>
        <v/>
      </c>
      <c r="AX301" s="4" t="str">
        <f t="shared" si="239"/>
        <v/>
      </c>
      <c r="BA301" s="4" t="str">
        <f t="shared" si="240"/>
        <v/>
      </c>
      <c r="BD301" s="4" t="str">
        <f t="shared" si="241"/>
        <v/>
      </c>
      <c r="BJ301" s="4" t="str">
        <f t="shared" si="260"/>
        <v/>
      </c>
      <c r="BM301" s="4" t="str">
        <f t="shared" si="243"/>
        <v/>
      </c>
      <c r="BP301" s="4" t="str">
        <f t="shared" si="244"/>
        <v/>
      </c>
      <c r="BS301" s="4" t="str">
        <f t="shared" si="245"/>
        <v/>
      </c>
      <c r="BV301" s="4" t="str">
        <f t="shared" si="246"/>
        <v/>
      </c>
      <c r="BY301" s="4" t="str">
        <f t="shared" si="247"/>
        <v/>
      </c>
    </row>
    <row r="302" spans="1:77" x14ac:dyDescent="0.2">
      <c r="A302" s="4" t="s">
        <v>1854</v>
      </c>
      <c r="B302" s="4">
        <v>1385</v>
      </c>
      <c r="C302" s="4" t="str">
        <f t="shared" si="242"/>
        <v>urn:immetingen:parameter:id:1385</v>
      </c>
      <c r="D302" s="4" t="str">
        <f>IFERROR(IF(VLOOKUP($C302,'C'!$A$1:$AA$1998,4,FALSE)=0,IF(VLOOKUP($C302,'C'!$A$1:$AA$1998,7,FALSE)=0,IF(VLOOKUP($C302,'C'!$A$1:$AA$1998,10,FALSE)=0,IF(VLOOKUP($C302,'C'!$A$1:$AA$1998,13,FALSE)=0,IF(VLOOKUP($C302,'C'!$A$1:$AA$1998,16,FALSE)=0,VLOOKUP($C302,'C'!$A$1:$AA$1998,19,FALSE),VLOOKUP($C302,'C'!$A$1:$AA$1998,16,FALSE)),VLOOKUP($C302,'C'!$A$1:$AA$1998,13,FALSE)),VLOOKUP($C302,'C'!$A$1:$AA$1998,10,FALSE)),VLOOKUP($C302,'C'!$A$1:$AA$1998,7,FALSE)),VLOOKUP($C302,'C'!$A$1:$AA$1998,4,FALSE)),"")</f>
        <v/>
      </c>
      <c r="E302" s="4" t="str">
        <f>IFERROR(VLOOKUP($C302,'C'!$A$1:$AA$1998,2,FALSE),"")</f>
        <v/>
      </c>
      <c r="F302" s="4" t="str">
        <f>IFERROR(IF(VLOOKUP($C302,'C'!$A$1:$AA$1998,3,FALSE)=1,"&lt;",""),"")</f>
        <v/>
      </c>
      <c r="G302" s="4" t="str">
        <f>IFERROR(VLOOKUP($C302,'C'!$A$1:$AA$1998,5,FALSE),"")</f>
        <v/>
      </c>
      <c r="H302" s="4" t="str">
        <f>IFERROR(IF(VLOOKUP($C302,'C'!$A$1:$AA$1998,6,FALSE)=1,"&lt;",""),"")</f>
        <v/>
      </c>
      <c r="I302" s="4" t="str">
        <f>IFERROR(VLOOKUP($C302,'C'!$A$1:$AA$1998,8,FALSE), "")</f>
        <v/>
      </c>
      <c r="J302" s="4" t="str">
        <f>IFERROR(IF(VLOOKUP($C302,'C'!$A$1:$AA$1998,9,FALSE)=1,"&lt;",""),"")</f>
        <v/>
      </c>
      <c r="K302" s="4" t="str">
        <f>IFERROR(VLOOKUP($C302,'C'!$A$1:$AA$1998,11,FALSE),"")</f>
        <v/>
      </c>
      <c r="L302" s="4" t="str">
        <f>IFERROR(IF(VLOOKUP($C302,'C'!$A$1:$AA$1998,12,FALSE)=1,"&lt;",""),"")</f>
        <v/>
      </c>
      <c r="M302" s="4" t="str">
        <f>IFERROR(VLOOKUP($C302,'C'!$A$1:$AA$1998,14,FALSE),"")</f>
        <v/>
      </c>
      <c r="N302" s="4" t="str">
        <f>IFERROR(IF(VLOOKUP($C302,'C'!$A$1:$AA$1998,15,FALSE)=1,"&lt;",""),"")</f>
        <v/>
      </c>
      <c r="O302" s="4" t="str">
        <f>IFERROR(VLOOKUP($C302,'C'!$A$1:$AA$1998,17,FALSE),"")</f>
        <v/>
      </c>
      <c r="P302" s="4" t="str">
        <f>IFERROR(IF(VLOOKUP($C302,'C'!$A$1:$AA$1998,18,FALSE)=1,"&lt;",""),"")</f>
        <v/>
      </c>
      <c r="T302" s="4" t="str">
        <f t="shared" si="248"/>
        <v/>
      </c>
      <c r="U302" s="4" t="str">
        <f t="shared" si="249"/>
        <v/>
      </c>
      <c r="V302" s="4" t="str">
        <f t="shared" si="250"/>
        <v/>
      </c>
      <c r="W302" s="4" t="str">
        <f t="shared" si="251"/>
        <v/>
      </c>
      <c r="X302" s="4" t="str">
        <f t="shared" si="252"/>
        <v/>
      </c>
      <c r="Y302" s="4" t="str">
        <f t="shared" si="253"/>
        <v/>
      </c>
      <c r="Z302" s="4" t="str">
        <f t="shared" si="254"/>
        <v/>
      </c>
      <c r="AA302" s="4" t="str">
        <f t="shared" si="255"/>
        <v/>
      </c>
      <c r="AB302" s="4" t="str">
        <f t="shared" si="256"/>
        <v/>
      </c>
      <c r="AC302" s="4" t="str">
        <f t="shared" si="257"/>
        <v/>
      </c>
      <c r="AD302" s="4" t="str">
        <f t="shared" si="258"/>
        <v/>
      </c>
      <c r="AE302" s="4" t="str">
        <f t="shared" si="259"/>
        <v/>
      </c>
      <c r="AI302" s="4">
        <f>IFERROR(IF(VLOOKUP(B302,E!$B$1:$AZ$300,16,FALSE)=0,1000000,VLOOKUP(B302,E!$B$1:$AZ$300,16,FALSE)),1000000)</f>
        <v>1000000000</v>
      </c>
      <c r="AO302" s="4" t="str">
        <f t="shared" si="261"/>
        <v/>
      </c>
      <c r="AR302" s="4" t="str">
        <f t="shared" si="237"/>
        <v/>
      </c>
      <c r="AU302" s="4" t="str">
        <f t="shared" si="238"/>
        <v/>
      </c>
      <c r="AX302" s="4" t="str">
        <f t="shared" si="239"/>
        <v/>
      </c>
      <c r="BA302" s="4" t="str">
        <f t="shared" si="240"/>
        <v/>
      </c>
      <c r="BD302" s="4" t="str">
        <f t="shared" si="241"/>
        <v/>
      </c>
      <c r="BJ302" s="4" t="str">
        <f t="shared" si="260"/>
        <v/>
      </c>
      <c r="BM302" s="4" t="str">
        <f t="shared" si="243"/>
        <v/>
      </c>
      <c r="BP302" s="4" t="str">
        <f t="shared" si="244"/>
        <v/>
      </c>
      <c r="BS302" s="4" t="str">
        <f t="shared" si="245"/>
        <v/>
      </c>
      <c r="BV302" s="4" t="str">
        <f t="shared" si="246"/>
        <v/>
      </c>
      <c r="BY302" s="4" t="str">
        <f t="shared" si="247"/>
        <v/>
      </c>
    </row>
    <row r="303" spans="1:77" x14ac:dyDescent="0.2">
      <c r="A303" s="4" t="s">
        <v>1800</v>
      </c>
      <c r="B303" s="4">
        <v>4417</v>
      </c>
      <c r="C303" s="4" t="str">
        <f t="shared" si="242"/>
        <v>urn:immetingen:parameter:id:4417</v>
      </c>
      <c r="D303" s="4" t="str">
        <f>IFERROR(IF(VLOOKUP($C303,'C'!$A$1:$AA$1998,4,FALSE)=0,IF(VLOOKUP($C303,'C'!$A$1:$AA$1998,7,FALSE)=0,IF(VLOOKUP($C303,'C'!$A$1:$AA$1998,10,FALSE)=0,IF(VLOOKUP($C303,'C'!$A$1:$AA$1998,13,FALSE)=0,IF(VLOOKUP($C303,'C'!$A$1:$AA$1998,16,FALSE)=0,VLOOKUP($C303,'C'!$A$1:$AA$1998,19,FALSE),VLOOKUP($C303,'C'!$A$1:$AA$1998,16,FALSE)),VLOOKUP($C303,'C'!$A$1:$AA$1998,13,FALSE)),VLOOKUP($C303,'C'!$A$1:$AA$1998,10,FALSE)),VLOOKUP($C303,'C'!$A$1:$AA$1998,7,FALSE)),VLOOKUP($C303,'C'!$A$1:$AA$1998,4,FALSE)),"")</f>
        <v/>
      </c>
      <c r="E303" s="4" t="str">
        <f>IFERROR(VLOOKUP($C303,'C'!$A$1:$AA$1998,2,FALSE),"")</f>
        <v/>
      </c>
      <c r="F303" s="4" t="str">
        <f>IFERROR(IF(VLOOKUP($C303,'C'!$A$1:$AA$1998,3,FALSE)=1,"&lt;",""),"")</f>
        <v/>
      </c>
      <c r="G303" s="4" t="str">
        <f>IFERROR(VLOOKUP($C303,'C'!$A$1:$AA$1998,5,FALSE),"")</f>
        <v/>
      </c>
      <c r="H303" s="4" t="str">
        <f>IFERROR(IF(VLOOKUP($C303,'C'!$A$1:$AA$1998,6,FALSE)=1,"&lt;",""),"")</f>
        <v/>
      </c>
      <c r="I303" s="4" t="str">
        <f>IFERROR(VLOOKUP($C303,'C'!$A$1:$AA$1998,8,FALSE), "")</f>
        <v/>
      </c>
      <c r="J303" s="4" t="str">
        <f>IFERROR(IF(VLOOKUP($C303,'C'!$A$1:$AA$1998,9,FALSE)=1,"&lt;",""),"")</f>
        <v/>
      </c>
      <c r="K303" s="4" t="str">
        <f>IFERROR(VLOOKUP($C303,'C'!$A$1:$AA$1998,11,FALSE),"")</f>
        <v/>
      </c>
      <c r="L303" s="4" t="str">
        <f>IFERROR(IF(VLOOKUP($C303,'C'!$A$1:$AA$1998,12,FALSE)=1,"&lt;",""),"")</f>
        <v/>
      </c>
      <c r="M303" s="4" t="str">
        <f>IFERROR(VLOOKUP($C303,'C'!$A$1:$AA$1998,14,FALSE),"")</f>
        <v/>
      </c>
      <c r="N303" s="4" t="str">
        <f>IFERROR(IF(VLOOKUP($C303,'C'!$A$1:$AA$1998,15,FALSE)=1,"&lt;",""),"")</f>
        <v/>
      </c>
      <c r="O303" s="4" t="str">
        <f>IFERROR(VLOOKUP($C303,'C'!$A$1:$AA$1998,17,FALSE),"")</f>
        <v/>
      </c>
      <c r="P303" s="4" t="str">
        <f>IFERROR(IF(VLOOKUP($C303,'C'!$A$1:$AA$1998,18,FALSE)=1,"&lt;",""),"")</f>
        <v/>
      </c>
      <c r="T303" s="4" t="str">
        <f t="shared" si="248"/>
        <v/>
      </c>
      <c r="U303" s="4" t="str">
        <f t="shared" si="249"/>
        <v/>
      </c>
      <c r="V303" s="4" t="str">
        <f t="shared" si="250"/>
        <v/>
      </c>
      <c r="W303" s="4" t="str">
        <f t="shared" si="251"/>
        <v/>
      </c>
      <c r="X303" s="4" t="str">
        <f t="shared" si="252"/>
        <v/>
      </c>
      <c r="Y303" s="4" t="str">
        <f t="shared" si="253"/>
        <v/>
      </c>
      <c r="Z303" s="4" t="str">
        <f t="shared" si="254"/>
        <v/>
      </c>
      <c r="AA303" s="4" t="str">
        <f t="shared" si="255"/>
        <v/>
      </c>
      <c r="AB303" s="4" t="str">
        <f t="shared" si="256"/>
        <v/>
      </c>
      <c r="AC303" s="4" t="str">
        <f t="shared" si="257"/>
        <v/>
      </c>
      <c r="AD303" s="4" t="str">
        <f t="shared" si="258"/>
        <v/>
      </c>
      <c r="AE303" s="4" t="str">
        <f t="shared" si="259"/>
        <v/>
      </c>
      <c r="AI303" s="4">
        <f>IFERROR(IF(VLOOKUP(B303,E!$B$1:$AZ$300,16,FALSE)=0,1000000,VLOOKUP(B303,E!$B$1:$AZ$300,16,FALSE)),1000000)</f>
        <v>1000000000</v>
      </c>
      <c r="AO303" s="4" t="str">
        <f t="shared" si="261"/>
        <v/>
      </c>
      <c r="AR303" s="4" t="str">
        <f t="shared" si="237"/>
        <v/>
      </c>
      <c r="AU303" s="4" t="str">
        <f t="shared" si="238"/>
        <v/>
      </c>
      <c r="AX303" s="4" t="str">
        <f t="shared" si="239"/>
        <v/>
      </c>
      <c r="BA303" s="4" t="str">
        <f t="shared" si="240"/>
        <v/>
      </c>
      <c r="BD303" s="4" t="str">
        <f t="shared" si="241"/>
        <v/>
      </c>
      <c r="BJ303" s="4" t="str">
        <f t="shared" si="260"/>
        <v/>
      </c>
      <c r="BM303" s="4" t="str">
        <f t="shared" si="243"/>
        <v/>
      </c>
      <c r="BP303" s="4" t="str">
        <f t="shared" si="244"/>
        <v/>
      </c>
      <c r="BS303" s="4" t="str">
        <f t="shared" si="245"/>
        <v/>
      </c>
      <c r="BV303" s="4" t="str">
        <f t="shared" si="246"/>
        <v/>
      </c>
      <c r="BY303" s="4" t="str">
        <f t="shared" si="247"/>
        <v/>
      </c>
    </row>
    <row r="304" spans="1:77" x14ac:dyDescent="0.2">
      <c r="A304" s="4" t="s">
        <v>1670</v>
      </c>
      <c r="B304" s="4">
        <v>967</v>
      </c>
      <c r="C304" s="4" t="str">
        <f t="shared" si="242"/>
        <v>urn:immetingen:parameter:id:967</v>
      </c>
      <c r="D304" s="4" t="str">
        <f>IFERROR(IF(VLOOKUP($C304,'C'!$A$1:$AA$1998,4,FALSE)=0,IF(VLOOKUP($C304,'C'!$A$1:$AA$1998,7,FALSE)=0,IF(VLOOKUP($C304,'C'!$A$1:$AA$1998,10,FALSE)=0,IF(VLOOKUP($C304,'C'!$A$1:$AA$1998,13,FALSE)=0,IF(VLOOKUP($C304,'C'!$A$1:$AA$1998,16,FALSE)=0,VLOOKUP($C304,'C'!$A$1:$AA$1998,19,FALSE),VLOOKUP($C304,'C'!$A$1:$AA$1998,16,FALSE)),VLOOKUP($C304,'C'!$A$1:$AA$1998,13,FALSE)),VLOOKUP($C304,'C'!$A$1:$AA$1998,10,FALSE)),VLOOKUP($C304,'C'!$A$1:$AA$1998,7,FALSE)),VLOOKUP($C304,'C'!$A$1:$AA$1998,4,FALSE)),"")</f>
        <v/>
      </c>
      <c r="E304" s="4" t="str">
        <f>IFERROR(VLOOKUP($C304,'C'!$A$1:$AA$1998,2,FALSE),"")</f>
        <v/>
      </c>
      <c r="F304" s="4" t="str">
        <f>IFERROR(IF(VLOOKUP($C304,'C'!$A$1:$AA$1998,3,FALSE)=1,"&lt;",""),"")</f>
        <v/>
      </c>
      <c r="G304" s="4" t="str">
        <f>IFERROR(VLOOKUP($C304,'C'!$A$1:$AA$1998,5,FALSE),"")</f>
        <v/>
      </c>
      <c r="H304" s="4" t="str">
        <f>IFERROR(IF(VLOOKUP($C304,'C'!$A$1:$AA$1998,6,FALSE)=1,"&lt;",""),"")</f>
        <v/>
      </c>
      <c r="I304" s="4" t="str">
        <f>IFERROR(VLOOKUP($C304,'C'!$A$1:$AA$1998,8,FALSE), "")</f>
        <v/>
      </c>
      <c r="J304" s="4" t="str">
        <f>IFERROR(IF(VLOOKUP($C304,'C'!$A$1:$AA$1998,9,FALSE)=1,"&lt;",""),"")</f>
        <v/>
      </c>
      <c r="K304" s="4" t="str">
        <f>IFERROR(VLOOKUP($C304,'C'!$A$1:$AA$1998,11,FALSE),"")</f>
        <v/>
      </c>
      <c r="L304" s="4" t="str">
        <f>IFERROR(IF(VLOOKUP($C304,'C'!$A$1:$AA$1998,12,FALSE)=1,"&lt;",""),"")</f>
        <v/>
      </c>
      <c r="M304" s="4" t="str">
        <f>IFERROR(VLOOKUP($C304,'C'!$A$1:$AA$1998,14,FALSE),"")</f>
        <v/>
      </c>
      <c r="N304" s="4" t="str">
        <f>IFERROR(IF(VLOOKUP($C304,'C'!$A$1:$AA$1998,15,FALSE)=1,"&lt;",""),"")</f>
        <v/>
      </c>
      <c r="O304" s="4" t="str">
        <f>IFERROR(VLOOKUP($C304,'C'!$A$1:$AA$1998,17,FALSE),"")</f>
        <v/>
      </c>
      <c r="P304" s="4" t="str">
        <f>IFERROR(IF(VLOOKUP($C304,'C'!$A$1:$AA$1998,18,FALSE)=1,"&lt;",""),"")</f>
        <v/>
      </c>
      <c r="T304" s="4" t="str">
        <f t="shared" si="248"/>
        <v/>
      </c>
      <c r="U304" s="4" t="str">
        <f t="shared" si="249"/>
        <v/>
      </c>
      <c r="V304" s="4" t="str">
        <f t="shared" si="250"/>
        <v/>
      </c>
      <c r="W304" s="4" t="str">
        <f t="shared" si="251"/>
        <v/>
      </c>
      <c r="X304" s="4" t="str">
        <f t="shared" si="252"/>
        <v/>
      </c>
      <c r="Y304" s="4" t="str">
        <f t="shared" si="253"/>
        <v/>
      </c>
      <c r="Z304" s="4" t="str">
        <f t="shared" si="254"/>
        <v/>
      </c>
      <c r="AA304" s="4" t="str">
        <f t="shared" si="255"/>
        <v/>
      </c>
      <c r="AB304" s="4" t="str">
        <f t="shared" si="256"/>
        <v/>
      </c>
      <c r="AC304" s="4" t="str">
        <f t="shared" si="257"/>
        <v/>
      </c>
      <c r="AD304" s="4" t="str">
        <f t="shared" si="258"/>
        <v/>
      </c>
      <c r="AE304" s="4" t="str">
        <f t="shared" si="259"/>
        <v/>
      </c>
      <c r="AI304" s="4">
        <f>IFERROR(IF(VLOOKUP(B304,E!$B$1:$AZ$300,16,FALSE)=0,1000000,VLOOKUP(B304,E!$B$1:$AZ$300,16,FALSE)),1000000)</f>
        <v>1000000</v>
      </c>
      <c r="AO304" s="4" t="str">
        <f t="shared" si="261"/>
        <v/>
      </c>
      <c r="AR304" s="4" t="str">
        <f t="shared" si="237"/>
        <v/>
      </c>
      <c r="AU304" s="4" t="str">
        <f t="shared" si="238"/>
        <v/>
      </c>
      <c r="AX304" s="4" t="str">
        <f t="shared" si="239"/>
        <v/>
      </c>
      <c r="BA304" s="4" t="str">
        <f t="shared" si="240"/>
        <v/>
      </c>
      <c r="BD304" s="4" t="str">
        <f t="shared" si="241"/>
        <v/>
      </c>
      <c r="BJ304" s="4" t="str">
        <f t="shared" si="260"/>
        <v/>
      </c>
      <c r="BM304" s="4" t="str">
        <f t="shared" si="243"/>
        <v/>
      </c>
      <c r="BP304" s="4" t="str">
        <f t="shared" si="244"/>
        <v/>
      </c>
      <c r="BS304" s="4" t="str">
        <f t="shared" si="245"/>
        <v/>
      </c>
      <c r="BV304" s="4" t="str">
        <f t="shared" si="246"/>
        <v/>
      </c>
      <c r="BY304" s="4" t="str">
        <f t="shared" si="247"/>
        <v/>
      </c>
    </row>
    <row r="305" spans="1:82" x14ac:dyDescent="0.2">
      <c r="A305" s="4" t="s">
        <v>1680</v>
      </c>
      <c r="B305" s="4">
        <v>250</v>
      </c>
      <c r="C305" s="4" t="str">
        <f t="shared" si="242"/>
        <v>urn:immetingen:parameter:id:250</v>
      </c>
      <c r="D305" s="4" t="str">
        <f>IFERROR(IF(VLOOKUP($C305,'C'!$A$1:$AA$1998,4,FALSE)=0,IF(VLOOKUP($C305,'C'!$A$1:$AA$1998,7,FALSE)=0,IF(VLOOKUP($C305,'C'!$A$1:$AA$1998,10,FALSE)=0,IF(VLOOKUP($C305,'C'!$A$1:$AA$1998,13,FALSE)=0,IF(VLOOKUP($C305,'C'!$A$1:$AA$1998,16,FALSE)=0,VLOOKUP($C305,'C'!$A$1:$AA$1998,19,FALSE),VLOOKUP($C305,'C'!$A$1:$AA$1998,16,FALSE)),VLOOKUP($C305,'C'!$A$1:$AA$1998,13,FALSE)),VLOOKUP($C305,'C'!$A$1:$AA$1998,10,FALSE)),VLOOKUP($C305,'C'!$A$1:$AA$1998,7,FALSE)),VLOOKUP($C305,'C'!$A$1:$AA$1998,4,FALSE)),"")</f>
        <v/>
      </c>
      <c r="E305" s="4" t="str">
        <f>IFERROR(VLOOKUP($C305,'C'!$A$1:$AA$1998,2,FALSE),"")</f>
        <v/>
      </c>
      <c r="F305" s="4" t="str">
        <f>IFERROR(IF(VLOOKUP($C305,'C'!$A$1:$AA$1998,3,FALSE)=1,"&lt;",""),"")</f>
        <v/>
      </c>
      <c r="G305" s="4" t="str">
        <f>IFERROR(VLOOKUP($C305,'C'!$A$1:$AA$1998,5,FALSE),"")</f>
        <v/>
      </c>
      <c r="H305" s="4" t="str">
        <f>IFERROR(IF(VLOOKUP($C305,'C'!$A$1:$AA$1998,6,FALSE)=1,"&lt;",""),"")</f>
        <v/>
      </c>
      <c r="I305" s="4" t="str">
        <f>IFERROR(VLOOKUP($C305,'C'!$A$1:$AA$1998,8,FALSE), "")</f>
        <v/>
      </c>
      <c r="J305" s="4" t="str">
        <f>IFERROR(IF(VLOOKUP($C305,'C'!$A$1:$AA$1998,9,FALSE)=1,"&lt;",""),"")</f>
        <v/>
      </c>
      <c r="K305" s="4" t="str">
        <f>IFERROR(VLOOKUP($C305,'C'!$A$1:$AA$1998,11,FALSE),"")</f>
        <v/>
      </c>
      <c r="L305" s="4" t="str">
        <f>IFERROR(IF(VLOOKUP($C305,'C'!$A$1:$AA$1998,12,FALSE)=1,"&lt;",""),"")</f>
        <v/>
      </c>
      <c r="M305" s="4" t="str">
        <f>IFERROR(VLOOKUP($C305,'C'!$A$1:$AA$1998,14,FALSE),"")</f>
        <v/>
      </c>
      <c r="N305" s="4" t="str">
        <f>IFERROR(IF(VLOOKUP($C305,'C'!$A$1:$AA$1998,15,FALSE)=1,"&lt;",""),"")</f>
        <v/>
      </c>
      <c r="O305" s="4" t="str">
        <f>IFERROR(VLOOKUP($C305,'C'!$A$1:$AA$1998,17,FALSE),"")</f>
        <v/>
      </c>
      <c r="P305" s="4" t="str">
        <f>IFERROR(IF(VLOOKUP($C305,'C'!$A$1:$AA$1998,18,FALSE)=1,"&lt;",""),"")</f>
        <v/>
      </c>
      <c r="T305" s="4" t="str">
        <f t="shared" si="248"/>
        <v/>
      </c>
      <c r="U305" s="4" t="str">
        <f t="shared" si="249"/>
        <v/>
      </c>
      <c r="V305" s="4" t="str">
        <f t="shared" si="250"/>
        <v/>
      </c>
      <c r="W305" s="4" t="str">
        <f t="shared" si="251"/>
        <v/>
      </c>
      <c r="X305" s="4" t="str">
        <f t="shared" si="252"/>
        <v/>
      </c>
      <c r="Y305" s="4" t="str">
        <f t="shared" si="253"/>
        <v/>
      </c>
      <c r="Z305" s="4" t="str">
        <f t="shared" si="254"/>
        <v/>
      </c>
      <c r="AA305" s="4" t="str">
        <f t="shared" si="255"/>
        <v/>
      </c>
      <c r="AB305" s="4" t="str">
        <f t="shared" si="256"/>
        <v/>
      </c>
      <c r="AC305" s="4" t="str">
        <f t="shared" si="257"/>
        <v/>
      </c>
      <c r="AD305" s="4" t="str">
        <f t="shared" si="258"/>
        <v/>
      </c>
      <c r="AE305" s="4" t="str">
        <f t="shared" si="259"/>
        <v/>
      </c>
      <c r="AI305" s="4">
        <f>IFERROR(IF(VLOOKUP(B305,E!$B$1:$AZ$300,16,FALSE)=0,1000000,VLOOKUP(B305,E!$B$1:$AZ$300,16,FALSE)),1000000)</f>
        <v>1000000</v>
      </c>
      <c r="AO305" s="4" t="str">
        <f t="shared" si="261"/>
        <v/>
      </c>
      <c r="AR305" s="4" t="str">
        <f t="shared" si="237"/>
        <v/>
      </c>
      <c r="AU305" s="4" t="str">
        <f t="shared" si="238"/>
        <v/>
      </c>
      <c r="AX305" s="4" t="str">
        <f t="shared" si="239"/>
        <v/>
      </c>
      <c r="BA305" s="4" t="str">
        <f t="shared" si="240"/>
        <v/>
      </c>
      <c r="BD305" s="4" t="str">
        <f t="shared" si="241"/>
        <v/>
      </c>
      <c r="BJ305" s="4" t="str">
        <f t="shared" si="260"/>
        <v/>
      </c>
      <c r="BM305" s="4" t="str">
        <f t="shared" si="243"/>
        <v/>
      </c>
      <c r="BP305" s="4" t="str">
        <f t="shared" si="244"/>
        <v/>
      </c>
      <c r="BS305" s="4" t="str">
        <f t="shared" si="245"/>
        <v/>
      </c>
      <c r="BV305" s="4" t="str">
        <f t="shared" si="246"/>
        <v/>
      </c>
      <c r="BY305" s="4" t="str">
        <f t="shared" si="247"/>
        <v/>
      </c>
    </row>
    <row r="306" spans="1:82" x14ac:dyDescent="0.2">
      <c r="A306" s="4" t="s">
        <v>1681</v>
      </c>
      <c r="B306" s="4">
        <v>641</v>
      </c>
      <c r="C306" s="4" t="str">
        <f t="shared" si="242"/>
        <v>urn:immetingen:parameter:id:641</v>
      </c>
      <c r="D306" s="4" t="str">
        <f>IFERROR(IF(VLOOKUP($C306,'C'!$A$1:$AA$1998,4,FALSE)=0,IF(VLOOKUP($C306,'C'!$A$1:$AA$1998,7,FALSE)=0,IF(VLOOKUP($C306,'C'!$A$1:$AA$1998,10,FALSE)=0,IF(VLOOKUP($C306,'C'!$A$1:$AA$1998,13,FALSE)=0,IF(VLOOKUP($C306,'C'!$A$1:$AA$1998,16,FALSE)=0,VLOOKUP($C306,'C'!$A$1:$AA$1998,19,FALSE),VLOOKUP($C306,'C'!$A$1:$AA$1998,16,FALSE)),VLOOKUP($C306,'C'!$A$1:$AA$1998,13,FALSE)),VLOOKUP($C306,'C'!$A$1:$AA$1998,10,FALSE)),VLOOKUP($C306,'C'!$A$1:$AA$1998,7,FALSE)),VLOOKUP($C306,'C'!$A$1:$AA$1998,4,FALSE)),"")</f>
        <v/>
      </c>
      <c r="E306" s="4" t="str">
        <f>IFERROR(VLOOKUP($C306,'C'!$A$1:$AA$1998,2,FALSE),"")</f>
        <v/>
      </c>
      <c r="F306" s="4" t="str">
        <f>IFERROR(IF(VLOOKUP($C306,'C'!$A$1:$AA$1998,3,FALSE)=1,"&lt;",""),"")</f>
        <v/>
      </c>
      <c r="G306" s="4" t="str">
        <f>IFERROR(VLOOKUP($C306,'C'!$A$1:$AA$1998,5,FALSE),"")</f>
        <v/>
      </c>
      <c r="H306" s="4" t="str">
        <f>IFERROR(IF(VLOOKUP($C306,'C'!$A$1:$AA$1998,6,FALSE)=1,"&lt;",""),"")</f>
        <v/>
      </c>
      <c r="I306" s="4" t="str">
        <f>IFERROR(VLOOKUP($C306,'C'!$A$1:$AA$1998,8,FALSE), "")</f>
        <v/>
      </c>
      <c r="J306" s="4" t="str">
        <f>IFERROR(IF(VLOOKUP($C306,'C'!$A$1:$AA$1998,9,FALSE)=1,"&lt;",""),"")</f>
        <v/>
      </c>
      <c r="K306" s="4" t="str">
        <f>IFERROR(VLOOKUP($C306,'C'!$A$1:$AA$1998,11,FALSE),"")</f>
        <v/>
      </c>
      <c r="L306" s="4" t="str">
        <f>IFERROR(IF(VLOOKUP($C306,'C'!$A$1:$AA$1998,12,FALSE)=1,"&lt;",""),"")</f>
        <v/>
      </c>
      <c r="M306" s="4" t="str">
        <f>IFERROR(VLOOKUP($C306,'C'!$A$1:$AA$1998,14,FALSE),"")</f>
        <v/>
      </c>
      <c r="N306" s="4" t="str">
        <f>IFERROR(IF(VLOOKUP($C306,'C'!$A$1:$AA$1998,15,FALSE)=1,"&lt;",""),"")</f>
        <v/>
      </c>
      <c r="O306" s="4" t="str">
        <f>IFERROR(VLOOKUP($C306,'C'!$A$1:$AA$1998,17,FALSE),"")</f>
        <v/>
      </c>
      <c r="P306" s="4" t="str">
        <f>IFERROR(IF(VLOOKUP($C306,'C'!$A$1:$AA$1998,18,FALSE)=1,"&lt;",""),"")</f>
        <v/>
      </c>
      <c r="T306" s="4" t="str">
        <f t="shared" si="248"/>
        <v/>
      </c>
      <c r="U306" s="4" t="str">
        <f t="shared" si="249"/>
        <v/>
      </c>
      <c r="V306" s="4" t="str">
        <f t="shared" si="250"/>
        <v/>
      </c>
      <c r="W306" s="4" t="str">
        <f t="shared" si="251"/>
        <v/>
      </c>
      <c r="X306" s="4" t="str">
        <f t="shared" si="252"/>
        <v/>
      </c>
      <c r="Y306" s="4" t="str">
        <f t="shared" si="253"/>
        <v/>
      </c>
      <c r="Z306" s="4" t="str">
        <f t="shared" si="254"/>
        <v/>
      </c>
      <c r="AA306" s="4" t="str">
        <f t="shared" si="255"/>
        <v/>
      </c>
      <c r="AB306" s="4" t="str">
        <f t="shared" si="256"/>
        <v/>
      </c>
      <c r="AC306" s="4" t="str">
        <f t="shared" si="257"/>
        <v/>
      </c>
      <c r="AD306" s="4" t="str">
        <f t="shared" si="258"/>
        <v/>
      </c>
      <c r="AE306" s="4" t="str">
        <f t="shared" si="259"/>
        <v/>
      </c>
      <c r="AI306" s="4">
        <f>IFERROR(IF(VLOOKUP(B306,E!$B$1:$AZ$300,16,FALSE)=0,1000000,VLOOKUP(B306,E!$B$1:$AZ$300,16,FALSE)),1000000)</f>
        <v>1000000</v>
      </c>
      <c r="AO306" s="4" t="str">
        <f t="shared" si="261"/>
        <v/>
      </c>
      <c r="AR306" s="4" t="str">
        <f t="shared" si="237"/>
        <v/>
      </c>
      <c r="AU306" s="4" t="str">
        <f t="shared" si="238"/>
        <v/>
      </c>
      <c r="AX306" s="4" t="str">
        <f t="shared" si="239"/>
        <v/>
      </c>
      <c r="BA306" s="4" t="str">
        <f t="shared" si="240"/>
        <v/>
      </c>
      <c r="BD306" s="4" t="str">
        <f t="shared" si="241"/>
        <v/>
      </c>
      <c r="BJ306" s="4" t="str">
        <f t="shared" si="260"/>
        <v/>
      </c>
      <c r="BM306" s="4" t="str">
        <f t="shared" si="243"/>
        <v/>
      </c>
      <c r="BP306" s="4" t="str">
        <f t="shared" si="244"/>
        <v/>
      </c>
      <c r="BS306" s="4" t="str">
        <f t="shared" si="245"/>
        <v/>
      </c>
      <c r="BV306" s="4" t="str">
        <f t="shared" si="246"/>
        <v/>
      </c>
      <c r="BY306" s="4" t="str">
        <f t="shared" si="247"/>
        <v/>
      </c>
    </row>
    <row r="307" spans="1:82" x14ac:dyDescent="0.2">
      <c r="A307" s="4" t="s">
        <v>1855</v>
      </c>
      <c r="B307" s="4">
        <v>1175</v>
      </c>
      <c r="C307" s="4" t="str">
        <f t="shared" si="242"/>
        <v>urn:immetingen:parameter:id:1175</v>
      </c>
      <c r="D307" s="4" t="str">
        <f>IFERROR(IF(VLOOKUP($C307,'C'!$A$1:$AA$1998,4,FALSE)=0,IF(VLOOKUP($C307,'C'!$A$1:$AA$1998,7,FALSE)=0,IF(VLOOKUP($C307,'C'!$A$1:$AA$1998,10,FALSE)=0,IF(VLOOKUP($C307,'C'!$A$1:$AA$1998,13,FALSE)=0,IF(VLOOKUP($C307,'C'!$A$1:$AA$1998,16,FALSE)=0,VLOOKUP($C307,'C'!$A$1:$AA$1998,19,FALSE),VLOOKUP($C307,'C'!$A$1:$AA$1998,16,FALSE)),VLOOKUP($C307,'C'!$A$1:$AA$1998,13,FALSE)),VLOOKUP($C307,'C'!$A$1:$AA$1998,10,FALSE)),VLOOKUP($C307,'C'!$A$1:$AA$1998,7,FALSE)),VLOOKUP($C307,'C'!$A$1:$AA$1998,4,FALSE)),"")</f>
        <v/>
      </c>
      <c r="E307" s="4" t="str">
        <f>IFERROR(VLOOKUP($C307,'C'!$A$1:$AA$1998,2,FALSE),"")</f>
        <v/>
      </c>
      <c r="F307" s="4" t="str">
        <f>IFERROR(IF(VLOOKUP($C307,'C'!$A$1:$AA$1998,3,FALSE)=1,"&lt;",""),"")</f>
        <v/>
      </c>
      <c r="G307" s="4" t="str">
        <f>IFERROR(VLOOKUP($C307,'C'!$A$1:$AA$1998,5,FALSE),"")</f>
        <v/>
      </c>
      <c r="H307" s="4" t="str">
        <f>IFERROR(IF(VLOOKUP($C307,'C'!$A$1:$AA$1998,6,FALSE)=1,"&lt;",""),"")</f>
        <v/>
      </c>
      <c r="I307" s="4" t="str">
        <f>IFERROR(VLOOKUP($C307,'C'!$A$1:$AA$1998,8,FALSE), "")</f>
        <v/>
      </c>
      <c r="J307" s="4" t="str">
        <f>IFERROR(IF(VLOOKUP($C307,'C'!$A$1:$AA$1998,9,FALSE)=1,"&lt;",""),"")</f>
        <v/>
      </c>
      <c r="K307" s="4" t="str">
        <f>IFERROR(VLOOKUP($C307,'C'!$A$1:$AA$1998,11,FALSE),"")</f>
        <v/>
      </c>
      <c r="L307" s="4" t="str">
        <f>IFERROR(IF(VLOOKUP($C307,'C'!$A$1:$AA$1998,12,FALSE)=1,"&lt;",""),"")</f>
        <v/>
      </c>
      <c r="M307" s="4" t="str">
        <f>IFERROR(VLOOKUP($C307,'C'!$A$1:$AA$1998,14,FALSE),"")</f>
        <v/>
      </c>
      <c r="N307" s="4" t="str">
        <f>IFERROR(IF(VLOOKUP($C307,'C'!$A$1:$AA$1998,15,FALSE)=1,"&lt;",""),"")</f>
        <v/>
      </c>
      <c r="O307" s="4" t="str">
        <f>IFERROR(VLOOKUP($C307,'C'!$A$1:$AA$1998,17,FALSE),"")</f>
        <v/>
      </c>
      <c r="P307" s="4" t="str">
        <f>IFERROR(IF(VLOOKUP($C307,'C'!$A$1:$AA$1998,18,FALSE)=1,"&lt;",""),"")</f>
        <v/>
      </c>
      <c r="T307" s="4" t="str">
        <f t="shared" si="248"/>
        <v/>
      </c>
      <c r="U307" s="4" t="str">
        <f t="shared" si="249"/>
        <v/>
      </c>
      <c r="V307" s="4" t="str">
        <f t="shared" si="250"/>
        <v/>
      </c>
      <c r="W307" s="4" t="str">
        <f t="shared" si="251"/>
        <v/>
      </c>
      <c r="X307" s="4" t="str">
        <f t="shared" si="252"/>
        <v/>
      </c>
      <c r="Y307" s="4" t="str">
        <f t="shared" si="253"/>
        <v/>
      </c>
      <c r="Z307" s="4" t="str">
        <f t="shared" si="254"/>
        <v/>
      </c>
      <c r="AA307" s="4" t="str">
        <f t="shared" si="255"/>
        <v/>
      </c>
      <c r="AB307" s="4" t="str">
        <f t="shared" si="256"/>
        <v/>
      </c>
      <c r="AC307" s="4" t="str">
        <f t="shared" si="257"/>
        <v/>
      </c>
      <c r="AD307" s="4" t="str">
        <f t="shared" si="258"/>
        <v/>
      </c>
      <c r="AE307" s="4" t="str">
        <f t="shared" si="259"/>
        <v/>
      </c>
      <c r="AI307" s="4">
        <f>IFERROR(IF(VLOOKUP(B307,E!$B$1:$AZ$300,16,FALSE)=0,1000000,VLOOKUP(B307,E!$B$1:$AZ$300,16,FALSE)),1000000)</f>
        <v>1000000</v>
      </c>
      <c r="AO307" s="4" t="str">
        <f t="shared" si="261"/>
        <v/>
      </c>
      <c r="AR307" s="4" t="str">
        <f t="shared" si="237"/>
        <v/>
      </c>
      <c r="AU307" s="4" t="str">
        <f t="shared" si="238"/>
        <v/>
      </c>
      <c r="AX307" s="4" t="str">
        <f t="shared" si="239"/>
        <v/>
      </c>
      <c r="BA307" s="4" t="str">
        <f t="shared" si="240"/>
        <v/>
      </c>
      <c r="BD307" s="4" t="str">
        <f t="shared" si="241"/>
        <v/>
      </c>
      <c r="BJ307" s="4" t="str">
        <f t="shared" si="260"/>
        <v/>
      </c>
      <c r="BM307" s="4" t="str">
        <f t="shared" si="243"/>
        <v/>
      </c>
      <c r="BP307" s="4" t="str">
        <f t="shared" si="244"/>
        <v/>
      </c>
      <c r="BS307" s="4" t="str">
        <f t="shared" si="245"/>
        <v/>
      </c>
      <c r="BV307" s="4" t="str">
        <f t="shared" si="246"/>
        <v/>
      </c>
      <c r="BY307" s="4" t="str">
        <f t="shared" si="247"/>
        <v/>
      </c>
    </row>
    <row r="308" spans="1:82" x14ac:dyDescent="0.2">
      <c r="A308" s="4" t="s">
        <v>1797</v>
      </c>
      <c r="B308" s="4">
        <v>1171</v>
      </c>
      <c r="C308" s="4" t="str">
        <f t="shared" si="242"/>
        <v>urn:immetingen:parameter:id:1171</v>
      </c>
      <c r="D308" s="4" t="str">
        <f>IFERROR(IF(VLOOKUP($C308,'C'!$A$1:$AA$1998,4,FALSE)=0,IF(VLOOKUP($C308,'C'!$A$1:$AA$1998,7,FALSE)=0,IF(VLOOKUP($C308,'C'!$A$1:$AA$1998,10,FALSE)=0,IF(VLOOKUP($C308,'C'!$A$1:$AA$1998,13,FALSE)=0,IF(VLOOKUP($C308,'C'!$A$1:$AA$1998,16,FALSE)=0,VLOOKUP($C308,'C'!$A$1:$AA$1998,19,FALSE),VLOOKUP($C308,'C'!$A$1:$AA$1998,16,FALSE)),VLOOKUP($C308,'C'!$A$1:$AA$1998,13,FALSE)),VLOOKUP($C308,'C'!$A$1:$AA$1998,10,FALSE)),VLOOKUP($C308,'C'!$A$1:$AA$1998,7,FALSE)),VLOOKUP($C308,'C'!$A$1:$AA$1998,4,FALSE)),"")</f>
        <v/>
      </c>
      <c r="E308" s="4" t="str">
        <f>IFERROR(VLOOKUP($C308,'C'!$A$1:$AA$1998,2,FALSE),"")</f>
        <v/>
      </c>
      <c r="F308" s="4" t="str">
        <f>IFERROR(IF(VLOOKUP($C308,'C'!$A$1:$AA$1998,3,FALSE)=1,"&lt;",""),"")</f>
        <v/>
      </c>
      <c r="G308" s="4" t="str">
        <f>IFERROR(VLOOKUP($C308,'C'!$A$1:$AA$1998,5,FALSE),"")</f>
        <v/>
      </c>
      <c r="H308" s="4" t="str">
        <f>IFERROR(IF(VLOOKUP($C308,'C'!$A$1:$AA$1998,6,FALSE)=1,"&lt;",""),"")</f>
        <v/>
      </c>
      <c r="I308" s="4" t="str">
        <f>IFERROR(VLOOKUP($C308,'C'!$A$1:$AA$1998,8,FALSE), "")</f>
        <v/>
      </c>
      <c r="J308" s="4" t="str">
        <f>IFERROR(IF(VLOOKUP($C308,'C'!$A$1:$AA$1998,9,FALSE)=1,"&lt;",""),"")</f>
        <v/>
      </c>
      <c r="K308" s="4" t="str">
        <f>IFERROR(VLOOKUP($C308,'C'!$A$1:$AA$1998,11,FALSE),"")</f>
        <v/>
      </c>
      <c r="L308" s="4" t="str">
        <f>IFERROR(IF(VLOOKUP($C308,'C'!$A$1:$AA$1998,12,FALSE)=1,"&lt;",""),"")</f>
        <v/>
      </c>
      <c r="M308" s="4" t="str">
        <f>IFERROR(VLOOKUP($C308,'C'!$A$1:$AA$1998,14,FALSE),"")</f>
        <v/>
      </c>
      <c r="N308" s="4" t="str">
        <f>IFERROR(IF(VLOOKUP($C308,'C'!$A$1:$AA$1998,15,FALSE)=1,"&lt;",""),"")</f>
        <v/>
      </c>
      <c r="O308" s="4" t="str">
        <f>IFERROR(VLOOKUP($C308,'C'!$A$1:$AA$1998,17,FALSE),"")</f>
        <v/>
      </c>
      <c r="P308" s="4" t="str">
        <f>IFERROR(IF(VLOOKUP($C308,'C'!$A$1:$AA$1998,18,FALSE)=1,"&lt;",""),"")</f>
        <v/>
      </c>
      <c r="T308" s="4" t="str">
        <f t="shared" si="248"/>
        <v/>
      </c>
      <c r="U308" s="4" t="str">
        <f t="shared" si="249"/>
        <v/>
      </c>
      <c r="V308" s="4" t="str">
        <f t="shared" si="250"/>
        <v/>
      </c>
      <c r="W308" s="4" t="str">
        <f t="shared" si="251"/>
        <v/>
      </c>
      <c r="X308" s="4" t="str">
        <f t="shared" si="252"/>
        <v/>
      </c>
      <c r="Y308" s="4" t="str">
        <f t="shared" si="253"/>
        <v/>
      </c>
      <c r="Z308" s="4" t="str">
        <f t="shared" si="254"/>
        <v/>
      </c>
      <c r="AA308" s="4" t="str">
        <f t="shared" si="255"/>
        <v/>
      </c>
      <c r="AB308" s="4" t="str">
        <f t="shared" si="256"/>
        <v/>
      </c>
      <c r="AC308" s="4" t="str">
        <f t="shared" si="257"/>
        <v/>
      </c>
      <c r="AD308" s="4" t="str">
        <f t="shared" si="258"/>
        <v/>
      </c>
      <c r="AE308" s="4" t="str">
        <f t="shared" si="259"/>
        <v/>
      </c>
      <c r="AI308" s="4">
        <f>IFERROR(IF(VLOOKUP(B308,E!$B$1:$AZ$300,16,FALSE)=0,1000000,VLOOKUP(B308,E!$B$1:$AZ$300,16,FALSE)),1000000)</f>
        <v>1000000000</v>
      </c>
      <c r="AO308" s="4" t="str">
        <f t="shared" si="261"/>
        <v/>
      </c>
      <c r="AR308" s="4" t="str">
        <f t="shared" si="237"/>
        <v/>
      </c>
      <c r="AU308" s="4" t="str">
        <f t="shared" si="238"/>
        <v/>
      </c>
      <c r="AX308" s="4" t="str">
        <f t="shared" si="239"/>
        <v/>
      </c>
      <c r="BA308" s="4" t="str">
        <f t="shared" si="240"/>
        <v/>
      </c>
      <c r="BD308" s="4" t="str">
        <f t="shared" si="241"/>
        <v/>
      </c>
      <c r="BJ308" s="4" t="str">
        <f t="shared" si="260"/>
        <v/>
      </c>
      <c r="BM308" s="4" t="str">
        <f t="shared" si="243"/>
        <v/>
      </c>
      <c r="BP308" s="4" t="str">
        <f t="shared" si="244"/>
        <v/>
      </c>
      <c r="BS308" s="4" t="str">
        <f t="shared" si="245"/>
        <v/>
      </c>
      <c r="BV308" s="4" t="str">
        <f t="shared" si="246"/>
        <v/>
      </c>
      <c r="BY308" s="4" t="str">
        <f t="shared" si="247"/>
        <v/>
      </c>
    </row>
    <row r="309" spans="1:82" x14ac:dyDescent="0.2">
      <c r="A309" s="4" t="s">
        <v>1856</v>
      </c>
      <c r="B309" s="4">
        <v>251</v>
      </c>
      <c r="C309" s="4" t="str">
        <f t="shared" si="242"/>
        <v>urn:immetingen:parameter:id:251</v>
      </c>
      <c r="D309" s="4" t="str">
        <f>IFERROR(IF(VLOOKUP($C309,'C'!$A$1:$AA$1998,4,FALSE)=0,IF(VLOOKUP($C309,'C'!$A$1:$AA$1998,7,FALSE)=0,IF(VLOOKUP($C309,'C'!$A$1:$AA$1998,10,FALSE)=0,IF(VLOOKUP($C309,'C'!$A$1:$AA$1998,13,FALSE)=0,IF(VLOOKUP($C309,'C'!$A$1:$AA$1998,16,FALSE)=0,VLOOKUP($C309,'C'!$A$1:$AA$1998,19,FALSE),VLOOKUP($C309,'C'!$A$1:$AA$1998,16,FALSE)),VLOOKUP($C309,'C'!$A$1:$AA$1998,13,FALSE)),VLOOKUP($C309,'C'!$A$1:$AA$1998,10,FALSE)),VLOOKUP($C309,'C'!$A$1:$AA$1998,7,FALSE)),VLOOKUP($C309,'C'!$A$1:$AA$1998,4,FALSE)),"")</f>
        <v/>
      </c>
      <c r="E309" s="4" t="str">
        <f>IFERROR(VLOOKUP($C309,'C'!$A$1:$AA$1998,2,FALSE),"")</f>
        <v/>
      </c>
      <c r="F309" s="4" t="str">
        <f>IFERROR(IF(VLOOKUP($C309,'C'!$A$1:$AA$1998,3,FALSE)=1,"&lt;",""),"")</f>
        <v/>
      </c>
      <c r="G309" s="4" t="str">
        <f>IFERROR(VLOOKUP($C309,'C'!$A$1:$AA$1998,5,FALSE),"")</f>
        <v/>
      </c>
      <c r="H309" s="4" t="str">
        <f>IFERROR(IF(VLOOKUP($C309,'C'!$A$1:$AA$1998,6,FALSE)=1,"&lt;",""),"")</f>
        <v/>
      </c>
      <c r="I309" s="4" t="str">
        <f>IFERROR(VLOOKUP($C309,'C'!$A$1:$AA$1998,8,FALSE), "")</f>
        <v/>
      </c>
      <c r="J309" s="4" t="str">
        <f>IFERROR(IF(VLOOKUP($C309,'C'!$A$1:$AA$1998,9,FALSE)=1,"&lt;",""),"")</f>
        <v/>
      </c>
      <c r="K309" s="4" t="str">
        <f>IFERROR(VLOOKUP($C309,'C'!$A$1:$AA$1998,11,FALSE),"")</f>
        <v/>
      </c>
      <c r="L309" s="4" t="str">
        <f>IFERROR(IF(VLOOKUP($C309,'C'!$A$1:$AA$1998,12,FALSE)=1,"&lt;",""),"")</f>
        <v/>
      </c>
      <c r="M309" s="4" t="str">
        <f>IFERROR(VLOOKUP($C309,'C'!$A$1:$AA$1998,14,FALSE),"")</f>
        <v/>
      </c>
      <c r="N309" s="4" t="str">
        <f>IFERROR(IF(VLOOKUP($C309,'C'!$A$1:$AA$1998,15,FALSE)=1,"&lt;",""),"")</f>
        <v/>
      </c>
      <c r="O309" s="4" t="str">
        <f>IFERROR(VLOOKUP($C309,'C'!$A$1:$AA$1998,17,FALSE),"")</f>
        <v/>
      </c>
      <c r="P309" s="4" t="str">
        <f>IFERROR(IF(VLOOKUP($C309,'C'!$A$1:$AA$1998,18,FALSE)=1,"&lt;",""),"")</f>
        <v/>
      </c>
      <c r="T309" s="4" t="str">
        <f t="shared" si="248"/>
        <v/>
      </c>
      <c r="U309" s="4" t="str">
        <f t="shared" si="249"/>
        <v/>
      </c>
      <c r="V309" s="4" t="str">
        <f t="shared" si="250"/>
        <v/>
      </c>
      <c r="W309" s="4" t="str">
        <f t="shared" si="251"/>
        <v/>
      </c>
      <c r="X309" s="4" t="str">
        <f t="shared" si="252"/>
        <v/>
      </c>
      <c r="Y309" s="4" t="str">
        <f t="shared" si="253"/>
        <v/>
      </c>
      <c r="Z309" s="4" t="str">
        <f t="shared" si="254"/>
        <v/>
      </c>
      <c r="AA309" s="4" t="str">
        <f t="shared" si="255"/>
        <v/>
      </c>
      <c r="AB309" s="4" t="str">
        <f t="shared" si="256"/>
        <v/>
      </c>
      <c r="AC309" s="4" t="str">
        <f t="shared" si="257"/>
        <v/>
      </c>
      <c r="AD309" s="4" t="str">
        <f t="shared" si="258"/>
        <v/>
      </c>
      <c r="AE309" s="4" t="str">
        <f t="shared" si="259"/>
        <v/>
      </c>
      <c r="AI309" s="4">
        <f>IFERROR(IF(VLOOKUP(B309,E!$B$1:$AZ$300,16,FALSE)=0,1000000,VLOOKUP(B309,E!$B$1:$AZ$300,16,FALSE)),1000000)</f>
        <v>1000000</v>
      </c>
      <c r="AO309" s="4" t="str">
        <f t="shared" ref="AO309:AO330" si="262">IF(T309="",T309,IF(AND(U309="&lt;",T309&lt;=$AI309),-1,(IF(U309="&lt;",0.7*T309,T309))))</f>
        <v/>
      </c>
      <c r="AR309" s="4" t="str">
        <f t="shared" si="237"/>
        <v/>
      </c>
      <c r="AU309" s="4" t="str">
        <f t="shared" si="238"/>
        <v/>
      </c>
      <c r="AX309" s="4" t="str">
        <f t="shared" si="239"/>
        <v/>
      </c>
      <c r="BA309" s="4" t="str">
        <f t="shared" si="240"/>
        <v/>
      </c>
      <c r="BD309" s="4" t="str">
        <f t="shared" si="241"/>
        <v/>
      </c>
      <c r="BJ309" s="4" t="str">
        <f t="shared" si="260"/>
        <v/>
      </c>
      <c r="BM309" s="4" t="str">
        <f t="shared" si="243"/>
        <v/>
      </c>
      <c r="BP309" s="4" t="str">
        <f t="shared" si="244"/>
        <v/>
      </c>
      <c r="BS309" s="4" t="str">
        <f t="shared" si="245"/>
        <v/>
      </c>
      <c r="BV309" s="4" t="str">
        <f t="shared" si="246"/>
        <v/>
      </c>
      <c r="BY309" s="4" t="str">
        <f t="shared" si="247"/>
        <v/>
      </c>
    </row>
    <row r="310" spans="1:82" x14ac:dyDescent="0.2">
      <c r="A310" s="4" t="s">
        <v>1689</v>
      </c>
      <c r="B310" s="4">
        <v>1142</v>
      </c>
      <c r="C310" s="4" t="str">
        <f t="shared" si="242"/>
        <v>urn:immetingen:parameter:id:1142</v>
      </c>
      <c r="D310" s="4" t="str">
        <f>IFERROR(IF(VLOOKUP($C310,'C'!$A$1:$AA$1998,4,FALSE)=0,IF(VLOOKUP($C310,'C'!$A$1:$AA$1998,7,FALSE)=0,IF(VLOOKUP($C310,'C'!$A$1:$AA$1998,10,FALSE)=0,IF(VLOOKUP($C310,'C'!$A$1:$AA$1998,13,FALSE)=0,IF(VLOOKUP($C310,'C'!$A$1:$AA$1998,16,FALSE)=0,VLOOKUP($C310,'C'!$A$1:$AA$1998,19,FALSE),VLOOKUP($C310,'C'!$A$1:$AA$1998,16,FALSE)),VLOOKUP($C310,'C'!$A$1:$AA$1998,13,FALSE)),VLOOKUP($C310,'C'!$A$1:$AA$1998,10,FALSE)),VLOOKUP($C310,'C'!$A$1:$AA$1998,7,FALSE)),VLOOKUP($C310,'C'!$A$1:$AA$1998,4,FALSE)),"")</f>
        <v/>
      </c>
      <c r="E310" s="4" t="str">
        <f>IFERROR(VLOOKUP($C310,'C'!$A$1:$AA$1998,2,FALSE),"")</f>
        <v/>
      </c>
      <c r="F310" s="4" t="str">
        <f>IFERROR(IF(VLOOKUP($C310,'C'!$A$1:$AA$1998,3,FALSE)=1,"&lt;",""),"")</f>
        <v/>
      </c>
      <c r="G310" s="4" t="str">
        <f>IFERROR(VLOOKUP($C310,'C'!$A$1:$AA$1998,5,FALSE),"")</f>
        <v/>
      </c>
      <c r="H310" s="4" t="str">
        <f>IFERROR(IF(VLOOKUP($C310,'C'!$A$1:$AA$1998,6,FALSE)=1,"&lt;",""),"")</f>
        <v/>
      </c>
      <c r="I310" s="4" t="str">
        <f>IFERROR(VLOOKUP($C310,'C'!$A$1:$AA$1998,8,FALSE), "")</f>
        <v/>
      </c>
      <c r="J310" s="4" t="str">
        <f>IFERROR(IF(VLOOKUP($C310,'C'!$A$1:$AA$1998,9,FALSE)=1,"&lt;",""),"")</f>
        <v/>
      </c>
      <c r="K310" s="4" t="str">
        <f>IFERROR(VLOOKUP($C310,'C'!$A$1:$AA$1998,11,FALSE),"")</f>
        <v/>
      </c>
      <c r="L310" s="4" t="str">
        <f>IFERROR(IF(VLOOKUP($C310,'C'!$A$1:$AA$1998,12,FALSE)=1,"&lt;",""),"")</f>
        <v/>
      </c>
      <c r="M310" s="4" t="str">
        <f>IFERROR(VLOOKUP($C310,'C'!$A$1:$AA$1998,14,FALSE),"")</f>
        <v/>
      </c>
      <c r="N310" s="4" t="str">
        <f>IFERROR(IF(VLOOKUP($C310,'C'!$A$1:$AA$1998,15,FALSE)=1,"&lt;",""),"")</f>
        <v/>
      </c>
      <c r="O310" s="4" t="str">
        <f>IFERROR(VLOOKUP($C310,'C'!$A$1:$AA$1998,17,FALSE),"")</f>
        <v/>
      </c>
      <c r="P310" s="4" t="str">
        <f>IFERROR(IF(VLOOKUP($C310,'C'!$A$1:$AA$1998,18,FALSE)=1,"&lt;",""),"")</f>
        <v/>
      </c>
      <c r="T310" s="4" t="str">
        <f t="shared" si="248"/>
        <v/>
      </c>
      <c r="U310" s="4" t="str">
        <f t="shared" si="249"/>
        <v/>
      </c>
      <c r="V310" s="4" t="str">
        <f t="shared" si="250"/>
        <v/>
      </c>
      <c r="W310" s="4" t="str">
        <f t="shared" si="251"/>
        <v/>
      </c>
      <c r="X310" s="4" t="str">
        <f t="shared" si="252"/>
        <v/>
      </c>
      <c r="Y310" s="4" t="str">
        <f t="shared" si="253"/>
        <v/>
      </c>
      <c r="Z310" s="4" t="str">
        <f t="shared" si="254"/>
        <v/>
      </c>
      <c r="AA310" s="4" t="str">
        <f t="shared" si="255"/>
        <v/>
      </c>
      <c r="AB310" s="4" t="str">
        <f t="shared" si="256"/>
        <v/>
      </c>
      <c r="AC310" s="4" t="str">
        <f t="shared" si="257"/>
        <v/>
      </c>
      <c r="AD310" s="4" t="str">
        <f t="shared" si="258"/>
        <v/>
      </c>
      <c r="AE310" s="4" t="str">
        <f t="shared" si="259"/>
        <v/>
      </c>
      <c r="AI310" s="4">
        <f>IFERROR(IF(VLOOKUP(B310,E!$B$1:$AZ$300,16,FALSE)=0,1000000,VLOOKUP(B310,E!$B$1:$AZ$300,16,FALSE)),1000000)</f>
        <v>1000000</v>
      </c>
      <c r="AO310" s="4" t="str">
        <f t="shared" si="262"/>
        <v/>
      </c>
      <c r="AR310" s="4" t="str">
        <f t="shared" ref="AR310:AR330" si="263">IF(V310="",V310,IF(AND(W310="&lt;",V310&lt;=$AI310),-1,(IF(W310="&lt;",0.7*V310,V310))))</f>
        <v/>
      </c>
      <c r="AU310" s="4" t="str">
        <f t="shared" ref="AU310:AU330" si="264">IF(X310="",X310,IF(AND(Y310="&lt;",X310&lt;=$AI310),-1,(IF(Y310="&lt;",0.7*X310,X310))))</f>
        <v/>
      </c>
      <c r="AX310" s="4" t="str">
        <f t="shared" ref="AX310:AX330" si="265">IF(Z310="",Z310,IF(AND(AA310="&lt;",Z310&lt;=$AI310),-1,(IF(AA310="&lt;",0.7*Z310,Z310))))</f>
        <v/>
      </c>
      <c r="BA310" s="4" t="str">
        <f t="shared" ref="BA310:BA330" si="266">IF(AB310="",AB310,IF(AND(AC310="&lt;",AB310&lt;=$AI310),-1,(IF(AC310="&lt;",0.7*AB310,AB310))))</f>
        <v/>
      </c>
      <c r="BD310" s="4" t="str">
        <f t="shared" ref="BD310:BD330" si="267">IF(AD310="",AD310,IF(AND(AE310="&lt;",AD310&lt;=$AI310),-1,(IF(AE310="&lt;",0.7*AD310,AD310))))</f>
        <v/>
      </c>
      <c r="BJ310" s="4" t="str">
        <f t="shared" si="260"/>
        <v/>
      </c>
      <c r="BM310" s="4" t="str">
        <f t="shared" si="243"/>
        <v/>
      </c>
      <c r="BP310" s="4" t="str">
        <f t="shared" si="244"/>
        <v/>
      </c>
      <c r="BS310" s="4" t="str">
        <f t="shared" si="245"/>
        <v/>
      </c>
      <c r="BV310" s="4" t="str">
        <f t="shared" si="246"/>
        <v/>
      </c>
      <c r="BY310" s="4" t="str">
        <f t="shared" si="247"/>
        <v/>
      </c>
    </row>
    <row r="311" spans="1:82" x14ac:dyDescent="0.2">
      <c r="A311" s="4" t="s">
        <v>1857</v>
      </c>
      <c r="B311" s="4">
        <v>1741</v>
      </c>
      <c r="C311" s="4" t="str">
        <f t="shared" si="242"/>
        <v>urn:immetingen:parameter:id:1741</v>
      </c>
      <c r="D311" s="4" t="str">
        <f>IFERROR(IF(VLOOKUP($C311,'C'!$A$1:$AA$1998,4,FALSE)=0,IF(VLOOKUP($C311,'C'!$A$1:$AA$1998,7,FALSE)=0,IF(VLOOKUP($C311,'C'!$A$1:$AA$1998,10,FALSE)=0,IF(VLOOKUP($C311,'C'!$A$1:$AA$1998,13,FALSE)=0,IF(VLOOKUP($C311,'C'!$A$1:$AA$1998,16,FALSE)=0,VLOOKUP($C311,'C'!$A$1:$AA$1998,19,FALSE),VLOOKUP($C311,'C'!$A$1:$AA$1998,16,FALSE)),VLOOKUP($C311,'C'!$A$1:$AA$1998,13,FALSE)),VLOOKUP($C311,'C'!$A$1:$AA$1998,10,FALSE)),VLOOKUP($C311,'C'!$A$1:$AA$1998,7,FALSE)),VLOOKUP($C311,'C'!$A$1:$AA$1998,4,FALSE)),"")</f>
        <v/>
      </c>
      <c r="E311" s="4" t="str">
        <f>IFERROR(VLOOKUP($C311,'C'!$A$1:$AA$1998,2,FALSE),"")</f>
        <v/>
      </c>
      <c r="F311" s="4" t="str">
        <f>IFERROR(IF(VLOOKUP($C311,'C'!$A$1:$AA$1998,3,FALSE)=1,"&lt;",""),"")</f>
        <v/>
      </c>
      <c r="G311" s="4" t="str">
        <f>IFERROR(VLOOKUP($C311,'C'!$A$1:$AA$1998,5,FALSE),"")</f>
        <v/>
      </c>
      <c r="H311" s="4" t="str">
        <f>IFERROR(IF(VLOOKUP($C311,'C'!$A$1:$AA$1998,6,FALSE)=1,"&lt;",""),"")</f>
        <v/>
      </c>
      <c r="I311" s="4" t="str">
        <f>IFERROR(VLOOKUP($C311,'C'!$A$1:$AA$1998,8,FALSE), "")</f>
        <v/>
      </c>
      <c r="J311" s="4" t="str">
        <f>IFERROR(IF(VLOOKUP($C311,'C'!$A$1:$AA$1998,9,FALSE)=1,"&lt;",""),"")</f>
        <v/>
      </c>
      <c r="K311" s="4" t="str">
        <f>IFERROR(VLOOKUP($C311,'C'!$A$1:$AA$1998,11,FALSE),"")</f>
        <v/>
      </c>
      <c r="L311" s="4" t="str">
        <f>IFERROR(IF(VLOOKUP($C311,'C'!$A$1:$AA$1998,12,FALSE)=1,"&lt;",""),"")</f>
        <v/>
      </c>
      <c r="M311" s="4" t="str">
        <f>IFERROR(VLOOKUP($C311,'C'!$A$1:$AA$1998,14,FALSE),"")</f>
        <v/>
      </c>
      <c r="N311" s="4" t="str">
        <f>IFERROR(IF(VLOOKUP($C311,'C'!$A$1:$AA$1998,15,FALSE)=1,"&lt;",""),"")</f>
        <v/>
      </c>
      <c r="O311" s="4" t="str">
        <f>IFERROR(VLOOKUP($C311,'C'!$A$1:$AA$1998,17,FALSE),"")</f>
        <v/>
      </c>
      <c r="P311" s="4" t="str">
        <f>IFERROR(IF(VLOOKUP($C311,'C'!$A$1:$AA$1998,18,FALSE)=1,"&lt;",""),"")</f>
        <v/>
      </c>
      <c r="T311" s="4" t="str">
        <f t="shared" si="248"/>
        <v/>
      </c>
      <c r="U311" s="4" t="str">
        <f t="shared" si="249"/>
        <v/>
      </c>
      <c r="V311" s="4" t="str">
        <f t="shared" si="250"/>
        <v/>
      </c>
      <c r="W311" s="4" t="str">
        <f t="shared" si="251"/>
        <v/>
      </c>
      <c r="X311" s="4" t="str">
        <f t="shared" si="252"/>
        <v/>
      </c>
      <c r="Y311" s="4" t="str">
        <f t="shared" si="253"/>
        <v/>
      </c>
      <c r="Z311" s="4" t="str">
        <f t="shared" si="254"/>
        <v/>
      </c>
      <c r="AA311" s="4" t="str">
        <f t="shared" si="255"/>
        <v/>
      </c>
      <c r="AB311" s="4" t="str">
        <f t="shared" si="256"/>
        <v/>
      </c>
      <c r="AC311" s="4" t="str">
        <f t="shared" si="257"/>
        <v/>
      </c>
      <c r="AD311" s="4" t="str">
        <f t="shared" si="258"/>
        <v/>
      </c>
      <c r="AE311" s="4" t="str">
        <f t="shared" si="259"/>
        <v/>
      </c>
      <c r="AI311" s="4">
        <f>IFERROR(IF(VLOOKUP(B311,E!$B$1:$AZ$300,16,FALSE)=0,1000000,VLOOKUP(B311,E!$B$1:$AZ$300,16,FALSE)),1000000)</f>
        <v>1000000</v>
      </c>
      <c r="AO311" s="4" t="str">
        <f t="shared" si="262"/>
        <v/>
      </c>
      <c r="AR311" s="4" t="str">
        <f t="shared" si="263"/>
        <v/>
      </c>
      <c r="AU311" s="4" t="str">
        <f t="shared" si="264"/>
        <v/>
      </c>
      <c r="AX311" s="4" t="str">
        <f t="shared" si="265"/>
        <v/>
      </c>
      <c r="BA311" s="4" t="str">
        <f t="shared" si="266"/>
        <v/>
      </c>
      <c r="BD311" s="4" t="str">
        <f t="shared" si="267"/>
        <v/>
      </c>
      <c r="BJ311" s="4" t="str">
        <f t="shared" si="260"/>
        <v/>
      </c>
      <c r="BM311" s="4" t="str">
        <f t="shared" si="243"/>
        <v/>
      </c>
      <c r="BP311" s="4" t="str">
        <f t="shared" si="244"/>
        <v/>
      </c>
      <c r="BS311" s="4" t="str">
        <f t="shared" si="245"/>
        <v/>
      </c>
      <c r="BV311" s="4" t="str">
        <f t="shared" si="246"/>
        <v/>
      </c>
      <c r="BY311" s="4" t="str">
        <f t="shared" si="247"/>
        <v/>
      </c>
    </row>
    <row r="312" spans="1:82" x14ac:dyDescent="0.2">
      <c r="A312" s="4" t="s">
        <v>1858</v>
      </c>
      <c r="B312" s="4">
        <v>2333</v>
      </c>
      <c r="C312" s="4" t="str">
        <f t="shared" si="242"/>
        <v>urn:immetingen:parameter:id:2333</v>
      </c>
      <c r="D312" s="4" t="str">
        <f>IFERROR(IF(VLOOKUP($C312,'C'!$A$1:$AA$1998,4,FALSE)=0,IF(VLOOKUP($C312,'C'!$A$1:$AA$1998,7,FALSE)=0,IF(VLOOKUP($C312,'C'!$A$1:$AA$1998,10,FALSE)=0,IF(VLOOKUP($C312,'C'!$A$1:$AA$1998,13,FALSE)=0,IF(VLOOKUP($C312,'C'!$A$1:$AA$1998,16,FALSE)=0,VLOOKUP($C312,'C'!$A$1:$AA$1998,19,FALSE),VLOOKUP($C312,'C'!$A$1:$AA$1998,16,FALSE)),VLOOKUP($C312,'C'!$A$1:$AA$1998,13,FALSE)),VLOOKUP($C312,'C'!$A$1:$AA$1998,10,FALSE)),VLOOKUP($C312,'C'!$A$1:$AA$1998,7,FALSE)),VLOOKUP($C312,'C'!$A$1:$AA$1998,4,FALSE)),"")</f>
        <v/>
      </c>
      <c r="E312" s="4" t="str">
        <f>IFERROR(VLOOKUP($C312,'C'!$A$1:$AA$1998,2,FALSE),"")</f>
        <v/>
      </c>
      <c r="F312" s="4" t="str">
        <f>IFERROR(IF(VLOOKUP($C312,'C'!$A$1:$AA$1998,3,FALSE)=1,"&lt;",""),"")</f>
        <v/>
      </c>
      <c r="G312" s="4" t="str">
        <f>IFERROR(VLOOKUP($C312,'C'!$A$1:$AA$1998,5,FALSE),"")</f>
        <v/>
      </c>
      <c r="H312" s="4" t="str">
        <f>IFERROR(IF(VLOOKUP($C312,'C'!$A$1:$AA$1998,6,FALSE)=1,"&lt;",""),"")</f>
        <v/>
      </c>
      <c r="I312" s="4" t="str">
        <f>IFERROR(VLOOKUP($C312,'C'!$A$1:$AA$1998,8,FALSE), "")</f>
        <v/>
      </c>
      <c r="J312" s="4" t="str">
        <f>IFERROR(IF(VLOOKUP($C312,'C'!$A$1:$AA$1998,9,FALSE)=1,"&lt;",""),"")</f>
        <v/>
      </c>
      <c r="K312" s="4" t="str">
        <f>IFERROR(VLOOKUP($C312,'C'!$A$1:$AA$1998,11,FALSE),"")</f>
        <v/>
      </c>
      <c r="L312" s="4" t="str">
        <f>IFERROR(IF(VLOOKUP($C312,'C'!$A$1:$AA$1998,12,FALSE)=1,"&lt;",""),"")</f>
        <v/>
      </c>
      <c r="M312" s="4" t="str">
        <f>IFERROR(VLOOKUP($C312,'C'!$A$1:$AA$1998,14,FALSE),"")</f>
        <v/>
      </c>
      <c r="N312" s="4" t="str">
        <f>IFERROR(IF(VLOOKUP($C312,'C'!$A$1:$AA$1998,15,FALSE)=1,"&lt;",""),"")</f>
        <v/>
      </c>
      <c r="O312" s="4" t="str">
        <f>IFERROR(VLOOKUP($C312,'C'!$A$1:$AA$1998,17,FALSE),"")</f>
        <v/>
      </c>
      <c r="P312" s="4" t="str">
        <f>IFERROR(IF(VLOOKUP($C312,'C'!$A$1:$AA$1998,18,FALSE)=1,"&lt;",""),"")</f>
        <v/>
      </c>
      <c r="T312" s="4" t="str">
        <f t="shared" si="248"/>
        <v/>
      </c>
      <c r="U312" s="4" t="str">
        <f t="shared" si="249"/>
        <v/>
      </c>
      <c r="V312" s="4" t="str">
        <f t="shared" si="250"/>
        <v/>
      </c>
      <c r="W312" s="4" t="str">
        <f t="shared" si="251"/>
        <v/>
      </c>
      <c r="X312" s="4" t="str">
        <f t="shared" si="252"/>
        <v/>
      </c>
      <c r="Y312" s="4" t="str">
        <f t="shared" si="253"/>
        <v/>
      </c>
      <c r="Z312" s="4" t="str">
        <f t="shared" si="254"/>
        <v/>
      </c>
      <c r="AA312" s="4" t="str">
        <f t="shared" si="255"/>
        <v/>
      </c>
      <c r="AB312" s="4" t="str">
        <f t="shared" si="256"/>
        <v/>
      </c>
      <c r="AC312" s="4" t="str">
        <f t="shared" si="257"/>
        <v/>
      </c>
      <c r="AD312" s="4" t="str">
        <f t="shared" si="258"/>
        <v/>
      </c>
      <c r="AE312" s="4" t="str">
        <f t="shared" si="259"/>
        <v/>
      </c>
      <c r="AI312" s="4">
        <f>IFERROR(IF(VLOOKUP(B312,E!$B$1:$AZ$300,16,FALSE)=0,1000000,VLOOKUP(B312,E!$B$1:$AZ$300,16,FALSE)),1000000)</f>
        <v>1000000</v>
      </c>
      <c r="AO312" s="4" t="str">
        <f t="shared" si="262"/>
        <v/>
      </c>
      <c r="AR312" s="4" t="str">
        <f t="shared" si="263"/>
        <v/>
      </c>
      <c r="AU312" s="4" t="str">
        <f t="shared" si="264"/>
        <v/>
      </c>
      <c r="AX312" s="4" t="str">
        <f t="shared" si="265"/>
        <v/>
      </c>
      <c r="BA312" s="4" t="str">
        <f t="shared" si="266"/>
        <v/>
      </c>
      <c r="BD312" s="4" t="str">
        <f t="shared" si="267"/>
        <v/>
      </c>
      <c r="BJ312" s="4" t="str">
        <f t="shared" si="260"/>
        <v/>
      </c>
      <c r="BK312" s="13"/>
      <c r="BM312" s="4" t="str">
        <f t="shared" si="243"/>
        <v/>
      </c>
      <c r="BN312" s="13"/>
      <c r="BP312" s="4" t="str">
        <f t="shared" si="244"/>
        <v/>
      </c>
      <c r="BQ312" s="13"/>
      <c r="BS312" s="4" t="str">
        <f t="shared" si="245"/>
        <v/>
      </c>
      <c r="BT312" s="13"/>
      <c r="BU312" s="13"/>
      <c r="BV312" s="4" t="str">
        <f t="shared" si="246"/>
        <v/>
      </c>
      <c r="BW312" s="13"/>
      <c r="BY312" s="4" t="str">
        <f t="shared" si="247"/>
        <v/>
      </c>
      <c r="BZ312" s="13"/>
      <c r="CC312" s="13"/>
      <c r="CD312" s="13"/>
    </row>
    <row r="313" spans="1:82" x14ac:dyDescent="0.2">
      <c r="A313" s="4" t="s">
        <v>1859</v>
      </c>
      <c r="B313" s="4">
        <v>2335</v>
      </c>
      <c r="C313" s="4" t="str">
        <f t="shared" si="242"/>
        <v>urn:immetingen:parameter:id:2335</v>
      </c>
      <c r="D313" s="4" t="str">
        <f>IFERROR(IF(VLOOKUP($C313,'C'!$A$1:$AA$1998,4,FALSE)=0,IF(VLOOKUP($C313,'C'!$A$1:$AA$1998,7,FALSE)=0,IF(VLOOKUP($C313,'C'!$A$1:$AA$1998,10,FALSE)=0,IF(VLOOKUP($C313,'C'!$A$1:$AA$1998,13,FALSE)=0,IF(VLOOKUP($C313,'C'!$A$1:$AA$1998,16,FALSE)=0,VLOOKUP($C313,'C'!$A$1:$AA$1998,19,FALSE),VLOOKUP($C313,'C'!$A$1:$AA$1998,16,FALSE)),VLOOKUP($C313,'C'!$A$1:$AA$1998,13,FALSE)),VLOOKUP($C313,'C'!$A$1:$AA$1998,10,FALSE)),VLOOKUP($C313,'C'!$A$1:$AA$1998,7,FALSE)),VLOOKUP($C313,'C'!$A$1:$AA$1998,4,FALSE)),"")</f>
        <v/>
      </c>
      <c r="E313" s="4" t="str">
        <f>IFERROR(VLOOKUP($C313,'C'!$A$1:$AA$1998,2,FALSE),"")</f>
        <v/>
      </c>
      <c r="F313" s="4" t="str">
        <f>IFERROR(IF(VLOOKUP($C313,'C'!$A$1:$AA$1998,3,FALSE)=1,"&lt;",""),"")</f>
        <v/>
      </c>
      <c r="G313" s="4" t="str">
        <f>IFERROR(VLOOKUP($C313,'C'!$A$1:$AA$1998,5,FALSE),"")</f>
        <v/>
      </c>
      <c r="H313" s="4" t="str">
        <f>IFERROR(IF(VLOOKUP($C313,'C'!$A$1:$AA$1998,6,FALSE)=1,"&lt;",""),"")</f>
        <v/>
      </c>
      <c r="I313" s="4" t="str">
        <f>IFERROR(VLOOKUP($C313,'C'!$A$1:$AA$1998,8,FALSE), "")</f>
        <v/>
      </c>
      <c r="J313" s="4" t="str">
        <f>IFERROR(IF(VLOOKUP($C313,'C'!$A$1:$AA$1998,9,FALSE)=1,"&lt;",""),"")</f>
        <v/>
      </c>
      <c r="K313" s="4" t="str">
        <f>IFERROR(VLOOKUP($C313,'C'!$A$1:$AA$1998,11,FALSE),"")</f>
        <v/>
      </c>
      <c r="L313" s="4" t="str">
        <f>IFERROR(IF(VLOOKUP($C313,'C'!$A$1:$AA$1998,12,FALSE)=1,"&lt;",""),"")</f>
        <v/>
      </c>
      <c r="M313" s="4" t="str">
        <f>IFERROR(VLOOKUP($C313,'C'!$A$1:$AA$1998,14,FALSE),"")</f>
        <v/>
      </c>
      <c r="N313" s="4" t="str">
        <f>IFERROR(IF(VLOOKUP($C313,'C'!$A$1:$AA$1998,15,FALSE)=1,"&lt;",""),"")</f>
        <v/>
      </c>
      <c r="O313" s="4" t="str">
        <f>IFERROR(VLOOKUP($C313,'C'!$A$1:$AA$1998,17,FALSE),"")</f>
        <v/>
      </c>
      <c r="P313" s="4" t="str">
        <f>IFERROR(IF(VLOOKUP($C313,'C'!$A$1:$AA$1998,18,FALSE)=1,"&lt;",""),"")</f>
        <v/>
      </c>
      <c r="T313" s="4" t="str">
        <f t="shared" si="248"/>
        <v/>
      </c>
      <c r="U313" s="4" t="str">
        <f t="shared" si="249"/>
        <v/>
      </c>
      <c r="V313" s="4" t="str">
        <f t="shared" si="250"/>
        <v/>
      </c>
      <c r="W313" s="4" t="str">
        <f t="shared" si="251"/>
        <v/>
      </c>
      <c r="X313" s="4" t="str">
        <f t="shared" si="252"/>
        <v/>
      </c>
      <c r="Y313" s="4" t="str">
        <f t="shared" si="253"/>
        <v/>
      </c>
      <c r="Z313" s="4" t="str">
        <f t="shared" si="254"/>
        <v/>
      </c>
      <c r="AA313" s="4" t="str">
        <f t="shared" si="255"/>
        <v/>
      </c>
      <c r="AB313" s="4" t="str">
        <f t="shared" si="256"/>
        <v/>
      </c>
      <c r="AC313" s="4" t="str">
        <f t="shared" si="257"/>
        <v/>
      </c>
      <c r="AD313" s="4" t="str">
        <f t="shared" si="258"/>
        <v/>
      </c>
      <c r="AE313" s="4" t="str">
        <f t="shared" si="259"/>
        <v/>
      </c>
      <c r="AI313" s="4">
        <f>IFERROR(IF(VLOOKUP(B313,E!$B$1:$AZ$300,16,FALSE)=0,1000000,VLOOKUP(B313,E!$B$1:$AZ$300,16,FALSE)),1000000)</f>
        <v>1000000</v>
      </c>
      <c r="AO313" s="4" t="str">
        <f t="shared" si="262"/>
        <v/>
      </c>
      <c r="AR313" s="4" t="str">
        <f t="shared" si="263"/>
        <v/>
      </c>
      <c r="AU313" s="4" t="str">
        <f t="shared" si="264"/>
        <v/>
      </c>
      <c r="AX313" s="4" t="str">
        <f t="shared" si="265"/>
        <v/>
      </c>
      <c r="BA313" s="4" t="str">
        <f t="shared" si="266"/>
        <v/>
      </c>
      <c r="BD313" s="4" t="str">
        <f t="shared" si="267"/>
        <v/>
      </c>
      <c r="BJ313" s="4" t="str">
        <f t="shared" si="260"/>
        <v/>
      </c>
      <c r="BM313" s="4" t="str">
        <f t="shared" si="243"/>
        <v/>
      </c>
      <c r="BP313" s="4" t="str">
        <f t="shared" si="244"/>
        <v/>
      </c>
      <c r="BS313" s="4" t="str">
        <f t="shared" si="245"/>
        <v/>
      </c>
      <c r="BV313" s="4" t="str">
        <f t="shared" si="246"/>
        <v/>
      </c>
      <c r="BY313" s="4" t="str">
        <f t="shared" si="247"/>
        <v/>
      </c>
    </row>
    <row r="314" spans="1:82" x14ac:dyDescent="0.2">
      <c r="A314" s="4" t="s">
        <v>1671</v>
      </c>
      <c r="B314" s="4">
        <v>2340</v>
      </c>
      <c r="C314" s="4" t="str">
        <f t="shared" si="242"/>
        <v>urn:immetingen:parameter:id:2340</v>
      </c>
      <c r="D314" s="4" t="str">
        <f>IFERROR(IF(VLOOKUP($C314,'C'!$A$1:$AA$1998,4,FALSE)=0,IF(VLOOKUP($C314,'C'!$A$1:$AA$1998,7,FALSE)=0,IF(VLOOKUP($C314,'C'!$A$1:$AA$1998,10,FALSE)=0,IF(VLOOKUP($C314,'C'!$A$1:$AA$1998,13,FALSE)=0,IF(VLOOKUP($C314,'C'!$A$1:$AA$1998,16,FALSE)=0,VLOOKUP($C314,'C'!$A$1:$AA$1998,19,FALSE),VLOOKUP($C314,'C'!$A$1:$AA$1998,16,FALSE)),VLOOKUP($C314,'C'!$A$1:$AA$1998,13,FALSE)),VLOOKUP($C314,'C'!$A$1:$AA$1998,10,FALSE)),VLOOKUP($C314,'C'!$A$1:$AA$1998,7,FALSE)),VLOOKUP($C314,'C'!$A$1:$AA$1998,4,FALSE)),"")</f>
        <v/>
      </c>
      <c r="E314" s="4" t="str">
        <f>IFERROR(VLOOKUP($C314,'C'!$A$1:$AA$1998,2,FALSE),"")</f>
        <v/>
      </c>
      <c r="F314" s="4" t="str">
        <f>IFERROR(IF(VLOOKUP($C314,'C'!$A$1:$AA$1998,3,FALSE)=1,"&lt;",""),"")</f>
        <v/>
      </c>
      <c r="G314" s="4" t="str">
        <f>IFERROR(VLOOKUP($C314,'C'!$A$1:$AA$1998,5,FALSE),"")</f>
        <v/>
      </c>
      <c r="H314" s="4" t="str">
        <f>IFERROR(IF(VLOOKUP($C314,'C'!$A$1:$AA$1998,6,FALSE)=1,"&lt;",""),"")</f>
        <v/>
      </c>
      <c r="I314" s="4" t="str">
        <f>IFERROR(VLOOKUP($C314,'C'!$A$1:$AA$1998,8,FALSE), "")</f>
        <v/>
      </c>
      <c r="J314" s="4" t="str">
        <f>IFERROR(IF(VLOOKUP($C314,'C'!$A$1:$AA$1998,9,FALSE)=1,"&lt;",""),"")</f>
        <v/>
      </c>
      <c r="K314" s="4" t="str">
        <f>IFERROR(VLOOKUP($C314,'C'!$A$1:$AA$1998,11,FALSE),"")</f>
        <v/>
      </c>
      <c r="L314" s="4" t="str">
        <f>IFERROR(IF(VLOOKUP($C314,'C'!$A$1:$AA$1998,12,FALSE)=1,"&lt;",""),"")</f>
        <v/>
      </c>
      <c r="M314" s="4" t="str">
        <f>IFERROR(VLOOKUP($C314,'C'!$A$1:$AA$1998,14,FALSE),"")</f>
        <v/>
      </c>
      <c r="N314" s="4" t="str">
        <f>IFERROR(IF(VLOOKUP($C314,'C'!$A$1:$AA$1998,15,FALSE)=1,"&lt;",""),"")</f>
        <v/>
      </c>
      <c r="O314" s="4" t="str">
        <f>IFERROR(VLOOKUP($C314,'C'!$A$1:$AA$1998,17,FALSE),"")</f>
        <v/>
      </c>
      <c r="P314" s="4" t="str">
        <f>IFERROR(IF(VLOOKUP($C314,'C'!$A$1:$AA$1998,18,FALSE)=1,"&lt;",""),"")</f>
        <v/>
      </c>
      <c r="T314" s="4" t="str">
        <f t="shared" si="248"/>
        <v/>
      </c>
      <c r="U314" s="4" t="str">
        <f t="shared" si="249"/>
        <v/>
      </c>
      <c r="V314" s="4" t="str">
        <f t="shared" si="250"/>
        <v/>
      </c>
      <c r="W314" s="4" t="str">
        <f t="shared" si="251"/>
        <v/>
      </c>
      <c r="X314" s="4" t="str">
        <f t="shared" si="252"/>
        <v/>
      </c>
      <c r="Y314" s="4" t="str">
        <f t="shared" si="253"/>
        <v/>
      </c>
      <c r="Z314" s="4" t="str">
        <f t="shared" si="254"/>
        <v/>
      </c>
      <c r="AA314" s="4" t="str">
        <f t="shared" si="255"/>
        <v/>
      </c>
      <c r="AB314" s="4" t="str">
        <f t="shared" si="256"/>
        <v/>
      </c>
      <c r="AC314" s="4" t="str">
        <f t="shared" si="257"/>
        <v/>
      </c>
      <c r="AD314" s="4" t="str">
        <f t="shared" si="258"/>
        <v/>
      </c>
      <c r="AE314" s="4" t="str">
        <f t="shared" si="259"/>
        <v/>
      </c>
      <c r="AI314" s="4">
        <f>IFERROR(IF(VLOOKUP(B314,E!$B$1:$AZ$300,16,FALSE)=0,1000000,VLOOKUP(B314,E!$B$1:$AZ$300,16,FALSE)),1000000)</f>
        <v>1000000</v>
      </c>
      <c r="AO314" s="4" t="str">
        <f t="shared" si="262"/>
        <v/>
      </c>
      <c r="AR314" s="4" t="str">
        <f t="shared" si="263"/>
        <v/>
      </c>
      <c r="AU314" s="4" t="str">
        <f t="shared" si="264"/>
        <v/>
      </c>
      <c r="AX314" s="4" t="str">
        <f t="shared" si="265"/>
        <v/>
      </c>
      <c r="BA314" s="4" t="str">
        <f t="shared" si="266"/>
        <v/>
      </c>
      <c r="BD314" s="4" t="str">
        <f t="shared" si="267"/>
        <v/>
      </c>
      <c r="BJ314" s="4" t="str">
        <f t="shared" si="260"/>
        <v/>
      </c>
      <c r="BM314" s="4" t="str">
        <f t="shared" si="243"/>
        <v/>
      </c>
      <c r="BP314" s="4" t="str">
        <f t="shared" si="244"/>
        <v/>
      </c>
      <c r="BS314" s="4" t="str">
        <f t="shared" si="245"/>
        <v/>
      </c>
      <c r="BV314" s="4" t="str">
        <f t="shared" si="246"/>
        <v/>
      </c>
      <c r="BY314" s="4" t="str">
        <f t="shared" si="247"/>
        <v/>
      </c>
    </row>
    <row r="315" spans="1:82" x14ac:dyDescent="0.2">
      <c r="A315" s="4" t="s">
        <v>1672</v>
      </c>
      <c r="B315" s="4">
        <v>1154</v>
      </c>
      <c r="C315" s="4" t="str">
        <f t="shared" si="242"/>
        <v>urn:immetingen:parameter:id:1154</v>
      </c>
      <c r="D315" s="4" t="str">
        <f>IFERROR(IF(VLOOKUP($C315,'C'!$A$1:$AA$1998,4,FALSE)=0,IF(VLOOKUP($C315,'C'!$A$1:$AA$1998,7,FALSE)=0,IF(VLOOKUP($C315,'C'!$A$1:$AA$1998,10,FALSE)=0,IF(VLOOKUP($C315,'C'!$A$1:$AA$1998,13,FALSE)=0,IF(VLOOKUP($C315,'C'!$A$1:$AA$1998,16,FALSE)=0,VLOOKUP($C315,'C'!$A$1:$AA$1998,19,FALSE),VLOOKUP($C315,'C'!$A$1:$AA$1998,16,FALSE)),VLOOKUP($C315,'C'!$A$1:$AA$1998,13,FALSE)),VLOOKUP($C315,'C'!$A$1:$AA$1998,10,FALSE)),VLOOKUP($C315,'C'!$A$1:$AA$1998,7,FALSE)),VLOOKUP($C315,'C'!$A$1:$AA$1998,4,FALSE)),"")</f>
        <v/>
      </c>
      <c r="E315" s="4" t="str">
        <f>IFERROR(VLOOKUP($C315,'C'!$A$1:$AA$1998,2,FALSE),"")</f>
        <v/>
      </c>
      <c r="F315" s="4" t="str">
        <f>IFERROR(IF(VLOOKUP($C315,'C'!$A$1:$AA$1998,3,FALSE)=1,"&lt;",""),"")</f>
        <v/>
      </c>
      <c r="G315" s="4" t="str">
        <f>IFERROR(VLOOKUP($C315,'C'!$A$1:$AA$1998,5,FALSE),"")</f>
        <v/>
      </c>
      <c r="H315" s="4" t="str">
        <f>IFERROR(IF(VLOOKUP($C315,'C'!$A$1:$AA$1998,6,FALSE)=1,"&lt;",""),"")</f>
        <v/>
      </c>
      <c r="I315" s="4" t="str">
        <f>IFERROR(VLOOKUP($C315,'C'!$A$1:$AA$1998,8,FALSE), "")</f>
        <v/>
      </c>
      <c r="J315" s="4" t="str">
        <f>IFERROR(IF(VLOOKUP($C315,'C'!$A$1:$AA$1998,9,FALSE)=1,"&lt;",""),"")</f>
        <v/>
      </c>
      <c r="K315" s="4" t="str">
        <f>IFERROR(VLOOKUP($C315,'C'!$A$1:$AA$1998,11,FALSE),"")</f>
        <v/>
      </c>
      <c r="L315" s="4" t="str">
        <f>IFERROR(IF(VLOOKUP($C315,'C'!$A$1:$AA$1998,12,FALSE)=1,"&lt;",""),"")</f>
        <v/>
      </c>
      <c r="M315" s="4" t="str">
        <f>IFERROR(VLOOKUP($C315,'C'!$A$1:$AA$1998,14,FALSE),"")</f>
        <v/>
      </c>
      <c r="N315" s="4" t="str">
        <f>IFERROR(IF(VLOOKUP($C315,'C'!$A$1:$AA$1998,15,FALSE)=1,"&lt;",""),"")</f>
        <v/>
      </c>
      <c r="O315" s="4" t="str">
        <f>IFERROR(VLOOKUP($C315,'C'!$A$1:$AA$1998,17,FALSE),"")</f>
        <v/>
      </c>
      <c r="P315" s="4" t="str">
        <f>IFERROR(IF(VLOOKUP($C315,'C'!$A$1:$AA$1998,18,FALSE)=1,"&lt;",""),"")</f>
        <v/>
      </c>
      <c r="T315" s="4" t="str">
        <f t="shared" si="248"/>
        <v/>
      </c>
      <c r="U315" s="4" t="str">
        <f t="shared" si="249"/>
        <v/>
      </c>
      <c r="V315" s="4" t="str">
        <f t="shared" si="250"/>
        <v/>
      </c>
      <c r="W315" s="4" t="str">
        <f t="shared" si="251"/>
        <v/>
      </c>
      <c r="X315" s="4" t="str">
        <f t="shared" si="252"/>
        <v/>
      </c>
      <c r="Y315" s="4" t="str">
        <f t="shared" si="253"/>
        <v/>
      </c>
      <c r="Z315" s="4" t="str">
        <f t="shared" si="254"/>
        <v/>
      </c>
      <c r="AA315" s="4" t="str">
        <f t="shared" si="255"/>
        <v/>
      </c>
      <c r="AB315" s="4" t="str">
        <f t="shared" si="256"/>
        <v/>
      </c>
      <c r="AC315" s="4" t="str">
        <f t="shared" si="257"/>
        <v/>
      </c>
      <c r="AD315" s="4" t="str">
        <f t="shared" si="258"/>
        <v/>
      </c>
      <c r="AE315" s="4" t="str">
        <f t="shared" si="259"/>
        <v/>
      </c>
      <c r="AI315" s="4">
        <f>IFERROR(IF(VLOOKUP(B315,E!$B$1:$AZ$300,16,FALSE)=0,1000000,VLOOKUP(B315,E!$B$1:$AZ$300,16,FALSE)),1000000)</f>
        <v>1000000000</v>
      </c>
      <c r="AO315" s="4" t="str">
        <f t="shared" si="262"/>
        <v/>
      </c>
      <c r="AR315" s="4" t="str">
        <f t="shared" si="263"/>
        <v/>
      </c>
      <c r="AU315" s="4" t="str">
        <f t="shared" si="264"/>
        <v/>
      </c>
      <c r="AX315" s="4" t="str">
        <f t="shared" si="265"/>
        <v/>
      </c>
      <c r="BA315" s="4" t="str">
        <f t="shared" si="266"/>
        <v/>
      </c>
      <c r="BD315" s="4" t="str">
        <f t="shared" si="267"/>
        <v/>
      </c>
      <c r="BJ315" s="4" t="str">
        <f t="shared" si="260"/>
        <v/>
      </c>
      <c r="BM315" s="4" t="str">
        <f t="shared" si="243"/>
        <v/>
      </c>
      <c r="BP315" s="4" t="str">
        <f t="shared" si="244"/>
        <v/>
      </c>
      <c r="BS315" s="4" t="str">
        <f t="shared" si="245"/>
        <v/>
      </c>
      <c r="BV315" s="4" t="str">
        <f t="shared" si="246"/>
        <v/>
      </c>
      <c r="BY315" s="4" t="str">
        <f t="shared" si="247"/>
        <v/>
      </c>
    </row>
    <row r="316" spans="1:82" x14ac:dyDescent="0.2">
      <c r="A316" s="4" t="s">
        <v>1673</v>
      </c>
      <c r="B316" s="4">
        <v>716</v>
      </c>
      <c r="C316" s="4" t="str">
        <f t="shared" si="242"/>
        <v>urn:immetingen:parameter:id:716</v>
      </c>
      <c r="D316" s="4" t="str">
        <f>IFERROR(IF(VLOOKUP($C316,'C'!$A$1:$AA$1998,4,FALSE)=0,IF(VLOOKUP($C316,'C'!$A$1:$AA$1998,7,FALSE)=0,IF(VLOOKUP($C316,'C'!$A$1:$AA$1998,10,FALSE)=0,IF(VLOOKUP($C316,'C'!$A$1:$AA$1998,13,FALSE)=0,IF(VLOOKUP($C316,'C'!$A$1:$AA$1998,16,FALSE)=0,VLOOKUP($C316,'C'!$A$1:$AA$1998,19,FALSE),VLOOKUP($C316,'C'!$A$1:$AA$1998,16,FALSE)),VLOOKUP($C316,'C'!$A$1:$AA$1998,13,FALSE)),VLOOKUP($C316,'C'!$A$1:$AA$1998,10,FALSE)),VLOOKUP($C316,'C'!$A$1:$AA$1998,7,FALSE)),VLOOKUP($C316,'C'!$A$1:$AA$1998,4,FALSE)),"")</f>
        <v/>
      </c>
      <c r="E316" s="4" t="str">
        <f>IFERROR(VLOOKUP($C316,'C'!$A$1:$AA$1998,2,FALSE),"")</f>
        <v/>
      </c>
      <c r="F316" s="4" t="str">
        <f>IFERROR(IF(VLOOKUP($C316,'C'!$A$1:$AA$1998,3,FALSE)=1,"&lt;",""),"")</f>
        <v/>
      </c>
      <c r="G316" s="4" t="str">
        <f>IFERROR(VLOOKUP($C316,'C'!$A$1:$AA$1998,5,FALSE),"")</f>
        <v/>
      </c>
      <c r="H316" s="4" t="str">
        <f>IFERROR(IF(VLOOKUP($C316,'C'!$A$1:$AA$1998,6,FALSE)=1,"&lt;",""),"")</f>
        <v/>
      </c>
      <c r="I316" s="4" t="str">
        <f>IFERROR(VLOOKUP($C316,'C'!$A$1:$AA$1998,8,FALSE), "")</f>
        <v/>
      </c>
      <c r="J316" s="4" t="str">
        <f>IFERROR(IF(VLOOKUP($C316,'C'!$A$1:$AA$1998,9,FALSE)=1,"&lt;",""),"")</f>
        <v/>
      </c>
      <c r="K316" s="4" t="str">
        <f>IFERROR(VLOOKUP($C316,'C'!$A$1:$AA$1998,11,FALSE),"")</f>
        <v/>
      </c>
      <c r="L316" s="4" t="str">
        <f>IFERROR(IF(VLOOKUP($C316,'C'!$A$1:$AA$1998,12,FALSE)=1,"&lt;",""),"")</f>
        <v/>
      </c>
      <c r="M316" s="4" t="str">
        <f>IFERROR(VLOOKUP($C316,'C'!$A$1:$AA$1998,14,FALSE),"")</f>
        <v/>
      </c>
      <c r="N316" s="4" t="str">
        <f>IFERROR(IF(VLOOKUP($C316,'C'!$A$1:$AA$1998,15,FALSE)=1,"&lt;",""),"")</f>
        <v/>
      </c>
      <c r="O316" s="4" t="str">
        <f>IFERROR(VLOOKUP($C316,'C'!$A$1:$AA$1998,17,FALSE),"")</f>
        <v/>
      </c>
      <c r="P316" s="4" t="str">
        <f>IFERROR(IF(VLOOKUP($C316,'C'!$A$1:$AA$1998,18,FALSE)=1,"&lt;",""),"")</f>
        <v/>
      </c>
      <c r="T316" s="4" t="str">
        <f t="shared" si="248"/>
        <v/>
      </c>
      <c r="U316" s="4" t="str">
        <f t="shared" si="249"/>
        <v/>
      </c>
      <c r="V316" s="4" t="str">
        <f t="shared" si="250"/>
        <v/>
      </c>
      <c r="W316" s="4" t="str">
        <f t="shared" si="251"/>
        <v/>
      </c>
      <c r="X316" s="4" t="str">
        <f t="shared" si="252"/>
        <v/>
      </c>
      <c r="Y316" s="4" t="str">
        <f t="shared" si="253"/>
        <v/>
      </c>
      <c r="Z316" s="4" t="str">
        <f t="shared" si="254"/>
        <v/>
      </c>
      <c r="AA316" s="4" t="str">
        <f t="shared" si="255"/>
        <v/>
      </c>
      <c r="AB316" s="4" t="str">
        <f t="shared" si="256"/>
        <v/>
      </c>
      <c r="AC316" s="4" t="str">
        <f t="shared" si="257"/>
        <v/>
      </c>
      <c r="AD316" s="4" t="str">
        <f t="shared" si="258"/>
        <v/>
      </c>
      <c r="AE316" s="4" t="str">
        <f t="shared" si="259"/>
        <v/>
      </c>
      <c r="AI316" s="4">
        <f>IFERROR(IF(VLOOKUP(B316,E!$B$1:$AZ$300,16,FALSE)=0,1000000,VLOOKUP(B316,E!$B$1:$AZ$300,16,FALSE)),1000000)</f>
        <v>1000000</v>
      </c>
      <c r="AO316" s="4" t="str">
        <f t="shared" si="262"/>
        <v/>
      </c>
      <c r="AR316" s="4" t="str">
        <f t="shared" si="263"/>
        <v/>
      </c>
      <c r="AU316" s="4" t="str">
        <f t="shared" si="264"/>
        <v/>
      </c>
      <c r="AX316" s="4" t="str">
        <f t="shared" si="265"/>
        <v/>
      </c>
      <c r="BA316" s="4" t="str">
        <f t="shared" si="266"/>
        <v/>
      </c>
      <c r="BD316" s="4" t="str">
        <f t="shared" si="267"/>
        <v/>
      </c>
      <c r="BJ316" s="4" t="str">
        <f t="shared" si="260"/>
        <v/>
      </c>
      <c r="BM316" s="4" t="str">
        <f t="shared" si="243"/>
        <v/>
      </c>
      <c r="BP316" s="4" t="str">
        <f t="shared" si="244"/>
        <v/>
      </c>
      <c r="BS316" s="4" t="str">
        <f t="shared" si="245"/>
        <v/>
      </c>
      <c r="BV316" s="4" t="str">
        <f t="shared" si="246"/>
        <v/>
      </c>
      <c r="BY316" s="4" t="str">
        <f t="shared" si="247"/>
        <v/>
      </c>
    </row>
    <row r="317" spans="1:82" x14ac:dyDescent="0.2">
      <c r="A317" s="4" t="s">
        <v>1674</v>
      </c>
      <c r="B317" s="4">
        <v>1258</v>
      </c>
      <c r="C317" s="4" t="str">
        <f t="shared" si="242"/>
        <v>urn:immetingen:parameter:id:1258</v>
      </c>
      <c r="D317" s="4" t="str">
        <f>IFERROR(IF(VLOOKUP($C317,'C'!$A$1:$AA$1998,4,FALSE)=0,IF(VLOOKUP($C317,'C'!$A$1:$AA$1998,7,FALSE)=0,IF(VLOOKUP($C317,'C'!$A$1:$AA$1998,10,FALSE)=0,IF(VLOOKUP($C317,'C'!$A$1:$AA$1998,13,FALSE)=0,IF(VLOOKUP($C317,'C'!$A$1:$AA$1998,16,FALSE)=0,VLOOKUP($C317,'C'!$A$1:$AA$1998,19,FALSE),VLOOKUP($C317,'C'!$A$1:$AA$1998,16,FALSE)),VLOOKUP($C317,'C'!$A$1:$AA$1998,13,FALSE)),VLOOKUP($C317,'C'!$A$1:$AA$1998,10,FALSE)),VLOOKUP($C317,'C'!$A$1:$AA$1998,7,FALSE)),VLOOKUP($C317,'C'!$A$1:$AA$1998,4,FALSE)),"")</f>
        <v/>
      </c>
      <c r="E317" s="4" t="str">
        <f>IFERROR(VLOOKUP($C317,'C'!$A$1:$AA$1998,2,FALSE),"")</f>
        <v/>
      </c>
      <c r="F317" s="4" t="str">
        <f>IFERROR(IF(VLOOKUP($C317,'C'!$A$1:$AA$1998,3,FALSE)=1,"&lt;",""),"")</f>
        <v/>
      </c>
      <c r="G317" s="4" t="str">
        <f>IFERROR(VLOOKUP($C317,'C'!$A$1:$AA$1998,5,FALSE),"")</f>
        <v/>
      </c>
      <c r="H317" s="4" t="str">
        <f>IFERROR(IF(VLOOKUP($C317,'C'!$A$1:$AA$1998,6,FALSE)=1,"&lt;",""),"")</f>
        <v/>
      </c>
      <c r="I317" s="4" t="str">
        <f>IFERROR(VLOOKUP($C317,'C'!$A$1:$AA$1998,8,FALSE), "")</f>
        <v/>
      </c>
      <c r="J317" s="4" t="str">
        <f>IFERROR(IF(VLOOKUP($C317,'C'!$A$1:$AA$1998,9,FALSE)=1,"&lt;",""),"")</f>
        <v/>
      </c>
      <c r="K317" s="4" t="str">
        <f>IFERROR(VLOOKUP($C317,'C'!$A$1:$AA$1998,11,FALSE),"")</f>
        <v/>
      </c>
      <c r="L317" s="4" t="str">
        <f>IFERROR(IF(VLOOKUP($C317,'C'!$A$1:$AA$1998,12,FALSE)=1,"&lt;",""),"")</f>
        <v/>
      </c>
      <c r="M317" s="4" t="str">
        <f>IFERROR(VLOOKUP($C317,'C'!$A$1:$AA$1998,14,FALSE),"")</f>
        <v/>
      </c>
      <c r="N317" s="4" t="str">
        <f>IFERROR(IF(VLOOKUP($C317,'C'!$A$1:$AA$1998,15,FALSE)=1,"&lt;",""),"")</f>
        <v/>
      </c>
      <c r="O317" s="4" t="str">
        <f>IFERROR(VLOOKUP($C317,'C'!$A$1:$AA$1998,17,FALSE),"")</f>
        <v/>
      </c>
      <c r="P317" s="4" t="str">
        <f>IFERROR(IF(VLOOKUP($C317,'C'!$A$1:$AA$1998,18,FALSE)=1,"&lt;",""),"")</f>
        <v/>
      </c>
      <c r="T317" s="4" t="str">
        <f t="shared" si="248"/>
        <v/>
      </c>
      <c r="U317" s="4" t="str">
        <f t="shared" si="249"/>
        <v/>
      </c>
      <c r="V317" s="4" t="str">
        <f t="shared" si="250"/>
        <v/>
      </c>
      <c r="W317" s="4" t="str">
        <f t="shared" si="251"/>
        <v/>
      </c>
      <c r="X317" s="4" t="str">
        <f t="shared" si="252"/>
        <v/>
      </c>
      <c r="Y317" s="4" t="str">
        <f t="shared" si="253"/>
        <v/>
      </c>
      <c r="Z317" s="4" t="str">
        <f t="shared" si="254"/>
        <v/>
      </c>
      <c r="AA317" s="4" t="str">
        <f t="shared" si="255"/>
        <v/>
      </c>
      <c r="AB317" s="4" t="str">
        <f t="shared" si="256"/>
        <v/>
      </c>
      <c r="AC317" s="4" t="str">
        <f t="shared" si="257"/>
        <v/>
      </c>
      <c r="AD317" s="4" t="str">
        <f t="shared" si="258"/>
        <v/>
      </c>
      <c r="AE317" s="4" t="str">
        <f t="shared" si="259"/>
        <v/>
      </c>
      <c r="AI317" s="4">
        <f>IFERROR(IF(VLOOKUP(B317,E!$B$1:$AZ$300,16,FALSE)=0,1000000,VLOOKUP(B317,E!$B$1:$AZ$300,16,FALSE)),1000000)</f>
        <v>1000000</v>
      </c>
      <c r="AO317" s="4" t="str">
        <f t="shared" si="262"/>
        <v/>
      </c>
      <c r="AR317" s="4" t="str">
        <f t="shared" si="263"/>
        <v/>
      </c>
      <c r="AU317" s="4" t="str">
        <f t="shared" si="264"/>
        <v/>
      </c>
      <c r="AX317" s="4" t="str">
        <f t="shared" si="265"/>
        <v/>
      </c>
      <c r="BA317" s="4" t="str">
        <f t="shared" si="266"/>
        <v/>
      </c>
      <c r="BD317" s="4" t="str">
        <f t="shared" si="267"/>
        <v/>
      </c>
      <c r="BJ317" s="4" t="str">
        <f t="shared" si="260"/>
        <v/>
      </c>
      <c r="BM317" s="4" t="str">
        <f t="shared" si="243"/>
        <v/>
      </c>
      <c r="BP317" s="4" t="str">
        <f t="shared" si="244"/>
        <v/>
      </c>
      <c r="BS317" s="4" t="str">
        <f t="shared" si="245"/>
        <v/>
      </c>
      <c r="BV317" s="4" t="str">
        <f t="shared" si="246"/>
        <v/>
      </c>
      <c r="BY317" s="4" t="str">
        <f t="shared" si="247"/>
        <v/>
      </c>
    </row>
    <row r="318" spans="1:82" x14ac:dyDescent="0.2">
      <c r="A318" s="4" t="s">
        <v>1675</v>
      </c>
      <c r="B318" s="4">
        <v>174</v>
      </c>
      <c r="C318" s="4" t="str">
        <f t="shared" si="242"/>
        <v>urn:immetingen:parameter:id:174</v>
      </c>
      <c r="D318" s="4" t="str">
        <f>IFERROR(IF(VLOOKUP($C318,'C'!$A$1:$AA$1998,4,FALSE)=0,IF(VLOOKUP($C318,'C'!$A$1:$AA$1998,7,FALSE)=0,IF(VLOOKUP($C318,'C'!$A$1:$AA$1998,10,FALSE)=0,IF(VLOOKUP($C318,'C'!$A$1:$AA$1998,13,FALSE)=0,IF(VLOOKUP($C318,'C'!$A$1:$AA$1998,16,FALSE)=0,VLOOKUP($C318,'C'!$A$1:$AA$1998,19,FALSE),VLOOKUP($C318,'C'!$A$1:$AA$1998,16,FALSE)),VLOOKUP($C318,'C'!$A$1:$AA$1998,13,FALSE)),VLOOKUP($C318,'C'!$A$1:$AA$1998,10,FALSE)),VLOOKUP($C318,'C'!$A$1:$AA$1998,7,FALSE)),VLOOKUP($C318,'C'!$A$1:$AA$1998,4,FALSE)),"")</f>
        <v/>
      </c>
      <c r="E318" s="4" t="str">
        <f>IFERROR(VLOOKUP($C318,'C'!$A$1:$AA$1998,2,FALSE),"")</f>
        <v/>
      </c>
      <c r="F318" s="4" t="str">
        <f>IFERROR(IF(VLOOKUP($C318,'C'!$A$1:$AA$1998,3,FALSE)=1,"&lt;",""),"")</f>
        <v/>
      </c>
      <c r="G318" s="4" t="str">
        <f>IFERROR(VLOOKUP($C318,'C'!$A$1:$AA$1998,5,FALSE),"")</f>
        <v/>
      </c>
      <c r="H318" s="4" t="str">
        <f>IFERROR(IF(VLOOKUP($C318,'C'!$A$1:$AA$1998,6,FALSE)=1,"&lt;",""),"")</f>
        <v/>
      </c>
      <c r="I318" s="4" t="str">
        <f>IFERROR(VLOOKUP($C318,'C'!$A$1:$AA$1998,8,FALSE), "")</f>
        <v/>
      </c>
      <c r="J318" s="4" t="str">
        <f>IFERROR(IF(VLOOKUP($C318,'C'!$A$1:$AA$1998,9,FALSE)=1,"&lt;",""),"")</f>
        <v/>
      </c>
      <c r="K318" s="4" t="str">
        <f>IFERROR(VLOOKUP($C318,'C'!$A$1:$AA$1998,11,FALSE),"")</f>
        <v/>
      </c>
      <c r="L318" s="4" t="str">
        <f>IFERROR(IF(VLOOKUP($C318,'C'!$A$1:$AA$1998,12,FALSE)=1,"&lt;",""),"")</f>
        <v/>
      </c>
      <c r="M318" s="4" t="str">
        <f>IFERROR(VLOOKUP($C318,'C'!$A$1:$AA$1998,14,FALSE),"")</f>
        <v/>
      </c>
      <c r="N318" s="4" t="str">
        <f>IFERROR(IF(VLOOKUP($C318,'C'!$A$1:$AA$1998,15,FALSE)=1,"&lt;",""),"")</f>
        <v/>
      </c>
      <c r="O318" s="4" t="str">
        <f>IFERROR(VLOOKUP($C318,'C'!$A$1:$AA$1998,17,FALSE),"")</f>
        <v/>
      </c>
      <c r="P318" s="4" t="str">
        <f>IFERROR(IF(VLOOKUP($C318,'C'!$A$1:$AA$1998,18,FALSE)=1,"&lt;",""),"")</f>
        <v/>
      </c>
      <c r="T318" s="4" t="str">
        <f t="shared" si="248"/>
        <v/>
      </c>
      <c r="U318" s="4" t="str">
        <f t="shared" si="249"/>
        <v/>
      </c>
      <c r="V318" s="4" t="str">
        <f t="shared" si="250"/>
        <v/>
      </c>
      <c r="W318" s="4" t="str">
        <f t="shared" si="251"/>
        <v/>
      </c>
      <c r="X318" s="4" t="str">
        <f t="shared" si="252"/>
        <v/>
      </c>
      <c r="Y318" s="4" t="str">
        <f t="shared" si="253"/>
        <v/>
      </c>
      <c r="Z318" s="4" t="str">
        <f t="shared" si="254"/>
        <v/>
      </c>
      <c r="AA318" s="4" t="str">
        <f t="shared" si="255"/>
        <v/>
      </c>
      <c r="AB318" s="4" t="str">
        <f t="shared" si="256"/>
        <v/>
      </c>
      <c r="AC318" s="4" t="str">
        <f t="shared" si="257"/>
        <v/>
      </c>
      <c r="AD318" s="4" t="str">
        <f t="shared" si="258"/>
        <v/>
      </c>
      <c r="AE318" s="4" t="str">
        <f t="shared" si="259"/>
        <v/>
      </c>
      <c r="AI318" s="4">
        <f>IFERROR(IF(VLOOKUP(B318,E!$B$1:$AZ$300,16,FALSE)=0,1000000,VLOOKUP(B318,E!$B$1:$AZ$300,16,FALSE)),1000000)</f>
        <v>1000000000</v>
      </c>
      <c r="AO318" s="4" t="str">
        <f t="shared" si="262"/>
        <v/>
      </c>
      <c r="AR318" s="4" t="str">
        <f t="shared" si="263"/>
        <v/>
      </c>
      <c r="AU318" s="4" t="str">
        <f t="shared" si="264"/>
        <v/>
      </c>
      <c r="AX318" s="4" t="str">
        <f t="shared" si="265"/>
        <v/>
      </c>
      <c r="BA318" s="4" t="str">
        <f t="shared" si="266"/>
        <v/>
      </c>
      <c r="BD318" s="4" t="str">
        <f t="shared" si="267"/>
        <v/>
      </c>
      <c r="BJ318" s="4" t="str">
        <f t="shared" si="260"/>
        <v/>
      </c>
      <c r="BM318" s="4" t="str">
        <f t="shared" si="243"/>
        <v/>
      </c>
      <c r="BP318" s="4" t="str">
        <f t="shared" si="244"/>
        <v/>
      </c>
      <c r="BS318" s="4" t="str">
        <f t="shared" si="245"/>
        <v/>
      </c>
      <c r="BV318" s="4" t="str">
        <f t="shared" si="246"/>
        <v/>
      </c>
      <c r="BY318" s="4" t="str">
        <f t="shared" si="247"/>
        <v/>
      </c>
    </row>
    <row r="319" spans="1:82" x14ac:dyDescent="0.2">
      <c r="A319" s="4" t="s">
        <v>1676</v>
      </c>
      <c r="B319" s="4">
        <v>1516</v>
      </c>
      <c r="C319" s="4" t="str">
        <f t="shared" si="242"/>
        <v>urn:immetingen:parameter:id:1516</v>
      </c>
      <c r="D319" s="4" t="str">
        <f>IFERROR(IF(VLOOKUP($C319,'C'!$A$1:$AA$1998,4,FALSE)=0,IF(VLOOKUP($C319,'C'!$A$1:$AA$1998,7,FALSE)=0,IF(VLOOKUP($C319,'C'!$A$1:$AA$1998,10,FALSE)=0,IF(VLOOKUP($C319,'C'!$A$1:$AA$1998,13,FALSE)=0,IF(VLOOKUP($C319,'C'!$A$1:$AA$1998,16,FALSE)=0,VLOOKUP($C319,'C'!$A$1:$AA$1998,19,FALSE),VLOOKUP($C319,'C'!$A$1:$AA$1998,16,FALSE)),VLOOKUP($C319,'C'!$A$1:$AA$1998,13,FALSE)),VLOOKUP($C319,'C'!$A$1:$AA$1998,10,FALSE)),VLOOKUP($C319,'C'!$A$1:$AA$1998,7,FALSE)),VLOOKUP($C319,'C'!$A$1:$AA$1998,4,FALSE)),"")</f>
        <v/>
      </c>
      <c r="E319" s="4" t="str">
        <f>IFERROR(VLOOKUP($C319,'C'!$A$1:$AA$1998,2,FALSE),"")</f>
        <v/>
      </c>
      <c r="F319" s="4" t="str">
        <f>IFERROR(IF(VLOOKUP($C319,'C'!$A$1:$AA$1998,3,FALSE)=1,"&lt;",""),"")</f>
        <v/>
      </c>
      <c r="G319" s="4" t="str">
        <f>IFERROR(VLOOKUP($C319,'C'!$A$1:$AA$1998,5,FALSE),"")</f>
        <v/>
      </c>
      <c r="H319" s="4" t="str">
        <f>IFERROR(IF(VLOOKUP($C319,'C'!$A$1:$AA$1998,6,FALSE)=1,"&lt;",""),"")</f>
        <v/>
      </c>
      <c r="I319" s="4" t="str">
        <f>IFERROR(VLOOKUP($C319,'C'!$A$1:$AA$1998,8,FALSE), "")</f>
        <v/>
      </c>
      <c r="J319" s="4" t="str">
        <f>IFERROR(IF(VLOOKUP($C319,'C'!$A$1:$AA$1998,9,FALSE)=1,"&lt;",""),"")</f>
        <v/>
      </c>
      <c r="K319" s="4" t="str">
        <f>IFERROR(VLOOKUP($C319,'C'!$A$1:$AA$1998,11,FALSE),"")</f>
        <v/>
      </c>
      <c r="L319" s="4" t="str">
        <f>IFERROR(IF(VLOOKUP($C319,'C'!$A$1:$AA$1998,12,FALSE)=1,"&lt;",""),"")</f>
        <v/>
      </c>
      <c r="M319" s="4" t="str">
        <f>IFERROR(VLOOKUP($C319,'C'!$A$1:$AA$1998,14,FALSE),"")</f>
        <v/>
      </c>
      <c r="N319" s="4" t="str">
        <f>IFERROR(IF(VLOOKUP($C319,'C'!$A$1:$AA$1998,15,FALSE)=1,"&lt;",""),"")</f>
        <v/>
      </c>
      <c r="O319" s="4" t="str">
        <f>IFERROR(VLOOKUP($C319,'C'!$A$1:$AA$1998,17,FALSE),"")</f>
        <v/>
      </c>
      <c r="P319" s="4" t="str">
        <f>IFERROR(IF(VLOOKUP($C319,'C'!$A$1:$AA$1998,18,FALSE)=1,"&lt;",""),"")</f>
        <v/>
      </c>
      <c r="T319" s="4" t="str">
        <f t="shared" si="248"/>
        <v/>
      </c>
      <c r="U319" s="4" t="str">
        <f t="shared" si="249"/>
        <v/>
      </c>
      <c r="V319" s="4" t="str">
        <f t="shared" si="250"/>
        <v/>
      </c>
      <c r="W319" s="4" t="str">
        <f t="shared" si="251"/>
        <v/>
      </c>
      <c r="X319" s="4" t="str">
        <f t="shared" si="252"/>
        <v/>
      </c>
      <c r="Y319" s="4" t="str">
        <f t="shared" si="253"/>
        <v/>
      </c>
      <c r="Z319" s="4" t="str">
        <f t="shared" si="254"/>
        <v/>
      </c>
      <c r="AA319" s="4" t="str">
        <f t="shared" si="255"/>
        <v/>
      </c>
      <c r="AB319" s="4" t="str">
        <f t="shared" si="256"/>
        <v/>
      </c>
      <c r="AC319" s="4" t="str">
        <f t="shared" si="257"/>
        <v/>
      </c>
      <c r="AD319" s="4" t="str">
        <f t="shared" si="258"/>
        <v/>
      </c>
      <c r="AE319" s="4" t="str">
        <f t="shared" si="259"/>
        <v/>
      </c>
      <c r="AI319" s="4">
        <f>IFERROR(IF(VLOOKUP(B319,E!$B$1:$AZ$300,16,FALSE)=0,1000000,VLOOKUP(B319,E!$B$1:$AZ$300,16,FALSE)),1000000)</f>
        <v>1000000000</v>
      </c>
      <c r="AO319" s="4" t="str">
        <f t="shared" si="262"/>
        <v/>
      </c>
      <c r="AR319" s="4" t="str">
        <f t="shared" si="263"/>
        <v/>
      </c>
      <c r="AU319" s="4" t="str">
        <f t="shared" si="264"/>
        <v/>
      </c>
      <c r="AX319" s="4" t="str">
        <f t="shared" si="265"/>
        <v/>
      </c>
      <c r="BA319" s="4" t="str">
        <f t="shared" si="266"/>
        <v/>
      </c>
      <c r="BD319" s="4" t="str">
        <f t="shared" si="267"/>
        <v/>
      </c>
      <c r="BJ319" s="4" t="str">
        <f t="shared" si="260"/>
        <v/>
      </c>
      <c r="BM319" s="4" t="str">
        <f t="shared" si="243"/>
        <v/>
      </c>
      <c r="BP319" s="4" t="str">
        <f t="shared" si="244"/>
        <v/>
      </c>
      <c r="BS319" s="4" t="str">
        <f t="shared" si="245"/>
        <v/>
      </c>
      <c r="BV319" s="4" t="str">
        <f t="shared" si="246"/>
        <v/>
      </c>
      <c r="BY319" s="4" t="str">
        <f t="shared" si="247"/>
        <v/>
      </c>
    </row>
    <row r="320" spans="1:82" x14ac:dyDescent="0.2">
      <c r="A320" s="4" t="s">
        <v>1860</v>
      </c>
      <c r="B320" s="4">
        <v>894</v>
      </c>
      <c r="C320" s="4" t="str">
        <f t="shared" si="242"/>
        <v>urn:immetingen:parameter:id:894</v>
      </c>
      <c r="D320" s="4" t="str">
        <f>IFERROR(IF(VLOOKUP($C320,'C'!$A$1:$AA$1998,4,FALSE)=0,IF(VLOOKUP($C320,'C'!$A$1:$AA$1998,7,FALSE)=0,IF(VLOOKUP($C320,'C'!$A$1:$AA$1998,10,FALSE)=0,IF(VLOOKUP($C320,'C'!$A$1:$AA$1998,13,FALSE)=0,IF(VLOOKUP($C320,'C'!$A$1:$AA$1998,16,FALSE)=0,VLOOKUP($C320,'C'!$A$1:$AA$1998,19,FALSE),VLOOKUP($C320,'C'!$A$1:$AA$1998,16,FALSE)),VLOOKUP($C320,'C'!$A$1:$AA$1998,13,FALSE)),VLOOKUP($C320,'C'!$A$1:$AA$1998,10,FALSE)),VLOOKUP($C320,'C'!$A$1:$AA$1998,7,FALSE)),VLOOKUP($C320,'C'!$A$1:$AA$1998,4,FALSE)),"")</f>
        <v/>
      </c>
      <c r="E320" s="4" t="str">
        <f>IFERROR(VLOOKUP($C320,'C'!$A$1:$AA$1998,2,FALSE),"")</f>
        <v/>
      </c>
      <c r="F320" s="4" t="str">
        <f>IFERROR(IF(VLOOKUP($C320,'C'!$A$1:$AA$1998,3,FALSE)=1,"&lt;",""),"")</f>
        <v/>
      </c>
      <c r="G320" s="4" t="str">
        <f>IFERROR(VLOOKUP($C320,'C'!$A$1:$AA$1998,5,FALSE),"")</f>
        <v/>
      </c>
      <c r="H320" s="4" t="str">
        <f>IFERROR(IF(VLOOKUP($C320,'C'!$A$1:$AA$1998,6,FALSE)=1,"&lt;",""),"")</f>
        <v/>
      </c>
      <c r="I320" s="4" t="str">
        <f>IFERROR(VLOOKUP($C320,'C'!$A$1:$AA$1998,8,FALSE), "")</f>
        <v/>
      </c>
      <c r="J320" s="4" t="str">
        <f>IFERROR(IF(VLOOKUP($C320,'C'!$A$1:$AA$1998,9,FALSE)=1,"&lt;",""),"")</f>
        <v/>
      </c>
      <c r="K320" s="4" t="str">
        <f>IFERROR(VLOOKUP($C320,'C'!$A$1:$AA$1998,11,FALSE),"")</f>
        <v/>
      </c>
      <c r="L320" s="4" t="str">
        <f>IFERROR(IF(VLOOKUP($C320,'C'!$A$1:$AA$1998,12,FALSE)=1,"&lt;",""),"")</f>
        <v/>
      </c>
      <c r="M320" s="4" t="str">
        <f>IFERROR(VLOOKUP($C320,'C'!$A$1:$AA$1998,14,FALSE),"")</f>
        <v/>
      </c>
      <c r="N320" s="4" t="str">
        <f>IFERROR(IF(VLOOKUP($C320,'C'!$A$1:$AA$1998,15,FALSE)=1,"&lt;",""),"")</f>
        <v/>
      </c>
      <c r="O320" s="4" t="str">
        <f>IFERROR(VLOOKUP($C320,'C'!$A$1:$AA$1998,17,FALSE),"")</f>
        <v/>
      </c>
      <c r="P320" s="4" t="str">
        <f>IFERROR(IF(VLOOKUP($C320,'C'!$A$1:$AA$1998,18,FALSE)=1,"&lt;",""),"")</f>
        <v/>
      </c>
      <c r="T320" s="4" t="str">
        <f t="shared" si="248"/>
        <v/>
      </c>
      <c r="U320" s="4" t="str">
        <f t="shared" si="249"/>
        <v/>
      </c>
      <c r="V320" s="4" t="str">
        <f t="shared" si="250"/>
        <v/>
      </c>
      <c r="W320" s="4" t="str">
        <f t="shared" si="251"/>
        <v/>
      </c>
      <c r="X320" s="4" t="str">
        <f t="shared" si="252"/>
        <v/>
      </c>
      <c r="Y320" s="4" t="str">
        <f t="shared" si="253"/>
        <v/>
      </c>
      <c r="Z320" s="4" t="str">
        <f t="shared" si="254"/>
        <v/>
      </c>
      <c r="AA320" s="4" t="str">
        <f t="shared" si="255"/>
        <v/>
      </c>
      <c r="AB320" s="4" t="str">
        <f t="shared" si="256"/>
        <v/>
      </c>
      <c r="AC320" s="4" t="str">
        <f t="shared" si="257"/>
        <v/>
      </c>
      <c r="AD320" s="4" t="str">
        <f t="shared" si="258"/>
        <v/>
      </c>
      <c r="AE320" s="4" t="str">
        <f t="shared" si="259"/>
        <v/>
      </c>
      <c r="AI320" s="4">
        <f>IFERROR(IF(VLOOKUP(B320,E!$B$1:$AZ$300,16,FALSE)=0,1000000,VLOOKUP(B320,E!$B$1:$AZ$300,16,FALSE)),1000000)</f>
        <v>1000000</v>
      </c>
      <c r="AO320" s="4" t="str">
        <f t="shared" si="262"/>
        <v/>
      </c>
      <c r="AR320" s="4" t="str">
        <f t="shared" si="263"/>
        <v/>
      </c>
      <c r="AU320" s="4" t="str">
        <f t="shared" si="264"/>
        <v/>
      </c>
      <c r="AX320" s="4" t="str">
        <f t="shared" si="265"/>
        <v/>
      </c>
      <c r="BA320" s="4" t="str">
        <f t="shared" si="266"/>
        <v/>
      </c>
      <c r="BD320" s="4" t="str">
        <f t="shared" si="267"/>
        <v/>
      </c>
      <c r="BJ320" s="4" t="str">
        <f t="shared" si="260"/>
        <v/>
      </c>
      <c r="BM320" s="4" t="str">
        <f t="shared" si="243"/>
        <v/>
      </c>
      <c r="BP320" s="4" t="str">
        <f t="shared" si="244"/>
        <v/>
      </c>
      <c r="BS320" s="4" t="str">
        <f t="shared" si="245"/>
        <v/>
      </c>
      <c r="BV320" s="4" t="str">
        <f t="shared" si="246"/>
        <v/>
      </c>
      <c r="BY320" s="4" t="str">
        <f t="shared" si="247"/>
        <v/>
      </c>
    </row>
    <row r="321" spans="1:77" x14ac:dyDescent="0.2">
      <c r="A321" s="4" t="s">
        <v>1861</v>
      </c>
      <c r="B321" s="4">
        <v>406</v>
      </c>
      <c r="C321" s="4" t="str">
        <f t="shared" si="242"/>
        <v>urn:immetingen:parameter:id:406</v>
      </c>
      <c r="D321" s="4" t="str">
        <f>IFERROR(IF(VLOOKUP($C321,'C'!$A$1:$AA$1998,4,FALSE)=0,IF(VLOOKUP($C321,'C'!$A$1:$AA$1998,7,FALSE)=0,IF(VLOOKUP($C321,'C'!$A$1:$AA$1998,10,FALSE)=0,IF(VLOOKUP($C321,'C'!$A$1:$AA$1998,13,FALSE)=0,IF(VLOOKUP($C321,'C'!$A$1:$AA$1998,16,FALSE)=0,VLOOKUP($C321,'C'!$A$1:$AA$1998,19,FALSE),VLOOKUP($C321,'C'!$A$1:$AA$1998,16,FALSE)),VLOOKUP($C321,'C'!$A$1:$AA$1998,13,FALSE)),VLOOKUP($C321,'C'!$A$1:$AA$1998,10,FALSE)),VLOOKUP($C321,'C'!$A$1:$AA$1998,7,FALSE)),VLOOKUP($C321,'C'!$A$1:$AA$1998,4,FALSE)),"")</f>
        <v/>
      </c>
      <c r="E321" s="4" t="str">
        <f>IFERROR(VLOOKUP($C321,'C'!$A$1:$AA$1998,2,FALSE),"")</f>
        <v/>
      </c>
      <c r="F321" s="4" t="str">
        <f>IFERROR(IF(VLOOKUP($C321,'C'!$A$1:$AA$1998,3,FALSE)=1,"&lt;",""),"")</f>
        <v/>
      </c>
      <c r="G321" s="4" t="str">
        <f>IFERROR(VLOOKUP($C321,'C'!$A$1:$AA$1998,5,FALSE),"")</f>
        <v/>
      </c>
      <c r="H321" s="4" t="str">
        <f>IFERROR(IF(VLOOKUP($C321,'C'!$A$1:$AA$1998,6,FALSE)=1,"&lt;",""),"")</f>
        <v/>
      </c>
      <c r="I321" s="4" t="str">
        <f>IFERROR(VLOOKUP($C321,'C'!$A$1:$AA$1998,8,FALSE), "")</f>
        <v/>
      </c>
      <c r="J321" s="4" t="str">
        <f>IFERROR(IF(VLOOKUP($C321,'C'!$A$1:$AA$1998,9,FALSE)=1,"&lt;",""),"")</f>
        <v/>
      </c>
      <c r="K321" s="4" t="str">
        <f>IFERROR(VLOOKUP($C321,'C'!$A$1:$AA$1998,11,FALSE),"")</f>
        <v/>
      </c>
      <c r="L321" s="4" t="str">
        <f>IFERROR(IF(VLOOKUP($C321,'C'!$A$1:$AA$1998,12,FALSE)=1,"&lt;",""),"")</f>
        <v/>
      </c>
      <c r="M321" s="4" t="str">
        <f>IFERROR(VLOOKUP($C321,'C'!$A$1:$AA$1998,14,FALSE),"")</f>
        <v/>
      </c>
      <c r="N321" s="4" t="str">
        <f>IFERROR(IF(VLOOKUP($C321,'C'!$A$1:$AA$1998,15,FALSE)=1,"&lt;",""),"")</f>
        <v/>
      </c>
      <c r="O321" s="4" t="str">
        <f>IFERROR(VLOOKUP($C321,'C'!$A$1:$AA$1998,17,FALSE),"")</f>
        <v/>
      </c>
      <c r="P321" s="4" t="str">
        <f>IFERROR(IF(VLOOKUP($C321,'C'!$A$1:$AA$1998,18,FALSE)=1,"&lt;",""),"")</f>
        <v/>
      </c>
      <c r="T321" s="4" t="str">
        <f t="shared" si="248"/>
        <v/>
      </c>
      <c r="U321" s="4" t="str">
        <f t="shared" si="249"/>
        <v/>
      </c>
      <c r="V321" s="4" t="str">
        <f t="shared" si="250"/>
        <v/>
      </c>
      <c r="W321" s="4" t="str">
        <f t="shared" si="251"/>
        <v/>
      </c>
      <c r="X321" s="4" t="str">
        <f t="shared" si="252"/>
        <v/>
      </c>
      <c r="Y321" s="4" t="str">
        <f t="shared" si="253"/>
        <v/>
      </c>
      <c r="Z321" s="4" t="str">
        <f t="shared" si="254"/>
        <v/>
      </c>
      <c r="AA321" s="4" t="str">
        <f t="shared" si="255"/>
        <v/>
      </c>
      <c r="AB321" s="4" t="str">
        <f t="shared" si="256"/>
        <v/>
      </c>
      <c r="AC321" s="4" t="str">
        <f t="shared" si="257"/>
        <v/>
      </c>
      <c r="AD321" s="4" t="str">
        <f t="shared" si="258"/>
        <v/>
      </c>
      <c r="AE321" s="4" t="str">
        <f t="shared" si="259"/>
        <v/>
      </c>
      <c r="AI321" s="4">
        <f>IFERROR(IF(VLOOKUP(B321,E!$B$1:$AZ$300,16,FALSE)=0,1000000,VLOOKUP(B321,E!$B$1:$AZ$300,16,FALSE)),1000000)</f>
        <v>1000000</v>
      </c>
      <c r="AO321" s="4" t="str">
        <f t="shared" si="262"/>
        <v/>
      </c>
      <c r="AR321" s="4" t="str">
        <f t="shared" si="263"/>
        <v/>
      </c>
      <c r="AU321" s="4" t="str">
        <f t="shared" si="264"/>
        <v/>
      </c>
      <c r="AX321" s="4" t="str">
        <f t="shared" si="265"/>
        <v/>
      </c>
      <c r="BA321" s="4" t="str">
        <f t="shared" si="266"/>
        <v/>
      </c>
      <c r="BD321" s="4" t="str">
        <f t="shared" si="267"/>
        <v/>
      </c>
      <c r="BJ321" s="4" t="str">
        <f t="shared" si="260"/>
        <v/>
      </c>
      <c r="BM321" s="4" t="str">
        <f t="shared" si="243"/>
        <v/>
      </c>
      <c r="BP321" s="4" t="str">
        <f t="shared" si="244"/>
        <v/>
      </c>
      <c r="BS321" s="4" t="str">
        <f t="shared" si="245"/>
        <v/>
      </c>
      <c r="BV321" s="4" t="str">
        <f t="shared" si="246"/>
        <v/>
      </c>
      <c r="BY321" s="4" t="str">
        <f t="shared" si="247"/>
        <v/>
      </c>
    </row>
    <row r="322" spans="1:77" x14ac:dyDescent="0.2">
      <c r="A322" s="4" t="s">
        <v>1677</v>
      </c>
      <c r="B322" s="4">
        <v>1164</v>
      </c>
      <c r="C322" s="4" t="str">
        <f t="shared" si="242"/>
        <v>urn:immetingen:parameter:id:1164</v>
      </c>
      <c r="D322" s="4" t="str">
        <f>IFERROR(IF(VLOOKUP($C322,'C'!$A$1:$AA$1998,4,FALSE)=0,IF(VLOOKUP($C322,'C'!$A$1:$AA$1998,7,FALSE)=0,IF(VLOOKUP($C322,'C'!$A$1:$AA$1998,10,FALSE)=0,IF(VLOOKUP($C322,'C'!$A$1:$AA$1998,13,FALSE)=0,IF(VLOOKUP($C322,'C'!$A$1:$AA$1998,16,FALSE)=0,VLOOKUP($C322,'C'!$A$1:$AA$1998,19,FALSE),VLOOKUP($C322,'C'!$A$1:$AA$1998,16,FALSE)),VLOOKUP($C322,'C'!$A$1:$AA$1998,13,FALSE)),VLOOKUP($C322,'C'!$A$1:$AA$1998,10,FALSE)),VLOOKUP($C322,'C'!$A$1:$AA$1998,7,FALSE)),VLOOKUP($C322,'C'!$A$1:$AA$1998,4,FALSE)),"")</f>
        <v/>
      </c>
      <c r="E322" s="4" t="str">
        <f>IFERROR(VLOOKUP($C322,'C'!$A$1:$AA$1998,2,FALSE),"")</f>
        <v/>
      </c>
      <c r="F322" s="4" t="str">
        <f>IFERROR(IF(VLOOKUP($C322,'C'!$A$1:$AA$1998,3,FALSE)=1,"&lt;",""),"")</f>
        <v/>
      </c>
      <c r="G322" s="4" t="str">
        <f>IFERROR(VLOOKUP($C322,'C'!$A$1:$AA$1998,5,FALSE),"")</f>
        <v/>
      </c>
      <c r="H322" s="4" t="str">
        <f>IFERROR(IF(VLOOKUP($C322,'C'!$A$1:$AA$1998,6,FALSE)=1,"&lt;",""),"")</f>
        <v/>
      </c>
      <c r="I322" s="4" t="str">
        <f>IFERROR(VLOOKUP($C322,'C'!$A$1:$AA$1998,8,FALSE), "")</f>
        <v/>
      </c>
      <c r="J322" s="4" t="str">
        <f>IFERROR(IF(VLOOKUP($C322,'C'!$A$1:$AA$1998,9,FALSE)=1,"&lt;",""),"")</f>
        <v/>
      </c>
      <c r="K322" s="4" t="str">
        <f>IFERROR(VLOOKUP($C322,'C'!$A$1:$AA$1998,11,FALSE),"")</f>
        <v/>
      </c>
      <c r="L322" s="4" t="str">
        <f>IFERROR(IF(VLOOKUP($C322,'C'!$A$1:$AA$1998,12,FALSE)=1,"&lt;",""),"")</f>
        <v/>
      </c>
      <c r="M322" s="4" t="str">
        <f>IFERROR(VLOOKUP($C322,'C'!$A$1:$AA$1998,14,FALSE),"")</f>
        <v/>
      </c>
      <c r="N322" s="4" t="str">
        <f>IFERROR(IF(VLOOKUP($C322,'C'!$A$1:$AA$1998,15,FALSE)=1,"&lt;",""),"")</f>
        <v/>
      </c>
      <c r="O322" s="4" t="str">
        <f>IFERROR(VLOOKUP($C322,'C'!$A$1:$AA$1998,17,FALSE),"")</f>
        <v/>
      </c>
      <c r="P322" s="4" t="str">
        <f>IFERROR(IF(VLOOKUP($C322,'C'!$A$1:$AA$1998,18,FALSE)=1,"&lt;",""),"")</f>
        <v/>
      </c>
      <c r="T322" s="4" t="str">
        <f t="shared" si="248"/>
        <v/>
      </c>
      <c r="U322" s="4" t="str">
        <f t="shared" si="249"/>
        <v/>
      </c>
      <c r="V322" s="4" t="str">
        <f t="shared" si="250"/>
        <v/>
      </c>
      <c r="W322" s="4" t="str">
        <f t="shared" si="251"/>
        <v/>
      </c>
      <c r="X322" s="4" t="str">
        <f t="shared" si="252"/>
        <v/>
      </c>
      <c r="Y322" s="4" t="str">
        <f t="shared" si="253"/>
        <v/>
      </c>
      <c r="Z322" s="4" t="str">
        <f t="shared" si="254"/>
        <v/>
      </c>
      <c r="AA322" s="4" t="str">
        <f t="shared" si="255"/>
        <v/>
      </c>
      <c r="AB322" s="4" t="str">
        <f t="shared" si="256"/>
        <v/>
      </c>
      <c r="AC322" s="4" t="str">
        <f t="shared" si="257"/>
        <v/>
      </c>
      <c r="AD322" s="4" t="str">
        <f t="shared" si="258"/>
        <v/>
      </c>
      <c r="AE322" s="4" t="str">
        <f t="shared" si="259"/>
        <v/>
      </c>
      <c r="AI322" s="4">
        <f>IFERROR(IF(VLOOKUP(B322,E!$B$1:$AZ$300,16,FALSE)=0,1000000,VLOOKUP(B322,E!$B$1:$AZ$300,16,FALSE)),1000000)</f>
        <v>1000000</v>
      </c>
      <c r="AO322" s="4" t="str">
        <f t="shared" si="262"/>
        <v/>
      </c>
      <c r="AR322" s="4" t="str">
        <f t="shared" si="263"/>
        <v/>
      </c>
      <c r="AU322" s="4" t="str">
        <f t="shared" si="264"/>
        <v/>
      </c>
      <c r="AX322" s="4" t="str">
        <f t="shared" si="265"/>
        <v/>
      </c>
      <c r="BA322" s="4" t="str">
        <f t="shared" si="266"/>
        <v/>
      </c>
      <c r="BD322" s="4" t="str">
        <f t="shared" si="267"/>
        <v/>
      </c>
      <c r="BJ322" s="4" t="str">
        <f t="shared" si="260"/>
        <v/>
      </c>
      <c r="BM322" s="4" t="str">
        <f t="shared" si="243"/>
        <v/>
      </c>
      <c r="BP322" s="4" t="str">
        <f t="shared" si="244"/>
        <v/>
      </c>
      <c r="BS322" s="4" t="str">
        <f t="shared" si="245"/>
        <v/>
      </c>
      <c r="BV322" s="4" t="str">
        <f t="shared" si="246"/>
        <v/>
      </c>
      <c r="BY322" s="4" t="str">
        <f t="shared" si="247"/>
        <v/>
      </c>
    </row>
    <row r="323" spans="1:77" x14ac:dyDescent="0.2">
      <c r="A323" s="4" t="s">
        <v>1678</v>
      </c>
      <c r="B323" s="4">
        <v>725</v>
      </c>
      <c r="C323" s="4" t="str">
        <f t="shared" si="242"/>
        <v>urn:immetingen:parameter:id:725</v>
      </c>
      <c r="D323" s="4" t="str">
        <f>IFERROR(IF(VLOOKUP($C323,'C'!$A$1:$AA$1998,4,FALSE)=0,IF(VLOOKUP($C323,'C'!$A$1:$AA$1998,7,FALSE)=0,IF(VLOOKUP($C323,'C'!$A$1:$AA$1998,10,FALSE)=0,IF(VLOOKUP($C323,'C'!$A$1:$AA$1998,13,FALSE)=0,IF(VLOOKUP($C323,'C'!$A$1:$AA$1998,16,FALSE)=0,VLOOKUP($C323,'C'!$A$1:$AA$1998,19,FALSE),VLOOKUP($C323,'C'!$A$1:$AA$1998,16,FALSE)),VLOOKUP($C323,'C'!$A$1:$AA$1998,13,FALSE)),VLOOKUP($C323,'C'!$A$1:$AA$1998,10,FALSE)),VLOOKUP($C323,'C'!$A$1:$AA$1998,7,FALSE)),VLOOKUP($C323,'C'!$A$1:$AA$1998,4,FALSE)),"")</f>
        <v/>
      </c>
      <c r="E323" s="4" t="str">
        <f>IFERROR(VLOOKUP($C323,'C'!$A$1:$AA$1998,2,FALSE),"")</f>
        <v/>
      </c>
      <c r="F323" s="4" t="str">
        <f>IFERROR(IF(VLOOKUP($C323,'C'!$A$1:$AA$1998,3,FALSE)=1,"&lt;",""),"")</f>
        <v/>
      </c>
      <c r="G323" s="4" t="str">
        <f>IFERROR(VLOOKUP($C323,'C'!$A$1:$AA$1998,5,FALSE),"")</f>
        <v/>
      </c>
      <c r="H323" s="4" t="str">
        <f>IFERROR(IF(VLOOKUP($C323,'C'!$A$1:$AA$1998,6,FALSE)=1,"&lt;",""),"")</f>
        <v/>
      </c>
      <c r="I323" s="4" t="str">
        <f>IFERROR(VLOOKUP($C323,'C'!$A$1:$AA$1998,8,FALSE), "")</f>
        <v/>
      </c>
      <c r="J323" s="4" t="str">
        <f>IFERROR(IF(VLOOKUP($C323,'C'!$A$1:$AA$1998,9,FALSE)=1,"&lt;",""),"")</f>
        <v/>
      </c>
      <c r="K323" s="4" t="str">
        <f>IFERROR(VLOOKUP($C323,'C'!$A$1:$AA$1998,11,FALSE),"")</f>
        <v/>
      </c>
      <c r="L323" s="4" t="str">
        <f>IFERROR(IF(VLOOKUP($C323,'C'!$A$1:$AA$1998,12,FALSE)=1,"&lt;",""),"")</f>
        <v/>
      </c>
      <c r="M323" s="4" t="str">
        <f>IFERROR(VLOOKUP($C323,'C'!$A$1:$AA$1998,14,FALSE),"")</f>
        <v/>
      </c>
      <c r="N323" s="4" t="str">
        <f>IFERROR(IF(VLOOKUP($C323,'C'!$A$1:$AA$1998,15,FALSE)=1,"&lt;",""),"")</f>
        <v/>
      </c>
      <c r="O323" s="4" t="str">
        <f>IFERROR(VLOOKUP($C323,'C'!$A$1:$AA$1998,17,FALSE),"")</f>
        <v/>
      </c>
      <c r="P323" s="4" t="str">
        <f>IFERROR(IF(VLOOKUP($C323,'C'!$A$1:$AA$1998,18,FALSE)=1,"&lt;",""),"")</f>
        <v/>
      </c>
      <c r="T323" s="4" t="str">
        <f t="shared" si="248"/>
        <v/>
      </c>
      <c r="U323" s="4" t="str">
        <f t="shared" si="249"/>
        <v/>
      </c>
      <c r="V323" s="4" t="str">
        <f t="shared" si="250"/>
        <v/>
      </c>
      <c r="W323" s="4" t="str">
        <f t="shared" si="251"/>
        <v/>
      </c>
      <c r="X323" s="4" t="str">
        <f t="shared" si="252"/>
        <v/>
      </c>
      <c r="Y323" s="4" t="str">
        <f t="shared" si="253"/>
        <v/>
      </c>
      <c r="Z323" s="4" t="str">
        <f t="shared" si="254"/>
        <v/>
      </c>
      <c r="AA323" s="4" t="str">
        <f t="shared" si="255"/>
        <v/>
      </c>
      <c r="AB323" s="4" t="str">
        <f t="shared" si="256"/>
        <v/>
      </c>
      <c r="AC323" s="4" t="str">
        <f t="shared" si="257"/>
        <v/>
      </c>
      <c r="AD323" s="4" t="str">
        <f t="shared" si="258"/>
        <v/>
      </c>
      <c r="AE323" s="4" t="str">
        <f t="shared" si="259"/>
        <v/>
      </c>
      <c r="AI323" s="4">
        <f>IFERROR(IF(VLOOKUP(B323,E!$B$1:$AZ$300,16,FALSE)=0,1000000,VLOOKUP(B323,E!$B$1:$AZ$300,16,FALSE)),1000000)</f>
        <v>1000000000</v>
      </c>
      <c r="AO323" s="4" t="str">
        <f t="shared" si="262"/>
        <v/>
      </c>
      <c r="AR323" s="4" t="str">
        <f t="shared" si="263"/>
        <v/>
      </c>
      <c r="AU323" s="4" t="str">
        <f t="shared" si="264"/>
        <v/>
      </c>
      <c r="AX323" s="4" t="str">
        <f t="shared" si="265"/>
        <v/>
      </c>
      <c r="BA323" s="4" t="str">
        <f t="shared" si="266"/>
        <v/>
      </c>
      <c r="BD323" s="4" t="str">
        <f t="shared" si="267"/>
        <v/>
      </c>
      <c r="BJ323" s="4" t="str">
        <f t="shared" si="260"/>
        <v/>
      </c>
      <c r="BM323" s="4" t="str">
        <f t="shared" si="243"/>
        <v/>
      </c>
      <c r="BP323" s="4" t="str">
        <f t="shared" si="244"/>
        <v/>
      </c>
      <c r="BS323" s="4" t="str">
        <f t="shared" si="245"/>
        <v/>
      </c>
      <c r="BV323" s="4" t="str">
        <f t="shared" si="246"/>
        <v/>
      </c>
      <c r="BY323" s="4" t="str">
        <f t="shared" si="247"/>
        <v/>
      </c>
    </row>
    <row r="324" spans="1:77" x14ac:dyDescent="0.2">
      <c r="A324" s="4" t="s">
        <v>1679</v>
      </c>
      <c r="B324" s="4">
        <v>412</v>
      </c>
      <c r="C324" s="4" t="str">
        <f t="shared" si="242"/>
        <v>urn:immetingen:parameter:id:412</v>
      </c>
      <c r="D324" s="4" t="str">
        <f>IFERROR(IF(VLOOKUP($C324,'C'!$A$1:$AA$1998,4,FALSE)=0,IF(VLOOKUP($C324,'C'!$A$1:$AA$1998,7,FALSE)=0,IF(VLOOKUP($C324,'C'!$A$1:$AA$1998,10,FALSE)=0,IF(VLOOKUP($C324,'C'!$A$1:$AA$1998,13,FALSE)=0,IF(VLOOKUP($C324,'C'!$A$1:$AA$1998,16,FALSE)=0,VLOOKUP($C324,'C'!$A$1:$AA$1998,19,FALSE),VLOOKUP($C324,'C'!$A$1:$AA$1998,16,FALSE)),VLOOKUP($C324,'C'!$A$1:$AA$1998,13,FALSE)),VLOOKUP($C324,'C'!$A$1:$AA$1998,10,FALSE)),VLOOKUP($C324,'C'!$A$1:$AA$1998,7,FALSE)),VLOOKUP($C324,'C'!$A$1:$AA$1998,4,FALSE)),"")</f>
        <v/>
      </c>
      <c r="E324" s="4" t="str">
        <f>IFERROR(VLOOKUP($C324,'C'!$A$1:$AA$1998,2,FALSE),"")</f>
        <v/>
      </c>
      <c r="F324" s="4" t="str">
        <f>IFERROR(IF(VLOOKUP($C324,'C'!$A$1:$AA$1998,3,FALSE)=1,"&lt;",""),"")</f>
        <v/>
      </c>
      <c r="G324" s="4" t="str">
        <f>IFERROR(VLOOKUP($C324,'C'!$A$1:$AA$1998,5,FALSE),"")</f>
        <v/>
      </c>
      <c r="H324" s="4" t="str">
        <f>IFERROR(IF(VLOOKUP($C324,'C'!$A$1:$AA$1998,6,FALSE)=1,"&lt;",""),"")</f>
        <v/>
      </c>
      <c r="I324" s="4" t="str">
        <f>IFERROR(VLOOKUP($C324,'C'!$A$1:$AA$1998,8,FALSE), "")</f>
        <v/>
      </c>
      <c r="J324" s="4" t="str">
        <f>IFERROR(IF(VLOOKUP($C324,'C'!$A$1:$AA$1998,9,FALSE)=1,"&lt;",""),"")</f>
        <v/>
      </c>
      <c r="K324" s="4" t="str">
        <f>IFERROR(VLOOKUP($C324,'C'!$A$1:$AA$1998,11,FALSE),"")</f>
        <v/>
      </c>
      <c r="L324" s="4" t="str">
        <f>IFERROR(IF(VLOOKUP($C324,'C'!$A$1:$AA$1998,12,FALSE)=1,"&lt;",""),"")</f>
        <v/>
      </c>
      <c r="M324" s="4" t="str">
        <f>IFERROR(VLOOKUP($C324,'C'!$A$1:$AA$1998,14,FALSE),"")</f>
        <v/>
      </c>
      <c r="N324" s="4" t="str">
        <f>IFERROR(IF(VLOOKUP($C324,'C'!$A$1:$AA$1998,15,FALSE)=1,"&lt;",""),"")</f>
        <v/>
      </c>
      <c r="O324" s="4" t="str">
        <f>IFERROR(VLOOKUP($C324,'C'!$A$1:$AA$1998,17,FALSE),"")</f>
        <v/>
      </c>
      <c r="P324" s="4" t="str">
        <f>IFERROR(IF(VLOOKUP($C324,'C'!$A$1:$AA$1998,18,FALSE)=1,"&lt;",""),"")</f>
        <v/>
      </c>
      <c r="T324" s="4" t="str">
        <f t="shared" si="248"/>
        <v/>
      </c>
      <c r="U324" s="4" t="str">
        <f t="shared" si="249"/>
        <v/>
      </c>
      <c r="V324" s="4" t="str">
        <f t="shared" si="250"/>
        <v/>
      </c>
      <c r="W324" s="4" t="str">
        <f t="shared" si="251"/>
        <v/>
      </c>
      <c r="X324" s="4" t="str">
        <f t="shared" si="252"/>
        <v/>
      </c>
      <c r="Y324" s="4" t="str">
        <f t="shared" si="253"/>
        <v/>
      </c>
      <c r="Z324" s="4" t="str">
        <f t="shared" si="254"/>
        <v/>
      </c>
      <c r="AA324" s="4" t="str">
        <f t="shared" si="255"/>
        <v/>
      </c>
      <c r="AB324" s="4" t="str">
        <f t="shared" si="256"/>
        <v/>
      </c>
      <c r="AC324" s="4" t="str">
        <f t="shared" si="257"/>
        <v/>
      </c>
      <c r="AD324" s="4" t="str">
        <f t="shared" si="258"/>
        <v/>
      </c>
      <c r="AE324" s="4" t="str">
        <f t="shared" si="259"/>
        <v/>
      </c>
      <c r="AI324" s="4">
        <f>IFERROR(IF(VLOOKUP(B324,E!$B$1:$AZ$300,16,FALSE)=0,1000000,VLOOKUP(B324,E!$B$1:$AZ$300,16,FALSE)),1000000)</f>
        <v>1000000000</v>
      </c>
      <c r="AO324" s="4" t="str">
        <f t="shared" si="262"/>
        <v/>
      </c>
      <c r="AR324" s="4" t="str">
        <f t="shared" si="263"/>
        <v/>
      </c>
      <c r="AU324" s="4" t="str">
        <f t="shared" si="264"/>
        <v/>
      </c>
      <c r="AX324" s="4" t="str">
        <f t="shared" si="265"/>
        <v/>
      </c>
      <c r="BA324" s="4" t="str">
        <f t="shared" si="266"/>
        <v/>
      </c>
      <c r="BD324" s="4" t="str">
        <f t="shared" si="267"/>
        <v/>
      </c>
      <c r="BJ324" s="4" t="str">
        <f t="shared" si="260"/>
        <v/>
      </c>
      <c r="BM324" s="4" t="str">
        <f t="shared" si="243"/>
        <v/>
      </c>
      <c r="BP324" s="4" t="str">
        <f t="shared" si="244"/>
        <v/>
      </c>
      <c r="BS324" s="4" t="str">
        <f t="shared" si="245"/>
        <v/>
      </c>
      <c r="BV324" s="4" t="str">
        <f t="shared" si="246"/>
        <v/>
      </c>
      <c r="BY324" s="4" t="str">
        <f t="shared" si="247"/>
        <v/>
      </c>
    </row>
    <row r="325" spans="1:77" x14ac:dyDescent="0.2">
      <c r="A325" s="4" t="s">
        <v>1862</v>
      </c>
      <c r="B325" s="4">
        <v>289</v>
      </c>
      <c r="C325" s="4" t="str">
        <f t="shared" si="242"/>
        <v>urn:immetingen:parameter:id:289</v>
      </c>
      <c r="D325" s="4" t="str">
        <f>IFERROR(IF(VLOOKUP($C325,'C'!$A$1:$AA$1998,4,FALSE)=0,IF(VLOOKUP($C325,'C'!$A$1:$AA$1998,7,FALSE)=0,IF(VLOOKUP($C325,'C'!$A$1:$AA$1998,10,FALSE)=0,IF(VLOOKUP($C325,'C'!$A$1:$AA$1998,13,FALSE)=0,IF(VLOOKUP($C325,'C'!$A$1:$AA$1998,16,FALSE)=0,VLOOKUP($C325,'C'!$A$1:$AA$1998,19,FALSE),VLOOKUP($C325,'C'!$A$1:$AA$1998,16,FALSE)),VLOOKUP($C325,'C'!$A$1:$AA$1998,13,FALSE)),VLOOKUP($C325,'C'!$A$1:$AA$1998,10,FALSE)),VLOOKUP($C325,'C'!$A$1:$AA$1998,7,FALSE)),VLOOKUP($C325,'C'!$A$1:$AA$1998,4,FALSE)),"")</f>
        <v/>
      </c>
      <c r="E325" s="4" t="str">
        <f>IFERROR(VLOOKUP($C325,'C'!$A$1:$AA$1998,2,FALSE),"")</f>
        <v/>
      </c>
      <c r="F325" s="4" t="str">
        <f>IFERROR(IF(VLOOKUP($C325,'C'!$A$1:$AA$1998,3,FALSE)=1,"&lt;",""),"")</f>
        <v/>
      </c>
      <c r="G325" s="4" t="str">
        <f>IFERROR(VLOOKUP($C325,'C'!$A$1:$AA$1998,5,FALSE),"")</f>
        <v/>
      </c>
      <c r="H325" s="4" t="str">
        <f>IFERROR(IF(VLOOKUP($C325,'C'!$A$1:$AA$1998,6,FALSE)=1,"&lt;",""),"")</f>
        <v/>
      </c>
      <c r="I325" s="4" t="str">
        <f>IFERROR(VLOOKUP($C325,'C'!$A$1:$AA$1998,8,FALSE), "")</f>
        <v/>
      </c>
      <c r="J325" s="4" t="str">
        <f>IFERROR(IF(VLOOKUP($C325,'C'!$A$1:$AA$1998,9,FALSE)=1,"&lt;",""),"")</f>
        <v/>
      </c>
      <c r="K325" s="4" t="str">
        <f>IFERROR(VLOOKUP($C325,'C'!$A$1:$AA$1998,11,FALSE),"")</f>
        <v/>
      </c>
      <c r="L325" s="4" t="str">
        <f>IFERROR(IF(VLOOKUP($C325,'C'!$A$1:$AA$1998,12,FALSE)=1,"&lt;",""),"")</f>
        <v/>
      </c>
      <c r="M325" s="4" t="str">
        <f>IFERROR(VLOOKUP($C325,'C'!$A$1:$AA$1998,14,FALSE),"")</f>
        <v/>
      </c>
      <c r="N325" s="4" t="str">
        <f>IFERROR(IF(VLOOKUP($C325,'C'!$A$1:$AA$1998,15,FALSE)=1,"&lt;",""),"")</f>
        <v/>
      </c>
      <c r="O325" s="4" t="str">
        <f>IFERROR(VLOOKUP($C325,'C'!$A$1:$AA$1998,17,FALSE),"")</f>
        <v/>
      </c>
      <c r="P325" s="4" t="str">
        <f>IFERROR(IF(VLOOKUP($C325,'C'!$A$1:$AA$1998,18,FALSE)=1,"&lt;",""),"")</f>
        <v/>
      </c>
      <c r="T325" s="4" t="str">
        <f t="shared" si="248"/>
        <v/>
      </c>
      <c r="U325" s="4" t="str">
        <f t="shared" si="249"/>
        <v/>
      </c>
      <c r="V325" s="4" t="str">
        <f t="shared" si="250"/>
        <v/>
      </c>
      <c r="W325" s="4" t="str">
        <f t="shared" si="251"/>
        <v/>
      </c>
      <c r="X325" s="4" t="str">
        <f t="shared" si="252"/>
        <v/>
      </c>
      <c r="Y325" s="4" t="str">
        <f t="shared" si="253"/>
        <v/>
      </c>
      <c r="Z325" s="4" t="str">
        <f t="shared" si="254"/>
        <v/>
      </c>
      <c r="AA325" s="4" t="str">
        <f t="shared" si="255"/>
        <v/>
      </c>
      <c r="AB325" s="4" t="str">
        <f t="shared" si="256"/>
        <v/>
      </c>
      <c r="AC325" s="4" t="str">
        <f t="shared" si="257"/>
        <v/>
      </c>
      <c r="AD325" s="4" t="str">
        <f t="shared" si="258"/>
        <v/>
      </c>
      <c r="AE325" s="4" t="str">
        <f t="shared" si="259"/>
        <v/>
      </c>
      <c r="AI325" s="4">
        <f>IFERROR(IF(VLOOKUP(B325,E!$B$1:$AZ$300,16,FALSE)=0,1000000,VLOOKUP(B325,E!$B$1:$AZ$300,16,FALSE)),1000000)</f>
        <v>1000000</v>
      </c>
      <c r="AO325" s="4" t="str">
        <f t="shared" si="262"/>
        <v/>
      </c>
      <c r="AR325" s="4" t="str">
        <f t="shared" si="263"/>
        <v/>
      </c>
      <c r="AU325" s="4" t="str">
        <f t="shared" si="264"/>
        <v/>
      </c>
      <c r="AX325" s="4" t="str">
        <f t="shared" si="265"/>
        <v/>
      </c>
      <c r="BA325" s="4" t="str">
        <f t="shared" si="266"/>
        <v/>
      </c>
      <c r="BD325" s="4" t="str">
        <f t="shared" si="267"/>
        <v/>
      </c>
      <c r="BJ325" s="4" t="str">
        <f t="shared" si="260"/>
        <v/>
      </c>
      <c r="BM325" s="4" t="str">
        <f t="shared" si="243"/>
        <v/>
      </c>
      <c r="BP325" s="4" t="str">
        <f t="shared" si="244"/>
        <v/>
      </c>
      <c r="BS325" s="4" t="str">
        <f t="shared" si="245"/>
        <v/>
      </c>
      <c r="BV325" s="4" t="str">
        <f t="shared" si="246"/>
        <v/>
      </c>
      <c r="BY325" s="4" t="str">
        <f t="shared" si="247"/>
        <v/>
      </c>
    </row>
    <row r="326" spans="1:77" x14ac:dyDescent="0.2">
      <c r="A326" s="4" t="s">
        <v>1706</v>
      </c>
      <c r="B326" s="4">
        <v>16</v>
      </c>
      <c r="C326" s="4" t="str">
        <f>CONCATENATE("urn:immetingen:hoedanigheid:id:",B326)</f>
        <v>urn:immetingen:hoedanigheid:id:16</v>
      </c>
      <c r="D326" s="4" t="str">
        <f>IFERROR(IF(VLOOKUP($C326,'C'!$A$1:$AA$1998,4,FALSE)=0,IF(VLOOKUP($C326,'C'!$A$1:$AA$1998,7,FALSE)=0,IF(VLOOKUP($C326,'C'!$A$1:$AA$1998,10,FALSE)=0,IF(VLOOKUP($C326,'C'!$A$1:$AA$1998,13,FALSE)=0,IF(VLOOKUP($C326,'C'!$A$1:$AA$1998,16,FALSE)=0,VLOOKUP($C326,'C'!$A$1:$AA$1998,19,FALSE),VLOOKUP($C326,'C'!$A$1:$AA$1998,16,FALSE)),VLOOKUP($C326,'C'!$A$1:$AA$1998,13,FALSE)),VLOOKUP($C326,'C'!$A$1:$AA$1998,10,FALSE)),VLOOKUP($C326,'C'!$A$1:$AA$1998,7,FALSE)),VLOOKUP($C326,'C'!$A$1:$AA$1998,4,FALSE)),"")</f>
        <v/>
      </c>
      <c r="E326" s="4" t="str">
        <f>IFERROR(VLOOKUP($C326,'C'!$A$1:$AA$1998,2,FALSE),"")</f>
        <v/>
      </c>
      <c r="F326" s="4" t="str">
        <f>IFERROR(IF(VLOOKUP($C326,'C'!$A$1:$AA$1998,3,FALSE)=1,"&lt;",""),"")</f>
        <v/>
      </c>
      <c r="G326" s="4" t="str">
        <f>IFERROR(VLOOKUP($C326,'C'!$A$1:$AA$1998,5,FALSE),"")</f>
        <v/>
      </c>
      <c r="H326" s="4" t="str">
        <f>IFERROR(IF(VLOOKUP($C326,'C'!$A$1:$AA$1998,6,FALSE)=1,"&lt;",""),"")</f>
        <v/>
      </c>
      <c r="I326" s="4" t="str">
        <f>IFERROR(VLOOKUP($C326,'C'!$A$1:$AA$1998,8,FALSE), "")</f>
        <v/>
      </c>
      <c r="J326" s="4" t="str">
        <f>IFERROR(IF(VLOOKUP($C326,'C'!$A$1:$AA$1998,9,FALSE)=1,"&lt;",""),"")</f>
        <v/>
      </c>
      <c r="K326" s="4" t="str">
        <f>IFERROR(VLOOKUP($C326,'C'!$A$1:$AA$1998,11,FALSE),"")</f>
        <v/>
      </c>
      <c r="L326" s="4" t="str">
        <f>IFERROR(IF(VLOOKUP($C326,'C'!$A$1:$AA$1998,12,FALSE)=1,"&lt;",""),"")</f>
        <v/>
      </c>
      <c r="M326" s="4" t="str">
        <f>IFERROR(VLOOKUP($C326,'C'!$A$1:$AA$1998,14,FALSE),"")</f>
        <v/>
      </c>
      <c r="N326" s="4" t="str">
        <f>IFERROR(IF(VLOOKUP($C326,'C'!$A$1:$AA$1998,15,FALSE)=1,"&lt;",""),"")</f>
        <v/>
      </c>
      <c r="O326" s="4" t="str">
        <f>IFERROR(VLOOKUP($C326,'C'!$A$1:$AA$1998,17,FALSE),"")</f>
        <v/>
      </c>
      <c r="P326" s="4" t="str">
        <f>IFERROR(IF(VLOOKUP($C326,'C'!$A$1:$AA$1998,18,FALSE)=1,"&lt;",""),"")</f>
        <v/>
      </c>
      <c r="T326" s="4" t="str">
        <f t="shared" si="248"/>
        <v/>
      </c>
      <c r="U326" s="4" t="str">
        <f t="shared" si="249"/>
        <v/>
      </c>
      <c r="V326" s="4" t="str">
        <f t="shared" si="250"/>
        <v/>
      </c>
      <c r="W326" s="4" t="str">
        <f t="shared" si="251"/>
        <v/>
      </c>
      <c r="X326" s="4" t="str">
        <f t="shared" si="252"/>
        <v/>
      </c>
      <c r="Y326" s="4" t="str">
        <f t="shared" si="253"/>
        <v/>
      </c>
      <c r="Z326" s="4" t="str">
        <f t="shared" si="254"/>
        <v/>
      </c>
      <c r="AA326" s="4" t="str">
        <f t="shared" si="255"/>
        <v/>
      </c>
      <c r="AB326" s="4" t="str">
        <f t="shared" si="256"/>
        <v/>
      </c>
      <c r="AC326" s="4" t="str">
        <f t="shared" si="257"/>
        <v/>
      </c>
      <c r="AD326" s="4" t="str">
        <f t="shared" si="258"/>
        <v/>
      </c>
      <c r="AE326" s="4" t="str">
        <f t="shared" si="259"/>
        <v/>
      </c>
      <c r="AI326" s="4">
        <f>IFERROR(IF(VLOOKUP(B326,E!$B$1:$AZ$300,16,FALSE)=0,1000000,VLOOKUP(B326,E!$B$1:$AZ$300,16,FALSE)),1000000)</f>
        <v>1000000</v>
      </c>
      <c r="AO326" s="4" t="str">
        <f t="shared" si="262"/>
        <v/>
      </c>
      <c r="AR326" s="4" t="str">
        <f t="shared" si="263"/>
        <v/>
      </c>
      <c r="AU326" s="4" t="str">
        <f t="shared" si="264"/>
        <v/>
      </c>
      <c r="AX326" s="4" t="str">
        <f t="shared" si="265"/>
        <v/>
      </c>
      <c r="BA326" s="4" t="str">
        <f t="shared" si="266"/>
        <v/>
      </c>
      <c r="BD326" s="4" t="str">
        <f t="shared" si="267"/>
        <v/>
      </c>
      <c r="BJ326" s="4" t="str">
        <f t="shared" si="260"/>
        <v/>
      </c>
      <c r="BM326" s="4" t="str">
        <f t="shared" si="243"/>
        <v/>
      </c>
      <c r="BP326" s="4" t="str">
        <f t="shared" si="244"/>
        <v/>
      </c>
      <c r="BS326" s="4" t="str">
        <f t="shared" si="245"/>
        <v/>
      </c>
      <c r="BV326" s="4" t="str">
        <f t="shared" si="246"/>
        <v/>
      </c>
      <c r="BY326" s="4" t="str">
        <f t="shared" si="247"/>
        <v/>
      </c>
    </row>
    <row r="327" spans="1:77" x14ac:dyDescent="0.2">
      <c r="A327" s="4" t="s">
        <v>1801</v>
      </c>
      <c r="B327" s="4">
        <v>508</v>
      </c>
      <c r="C327" s="4" t="str">
        <f t="shared" si="242"/>
        <v>urn:immetingen:parameter:id:508</v>
      </c>
      <c r="D327" s="4" t="str">
        <f>IFERROR(IF(VLOOKUP($C327,'C'!$A$1:$AA$1998,4,FALSE)=0,IF(VLOOKUP($C327,'C'!$A$1:$AA$1998,7,FALSE)=0,IF(VLOOKUP($C327,'C'!$A$1:$AA$1998,10,FALSE)=0,IF(VLOOKUP($C327,'C'!$A$1:$AA$1998,13,FALSE)=0,IF(VLOOKUP($C327,'C'!$A$1:$AA$1998,16,FALSE)=0,VLOOKUP($C327,'C'!$A$1:$AA$1998,19,FALSE),VLOOKUP($C327,'C'!$A$1:$AA$1998,16,FALSE)),VLOOKUP($C327,'C'!$A$1:$AA$1998,13,FALSE)),VLOOKUP($C327,'C'!$A$1:$AA$1998,10,FALSE)),VLOOKUP($C327,'C'!$A$1:$AA$1998,7,FALSE)),VLOOKUP($C327,'C'!$A$1:$AA$1998,4,FALSE)),"")</f>
        <v/>
      </c>
      <c r="E327" s="4" t="str">
        <f>IFERROR(VLOOKUP($C327,'C'!$A$1:$AA$1998,2,FALSE),"")</f>
        <v/>
      </c>
      <c r="F327" s="4" t="str">
        <f>IFERROR(IF(VLOOKUP($C327,'C'!$A$1:$AA$1998,3,FALSE)=1,"&lt;",""),"")</f>
        <v/>
      </c>
      <c r="G327" s="4" t="str">
        <f>IFERROR(VLOOKUP($C327,'C'!$A$1:$AA$1998,5,FALSE),"")</f>
        <v/>
      </c>
      <c r="H327" s="4" t="str">
        <f>IFERROR(IF(VLOOKUP($C327,'C'!$A$1:$AA$1998,6,FALSE)=1,"&lt;",""),"")</f>
        <v/>
      </c>
      <c r="I327" s="4" t="str">
        <f>IFERROR(VLOOKUP($C327,'C'!$A$1:$AA$1998,8,FALSE), "")</f>
        <v/>
      </c>
      <c r="J327" s="4" t="str">
        <f>IFERROR(IF(VLOOKUP($C327,'C'!$A$1:$AA$1998,9,FALSE)=1,"&lt;",""),"")</f>
        <v/>
      </c>
      <c r="K327" s="4" t="str">
        <f>IFERROR(VLOOKUP($C327,'C'!$A$1:$AA$1998,11,FALSE),"")</f>
        <v/>
      </c>
      <c r="L327" s="4" t="str">
        <f>IFERROR(IF(VLOOKUP($C327,'C'!$A$1:$AA$1998,12,FALSE)=1,"&lt;",""),"")</f>
        <v/>
      </c>
      <c r="M327" s="4" t="str">
        <f>IFERROR(VLOOKUP($C327,'C'!$A$1:$AA$1998,14,FALSE),"")</f>
        <v/>
      </c>
      <c r="N327" s="4" t="str">
        <f>IFERROR(IF(VLOOKUP($C327,'C'!$A$1:$AA$1998,15,FALSE)=1,"&lt;",""),"")</f>
        <v/>
      </c>
      <c r="O327" s="4" t="str">
        <f>IFERROR(VLOOKUP($C327,'C'!$A$1:$AA$1998,17,FALSE),"")</f>
        <v/>
      </c>
      <c r="P327" s="4" t="str">
        <f>IFERROR(IF(VLOOKUP($C327,'C'!$A$1:$AA$1998,18,FALSE)=1,"&lt;",""),"")</f>
        <v/>
      </c>
      <c r="T327" s="4" t="str">
        <f t="shared" si="248"/>
        <v/>
      </c>
      <c r="U327" s="4" t="str">
        <f t="shared" si="249"/>
        <v/>
      </c>
      <c r="V327" s="4" t="str">
        <f t="shared" si="250"/>
        <v/>
      </c>
      <c r="W327" s="4" t="str">
        <f t="shared" si="251"/>
        <v/>
      </c>
      <c r="X327" s="4" t="str">
        <f t="shared" si="252"/>
        <v/>
      </c>
      <c r="Y327" s="4" t="str">
        <f t="shared" si="253"/>
        <v/>
      </c>
      <c r="Z327" s="4" t="str">
        <f t="shared" si="254"/>
        <v/>
      </c>
      <c r="AA327" s="4" t="str">
        <f t="shared" si="255"/>
        <v/>
      </c>
      <c r="AB327" s="4" t="str">
        <f t="shared" si="256"/>
        <v/>
      </c>
      <c r="AC327" s="4" t="str">
        <f t="shared" si="257"/>
        <v/>
      </c>
      <c r="AD327" s="4" t="str">
        <f t="shared" si="258"/>
        <v/>
      </c>
      <c r="AE327" s="4" t="str">
        <f t="shared" si="259"/>
        <v/>
      </c>
      <c r="AI327" s="4">
        <f>IFERROR(IF(VLOOKUP(B327,E!$B$1:$AZ$300,16,FALSE)=0,1000000,VLOOKUP(B327,E!$B$1:$AZ$300,16,FALSE)),1000000)</f>
        <v>50000</v>
      </c>
      <c r="AO327" s="4" t="str">
        <f t="shared" si="262"/>
        <v/>
      </c>
      <c r="AR327" s="4" t="str">
        <f t="shared" si="263"/>
        <v/>
      </c>
      <c r="AU327" s="4" t="str">
        <f t="shared" si="264"/>
        <v/>
      </c>
      <c r="AX327" s="4" t="str">
        <f t="shared" si="265"/>
        <v/>
      </c>
      <c r="BA327" s="4" t="str">
        <f t="shared" si="266"/>
        <v/>
      </c>
      <c r="BD327" s="4" t="str">
        <f t="shared" si="267"/>
        <v/>
      </c>
      <c r="BJ327" s="4" t="str">
        <f t="shared" si="260"/>
        <v/>
      </c>
      <c r="BM327" s="4" t="str">
        <f t="shared" si="243"/>
        <v/>
      </c>
      <c r="BP327" s="4" t="str">
        <f t="shared" si="244"/>
        <v/>
      </c>
      <c r="BS327" s="4" t="str">
        <f t="shared" si="245"/>
        <v/>
      </c>
      <c r="BV327" s="4" t="str">
        <f t="shared" si="246"/>
        <v/>
      </c>
      <c r="BY327" s="4" t="str">
        <f t="shared" si="247"/>
        <v/>
      </c>
    </row>
    <row r="328" spans="1:77" x14ac:dyDescent="0.2">
      <c r="A328" s="4" t="s">
        <v>1802</v>
      </c>
      <c r="B328" s="4">
        <v>537</v>
      </c>
      <c r="C328" s="4" t="str">
        <f t="shared" si="242"/>
        <v>urn:immetingen:parameter:id:537</v>
      </c>
      <c r="D328" s="4" t="str">
        <f>IFERROR(IF(VLOOKUP($C328,'C'!$A$1:$AA$1998,4,FALSE)=0,IF(VLOOKUP($C328,'C'!$A$1:$AA$1998,7,FALSE)=0,IF(VLOOKUP($C328,'C'!$A$1:$AA$1998,10,FALSE)=0,IF(VLOOKUP($C328,'C'!$A$1:$AA$1998,13,FALSE)=0,IF(VLOOKUP($C328,'C'!$A$1:$AA$1998,16,FALSE)=0,VLOOKUP($C328,'C'!$A$1:$AA$1998,19,FALSE),VLOOKUP($C328,'C'!$A$1:$AA$1998,16,FALSE)),VLOOKUP($C328,'C'!$A$1:$AA$1998,13,FALSE)),VLOOKUP($C328,'C'!$A$1:$AA$1998,10,FALSE)),VLOOKUP($C328,'C'!$A$1:$AA$1998,7,FALSE)),VLOOKUP($C328,'C'!$A$1:$AA$1998,4,FALSE)),"")</f>
        <v/>
      </c>
      <c r="E328" s="4" t="str">
        <f>IFERROR(VLOOKUP($C328,'C'!$A$1:$AA$1998,2,FALSE),"")</f>
        <v/>
      </c>
      <c r="F328" s="4" t="str">
        <f>IFERROR(IF(VLOOKUP($C328,'C'!$A$1:$AA$1998,3,FALSE)=1,"&lt;",""),"")</f>
        <v/>
      </c>
      <c r="G328" s="4" t="str">
        <f>IFERROR(VLOOKUP($C328,'C'!$A$1:$AA$1998,5,FALSE),"")</f>
        <v/>
      </c>
      <c r="H328" s="4" t="str">
        <f>IFERROR(IF(VLOOKUP($C328,'C'!$A$1:$AA$1998,6,FALSE)=1,"&lt;",""),"")</f>
        <v/>
      </c>
      <c r="I328" s="4" t="str">
        <f>IFERROR(VLOOKUP($C328,'C'!$A$1:$AA$1998,8,FALSE), "")</f>
        <v/>
      </c>
      <c r="J328" s="4" t="str">
        <f>IFERROR(IF(VLOOKUP($C328,'C'!$A$1:$AA$1998,9,FALSE)=1,"&lt;",""),"")</f>
        <v/>
      </c>
      <c r="K328" s="4" t="str">
        <f>IFERROR(VLOOKUP($C328,'C'!$A$1:$AA$1998,11,FALSE),"")</f>
        <v/>
      </c>
      <c r="L328" s="4" t="str">
        <f>IFERROR(IF(VLOOKUP($C328,'C'!$A$1:$AA$1998,12,FALSE)=1,"&lt;",""),"")</f>
        <v/>
      </c>
      <c r="M328" s="4" t="str">
        <f>IFERROR(VLOOKUP($C328,'C'!$A$1:$AA$1998,14,FALSE),"")</f>
        <v/>
      </c>
      <c r="N328" s="4" t="str">
        <f>IFERROR(IF(VLOOKUP($C328,'C'!$A$1:$AA$1998,15,FALSE)=1,"&lt;",""),"")</f>
        <v/>
      </c>
      <c r="O328" s="4" t="str">
        <f>IFERROR(VLOOKUP($C328,'C'!$A$1:$AA$1998,17,FALSE),"")</f>
        <v/>
      </c>
      <c r="P328" s="4" t="str">
        <f>IFERROR(IF(VLOOKUP($C328,'C'!$A$1:$AA$1998,18,FALSE)=1,"&lt;",""),"")</f>
        <v/>
      </c>
      <c r="T328" s="4" t="str">
        <f t="shared" si="248"/>
        <v/>
      </c>
      <c r="U328" s="4" t="str">
        <f t="shared" si="249"/>
        <v/>
      </c>
      <c r="V328" s="4" t="str">
        <f t="shared" si="250"/>
        <v/>
      </c>
      <c r="W328" s="4" t="str">
        <f t="shared" si="251"/>
        <v/>
      </c>
      <c r="X328" s="4" t="str">
        <f t="shared" si="252"/>
        <v/>
      </c>
      <c r="Y328" s="4" t="str">
        <f t="shared" si="253"/>
        <v/>
      </c>
      <c r="Z328" s="4" t="str">
        <f t="shared" si="254"/>
        <v/>
      </c>
      <c r="AA328" s="4" t="str">
        <f t="shared" si="255"/>
        <v/>
      </c>
      <c r="AB328" s="4" t="str">
        <f t="shared" si="256"/>
        <v/>
      </c>
      <c r="AC328" s="4" t="str">
        <f t="shared" si="257"/>
        <v/>
      </c>
      <c r="AD328" s="4" t="str">
        <f t="shared" si="258"/>
        <v/>
      </c>
      <c r="AE328" s="4" t="str">
        <f t="shared" si="259"/>
        <v/>
      </c>
      <c r="AI328" s="4">
        <f>IFERROR(IF(VLOOKUP(B328,E!$B$1:$AZ$300,16,FALSE)=0,1000000,VLOOKUP(B328,E!$B$1:$AZ$300,16,FALSE)),1000000)</f>
        <v>3</v>
      </c>
      <c r="AO328" s="4" t="str">
        <f t="shared" si="262"/>
        <v/>
      </c>
      <c r="AR328" s="4" t="str">
        <f t="shared" si="263"/>
        <v/>
      </c>
      <c r="AU328" s="4" t="str">
        <f t="shared" si="264"/>
        <v/>
      </c>
      <c r="AX328" s="4" t="str">
        <f t="shared" si="265"/>
        <v/>
      </c>
      <c r="BA328" s="4" t="str">
        <f t="shared" si="266"/>
        <v/>
      </c>
      <c r="BD328" s="4" t="str">
        <f t="shared" si="267"/>
        <v/>
      </c>
      <c r="BJ328" s="4" t="str">
        <f t="shared" si="260"/>
        <v/>
      </c>
      <c r="BM328" s="4" t="str">
        <f t="shared" si="243"/>
        <v/>
      </c>
      <c r="BP328" s="4" t="str">
        <f t="shared" si="244"/>
        <v/>
      </c>
      <c r="BS328" s="4" t="str">
        <f t="shared" si="245"/>
        <v/>
      </c>
      <c r="BV328" s="4" t="str">
        <f t="shared" si="246"/>
        <v/>
      </c>
      <c r="BY328" s="4" t="str">
        <f t="shared" si="247"/>
        <v/>
      </c>
    </row>
    <row r="329" spans="1:77" x14ac:dyDescent="0.2">
      <c r="A329" s="4" t="s">
        <v>1803</v>
      </c>
      <c r="B329" s="4">
        <v>2595</v>
      </c>
      <c r="C329" s="4" t="str">
        <f t="shared" ref="C329:C374" si="268">CONCATENATE("urn:immetingen:parameter:id:",B329)</f>
        <v>urn:immetingen:parameter:id:2595</v>
      </c>
      <c r="D329" s="4" t="str">
        <f>IFERROR(IF(VLOOKUP($C329,'C'!$A$1:$AA$1998,4,FALSE)=0,IF(VLOOKUP($C329,'C'!$A$1:$AA$1998,7,FALSE)=0,IF(VLOOKUP($C329,'C'!$A$1:$AA$1998,10,FALSE)=0,IF(VLOOKUP($C329,'C'!$A$1:$AA$1998,13,FALSE)=0,IF(VLOOKUP($C329,'C'!$A$1:$AA$1998,16,FALSE)=0,VLOOKUP($C329,'C'!$A$1:$AA$1998,19,FALSE),VLOOKUP($C329,'C'!$A$1:$AA$1998,16,FALSE)),VLOOKUP($C329,'C'!$A$1:$AA$1998,13,FALSE)),VLOOKUP($C329,'C'!$A$1:$AA$1998,10,FALSE)),VLOOKUP($C329,'C'!$A$1:$AA$1998,7,FALSE)),VLOOKUP($C329,'C'!$A$1:$AA$1998,4,FALSE)),"")</f>
        <v/>
      </c>
      <c r="E329" s="4" t="str">
        <f>IFERROR(VLOOKUP($C329,'C'!$A$1:$AA$1998,2,FALSE),"")</f>
        <v/>
      </c>
      <c r="F329" s="4" t="str">
        <f>IFERROR(IF(VLOOKUP($C329,'C'!$A$1:$AA$1998,3,FALSE)=1,"&lt;",""),"")</f>
        <v/>
      </c>
      <c r="G329" s="4" t="str">
        <f>IFERROR(VLOOKUP($C329,'C'!$A$1:$AA$1998,5,FALSE),"")</f>
        <v/>
      </c>
      <c r="H329" s="4" t="str">
        <f>IFERROR(IF(VLOOKUP($C329,'C'!$A$1:$AA$1998,6,FALSE)=1,"&lt;",""),"")</f>
        <v/>
      </c>
      <c r="I329" s="4" t="str">
        <f>IFERROR(VLOOKUP($C329,'C'!$A$1:$AA$1998,8,FALSE), "")</f>
        <v/>
      </c>
      <c r="J329" s="4" t="str">
        <f>IFERROR(IF(VLOOKUP($C329,'C'!$A$1:$AA$1998,9,FALSE)=1,"&lt;",""),"")</f>
        <v/>
      </c>
      <c r="K329" s="4" t="str">
        <f>IFERROR(VLOOKUP($C329,'C'!$A$1:$AA$1998,11,FALSE),"")</f>
        <v/>
      </c>
      <c r="L329" s="4" t="str">
        <f>IFERROR(IF(VLOOKUP($C329,'C'!$A$1:$AA$1998,12,FALSE)=1,"&lt;",""),"")</f>
        <v/>
      </c>
      <c r="M329" s="4" t="str">
        <f>IFERROR(VLOOKUP($C329,'C'!$A$1:$AA$1998,14,FALSE),"")</f>
        <v/>
      </c>
      <c r="N329" s="4" t="str">
        <f>IFERROR(IF(VLOOKUP($C329,'C'!$A$1:$AA$1998,15,FALSE)=1,"&lt;",""),"")</f>
        <v/>
      </c>
      <c r="O329" s="4" t="str">
        <f>IFERROR(VLOOKUP($C329,'C'!$A$1:$AA$1998,17,FALSE),"")</f>
        <v/>
      </c>
      <c r="P329" s="4" t="str">
        <f>IFERROR(IF(VLOOKUP($C329,'C'!$A$1:$AA$1998,18,FALSE)=1,"&lt;",""),"")</f>
        <v/>
      </c>
      <c r="T329" s="4" t="str">
        <f t="shared" si="248"/>
        <v/>
      </c>
      <c r="U329" s="4" t="str">
        <f t="shared" si="249"/>
        <v/>
      </c>
      <c r="V329" s="4" t="str">
        <f t="shared" si="250"/>
        <v/>
      </c>
      <c r="W329" s="4" t="str">
        <f t="shared" si="251"/>
        <v/>
      </c>
      <c r="X329" s="4" t="str">
        <f t="shared" si="252"/>
        <v/>
      </c>
      <c r="Y329" s="4" t="str">
        <f t="shared" si="253"/>
        <v/>
      </c>
      <c r="Z329" s="4" t="str">
        <f t="shared" si="254"/>
        <v/>
      </c>
      <c r="AA329" s="4" t="str">
        <f t="shared" si="255"/>
        <v/>
      </c>
      <c r="AB329" s="4" t="str">
        <f t="shared" si="256"/>
        <v/>
      </c>
      <c r="AC329" s="4" t="str">
        <f t="shared" si="257"/>
        <v/>
      </c>
      <c r="AD329" s="4" t="str">
        <f t="shared" si="258"/>
        <v/>
      </c>
      <c r="AE329" s="4" t="str">
        <f t="shared" si="259"/>
        <v/>
      </c>
      <c r="AI329" s="4">
        <f>IFERROR(IF(VLOOKUP(B329,E!$B$1:$AZ$300,16,FALSE)=0,1000000,VLOOKUP(B329,E!$B$1:$AZ$300,16,FALSE)),1000000)</f>
        <v>1000000000</v>
      </c>
      <c r="AO329" s="4" t="str">
        <f t="shared" si="262"/>
        <v/>
      </c>
      <c r="AR329" s="4" t="str">
        <f t="shared" si="263"/>
        <v/>
      </c>
      <c r="AU329" s="4" t="str">
        <f t="shared" si="264"/>
        <v/>
      </c>
      <c r="AX329" s="4" t="str">
        <f t="shared" si="265"/>
        <v/>
      </c>
      <c r="BA329" s="4" t="str">
        <f t="shared" si="266"/>
        <v/>
      </c>
      <c r="BD329" s="4" t="str">
        <f t="shared" si="267"/>
        <v/>
      </c>
      <c r="BJ329" s="4" t="str">
        <f t="shared" si="260"/>
        <v/>
      </c>
      <c r="BM329" s="4" t="str">
        <f t="shared" ref="BM329:BM374" si="269">IF(AR329=0,-1,AR329)</f>
        <v/>
      </c>
      <c r="BP329" s="4" t="str">
        <f t="shared" ref="BP329:BP374" si="270">IF(AU329=0,-1,AU329)</f>
        <v/>
      </c>
      <c r="BS329" s="4" t="str">
        <f t="shared" ref="BS329:BS374" si="271">IF(AX329=0,-1,AX329)</f>
        <v/>
      </c>
      <c r="BV329" s="4" t="str">
        <f t="shared" ref="BV329:BV374" si="272">IF(BA329=0,-1,BA329)</f>
        <v/>
      </c>
      <c r="BY329" s="4" t="str">
        <f t="shared" ref="BY329:BY374" si="273">IF(BD329=0,-1,BD329)</f>
        <v/>
      </c>
    </row>
    <row r="330" spans="1:77" x14ac:dyDescent="0.2">
      <c r="A330" s="4" t="s">
        <v>1804</v>
      </c>
      <c r="B330" s="4">
        <v>1556</v>
      </c>
      <c r="C330" s="4" t="str">
        <f t="shared" si="268"/>
        <v>urn:immetingen:parameter:id:1556</v>
      </c>
      <c r="D330" s="4" t="str">
        <f>IFERROR(IF(VLOOKUP($C330,'C'!$A$1:$AA$1998,4,FALSE)=0,IF(VLOOKUP($C330,'C'!$A$1:$AA$1998,7,FALSE)=0,IF(VLOOKUP($C330,'C'!$A$1:$AA$1998,10,FALSE)=0,IF(VLOOKUP($C330,'C'!$A$1:$AA$1998,13,FALSE)=0,IF(VLOOKUP($C330,'C'!$A$1:$AA$1998,16,FALSE)=0,VLOOKUP($C330,'C'!$A$1:$AA$1998,19,FALSE),VLOOKUP($C330,'C'!$A$1:$AA$1998,16,FALSE)),VLOOKUP($C330,'C'!$A$1:$AA$1998,13,FALSE)),VLOOKUP($C330,'C'!$A$1:$AA$1998,10,FALSE)),VLOOKUP($C330,'C'!$A$1:$AA$1998,7,FALSE)),VLOOKUP($C330,'C'!$A$1:$AA$1998,4,FALSE)),"")</f>
        <v/>
      </c>
      <c r="E330" s="4" t="str">
        <f>IFERROR(VLOOKUP($C330,'C'!$A$1:$AA$1998,2,FALSE),"")</f>
        <v/>
      </c>
      <c r="F330" s="4" t="str">
        <f>IFERROR(IF(VLOOKUP($C330,'C'!$A$1:$AA$1998,3,FALSE)=1,"&lt;",""),"")</f>
        <v/>
      </c>
      <c r="G330" s="4" t="str">
        <f>IFERROR(VLOOKUP($C330,'C'!$A$1:$AA$1998,5,FALSE),"")</f>
        <v/>
      </c>
      <c r="H330" s="4" t="str">
        <f>IFERROR(IF(VLOOKUP($C330,'C'!$A$1:$AA$1998,6,FALSE)=1,"&lt;",""),"")</f>
        <v/>
      </c>
      <c r="I330" s="4" t="str">
        <f>IFERROR(VLOOKUP($C330,'C'!$A$1:$AA$1998,8,FALSE), "")</f>
        <v/>
      </c>
      <c r="J330" s="4" t="str">
        <f>IFERROR(IF(VLOOKUP($C330,'C'!$A$1:$AA$1998,9,FALSE)=1,"&lt;",""),"")</f>
        <v/>
      </c>
      <c r="K330" s="4" t="str">
        <f>IFERROR(VLOOKUP($C330,'C'!$A$1:$AA$1998,11,FALSE),"")</f>
        <v/>
      </c>
      <c r="L330" s="4" t="str">
        <f>IFERROR(IF(VLOOKUP($C330,'C'!$A$1:$AA$1998,12,FALSE)=1,"&lt;",""),"")</f>
        <v/>
      </c>
      <c r="M330" s="4" t="str">
        <f>IFERROR(VLOOKUP($C330,'C'!$A$1:$AA$1998,14,FALSE),"")</f>
        <v/>
      </c>
      <c r="N330" s="4" t="str">
        <f>IFERROR(IF(VLOOKUP($C330,'C'!$A$1:$AA$1998,15,FALSE)=1,"&lt;",""),"")</f>
        <v/>
      </c>
      <c r="O330" s="4" t="str">
        <f>IFERROR(VLOOKUP($C330,'C'!$A$1:$AA$1998,17,FALSE),"")</f>
        <v/>
      </c>
      <c r="P330" s="4" t="str">
        <f>IFERROR(IF(VLOOKUP($C330,'C'!$A$1:$AA$1998,18,FALSE)=1,"&lt;",""),"")</f>
        <v/>
      </c>
      <c r="T330" s="4" t="str">
        <f t="shared" si="248"/>
        <v/>
      </c>
      <c r="U330" s="4" t="str">
        <f t="shared" si="249"/>
        <v/>
      </c>
      <c r="V330" s="4" t="str">
        <f t="shared" si="250"/>
        <v/>
      </c>
      <c r="W330" s="4" t="str">
        <f t="shared" si="251"/>
        <v/>
      </c>
      <c r="X330" s="4" t="str">
        <f t="shared" si="252"/>
        <v/>
      </c>
      <c r="Y330" s="4" t="str">
        <f t="shared" si="253"/>
        <v/>
      </c>
      <c r="Z330" s="4" t="str">
        <f t="shared" si="254"/>
        <v/>
      </c>
      <c r="AA330" s="4" t="str">
        <f t="shared" si="255"/>
        <v/>
      </c>
      <c r="AB330" s="4" t="str">
        <f t="shared" si="256"/>
        <v/>
      </c>
      <c r="AC330" s="4" t="str">
        <f t="shared" si="257"/>
        <v/>
      </c>
      <c r="AD330" s="4" t="str">
        <f t="shared" si="258"/>
        <v/>
      </c>
      <c r="AE330" s="4" t="str">
        <f t="shared" si="259"/>
        <v/>
      </c>
      <c r="AI330" s="4">
        <f>IFERROR(IF(VLOOKUP(B330,E!$B$1:$AZ$300,16,FALSE)=0,1000000,VLOOKUP(B330,E!$B$1:$AZ$300,16,FALSE)),1000000)</f>
        <v>1000000000</v>
      </c>
      <c r="AO330" s="4" t="str">
        <f t="shared" si="262"/>
        <v/>
      </c>
      <c r="AR330" s="4" t="str">
        <f t="shared" si="263"/>
        <v/>
      </c>
      <c r="AU330" s="4" t="str">
        <f t="shared" si="264"/>
        <v/>
      </c>
      <c r="AX330" s="4" t="str">
        <f t="shared" si="265"/>
        <v/>
      </c>
      <c r="BA330" s="4" t="str">
        <f t="shared" si="266"/>
        <v/>
      </c>
      <c r="BD330" s="4" t="str">
        <f t="shared" si="267"/>
        <v/>
      </c>
      <c r="BJ330" s="4" t="str">
        <f t="shared" si="260"/>
        <v/>
      </c>
      <c r="BM330" s="4" t="str">
        <f t="shared" si="269"/>
        <v/>
      </c>
      <c r="BP330" s="4" t="str">
        <f t="shared" si="270"/>
        <v/>
      </c>
      <c r="BS330" s="4" t="str">
        <f t="shared" si="271"/>
        <v/>
      </c>
      <c r="BV330" s="4" t="str">
        <f t="shared" si="272"/>
        <v/>
      </c>
      <c r="BY330" s="4" t="str">
        <f t="shared" si="273"/>
        <v/>
      </c>
    </row>
    <row r="331" spans="1:77" x14ac:dyDescent="0.2">
      <c r="A331" s="4" t="s">
        <v>345</v>
      </c>
      <c r="B331" s="4">
        <v>4437</v>
      </c>
      <c r="C331" s="4" t="str">
        <f t="shared" si="268"/>
        <v>urn:immetingen:parameter:id:4437</v>
      </c>
      <c r="D331" s="4">
        <f>IFERROR(IF(VLOOKUP($C331,'C'!$A$1:$AA$1998,4,FALSE)=0,IF(VLOOKUP($C331,'C'!$A$1:$AA$1998,7,FALSE)=0,IF(VLOOKUP($C331,'C'!$A$1:$AA$1998,10,FALSE)=0,IF(VLOOKUP($C331,'C'!$A$1:$AA$1998,13,FALSE)=0,IF(VLOOKUP($C331,'C'!$A$1:$AA$1998,16,FALSE)=0,VLOOKUP($C331,'C'!$A$1:$AA$1998,19,FALSE),VLOOKUP($C331,'C'!$A$1:$AA$1998,16,FALSE)),VLOOKUP($C331,'C'!$A$1:$AA$1998,13,FALSE)),VLOOKUP($C331,'C'!$A$1:$AA$1998,10,FALSE)),VLOOKUP($C331,'C'!$A$1:$AA$1998,7,FALSE)),VLOOKUP($C331,'C'!$A$1:$AA$1998,4,FALSE)),"")</f>
        <v>79</v>
      </c>
      <c r="E331" s="4">
        <f>IFERROR(VLOOKUP($C331,'C'!$A$1:$AA$1998,2,FALSE),"")</f>
        <v>15</v>
      </c>
      <c r="F331" s="4" t="str">
        <f>IFERROR(IF(VLOOKUP($C331,'C'!$A$1:$AA$1998,3,FALSE)=1,"&lt;",""),"")</f>
        <v>&lt;</v>
      </c>
      <c r="G331" s="4">
        <f>IFERROR(VLOOKUP($C331,'C'!$A$1:$AA$1998,5,FALSE),"")</f>
        <v>3.6</v>
      </c>
      <c r="H331" s="4" t="str">
        <f>IFERROR(IF(VLOOKUP($C331,'C'!$A$1:$AA$1998,6,FALSE)=1,"&lt;",""),"")</f>
        <v/>
      </c>
      <c r="I331" s="4">
        <f>IFERROR(VLOOKUP($C331,'C'!$A$1:$AA$1998,8,FALSE), "")</f>
        <v>0</v>
      </c>
      <c r="J331" s="4" t="str">
        <f>IFERROR(IF(VLOOKUP($C331,'C'!$A$1:$AA$1998,9,FALSE)=1,"&lt;",""),"")</f>
        <v/>
      </c>
      <c r="K331" s="4">
        <f>IFERROR(VLOOKUP($C331,'C'!$A$1:$AA$1998,11,FALSE),"")</f>
        <v>0</v>
      </c>
      <c r="L331" s="4" t="str">
        <f>IFERROR(IF(VLOOKUP($C331,'C'!$A$1:$AA$1998,12,FALSE)=1,"&lt;",""),"")</f>
        <v/>
      </c>
      <c r="M331" s="4">
        <f>IFERROR(VLOOKUP($C331,'C'!$A$1:$AA$1998,14,FALSE),"")</f>
        <v>0</v>
      </c>
      <c r="N331" s="4" t="str">
        <f>IFERROR(IF(VLOOKUP($C331,'C'!$A$1:$AA$1998,15,FALSE)=1,"&lt;",""),"")</f>
        <v/>
      </c>
      <c r="O331" s="4">
        <f>IFERROR(VLOOKUP($C331,'C'!$A$1:$AA$1998,17,FALSE),"")</f>
        <v>0</v>
      </c>
      <c r="P331" s="4" t="str">
        <f>IFERROR(IF(VLOOKUP($C331,'C'!$A$1:$AA$1998,18,FALSE)=1,"&lt;",""),"")</f>
        <v/>
      </c>
      <c r="T331" s="4">
        <f t="shared" si="248"/>
        <v>1.4999999999999999E-2</v>
      </c>
      <c r="U331" s="4" t="str">
        <f t="shared" si="249"/>
        <v>&lt;</v>
      </c>
      <c r="V331" s="4">
        <f t="shared" si="250"/>
        <v>3.5999999999999999E-3</v>
      </c>
      <c r="W331" s="4" t="str">
        <f t="shared" si="251"/>
        <v/>
      </c>
      <c r="X331" s="4">
        <f t="shared" si="252"/>
        <v>0</v>
      </c>
      <c r="Y331" s="4" t="str">
        <f t="shared" si="253"/>
        <v/>
      </c>
      <c r="Z331" s="4">
        <f t="shared" si="254"/>
        <v>0</v>
      </c>
      <c r="AA331" s="4" t="str">
        <f t="shared" si="255"/>
        <v/>
      </c>
      <c r="AB331" s="4">
        <f t="shared" si="256"/>
        <v>0</v>
      </c>
      <c r="AC331" s="4" t="str">
        <f t="shared" si="257"/>
        <v/>
      </c>
      <c r="AD331" s="4">
        <f t="shared" si="258"/>
        <v>0</v>
      </c>
      <c r="AE331" s="4" t="str">
        <f t="shared" si="259"/>
        <v/>
      </c>
      <c r="AI331" s="14">
        <f>10/1000</f>
        <v>0.01</v>
      </c>
      <c r="AO331" s="14">
        <f>IF(ISNA(IF(ISNA(U331)=FALSE,IF(AND(U331="&lt;",T331&lt;=$AI331),-1,(IF(U331="&lt;",0.7*T331,T331))),"")),0,IF(ISNA(U331)=FALSE,IF(AND(U331="&lt;",T331&lt;=$AI331),-1,(IF(U331="&lt;",0.7*T331,T331))),""))</f>
        <v>1.0499999999999999E-2</v>
      </c>
      <c r="AP331" s="4">
        <f>IF(AO331=-1,IF(SUM(AO$331:AO$334,AO$338:AO$349,AO$353:AO$362)=-1*COUNT(T$331:T$334,T$338:T$349,T$353:T$362),0,(0.7*T331)),AO331)</f>
        <v>1.0499999999999999E-2</v>
      </c>
      <c r="AR331" s="14">
        <f>IF(ISNA(IF(ISNA(W331)=FALSE,IF(AND(W331="&lt;",V331&lt;=$AI331),-1,(IF(W331="&lt;",0.7*V331,V331))),"")),0,IF(ISNA(W331)=FALSE,IF(AND(W331="&lt;",V331&lt;=$AI331),-1,(IF(W331="&lt;",0.7*V331,V331))),""))</f>
        <v>3.5999999999999999E-3</v>
      </c>
      <c r="AS331" s="4">
        <f>IF(AR331=-1,IF(SUM(AR$331:AR$334,AR$338:AR$349,AR$353:AR$362)=-1*COUNT(V$331:V$334,V$338:V$349,V$353:V$362),0,(0.7*V331)),AR331)</f>
        <v>3.5999999999999999E-3</v>
      </c>
      <c r="AU331" s="14">
        <f>IF(ISNA(IF(ISNA(Y331)=FALSE,IF(AND(Y331="&lt;",X331&lt;=$AI331),-1,(IF(Y331="&lt;",0.7*X331,X331))),"")),0,IF(ISNA(Y331)=FALSE,IF(AND(Y331="&lt;",X331&lt;=$AI331),-1,(IF(Y331="&lt;",0.7*X331,X331))),""))</f>
        <v>0</v>
      </c>
      <c r="AV331" s="4">
        <f>IF(AU331=-1,IF(SUM(AU$331:AU$334,AU$338:AU$349,AU$353:AU$362)=-1*COUNT(X$331:X$334,X$338:X$349,X$353:X$362),0,(0.7*X331)),AU331)</f>
        <v>0</v>
      </c>
      <c r="AX331" s="14">
        <f>IF(ISNA(IF(ISNA(AA331)=FALSE,IF(AND(AA331="&lt;",Z331&lt;=$AI331),-1,(IF(AA331="&lt;",0.7*Z331,Z331))),"")),0,IF(ISNA(AA331)=FALSE,IF(AND(AA331="&lt;",Z331&lt;=$AI331),-1,(IF(AA331="&lt;",0.7*Z331,Z331))),""))</f>
        <v>0</v>
      </c>
      <c r="AY331" s="4">
        <f>IF(AX331=-1,IF(SUM(AX$331:AX$334,AX$338:AX$349,AX$353:AX$362)=-1*COUNT(Z$331:Z$334,Z$338:Z$349,Z$353:Z$362),0,(0.7*Z331)),AX331)</f>
        <v>0</v>
      </c>
      <c r="BA331" s="14">
        <f>IF(ISNA(IF(ISNA(AC331)=FALSE,IF(AND(AC331="&lt;",AB331&lt;=$AI331),-1,(IF(AC331="&lt;",0.7*AB331,AB331))),"")),0,IF(ISNA(AC331)=FALSE,IF(AND(AC331="&lt;",AB331&lt;=$AI331),-1,(IF(AC331="&lt;",0.7*AB331,AB331))),""))</f>
        <v>0</v>
      </c>
      <c r="BB331" s="4">
        <f>IF(BA331=-1,IF(SUM(BA$331:BA$334,BA$338:BA$349,BA$353:BA$362)=-1*COUNT(AB$331:AB$334,AB$338:AB$349,AB$353:AB$362),0,(0.7*AB331)),BA331)</f>
        <v>0</v>
      </c>
      <c r="BD331" s="14">
        <f>IF(ISNA(IF(ISNA(AE331)=FALSE,IF(AND(AE331="&lt;",AD331&lt;=$AI331),-1,(IF(AE331="&lt;",0.7*AD331,AD331))),"")),0,IF(ISNA(AE331)=FALSE,IF(AND(AE331="&lt;",AD331&lt;=$AI331),-1,(IF(AE331="&lt;",0.7*AD331,AD331))),""))</f>
        <v>0</v>
      </c>
      <c r="BE331" s="4">
        <f>IF(BD331=-1,IF(SUM(BD$331:BD$334,BD$338:BD$349,BD$353:BD$362)=-1*COUNT(AD$331:AD$334,AD$338:AD$349,AD$353:AD$362),0,(0.7*AD331)),BD331)</f>
        <v>0</v>
      </c>
      <c r="BJ331" s="4">
        <f t="shared" si="260"/>
        <v>1.0499999999999999E-2</v>
      </c>
      <c r="BM331" s="4">
        <f t="shared" si="269"/>
        <v>3.5999999999999999E-3</v>
      </c>
      <c r="BP331" s="4">
        <f t="shared" si="270"/>
        <v>-1</v>
      </c>
      <c r="BS331" s="4">
        <f t="shared" si="271"/>
        <v>-1</v>
      </c>
      <c r="BV331" s="4">
        <f t="shared" si="272"/>
        <v>-1</v>
      </c>
      <c r="BY331" s="4">
        <f t="shared" si="273"/>
        <v>-1</v>
      </c>
    </row>
    <row r="332" spans="1:77" x14ac:dyDescent="0.2">
      <c r="A332" s="4" t="s">
        <v>346</v>
      </c>
      <c r="B332" s="4">
        <v>4448</v>
      </c>
      <c r="C332" s="4" t="str">
        <f t="shared" si="268"/>
        <v>urn:immetingen:parameter:id:4448</v>
      </c>
      <c r="D332" s="4">
        <f>IFERROR(IF(VLOOKUP($C332,'C'!$A$1:$AA$1998,4,FALSE)=0,IF(VLOOKUP($C332,'C'!$A$1:$AA$1998,7,FALSE)=0,IF(VLOOKUP($C332,'C'!$A$1:$AA$1998,10,FALSE)=0,IF(VLOOKUP($C332,'C'!$A$1:$AA$1998,13,FALSE)=0,IF(VLOOKUP($C332,'C'!$A$1:$AA$1998,16,FALSE)=0,VLOOKUP($C332,'C'!$A$1:$AA$1998,19,FALSE),VLOOKUP($C332,'C'!$A$1:$AA$1998,16,FALSE)),VLOOKUP($C332,'C'!$A$1:$AA$1998,13,FALSE)),VLOOKUP($C332,'C'!$A$1:$AA$1998,10,FALSE)),VLOOKUP($C332,'C'!$A$1:$AA$1998,7,FALSE)),VLOOKUP($C332,'C'!$A$1:$AA$1998,4,FALSE)),"")</f>
        <v>79</v>
      </c>
      <c r="E332" s="4">
        <f>IFERROR(VLOOKUP($C332,'C'!$A$1:$AA$1998,2,FALSE),"")</f>
        <v>36</v>
      </c>
      <c r="F332" s="4" t="str">
        <f>IFERROR(IF(VLOOKUP($C332,'C'!$A$1:$AA$1998,3,FALSE)=1,"&lt;",""),"")</f>
        <v/>
      </c>
      <c r="G332" s="4">
        <f>IFERROR(VLOOKUP($C332,'C'!$A$1:$AA$1998,5,FALSE),"")</f>
        <v>5</v>
      </c>
      <c r="H332" s="4" t="str">
        <f>IFERROR(IF(VLOOKUP($C332,'C'!$A$1:$AA$1998,6,FALSE)=1,"&lt;",""),"")</f>
        <v>&lt;</v>
      </c>
      <c r="I332" s="4">
        <f>IFERROR(VLOOKUP($C332,'C'!$A$1:$AA$1998,8,FALSE), "")</f>
        <v>0</v>
      </c>
      <c r="J332" s="4" t="str">
        <f>IFERROR(IF(VLOOKUP($C332,'C'!$A$1:$AA$1998,9,FALSE)=1,"&lt;",""),"")</f>
        <v/>
      </c>
      <c r="K332" s="4">
        <f>IFERROR(VLOOKUP($C332,'C'!$A$1:$AA$1998,11,FALSE),"")</f>
        <v>0</v>
      </c>
      <c r="L332" s="4" t="str">
        <f>IFERROR(IF(VLOOKUP($C332,'C'!$A$1:$AA$1998,12,FALSE)=1,"&lt;",""),"")</f>
        <v/>
      </c>
      <c r="M332" s="4">
        <f>IFERROR(VLOOKUP($C332,'C'!$A$1:$AA$1998,14,FALSE),"")</f>
        <v>0</v>
      </c>
      <c r="N332" s="4" t="str">
        <f>IFERROR(IF(VLOOKUP($C332,'C'!$A$1:$AA$1998,15,FALSE)=1,"&lt;",""),"")</f>
        <v/>
      </c>
      <c r="O332" s="4">
        <f>IFERROR(VLOOKUP($C332,'C'!$A$1:$AA$1998,17,FALSE),"")</f>
        <v>0</v>
      </c>
      <c r="P332" s="4" t="str">
        <f>IFERROR(IF(VLOOKUP($C332,'C'!$A$1:$AA$1998,18,FALSE)=1,"&lt;",""),"")</f>
        <v/>
      </c>
      <c r="T332" s="4">
        <f t="shared" ref="T332:T374" si="274">IF(E332="","",IF($D332=79,E332/1000,IF($D332=60,E332*1000,E332)))</f>
        <v>3.5999999999999997E-2</v>
      </c>
      <c r="U332" s="4" t="str">
        <f t="shared" ref="U332:U374" si="275">F332</f>
        <v/>
      </c>
      <c r="V332" s="4">
        <f t="shared" ref="V332:V374" si="276">IF(G332="","",IF($D332=79,G332/1000,IF($D332=60,G332*1000,G332)))</f>
        <v>5.0000000000000001E-3</v>
      </c>
      <c r="W332" s="4" t="str">
        <f t="shared" ref="W332:W374" si="277">H332</f>
        <v>&lt;</v>
      </c>
      <c r="X332" s="4">
        <f t="shared" ref="X332:X374" si="278">IF(I332="","",IF($D332=79,I332/1000,IF($D332=60,I332*1000,I332)))</f>
        <v>0</v>
      </c>
      <c r="Y332" s="4" t="str">
        <f t="shared" ref="Y332:Y374" si="279">J332</f>
        <v/>
      </c>
      <c r="Z332" s="4">
        <f t="shared" ref="Z332:Z374" si="280">IF(K332="","",IF($D332=79,K332/1000,IF($D332=60,K332*1000,K332)))</f>
        <v>0</v>
      </c>
      <c r="AA332" s="4" t="str">
        <f t="shared" ref="AA332:AA374" si="281">L332</f>
        <v/>
      </c>
      <c r="AB332" s="4">
        <f t="shared" ref="AB332:AB374" si="282">IF(M332="","",IF($D332=79,M332/1000,IF($D332=60,M332*1000,M332)))</f>
        <v>0</v>
      </c>
      <c r="AC332" s="4" t="str">
        <f t="shared" ref="AC332:AC374" si="283">N332</f>
        <v/>
      </c>
      <c r="AD332" s="4">
        <f t="shared" ref="AD332:AD374" si="284">IF(O332="","",IF($D332=79,O332/1000,IF($D332=60,O332*1000,O332)))</f>
        <v>0</v>
      </c>
      <c r="AE332" s="4" t="str">
        <f t="shared" ref="AE332:AE374" si="285">P332</f>
        <v/>
      </c>
      <c r="AI332" s="14">
        <f t="shared" ref="AI332:AI364" si="286">10/1000</f>
        <v>0.01</v>
      </c>
      <c r="AO332" s="14">
        <f t="shared" ref="AO332:AO364" si="287">IF(ISNA(IF(ISNA(U332)=FALSE,IF(AND(U332="&lt;",T332&lt;=$AI332),-1,(IF(U332="&lt;",0.7*T332,T332))),"")),0,IF(ISNA(U332)=FALSE,IF(AND(U332="&lt;",T332&lt;=$AI332),-1,(IF(U332="&lt;",0.7*T332,T332))),""))</f>
        <v>3.5999999999999997E-2</v>
      </c>
      <c r="AP332" s="4">
        <f t="shared" ref="AP332:AP364" si="288">IF(AO332=-1,IF(SUM(AO$331:AO$334,AO$338:AO$349,AO$353:AO$362)=-1*COUNT(T$331:T$334,T$338:T$349,T$353:T$362),0,(0.7*T332)),AO332)</f>
        <v>3.5999999999999997E-2</v>
      </c>
      <c r="AR332" s="14">
        <f t="shared" ref="AR332:AR364" si="289">IF(ISNA(IF(ISNA(W332)=FALSE,IF(AND(W332="&lt;",V332&lt;=$AI332),-1,(IF(W332="&lt;",0.7*V332,V332))),"")),0,IF(ISNA(W332)=FALSE,IF(AND(W332="&lt;",V332&lt;=$AI332),-1,(IF(W332="&lt;",0.7*V332,V332))),""))</f>
        <v>-1</v>
      </c>
      <c r="AS332" s="4">
        <f t="shared" ref="AS332:AS364" si="290">IF(AR332=-1,IF(SUM(AR$331:AR$334,AR$338:AR$349,AR$353:AR$362)=-1*COUNT(V$331:V$334,V$338:V$349,V$353:V$362),0,(0.7*V332)),AR332)</f>
        <v>3.4999999999999996E-3</v>
      </c>
      <c r="AU332" s="14">
        <f t="shared" ref="AU332:AU364" si="291">IF(ISNA(IF(ISNA(Y332)=FALSE,IF(AND(Y332="&lt;",X332&lt;=$AI332),-1,(IF(Y332="&lt;",0.7*X332,X332))),"")),0,IF(ISNA(Y332)=FALSE,IF(AND(Y332="&lt;",X332&lt;=$AI332),-1,(IF(Y332="&lt;",0.7*X332,X332))),""))</f>
        <v>0</v>
      </c>
      <c r="AV332" s="4">
        <f t="shared" ref="AV332:AV364" si="292">IF(AU332=-1,IF(SUM(AU$331:AU$334,AU$338:AU$349,AU$353:AU$362)=-1*COUNT(X$331:X$334,X$338:X$349,X$353:X$362),0,(0.7*X332)),AU332)</f>
        <v>0</v>
      </c>
      <c r="AX332" s="14">
        <f t="shared" ref="AX332:AX364" si="293">IF(ISNA(IF(ISNA(AA332)=FALSE,IF(AND(AA332="&lt;",Z332&lt;=$AI332),-1,(IF(AA332="&lt;",0.7*Z332,Z332))),"")),0,IF(ISNA(AA332)=FALSE,IF(AND(AA332="&lt;",Z332&lt;=$AI332),-1,(IF(AA332="&lt;",0.7*Z332,Z332))),""))</f>
        <v>0</v>
      </c>
      <c r="AY332" s="4">
        <f t="shared" ref="AY332:AY364" si="294">IF(AX332=-1,IF(SUM(AX$331:AX$334,AX$338:AX$349,AX$353:AX$362)=-1*COUNT(Z$331:Z$334,Z$338:Z$349,Z$353:Z$362),0,(0.7*Z332)),AX332)</f>
        <v>0</v>
      </c>
      <c r="BA332" s="14">
        <f t="shared" ref="BA332:BA364" si="295">IF(ISNA(IF(ISNA(AC332)=FALSE,IF(AND(AC332="&lt;",AB332&lt;=$AI332),-1,(IF(AC332="&lt;",0.7*AB332,AB332))),"")),0,IF(ISNA(AC332)=FALSE,IF(AND(AC332="&lt;",AB332&lt;=$AI332),-1,(IF(AC332="&lt;",0.7*AB332,AB332))),""))</f>
        <v>0</v>
      </c>
      <c r="BB332" s="4">
        <f t="shared" ref="BB332:BB364" si="296">IF(BA332=-1,IF(SUM(BA$331:BA$334,BA$338:BA$349,BA$353:BA$362)=-1*COUNT(AB$331:AB$334,AB$338:AB$349,AB$353:AB$362),0,(0.7*AB332)),BA332)</f>
        <v>0</v>
      </c>
      <c r="BD332" s="14">
        <f t="shared" ref="BD332:BD364" si="297">IF(ISNA(IF(ISNA(AE332)=FALSE,IF(AND(AE332="&lt;",AD332&lt;=$AI332),-1,(IF(AE332="&lt;",0.7*AD332,AD332))),"")),0,IF(ISNA(AE332)=FALSE,IF(AND(AE332="&lt;",AD332&lt;=$AI332),-1,(IF(AE332="&lt;",0.7*AD332,AD332))),""))</f>
        <v>0</v>
      </c>
      <c r="BE332" s="4">
        <f t="shared" ref="BE332:BE364" si="298">IF(BD332=-1,IF(SUM(BD$331:BD$334,BD$338:BD$349,BD$353:BD$362)=-1*COUNT(AD$331:AD$334,AD$338:AD$349,AD$353:AD$362),0,(0.7*AD332)),BD332)</f>
        <v>0</v>
      </c>
      <c r="BJ332" s="4">
        <f t="shared" ref="BJ332:BJ374" si="299">IF(AO332=0,-1,AO332)</f>
        <v>3.5999999999999997E-2</v>
      </c>
      <c r="BM332" s="4">
        <f t="shared" si="269"/>
        <v>-1</v>
      </c>
      <c r="BP332" s="4">
        <f t="shared" si="270"/>
        <v>-1</v>
      </c>
      <c r="BS332" s="4">
        <f t="shared" si="271"/>
        <v>-1</v>
      </c>
      <c r="BV332" s="4">
        <f t="shared" si="272"/>
        <v>-1</v>
      </c>
      <c r="BY332" s="4">
        <f t="shared" si="273"/>
        <v>-1</v>
      </c>
    </row>
    <row r="333" spans="1:77" x14ac:dyDescent="0.2">
      <c r="A333" s="4" t="s">
        <v>347</v>
      </c>
      <c r="B333" s="4">
        <v>4441</v>
      </c>
      <c r="C333" s="4" t="str">
        <f t="shared" si="268"/>
        <v>urn:immetingen:parameter:id:4441</v>
      </c>
      <c r="D333" s="4">
        <f>IFERROR(IF(VLOOKUP($C333,'C'!$A$1:$AA$1998,4,FALSE)=0,IF(VLOOKUP($C333,'C'!$A$1:$AA$1998,7,FALSE)=0,IF(VLOOKUP($C333,'C'!$A$1:$AA$1998,10,FALSE)=0,IF(VLOOKUP($C333,'C'!$A$1:$AA$1998,13,FALSE)=0,IF(VLOOKUP($C333,'C'!$A$1:$AA$1998,16,FALSE)=0,VLOOKUP($C333,'C'!$A$1:$AA$1998,19,FALSE),VLOOKUP($C333,'C'!$A$1:$AA$1998,16,FALSE)),VLOOKUP($C333,'C'!$A$1:$AA$1998,13,FALSE)),VLOOKUP($C333,'C'!$A$1:$AA$1998,10,FALSE)),VLOOKUP($C333,'C'!$A$1:$AA$1998,7,FALSE)),VLOOKUP($C333,'C'!$A$1:$AA$1998,4,FALSE)),"")</f>
        <v>79</v>
      </c>
      <c r="E333" s="4">
        <f>IFERROR(VLOOKUP($C333,'C'!$A$1:$AA$1998,2,FALSE),"")</f>
        <v>22</v>
      </c>
      <c r="F333" s="4" t="str">
        <f>IFERROR(IF(VLOOKUP($C333,'C'!$A$1:$AA$1998,3,FALSE)=1,"&lt;",""),"")</f>
        <v/>
      </c>
      <c r="G333" s="4">
        <f>IFERROR(VLOOKUP($C333,'C'!$A$1:$AA$1998,5,FALSE),"")</f>
        <v>4.4000000000000004</v>
      </c>
      <c r="H333" s="4" t="str">
        <f>IFERROR(IF(VLOOKUP($C333,'C'!$A$1:$AA$1998,6,FALSE)=1,"&lt;",""),"")</f>
        <v/>
      </c>
      <c r="I333" s="4">
        <f>IFERROR(VLOOKUP($C333,'C'!$A$1:$AA$1998,8,FALSE), "")</f>
        <v>0</v>
      </c>
      <c r="J333" s="4" t="str">
        <f>IFERROR(IF(VLOOKUP($C333,'C'!$A$1:$AA$1998,9,FALSE)=1,"&lt;",""),"")</f>
        <v/>
      </c>
      <c r="K333" s="4">
        <f>IFERROR(VLOOKUP($C333,'C'!$A$1:$AA$1998,11,FALSE),"")</f>
        <v>0</v>
      </c>
      <c r="L333" s="4" t="str">
        <f>IFERROR(IF(VLOOKUP($C333,'C'!$A$1:$AA$1998,12,FALSE)=1,"&lt;",""),"")</f>
        <v/>
      </c>
      <c r="M333" s="4">
        <f>IFERROR(VLOOKUP($C333,'C'!$A$1:$AA$1998,14,FALSE),"")</f>
        <v>0</v>
      </c>
      <c r="N333" s="4" t="str">
        <f>IFERROR(IF(VLOOKUP($C333,'C'!$A$1:$AA$1998,15,FALSE)=1,"&lt;",""),"")</f>
        <v/>
      </c>
      <c r="O333" s="4">
        <f>IFERROR(VLOOKUP($C333,'C'!$A$1:$AA$1998,17,FALSE),"")</f>
        <v>0</v>
      </c>
      <c r="P333" s="4" t="str">
        <f>IFERROR(IF(VLOOKUP($C333,'C'!$A$1:$AA$1998,18,FALSE)=1,"&lt;",""),"")</f>
        <v/>
      </c>
      <c r="T333" s="4">
        <f t="shared" si="274"/>
        <v>2.1999999999999999E-2</v>
      </c>
      <c r="U333" s="4" t="str">
        <f t="shared" si="275"/>
        <v/>
      </c>
      <c r="V333" s="4">
        <f t="shared" si="276"/>
        <v>4.4000000000000003E-3</v>
      </c>
      <c r="W333" s="4" t="str">
        <f t="shared" si="277"/>
        <v/>
      </c>
      <c r="X333" s="4">
        <f t="shared" si="278"/>
        <v>0</v>
      </c>
      <c r="Y333" s="4" t="str">
        <f t="shared" si="279"/>
        <v/>
      </c>
      <c r="Z333" s="4">
        <f t="shared" si="280"/>
        <v>0</v>
      </c>
      <c r="AA333" s="4" t="str">
        <f t="shared" si="281"/>
        <v/>
      </c>
      <c r="AB333" s="4">
        <f t="shared" si="282"/>
        <v>0</v>
      </c>
      <c r="AC333" s="4" t="str">
        <f t="shared" si="283"/>
        <v/>
      </c>
      <c r="AD333" s="4">
        <f t="shared" si="284"/>
        <v>0</v>
      </c>
      <c r="AE333" s="4" t="str">
        <f t="shared" si="285"/>
        <v/>
      </c>
      <c r="AI333" s="14">
        <f t="shared" si="286"/>
        <v>0.01</v>
      </c>
      <c r="AO333" s="14">
        <f t="shared" si="287"/>
        <v>2.1999999999999999E-2</v>
      </c>
      <c r="AP333" s="4">
        <f t="shared" si="288"/>
        <v>2.1999999999999999E-2</v>
      </c>
      <c r="AR333" s="14">
        <f t="shared" si="289"/>
        <v>4.4000000000000003E-3</v>
      </c>
      <c r="AS333" s="4">
        <f t="shared" si="290"/>
        <v>4.4000000000000003E-3</v>
      </c>
      <c r="AU333" s="14">
        <f t="shared" si="291"/>
        <v>0</v>
      </c>
      <c r="AV333" s="4">
        <f t="shared" si="292"/>
        <v>0</v>
      </c>
      <c r="AX333" s="14">
        <f t="shared" si="293"/>
        <v>0</v>
      </c>
      <c r="AY333" s="4">
        <f t="shared" si="294"/>
        <v>0</v>
      </c>
      <c r="BA333" s="14">
        <f t="shared" si="295"/>
        <v>0</v>
      </c>
      <c r="BB333" s="4">
        <f t="shared" si="296"/>
        <v>0</v>
      </c>
      <c r="BD333" s="14">
        <f t="shared" si="297"/>
        <v>0</v>
      </c>
      <c r="BE333" s="4">
        <f t="shared" si="298"/>
        <v>0</v>
      </c>
      <c r="BJ333" s="4">
        <f t="shared" si="299"/>
        <v>2.1999999999999999E-2</v>
      </c>
      <c r="BM333" s="4">
        <f t="shared" si="269"/>
        <v>4.4000000000000003E-3</v>
      </c>
      <c r="BP333" s="4">
        <f t="shared" si="270"/>
        <v>-1</v>
      </c>
      <c r="BS333" s="4">
        <f t="shared" si="271"/>
        <v>-1</v>
      </c>
      <c r="BV333" s="4">
        <f t="shared" si="272"/>
        <v>-1</v>
      </c>
      <c r="BY333" s="4">
        <f t="shared" si="273"/>
        <v>-1</v>
      </c>
    </row>
    <row r="334" spans="1:77" x14ac:dyDescent="0.2">
      <c r="A334" s="4" t="s">
        <v>348</v>
      </c>
      <c r="B334" s="4">
        <v>4440</v>
      </c>
      <c r="C334" s="4" t="str">
        <f t="shared" si="268"/>
        <v>urn:immetingen:parameter:id:4440</v>
      </c>
      <c r="D334" s="4">
        <f>IFERROR(IF(VLOOKUP($C334,'C'!$A$1:$AA$1998,4,FALSE)=0,IF(VLOOKUP($C334,'C'!$A$1:$AA$1998,7,FALSE)=0,IF(VLOOKUP($C334,'C'!$A$1:$AA$1998,10,FALSE)=0,IF(VLOOKUP($C334,'C'!$A$1:$AA$1998,13,FALSE)=0,IF(VLOOKUP($C334,'C'!$A$1:$AA$1998,16,FALSE)=0,VLOOKUP($C334,'C'!$A$1:$AA$1998,19,FALSE),VLOOKUP($C334,'C'!$A$1:$AA$1998,16,FALSE)),VLOOKUP($C334,'C'!$A$1:$AA$1998,13,FALSE)),VLOOKUP($C334,'C'!$A$1:$AA$1998,10,FALSE)),VLOOKUP($C334,'C'!$A$1:$AA$1998,7,FALSE)),VLOOKUP($C334,'C'!$A$1:$AA$1998,4,FALSE)),"")</f>
        <v>79</v>
      </c>
      <c r="E334" s="4">
        <f>IFERROR(VLOOKUP($C334,'C'!$A$1:$AA$1998,2,FALSE),"")</f>
        <v>6.2</v>
      </c>
      <c r="F334" s="4" t="str">
        <f>IFERROR(IF(VLOOKUP($C334,'C'!$A$1:$AA$1998,3,FALSE)=1,"&lt;",""),"")</f>
        <v/>
      </c>
      <c r="G334" s="4">
        <f>IFERROR(VLOOKUP($C334,'C'!$A$1:$AA$1998,5,FALSE),"")</f>
        <v>2.9</v>
      </c>
      <c r="H334" s="4" t="str">
        <f>IFERROR(IF(VLOOKUP($C334,'C'!$A$1:$AA$1998,6,FALSE)=1,"&lt;",""),"")</f>
        <v/>
      </c>
      <c r="I334" s="4">
        <f>IFERROR(VLOOKUP($C334,'C'!$A$1:$AA$1998,8,FALSE), "")</f>
        <v>0</v>
      </c>
      <c r="J334" s="4" t="str">
        <f>IFERROR(IF(VLOOKUP($C334,'C'!$A$1:$AA$1998,9,FALSE)=1,"&lt;",""),"")</f>
        <v/>
      </c>
      <c r="K334" s="4">
        <f>IFERROR(VLOOKUP($C334,'C'!$A$1:$AA$1998,11,FALSE),"")</f>
        <v>0</v>
      </c>
      <c r="L334" s="4" t="str">
        <f>IFERROR(IF(VLOOKUP($C334,'C'!$A$1:$AA$1998,12,FALSE)=1,"&lt;",""),"")</f>
        <v/>
      </c>
      <c r="M334" s="4">
        <f>IFERROR(VLOOKUP($C334,'C'!$A$1:$AA$1998,14,FALSE),"")</f>
        <v>0</v>
      </c>
      <c r="N334" s="4" t="str">
        <f>IFERROR(IF(VLOOKUP($C334,'C'!$A$1:$AA$1998,15,FALSE)=1,"&lt;",""),"")</f>
        <v/>
      </c>
      <c r="O334" s="4">
        <f>IFERROR(VLOOKUP($C334,'C'!$A$1:$AA$1998,17,FALSE),"")</f>
        <v>0</v>
      </c>
      <c r="P334" s="4" t="str">
        <f>IFERROR(IF(VLOOKUP($C334,'C'!$A$1:$AA$1998,18,FALSE)=1,"&lt;",""),"")</f>
        <v/>
      </c>
      <c r="T334" s="4">
        <f t="shared" si="274"/>
        <v>6.1999999999999998E-3</v>
      </c>
      <c r="U334" s="4" t="str">
        <f t="shared" si="275"/>
        <v/>
      </c>
      <c r="V334" s="4">
        <f t="shared" si="276"/>
        <v>2.8999999999999998E-3</v>
      </c>
      <c r="W334" s="4" t="str">
        <f t="shared" si="277"/>
        <v/>
      </c>
      <c r="X334" s="4">
        <f t="shared" si="278"/>
        <v>0</v>
      </c>
      <c r="Y334" s="4" t="str">
        <f t="shared" si="279"/>
        <v/>
      </c>
      <c r="Z334" s="4">
        <f t="shared" si="280"/>
        <v>0</v>
      </c>
      <c r="AA334" s="4" t="str">
        <f t="shared" si="281"/>
        <v/>
      </c>
      <c r="AB334" s="4">
        <f t="shared" si="282"/>
        <v>0</v>
      </c>
      <c r="AC334" s="4" t="str">
        <f t="shared" si="283"/>
        <v/>
      </c>
      <c r="AD334" s="4">
        <f t="shared" si="284"/>
        <v>0</v>
      </c>
      <c r="AE334" s="4" t="str">
        <f t="shared" si="285"/>
        <v/>
      </c>
      <c r="AI334" s="14">
        <f t="shared" si="286"/>
        <v>0.01</v>
      </c>
      <c r="AO334" s="14">
        <f t="shared" si="287"/>
        <v>6.1999999999999998E-3</v>
      </c>
      <c r="AP334" s="4">
        <f t="shared" si="288"/>
        <v>6.1999999999999998E-3</v>
      </c>
      <c r="AR334" s="14">
        <f t="shared" si="289"/>
        <v>2.8999999999999998E-3</v>
      </c>
      <c r="AS334" s="4">
        <f t="shared" si="290"/>
        <v>2.8999999999999998E-3</v>
      </c>
      <c r="AU334" s="14">
        <f t="shared" si="291"/>
        <v>0</v>
      </c>
      <c r="AV334" s="4">
        <f t="shared" si="292"/>
        <v>0</v>
      </c>
      <c r="AX334" s="14">
        <f t="shared" si="293"/>
        <v>0</v>
      </c>
      <c r="AY334" s="4">
        <f t="shared" si="294"/>
        <v>0</v>
      </c>
      <c r="BA334" s="14">
        <f t="shared" si="295"/>
        <v>0</v>
      </c>
      <c r="BB334" s="4">
        <f t="shared" si="296"/>
        <v>0</v>
      </c>
      <c r="BD334" s="14">
        <f t="shared" si="297"/>
        <v>0</v>
      </c>
      <c r="BE334" s="4">
        <f t="shared" si="298"/>
        <v>0</v>
      </c>
      <c r="BJ334" s="4">
        <f t="shared" si="299"/>
        <v>6.1999999999999998E-3</v>
      </c>
      <c r="BM334" s="4">
        <f t="shared" si="269"/>
        <v>2.8999999999999998E-3</v>
      </c>
      <c r="BP334" s="4">
        <f t="shared" si="270"/>
        <v>-1</v>
      </c>
      <c r="BS334" s="4">
        <f t="shared" si="271"/>
        <v>-1</v>
      </c>
      <c r="BV334" s="4">
        <f t="shared" si="272"/>
        <v>-1</v>
      </c>
      <c r="BY334" s="4">
        <f t="shared" si="273"/>
        <v>-1</v>
      </c>
    </row>
    <row r="335" spans="1:77" x14ac:dyDescent="0.2">
      <c r="A335" s="4" t="s">
        <v>178</v>
      </c>
      <c r="B335" s="4">
        <v>4443</v>
      </c>
      <c r="C335" s="4" t="str">
        <f t="shared" si="268"/>
        <v>urn:immetingen:parameter:id:4443</v>
      </c>
      <c r="D335" s="4">
        <f>IFERROR(IF(VLOOKUP($C335,'C'!$A$1:$AA$1998,4,FALSE)=0,IF(VLOOKUP($C335,'C'!$A$1:$AA$1998,7,FALSE)=0,IF(VLOOKUP($C335,'C'!$A$1:$AA$1998,10,FALSE)=0,IF(VLOOKUP($C335,'C'!$A$1:$AA$1998,13,FALSE)=0,IF(VLOOKUP($C335,'C'!$A$1:$AA$1998,16,FALSE)=0,VLOOKUP($C335,'C'!$A$1:$AA$1998,19,FALSE),VLOOKUP($C335,'C'!$A$1:$AA$1998,16,FALSE)),VLOOKUP($C335,'C'!$A$1:$AA$1998,13,FALSE)),VLOOKUP($C335,'C'!$A$1:$AA$1998,10,FALSE)),VLOOKUP($C335,'C'!$A$1:$AA$1998,7,FALSE)),VLOOKUP($C335,'C'!$A$1:$AA$1998,4,FALSE)),"")</f>
        <v>79</v>
      </c>
      <c r="E335" s="4">
        <f>IFERROR(VLOOKUP($C335,'C'!$A$1:$AA$1998,2,FALSE),"")</f>
        <v>5</v>
      </c>
      <c r="F335" s="4" t="str">
        <f>IFERROR(IF(VLOOKUP($C335,'C'!$A$1:$AA$1998,3,FALSE)=1,"&lt;",""),"")</f>
        <v/>
      </c>
      <c r="G335" s="4">
        <f>IFERROR(VLOOKUP($C335,'C'!$A$1:$AA$1998,5,FALSE),"")</f>
        <v>13</v>
      </c>
      <c r="H335" s="4" t="str">
        <f>IFERROR(IF(VLOOKUP($C335,'C'!$A$1:$AA$1998,6,FALSE)=1,"&lt;",""),"")</f>
        <v/>
      </c>
      <c r="I335" s="4">
        <f>IFERROR(VLOOKUP($C335,'C'!$A$1:$AA$1998,8,FALSE), "")</f>
        <v>0</v>
      </c>
      <c r="J335" s="4" t="str">
        <f>IFERROR(IF(VLOOKUP($C335,'C'!$A$1:$AA$1998,9,FALSE)=1,"&lt;",""),"")</f>
        <v/>
      </c>
      <c r="K335" s="4">
        <f>IFERROR(VLOOKUP($C335,'C'!$A$1:$AA$1998,11,FALSE),"")</f>
        <v>0</v>
      </c>
      <c r="L335" s="4" t="str">
        <f>IFERROR(IF(VLOOKUP($C335,'C'!$A$1:$AA$1998,12,FALSE)=1,"&lt;",""),"")</f>
        <v/>
      </c>
      <c r="M335" s="4">
        <f>IFERROR(VLOOKUP($C335,'C'!$A$1:$AA$1998,14,FALSE),"")</f>
        <v>0</v>
      </c>
      <c r="N335" s="4" t="str">
        <f>IFERROR(IF(VLOOKUP($C335,'C'!$A$1:$AA$1998,15,FALSE)=1,"&lt;",""),"")</f>
        <v/>
      </c>
      <c r="O335" s="4">
        <f>IFERROR(VLOOKUP($C335,'C'!$A$1:$AA$1998,17,FALSE),"")</f>
        <v>0</v>
      </c>
      <c r="P335" s="4" t="str">
        <f>IFERROR(IF(VLOOKUP($C335,'C'!$A$1:$AA$1998,18,FALSE)=1,"&lt;",""),"")</f>
        <v/>
      </c>
      <c r="T335" s="4">
        <f t="shared" si="274"/>
        <v>5.0000000000000001E-3</v>
      </c>
      <c r="U335" s="4" t="str">
        <f t="shared" si="275"/>
        <v/>
      </c>
      <c r="V335" s="4">
        <f t="shared" si="276"/>
        <v>1.2999999999999999E-2</v>
      </c>
      <c r="W335" s="4" t="str">
        <f t="shared" si="277"/>
        <v/>
      </c>
      <c r="X335" s="4">
        <f t="shared" si="278"/>
        <v>0</v>
      </c>
      <c r="Y335" s="4" t="str">
        <f t="shared" si="279"/>
        <v/>
      </c>
      <c r="Z335" s="4">
        <f t="shared" si="280"/>
        <v>0</v>
      </c>
      <c r="AA335" s="4" t="str">
        <f t="shared" si="281"/>
        <v/>
      </c>
      <c r="AB335" s="4">
        <f t="shared" si="282"/>
        <v>0</v>
      </c>
      <c r="AC335" s="4" t="str">
        <f t="shared" si="283"/>
        <v/>
      </c>
      <c r="AD335" s="4">
        <f t="shared" si="284"/>
        <v>0</v>
      </c>
      <c r="AE335" s="4" t="str">
        <f t="shared" si="285"/>
        <v/>
      </c>
      <c r="AI335" s="14">
        <f t="shared" si="286"/>
        <v>0.01</v>
      </c>
      <c r="AO335" s="14">
        <f t="shared" si="287"/>
        <v>5.0000000000000001E-3</v>
      </c>
      <c r="AP335" s="4">
        <f t="shared" si="288"/>
        <v>5.0000000000000001E-3</v>
      </c>
      <c r="AR335" s="14">
        <f t="shared" si="289"/>
        <v>1.2999999999999999E-2</v>
      </c>
      <c r="AS335" s="4">
        <f t="shared" si="290"/>
        <v>1.2999999999999999E-2</v>
      </c>
      <c r="AU335" s="14">
        <f t="shared" si="291"/>
        <v>0</v>
      </c>
      <c r="AV335" s="4">
        <f t="shared" si="292"/>
        <v>0</v>
      </c>
      <c r="AX335" s="14">
        <f t="shared" si="293"/>
        <v>0</v>
      </c>
      <c r="AY335" s="4">
        <f t="shared" si="294"/>
        <v>0</v>
      </c>
      <c r="BA335" s="14">
        <f t="shared" si="295"/>
        <v>0</v>
      </c>
      <c r="BB335" s="4">
        <f t="shared" si="296"/>
        <v>0</v>
      </c>
      <c r="BD335" s="14">
        <f t="shared" si="297"/>
        <v>0</v>
      </c>
      <c r="BE335" s="4">
        <f t="shared" si="298"/>
        <v>0</v>
      </c>
      <c r="BJ335" s="4">
        <f t="shared" si="299"/>
        <v>5.0000000000000001E-3</v>
      </c>
      <c r="BM335" s="4">
        <f t="shared" si="269"/>
        <v>1.2999999999999999E-2</v>
      </c>
      <c r="BP335" s="4">
        <f t="shared" si="270"/>
        <v>-1</v>
      </c>
      <c r="BS335" s="4">
        <f t="shared" si="271"/>
        <v>-1</v>
      </c>
      <c r="BV335" s="4">
        <f t="shared" si="272"/>
        <v>-1</v>
      </c>
      <c r="BY335" s="4">
        <f t="shared" si="273"/>
        <v>-1</v>
      </c>
    </row>
    <row r="336" spans="1:77" x14ac:dyDescent="0.2">
      <c r="A336" s="4" t="s">
        <v>179</v>
      </c>
      <c r="B336" s="4">
        <v>5577</v>
      </c>
      <c r="C336" s="4" t="str">
        <f t="shared" si="268"/>
        <v>urn:immetingen:parameter:id:5577</v>
      </c>
      <c r="D336" s="4">
        <f>IFERROR(IF(VLOOKUP($C336,'C'!$A$1:$AA$1998,4,FALSE)=0,IF(VLOOKUP($C336,'C'!$A$1:$AA$1998,7,FALSE)=0,IF(VLOOKUP($C336,'C'!$A$1:$AA$1998,10,FALSE)=0,IF(VLOOKUP($C336,'C'!$A$1:$AA$1998,13,FALSE)=0,IF(VLOOKUP($C336,'C'!$A$1:$AA$1998,16,FALSE)=0,VLOOKUP($C336,'C'!$A$1:$AA$1998,19,FALSE),VLOOKUP($C336,'C'!$A$1:$AA$1998,16,FALSE)),VLOOKUP($C336,'C'!$A$1:$AA$1998,13,FALSE)),VLOOKUP($C336,'C'!$A$1:$AA$1998,10,FALSE)),VLOOKUP($C336,'C'!$A$1:$AA$1998,7,FALSE)),VLOOKUP($C336,'C'!$A$1:$AA$1998,4,FALSE)),"")</f>
        <v>79</v>
      </c>
      <c r="E336" s="4">
        <f>IFERROR(VLOOKUP($C336,'C'!$A$1:$AA$1998,2,FALSE),"")</f>
        <v>1.5</v>
      </c>
      <c r="F336" s="4" t="str">
        <f>IFERROR(IF(VLOOKUP($C336,'C'!$A$1:$AA$1998,3,FALSE)=1,"&lt;",""),"")</f>
        <v/>
      </c>
      <c r="G336" s="4">
        <f>IFERROR(VLOOKUP($C336,'C'!$A$1:$AA$1998,5,FALSE),"")</f>
        <v>1.2</v>
      </c>
      <c r="H336" s="4" t="str">
        <f>IFERROR(IF(VLOOKUP($C336,'C'!$A$1:$AA$1998,6,FALSE)=1,"&lt;",""),"")</f>
        <v/>
      </c>
      <c r="I336" s="4">
        <f>IFERROR(VLOOKUP($C336,'C'!$A$1:$AA$1998,8,FALSE), "")</f>
        <v>0</v>
      </c>
      <c r="J336" s="4" t="str">
        <f>IFERROR(IF(VLOOKUP($C336,'C'!$A$1:$AA$1998,9,FALSE)=1,"&lt;",""),"")</f>
        <v/>
      </c>
      <c r="K336" s="4">
        <f>IFERROR(VLOOKUP($C336,'C'!$A$1:$AA$1998,11,FALSE),"")</f>
        <v>0</v>
      </c>
      <c r="L336" s="4" t="str">
        <f>IFERROR(IF(VLOOKUP($C336,'C'!$A$1:$AA$1998,12,FALSE)=1,"&lt;",""),"")</f>
        <v/>
      </c>
      <c r="M336" s="4">
        <f>IFERROR(VLOOKUP($C336,'C'!$A$1:$AA$1998,14,FALSE),"")</f>
        <v>0</v>
      </c>
      <c r="N336" s="4" t="str">
        <f>IFERROR(IF(VLOOKUP($C336,'C'!$A$1:$AA$1998,15,FALSE)=1,"&lt;",""),"")</f>
        <v/>
      </c>
      <c r="O336" s="4">
        <f>IFERROR(VLOOKUP($C336,'C'!$A$1:$AA$1998,17,FALSE),"")</f>
        <v>0</v>
      </c>
      <c r="P336" s="4" t="str">
        <f>IFERROR(IF(VLOOKUP($C336,'C'!$A$1:$AA$1998,18,FALSE)=1,"&lt;",""),"")</f>
        <v/>
      </c>
      <c r="T336" s="4">
        <f t="shared" si="274"/>
        <v>1.5E-3</v>
      </c>
      <c r="U336" s="4" t="str">
        <f t="shared" si="275"/>
        <v/>
      </c>
      <c r="V336" s="4">
        <f t="shared" si="276"/>
        <v>1.1999999999999999E-3</v>
      </c>
      <c r="W336" s="4" t="str">
        <f t="shared" si="277"/>
        <v/>
      </c>
      <c r="X336" s="4">
        <f t="shared" si="278"/>
        <v>0</v>
      </c>
      <c r="Y336" s="4" t="str">
        <f t="shared" si="279"/>
        <v/>
      </c>
      <c r="Z336" s="4">
        <f t="shared" si="280"/>
        <v>0</v>
      </c>
      <c r="AA336" s="4" t="str">
        <f t="shared" si="281"/>
        <v/>
      </c>
      <c r="AB336" s="4">
        <f t="shared" si="282"/>
        <v>0</v>
      </c>
      <c r="AC336" s="4" t="str">
        <f t="shared" si="283"/>
        <v/>
      </c>
      <c r="AD336" s="4">
        <f t="shared" si="284"/>
        <v>0</v>
      </c>
      <c r="AE336" s="4" t="str">
        <f t="shared" si="285"/>
        <v/>
      </c>
      <c r="AI336" s="14">
        <f t="shared" si="286"/>
        <v>0.01</v>
      </c>
      <c r="AO336" s="14">
        <f t="shared" si="287"/>
        <v>1.5E-3</v>
      </c>
      <c r="AP336" s="4">
        <f t="shared" si="288"/>
        <v>1.5E-3</v>
      </c>
      <c r="AR336" s="14">
        <f t="shared" si="289"/>
        <v>1.1999999999999999E-3</v>
      </c>
      <c r="AS336" s="4">
        <f t="shared" si="290"/>
        <v>1.1999999999999999E-3</v>
      </c>
      <c r="AU336" s="14">
        <f t="shared" si="291"/>
        <v>0</v>
      </c>
      <c r="AV336" s="4">
        <f t="shared" si="292"/>
        <v>0</v>
      </c>
      <c r="AX336" s="14">
        <f t="shared" si="293"/>
        <v>0</v>
      </c>
      <c r="AY336" s="4">
        <f t="shared" si="294"/>
        <v>0</v>
      </c>
      <c r="BA336" s="14">
        <f t="shared" si="295"/>
        <v>0</v>
      </c>
      <c r="BB336" s="4">
        <f t="shared" si="296"/>
        <v>0</v>
      </c>
      <c r="BD336" s="14">
        <f t="shared" si="297"/>
        <v>0</v>
      </c>
      <c r="BE336" s="4">
        <f t="shared" si="298"/>
        <v>0</v>
      </c>
      <c r="BJ336" s="4">
        <f t="shared" si="299"/>
        <v>1.5E-3</v>
      </c>
      <c r="BM336" s="4">
        <f t="shared" si="269"/>
        <v>1.1999999999999999E-3</v>
      </c>
      <c r="BP336" s="4">
        <f t="shared" si="270"/>
        <v>-1</v>
      </c>
      <c r="BS336" s="4">
        <f t="shared" si="271"/>
        <v>-1</v>
      </c>
      <c r="BV336" s="4">
        <f t="shared" si="272"/>
        <v>-1</v>
      </c>
      <c r="BY336" s="4">
        <f t="shared" si="273"/>
        <v>-1</v>
      </c>
    </row>
    <row r="337" spans="1:77" x14ac:dyDescent="0.2">
      <c r="A337" s="4" t="s">
        <v>180</v>
      </c>
      <c r="B337" s="4">
        <v>6039</v>
      </c>
      <c r="C337" s="4" t="str">
        <f t="shared" si="268"/>
        <v>urn:immetingen:parameter:id:6039</v>
      </c>
      <c r="D337" s="4">
        <f>IFERROR(IF(VLOOKUP($C337,'C'!$A$1:$AA$1998,4,FALSE)=0,IF(VLOOKUP($C337,'C'!$A$1:$AA$1998,7,FALSE)=0,IF(VLOOKUP($C337,'C'!$A$1:$AA$1998,10,FALSE)=0,IF(VLOOKUP($C337,'C'!$A$1:$AA$1998,13,FALSE)=0,IF(VLOOKUP($C337,'C'!$A$1:$AA$1998,16,FALSE)=0,VLOOKUP($C337,'C'!$A$1:$AA$1998,19,FALSE),VLOOKUP($C337,'C'!$A$1:$AA$1998,16,FALSE)),VLOOKUP($C337,'C'!$A$1:$AA$1998,13,FALSE)),VLOOKUP($C337,'C'!$A$1:$AA$1998,10,FALSE)),VLOOKUP($C337,'C'!$A$1:$AA$1998,7,FALSE)),VLOOKUP($C337,'C'!$A$1:$AA$1998,4,FALSE)),"")</f>
        <v>79</v>
      </c>
      <c r="E337" s="14">
        <f>IF(AND(E335=0.1,E336=0.1,F335="&lt;",F336="&lt;"),0.1,IF(AND(F335="&lt;",F336="&lt;"),SUM(E335:E336),IF(AND(F335="",F336=""),SUM(E335:E336),IF(AND(F335="&lt;",F336=""),(0.7*E335)+E336,IF(AND(F335="",F336="&lt;"),E335+(0.7*E336),(0.7*E335)+(0.7*E336))))))</f>
        <v>6.5</v>
      </c>
      <c r="F337" s="14" t="str">
        <f>IF(AND(F335="&lt;",F336="&lt;"),"&lt;","")</f>
        <v/>
      </c>
      <c r="G337" s="14">
        <f>IF(AND(G335=0.1,G336=0.1,H335="&lt;",H336="&lt;"),0.1,IF(AND(H335="&lt;",H336="&lt;"),SUM(G335:G336),IF(AND(H335="",H336=""),SUM(G335:G336),IF(AND(H335="&lt;",H336=""),(0.7*G335)+G336,IF(AND(H335="",H336="&lt;"),G335+(0.7*G336),(0.7*G335)+(0.7*G336))))))</f>
        <v>14.2</v>
      </c>
      <c r="H337" s="14" t="str">
        <f>IF(AND(H335="&lt;",H336="&lt;"),"&lt;","")</f>
        <v/>
      </c>
      <c r="I337" s="14">
        <f>IF(AND(I335=0.1,I336=0.1,J335="&lt;",J336="&lt;"),0.1,IF(AND(J335="&lt;",J336="&lt;"),SUM(I335:I336),IF(AND(J335="",J336=""),SUM(I335:I336),IF(AND(J335="&lt;",J336=""),(0.7*I335)+I336,IF(AND(J335="",J336="&lt;"),I335+(0.7*I336),(0.7*I335)+(0.7*I336))))))</f>
        <v>0</v>
      </c>
      <c r="J337" s="14" t="str">
        <f>IF(AND(J335="&lt;",J336="&lt;"),"&lt;","")</f>
        <v/>
      </c>
      <c r="K337" s="14">
        <f>IF(AND(K335=0.1,K336=0.1,L335="&lt;",L336="&lt;"),0.1,IF(AND(L335="&lt;",L336="&lt;"),SUM(K335:K336),IF(AND(L335="",L336=""),SUM(K335:K336),IF(AND(L335="&lt;",L336=""),(0.7*K335)+K336,IF(AND(L335="",L336="&lt;"),K335+(0.7*K336),(0.7*K335)+(0.7*K336))))))</f>
        <v>0</v>
      </c>
      <c r="L337" s="14" t="str">
        <f>IF(AND(L335="&lt;",L336="&lt;"),"&lt;","")</f>
        <v/>
      </c>
      <c r="M337" s="14">
        <f>IF(AND(M335=0.1,M336=0.1,N335="&lt;",N336="&lt;"),0.1,IF(AND(N335="&lt;",N336="&lt;"),SUM(M335:M336),IF(AND(N335="",N336=""),SUM(M335:M336),IF(AND(N335="&lt;",N336=""),(0.7*M335)+M336,IF(AND(N335="",N336="&lt;"),M335+(0.7*M336),(0.7*M335)+(0.7*M336))))))</f>
        <v>0</v>
      </c>
      <c r="N337" s="14" t="str">
        <f>IF(AND(N335="&lt;",N336="&lt;"),"&lt;","")</f>
        <v/>
      </c>
      <c r="O337" s="14">
        <f>IF(AND(O335=0.1,O336=0.1,P335="&lt;",P336="&lt;"),0.1,IF(AND(P335="&lt;",P336="&lt;"),SUM(O335:O336),IF(AND(P335="",P336=""),SUM(O335:O336),IF(AND(P335="&lt;",P336=""),(0.7*O335)+O336,IF(AND(P335="",P336="&lt;"),O335+(0.7*O336),(0.7*O335)+(0.7*O336))))))</f>
        <v>0</v>
      </c>
      <c r="P337" s="14" t="str">
        <f>IF(AND(P335="&lt;",P336="&lt;"),"&lt;","")</f>
        <v/>
      </c>
      <c r="T337" s="4">
        <f t="shared" si="274"/>
        <v>6.4999999999999997E-3</v>
      </c>
      <c r="U337" s="4" t="str">
        <f t="shared" si="275"/>
        <v/>
      </c>
      <c r="V337" s="4">
        <f t="shared" si="276"/>
        <v>1.4199999999999999E-2</v>
      </c>
      <c r="W337" s="4" t="str">
        <f t="shared" si="277"/>
        <v/>
      </c>
      <c r="X337" s="4">
        <f t="shared" si="278"/>
        <v>0</v>
      </c>
      <c r="Y337" s="4" t="str">
        <f t="shared" si="279"/>
        <v/>
      </c>
      <c r="Z337" s="4">
        <f t="shared" si="280"/>
        <v>0</v>
      </c>
      <c r="AA337" s="4" t="str">
        <f t="shared" si="281"/>
        <v/>
      </c>
      <c r="AB337" s="4">
        <f t="shared" si="282"/>
        <v>0</v>
      </c>
      <c r="AC337" s="4" t="str">
        <f t="shared" si="283"/>
        <v/>
      </c>
      <c r="AD337" s="4">
        <f t="shared" si="284"/>
        <v>0</v>
      </c>
      <c r="AE337" s="4" t="str">
        <f t="shared" si="285"/>
        <v/>
      </c>
      <c r="AI337" s="14">
        <f t="shared" si="286"/>
        <v>0.01</v>
      </c>
      <c r="AO337" s="14">
        <f t="shared" si="287"/>
        <v>6.4999999999999997E-3</v>
      </c>
      <c r="AP337" s="4">
        <f t="shared" si="288"/>
        <v>6.4999999999999997E-3</v>
      </c>
      <c r="AR337" s="14">
        <f t="shared" si="289"/>
        <v>1.4199999999999999E-2</v>
      </c>
      <c r="AS337" s="4">
        <f t="shared" si="290"/>
        <v>1.4199999999999999E-2</v>
      </c>
      <c r="AU337" s="14">
        <f t="shared" si="291"/>
        <v>0</v>
      </c>
      <c r="AV337" s="4">
        <f t="shared" si="292"/>
        <v>0</v>
      </c>
      <c r="AX337" s="14">
        <f t="shared" si="293"/>
        <v>0</v>
      </c>
      <c r="AY337" s="4">
        <f t="shared" si="294"/>
        <v>0</v>
      </c>
      <c r="BA337" s="14">
        <f t="shared" si="295"/>
        <v>0</v>
      </c>
      <c r="BB337" s="4">
        <f t="shared" si="296"/>
        <v>0</v>
      </c>
      <c r="BD337" s="14">
        <f t="shared" si="297"/>
        <v>0</v>
      </c>
      <c r="BE337" s="4">
        <f t="shared" si="298"/>
        <v>0</v>
      </c>
      <c r="BJ337" s="4">
        <f t="shared" si="299"/>
        <v>6.4999999999999997E-3</v>
      </c>
      <c r="BM337" s="4">
        <f t="shared" si="269"/>
        <v>1.4199999999999999E-2</v>
      </c>
      <c r="BP337" s="4">
        <f t="shared" si="270"/>
        <v>-1</v>
      </c>
      <c r="BS337" s="4">
        <f t="shared" si="271"/>
        <v>-1</v>
      </c>
      <c r="BV337" s="4">
        <f t="shared" si="272"/>
        <v>-1</v>
      </c>
      <c r="BY337" s="4">
        <f t="shared" si="273"/>
        <v>-1</v>
      </c>
    </row>
    <row r="338" spans="1:77" x14ac:dyDescent="0.2">
      <c r="A338" s="4" t="s">
        <v>349</v>
      </c>
      <c r="B338" s="4">
        <v>4442</v>
      </c>
      <c r="C338" s="4" t="str">
        <f t="shared" si="268"/>
        <v>urn:immetingen:parameter:id:4442</v>
      </c>
      <c r="D338" s="4">
        <f>IFERROR(IF(VLOOKUP($C338,'C'!$A$1:$AA$1998,4,FALSE)=0,IF(VLOOKUP($C338,'C'!$A$1:$AA$1998,7,FALSE)=0,IF(VLOOKUP($C338,'C'!$A$1:$AA$1998,10,FALSE)=0,IF(VLOOKUP($C338,'C'!$A$1:$AA$1998,13,FALSE)=0,IF(VLOOKUP($C338,'C'!$A$1:$AA$1998,16,FALSE)=0,VLOOKUP($C338,'C'!$A$1:$AA$1998,19,FALSE),VLOOKUP($C338,'C'!$A$1:$AA$1998,16,FALSE)),VLOOKUP($C338,'C'!$A$1:$AA$1998,13,FALSE)),VLOOKUP($C338,'C'!$A$1:$AA$1998,10,FALSE)),VLOOKUP($C338,'C'!$A$1:$AA$1998,7,FALSE)),VLOOKUP($C338,'C'!$A$1:$AA$1998,4,FALSE)),"")</f>
        <v>79</v>
      </c>
      <c r="E338" s="4">
        <f>IFERROR(VLOOKUP($C338,'C'!$A$1:$AA$1998,2,FALSE),"")</f>
        <v>1</v>
      </c>
      <c r="F338" s="4" t="str">
        <f>IFERROR(IF(VLOOKUP($C338,'C'!$A$1:$AA$1998,3,FALSE)=1,"&lt;",""),"")</f>
        <v>&lt;</v>
      </c>
      <c r="G338" s="4">
        <f>IFERROR(VLOOKUP($C338,'C'!$A$1:$AA$1998,5,FALSE),"")</f>
        <v>1</v>
      </c>
      <c r="H338" s="4" t="str">
        <f>IFERROR(IF(VLOOKUP($C338,'C'!$A$1:$AA$1998,6,FALSE)=1,"&lt;",""),"")</f>
        <v>&lt;</v>
      </c>
      <c r="I338" s="4">
        <f>IFERROR(VLOOKUP($C338,'C'!$A$1:$AA$1998,8,FALSE), "")</f>
        <v>0</v>
      </c>
      <c r="J338" s="4" t="str">
        <f>IFERROR(IF(VLOOKUP($C338,'C'!$A$1:$AA$1998,9,FALSE)=1,"&lt;",""),"")</f>
        <v/>
      </c>
      <c r="K338" s="4">
        <f>IFERROR(VLOOKUP($C338,'C'!$A$1:$AA$1998,11,FALSE),"")</f>
        <v>0</v>
      </c>
      <c r="L338" s="4" t="str">
        <f>IFERROR(IF(VLOOKUP($C338,'C'!$A$1:$AA$1998,12,FALSE)=1,"&lt;",""),"")</f>
        <v/>
      </c>
      <c r="M338" s="4">
        <f>IFERROR(VLOOKUP($C338,'C'!$A$1:$AA$1998,14,FALSE),"")</f>
        <v>0</v>
      </c>
      <c r="N338" s="4" t="str">
        <f>IFERROR(IF(VLOOKUP($C338,'C'!$A$1:$AA$1998,15,FALSE)=1,"&lt;",""),"")</f>
        <v/>
      </c>
      <c r="O338" s="4">
        <f>IFERROR(VLOOKUP($C338,'C'!$A$1:$AA$1998,17,FALSE),"")</f>
        <v>0</v>
      </c>
      <c r="P338" s="4" t="str">
        <f>IFERROR(IF(VLOOKUP($C338,'C'!$A$1:$AA$1998,18,FALSE)=1,"&lt;",""),"")</f>
        <v/>
      </c>
      <c r="T338" s="4">
        <f t="shared" si="274"/>
        <v>1E-3</v>
      </c>
      <c r="U338" s="4" t="str">
        <f t="shared" si="275"/>
        <v>&lt;</v>
      </c>
      <c r="V338" s="4">
        <f t="shared" si="276"/>
        <v>1E-3</v>
      </c>
      <c r="W338" s="4" t="str">
        <f t="shared" si="277"/>
        <v>&lt;</v>
      </c>
      <c r="X338" s="4">
        <f t="shared" si="278"/>
        <v>0</v>
      </c>
      <c r="Y338" s="4" t="str">
        <f t="shared" si="279"/>
        <v/>
      </c>
      <c r="Z338" s="4">
        <f t="shared" si="280"/>
        <v>0</v>
      </c>
      <c r="AA338" s="4" t="str">
        <f t="shared" si="281"/>
        <v/>
      </c>
      <c r="AB338" s="4">
        <f t="shared" si="282"/>
        <v>0</v>
      </c>
      <c r="AC338" s="4" t="str">
        <f t="shared" si="283"/>
        <v/>
      </c>
      <c r="AD338" s="4">
        <f t="shared" si="284"/>
        <v>0</v>
      </c>
      <c r="AE338" s="4" t="str">
        <f t="shared" si="285"/>
        <v/>
      </c>
      <c r="AI338" s="14">
        <f t="shared" si="286"/>
        <v>0.01</v>
      </c>
      <c r="AO338" s="14">
        <f t="shared" si="287"/>
        <v>-1</v>
      </c>
      <c r="AP338" s="4">
        <f t="shared" si="288"/>
        <v>6.9999999999999999E-4</v>
      </c>
      <c r="AR338" s="14">
        <f t="shared" si="289"/>
        <v>-1</v>
      </c>
      <c r="AS338" s="4">
        <f t="shared" si="290"/>
        <v>6.9999999999999999E-4</v>
      </c>
      <c r="AU338" s="14">
        <f t="shared" si="291"/>
        <v>0</v>
      </c>
      <c r="AV338" s="4">
        <f t="shared" si="292"/>
        <v>0</v>
      </c>
      <c r="AX338" s="14">
        <f t="shared" si="293"/>
        <v>0</v>
      </c>
      <c r="AY338" s="4">
        <f t="shared" si="294"/>
        <v>0</v>
      </c>
      <c r="BA338" s="14">
        <f t="shared" si="295"/>
        <v>0</v>
      </c>
      <c r="BB338" s="4">
        <f t="shared" si="296"/>
        <v>0</v>
      </c>
      <c r="BD338" s="14">
        <f t="shared" si="297"/>
        <v>0</v>
      </c>
      <c r="BE338" s="4">
        <f t="shared" si="298"/>
        <v>0</v>
      </c>
      <c r="BJ338" s="4">
        <f t="shared" si="299"/>
        <v>-1</v>
      </c>
      <c r="BM338" s="4">
        <f t="shared" si="269"/>
        <v>-1</v>
      </c>
      <c r="BP338" s="4">
        <f t="shared" si="270"/>
        <v>-1</v>
      </c>
      <c r="BS338" s="4">
        <f t="shared" si="271"/>
        <v>-1</v>
      </c>
      <c r="BV338" s="4">
        <f t="shared" si="272"/>
        <v>-1</v>
      </c>
      <c r="BY338" s="4">
        <f t="shared" si="273"/>
        <v>-1</v>
      </c>
    </row>
    <row r="339" spans="1:77" x14ac:dyDescent="0.2">
      <c r="A339" s="4" t="s">
        <v>350</v>
      </c>
      <c r="B339" s="4">
        <v>4438</v>
      </c>
      <c r="C339" s="4" t="str">
        <f t="shared" si="268"/>
        <v>urn:immetingen:parameter:id:4438</v>
      </c>
      <c r="D339" s="4">
        <f>IFERROR(IF(VLOOKUP($C339,'C'!$A$1:$AA$1998,4,FALSE)=0,IF(VLOOKUP($C339,'C'!$A$1:$AA$1998,7,FALSE)=0,IF(VLOOKUP($C339,'C'!$A$1:$AA$1998,10,FALSE)=0,IF(VLOOKUP($C339,'C'!$A$1:$AA$1998,13,FALSE)=0,IF(VLOOKUP($C339,'C'!$A$1:$AA$1998,16,FALSE)=0,VLOOKUP($C339,'C'!$A$1:$AA$1998,19,FALSE),VLOOKUP($C339,'C'!$A$1:$AA$1998,16,FALSE)),VLOOKUP($C339,'C'!$A$1:$AA$1998,13,FALSE)),VLOOKUP($C339,'C'!$A$1:$AA$1998,10,FALSE)),VLOOKUP($C339,'C'!$A$1:$AA$1998,7,FALSE)),VLOOKUP($C339,'C'!$A$1:$AA$1998,4,FALSE)),"")</f>
        <v>79</v>
      </c>
      <c r="E339" s="4">
        <f>IFERROR(VLOOKUP($C339,'C'!$A$1:$AA$1998,2,FALSE),"")</f>
        <v>1</v>
      </c>
      <c r="F339" s="4" t="str">
        <f>IFERROR(IF(VLOOKUP($C339,'C'!$A$1:$AA$1998,3,FALSE)=1,"&lt;",""),"")</f>
        <v>&lt;</v>
      </c>
      <c r="G339" s="4">
        <f>IFERROR(VLOOKUP($C339,'C'!$A$1:$AA$1998,5,FALSE),"")</f>
        <v>1</v>
      </c>
      <c r="H339" s="4" t="str">
        <f>IFERROR(IF(VLOOKUP($C339,'C'!$A$1:$AA$1998,6,FALSE)=1,"&lt;",""),"")</f>
        <v>&lt;</v>
      </c>
      <c r="I339" s="4">
        <f>IFERROR(VLOOKUP($C339,'C'!$A$1:$AA$1998,8,FALSE), "")</f>
        <v>0</v>
      </c>
      <c r="J339" s="4" t="str">
        <f>IFERROR(IF(VLOOKUP($C339,'C'!$A$1:$AA$1998,9,FALSE)=1,"&lt;",""),"")</f>
        <v/>
      </c>
      <c r="K339" s="4">
        <f>IFERROR(VLOOKUP($C339,'C'!$A$1:$AA$1998,11,FALSE),"")</f>
        <v>0</v>
      </c>
      <c r="L339" s="4" t="str">
        <f>IFERROR(IF(VLOOKUP($C339,'C'!$A$1:$AA$1998,12,FALSE)=1,"&lt;",""),"")</f>
        <v/>
      </c>
      <c r="M339" s="4">
        <f>IFERROR(VLOOKUP($C339,'C'!$A$1:$AA$1998,14,FALSE),"")</f>
        <v>0</v>
      </c>
      <c r="N339" s="4" t="str">
        <f>IFERROR(IF(VLOOKUP($C339,'C'!$A$1:$AA$1998,15,FALSE)=1,"&lt;",""),"")</f>
        <v/>
      </c>
      <c r="O339" s="4">
        <f>IFERROR(VLOOKUP($C339,'C'!$A$1:$AA$1998,17,FALSE),"")</f>
        <v>0</v>
      </c>
      <c r="P339" s="4" t="str">
        <f>IFERROR(IF(VLOOKUP($C339,'C'!$A$1:$AA$1998,18,FALSE)=1,"&lt;",""),"")</f>
        <v/>
      </c>
      <c r="T339" s="4">
        <f t="shared" si="274"/>
        <v>1E-3</v>
      </c>
      <c r="U339" s="4" t="str">
        <f t="shared" si="275"/>
        <v>&lt;</v>
      </c>
      <c r="V339" s="4">
        <f t="shared" si="276"/>
        <v>1E-3</v>
      </c>
      <c r="W339" s="4" t="str">
        <f t="shared" si="277"/>
        <v>&lt;</v>
      </c>
      <c r="X339" s="4">
        <f t="shared" si="278"/>
        <v>0</v>
      </c>
      <c r="Y339" s="4" t="str">
        <f t="shared" si="279"/>
        <v/>
      </c>
      <c r="Z339" s="4">
        <f t="shared" si="280"/>
        <v>0</v>
      </c>
      <c r="AA339" s="4" t="str">
        <f t="shared" si="281"/>
        <v/>
      </c>
      <c r="AB339" s="4">
        <f t="shared" si="282"/>
        <v>0</v>
      </c>
      <c r="AC339" s="4" t="str">
        <f t="shared" si="283"/>
        <v/>
      </c>
      <c r="AD339" s="4">
        <f t="shared" si="284"/>
        <v>0</v>
      </c>
      <c r="AE339" s="4" t="str">
        <f t="shared" si="285"/>
        <v/>
      </c>
      <c r="AI339" s="14">
        <f t="shared" si="286"/>
        <v>0.01</v>
      </c>
      <c r="AO339" s="14">
        <f t="shared" si="287"/>
        <v>-1</v>
      </c>
      <c r="AP339" s="4">
        <f t="shared" si="288"/>
        <v>6.9999999999999999E-4</v>
      </c>
      <c r="AR339" s="14">
        <f t="shared" si="289"/>
        <v>-1</v>
      </c>
      <c r="AS339" s="4">
        <f t="shared" si="290"/>
        <v>6.9999999999999999E-4</v>
      </c>
      <c r="AU339" s="14">
        <f t="shared" si="291"/>
        <v>0</v>
      </c>
      <c r="AV339" s="4">
        <f t="shared" si="292"/>
        <v>0</v>
      </c>
      <c r="AX339" s="14">
        <f t="shared" si="293"/>
        <v>0</v>
      </c>
      <c r="AY339" s="4">
        <f t="shared" si="294"/>
        <v>0</v>
      </c>
      <c r="BA339" s="14">
        <f t="shared" si="295"/>
        <v>0</v>
      </c>
      <c r="BB339" s="4">
        <f t="shared" si="296"/>
        <v>0</v>
      </c>
      <c r="BD339" s="14">
        <f t="shared" si="297"/>
        <v>0</v>
      </c>
      <c r="BE339" s="4">
        <f t="shared" si="298"/>
        <v>0</v>
      </c>
      <c r="BJ339" s="4">
        <f t="shared" si="299"/>
        <v>-1</v>
      </c>
      <c r="BM339" s="4">
        <f t="shared" si="269"/>
        <v>-1</v>
      </c>
      <c r="BP339" s="4">
        <f t="shared" si="270"/>
        <v>-1</v>
      </c>
      <c r="BS339" s="4">
        <f t="shared" si="271"/>
        <v>-1</v>
      </c>
      <c r="BV339" s="4">
        <f t="shared" si="272"/>
        <v>-1</v>
      </c>
      <c r="BY339" s="4">
        <f t="shared" si="273"/>
        <v>-1</v>
      </c>
    </row>
    <row r="340" spans="1:77" x14ac:dyDescent="0.2">
      <c r="A340" s="4" t="s">
        <v>351</v>
      </c>
      <c r="B340" s="4">
        <v>4451</v>
      </c>
      <c r="C340" s="4" t="str">
        <f t="shared" si="268"/>
        <v>urn:immetingen:parameter:id:4451</v>
      </c>
      <c r="D340" s="4">
        <f>IFERROR(IF(VLOOKUP($C340,'C'!$A$1:$AA$1998,4,FALSE)=0,IF(VLOOKUP($C340,'C'!$A$1:$AA$1998,7,FALSE)=0,IF(VLOOKUP($C340,'C'!$A$1:$AA$1998,10,FALSE)=0,IF(VLOOKUP($C340,'C'!$A$1:$AA$1998,13,FALSE)=0,IF(VLOOKUP($C340,'C'!$A$1:$AA$1998,16,FALSE)=0,VLOOKUP($C340,'C'!$A$1:$AA$1998,19,FALSE),VLOOKUP($C340,'C'!$A$1:$AA$1998,16,FALSE)),VLOOKUP($C340,'C'!$A$1:$AA$1998,13,FALSE)),VLOOKUP($C340,'C'!$A$1:$AA$1998,10,FALSE)),VLOOKUP($C340,'C'!$A$1:$AA$1998,7,FALSE)),VLOOKUP($C340,'C'!$A$1:$AA$1998,4,FALSE)),"")</f>
        <v>79</v>
      </c>
      <c r="E340" s="4">
        <f>IFERROR(VLOOKUP($C340,'C'!$A$1:$AA$1998,2,FALSE),"")</f>
        <v>1</v>
      </c>
      <c r="F340" s="4" t="str">
        <f>IFERROR(IF(VLOOKUP($C340,'C'!$A$1:$AA$1998,3,FALSE)=1,"&lt;",""),"")</f>
        <v>&lt;</v>
      </c>
      <c r="G340" s="4">
        <f>IFERROR(VLOOKUP($C340,'C'!$A$1:$AA$1998,5,FALSE),"")</f>
        <v>1</v>
      </c>
      <c r="H340" s="4" t="str">
        <f>IFERROR(IF(VLOOKUP($C340,'C'!$A$1:$AA$1998,6,FALSE)=1,"&lt;",""),"")</f>
        <v>&lt;</v>
      </c>
      <c r="I340" s="4">
        <f>IFERROR(VLOOKUP($C340,'C'!$A$1:$AA$1998,8,FALSE), "")</f>
        <v>0</v>
      </c>
      <c r="J340" s="4" t="str">
        <f>IFERROR(IF(VLOOKUP($C340,'C'!$A$1:$AA$1998,9,FALSE)=1,"&lt;",""),"")</f>
        <v/>
      </c>
      <c r="K340" s="4">
        <f>IFERROR(VLOOKUP($C340,'C'!$A$1:$AA$1998,11,FALSE),"")</f>
        <v>0</v>
      </c>
      <c r="L340" s="4" t="str">
        <f>IFERROR(IF(VLOOKUP($C340,'C'!$A$1:$AA$1998,12,FALSE)=1,"&lt;",""),"")</f>
        <v/>
      </c>
      <c r="M340" s="4">
        <f>IFERROR(VLOOKUP($C340,'C'!$A$1:$AA$1998,14,FALSE),"")</f>
        <v>0</v>
      </c>
      <c r="N340" s="4" t="str">
        <f>IFERROR(IF(VLOOKUP($C340,'C'!$A$1:$AA$1998,15,FALSE)=1,"&lt;",""),"")</f>
        <v/>
      </c>
      <c r="O340" s="4">
        <f>IFERROR(VLOOKUP($C340,'C'!$A$1:$AA$1998,17,FALSE),"")</f>
        <v>0</v>
      </c>
      <c r="P340" s="4" t="str">
        <f>IFERROR(IF(VLOOKUP($C340,'C'!$A$1:$AA$1998,18,FALSE)=1,"&lt;",""),"")</f>
        <v/>
      </c>
      <c r="T340" s="4">
        <f t="shared" si="274"/>
        <v>1E-3</v>
      </c>
      <c r="U340" s="4" t="str">
        <f t="shared" si="275"/>
        <v>&lt;</v>
      </c>
      <c r="V340" s="4">
        <f t="shared" si="276"/>
        <v>1E-3</v>
      </c>
      <c r="W340" s="4" t="str">
        <f t="shared" si="277"/>
        <v>&lt;</v>
      </c>
      <c r="X340" s="4">
        <f t="shared" si="278"/>
        <v>0</v>
      </c>
      <c r="Y340" s="4" t="str">
        <f t="shared" si="279"/>
        <v/>
      </c>
      <c r="Z340" s="4">
        <f t="shared" si="280"/>
        <v>0</v>
      </c>
      <c r="AA340" s="4" t="str">
        <f t="shared" si="281"/>
        <v/>
      </c>
      <c r="AB340" s="4">
        <f t="shared" si="282"/>
        <v>0</v>
      </c>
      <c r="AC340" s="4" t="str">
        <f t="shared" si="283"/>
        <v/>
      </c>
      <c r="AD340" s="4">
        <f t="shared" si="284"/>
        <v>0</v>
      </c>
      <c r="AE340" s="4" t="str">
        <f t="shared" si="285"/>
        <v/>
      </c>
      <c r="AI340" s="14">
        <f t="shared" si="286"/>
        <v>0.01</v>
      </c>
      <c r="AO340" s="14">
        <f t="shared" si="287"/>
        <v>-1</v>
      </c>
      <c r="AP340" s="4">
        <f t="shared" si="288"/>
        <v>6.9999999999999999E-4</v>
      </c>
      <c r="AR340" s="14">
        <f t="shared" si="289"/>
        <v>-1</v>
      </c>
      <c r="AS340" s="4">
        <f t="shared" si="290"/>
        <v>6.9999999999999999E-4</v>
      </c>
      <c r="AU340" s="14">
        <f t="shared" si="291"/>
        <v>0</v>
      </c>
      <c r="AV340" s="4">
        <f t="shared" si="292"/>
        <v>0</v>
      </c>
      <c r="AX340" s="14">
        <f t="shared" si="293"/>
        <v>0</v>
      </c>
      <c r="AY340" s="4">
        <f t="shared" si="294"/>
        <v>0</v>
      </c>
      <c r="BA340" s="14">
        <f t="shared" si="295"/>
        <v>0</v>
      </c>
      <c r="BB340" s="4">
        <f t="shared" si="296"/>
        <v>0</v>
      </c>
      <c r="BD340" s="14">
        <f t="shared" si="297"/>
        <v>0</v>
      </c>
      <c r="BE340" s="4">
        <f t="shared" si="298"/>
        <v>0</v>
      </c>
      <c r="BJ340" s="4">
        <f t="shared" si="299"/>
        <v>-1</v>
      </c>
      <c r="BM340" s="4">
        <f t="shared" si="269"/>
        <v>-1</v>
      </c>
      <c r="BP340" s="4">
        <f t="shared" si="270"/>
        <v>-1</v>
      </c>
      <c r="BS340" s="4">
        <f t="shared" si="271"/>
        <v>-1</v>
      </c>
      <c r="BV340" s="4">
        <f t="shared" si="272"/>
        <v>-1</v>
      </c>
      <c r="BY340" s="4">
        <f t="shared" si="273"/>
        <v>-1</v>
      </c>
    </row>
    <row r="341" spans="1:77" x14ac:dyDescent="0.2">
      <c r="A341" s="4" t="s">
        <v>352</v>
      </c>
      <c r="B341" s="4">
        <v>4439</v>
      </c>
      <c r="C341" s="4" t="str">
        <f t="shared" si="268"/>
        <v>urn:immetingen:parameter:id:4439</v>
      </c>
      <c r="D341" s="4">
        <f>IFERROR(IF(VLOOKUP($C341,'C'!$A$1:$AA$1998,4,FALSE)=0,IF(VLOOKUP($C341,'C'!$A$1:$AA$1998,7,FALSE)=0,IF(VLOOKUP($C341,'C'!$A$1:$AA$1998,10,FALSE)=0,IF(VLOOKUP($C341,'C'!$A$1:$AA$1998,13,FALSE)=0,IF(VLOOKUP($C341,'C'!$A$1:$AA$1998,16,FALSE)=0,VLOOKUP($C341,'C'!$A$1:$AA$1998,19,FALSE),VLOOKUP($C341,'C'!$A$1:$AA$1998,16,FALSE)),VLOOKUP($C341,'C'!$A$1:$AA$1998,13,FALSE)),VLOOKUP($C341,'C'!$A$1:$AA$1998,10,FALSE)),VLOOKUP($C341,'C'!$A$1:$AA$1998,7,FALSE)),VLOOKUP($C341,'C'!$A$1:$AA$1998,4,FALSE)),"")</f>
        <v>79</v>
      </c>
      <c r="E341" s="4">
        <f>IFERROR(VLOOKUP($C341,'C'!$A$1:$AA$1998,2,FALSE),"")</f>
        <v>2</v>
      </c>
      <c r="F341" s="4" t="str">
        <f>IFERROR(IF(VLOOKUP($C341,'C'!$A$1:$AA$1998,3,FALSE)=1,"&lt;",""),"")</f>
        <v>&lt;</v>
      </c>
      <c r="G341" s="4">
        <f>IFERROR(VLOOKUP($C341,'C'!$A$1:$AA$1998,5,FALSE),"")</f>
        <v>2</v>
      </c>
      <c r="H341" s="4" t="str">
        <f>IFERROR(IF(VLOOKUP($C341,'C'!$A$1:$AA$1998,6,FALSE)=1,"&lt;",""),"")</f>
        <v>&lt;</v>
      </c>
      <c r="I341" s="4">
        <f>IFERROR(VLOOKUP($C341,'C'!$A$1:$AA$1998,8,FALSE), "")</f>
        <v>0</v>
      </c>
      <c r="J341" s="4" t="str">
        <f>IFERROR(IF(VLOOKUP($C341,'C'!$A$1:$AA$1998,9,FALSE)=1,"&lt;",""),"")</f>
        <v/>
      </c>
      <c r="K341" s="4">
        <f>IFERROR(VLOOKUP($C341,'C'!$A$1:$AA$1998,11,FALSE),"")</f>
        <v>0</v>
      </c>
      <c r="L341" s="4" t="str">
        <f>IFERROR(IF(VLOOKUP($C341,'C'!$A$1:$AA$1998,12,FALSE)=1,"&lt;",""),"")</f>
        <v/>
      </c>
      <c r="M341" s="4">
        <f>IFERROR(VLOOKUP($C341,'C'!$A$1:$AA$1998,14,FALSE),"")</f>
        <v>0</v>
      </c>
      <c r="N341" s="4" t="str">
        <f>IFERROR(IF(VLOOKUP($C341,'C'!$A$1:$AA$1998,15,FALSE)=1,"&lt;",""),"")</f>
        <v/>
      </c>
      <c r="O341" s="4">
        <f>IFERROR(VLOOKUP($C341,'C'!$A$1:$AA$1998,17,FALSE),"")</f>
        <v>0</v>
      </c>
      <c r="P341" s="4" t="str">
        <f>IFERROR(IF(VLOOKUP($C341,'C'!$A$1:$AA$1998,18,FALSE)=1,"&lt;",""),"")</f>
        <v/>
      </c>
      <c r="T341" s="4">
        <f t="shared" si="274"/>
        <v>2E-3</v>
      </c>
      <c r="U341" s="4" t="str">
        <f t="shared" si="275"/>
        <v>&lt;</v>
      </c>
      <c r="V341" s="4">
        <f t="shared" si="276"/>
        <v>2E-3</v>
      </c>
      <c r="W341" s="4" t="str">
        <f t="shared" si="277"/>
        <v>&lt;</v>
      </c>
      <c r="X341" s="4">
        <f t="shared" si="278"/>
        <v>0</v>
      </c>
      <c r="Y341" s="4" t="str">
        <f t="shared" si="279"/>
        <v/>
      </c>
      <c r="Z341" s="4">
        <f t="shared" si="280"/>
        <v>0</v>
      </c>
      <c r="AA341" s="4" t="str">
        <f t="shared" si="281"/>
        <v/>
      </c>
      <c r="AB341" s="4">
        <f t="shared" si="282"/>
        <v>0</v>
      </c>
      <c r="AC341" s="4" t="str">
        <f t="shared" si="283"/>
        <v/>
      </c>
      <c r="AD341" s="4">
        <f t="shared" si="284"/>
        <v>0</v>
      </c>
      <c r="AE341" s="4" t="str">
        <f t="shared" si="285"/>
        <v/>
      </c>
      <c r="AI341" s="14">
        <f t="shared" si="286"/>
        <v>0.01</v>
      </c>
      <c r="AO341" s="14">
        <f t="shared" si="287"/>
        <v>-1</v>
      </c>
      <c r="AP341" s="4">
        <f t="shared" si="288"/>
        <v>1.4E-3</v>
      </c>
      <c r="AR341" s="14">
        <f t="shared" si="289"/>
        <v>-1</v>
      </c>
      <c r="AS341" s="4">
        <f t="shared" si="290"/>
        <v>1.4E-3</v>
      </c>
      <c r="AU341" s="14">
        <f t="shared" si="291"/>
        <v>0</v>
      </c>
      <c r="AV341" s="4">
        <f t="shared" si="292"/>
        <v>0</v>
      </c>
      <c r="AX341" s="14">
        <f t="shared" si="293"/>
        <v>0</v>
      </c>
      <c r="AY341" s="4">
        <f t="shared" si="294"/>
        <v>0</v>
      </c>
      <c r="BA341" s="14">
        <f t="shared" si="295"/>
        <v>0</v>
      </c>
      <c r="BB341" s="4">
        <f t="shared" si="296"/>
        <v>0</v>
      </c>
      <c r="BD341" s="14">
        <f t="shared" si="297"/>
        <v>0</v>
      </c>
      <c r="BE341" s="4">
        <f t="shared" si="298"/>
        <v>0</v>
      </c>
      <c r="BJ341" s="4">
        <f t="shared" si="299"/>
        <v>-1</v>
      </c>
      <c r="BM341" s="4">
        <f t="shared" si="269"/>
        <v>-1</v>
      </c>
      <c r="BP341" s="4">
        <f t="shared" si="270"/>
        <v>-1</v>
      </c>
      <c r="BS341" s="4">
        <f t="shared" si="271"/>
        <v>-1</v>
      </c>
      <c r="BV341" s="4">
        <f t="shared" si="272"/>
        <v>-1</v>
      </c>
      <c r="BY341" s="4">
        <f t="shared" si="273"/>
        <v>-1</v>
      </c>
    </row>
    <row r="342" spans="1:77" x14ac:dyDescent="0.2">
      <c r="A342" s="4" t="s">
        <v>353</v>
      </c>
      <c r="B342" s="4">
        <v>4449</v>
      </c>
      <c r="C342" s="4" t="str">
        <f t="shared" si="268"/>
        <v>urn:immetingen:parameter:id:4449</v>
      </c>
      <c r="D342" s="4" t="str">
        <f>IFERROR(IF(VLOOKUP($C342,'C'!$A$1:$AA$1998,4,FALSE)=0,IF(VLOOKUP($C342,'C'!$A$1:$AA$1998,7,FALSE)=0,IF(VLOOKUP($C342,'C'!$A$1:$AA$1998,10,FALSE)=0,IF(VLOOKUP($C342,'C'!$A$1:$AA$1998,13,FALSE)=0,IF(VLOOKUP($C342,'C'!$A$1:$AA$1998,16,FALSE)=0,VLOOKUP($C342,'C'!$A$1:$AA$1998,19,FALSE),VLOOKUP($C342,'C'!$A$1:$AA$1998,16,FALSE)),VLOOKUP($C342,'C'!$A$1:$AA$1998,13,FALSE)),VLOOKUP($C342,'C'!$A$1:$AA$1998,10,FALSE)),VLOOKUP($C342,'C'!$A$1:$AA$1998,7,FALSE)),VLOOKUP($C342,'C'!$A$1:$AA$1998,4,FALSE)),"")</f>
        <v/>
      </c>
      <c r="E342" s="4" t="str">
        <f>IFERROR(VLOOKUP($C342,'C'!$A$1:$AA$1998,2,FALSE),"")</f>
        <v/>
      </c>
      <c r="F342" s="4" t="str">
        <f>IFERROR(IF(VLOOKUP($C342,'C'!$A$1:$AA$1998,3,FALSE)=1,"&lt;",""),"")</f>
        <v/>
      </c>
      <c r="G342" s="4" t="str">
        <f>IFERROR(VLOOKUP($C342,'C'!$A$1:$AA$1998,5,FALSE),"")</f>
        <v/>
      </c>
      <c r="H342" s="4" t="str">
        <f>IFERROR(IF(VLOOKUP($C342,'C'!$A$1:$AA$1998,6,FALSE)=1,"&lt;",""),"")</f>
        <v/>
      </c>
      <c r="I342" s="4" t="str">
        <f>IFERROR(VLOOKUP($C342,'C'!$A$1:$AA$1998,8,FALSE), "")</f>
        <v/>
      </c>
      <c r="J342" s="4" t="str">
        <f>IFERROR(IF(VLOOKUP($C342,'C'!$A$1:$AA$1998,9,FALSE)=1,"&lt;",""),"")</f>
        <v/>
      </c>
      <c r="K342" s="4" t="str">
        <f>IFERROR(VLOOKUP($C342,'C'!$A$1:$AA$1998,11,FALSE),"")</f>
        <v/>
      </c>
      <c r="L342" s="4" t="str">
        <f>IFERROR(IF(VLOOKUP($C342,'C'!$A$1:$AA$1998,12,FALSE)=1,"&lt;",""),"")</f>
        <v/>
      </c>
      <c r="M342" s="4" t="str">
        <f>IFERROR(VLOOKUP($C342,'C'!$A$1:$AA$1998,14,FALSE),"")</f>
        <v/>
      </c>
      <c r="N342" s="4" t="str">
        <f>IFERROR(IF(VLOOKUP($C342,'C'!$A$1:$AA$1998,15,FALSE)=1,"&lt;",""),"")</f>
        <v/>
      </c>
      <c r="O342" s="4" t="str">
        <f>IFERROR(VLOOKUP($C342,'C'!$A$1:$AA$1998,17,FALSE),"")</f>
        <v/>
      </c>
      <c r="P342" s="4" t="str">
        <f>IFERROR(IF(VLOOKUP($C342,'C'!$A$1:$AA$1998,18,FALSE)=1,"&lt;",""),"")</f>
        <v/>
      </c>
      <c r="T342" s="4" t="str">
        <f t="shared" si="274"/>
        <v/>
      </c>
      <c r="U342" s="4" t="str">
        <f t="shared" si="275"/>
        <v/>
      </c>
      <c r="V342" s="4" t="str">
        <f t="shared" si="276"/>
        <v/>
      </c>
      <c r="W342" s="4" t="str">
        <f t="shared" si="277"/>
        <v/>
      </c>
      <c r="X342" s="4" t="str">
        <f t="shared" si="278"/>
        <v/>
      </c>
      <c r="Y342" s="4" t="str">
        <f t="shared" si="279"/>
        <v/>
      </c>
      <c r="Z342" s="4" t="str">
        <f t="shared" si="280"/>
        <v/>
      </c>
      <c r="AA342" s="4" t="str">
        <f t="shared" si="281"/>
        <v/>
      </c>
      <c r="AB342" s="4" t="str">
        <f t="shared" si="282"/>
        <v/>
      </c>
      <c r="AC342" s="4" t="str">
        <f t="shared" si="283"/>
        <v/>
      </c>
      <c r="AD342" s="4" t="str">
        <f t="shared" si="284"/>
        <v/>
      </c>
      <c r="AE342" s="4" t="str">
        <f t="shared" si="285"/>
        <v/>
      </c>
      <c r="AI342" s="14">
        <f t="shared" si="286"/>
        <v>0.01</v>
      </c>
      <c r="AO342" s="14" t="str">
        <f t="shared" si="287"/>
        <v/>
      </c>
      <c r="AP342" s="4" t="str">
        <f t="shared" si="288"/>
        <v/>
      </c>
      <c r="AR342" s="14" t="str">
        <f t="shared" si="289"/>
        <v/>
      </c>
      <c r="AS342" s="4" t="str">
        <f t="shared" si="290"/>
        <v/>
      </c>
      <c r="AU342" s="14" t="str">
        <f t="shared" si="291"/>
        <v/>
      </c>
      <c r="AV342" s="4" t="str">
        <f t="shared" si="292"/>
        <v/>
      </c>
      <c r="AX342" s="14" t="str">
        <f t="shared" si="293"/>
        <v/>
      </c>
      <c r="AY342" s="4" t="str">
        <f t="shared" si="294"/>
        <v/>
      </c>
      <c r="BA342" s="14" t="str">
        <f t="shared" si="295"/>
        <v/>
      </c>
      <c r="BB342" s="4" t="str">
        <f t="shared" si="296"/>
        <v/>
      </c>
      <c r="BD342" s="14" t="str">
        <f t="shared" si="297"/>
        <v/>
      </c>
      <c r="BE342" s="4" t="str">
        <f t="shared" si="298"/>
        <v/>
      </c>
      <c r="BJ342" s="4" t="str">
        <f t="shared" si="299"/>
        <v/>
      </c>
      <c r="BM342" s="4" t="str">
        <f t="shared" si="269"/>
        <v/>
      </c>
      <c r="BP342" s="4" t="str">
        <f t="shared" si="270"/>
        <v/>
      </c>
      <c r="BS342" s="4" t="str">
        <f t="shared" si="271"/>
        <v/>
      </c>
      <c r="BV342" s="4" t="str">
        <f t="shared" si="272"/>
        <v/>
      </c>
      <c r="BY342" s="4" t="str">
        <f t="shared" si="273"/>
        <v/>
      </c>
    </row>
    <row r="343" spans="1:77" x14ac:dyDescent="0.2">
      <c r="A343" s="4" t="s">
        <v>354</v>
      </c>
      <c r="B343" s="4">
        <v>4450</v>
      </c>
      <c r="C343" s="4" t="str">
        <f t="shared" si="268"/>
        <v>urn:immetingen:parameter:id:4450</v>
      </c>
      <c r="D343" s="4" t="str">
        <f>IFERROR(IF(VLOOKUP($C343,'C'!$A$1:$AA$1998,4,FALSE)=0,IF(VLOOKUP($C343,'C'!$A$1:$AA$1998,7,FALSE)=0,IF(VLOOKUP($C343,'C'!$A$1:$AA$1998,10,FALSE)=0,IF(VLOOKUP($C343,'C'!$A$1:$AA$1998,13,FALSE)=0,IF(VLOOKUP($C343,'C'!$A$1:$AA$1998,16,FALSE)=0,VLOOKUP($C343,'C'!$A$1:$AA$1998,19,FALSE),VLOOKUP($C343,'C'!$A$1:$AA$1998,16,FALSE)),VLOOKUP($C343,'C'!$A$1:$AA$1998,13,FALSE)),VLOOKUP($C343,'C'!$A$1:$AA$1998,10,FALSE)),VLOOKUP($C343,'C'!$A$1:$AA$1998,7,FALSE)),VLOOKUP($C343,'C'!$A$1:$AA$1998,4,FALSE)),"")</f>
        <v/>
      </c>
      <c r="E343" s="4" t="str">
        <f>IFERROR(VLOOKUP($C343,'C'!$A$1:$AA$1998,2,FALSE),"")</f>
        <v/>
      </c>
      <c r="F343" s="4" t="str">
        <f>IFERROR(IF(VLOOKUP($C343,'C'!$A$1:$AA$1998,3,FALSE)=1,"&lt;",""),"")</f>
        <v/>
      </c>
      <c r="G343" s="4" t="str">
        <f>IFERROR(VLOOKUP($C343,'C'!$A$1:$AA$1998,5,FALSE),"")</f>
        <v/>
      </c>
      <c r="H343" s="4" t="str">
        <f>IFERROR(IF(VLOOKUP($C343,'C'!$A$1:$AA$1998,6,FALSE)=1,"&lt;",""),"")</f>
        <v/>
      </c>
      <c r="I343" s="4" t="str">
        <f>IFERROR(VLOOKUP($C343,'C'!$A$1:$AA$1998,8,FALSE), "")</f>
        <v/>
      </c>
      <c r="J343" s="4" t="str">
        <f>IFERROR(IF(VLOOKUP($C343,'C'!$A$1:$AA$1998,9,FALSE)=1,"&lt;",""),"")</f>
        <v/>
      </c>
      <c r="K343" s="4" t="str">
        <f>IFERROR(VLOOKUP($C343,'C'!$A$1:$AA$1998,11,FALSE),"")</f>
        <v/>
      </c>
      <c r="L343" s="4" t="str">
        <f>IFERROR(IF(VLOOKUP($C343,'C'!$A$1:$AA$1998,12,FALSE)=1,"&lt;",""),"")</f>
        <v/>
      </c>
      <c r="M343" s="4" t="str">
        <f>IFERROR(VLOOKUP($C343,'C'!$A$1:$AA$1998,14,FALSE),"")</f>
        <v/>
      </c>
      <c r="N343" s="4" t="str">
        <f>IFERROR(IF(VLOOKUP($C343,'C'!$A$1:$AA$1998,15,FALSE)=1,"&lt;",""),"")</f>
        <v/>
      </c>
      <c r="O343" s="4" t="str">
        <f>IFERROR(VLOOKUP($C343,'C'!$A$1:$AA$1998,17,FALSE),"")</f>
        <v/>
      </c>
      <c r="P343" s="4" t="str">
        <f>IFERROR(IF(VLOOKUP($C343,'C'!$A$1:$AA$1998,18,FALSE)=1,"&lt;",""),"")</f>
        <v/>
      </c>
      <c r="T343" s="4" t="str">
        <f t="shared" si="274"/>
        <v/>
      </c>
      <c r="U343" s="4" t="str">
        <f t="shared" si="275"/>
        <v/>
      </c>
      <c r="V343" s="4" t="str">
        <f t="shared" si="276"/>
        <v/>
      </c>
      <c r="W343" s="4" t="str">
        <f t="shared" si="277"/>
        <v/>
      </c>
      <c r="X343" s="4" t="str">
        <f t="shared" si="278"/>
        <v/>
      </c>
      <c r="Y343" s="4" t="str">
        <f t="shared" si="279"/>
        <v/>
      </c>
      <c r="Z343" s="4" t="str">
        <f t="shared" si="280"/>
        <v/>
      </c>
      <c r="AA343" s="4" t="str">
        <f t="shared" si="281"/>
        <v/>
      </c>
      <c r="AB343" s="4" t="str">
        <f t="shared" si="282"/>
        <v/>
      </c>
      <c r="AC343" s="4" t="str">
        <f t="shared" si="283"/>
        <v/>
      </c>
      <c r="AD343" s="4" t="str">
        <f t="shared" si="284"/>
        <v/>
      </c>
      <c r="AE343" s="4" t="str">
        <f t="shared" si="285"/>
        <v/>
      </c>
      <c r="AI343" s="14">
        <f t="shared" si="286"/>
        <v>0.01</v>
      </c>
      <c r="AO343" s="14" t="str">
        <f t="shared" si="287"/>
        <v/>
      </c>
      <c r="AP343" s="4" t="str">
        <f t="shared" si="288"/>
        <v/>
      </c>
      <c r="AR343" s="14" t="str">
        <f t="shared" si="289"/>
        <v/>
      </c>
      <c r="AS343" s="4" t="str">
        <f t="shared" si="290"/>
        <v/>
      </c>
      <c r="AU343" s="14" t="str">
        <f t="shared" si="291"/>
        <v/>
      </c>
      <c r="AV343" s="4" t="str">
        <f t="shared" si="292"/>
        <v/>
      </c>
      <c r="AX343" s="14" t="str">
        <f t="shared" si="293"/>
        <v/>
      </c>
      <c r="AY343" s="4" t="str">
        <f t="shared" si="294"/>
        <v/>
      </c>
      <c r="BA343" s="14" t="str">
        <f t="shared" si="295"/>
        <v/>
      </c>
      <c r="BB343" s="4" t="str">
        <f t="shared" si="296"/>
        <v/>
      </c>
      <c r="BD343" s="14" t="str">
        <f t="shared" si="297"/>
        <v/>
      </c>
      <c r="BE343" s="4" t="str">
        <f t="shared" si="298"/>
        <v/>
      </c>
      <c r="BJ343" s="4" t="str">
        <f t="shared" si="299"/>
        <v/>
      </c>
      <c r="BM343" s="4" t="str">
        <f t="shared" si="269"/>
        <v/>
      </c>
      <c r="BP343" s="4" t="str">
        <f t="shared" si="270"/>
        <v/>
      </c>
      <c r="BS343" s="4" t="str">
        <f t="shared" si="271"/>
        <v/>
      </c>
      <c r="BV343" s="4" t="str">
        <f t="shared" si="272"/>
        <v/>
      </c>
      <c r="BY343" s="4" t="str">
        <f t="shared" si="273"/>
        <v/>
      </c>
    </row>
    <row r="344" spans="1:77" x14ac:dyDescent="0.2">
      <c r="A344" s="4" t="s">
        <v>355</v>
      </c>
      <c r="B344" s="4">
        <v>5735</v>
      </c>
      <c r="C344" s="4" t="str">
        <f t="shared" si="268"/>
        <v>urn:immetingen:parameter:id:5735</v>
      </c>
      <c r="D344" s="4" t="str">
        <f>IFERROR(IF(VLOOKUP($C344,'C'!$A$1:$AA$1998,4,FALSE)=0,IF(VLOOKUP($C344,'C'!$A$1:$AA$1998,7,FALSE)=0,IF(VLOOKUP($C344,'C'!$A$1:$AA$1998,10,FALSE)=0,IF(VLOOKUP($C344,'C'!$A$1:$AA$1998,13,FALSE)=0,IF(VLOOKUP($C344,'C'!$A$1:$AA$1998,16,FALSE)=0,VLOOKUP($C344,'C'!$A$1:$AA$1998,19,FALSE),VLOOKUP($C344,'C'!$A$1:$AA$1998,16,FALSE)),VLOOKUP($C344,'C'!$A$1:$AA$1998,13,FALSE)),VLOOKUP($C344,'C'!$A$1:$AA$1998,10,FALSE)),VLOOKUP($C344,'C'!$A$1:$AA$1998,7,FALSE)),VLOOKUP($C344,'C'!$A$1:$AA$1998,4,FALSE)),"")</f>
        <v/>
      </c>
      <c r="E344" s="4" t="str">
        <f>IFERROR(VLOOKUP($C344,'C'!$A$1:$AA$1998,2,FALSE),"")</f>
        <v/>
      </c>
      <c r="F344" s="4" t="str">
        <f>IFERROR(IF(VLOOKUP($C344,'C'!$A$1:$AA$1998,3,FALSE)=1,"&lt;",""),"")</f>
        <v/>
      </c>
      <c r="G344" s="4" t="str">
        <f>IFERROR(VLOOKUP($C344,'C'!$A$1:$AA$1998,5,FALSE),"")</f>
        <v/>
      </c>
      <c r="H344" s="4" t="str">
        <f>IFERROR(IF(VLOOKUP($C344,'C'!$A$1:$AA$1998,6,FALSE)=1,"&lt;",""),"")</f>
        <v/>
      </c>
      <c r="I344" s="4" t="str">
        <f>IFERROR(VLOOKUP($C344,'C'!$A$1:$AA$1998,8,FALSE), "")</f>
        <v/>
      </c>
      <c r="J344" s="4" t="str">
        <f>IFERROR(IF(VLOOKUP($C344,'C'!$A$1:$AA$1998,9,FALSE)=1,"&lt;",""),"")</f>
        <v/>
      </c>
      <c r="K344" s="4" t="str">
        <f>IFERROR(VLOOKUP($C344,'C'!$A$1:$AA$1998,11,FALSE),"")</f>
        <v/>
      </c>
      <c r="L344" s="4" t="str">
        <f>IFERROR(IF(VLOOKUP($C344,'C'!$A$1:$AA$1998,12,FALSE)=1,"&lt;",""),"")</f>
        <v/>
      </c>
      <c r="M344" s="4" t="str">
        <f>IFERROR(VLOOKUP($C344,'C'!$A$1:$AA$1998,14,FALSE),"")</f>
        <v/>
      </c>
      <c r="N344" s="4" t="str">
        <f>IFERROR(IF(VLOOKUP($C344,'C'!$A$1:$AA$1998,15,FALSE)=1,"&lt;",""),"")</f>
        <v/>
      </c>
      <c r="O344" s="4" t="str">
        <f>IFERROR(VLOOKUP($C344,'C'!$A$1:$AA$1998,17,FALSE),"")</f>
        <v/>
      </c>
      <c r="P344" s="4" t="str">
        <f>IFERROR(IF(VLOOKUP($C344,'C'!$A$1:$AA$1998,18,FALSE)=1,"&lt;",""),"")</f>
        <v/>
      </c>
      <c r="T344" s="4" t="str">
        <f t="shared" si="274"/>
        <v/>
      </c>
      <c r="U344" s="4" t="str">
        <f t="shared" si="275"/>
        <v/>
      </c>
      <c r="V344" s="4" t="str">
        <f t="shared" si="276"/>
        <v/>
      </c>
      <c r="W344" s="4" t="str">
        <f t="shared" si="277"/>
        <v/>
      </c>
      <c r="X344" s="4" t="str">
        <f t="shared" si="278"/>
        <v/>
      </c>
      <c r="Y344" s="4" t="str">
        <f t="shared" si="279"/>
        <v/>
      </c>
      <c r="Z344" s="4" t="str">
        <f t="shared" si="280"/>
        <v/>
      </c>
      <c r="AA344" s="4" t="str">
        <f t="shared" si="281"/>
        <v/>
      </c>
      <c r="AB344" s="4" t="str">
        <f t="shared" si="282"/>
        <v/>
      </c>
      <c r="AC344" s="4" t="str">
        <f t="shared" si="283"/>
        <v/>
      </c>
      <c r="AD344" s="4" t="str">
        <f t="shared" si="284"/>
        <v/>
      </c>
      <c r="AE344" s="4" t="str">
        <f t="shared" si="285"/>
        <v/>
      </c>
      <c r="AI344" s="14">
        <f t="shared" si="286"/>
        <v>0.01</v>
      </c>
      <c r="AO344" s="14" t="str">
        <f t="shared" si="287"/>
        <v/>
      </c>
      <c r="AP344" s="4" t="str">
        <f t="shared" si="288"/>
        <v/>
      </c>
      <c r="AR344" s="14" t="str">
        <f t="shared" si="289"/>
        <v/>
      </c>
      <c r="AS344" s="4" t="str">
        <f t="shared" si="290"/>
        <v/>
      </c>
      <c r="AU344" s="14" t="str">
        <f t="shared" si="291"/>
        <v/>
      </c>
      <c r="AV344" s="4" t="str">
        <f t="shared" si="292"/>
        <v/>
      </c>
      <c r="AX344" s="14" t="str">
        <f t="shared" si="293"/>
        <v/>
      </c>
      <c r="AY344" s="4" t="str">
        <f t="shared" si="294"/>
        <v/>
      </c>
      <c r="BA344" s="14" t="str">
        <f t="shared" si="295"/>
        <v/>
      </c>
      <c r="BB344" s="4" t="str">
        <f t="shared" si="296"/>
        <v/>
      </c>
      <c r="BD344" s="14" t="str">
        <f t="shared" si="297"/>
        <v/>
      </c>
      <c r="BE344" s="4" t="str">
        <f t="shared" si="298"/>
        <v/>
      </c>
      <c r="BJ344" s="4" t="str">
        <f t="shared" si="299"/>
        <v/>
      </c>
      <c r="BM344" s="4" t="str">
        <f t="shared" si="269"/>
        <v/>
      </c>
      <c r="BP344" s="4" t="str">
        <f t="shared" si="270"/>
        <v/>
      </c>
      <c r="BS344" s="4" t="str">
        <f t="shared" si="271"/>
        <v/>
      </c>
      <c r="BV344" s="4" t="str">
        <f t="shared" si="272"/>
        <v/>
      </c>
      <c r="BY344" s="4" t="str">
        <f t="shared" si="273"/>
        <v/>
      </c>
    </row>
    <row r="345" spans="1:77" x14ac:dyDescent="0.2">
      <c r="A345" s="4" t="s">
        <v>356</v>
      </c>
      <c r="B345" s="4">
        <v>5736</v>
      </c>
      <c r="C345" s="4" t="str">
        <f t="shared" si="268"/>
        <v>urn:immetingen:parameter:id:5736</v>
      </c>
      <c r="D345" s="4" t="str">
        <f>IFERROR(IF(VLOOKUP($C345,'C'!$A$1:$AA$1998,4,FALSE)=0,IF(VLOOKUP($C345,'C'!$A$1:$AA$1998,7,FALSE)=0,IF(VLOOKUP($C345,'C'!$A$1:$AA$1998,10,FALSE)=0,IF(VLOOKUP($C345,'C'!$A$1:$AA$1998,13,FALSE)=0,IF(VLOOKUP($C345,'C'!$A$1:$AA$1998,16,FALSE)=0,VLOOKUP($C345,'C'!$A$1:$AA$1998,19,FALSE),VLOOKUP($C345,'C'!$A$1:$AA$1998,16,FALSE)),VLOOKUP($C345,'C'!$A$1:$AA$1998,13,FALSE)),VLOOKUP($C345,'C'!$A$1:$AA$1998,10,FALSE)),VLOOKUP($C345,'C'!$A$1:$AA$1998,7,FALSE)),VLOOKUP($C345,'C'!$A$1:$AA$1998,4,FALSE)),"")</f>
        <v/>
      </c>
      <c r="E345" s="4" t="str">
        <f>IFERROR(VLOOKUP($C345,'C'!$A$1:$AA$1998,2,FALSE),"")</f>
        <v/>
      </c>
      <c r="F345" s="4" t="str">
        <f>IFERROR(IF(VLOOKUP($C345,'C'!$A$1:$AA$1998,3,FALSE)=1,"&lt;",""),"")</f>
        <v/>
      </c>
      <c r="G345" s="4" t="str">
        <f>IFERROR(VLOOKUP($C345,'C'!$A$1:$AA$1998,5,FALSE),"")</f>
        <v/>
      </c>
      <c r="H345" s="4" t="str">
        <f>IFERROR(IF(VLOOKUP($C345,'C'!$A$1:$AA$1998,6,FALSE)=1,"&lt;",""),"")</f>
        <v/>
      </c>
      <c r="I345" s="4" t="str">
        <f>IFERROR(VLOOKUP($C345,'C'!$A$1:$AA$1998,8,FALSE), "")</f>
        <v/>
      </c>
      <c r="J345" s="4" t="str">
        <f>IFERROR(IF(VLOOKUP($C345,'C'!$A$1:$AA$1998,9,FALSE)=1,"&lt;",""),"")</f>
        <v/>
      </c>
      <c r="K345" s="4" t="str">
        <f>IFERROR(VLOOKUP($C345,'C'!$A$1:$AA$1998,11,FALSE),"")</f>
        <v/>
      </c>
      <c r="L345" s="4" t="str">
        <f>IFERROR(IF(VLOOKUP($C345,'C'!$A$1:$AA$1998,12,FALSE)=1,"&lt;",""),"")</f>
        <v/>
      </c>
      <c r="M345" s="4" t="str">
        <f>IFERROR(VLOOKUP($C345,'C'!$A$1:$AA$1998,14,FALSE),"")</f>
        <v/>
      </c>
      <c r="N345" s="4" t="str">
        <f>IFERROR(IF(VLOOKUP($C345,'C'!$A$1:$AA$1998,15,FALSE)=1,"&lt;",""),"")</f>
        <v/>
      </c>
      <c r="O345" s="4" t="str">
        <f>IFERROR(VLOOKUP($C345,'C'!$A$1:$AA$1998,17,FALSE),"")</f>
        <v/>
      </c>
      <c r="P345" s="4" t="str">
        <f>IFERROR(IF(VLOOKUP($C345,'C'!$A$1:$AA$1998,18,FALSE)=1,"&lt;",""),"")</f>
        <v/>
      </c>
      <c r="T345" s="4" t="str">
        <f t="shared" si="274"/>
        <v/>
      </c>
      <c r="U345" s="4" t="str">
        <f t="shared" si="275"/>
        <v/>
      </c>
      <c r="V345" s="4" t="str">
        <f t="shared" si="276"/>
        <v/>
      </c>
      <c r="W345" s="4" t="str">
        <f t="shared" si="277"/>
        <v/>
      </c>
      <c r="X345" s="4" t="str">
        <f t="shared" si="278"/>
        <v/>
      </c>
      <c r="Y345" s="4" t="str">
        <f t="shared" si="279"/>
        <v/>
      </c>
      <c r="Z345" s="4" t="str">
        <f t="shared" si="280"/>
        <v/>
      </c>
      <c r="AA345" s="4" t="str">
        <f t="shared" si="281"/>
        <v/>
      </c>
      <c r="AB345" s="4" t="str">
        <f t="shared" si="282"/>
        <v/>
      </c>
      <c r="AC345" s="4" t="str">
        <f t="shared" si="283"/>
        <v/>
      </c>
      <c r="AD345" s="4" t="str">
        <f t="shared" si="284"/>
        <v/>
      </c>
      <c r="AE345" s="4" t="str">
        <f t="shared" si="285"/>
        <v/>
      </c>
      <c r="AI345" s="14">
        <f t="shared" si="286"/>
        <v>0.01</v>
      </c>
      <c r="AO345" s="14" t="str">
        <f t="shared" si="287"/>
        <v/>
      </c>
      <c r="AP345" s="4" t="str">
        <f t="shared" si="288"/>
        <v/>
      </c>
      <c r="AR345" s="14" t="str">
        <f t="shared" si="289"/>
        <v/>
      </c>
      <c r="AS345" s="4" t="str">
        <f t="shared" si="290"/>
        <v/>
      </c>
      <c r="AU345" s="14" t="str">
        <f t="shared" si="291"/>
        <v/>
      </c>
      <c r="AV345" s="4" t="str">
        <f t="shared" si="292"/>
        <v/>
      </c>
      <c r="AX345" s="14" t="str">
        <f t="shared" si="293"/>
        <v/>
      </c>
      <c r="AY345" s="4" t="str">
        <f t="shared" si="294"/>
        <v/>
      </c>
      <c r="BA345" s="14" t="str">
        <f t="shared" si="295"/>
        <v/>
      </c>
      <c r="BB345" s="4" t="str">
        <f t="shared" si="296"/>
        <v/>
      </c>
      <c r="BD345" s="14" t="str">
        <f t="shared" si="297"/>
        <v/>
      </c>
      <c r="BE345" s="4" t="str">
        <f t="shared" si="298"/>
        <v/>
      </c>
      <c r="BJ345" s="4" t="str">
        <f t="shared" si="299"/>
        <v/>
      </c>
      <c r="BM345" s="4" t="str">
        <f t="shared" si="269"/>
        <v/>
      </c>
      <c r="BP345" s="4" t="str">
        <f t="shared" si="270"/>
        <v/>
      </c>
      <c r="BS345" s="4" t="str">
        <f t="shared" si="271"/>
        <v/>
      </c>
      <c r="BV345" s="4" t="str">
        <f t="shared" si="272"/>
        <v/>
      </c>
      <c r="BY345" s="4" t="str">
        <f t="shared" si="273"/>
        <v/>
      </c>
    </row>
    <row r="346" spans="1:77" x14ac:dyDescent="0.2">
      <c r="A346" s="4" t="s">
        <v>357</v>
      </c>
      <c r="B346" s="4">
        <v>3895</v>
      </c>
      <c r="C346" s="4" t="str">
        <f t="shared" si="268"/>
        <v>urn:immetingen:parameter:id:3895</v>
      </c>
      <c r="D346" s="4">
        <f>IFERROR(IF(VLOOKUP($C346,'C'!$A$1:$AA$1998,4,FALSE)=0,IF(VLOOKUP($C346,'C'!$A$1:$AA$1998,7,FALSE)=0,IF(VLOOKUP($C346,'C'!$A$1:$AA$1998,10,FALSE)=0,IF(VLOOKUP($C346,'C'!$A$1:$AA$1998,13,FALSE)=0,IF(VLOOKUP($C346,'C'!$A$1:$AA$1998,16,FALSE)=0,VLOOKUP($C346,'C'!$A$1:$AA$1998,19,FALSE),VLOOKUP($C346,'C'!$A$1:$AA$1998,16,FALSE)),VLOOKUP($C346,'C'!$A$1:$AA$1998,13,FALSE)),VLOOKUP($C346,'C'!$A$1:$AA$1998,10,FALSE)),VLOOKUP($C346,'C'!$A$1:$AA$1998,7,FALSE)),VLOOKUP($C346,'C'!$A$1:$AA$1998,4,FALSE)),"")</f>
        <v>79</v>
      </c>
      <c r="E346" s="4">
        <f>IFERROR(VLOOKUP($C346,'C'!$A$1:$AA$1998,2,FALSE),"")</f>
        <v>78</v>
      </c>
      <c r="F346" s="4" t="str">
        <f>IFERROR(IF(VLOOKUP($C346,'C'!$A$1:$AA$1998,3,FALSE)=1,"&lt;",""),"")</f>
        <v>&lt;</v>
      </c>
      <c r="G346" s="4">
        <f>IFERROR(VLOOKUP($C346,'C'!$A$1:$AA$1998,5,FALSE),"")</f>
        <v>1.5</v>
      </c>
      <c r="H346" s="4" t="str">
        <f>IFERROR(IF(VLOOKUP($C346,'C'!$A$1:$AA$1998,6,FALSE)=1,"&lt;",""),"")</f>
        <v>&lt;</v>
      </c>
      <c r="I346" s="4">
        <f>IFERROR(VLOOKUP($C346,'C'!$A$1:$AA$1998,8,FALSE), "")</f>
        <v>0</v>
      </c>
      <c r="J346" s="4" t="str">
        <f>IFERROR(IF(VLOOKUP($C346,'C'!$A$1:$AA$1998,9,FALSE)=1,"&lt;",""),"")</f>
        <v/>
      </c>
      <c r="K346" s="4">
        <f>IFERROR(VLOOKUP($C346,'C'!$A$1:$AA$1998,11,FALSE),"")</f>
        <v>0</v>
      </c>
      <c r="L346" s="4" t="str">
        <f>IFERROR(IF(VLOOKUP($C346,'C'!$A$1:$AA$1998,12,FALSE)=1,"&lt;",""),"")</f>
        <v/>
      </c>
      <c r="M346" s="4">
        <f>IFERROR(VLOOKUP($C346,'C'!$A$1:$AA$1998,14,FALSE),"")</f>
        <v>0</v>
      </c>
      <c r="N346" s="4" t="str">
        <f>IFERROR(IF(VLOOKUP($C346,'C'!$A$1:$AA$1998,15,FALSE)=1,"&lt;",""),"")</f>
        <v/>
      </c>
      <c r="O346" s="4">
        <f>IFERROR(VLOOKUP($C346,'C'!$A$1:$AA$1998,17,FALSE),"")</f>
        <v>0</v>
      </c>
      <c r="P346" s="4" t="str">
        <f>IFERROR(IF(VLOOKUP($C346,'C'!$A$1:$AA$1998,18,FALSE)=1,"&lt;",""),"")</f>
        <v/>
      </c>
      <c r="T346" s="4">
        <f t="shared" si="274"/>
        <v>7.8E-2</v>
      </c>
      <c r="U346" s="4" t="str">
        <f t="shared" si="275"/>
        <v>&lt;</v>
      </c>
      <c r="V346" s="4">
        <f t="shared" si="276"/>
        <v>1.5E-3</v>
      </c>
      <c r="W346" s="4" t="str">
        <f t="shared" si="277"/>
        <v>&lt;</v>
      </c>
      <c r="X346" s="4">
        <f t="shared" si="278"/>
        <v>0</v>
      </c>
      <c r="Y346" s="4" t="str">
        <f t="shared" si="279"/>
        <v/>
      </c>
      <c r="Z346" s="4">
        <f t="shared" si="280"/>
        <v>0</v>
      </c>
      <c r="AA346" s="4" t="str">
        <f t="shared" si="281"/>
        <v/>
      </c>
      <c r="AB346" s="4">
        <f t="shared" si="282"/>
        <v>0</v>
      </c>
      <c r="AC346" s="4" t="str">
        <f t="shared" si="283"/>
        <v/>
      </c>
      <c r="AD346" s="4">
        <f t="shared" si="284"/>
        <v>0</v>
      </c>
      <c r="AE346" s="4" t="str">
        <f t="shared" si="285"/>
        <v/>
      </c>
      <c r="AI346" s="14">
        <f t="shared" si="286"/>
        <v>0.01</v>
      </c>
      <c r="AO346" s="14">
        <f t="shared" si="287"/>
        <v>5.4599999999999996E-2</v>
      </c>
      <c r="AP346" s="4">
        <f t="shared" si="288"/>
        <v>5.4599999999999996E-2</v>
      </c>
      <c r="AR346" s="14">
        <f t="shared" si="289"/>
        <v>-1</v>
      </c>
      <c r="AS346" s="4">
        <f t="shared" si="290"/>
        <v>1.0499999999999999E-3</v>
      </c>
      <c r="AU346" s="14">
        <f t="shared" si="291"/>
        <v>0</v>
      </c>
      <c r="AV346" s="4">
        <f t="shared" si="292"/>
        <v>0</v>
      </c>
      <c r="AX346" s="14">
        <f t="shared" si="293"/>
        <v>0</v>
      </c>
      <c r="AY346" s="4">
        <f t="shared" si="294"/>
        <v>0</v>
      </c>
      <c r="BA346" s="14">
        <f t="shared" si="295"/>
        <v>0</v>
      </c>
      <c r="BB346" s="4">
        <f t="shared" si="296"/>
        <v>0</v>
      </c>
      <c r="BD346" s="14">
        <f t="shared" si="297"/>
        <v>0</v>
      </c>
      <c r="BE346" s="4">
        <f t="shared" si="298"/>
        <v>0</v>
      </c>
      <c r="BJ346" s="4">
        <f t="shared" si="299"/>
        <v>5.4599999999999996E-2</v>
      </c>
      <c r="BM346" s="4">
        <f t="shared" si="269"/>
        <v>-1</v>
      </c>
      <c r="BP346" s="4">
        <f t="shared" si="270"/>
        <v>-1</v>
      </c>
      <c r="BS346" s="4">
        <f t="shared" si="271"/>
        <v>-1</v>
      </c>
      <c r="BV346" s="4">
        <f t="shared" si="272"/>
        <v>-1</v>
      </c>
      <c r="BY346" s="4">
        <f t="shared" si="273"/>
        <v>-1</v>
      </c>
    </row>
    <row r="347" spans="1:77" x14ac:dyDescent="0.2">
      <c r="A347" s="4" t="s">
        <v>358</v>
      </c>
      <c r="B347" s="4">
        <v>5935</v>
      </c>
      <c r="C347" s="4" t="str">
        <f t="shared" si="268"/>
        <v>urn:immetingen:parameter:id:5935</v>
      </c>
      <c r="D347" s="4">
        <f>IFERROR(IF(VLOOKUP($C347,'C'!$A$1:$AA$1998,4,FALSE)=0,IF(VLOOKUP($C347,'C'!$A$1:$AA$1998,7,FALSE)=0,IF(VLOOKUP($C347,'C'!$A$1:$AA$1998,10,FALSE)=0,IF(VLOOKUP($C347,'C'!$A$1:$AA$1998,13,FALSE)=0,IF(VLOOKUP($C347,'C'!$A$1:$AA$1998,16,FALSE)=0,VLOOKUP($C347,'C'!$A$1:$AA$1998,19,FALSE),VLOOKUP($C347,'C'!$A$1:$AA$1998,16,FALSE)),VLOOKUP($C347,'C'!$A$1:$AA$1998,13,FALSE)),VLOOKUP($C347,'C'!$A$1:$AA$1998,10,FALSE)),VLOOKUP($C347,'C'!$A$1:$AA$1998,7,FALSE)),VLOOKUP($C347,'C'!$A$1:$AA$1998,4,FALSE)),"")</f>
        <v>79</v>
      </c>
      <c r="E347" s="4">
        <f>IFERROR(VLOOKUP($C347,'C'!$A$1:$AA$1998,2,FALSE),"")</f>
        <v>1</v>
      </c>
      <c r="F347" s="4" t="str">
        <f>IFERROR(IF(VLOOKUP($C347,'C'!$A$1:$AA$1998,3,FALSE)=1,"&lt;",""),"")</f>
        <v>&lt;</v>
      </c>
      <c r="G347" s="4">
        <f>IFERROR(VLOOKUP($C347,'C'!$A$1:$AA$1998,5,FALSE),"")</f>
        <v>1</v>
      </c>
      <c r="H347" s="4" t="str">
        <f>IFERROR(IF(VLOOKUP($C347,'C'!$A$1:$AA$1998,6,FALSE)=1,"&lt;",""),"")</f>
        <v>&lt;</v>
      </c>
      <c r="I347" s="4">
        <f>IFERROR(VLOOKUP($C347,'C'!$A$1:$AA$1998,8,FALSE), "")</f>
        <v>0</v>
      </c>
      <c r="J347" s="4" t="str">
        <f>IFERROR(IF(VLOOKUP($C347,'C'!$A$1:$AA$1998,9,FALSE)=1,"&lt;",""),"")</f>
        <v/>
      </c>
      <c r="K347" s="4">
        <f>IFERROR(VLOOKUP($C347,'C'!$A$1:$AA$1998,11,FALSE),"")</f>
        <v>0</v>
      </c>
      <c r="L347" s="4" t="str">
        <f>IFERROR(IF(VLOOKUP($C347,'C'!$A$1:$AA$1998,12,FALSE)=1,"&lt;",""),"")</f>
        <v/>
      </c>
      <c r="M347" s="4">
        <f>IFERROR(VLOOKUP($C347,'C'!$A$1:$AA$1998,14,FALSE),"")</f>
        <v>0</v>
      </c>
      <c r="N347" s="4" t="str">
        <f>IFERROR(IF(VLOOKUP($C347,'C'!$A$1:$AA$1998,15,FALSE)=1,"&lt;",""),"")</f>
        <v/>
      </c>
      <c r="O347" s="4">
        <f>IFERROR(VLOOKUP($C347,'C'!$A$1:$AA$1998,17,FALSE),"")</f>
        <v>0</v>
      </c>
      <c r="P347" s="4" t="str">
        <f>IFERROR(IF(VLOOKUP($C347,'C'!$A$1:$AA$1998,18,FALSE)=1,"&lt;",""),"")</f>
        <v/>
      </c>
      <c r="T347" s="63">
        <f t="shared" si="274"/>
        <v>1E-3</v>
      </c>
      <c r="U347" s="4" t="str">
        <f t="shared" si="275"/>
        <v>&lt;</v>
      </c>
      <c r="V347" s="4">
        <f t="shared" si="276"/>
        <v>1E-3</v>
      </c>
      <c r="W347" s="4" t="str">
        <f t="shared" si="277"/>
        <v>&lt;</v>
      </c>
      <c r="X347" s="4">
        <f t="shared" si="278"/>
        <v>0</v>
      </c>
      <c r="Y347" s="4" t="str">
        <f t="shared" si="279"/>
        <v/>
      </c>
      <c r="Z347" s="4">
        <f t="shared" si="280"/>
        <v>0</v>
      </c>
      <c r="AA347" s="4" t="str">
        <f t="shared" si="281"/>
        <v/>
      </c>
      <c r="AB347" s="4">
        <f t="shared" si="282"/>
        <v>0</v>
      </c>
      <c r="AC347" s="4" t="str">
        <f t="shared" si="283"/>
        <v/>
      </c>
      <c r="AD347" s="4">
        <f t="shared" si="284"/>
        <v>0</v>
      </c>
      <c r="AE347" s="4" t="str">
        <f t="shared" si="285"/>
        <v/>
      </c>
      <c r="AI347" s="14">
        <f t="shared" si="286"/>
        <v>0.01</v>
      </c>
      <c r="AO347" s="14">
        <f t="shared" si="287"/>
        <v>-1</v>
      </c>
      <c r="AP347" s="4">
        <f t="shared" si="288"/>
        <v>6.9999999999999999E-4</v>
      </c>
      <c r="AR347" s="14">
        <f t="shared" si="289"/>
        <v>-1</v>
      </c>
      <c r="AS347" s="4">
        <f t="shared" si="290"/>
        <v>6.9999999999999999E-4</v>
      </c>
      <c r="AU347" s="14">
        <f t="shared" si="291"/>
        <v>0</v>
      </c>
      <c r="AV347" s="4">
        <f t="shared" si="292"/>
        <v>0</v>
      </c>
      <c r="AX347" s="14">
        <f t="shared" si="293"/>
        <v>0</v>
      </c>
      <c r="AY347" s="4">
        <f t="shared" si="294"/>
        <v>0</v>
      </c>
      <c r="BA347" s="14">
        <f t="shared" si="295"/>
        <v>0</v>
      </c>
      <c r="BB347" s="4">
        <f t="shared" si="296"/>
        <v>0</v>
      </c>
      <c r="BD347" s="14">
        <f t="shared" si="297"/>
        <v>0</v>
      </c>
      <c r="BE347" s="4">
        <f t="shared" si="298"/>
        <v>0</v>
      </c>
      <c r="BJ347" s="4">
        <f t="shared" si="299"/>
        <v>-1</v>
      </c>
      <c r="BM347" s="4">
        <f t="shared" si="269"/>
        <v>-1</v>
      </c>
      <c r="BP347" s="4">
        <f t="shared" si="270"/>
        <v>-1</v>
      </c>
      <c r="BS347" s="4">
        <f t="shared" si="271"/>
        <v>-1</v>
      </c>
      <c r="BV347" s="4">
        <f t="shared" si="272"/>
        <v>-1</v>
      </c>
      <c r="BY347" s="4">
        <f t="shared" si="273"/>
        <v>-1</v>
      </c>
    </row>
    <row r="348" spans="1:77" x14ac:dyDescent="0.2">
      <c r="A348" s="4" t="s">
        <v>359</v>
      </c>
      <c r="B348" s="4">
        <v>3932</v>
      </c>
      <c r="C348" s="4" t="str">
        <f t="shared" si="268"/>
        <v>urn:immetingen:parameter:id:3932</v>
      </c>
      <c r="D348" s="4">
        <f>IFERROR(IF(VLOOKUP($C348,'C'!$A$1:$AA$1998,4,FALSE)=0,IF(VLOOKUP($C348,'C'!$A$1:$AA$1998,7,FALSE)=0,IF(VLOOKUP($C348,'C'!$A$1:$AA$1998,10,FALSE)=0,IF(VLOOKUP($C348,'C'!$A$1:$AA$1998,13,FALSE)=0,IF(VLOOKUP($C348,'C'!$A$1:$AA$1998,16,FALSE)=0,VLOOKUP($C348,'C'!$A$1:$AA$1998,19,FALSE),VLOOKUP($C348,'C'!$A$1:$AA$1998,16,FALSE)),VLOOKUP($C348,'C'!$A$1:$AA$1998,13,FALSE)),VLOOKUP($C348,'C'!$A$1:$AA$1998,10,FALSE)),VLOOKUP($C348,'C'!$A$1:$AA$1998,7,FALSE)),VLOOKUP($C348,'C'!$A$1:$AA$1998,4,FALSE)),"")</f>
        <v>79</v>
      </c>
      <c r="E348" s="4">
        <f>IFERROR(VLOOKUP($C348,'C'!$A$1:$AA$1998,2,FALSE),"")</f>
        <v>1</v>
      </c>
      <c r="F348" s="4" t="str">
        <f>IFERROR(IF(VLOOKUP($C348,'C'!$A$1:$AA$1998,3,FALSE)=1,"&lt;",""),"")</f>
        <v>&lt;</v>
      </c>
      <c r="G348" s="4">
        <f>IFERROR(VLOOKUP($C348,'C'!$A$1:$AA$1998,5,FALSE),"")</f>
        <v>1</v>
      </c>
      <c r="H348" s="4" t="str">
        <f>IFERROR(IF(VLOOKUP($C348,'C'!$A$1:$AA$1998,6,FALSE)=1,"&lt;",""),"")</f>
        <v>&lt;</v>
      </c>
      <c r="I348" s="4">
        <f>IFERROR(VLOOKUP($C348,'C'!$A$1:$AA$1998,8,FALSE), "")</f>
        <v>0</v>
      </c>
      <c r="J348" s="4" t="str">
        <f>IFERROR(IF(VLOOKUP($C348,'C'!$A$1:$AA$1998,9,FALSE)=1,"&lt;",""),"")</f>
        <v/>
      </c>
      <c r="K348" s="4">
        <f>IFERROR(VLOOKUP($C348,'C'!$A$1:$AA$1998,11,FALSE),"")</f>
        <v>0</v>
      </c>
      <c r="L348" s="4" t="str">
        <f>IFERROR(IF(VLOOKUP($C348,'C'!$A$1:$AA$1998,12,FALSE)=1,"&lt;",""),"")</f>
        <v/>
      </c>
      <c r="M348" s="4">
        <f>IFERROR(VLOOKUP($C348,'C'!$A$1:$AA$1998,14,FALSE),"")</f>
        <v>0</v>
      </c>
      <c r="N348" s="4" t="str">
        <f>IFERROR(IF(VLOOKUP($C348,'C'!$A$1:$AA$1998,15,FALSE)=1,"&lt;",""),"")</f>
        <v/>
      </c>
      <c r="O348" s="4">
        <f>IFERROR(VLOOKUP($C348,'C'!$A$1:$AA$1998,17,FALSE),"")</f>
        <v>0</v>
      </c>
      <c r="P348" s="4" t="str">
        <f>IFERROR(IF(VLOOKUP($C348,'C'!$A$1:$AA$1998,18,FALSE)=1,"&lt;",""),"")</f>
        <v/>
      </c>
      <c r="T348" s="4">
        <f t="shared" si="274"/>
        <v>1E-3</v>
      </c>
      <c r="U348" s="4" t="str">
        <f t="shared" si="275"/>
        <v>&lt;</v>
      </c>
      <c r="V348" s="4">
        <f t="shared" si="276"/>
        <v>1E-3</v>
      </c>
      <c r="W348" s="4" t="str">
        <f t="shared" si="277"/>
        <v>&lt;</v>
      </c>
      <c r="X348" s="4">
        <f t="shared" si="278"/>
        <v>0</v>
      </c>
      <c r="Y348" s="4" t="str">
        <f t="shared" si="279"/>
        <v/>
      </c>
      <c r="Z348" s="4">
        <f t="shared" si="280"/>
        <v>0</v>
      </c>
      <c r="AA348" s="4" t="str">
        <f t="shared" si="281"/>
        <v/>
      </c>
      <c r="AB348" s="4">
        <f t="shared" si="282"/>
        <v>0</v>
      </c>
      <c r="AC348" s="4" t="str">
        <f t="shared" si="283"/>
        <v/>
      </c>
      <c r="AD348" s="4">
        <f t="shared" si="284"/>
        <v>0</v>
      </c>
      <c r="AE348" s="4" t="str">
        <f t="shared" si="285"/>
        <v/>
      </c>
      <c r="AI348" s="14">
        <f t="shared" si="286"/>
        <v>0.01</v>
      </c>
      <c r="AO348" s="14">
        <f t="shared" si="287"/>
        <v>-1</v>
      </c>
      <c r="AP348" s="4">
        <f t="shared" si="288"/>
        <v>6.9999999999999999E-4</v>
      </c>
      <c r="AR348" s="14">
        <f t="shared" si="289"/>
        <v>-1</v>
      </c>
      <c r="AS348" s="4">
        <f t="shared" si="290"/>
        <v>6.9999999999999999E-4</v>
      </c>
      <c r="AU348" s="14">
        <f t="shared" si="291"/>
        <v>0</v>
      </c>
      <c r="AV348" s="4">
        <f t="shared" si="292"/>
        <v>0</v>
      </c>
      <c r="AX348" s="14">
        <f t="shared" si="293"/>
        <v>0</v>
      </c>
      <c r="AY348" s="4">
        <f t="shared" si="294"/>
        <v>0</v>
      </c>
      <c r="BA348" s="14">
        <f t="shared" si="295"/>
        <v>0</v>
      </c>
      <c r="BB348" s="4">
        <f t="shared" si="296"/>
        <v>0</v>
      </c>
      <c r="BD348" s="14">
        <f t="shared" si="297"/>
        <v>0</v>
      </c>
      <c r="BE348" s="4">
        <f t="shared" si="298"/>
        <v>0</v>
      </c>
      <c r="BJ348" s="4">
        <f t="shared" si="299"/>
        <v>-1</v>
      </c>
      <c r="BM348" s="4">
        <f t="shared" si="269"/>
        <v>-1</v>
      </c>
      <c r="BP348" s="4">
        <f t="shared" si="270"/>
        <v>-1</v>
      </c>
      <c r="BS348" s="4">
        <f t="shared" si="271"/>
        <v>-1</v>
      </c>
      <c r="BV348" s="4">
        <f t="shared" si="272"/>
        <v>-1</v>
      </c>
      <c r="BY348" s="4">
        <f t="shared" si="273"/>
        <v>-1</v>
      </c>
    </row>
    <row r="349" spans="1:77" x14ac:dyDescent="0.2">
      <c r="A349" s="4" t="s">
        <v>360</v>
      </c>
      <c r="B349" s="4">
        <v>3931</v>
      </c>
      <c r="C349" s="4" t="str">
        <f t="shared" si="268"/>
        <v>urn:immetingen:parameter:id:3931</v>
      </c>
      <c r="D349" s="4">
        <f>IFERROR(IF(VLOOKUP($C349,'C'!$A$1:$AA$1998,4,FALSE)=0,IF(VLOOKUP($C349,'C'!$A$1:$AA$1998,7,FALSE)=0,IF(VLOOKUP($C349,'C'!$A$1:$AA$1998,10,FALSE)=0,IF(VLOOKUP($C349,'C'!$A$1:$AA$1998,13,FALSE)=0,IF(VLOOKUP($C349,'C'!$A$1:$AA$1998,16,FALSE)=0,VLOOKUP($C349,'C'!$A$1:$AA$1998,19,FALSE),VLOOKUP($C349,'C'!$A$1:$AA$1998,16,FALSE)),VLOOKUP($C349,'C'!$A$1:$AA$1998,13,FALSE)),VLOOKUP($C349,'C'!$A$1:$AA$1998,10,FALSE)),VLOOKUP($C349,'C'!$A$1:$AA$1998,7,FALSE)),VLOOKUP($C349,'C'!$A$1:$AA$1998,4,FALSE)),"")</f>
        <v>79</v>
      </c>
      <c r="E349" s="4">
        <f>IFERROR(VLOOKUP($C349,'C'!$A$1:$AA$1998,2,FALSE),"")</f>
        <v>1</v>
      </c>
      <c r="F349" s="4" t="str">
        <f>IFERROR(IF(VLOOKUP($C349,'C'!$A$1:$AA$1998,3,FALSE)=1,"&lt;",""),"")</f>
        <v>&lt;</v>
      </c>
      <c r="G349" s="4">
        <f>IFERROR(VLOOKUP($C349,'C'!$A$1:$AA$1998,5,FALSE),"")</f>
        <v>1</v>
      </c>
      <c r="H349" s="4" t="str">
        <f>IFERROR(IF(VLOOKUP($C349,'C'!$A$1:$AA$1998,6,FALSE)=1,"&lt;",""),"")</f>
        <v>&lt;</v>
      </c>
      <c r="I349" s="4">
        <f>IFERROR(VLOOKUP($C349,'C'!$A$1:$AA$1998,8,FALSE), "")</f>
        <v>0</v>
      </c>
      <c r="J349" s="4" t="str">
        <f>IFERROR(IF(VLOOKUP($C349,'C'!$A$1:$AA$1998,9,FALSE)=1,"&lt;",""),"")</f>
        <v/>
      </c>
      <c r="K349" s="4">
        <f>IFERROR(VLOOKUP($C349,'C'!$A$1:$AA$1998,11,FALSE),"")</f>
        <v>0</v>
      </c>
      <c r="L349" s="4" t="str">
        <f>IFERROR(IF(VLOOKUP($C349,'C'!$A$1:$AA$1998,12,FALSE)=1,"&lt;",""),"")</f>
        <v/>
      </c>
      <c r="M349" s="4">
        <f>IFERROR(VLOOKUP($C349,'C'!$A$1:$AA$1998,14,FALSE),"")</f>
        <v>0</v>
      </c>
      <c r="N349" s="4" t="str">
        <f>IFERROR(IF(VLOOKUP($C349,'C'!$A$1:$AA$1998,15,FALSE)=1,"&lt;",""),"")</f>
        <v/>
      </c>
      <c r="O349" s="4">
        <f>IFERROR(VLOOKUP($C349,'C'!$A$1:$AA$1998,17,FALSE),"")</f>
        <v>0</v>
      </c>
      <c r="P349" s="4" t="str">
        <f>IFERROR(IF(VLOOKUP($C349,'C'!$A$1:$AA$1998,18,FALSE)=1,"&lt;",""),"")</f>
        <v/>
      </c>
      <c r="T349" s="4">
        <f t="shared" si="274"/>
        <v>1E-3</v>
      </c>
      <c r="U349" s="4" t="str">
        <f t="shared" si="275"/>
        <v>&lt;</v>
      </c>
      <c r="V349" s="4">
        <f t="shared" si="276"/>
        <v>1E-3</v>
      </c>
      <c r="W349" s="4" t="str">
        <f t="shared" si="277"/>
        <v>&lt;</v>
      </c>
      <c r="X349" s="4">
        <f t="shared" si="278"/>
        <v>0</v>
      </c>
      <c r="Y349" s="4" t="str">
        <f t="shared" si="279"/>
        <v/>
      </c>
      <c r="Z349" s="4">
        <f t="shared" si="280"/>
        <v>0</v>
      </c>
      <c r="AA349" s="4" t="str">
        <f t="shared" si="281"/>
        <v/>
      </c>
      <c r="AB349" s="4">
        <f t="shared" si="282"/>
        <v>0</v>
      </c>
      <c r="AC349" s="4" t="str">
        <f t="shared" si="283"/>
        <v/>
      </c>
      <c r="AD349" s="4">
        <f t="shared" si="284"/>
        <v>0</v>
      </c>
      <c r="AE349" s="4" t="str">
        <f t="shared" si="285"/>
        <v/>
      </c>
      <c r="AI349" s="14">
        <f t="shared" si="286"/>
        <v>0.01</v>
      </c>
      <c r="AO349" s="14">
        <f t="shared" si="287"/>
        <v>-1</v>
      </c>
      <c r="AP349" s="4">
        <f t="shared" si="288"/>
        <v>6.9999999999999999E-4</v>
      </c>
      <c r="AR349" s="14">
        <f t="shared" si="289"/>
        <v>-1</v>
      </c>
      <c r="AS349" s="4">
        <f t="shared" si="290"/>
        <v>6.9999999999999999E-4</v>
      </c>
      <c r="AU349" s="14">
        <f t="shared" si="291"/>
        <v>0</v>
      </c>
      <c r="AV349" s="4">
        <f t="shared" si="292"/>
        <v>0</v>
      </c>
      <c r="AX349" s="14">
        <f t="shared" si="293"/>
        <v>0</v>
      </c>
      <c r="AY349" s="4">
        <f t="shared" si="294"/>
        <v>0</v>
      </c>
      <c r="BA349" s="14">
        <f t="shared" si="295"/>
        <v>0</v>
      </c>
      <c r="BB349" s="4">
        <f t="shared" si="296"/>
        <v>0</v>
      </c>
      <c r="BD349" s="14">
        <f t="shared" si="297"/>
        <v>0</v>
      </c>
      <c r="BE349" s="4">
        <f t="shared" si="298"/>
        <v>0</v>
      </c>
      <c r="BJ349" s="4">
        <f t="shared" si="299"/>
        <v>-1</v>
      </c>
      <c r="BM349" s="4">
        <f t="shared" si="269"/>
        <v>-1</v>
      </c>
      <c r="BP349" s="4">
        <f t="shared" si="270"/>
        <v>-1</v>
      </c>
      <c r="BS349" s="4">
        <f t="shared" si="271"/>
        <v>-1</v>
      </c>
      <c r="BV349" s="4">
        <f t="shared" si="272"/>
        <v>-1</v>
      </c>
      <c r="BY349" s="4">
        <f t="shared" si="273"/>
        <v>-1</v>
      </c>
    </row>
    <row r="350" spans="1:77" x14ac:dyDescent="0.2">
      <c r="A350" s="4" t="s">
        <v>168</v>
      </c>
      <c r="B350" s="4">
        <v>4445</v>
      </c>
      <c r="C350" s="4" t="str">
        <f t="shared" si="268"/>
        <v>urn:immetingen:parameter:id:4445</v>
      </c>
      <c r="D350" s="4">
        <f>IFERROR(IF(VLOOKUP($C350,'C'!$A$1:$AA$1998,4,FALSE)=0,IF(VLOOKUP($C350,'C'!$A$1:$AA$1998,7,FALSE)=0,IF(VLOOKUP($C350,'C'!$A$1:$AA$1998,10,FALSE)=0,IF(VLOOKUP($C350,'C'!$A$1:$AA$1998,13,FALSE)=0,IF(VLOOKUP($C350,'C'!$A$1:$AA$1998,16,FALSE)=0,VLOOKUP($C350,'C'!$A$1:$AA$1998,19,FALSE),VLOOKUP($C350,'C'!$A$1:$AA$1998,16,FALSE)),VLOOKUP($C350,'C'!$A$1:$AA$1998,13,FALSE)),VLOOKUP($C350,'C'!$A$1:$AA$1998,10,FALSE)),VLOOKUP($C350,'C'!$A$1:$AA$1998,7,FALSE)),VLOOKUP($C350,'C'!$A$1:$AA$1998,4,FALSE)),"")</f>
        <v>79</v>
      </c>
      <c r="E350" s="4">
        <f>IFERROR(VLOOKUP($C350,'C'!$A$1:$AA$1998,2,FALSE),"")</f>
        <v>1</v>
      </c>
      <c r="F350" s="4" t="str">
        <f>IFERROR(IF(VLOOKUP($C350,'C'!$A$1:$AA$1998,3,FALSE)=1,"&lt;",""),"")</f>
        <v>&lt;</v>
      </c>
      <c r="G350" s="4">
        <f>IFERROR(VLOOKUP($C350,'C'!$A$1:$AA$1998,5,FALSE),"")</f>
        <v>1</v>
      </c>
      <c r="H350" s="4" t="str">
        <f>IFERROR(IF(VLOOKUP($C350,'C'!$A$1:$AA$1998,6,FALSE)=1,"&lt;",""),"")</f>
        <v>&lt;</v>
      </c>
      <c r="I350" s="4">
        <f>IFERROR(VLOOKUP($C350,'C'!$A$1:$AA$1998,8,FALSE), "")</f>
        <v>0</v>
      </c>
      <c r="J350" s="4" t="str">
        <f>IFERROR(IF(VLOOKUP($C350,'C'!$A$1:$AA$1998,9,FALSE)=1,"&lt;",""),"")</f>
        <v/>
      </c>
      <c r="K350" s="4">
        <f>IFERROR(VLOOKUP($C350,'C'!$A$1:$AA$1998,11,FALSE),"")</f>
        <v>0</v>
      </c>
      <c r="L350" s="4" t="str">
        <f>IFERROR(IF(VLOOKUP($C350,'C'!$A$1:$AA$1998,12,FALSE)=1,"&lt;",""),"")</f>
        <v/>
      </c>
      <c r="M350" s="4">
        <f>IFERROR(VLOOKUP($C350,'C'!$A$1:$AA$1998,14,FALSE),"")</f>
        <v>0</v>
      </c>
      <c r="N350" s="4" t="str">
        <f>IFERROR(IF(VLOOKUP($C350,'C'!$A$1:$AA$1998,15,FALSE)=1,"&lt;",""),"")</f>
        <v/>
      </c>
      <c r="O350" s="4">
        <f>IFERROR(VLOOKUP($C350,'C'!$A$1:$AA$1998,17,FALSE),"")</f>
        <v>0</v>
      </c>
      <c r="P350" s="4" t="str">
        <f>IFERROR(IF(VLOOKUP($C350,'C'!$A$1:$AA$1998,18,FALSE)=1,"&lt;",""),"")</f>
        <v/>
      </c>
      <c r="T350" s="4">
        <f t="shared" si="274"/>
        <v>1E-3</v>
      </c>
      <c r="U350" s="4" t="str">
        <f t="shared" si="275"/>
        <v>&lt;</v>
      </c>
      <c r="V350" s="4">
        <f t="shared" si="276"/>
        <v>1E-3</v>
      </c>
      <c r="W350" s="4" t="str">
        <f t="shared" si="277"/>
        <v>&lt;</v>
      </c>
      <c r="X350" s="4">
        <f t="shared" si="278"/>
        <v>0</v>
      </c>
      <c r="Y350" s="4" t="str">
        <f t="shared" si="279"/>
        <v/>
      </c>
      <c r="Z350" s="4">
        <f t="shared" si="280"/>
        <v>0</v>
      </c>
      <c r="AA350" s="4" t="str">
        <f t="shared" si="281"/>
        <v/>
      </c>
      <c r="AB350" s="4">
        <f t="shared" si="282"/>
        <v>0</v>
      </c>
      <c r="AC350" s="4" t="str">
        <f t="shared" si="283"/>
        <v/>
      </c>
      <c r="AD350" s="4">
        <f t="shared" si="284"/>
        <v>0</v>
      </c>
      <c r="AE350" s="4" t="str">
        <f t="shared" si="285"/>
        <v/>
      </c>
      <c r="AI350" s="14">
        <f t="shared" si="286"/>
        <v>0.01</v>
      </c>
      <c r="AO350" s="14">
        <f t="shared" si="287"/>
        <v>-1</v>
      </c>
      <c r="AP350" s="4">
        <f t="shared" si="288"/>
        <v>6.9999999999999999E-4</v>
      </c>
      <c r="AR350" s="14">
        <f t="shared" si="289"/>
        <v>-1</v>
      </c>
      <c r="AS350" s="4">
        <f t="shared" si="290"/>
        <v>6.9999999999999999E-4</v>
      </c>
      <c r="AU350" s="14">
        <f t="shared" si="291"/>
        <v>0</v>
      </c>
      <c r="AV350" s="4">
        <f t="shared" si="292"/>
        <v>0</v>
      </c>
      <c r="AX350" s="14">
        <f t="shared" si="293"/>
        <v>0</v>
      </c>
      <c r="AY350" s="4">
        <f t="shared" si="294"/>
        <v>0</v>
      </c>
      <c r="BA350" s="14">
        <f t="shared" si="295"/>
        <v>0</v>
      </c>
      <c r="BB350" s="4">
        <f t="shared" si="296"/>
        <v>0</v>
      </c>
      <c r="BD350" s="14">
        <f t="shared" si="297"/>
        <v>0</v>
      </c>
      <c r="BE350" s="4">
        <f t="shared" si="298"/>
        <v>0</v>
      </c>
      <c r="BJ350" s="4">
        <f t="shared" si="299"/>
        <v>-1</v>
      </c>
      <c r="BM350" s="4">
        <f t="shared" si="269"/>
        <v>-1</v>
      </c>
      <c r="BP350" s="4">
        <f t="shared" si="270"/>
        <v>-1</v>
      </c>
      <c r="BS350" s="4">
        <f t="shared" si="271"/>
        <v>-1</v>
      </c>
      <c r="BV350" s="4">
        <f t="shared" si="272"/>
        <v>-1</v>
      </c>
      <c r="BY350" s="4">
        <f t="shared" si="273"/>
        <v>-1</v>
      </c>
    </row>
    <row r="351" spans="1:77" x14ac:dyDescent="0.2">
      <c r="A351" s="4" t="s">
        <v>169</v>
      </c>
      <c r="B351" s="4">
        <v>5518</v>
      </c>
      <c r="C351" s="4" t="str">
        <f t="shared" si="268"/>
        <v>urn:immetingen:parameter:id:5518</v>
      </c>
      <c r="D351" s="4">
        <f>IFERROR(IF(VLOOKUP($C351,'C'!$A$1:$AA$1998,4,FALSE)=0,IF(VLOOKUP($C351,'C'!$A$1:$AA$1998,7,FALSE)=0,IF(VLOOKUP($C351,'C'!$A$1:$AA$1998,10,FALSE)=0,IF(VLOOKUP($C351,'C'!$A$1:$AA$1998,13,FALSE)=0,IF(VLOOKUP($C351,'C'!$A$1:$AA$1998,16,FALSE)=0,VLOOKUP($C351,'C'!$A$1:$AA$1998,19,FALSE),VLOOKUP($C351,'C'!$A$1:$AA$1998,16,FALSE)),VLOOKUP($C351,'C'!$A$1:$AA$1998,13,FALSE)),VLOOKUP($C351,'C'!$A$1:$AA$1998,10,FALSE)),VLOOKUP($C351,'C'!$A$1:$AA$1998,7,FALSE)),VLOOKUP($C351,'C'!$A$1:$AA$1998,4,FALSE)),"")</f>
        <v>79</v>
      </c>
      <c r="E351" s="4">
        <f>IFERROR(VLOOKUP($C351,'C'!$A$1:$AA$1998,2,FALSE),"")</f>
        <v>1</v>
      </c>
      <c r="F351" s="4" t="str">
        <f>IFERROR(IF(VLOOKUP($C351,'C'!$A$1:$AA$1998,3,FALSE)=1,"&lt;",""),"")</f>
        <v>&lt;</v>
      </c>
      <c r="G351" s="4">
        <f>IFERROR(VLOOKUP($C351,'C'!$A$1:$AA$1998,5,FALSE),"")</f>
        <v>1.2</v>
      </c>
      <c r="H351" s="4" t="str">
        <f>IFERROR(IF(VLOOKUP($C351,'C'!$A$1:$AA$1998,6,FALSE)=1,"&lt;",""),"")</f>
        <v/>
      </c>
      <c r="I351" s="4">
        <f>IFERROR(VLOOKUP($C351,'C'!$A$1:$AA$1998,8,FALSE), "")</f>
        <v>0</v>
      </c>
      <c r="J351" s="4" t="str">
        <f>IFERROR(IF(VLOOKUP($C351,'C'!$A$1:$AA$1998,9,FALSE)=1,"&lt;",""),"")</f>
        <v/>
      </c>
      <c r="K351" s="4">
        <f>IFERROR(VLOOKUP($C351,'C'!$A$1:$AA$1998,11,FALSE),"")</f>
        <v>0</v>
      </c>
      <c r="L351" s="4" t="str">
        <f>IFERROR(IF(VLOOKUP($C351,'C'!$A$1:$AA$1998,12,FALSE)=1,"&lt;",""),"")</f>
        <v/>
      </c>
      <c r="M351" s="4">
        <f>IFERROR(VLOOKUP($C351,'C'!$A$1:$AA$1998,14,FALSE),"")</f>
        <v>0</v>
      </c>
      <c r="N351" s="4" t="str">
        <f>IFERROR(IF(VLOOKUP($C351,'C'!$A$1:$AA$1998,15,FALSE)=1,"&lt;",""),"")</f>
        <v/>
      </c>
      <c r="O351" s="4">
        <f>IFERROR(VLOOKUP($C351,'C'!$A$1:$AA$1998,17,FALSE),"")</f>
        <v>0</v>
      </c>
      <c r="P351" s="4" t="str">
        <f>IFERROR(IF(VLOOKUP($C351,'C'!$A$1:$AA$1998,18,FALSE)=1,"&lt;",""),"")</f>
        <v/>
      </c>
      <c r="T351" s="4">
        <f t="shared" si="274"/>
        <v>1E-3</v>
      </c>
      <c r="U351" s="4" t="str">
        <f t="shared" si="275"/>
        <v>&lt;</v>
      </c>
      <c r="V351" s="4">
        <f t="shared" si="276"/>
        <v>1.1999999999999999E-3</v>
      </c>
      <c r="W351" s="4" t="str">
        <f t="shared" si="277"/>
        <v/>
      </c>
      <c r="X351" s="4">
        <f t="shared" si="278"/>
        <v>0</v>
      </c>
      <c r="Y351" s="4" t="str">
        <f t="shared" si="279"/>
        <v/>
      </c>
      <c r="Z351" s="4">
        <f t="shared" si="280"/>
        <v>0</v>
      </c>
      <c r="AA351" s="4" t="str">
        <f t="shared" si="281"/>
        <v/>
      </c>
      <c r="AB351" s="4">
        <f t="shared" si="282"/>
        <v>0</v>
      </c>
      <c r="AC351" s="4" t="str">
        <f t="shared" si="283"/>
        <v/>
      </c>
      <c r="AD351" s="4">
        <f t="shared" si="284"/>
        <v>0</v>
      </c>
      <c r="AE351" s="4" t="str">
        <f t="shared" si="285"/>
        <v/>
      </c>
      <c r="AI351" s="14">
        <f t="shared" si="286"/>
        <v>0.01</v>
      </c>
      <c r="AO351" s="14">
        <f t="shared" si="287"/>
        <v>-1</v>
      </c>
      <c r="AP351" s="4">
        <f t="shared" si="288"/>
        <v>6.9999999999999999E-4</v>
      </c>
      <c r="AR351" s="14">
        <f t="shared" si="289"/>
        <v>1.1999999999999999E-3</v>
      </c>
      <c r="AS351" s="4">
        <f t="shared" si="290"/>
        <v>1.1999999999999999E-3</v>
      </c>
      <c r="AU351" s="14">
        <f t="shared" si="291"/>
        <v>0</v>
      </c>
      <c r="AV351" s="4">
        <f t="shared" si="292"/>
        <v>0</v>
      </c>
      <c r="AX351" s="14">
        <f t="shared" si="293"/>
        <v>0</v>
      </c>
      <c r="AY351" s="4">
        <f t="shared" si="294"/>
        <v>0</v>
      </c>
      <c r="BA351" s="14">
        <f t="shared" si="295"/>
        <v>0</v>
      </c>
      <c r="BB351" s="4">
        <f t="shared" si="296"/>
        <v>0</v>
      </c>
      <c r="BD351" s="14">
        <f t="shared" si="297"/>
        <v>0</v>
      </c>
      <c r="BE351" s="4">
        <f t="shared" si="298"/>
        <v>0</v>
      </c>
      <c r="BJ351" s="4">
        <f t="shared" si="299"/>
        <v>-1</v>
      </c>
      <c r="BM351" s="4">
        <f t="shared" si="269"/>
        <v>1.1999999999999999E-3</v>
      </c>
      <c r="BP351" s="4">
        <f t="shared" si="270"/>
        <v>-1</v>
      </c>
      <c r="BS351" s="4">
        <f t="shared" si="271"/>
        <v>-1</v>
      </c>
      <c r="BV351" s="4">
        <f t="shared" si="272"/>
        <v>-1</v>
      </c>
      <c r="BY351" s="4">
        <f t="shared" si="273"/>
        <v>-1</v>
      </c>
    </row>
    <row r="352" spans="1:77" x14ac:dyDescent="0.2">
      <c r="A352" s="4" t="s">
        <v>173</v>
      </c>
      <c r="B352" s="4">
        <v>6040</v>
      </c>
      <c r="C352" s="4" t="str">
        <f t="shared" si="268"/>
        <v>urn:immetingen:parameter:id:6040</v>
      </c>
      <c r="D352" s="4">
        <f>IFERROR(IF(VLOOKUP($C352,'C'!$A$1:$AA$1998,4,FALSE)=0,IF(VLOOKUP($C352,'C'!$A$1:$AA$1998,7,FALSE)=0,IF(VLOOKUP($C352,'C'!$A$1:$AA$1998,10,FALSE)=0,IF(VLOOKUP($C352,'C'!$A$1:$AA$1998,13,FALSE)=0,IF(VLOOKUP($C352,'C'!$A$1:$AA$1998,16,FALSE)=0,VLOOKUP($C352,'C'!$A$1:$AA$1998,19,FALSE),VLOOKUP($C352,'C'!$A$1:$AA$1998,16,FALSE)),VLOOKUP($C352,'C'!$A$1:$AA$1998,13,FALSE)),VLOOKUP($C352,'C'!$A$1:$AA$1998,10,FALSE)),VLOOKUP($C352,'C'!$A$1:$AA$1998,7,FALSE)),VLOOKUP($C352,'C'!$A$1:$AA$1998,4,FALSE)),"")</f>
        <v>79</v>
      </c>
      <c r="E352" s="14">
        <f>IF(AND(E350=0.1,E351=0.1,F350="&lt;",F351="&lt;"),0.1,IF(AND(F350="&lt;",F351="&lt;"),SUM(E350:E351),IF(AND(F350="",F351=""),SUM(E350:E351),IF(AND(F350="&lt;",F351=""),(0.7*E350)+E351,IF(AND(F350="",F351="&lt;"),E350+(0.7*E351),(0.7*E350)+(0.7*E351))))))</f>
        <v>2</v>
      </c>
      <c r="F352" s="14" t="str">
        <f>IF(AND(F350="&lt;",F351="&lt;"),"&lt;","")</f>
        <v>&lt;</v>
      </c>
      <c r="G352" s="14">
        <f>IF(AND(G350=0.1,G351=0.1,H350="&lt;",H351="&lt;"),0.1,IF(AND(H350="&lt;",H351="&lt;"),SUM(G350:G351),IF(AND(H350="",H351=""),SUM(G350:G351),IF(AND(H350="&lt;",H351=""),(0.7*G350)+G351,IF(AND(H350="",H351="&lt;"),G350+(0.7*G351),(0.7*G350)+(0.7*G351))))))</f>
        <v>1.9</v>
      </c>
      <c r="H352" s="14" t="str">
        <f>IF(AND(H350="&lt;",H351="&lt;"),"&lt;","")</f>
        <v/>
      </c>
      <c r="I352" s="14">
        <f>IF(AND(I350=0.1,I351=0.1,J350="&lt;",J351="&lt;"),0.1,IF(AND(J350="&lt;",J351="&lt;"),SUM(I350:I351),IF(AND(J350="",J351=""),SUM(I350:I351),IF(AND(J350="&lt;",J351=""),(0.7*I350)+I351,IF(AND(J350="",J351="&lt;"),I350+(0.7*I351),(0.7*I350)+(0.7*I351))))))</f>
        <v>0</v>
      </c>
      <c r="J352" s="14" t="str">
        <f>IF(AND(J350="&lt;",J351="&lt;"),"&lt;","")</f>
        <v/>
      </c>
      <c r="K352" s="14">
        <f>IF(AND(K350=0.1,K351=0.1,L350="&lt;",L351="&lt;"),0.1,IF(AND(L350="&lt;",L351="&lt;"),SUM(K350:K351),IF(AND(L350="",L351=""),SUM(K350:K351),IF(AND(L350="&lt;",L351=""),(0.7*K350)+K351,IF(AND(L350="",L351="&lt;"),K350+(0.7*K351),(0.7*K350)+(0.7*K351))))))</f>
        <v>0</v>
      </c>
      <c r="L352" s="14" t="str">
        <f>IF(AND(L350="&lt;",L351="&lt;"),"&lt;","")</f>
        <v/>
      </c>
      <c r="M352" s="14">
        <f>IF(AND(M350=0.1,M351=0.1,N350="&lt;",N351="&lt;"),0.1,IF(AND(N350="&lt;",N351="&lt;"),SUM(M350:M351),IF(AND(N350="",N351=""),SUM(M350:M351),IF(AND(N350="&lt;",N351=""),(0.7*M350)+M351,IF(AND(N350="",N351="&lt;"),M350+(0.7*M351),(0.7*M350)+(0.7*M351))))))</f>
        <v>0</v>
      </c>
      <c r="N352" s="14" t="str">
        <f>IF(AND(N350="&lt;",N351="&lt;"),"&lt;","")</f>
        <v/>
      </c>
      <c r="O352" s="14">
        <f>IF(AND(O350=0.1,O351=0.1,P350="&lt;",P351="&lt;"),0.1,IF(AND(P350="&lt;",P351="&lt;"),SUM(O350:O351),IF(AND(P350="",P351=""),SUM(O350:O351),IF(AND(P350="&lt;",P351=""),(0.7*O350)+O351,IF(AND(P350="",P351="&lt;"),O350+(0.7*O351),(0.7*O350)+(0.7*O351))))))</f>
        <v>0</v>
      </c>
      <c r="P352" s="14" t="str">
        <f>IF(AND(P350="&lt;",P351="&lt;"),"&lt;","")</f>
        <v/>
      </c>
      <c r="T352" s="4">
        <f t="shared" si="274"/>
        <v>2E-3</v>
      </c>
      <c r="U352" s="4" t="str">
        <f t="shared" si="275"/>
        <v>&lt;</v>
      </c>
      <c r="V352" s="4">
        <f t="shared" si="276"/>
        <v>1.9E-3</v>
      </c>
      <c r="W352" s="4" t="str">
        <f t="shared" si="277"/>
        <v/>
      </c>
      <c r="X352" s="4">
        <f t="shared" si="278"/>
        <v>0</v>
      </c>
      <c r="Y352" s="4" t="str">
        <f t="shared" si="279"/>
        <v/>
      </c>
      <c r="Z352" s="4">
        <f t="shared" si="280"/>
        <v>0</v>
      </c>
      <c r="AA352" s="4" t="str">
        <f t="shared" si="281"/>
        <v/>
      </c>
      <c r="AB352" s="4">
        <f t="shared" si="282"/>
        <v>0</v>
      </c>
      <c r="AC352" s="4" t="str">
        <f t="shared" si="283"/>
        <v/>
      </c>
      <c r="AD352" s="4">
        <f t="shared" si="284"/>
        <v>0</v>
      </c>
      <c r="AE352" s="4" t="str">
        <f t="shared" si="285"/>
        <v/>
      </c>
      <c r="AI352" s="14">
        <f t="shared" si="286"/>
        <v>0.01</v>
      </c>
      <c r="AO352" s="14">
        <f t="shared" si="287"/>
        <v>-1</v>
      </c>
      <c r="AP352" s="4">
        <f t="shared" si="288"/>
        <v>1.4E-3</v>
      </c>
      <c r="AR352" s="14">
        <f t="shared" si="289"/>
        <v>1.9E-3</v>
      </c>
      <c r="AS352" s="4">
        <f t="shared" si="290"/>
        <v>1.9E-3</v>
      </c>
      <c r="AU352" s="14">
        <f t="shared" si="291"/>
        <v>0</v>
      </c>
      <c r="AV352" s="4">
        <f t="shared" si="292"/>
        <v>0</v>
      </c>
      <c r="AX352" s="14">
        <f t="shared" si="293"/>
        <v>0</v>
      </c>
      <c r="AY352" s="4">
        <f t="shared" si="294"/>
        <v>0</v>
      </c>
      <c r="BA352" s="14">
        <f t="shared" si="295"/>
        <v>0</v>
      </c>
      <c r="BB352" s="4">
        <f t="shared" si="296"/>
        <v>0</v>
      </c>
      <c r="BD352" s="14">
        <f t="shared" si="297"/>
        <v>0</v>
      </c>
      <c r="BE352" s="4">
        <f t="shared" si="298"/>
        <v>0</v>
      </c>
      <c r="BJ352" s="4">
        <f t="shared" si="299"/>
        <v>-1</v>
      </c>
      <c r="BM352" s="4">
        <f t="shared" si="269"/>
        <v>1.9E-3</v>
      </c>
      <c r="BP352" s="4">
        <f t="shared" si="270"/>
        <v>-1</v>
      </c>
      <c r="BS352" s="4">
        <f t="shared" si="271"/>
        <v>-1</v>
      </c>
      <c r="BV352" s="4">
        <f t="shared" si="272"/>
        <v>-1</v>
      </c>
      <c r="BY352" s="4">
        <f t="shared" si="273"/>
        <v>-1</v>
      </c>
    </row>
    <row r="353" spans="1:77" x14ac:dyDescent="0.2">
      <c r="A353" s="4" t="s">
        <v>361</v>
      </c>
      <c r="B353" s="4">
        <v>3898</v>
      </c>
      <c r="C353" s="4" t="str">
        <f t="shared" si="268"/>
        <v>urn:immetingen:parameter:id:3898</v>
      </c>
      <c r="D353" s="4">
        <f>IFERROR(IF(VLOOKUP($C353,'C'!$A$1:$AA$1998,4,FALSE)=0,IF(VLOOKUP($C353,'C'!$A$1:$AA$1998,7,FALSE)=0,IF(VLOOKUP($C353,'C'!$A$1:$AA$1998,10,FALSE)=0,IF(VLOOKUP($C353,'C'!$A$1:$AA$1998,13,FALSE)=0,IF(VLOOKUP($C353,'C'!$A$1:$AA$1998,16,FALSE)=0,VLOOKUP($C353,'C'!$A$1:$AA$1998,19,FALSE),VLOOKUP($C353,'C'!$A$1:$AA$1998,16,FALSE)),VLOOKUP($C353,'C'!$A$1:$AA$1998,13,FALSE)),VLOOKUP($C353,'C'!$A$1:$AA$1998,10,FALSE)),VLOOKUP($C353,'C'!$A$1:$AA$1998,7,FALSE)),VLOOKUP($C353,'C'!$A$1:$AA$1998,4,FALSE)),"")</f>
        <v>79</v>
      </c>
      <c r="E353" s="4">
        <f>IFERROR(VLOOKUP($C353,'C'!$A$1:$AA$1998,2,FALSE),"")</f>
        <v>1.1000000000000001</v>
      </c>
      <c r="F353" s="4" t="str">
        <f>IFERROR(IF(VLOOKUP($C353,'C'!$A$1:$AA$1998,3,FALSE)=1,"&lt;",""),"")</f>
        <v>&lt;</v>
      </c>
      <c r="G353" s="4">
        <f>IFERROR(VLOOKUP($C353,'C'!$A$1:$AA$1998,5,FALSE),"")</f>
        <v>1</v>
      </c>
      <c r="H353" s="4" t="str">
        <f>IFERROR(IF(VLOOKUP($C353,'C'!$A$1:$AA$1998,6,FALSE)=1,"&lt;",""),"")</f>
        <v>&lt;</v>
      </c>
      <c r="I353" s="4">
        <f>IFERROR(VLOOKUP($C353,'C'!$A$1:$AA$1998,8,FALSE), "")</f>
        <v>0</v>
      </c>
      <c r="J353" s="4" t="str">
        <f>IFERROR(IF(VLOOKUP($C353,'C'!$A$1:$AA$1998,9,FALSE)=1,"&lt;",""),"")</f>
        <v/>
      </c>
      <c r="K353" s="4">
        <f>IFERROR(VLOOKUP($C353,'C'!$A$1:$AA$1998,11,FALSE),"")</f>
        <v>0</v>
      </c>
      <c r="L353" s="4" t="str">
        <f>IFERROR(IF(VLOOKUP($C353,'C'!$A$1:$AA$1998,12,FALSE)=1,"&lt;",""),"")</f>
        <v/>
      </c>
      <c r="M353" s="4">
        <f>IFERROR(VLOOKUP($C353,'C'!$A$1:$AA$1998,14,FALSE),"")</f>
        <v>0</v>
      </c>
      <c r="N353" s="4" t="str">
        <f>IFERROR(IF(VLOOKUP($C353,'C'!$A$1:$AA$1998,15,FALSE)=1,"&lt;",""),"")</f>
        <v/>
      </c>
      <c r="O353" s="4">
        <f>IFERROR(VLOOKUP($C353,'C'!$A$1:$AA$1998,17,FALSE),"")</f>
        <v>0</v>
      </c>
      <c r="P353" s="4" t="str">
        <f>IFERROR(IF(VLOOKUP($C353,'C'!$A$1:$AA$1998,18,FALSE)=1,"&lt;",""),"")</f>
        <v/>
      </c>
      <c r="T353" s="4">
        <f t="shared" si="274"/>
        <v>1.1000000000000001E-3</v>
      </c>
      <c r="U353" s="4" t="str">
        <f t="shared" si="275"/>
        <v>&lt;</v>
      </c>
      <c r="V353" s="4">
        <f t="shared" si="276"/>
        <v>1E-3</v>
      </c>
      <c r="W353" s="4" t="str">
        <f t="shared" si="277"/>
        <v>&lt;</v>
      </c>
      <c r="X353" s="4">
        <f t="shared" si="278"/>
        <v>0</v>
      </c>
      <c r="Y353" s="4" t="str">
        <f t="shared" si="279"/>
        <v/>
      </c>
      <c r="Z353" s="4">
        <f t="shared" si="280"/>
        <v>0</v>
      </c>
      <c r="AA353" s="4" t="str">
        <f t="shared" si="281"/>
        <v/>
      </c>
      <c r="AB353" s="4">
        <f t="shared" si="282"/>
        <v>0</v>
      </c>
      <c r="AC353" s="4" t="str">
        <f t="shared" si="283"/>
        <v/>
      </c>
      <c r="AD353" s="4">
        <f t="shared" si="284"/>
        <v>0</v>
      </c>
      <c r="AE353" s="4" t="str">
        <f t="shared" si="285"/>
        <v/>
      </c>
      <c r="AI353" s="14">
        <f t="shared" si="286"/>
        <v>0.01</v>
      </c>
      <c r="AO353" s="14">
        <f t="shared" si="287"/>
        <v>-1</v>
      </c>
      <c r="AP353" s="4">
        <f t="shared" si="288"/>
        <v>7.6999999999999996E-4</v>
      </c>
      <c r="AR353" s="14">
        <f t="shared" si="289"/>
        <v>-1</v>
      </c>
      <c r="AS353" s="4">
        <f t="shared" si="290"/>
        <v>6.9999999999999999E-4</v>
      </c>
      <c r="AU353" s="14">
        <f t="shared" si="291"/>
        <v>0</v>
      </c>
      <c r="AV353" s="4">
        <f t="shared" si="292"/>
        <v>0</v>
      </c>
      <c r="AX353" s="14">
        <f t="shared" si="293"/>
        <v>0</v>
      </c>
      <c r="AY353" s="4">
        <f t="shared" si="294"/>
        <v>0</v>
      </c>
      <c r="BA353" s="14">
        <f t="shared" si="295"/>
        <v>0</v>
      </c>
      <c r="BB353" s="4">
        <f t="shared" si="296"/>
        <v>0</v>
      </c>
      <c r="BD353" s="14">
        <f t="shared" si="297"/>
        <v>0</v>
      </c>
      <c r="BE353" s="4">
        <f t="shared" si="298"/>
        <v>0</v>
      </c>
      <c r="BJ353" s="4">
        <f t="shared" si="299"/>
        <v>-1</v>
      </c>
      <c r="BM353" s="4">
        <f t="shared" si="269"/>
        <v>-1</v>
      </c>
      <c r="BP353" s="4">
        <f t="shared" si="270"/>
        <v>-1</v>
      </c>
      <c r="BS353" s="4">
        <f t="shared" si="271"/>
        <v>-1</v>
      </c>
      <c r="BV353" s="4">
        <f t="shared" si="272"/>
        <v>-1</v>
      </c>
      <c r="BY353" s="4">
        <f t="shared" si="273"/>
        <v>-1</v>
      </c>
    </row>
    <row r="354" spans="1:77" x14ac:dyDescent="0.2">
      <c r="A354" s="4" t="s">
        <v>362</v>
      </c>
      <c r="B354" s="4">
        <v>5996</v>
      </c>
      <c r="C354" s="4" t="str">
        <f t="shared" si="268"/>
        <v>urn:immetingen:parameter:id:5996</v>
      </c>
      <c r="D354" s="4">
        <f>IFERROR(IF(VLOOKUP($C354,'C'!$A$1:$AA$1998,4,FALSE)=0,IF(VLOOKUP($C354,'C'!$A$1:$AA$1998,7,FALSE)=0,IF(VLOOKUP($C354,'C'!$A$1:$AA$1998,10,FALSE)=0,IF(VLOOKUP($C354,'C'!$A$1:$AA$1998,13,FALSE)=0,IF(VLOOKUP($C354,'C'!$A$1:$AA$1998,16,FALSE)=0,VLOOKUP($C354,'C'!$A$1:$AA$1998,19,FALSE),VLOOKUP($C354,'C'!$A$1:$AA$1998,16,FALSE)),VLOOKUP($C354,'C'!$A$1:$AA$1998,13,FALSE)),VLOOKUP($C354,'C'!$A$1:$AA$1998,10,FALSE)),VLOOKUP($C354,'C'!$A$1:$AA$1998,7,FALSE)),VLOOKUP($C354,'C'!$A$1:$AA$1998,4,FALSE)),"")</f>
        <v>79</v>
      </c>
      <c r="E354" s="4">
        <f>IFERROR(VLOOKUP($C354,'C'!$A$1:$AA$1998,2,FALSE),"")</f>
        <v>1.1000000000000001</v>
      </c>
      <c r="F354" s="4" t="str">
        <f>IFERROR(IF(VLOOKUP($C354,'C'!$A$1:$AA$1998,3,FALSE)=1,"&lt;",""),"")</f>
        <v/>
      </c>
      <c r="G354" s="4">
        <f>IFERROR(VLOOKUP($C354,'C'!$A$1:$AA$1998,5,FALSE),"")</f>
        <v>1</v>
      </c>
      <c r="H354" s="4" t="str">
        <f>IFERROR(IF(VLOOKUP($C354,'C'!$A$1:$AA$1998,6,FALSE)=1,"&lt;",""),"")</f>
        <v>&lt;</v>
      </c>
      <c r="I354" s="4">
        <f>IFERROR(VLOOKUP($C354,'C'!$A$1:$AA$1998,8,FALSE), "")</f>
        <v>0</v>
      </c>
      <c r="J354" s="4" t="str">
        <f>IFERROR(IF(VLOOKUP($C354,'C'!$A$1:$AA$1998,9,FALSE)=1,"&lt;",""),"")</f>
        <v/>
      </c>
      <c r="K354" s="4">
        <f>IFERROR(VLOOKUP($C354,'C'!$A$1:$AA$1998,11,FALSE),"")</f>
        <v>0</v>
      </c>
      <c r="L354" s="4" t="str">
        <f>IFERROR(IF(VLOOKUP($C354,'C'!$A$1:$AA$1998,12,FALSE)=1,"&lt;",""),"")</f>
        <v/>
      </c>
      <c r="M354" s="4">
        <f>IFERROR(VLOOKUP($C354,'C'!$A$1:$AA$1998,14,FALSE),"")</f>
        <v>0</v>
      </c>
      <c r="N354" s="4" t="str">
        <f>IFERROR(IF(VLOOKUP($C354,'C'!$A$1:$AA$1998,15,FALSE)=1,"&lt;",""),"")</f>
        <v/>
      </c>
      <c r="O354" s="4">
        <f>IFERROR(VLOOKUP($C354,'C'!$A$1:$AA$1998,17,FALSE),"")</f>
        <v>0</v>
      </c>
      <c r="P354" s="4" t="str">
        <f>IFERROR(IF(VLOOKUP($C354,'C'!$A$1:$AA$1998,18,FALSE)=1,"&lt;",""),"")</f>
        <v/>
      </c>
      <c r="T354" s="4">
        <f t="shared" si="274"/>
        <v>1.1000000000000001E-3</v>
      </c>
      <c r="U354" s="4" t="str">
        <f t="shared" si="275"/>
        <v/>
      </c>
      <c r="V354" s="4">
        <f t="shared" si="276"/>
        <v>1E-3</v>
      </c>
      <c r="W354" s="4" t="str">
        <f t="shared" si="277"/>
        <v>&lt;</v>
      </c>
      <c r="X354" s="4">
        <f t="shared" si="278"/>
        <v>0</v>
      </c>
      <c r="Y354" s="4" t="str">
        <f t="shared" si="279"/>
        <v/>
      </c>
      <c r="Z354" s="4">
        <f t="shared" si="280"/>
        <v>0</v>
      </c>
      <c r="AA354" s="4" t="str">
        <f t="shared" si="281"/>
        <v/>
      </c>
      <c r="AB354" s="4">
        <f t="shared" si="282"/>
        <v>0</v>
      </c>
      <c r="AC354" s="4" t="str">
        <f t="shared" si="283"/>
        <v/>
      </c>
      <c r="AD354" s="4">
        <f t="shared" si="284"/>
        <v>0</v>
      </c>
      <c r="AE354" s="4" t="str">
        <f t="shared" si="285"/>
        <v/>
      </c>
      <c r="AI354" s="14">
        <f t="shared" si="286"/>
        <v>0.01</v>
      </c>
      <c r="AO354" s="14">
        <f t="shared" si="287"/>
        <v>1.1000000000000001E-3</v>
      </c>
      <c r="AP354" s="4">
        <f t="shared" si="288"/>
        <v>1.1000000000000001E-3</v>
      </c>
      <c r="AR354" s="14">
        <f t="shared" si="289"/>
        <v>-1</v>
      </c>
      <c r="AS354" s="4">
        <f t="shared" si="290"/>
        <v>6.9999999999999999E-4</v>
      </c>
      <c r="AU354" s="14">
        <f t="shared" si="291"/>
        <v>0</v>
      </c>
      <c r="AV354" s="4">
        <f t="shared" si="292"/>
        <v>0</v>
      </c>
      <c r="AX354" s="14">
        <f t="shared" si="293"/>
        <v>0</v>
      </c>
      <c r="AY354" s="4">
        <f t="shared" si="294"/>
        <v>0</v>
      </c>
      <c r="BA354" s="14">
        <f t="shared" si="295"/>
        <v>0</v>
      </c>
      <c r="BB354" s="4">
        <f t="shared" si="296"/>
        <v>0</v>
      </c>
      <c r="BD354" s="14">
        <f t="shared" si="297"/>
        <v>0</v>
      </c>
      <c r="BE354" s="4">
        <f t="shared" si="298"/>
        <v>0</v>
      </c>
      <c r="BJ354" s="4">
        <f t="shared" si="299"/>
        <v>1.1000000000000001E-3</v>
      </c>
      <c r="BM354" s="4">
        <f t="shared" si="269"/>
        <v>-1</v>
      </c>
      <c r="BP354" s="4">
        <f t="shared" si="270"/>
        <v>-1</v>
      </c>
      <c r="BS354" s="4">
        <f t="shared" si="271"/>
        <v>-1</v>
      </c>
      <c r="BV354" s="4">
        <f t="shared" si="272"/>
        <v>-1</v>
      </c>
      <c r="BY354" s="4">
        <f t="shared" si="273"/>
        <v>-1</v>
      </c>
    </row>
    <row r="355" spans="1:77" x14ac:dyDescent="0.2">
      <c r="A355" s="4" t="s">
        <v>363</v>
      </c>
      <c r="B355" s="4">
        <v>5517</v>
      </c>
      <c r="C355" s="4" t="str">
        <f t="shared" si="268"/>
        <v>urn:immetingen:parameter:id:5517</v>
      </c>
      <c r="D355" s="4">
        <f>IFERROR(IF(VLOOKUP($C355,'C'!$A$1:$AA$1998,4,FALSE)=0,IF(VLOOKUP($C355,'C'!$A$1:$AA$1998,7,FALSE)=0,IF(VLOOKUP($C355,'C'!$A$1:$AA$1998,10,FALSE)=0,IF(VLOOKUP($C355,'C'!$A$1:$AA$1998,13,FALSE)=0,IF(VLOOKUP($C355,'C'!$A$1:$AA$1998,16,FALSE)=0,VLOOKUP($C355,'C'!$A$1:$AA$1998,19,FALSE),VLOOKUP($C355,'C'!$A$1:$AA$1998,16,FALSE)),VLOOKUP($C355,'C'!$A$1:$AA$1998,13,FALSE)),VLOOKUP($C355,'C'!$A$1:$AA$1998,10,FALSE)),VLOOKUP($C355,'C'!$A$1:$AA$1998,7,FALSE)),VLOOKUP($C355,'C'!$A$1:$AA$1998,4,FALSE)),"")</f>
        <v>79</v>
      </c>
      <c r="E355" s="4">
        <f>IFERROR(VLOOKUP($C355,'C'!$A$1:$AA$1998,2,FALSE),"")</f>
        <v>4.9000000000000004</v>
      </c>
      <c r="F355" s="4" t="str">
        <f>IFERROR(IF(VLOOKUP($C355,'C'!$A$1:$AA$1998,3,FALSE)=1,"&lt;",""),"")</f>
        <v>&lt;</v>
      </c>
      <c r="G355" s="4">
        <f>IFERROR(VLOOKUP($C355,'C'!$A$1:$AA$1998,5,FALSE),"")</f>
        <v>1</v>
      </c>
      <c r="H355" s="4" t="str">
        <f>IFERROR(IF(VLOOKUP($C355,'C'!$A$1:$AA$1998,6,FALSE)=1,"&lt;",""),"")</f>
        <v>&lt;</v>
      </c>
      <c r="I355" s="4">
        <f>IFERROR(VLOOKUP($C355,'C'!$A$1:$AA$1998,8,FALSE), "")</f>
        <v>0</v>
      </c>
      <c r="J355" s="4" t="str">
        <f>IFERROR(IF(VLOOKUP($C355,'C'!$A$1:$AA$1998,9,FALSE)=1,"&lt;",""),"")</f>
        <v/>
      </c>
      <c r="K355" s="4">
        <f>IFERROR(VLOOKUP($C355,'C'!$A$1:$AA$1998,11,FALSE),"")</f>
        <v>0</v>
      </c>
      <c r="L355" s="4" t="str">
        <f>IFERROR(IF(VLOOKUP($C355,'C'!$A$1:$AA$1998,12,FALSE)=1,"&lt;",""),"")</f>
        <v/>
      </c>
      <c r="M355" s="4">
        <f>IFERROR(VLOOKUP($C355,'C'!$A$1:$AA$1998,14,FALSE),"")</f>
        <v>0</v>
      </c>
      <c r="N355" s="4" t="str">
        <f>IFERROR(IF(VLOOKUP($C355,'C'!$A$1:$AA$1998,15,FALSE)=1,"&lt;",""),"")</f>
        <v/>
      </c>
      <c r="O355" s="4">
        <f>IFERROR(VLOOKUP($C355,'C'!$A$1:$AA$1998,17,FALSE),"")</f>
        <v>0</v>
      </c>
      <c r="P355" s="4" t="str">
        <f>IFERROR(IF(VLOOKUP($C355,'C'!$A$1:$AA$1998,18,FALSE)=1,"&lt;",""),"")</f>
        <v/>
      </c>
      <c r="T355" s="4">
        <f t="shared" si="274"/>
        <v>4.9000000000000007E-3</v>
      </c>
      <c r="U355" s="4" t="str">
        <f t="shared" si="275"/>
        <v>&lt;</v>
      </c>
      <c r="V355" s="4">
        <f t="shared" si="276"/>
        <v>1E-3</v>
      </c>
      <c r="W355" s="4" t="str">
        <f t="shared" si="277"/>
        <v>&lt;</v>
      </c>
      <c r="X355" s="4">
        <f t="shared" si="278"/>
        <v>0</v>
      </c>
      <c r="Y355" s="4" t="str">
        <f t="shared" si="279"/>
        <v/>
      </c>
      <c r="Z355" s="4">
        <f t="shared" si="280"/>
        <v>0</v>
      </c>
      <c r="AA355" s="4" t="str">
        <f t="shared" si="281"/>
        <v/>
      </c>
      <c r="AB355" s="4">
        <f t="shared" si="282"/>
        <v>0</v>
      </c>
      <c r="AC355" s="4" t="str">
        <f t="shared" si="283"/>
        <v/>
      </c>
      <c r="AD355" s="4">
        <f t="shared" si="284"/>
        <v>0</v>
      </c>
      <c r="AE355" s="4" t="str">
        <f t="shared" si="285"/>
        <v/>
      </c>
      <c r="AI355" s="14">
        <f t="shared" si="286"/>
        <v>0.01</v>
      </c>
      <c r="AO355" s="14">
        <f t="shared" si="287"/>
        <v>-1</v>
      </c>
      <c r="AP355" s="4">
        <f t="shared" si="288"/>
        <v>3.4300000000000003E-3</v>
      </c>
      <c r="AR355" s="14">
        <f t="shared" si="289"/>
        <v>-1</v>
      </c>
      <c r="AS355" s="4">
        <f t="shared" si="290"/>
        <v>6.9999999999999999E-4</v>
      </c>
      <c r="AU355" s="14">
        <f t="shared" si="291"/>
        <v>0</v>
      </c>
      <c r="AV355" s="4">
        <f t="shared" si="292"/>
        <v>0</v>
      </c>
      <c r="AX355" s="14">
        <f t="shared" si="293"/>
        <v>0</v>
      </c>
      <c r="AY355" s="4">
        <f t="shared" si="294"/>
        <v>0</v>
      </c>
      <c r="BA355" s="14">
        <f t="shared" si="295"/>
        <v>0</v>
      </c>
      <c r="BB355" s="4">
        <f t="shared" si="296"/>
        <v>0</v>
      </c>
      <c r="BD355" s="14">
        <f t="shared" si="297"/>
        <v>0</v>
      </c>
      <c r="BE355" s="4">
        <f t="shared" si="298"/>
        <v>0</v>
      </c>
      <c r="BJ355" s="4">
        <f t="shared" si="299"/>
        <v>-1</v>
      </c>
      <c r="BM355" s="4">
        <f t="shared" si="269"/>
        <v>-1</v>
      </c>
      <c r="BP355" s="4">
        <f t="shared" si="270"/>
        <v>-1</v>
      </c>
      <c r="BS355" s="4">
        <f t="shared" si="271"/>
        <v>-1</v>
      </c>
      <c r="BV355" s="4">
        <f t="shared" si="272"/>
        <v>-1</v>
      </c>
      <c r="BY355" s="4">
        <f t="shared" si="273"/>
        <v>-1</v>
      </c>
    </row>
    <row r="356" spans="1:77" x14ac:dyDescent="0.2">
      <c r="A356" s="4" t="s">
        <v>364</v>
      </c>
      <c r="B356" s="4">
        <v>5830</v>
      </c>
      <c r="C356" s="4" t="str">
        <f t="shared" si="268"/>
        <v>urn:immetingen:parameter:id:5830</v>
      </c>
      <c r="D356" s="4">
        <f>IFERROR(IF(VLOOKUP($C356,'C'!$A$1:$AA$1998,4,FALSE)=0,IF(VLOOKUP($C356,'C'!$A$1:$AA$1998,7,FALSE)=0,IF(VLOOKUP($C356,'C'!$A$1:$AA$1998,10,FALSE)=0,IF(VLOOKUP($C356,'C'!$A$1:$AA$1998,13,FALSE)=0,IF(VLOOKUP($C356,'C'!$A$1:$AA$1998,16,FALSE)=0,VLOOKUP($C356,'C'!$A$1:$AA$1998,19,FALSE),VLOOKUP($C356,'C'!$A$1:$AA$1998,16,FALSE)),VLOOKUP($C356,'C'!$A$1:$AA$1998,13,FALSE)),VLOOKUP($C356,'C'!$A$1:$AA$1998,10,FALSE)),VLOOKUP($C356,'C'!$A$1:$AA$1998,7,FALSE)),VLOOKUP($C356,'C'!$A$1:$AA$1998,4,FALSE)),"")</f>
        <v>79</v>
      </c>
      <c r="E356" s="4">
        <f>IFERROR(VLOOKUP($C356,'C'!$A$1:$AA$1998,2,FALSE),"")</f>
        <v>1</v>
      </c>
      <c r="F356" s="4" t="str">
        <f>IFERROR(IF(VLOOKUP($C356,'C'!$A$1:$AA$1998,3,FALSE)=1,"&lt;",""),"")</f>
        <v>&lt;</v>
      </c>
      <c r="G356" s="4">
        <f>IFERROR(VLOOKUP($C356,'C'!$A$1:$AA$1998,5,FALSE),"")</f>
        <v>1</v>
      </c>
      <c r="H356" s="4" t="str">
        <f>IFERROR(IF(VLOOKUP($C356,'C'!$A$1:$AA$1998,6,FALSE)=1,"&lt;",""),"")</f>
        <v>&lt;</v>
      </c>
      <c r="I356" s="4">
        <f>IFERROR(VLOOKUP($C356,'C'!$A$1:$AA$1998,8,FALSE), "")</f>
        <v>0</v>
      </c>
      <c r="J356" s="4" t="str">
        <f>IFERROR(IF(VLOOKUP($C356,'C'!$A$1:$AA$1998,9,FALSE)=1,"&lt;",""),"")</f>
        <v/>
      </c>
      <c r="K356" s="4">
        <f>IFERROR(VLOOKUP($C356,'C'!$A$1:$AA$1998,11,FALSE),"")</f>
        <v>0</v>
      </c>
      <c r="L356" s="4" t="str">
        <f>IFERROR(IF(VLOOKUP($C356,'C'!$A$1:$AA$1998,12,FALSE)=1,"&lt;",""),"")</f>
        <v/>
      </c>
      <c r="M356" s="4">
        <f>IFERROR(VLOOKUP($C356,'C'!$A$1:$AA$1998,14,FALSE),"")</f>
        <v>0</v>
      </c>
      <c r="N356" s="4" t="str">
        <f>IFERROR(IF(VLOOKUP($C356,'C'!$A$1:$AA$1998,15,FALSE)=1,"&lt;",""),"")</f>
        <v/>
      </c>
      <c r="O356" s="4">
        <f>IFERROR(VLOOKUP($C356,'C'!$A$1:$AA$1998,17,FALSE),"")</f>
        <v>0</v>
      </c>
      <c r="P356" s="4" t="str">
        <f>IFERROR(IF(VLOOKUP($C356,'C'!$A$1:$AA$1998,18,FALSE)=1,"&lt;",""),"")</f>
        <v/>
      </c>
      <c r="T356" s="4">
        <f t="shared" si="274"/>
        <v>1E-3</v>
      </c>
      <c r="U356" s="4" t="str">
        <f t="shared" si="275"/>
        <v>&lt;</v>
      </c>
      <c r="V356" s="4">
        <f t="shared" si="276"/>
        <v>1E-3</v>
      </c>
      <c r="W356" s="4" t="str">
        <f t="shared" si="277"/>
        <v>&lt;</v>
      </c>
      <c r="X356" s="4">
        <f t="shared" si="278"/>
        <v>0</v>
      </c>
      <c r="Y356" s="4" t="str">
        <f t="shared" si="279"/>
        <v/>
      </c>
      <c r="Z356" s="4">
        <f t="shared" si="280"/>
        <v>0</v>
      </c>
      <c r="AA356" s="4" t="str">
        <f t="shared" si="281"/>
        <v/>
      </c>
      <c r="AB356" s="4">
        <f t="shared" si="282"/>
        <v>0</v>
      </c>
      <c r="AC356" s="4" t="str">
        <f t="shared" si="283"/>
        <v/>
      </c>
      <c r="AD356" s="4">
        <f t="shared" si="284"/>
        <v>0</v>
      </c>
      <c r="AE356" s="4" t="str">
        <f t="shared" si="285"/>
        <v/>
      </c>
      <c r="AI356" s="14">
        <f t="shared" si="286"/>
        <v>0.01</v>
      </c>
      <c r="AO356" s="14">
        <f t="shared" si="287"/>
        <v>-1</v>
      </c>
      <c r="AP356" s="4">
        <f t="shared" si="288"/>
        <v>6.9999999999999999E-4</v>
      </c>
      <c r="AR356" s="14">
        <f t="shared" si="289"/>
        <v>-1</v>
      </c>
      <c r="AS356" s="4">
        <f t="shared" si="290"/>
        <v>6.9999999999999999E-4</v>
      </c>
      <c r="AU356" s="14">
        <f t="shared" si="291"/>
        <v>0</v>
      </c>
      <c r="AV356" s="4">
        <f t="shared" si="292"/>
        <v>0</v>
      </c>
      <c r="AX356" s="14">
        <f t="shared" si="293"/>
        <v>0</v>
      </c>
      <c r="AY356" s="4">
        <f t="shared" si="294"/>
        <v>0</v>
      </c>
      <c r="BA356" s="14">
        <f t="shared" si="295"/>
        <v>0</v>
      </c>
      <c r="BB356" s="4">
        <f t="shared" si="296"/>
        <v>0</v>
      </c>
      <c r="BD356" s="14">
        <f t="shared" si="297"/>
        <v>0</v>
      </c>
      <c r="BE356" s="4">
        <f t="shared" si="298"/>
        <v>0</v>
      </c>
      <c r="BJ356" s="4">
        <f t="shared" si="299"/>
        <v>-1</v>
      </c>
      <c r="BM356" s="4">
        <f t="shared" si="269"/>
        <v>-1</v>
      </c>
      <c r="BP356" s="4">
        <f t="shared" si="270"/>
        <v>-1</v>
      </c>
      <c r="BS356" s="4">
        <f t="shared" si="271"/>
        <v>-1</v>
      </c>
      <c r="BV356" s="4">
        <f t="shared" si="272"/>
        <v>-1</v>
      </c>
      <c r="BY356" s="4">
        <f t="shared" si="273"/>
        <v>-1</v>
      </c>
    </row>
    <row r="357" spans="1:77" x14ac:dyDescent="0.2">
      <c r="A357" s="4" t="s">
        <v>365</v>
      </c>
      <c r="B357" s="4">
        <v>5831</v>
      </c>
      <c r="C357" s="4" t="str">
        <f t="shared" si="268"/>
        <v>urn:immetingen:parameter:id:5831</v>
      </c>
      <c r="D357" s="4" t="str">
        <f>IFERROR(IF(VLOOKUP($C357,'C'!$A$1:$AA$1998,4,FALSE)=0,IF(VLOOKUP($C357,'C'!$A$1:$AA$1998,7,FALSE)=0,IF(VLOOKUP($C357,'C'!$A$1:$AA$1998,10,FALSE)=0,IF(VLOOKUP($C357,'C'!$A$1:$AA$1998,13,FALSE)=0,IF(VLOOKUP($C357,'C'!$A$1:$AA$1998,16,FALSE)=0,VLOOKUP($C357,'C'!$A$1:$AA$1998,19,FALSE),VLOOKUP($C357,'C'!$A$1:$AA$1998,16,FALSE)),VLOOKUP($C357,'C'!$A$1:$AA$1998,13,FALSE)),VLOOKUP($C357,'C'!$A$1:$AA$1998,10,FALSE)),VLOOKUP($C357,'C'!$A$1:$AA$1998,7,FALSE)),VLOOKUP($C357,'C'!$A$1:$AA$1998,4,FALSE)),"")</f>
        <v/>
      </c>
      <c r="E357" s="4" t="str">
        <f>IFERROR(VLOOKUP($C357,'C'!$A$1:$AA$1998,2,FALSE),"")</f>
        <v/>
      </c>
      <c r="F357" s="4" t="str">
        <f>IFERROR(IF(VLOOKUP($C357,'C'!$A$1:$AA$1998,3,FALSE)=1,"&lt;",""),"")</f>
        <v/>
      </c>
      <c r="G357" s="4" t="str">
        <f>IFERROR(VLOOKUP($C357,'C'!$A$1:$AA$1998,5,FALSE),"")</f>
        <v/>
      </c>
      <c r="H357" s="4" t="str">
        <f>IFERROR(IF(VLOOKUP($C357,'C'!$A$1:$AA$1998,6,FALSE)=1,"&lt;",""),"")</f>
        <v/>
      </c>
      <c r="I357" s="4" t="str">
        <f>IFERROR(VLOOKUP($C357,'C'!$A$1:$AA$1998,8,FALSE), "")</f>
        <v/>
      </c>
      <c r="J357" s="4" t="str">
        <f>IFERROR(IF(VLOOKUP($C357,'C'!$A$1:$AA$1998,9,FALSE)=1,"&lt;",""),"")</f>
        <v/>
      </c>
      <c r="K357" s="4" t="str">
        <f>IFERROR(VLOOKUP($C357,'C'!$A$1:$AA$1998,11,FALSE),"")</f>
        <v/>
      </c>
      <c r="L357" s="4" t="str">
        <f>IFERROR(IF(VLOOKUP($C357,'C'!$A$1:$AA$1998,12,FALSE)=1,"&lt;",""),"")</f>
        <v/>
      </c>
      <c r="M357" s="4" t="str">
        <f>IFERROR(VLOOKUP($C357,'C'!$A$1:$AA$1998,14,FALSE),"")</f>
        <v/>
      </c>
      <c r="N357" s="4" t="str">
        <f>IFERROR(IF(VLOOKUP($C357,'C'!$A$1:$AA$1998,15,FALSE)=1,"&lt;",""),"")</f>
        <v/>
      </c>
      <c r="O357" s="4" t="str">
        <f>IFERROR(VLOOKUP($C357,'C'!$A$1:$AA$1998,17,FALSE),"")</f>
        <v/>
      </c>
      <c r="P357" s="4" t="str">
        <f>IFERROR(IF(VLOOKUP($C357,'C'!$A$1:$AA$1998,18,FALSE)=1,"&lt;",""),"")</f>
        <v/>
      </c>
      <c r="T357" s="4" t="str">
        <f t="shared" si="274"/>
        <v/>
      </c>
      <c r="U357" s="4" t="str">
        <f t="shared" si="275"/>
        <v/>
      </c>
      <c r="V357" s="4" t="str">
        <f t="shared" si="276"/>
        <v/>
      </c>
      <c r="W357" s="4" t="str">
        <f t="shared" si="277"/>
        <v/>
      </c>
      <c r="X357" s="4" t="str">
        <f t="shared" si="278"/>
        <v/>
      </c>
      <c r="Y357" s="4" t="str">
        <f t="shared" si="279"/>
        <v/>
      </c>
      <c r="Z357" s="4" t="str">
        <f t="shared" si="280"/>
        <v/>
      </c>
      <c r="AA357" s="4" t="str">
        <f t="shared" si="281"/>
        <v/>
      </c>
      <c r="AB357" s="4" t="str">
        <f t="shared" si="282"/>
        <v/>
      </c>
      <c r="AC357" s="4" t="str">
        <f t="shared" si="283"/>
        <v/>
      </c>
      <c r="AD357" s="4" t="str">
        <f t="shared" si="284"/>
        <v/>
      </c>
      <c r="AE357" s="4" t="str">
        <f t="shared" si="285"/>
        <v/>
      </c>
      <c r="AI357" s="14">
        <f t="shared" si="286"/>
        <v>0.01</v>
      </c>
      <c r="AO357" s="14" t="str">
        <f t="shared" si="287"/>
        <v/>
      </c>
      <c r="AP357" s="4" t="str">
        <f t="shared" si="288"/>
        <v/>
      </c>
      <c r="AR357" s="14" t="str">
        <f t="shared" si="289"/>
        <v/>
      </c>
      <c r="AS357" s="4" t="str">
        <f t="shared" si="290"/>
        <v/>
      </c>
      <c r="AU357" s="14" t="str">
        <f t="shared" si="291"/>
        <v/>
      </c>
      <c r="AV357" s="4" t="str">
        <f t="shared" si="292"/>
        <v/>
      </c>
      <c r="AX357" s="14" t="str">
        <f t="shared" si="293"/>
        <v/>
      </c>
      <c r="AY357" s="4" t="str">
        <f t="shared" si="294"/>
        <v/>
      </c>
      <c r="BA357" s="14" t="str">
        <f t="shared" si="295"/>
        <v/>
      </c>
      <c r="BB357" s="4" t="str">
        <f t="shared" si="296"/>
        <v/>
      </c>
      <c r="BD357" s="14" t="str">
        <f t="shared" si="297"/>
        <v/>
      </c>
      <c r="BE357" s="4" t="str">
        <f t="shared" si="298"/>
        <v/>
      </c>
      <c r="BJ357" s="4" t="str">
        <f t="shared" si="299"/>
        <v/>
      </c>
      <c r="BM357" s="4" t="str">
        <f t="shared" si="269"/>
        <v/>
      </c>
      <c r="BP357" s="4" t="str">
        <f t="shared" si="270"/>
        <v/>
      </c>
      <c r="BS357" s="4" t="str">
        <f t="shared" si="271"/>
        <v/>
      </c>
      <c r="BV357" s="4" t="str">
        <f t="shared" si="272"/>
        <v/>
      </c>
      <c r="BY357" s="4" t="str">
        <f t="shared" si="273"/>
        <v/>
      </c>
    </row>
    <row r="358" spans="1:77" x14ac:dyDescent="0.2">
      <c r="A358" s="4" t="s">
        <v>366</v>
      </c>
      <c r="B358" s="4">
        <v>5937</v>
      </c>
      <c r="C358" s="4" t="str">
        <f t="shared" si="268"/>
        <v>urn:immetingen:parameter:id:5937</v>
      </c>
      <c r="D358" s="4" t="str">
        <f>IFERROR(IF(VLOOKUP($C358,'C'!$A$1:$AA$1998,4,FALSE)=0,IF(VLOOKUP($C358,'C'!$A$1:$AA$1998,7,FALSE)=0,IF(VLOOKUP($C358,'C'!$A$1:$AA$1998,10,FALSE)=0,IF(VLOOKUP($C358,'C'!$A$1:$AA$1998,13,FALSE)=0,IF(VLOOKUP($C358,'C'!$A$1:$AA$1998,16,FALSE)=0,VLOOKUP($C358,'C'!$A$1:$AA$1998,19,FALSE),VLOOKUP($C358,'C'!$A$1:$AA$1998,16,FALSE)),VLOOKUP($C358,'C'!$A$1:$AA$1998,13,FALSE)),VLOOKUP($C358,'C'!$A$1:$AA$1998,10,FALSE)),VLOOKUP($C358,'C'!$A$1:$AA$1998,7,FALSE)),VLOOKUP($C358,'C'!$A$1:$AA$1998,4,FALSE)),"")</f>
        <v/>
      </c>
      <c r="E358" s="4" t="str">
        <f>IFERROR(VLOOKUP($C358,'C'!$A$1:$AA$1998,2,FALSE),"")</f>
        <v/>
      </c>
      <c r="F358" s="4" t="str">
        <f>IFERROR(IF(VLOOKUP($C358,'C'!$A$1:$AA$1998,3,FALSE)=1,"&lt;",""),"")</f>
        <v/>
      </c>
      <c r="G358" s="4" t="str">
        <f>IFERROR(VLOOKUP($C358,'C'!$A$1:$AA$1998,5,FALSE),"")</f>
        <v/>
      </c>
      <c r="H358" s="4" t="str">
        <f>IFERROR(IF(VLOOKUP($C358,'C'!$A$1:$AA$1998,6,FALSE)=1,"&lt;",""),"")</f>
        <v/>
      </c>
      <c r="I358" s="4" t="str">
        <f>IFERROR(VLOOKUP($C358,'C'!$A$1:$AA$1998,8,FALSE), "")</f>
        <v/>
      </c>
      <c r="J358" s="4" t="str">
        <f>IFERROR(IF(VLOOKUP($C358,'C'!$A$1:$AA$1998,9,FALSE)=1,"&lt;",""),"")</f>
        <v/>
      </c>
      <c r="K358" s="4" t="str">
        <f>IFERROR(VLOOKUP($C358,'C'!$A$1:$AA$1998,11,FALSE),"")</f>
        <v/>
      </c>
      <c r="L358" s="4" t="str">
        <f>IFERROR(IF(VLOOKUP($C358,'C'!$A$1:$AA$1998,12,FALSE)=1,"&lt;",""),"")</f>
        <v/>
      </c>
      <c r="M358" s="4" t="str">
        <f>IFERROR(VLOOKUP($C358,'C'!$A$1:$AA$1998,14,FALSE),"")</f>
        <v/>
      </c>
      <c r="N358" s="4" t="str">
        <f>IFERROR(IF(VLOOKUP($C358,'C'!$A$1:$AA$1998,15,FALSE)=1,"&lt;",""),"")</f>
        <v/>
      </c>
      <c r="O358" s="4" t="str">
        <f>IFERROR(VLOOKUP($C358,'C'!$A$1:$AA$1998,17,FALSE),"")</f>
        <v/>
      </c>
      <c r="P358" s="4" t="str">
        <f>IFERROR(IF(VLOOKUP($C358,'C'!$A$1:$AA$1998,18,FALSE)=1,"&lt;",""),"")</f>
        <v/>
      </c>
      <c r="T358" s="4" t="str">
        <f t="shared" si="274"/>
        <v/>
      </c>
      <c r="U358" s="4" t="str">
        <f t="shared" si="275"/>
        <v/>
      </c>
      <c r="V358" s="4" t="str">
        <f t="shared" si="276"/>
        <v/>
      </c>
      <c r="W358" s="4" t="str">
        <f t="shared" si="277"/>
        <v/>
      </c>
      <c r="X358" s="4" t="str">
        <f t="shared" si="278"/>
        <v/>
      </c>
      <c r="Y358" s="4" t="str">
        <f t="shared" si="279"/>
        <v/>
      </c>
      <c r="Z358" s="4" t="str">
        <f t="shared" si="280"/>
        <v/>
      </c>
      <c r="AA358" s="4" t="str">
        <f t="shared" si="281"/>
        <v/>
      </c>
      <c r="AB358" s="4" t="str">
        <f t="shared" si="282"/>
        <v/>
      </c>
      <c r="AC358" s="4" t="str">
        <f t="shared" si="283"/>
        <v/>
      </c>
      <c r="AD358" s="4" t="str">
        <f t="shared" si="284"/>
        <v/>
      </c>
      <c r="AE358" s="4" t="str">
        <f t="shared" si="285"/>
        <v/>
      </c>
      <c r="AI358" s="14">
        <f t="shared" si="286"/>
        <v>0.01</v>
      </c>
      <c r="AO358" s="14" t="str">
        <f t="shared" si="287"/>
        <v/>
      </c>
      <c r="AP358" s="4" t="str">
        <f t="shared" si="288"/>
        <v/>
      </c>
      <c r="AR358" s="14" t="str">
        <f t="shared" si="289"/>
        <v/>
      </c>
      <c r="AS358" s="4" t="str">
        <f t="shared" si="290"/>
        <v/>
      </c>
      <c r="AU358" s="14" t="str">
        <f t="shared" si="291"/>
        <v/>
      </c>
      <c r="AV358" s="4" t="str">
        <f t="shared" si="292"/>
        <v/>
      </c>
      <c r="AX358" s="14" t="str">
        <f t="shared" si="293"/>
        <v/>
      </c>
      <c r="AY358" s="4" t="str">
        <f t="shared" si="294"/>
        <v/>
      </c>
      <c r="BA358" s="14" t="str">
        <f t="shared" si="295"/>
        <v/>
      </c>
      <c r="BB358" s="4" t="str">
        <f t="shared" si="296"/>
        <v/>
      </c>
      <c r="BD358" s="14" t="str">
        <f t="shared" si="297"/>
        <v/>
      </c>
      <c r="BE358" s="4" t="str">
        <f t="shared" si="298"/>
        <v/>
      </c>
      <c r="BJ358" s="4" t="str">
        <f t="shared" si="299"/>
        <v/>
      </c>
      <c r="BM358" s="4" t="str">
        <f t="shared" si="269"/>
        <v/>
      </c>
      <c r="BP358" s="4" t="str">
        <f t="shared" si="270"/>
        <v/>
      </c>
      <c r="BS358" s="4" t="str">
        <f t="shared" si="271"/>
        <v/>
      </c>
      <c r="BV358" s="4" t="str">
        <f t="shared" si="272"/>
        <v/>
      </c>
      <c r="BY358" s="4" t="str">
        <f t="shared" si="273"/>
        <v/>
      </c>
    </row>
    <row r="359" spans="1:77" x14ac:dyDescent="0.2">
      <c r="A359" s="4" t="s">
        <v>367</v>
      </c>
      <c r="B359" s="4">
        <v>5744</v>
      </c>
      <c r="C359" s="4" t="str">
        <f t="shared" si="268"/>
        <v>urn:immetingen:parameter:id:5744</v>
      </c>
      <c r="D359" s="4" t="str">
        <f>IFERROR(IF(VLOOKUP($C359,'C'!$A$1:$AA$1998,4,FALSE)=0,IF(VLOOKUP($C359,'C'!$A$1:$AA$1998,7,FALSE)=0,IF(VLOOKUP($C359,'C'!$A$1:$AA$1998,10,FALSE)=0,IF(VLOOKUP($C359,'C'!$A$1:$AA$1998,13,FALSE)=0,IF(VLOOKUP($C359,'C'!$A$1:$AA$1998,16,FALSE)=0,VLOOKUP($C359,'C'!$A$1:$AA$1998,19,FALSE),VLOOKUP($C359,'C'!$A$1:$AA$1998,16,FALSE)),VLOOKUP($C359,'C'!$A$1:$AA$1998,13,FALSE)),VLOOKUP($C359,'C'!$A$1:$AA$1998,10,FALSE)),VLOOKUP($C359,'C'!$A$1:$AA$1998,7,FALSE)),VLOOKUP($C359,'C'!$A$1:$AA$1998,4,FALSE)),"")</f>
        <v/>
      </c>
      <c r="E359" s="4" t="str">
        <f>IFERROR(VLOOKUP($C359,'C'!$A$1:$AA$1998,2,FALSE),"")</f>
        <v/>
      </c>
      <c r="F359" s="4" t="str">
        <f>IFERROR(IF(VLOOKUP($C359,'C'!$A$1:$AA$1998,3,FALSE)=1,"&lt;",""),"")</f>
        <v/>
      </c>
      <c r="G359" s="4" t="str">
        <f>IFERROR(VLOOKUP($C359,'C'!$A$1:$AA$1998,5,FALSE),"")</f>
        <v/>
      </c>
      <c r="H359" s="4" t="str">
        <f>IFERROR(IF(VLOOKUP($C359,'C'!$A$1:$AA$1998,6,FALSE)=1,"&lt;",""),"")</f>
        <v/>
      </c>
      <c r="I359" s="4" t="str">
        <f>IFERROR(VLOOKUP($C359,'C'!$A$1:$AA$1998,8,FALSE), "")</f>
        <v/>
      </c>
      <c r="J359" s="4" t="str">
        <f>IFERROR(IF(VLOOKUP($C359,'C'!$A$1:$AA$1998,9,FALSE)=1,"&lt;",""),"")</f>
        <v/>
      </c>
      <c r="K359" s="4" t="str">
        <f>IFERROR(VLOOKUP($C359,'C'!$A$1:$AA$1998,11,FALSE),"")</f>
        <v/>
      </c>
      <c r="L359" s="4" t="str">
        <f>IFERROR(IF(VLOOKUP($C359,'C'!$A$1:$AA$1998,12,FALSE)=1,"&lt;",""),"")</f>
        <v/>
      </c>
      <c r="M359" s="4" t="str">
        <f>IFERROR(VLOOKUP($C359,'C'!$A$1:$AA$1998,14,FALSE),"")</f>
        <v/>
      </c>
      <c r="N359" s="4" t="str">
        <f>IFERROR(IF(VLOOKUP($C359,'C'!$A$1:$AA$1998,15,FALSE)=1,"&lt;",""),"")</f>
        <v/>
      </c>
      <c r="O359" s="4" t="str">
        <f>IFERROR(VLOOKUP($C359,'C'!$A$1:$AA$1998,17,FALSE),"")</f>
        <v/>
      </c>
      <c r="P359" s="4" t="str">
        <f>IFERROR(IF(VLOOKUP($C359,'C'!$A$1:$AA$1998,18,FALSE)=1,"&lt;",""),"")</f>
        <v/>
      </c>
      <c r="T359" s="4" t="str">
        <f t="shared" si="274"/>
        <v/>
      </c>
      <c r="U359" s="4" t="str">
        <f t="shared" si="275"/>
        <v/>
      </c>
      <c r="V359" s="4" t="str">
        <f t="shared" si="276"/>
        <v/>
      </c>
      <c r="W359" s="4" t="str">
        <f t="shared" si="277"/>
        <v/>
      </c>
      <c r="X359" s="4" t="str">
        <f t="shared" si="278"/>
        <v/>
      </c>
      <c r="Y359" s="4" t="str">
        <f t="shared" si="279"/>
        <v/>
      </c>
      <c r="Z359" s="4" t="str">
        <f t="shared" si="280"/>
        <v/>
      </c>
      <c r="AA359" s="4" t="str">
        <f t="shared" si="281"/>
        <v/>
      </c>
      <c r="AB359" s="4" t="str">
        <f t="shared" si="282"/>
        <v/>
      </c>
      <c r="AC359" s="4" t="str">
        <f t="shared" si="283"/>
        <v/>
      </c>
      <c r="AD359" s="4" t="str">
        <f t="shared" si="284"/>
        <v/>
      </c>
      <c r="AE359" s="4" t="str">
        <f t="shared" si="285"/>
        <v/>
      </c>
      <c r="AI359" s="14">
        <f t="shared" si="286"/>
        <v>0.01</v>
      </c>
      <c r="AO359" s="14" t="str">
        <f t="shared" si="287"/>
        <v/>
      </c>
      <c r="AP359" s="4" t="str">
        <f t="shared" si="288"/>
        <v/>
      </c>
      <c r="AR359" s="14" t="str">
        <f t="shared" si="289"/>
        <v/>
      </c>
      <c r="AS359" s="4" t="str">
        <f t="shared" si="290"/>
        <v/>
      </c>
      <c r="AU359" s="14" t="str">
        <f t="shared" si="291"/>
        <v/>
      </c>
      <c r="AV359" s="4" t="str">
        <f t="shared" si="292"/>
        <v/>
      </c>
      <c r="AX359" s="14" t="str">
        <f t="shared" si="293"/>
        <v/>
      </c>
      <c r="AY359" s="4" t="str">
        <f t="shared" si="294"/>
        <v/>
      </c>
      <c r="BA359" s="14" t="str">
        <f t="shared" si="295"/>
        <v/>
      </c>
      <c r="BB359" s="4" t="str">
        <f t="shared" si="296"/>
        <v/>
      </c>
      <c r="BD359" s="14" t="str">
        <f t="shared" si="297"/>
        <v/>
      </c>
      <c r="BE359" s="4" t="str">
        <f t="shared" si="298"/>
        <v/>
      </c>
      <c r="BJ359" s="4" t="str">
        <f t="shared" si="299"/>
        <v/>
      </c>
      <c r="BM359" s="4" t="str">
        <f t="shared" si="269"/>
        <v/>
      </c>
      <c r="BP359" s="4" t="str">
        <f t="shared" si="270"/>
        <v/>
      </c>
      <c r="BS359" s="4" t="str">
        <f t="shared" si="271"/>
        <v/>
      </c>
      <c r="BV359" s="4" t="str">
        <f t="shared" si="272"/>
        <v/>
      </c>
      <c r="BY359" s="4" t="str">
        <f t="shared" si="273"/>
        <v/>
      </c>
    </row>
    <row r="360" spans="1:77" x14ac:dyDescent="0.2">
      <c r="A360" s="4" t="s">
        <v>368</v>
      </c>
      <c r="B360" s="4">
        <v>4446</v>
      </c>
      <c r="C360" s="4" t="str">
        <f t="shared" si="268"/>
        <v>urn:immetingen:parameter:id:4446</v>
      </c>
      <c r="D360" s="4">
        <f>IFERROR(IF(VLOOKUP($C360,'C'!$A$1:$AA$1998,4,FALSE)=0,IF(VLOOKUP($C360,'C'!$A$1:$AA$1998,7,FALSE)=0,IF(VLOOKUP($C360,'C'!$A$1:$AA$1998,10,FALSE)=0,IF(VLOOKUP($C360,'C'!$A$1:$AA$1998,13,FALSE)=0,IF(VLOOKUP($C360,'C'!$A$1:$AA$1998,16,FALSE)=0,VLOOKUP($C360,'C'!$A$1:$AA$1998,19,FALSE),VLOOKUP($C360,'C'!$A$1:$AA$1998,16,FALSE)),VLOOKUP($C360,'C'!$A$1:$AA$1998,13,FALSE)),VLOOKUP($C360,'C'!$A$1:$AA$1998,10,FALSE)),VLOOKUP($C360,'C'!$A$1:$AA$1998,7,FALSE)),VLOOKUP($C360,'C'!$A$1:$AA$1998,4,FALSE)),"")</f>
        <v>79</v>
      </c>
      <c r="E360" s="4">
        <f>IFERROR(VLOOKUP($C360,'C'!$A$1:$AA$1998,2,FALSE),"")</f>
        <v>2</v>
      </c>
      <c r="F360" s="4" t="str">
        <f>IFERROR(IF(VLOOKUP($C360,'C'!$A$1:$AA$1998,3,FALSE)=1,"&lt;",""),"")</f>
        <v>&lt;</v>
      </c>
      <c r="G360" s="4">
        <f>IFERROR(VLOOKUP($C360,'C'!$A$1:$AA$1998,5,FALSE),"")</f>
        <v>2</v>
      </c>
      <c r="H360" s="4" t="str">
        <f>IFERROR(IF(VLOOKUP($C360,'C'!$A$1:$AA$1998,6,FALSE)=1,"&lt;",""),"")</f>
        <v>&lt;</v>
      </c>
      <c r="I360" s="4">
        <f>IFERROR(VLOOKUP($C360,'C'!$A$1:$AA$1998,8,FALSE), "")</f>
        <v>0</v>
      </c>
      <c r="J360" s="4" t="str">
        <f>IFERROR(IF(VLOOKUP($C360,'C'!$A$1:$AA$1998,9,FALSE)=1,"&lt;",""),"")</f>
        <v/>
      </c>
      <c r="K360" s="4">
        <f>IFERROR(VLOOKUP($C360,'C'!$A$1:$AA$1998,11,FALSE),"")</f>
        <v>0</v>
      </c>
      <c r="L360" s="4" t="str">
        <f>IFERROR(IF(VLOOKUP($C360,'C'!$A$1:$AA$1998,12,FALSE)=1,"&lt;",""),"")</f>
        <v/>
      </c>
      <c r="M360" s="4">
        <f>IFERROR(VLOOKUP($C360,'C'!$A$1:$AA$1998,14,FALSE),"")</f>
        <v>0</v>
      </c>
      <c r="N360" s="4" t="str">
        <f>IFERROR(IF(VLOOKUP($C360,'C'!$A$1:$AA$1998,15,FALSE)=1,"&lt;",""),"")</f>
        <v/>
      </c>
      <c r="O360" s="4">
        <f>IFERROR(VLOOKUP($C360,'C'!$A$1:$AA$1998,17,FALSE),"")</f>
        <v>0</v>
      </c>
      <c r="P360" s="4" t="str">
        <f>IFERROR(IF(VLOOKUP($C360,'C'!$A$1:$AA$1998,18,FALSE)=1,"&lt;",""),"")</f>
        <v/>
      </c>
      <c r="T360" s="4">
        <f t="shared" si="274"/>
        <v>2E-3</v>
      </c>
      <c r="U360" s="4" t="str">
        <f t="shared" si="275"/>
        <v>&lt;</v>
      </c>
      <c r="V360" s="4">
        <f t="shared" si="276"/>
        <v>2E-3</v>
      </c>
      <c r="W360" s="4" t="str">
        <f t="shared" si="277"/>
        <v>&lt;</v>
      </c>
      <c r="X360" s="4">
        <f t="shared" si="278"/>
        <v>0</v>
      </c>
      <c r="Y360" s="4" t="str">
        <f t="shared" si="279"/>
        <v/>
      </c>
      <c r="Z360" s="4">
        <f t="shared" si="280"/>
        <v>0</v>
      </c>
      <c r="AA360" s="4" t="str">
        <f t="shared" si="281"/>
        <v/>
      </c>
      <c r="AB360" s="4">
        <f t="shared" si="282"/>
        <v>0</v>
      </c>
      <c r="AC360" s="4" t="str">
        <f t="shared" si="283"/>
        <v/>
      </c>
      <c r="AD360" s="4">
        <f t="shared" si="284"/>
        <v>0</v>
      </c>
      <c r="AE360" s="4" t="str">
        <f t="shared" si="285"/>
        <v/>
      </c>
      <c r="AI360" s="14">
        <f t="shared" si="286"/>
        <v>0.01</v>
      </c>
      <c r="AO360" s="14">
        <f t="shared" si="287"/>
        <v>-1</v>
      </c>
      <c r="AP360" s="4">
        <f t="shared" si="288"/>
        <v>1.4E-3</v>
      </c>
      <c r="AR360" s="14">
        <f t="shared" si="289"/>
        <v>-1</v>
      </c>
      <c r="AS360" s="4">
        <f t="shared" si="290"/>
        <v>1.4E-3</v>
      </c>
      <c r="AU360" s="14">
        <f t="shared" si="291"/>
        <v>0</v>
      </c>
      <c r="AV360" s="4">
        <f t="shared" si="292"/>
        <v>0</v>
      </c>
      <c r="AX360" s="14">
        <f t="shared" si="293"/>
        <v>0</v>
      </c>
      <c r="AY360" s="4">
        <f t="shared" si="294"/>
        <v>0</v>
      </c>
      <c r="BA360" s="14">
        <f t="shared" si="295"/>
        <v>0</v>
      </c>
      <c r="BB360" s="4">
        <f t="shared" si="296"/>
        <v>0</v>
      </c>
      <c r="BD360" s="14">
        <f t="shared" si="297"/>
        <v>0</v>
      </c>
      <c r="BE360" s="4">
        <f t="shared" si="298"/>
        <v>0</v>
      </c>
      <c r="BJ360" s="4">
        <f t="shared" si="299"/>
        <v>-1</v>
      </c>
      <c r="BM360" s="4">
        <f t="shared" si="269"/>
        <v>-1</v>
      </c>
      <c r="BP360" s="4">
        <f t="shared" si="270"/>
        <v>-1</v>
      </c>
      <c r="BS360" s="4">
        <f t="shared" si="271"/>
        <v>-1</v>
      </c>
      <c r="BV360" s="4">
        <f t="shared" si="272"/>
        <v>-1</v>
      </c>
      <c r="BY360" s="4">
        <f t="shared" si="273"/>
        <v>-1</v>
      </c>
    </row>
    <row r="361" spans="1:77" x14ac:dyDescent="0.2">
      <c r="A361" s="4" t="s">
        <v>369</v>
      </c>
      <c r="B361" s="4">
        <v>6001</v>
      </c>
      <c r="C361" s="4" t="str">
        <f t="shared" si="268"/>
        <v>urn:immetingen:parameter:id:6001</v>
      </c>
      <c r="D361" s="4" t="str">
        <f>IFERROR(IF(VLOOKUP($C361,'C'!$A$1:$AA$1998,4,FALSE)=0,IF(VLOOKUP($C361,'C'!$A$1:$AA$1998,7,FALSE)=0,IF(VLOOKUP($C361,'C'!$A$1:$AA$1998,10,FALSE)=0,IF(VLOOKUP($C361,'C'!$A$1:$AA$1998,13,FALSE)=0,IF(VLOOKUP($C361,'C'!$A$1:$AA$1998,16,FALSE)=0,VLOOKUP($C361,'C'!$A$1:$AA$1998,19,FALSE),VLOOKUP($C361,'C'!$A$1:$AA$1998,16,FALSE)),VLOOKUP($C361,'C'!$A$1:$AA$1998,13,FALSE)),VLOOKUP($C361,'C'!$A$1:$AA$1998,10,FALSE)),VLOOKUP($C361,'C'!$A$1:$AA$1998,7,FALSE)),VLOOKUP($C361,'C'!$A$1:$AA$1998,4,FALSE)),"")</f>
        <v/>
      </c>
      <c r="E361" s="4" t="str">
        <f>IFERROR(VLOOKUP($C361,'C'!$A$1:$AA$1998,2,FALSE),"")</f>
        <v/>
      </c>
      <c r="F361" s="4" t="str">
        <f>IFERROR(IF(VLOOKUP($C361,'C'!$A$1:$AA$1998,3,FALSE)=1,"&lt;",""),"")</f>
        <v/>
      </c>
      <c r="G361" s="4" t="str">
        <f>IFERROR(VLOOKUP($C361,'C'!$A$1:$AA$1998,5,FALSE),"")</f>
        <v/>
      </c>
      <c r="H361" s="4" t="str">
        <f>IFERROR(IF(VLOOKUP($C361,'C'!$A$1:$AA$1998,6,FALSE)=1,"&lt;",""),"")</f>
        <v/>
      </c>
      <c r="I361" s="4" t="str">
        <f>IFERROR(VLOOKUP($C361,'C'!$A$1:$AA$1998,8,FALSE), "")</f>
        <v/>
      </c>
      <c r="J361" s="4" t="str">
        <f>IFERROR(IF(VLOOKUP($C361,'C'!$A$1:$AA$1998,9,FALSE)=1,"&lt;",""),"")</f>
        <v/>
      </c>
      <c r="K361" s="4" t="str">
        <f>IFERROR(VLOOKUP($C361,'C'!$A$1:$AA$1998,11,FALSE),"")</f>
        <v/>
      </c>
      <c r="L361" s="4" t="str">
        <f>IFERROR(IF(VLOOKUP($C361,'C'!$A$1:$AA$1998,12,FALSE)=1,"&lt;",""),"")</f>
        <v/>
      </c>
      <c r="M361" s="4" t="str">
        <f>IFERROR(VLOOKUP($C361,'C'!$A$1:$AA$1998,14,FALSE),"")</f>
        <v/>
      </c>
      <c r="N361" s="4" t="str">
        <f>IFERROR(IF(VLOOKUP($C361,'C'!$A$1:$AA$1998,15,FALSE)=1,"&lt;",""),"")</f>
        <v/>
      </c>
      <c r="O361" s="4" t="str">
        <f>IFERROR(VLOOKUP($C361,'C'!$A$1:$AA$1998,17,FALSE),"")</f>
        <v/>
      </c>
      <c r="P361" s="4" t="str">
        <f>IFERROR(IF(VLOOKUP($C361,'C'!$A$1:$AA$1998,18,FALSE)=1,"&lt;",""),"")</f>
        <v/>
      </c>
      <c r="T361" s="4" t="str">
        <f t="shared" si="274"/>
        <v/>
      </c>
      <c r="U361" s="4" t="str">
        <f t="shared" si="275"/>
        <v/>
      </c>
      <c r="V361" s="4" t="str">
        <f t="shared" si="276"/>
        <v/>
      </c>
      <c r="W361" s="4" t="str">
        <f t="shared" si="277"/>
        <v/>
      </c>
      <c r="X361" s="4" t="str">
        <f t="shared" si="278"/>
        <v/>
      </c>
      <c r="Y361" s="4" t="str">
        <f t="shared" si="279"/>
        <v/>
      </c>
      <c r="Z361" s="4" t="str">
        <f t="shared" si="280"/>
        <v/>
      </c>
      <c r="AA361" s="4" t="str">
        <f t="shared" si="281"/>
        <v/>
      </c>
      <c r="AB361" s="4" t="str">
        <f t="shared" si="282"/>
        <v/>
      </c>
      <c r="AC361" s="4" t="str">
        <f t="shared" si="283"/>
        <v/>
      </c>
      <c r="AD361" s="4" t="str">
        <f t="shared" si="284"/>
        <v/>
      </c>
      <c r="AE361" s="4" t="str">
        <f t="shared" si="285"/>
        <v/>
      </c>
      <c r="AI361" s="14">
        <f t="shared" si="286"/>
        <v>0.01</v>
      </c>
      <c r="AO361" s="14" t="str">
        <f t="shared" si="287"/>
        <v/>
      </c>
      <c r="AP361" s="4" t="str">
        <f t="shared" si="288"/>
        <v/>
      </c>
      <c r="AR361" s="14" t="str">
        <f t="shared" si="289"/>
        <v/>
      </c>
      <c r="AS361" s="4" t="str">
        <f t="shared" si="290"/>
        <v/>
      </c>
      <c r="AU361" s="14" t="str">
        <f t="shared" si="291"/>
        <v/>
      </c>
      <c r="AV361" s="4" t="str">
        <f t="shared" si="292"/>
        <v/>
      </c>
      <c r="AX361" s="14" t="str">
        <f t="shared" si="293"/>
        <v/>
      </c>
      <c r="AY361" s="4" t="str">
        <f t="shared" si="294"/>
        <v/>
      </c>
      <c r="BA361" s="14" t="str">
        <f t="shared" si="295"/>
        <v/>
      </c>
      <c r="BB361" s="4" t="str">
        <f t="shared" si="296"/>
        <v/>
      </c>
      <c r="BD361" s="14" t="str">
        <f t="shared" si="297"/>
        <v/>
      </c>
      <c r="BE361" s="4" t="str">
        <f t="shared" si="298"/>
        <v/>
      </c>
      <c r="BJ361" s="4" t="str">
        <f t="shared" si="299"/>
        <v/>
      </c>
      <c r="BM361" s="4" t="str">
        <f t="shared" si="269"/>
        <v/>
      </c>
      <c r="BP361" s="4" t="str">
        <f t="shared" si="270"/>
        <v/>
      </c>
      <c r="BS361" s="4" t="str">
        <f t="shared" si="271"/>
        <v/>
      </c>
      <c r="BV361" s="4" t="str">
        <f t="shared" si="272"/>
        <v/>
      </c>
      <c r="BY361" s="4" t="str">
        <f t="shared" si="273"/>
        <v/>
      </c>
    </row>
    <row r="362" spans="1:77" x14ac:dyDescent="0.2">
      <c r="A362" s="4" t="s">
        <v>370</v>
      </c>
      <c r="B362" s="4">
        <v>5998</v>
      </c>
      <c r="C362" s="4" t="str">
        <f t="shared" si="268"/>
        <v>urn:immetingen:parameter:id:5998</v>
      </c>
      <c r="D362" s="4" t="str">
        <f>IFERROR(IF(VLOOKUP($C362,'C'!$A$1:$AA$1998,4,FALSE)=0,IF(VLOOKUP($C362,'C'!$A$1:$AA$1998,7,FALSE)=0,IF(VLOOKUP($C362,'C'!$A$1:$AA$1998,10,FALSE)=0,IF(VLOOKUP($C362,'C'!$A$1:$AA$1998,13,FALSE)=0,IF(VLOOKUP($C362,'C'!$A$1:$AA$1998,16,FALSE)=0,VLOOKUP($C362,'C'!$A$1:$AA$1998,19,FALSE),VLOOKUP($C362,'C'!$A$1:$AA$1998,16,FALSE)),VLOOKUP($C362,'C'!$A$1:$AA$1998,13,FALSE)),VLOOKUP($C362,'C'!$A$1:$AA$1998,10,FALSE)),VLOOKUP($C362,'C'!$A$1:$AA$1998,7,FALSE)),VLOOKUP($C362,'C'!$A$1:$AA$1998,4,FALSE)),"")</f>
        <v/>
      </c>
      <c r="E362" s="4" t="str">
        <f>IFERROR(VLOOKUP($C362,'C'!$A$1:$AA$1998,2,FALSE),"")</f>
        <v/>
      </c>
      <c r="F362" s="4" t="str">
        <f>IFERROR(IF(VLOOKUP($C362,'C'!$A$1:$AA$1998,3,FALSE)=1,"&lt;",""),"")</f>
        <v/>
      </c>
      <c r="G362" s="4" t="str">
        <f>IFERROR(VLOOKUP($C362,'C'!$A$1:$AA$1998,5,FALSE),"")</f>
        <v/>
      </c>
      <c r="H362" s="4" t="str">
        <f>IFERROR(IF(VLOOKUP($C362,'C'!$A$1:$AA$1998,6,FALSE)=1,"&lt;",""),"")</f>
        <v/>
      </c>
      <c r="I362" s="4" t="str">
        <f>IFERROR(VLOOKUP($C362,'C'!$A$1:$AA$1998,8,FALSE), "")</f>
        <v/>
      </c>
      <c r="J362" s="4" t="str">
        <f>IFERROR(IF(VLOOKUP($C362,'C'!$A$1:$AA$1998,9,FALSE)=1,"&lt;",""),"")</f>
        <v/>
      </c>
      <c r="K362" s="4" t="str">
        <f>IFERROR(VLOOKUP($C362,'C'!$A$1:$AA$1998,11,FALSE),"")</f>
        <v/>
      </c>
      <c r="L362" s="4" t="str">
        <f>IFERROR(IF(VLOOKUP($C362,'C'!$A$1:$AA$1998,12,FALSE)=1,"&lt;",""),"")</f>
        <v/>
      </c>
      <c r="M362" s="4" t="str">
        <f>IFERROR(VLOOKUP($C362,'C'!$A$1:$AA$1998,14,FALSE),"")</f>
        <v/>
      </c>
      <c r="N362" s="4" t="str">
        <f>IFERROR(IF(VLOOKUP($C362,'C'!$A$1:$AA$1998,15,FALSE)=1,"&lt;",""),"")</f>
        <v/>
      </c>
      <c r="O362" s="4" t="str">
        <f>IFERROR(VLOOKUP($C362,'C'!$A$1:$AA$1998,17,FALSE),"")</f>
        <v/>
      </c>
      <c r="P362" s="4" t="str">
        <f>IFERROR(IF(VLOOKUP($C362,'C'!$A$1:$AA$1998,18,FALSE)=1,"&lt;",""),"")</f>
        <v/>
      </c>
      <c r="T362" s="4" t="str">
        <f t="shared" si="274"/>
        <v/>
      </c>
      <c r="U362" s="4" t="str">
        <f t="shared" si="275"/>
        <v/>
      </c>
      <c r="V362" s="4" t="str">
        <f t="shared" si="276"/>
        <v/>
      </c>
      <c r="W362" s="4" t="str">
        <f t="shared" si="277"/>
        <v/>
      </c>
      <c r="X362" s="4" t="str">
        <f t="shared" si="278"/>
        <v/>
      </c>
      <c r="Y362" s="4" t="str">
        <f t="shared" si="279"/>
        <v/>
      </c>
      <c r="Z362" s="4" t="str">
        <f t="shared" si="280"/>
        <v/>
      </c>
      <c r="AA362" s="4" t="str">
        <f t="shared" si="281"/>
        <v/>
      </c>
      <c r="AB362" s="4" t="str">
        <f t="shared" si="282"/>
        <v/>
      </c>
      <c r="AC362" s="4" t="str">
        <f t="shared" si="283"/>
        <v/>
      </c>
      <c r="AD362" s="4" t="str">
        <f t="shared" si="284"/>
        <v/>
      </c>
      <c r="AE362" s="4" t="str">
        <f t="shared" si="285"/>
        <v/>
      </c>
      <c r="AI362" s="14">
        <f t="shared" si="286"/>
        <v>0.01</v>
      </c>
      <c r="AO362" s="14" t="str">
        <f t="shared" si="287"/>
        <v/>
      </c>
      <c r="AP362" s="4" t="str">
        <f t="shared" si="288"/>
        <v/>
      </c>
      <c r="AR362" s="14" t="str">
        <f t="shared" si="289"/>
        <v/>
      </c>
      <c r="AS362" s="4" t="str">
        <f t="shared" si="290"/>
        <v/>
      </c>
      <c r="AU362" s="14" t="str">
        <f t="shared" si="291"/>
        <v/>
      </c>
      <c r="AV362" s="4" t="str">
        <f t="shared" si="292"/>
        <v/>
      </c>
      <c r="AX362" s="14" t="str">
        <f t="shared" si="293"/>
        <v/>
      </c>
      <c r="AY362" s="4" t="str">
        <f t="shared" si="294"/>
        <v/>
      </c>
      <c r="BA362" s="14" t="str">
        <f t="shared" si="295"/>
        <v/>
      </c>
      <c r="BB362" s="4" t="str">
        <f t="shared" si="296"/>
        <v/>
      </c>
      <c r="BD362" s="14" t="str">
        <f t="shared" si="297"/>
        <v/>
      </c>
      <c r="BE362" s="4" t="str">
        <f t="shared" si="298"/>
        <v/>
      </c>
      <c r="BJ362" s="4" t="str">
        <f t="shared" si="299"/>
        <v/>
      </c>
      <c r="BM362" s="4" t="str">
        <f t="shared" si="269"/>
        <v/>
      </c>
      <c r="BP362" s="4" t="str">
        <f t="shared" si="270"/>
        <v/>
      </c>
      <c r="BS362" s="4" t="str">
        <f t="shared" si="271"/>
        <v/>
      </c>
      <c r="BV362" s="4" t="str">
        <f t="shared" si="272"/>
        <v/>
      </c>
      <c r="BY362" s="4" t="str">
        <f t="shared" si="273"/>
        <v/>
      </c>
    </row>
    <row r="363" spans="1:77" x14ac:dyDescent="0.2">
      <c r="A363" s="4" t="s">
        <v>371</v>
      </c>
      <c r="B363" s="4">
        <v>5741</v>
      </c>
      <c r="C363" s="4" t="str">
        <f t="shared" si="268"/>
        <v>urn:immetingen:parameter:id:5741</v>
      </c>
      <c r="D363" s="4" t="str">
        <f>IFERROR(IF(VLOOKUP($C363,'C'!$A$1:$AA$1998,4,FALSE)=0,IF(VLOOKUP($C363,'C'!$A$1:$AA$1998,7,FALSE)=0,IF(VLOOKUP($C363,'C'!$A$1:$AA$1998,10,FALSE)=0,IF(VLOOKUP($C363,'C'!$A$1:$AA$1998,13,FALSE)=0,IF(VLOOKUP($C363,'C'!$A$1:$AA$1998,16,FALSE)=0,VLOOKUP($C363,'C'!$A$1:$AA$1998,19,FALSE),VLOOKUP($C363,'C'!$A$1:$AA$1998,16,FALSE)),VLOOKUP($C363,'C'!$A$1:$AA$1998,13,FALSE)),VLOOKUP($C363,'C'!$A$1:$AA$1998,10,FALSE)),VLOOKUP($C363,'C'!$A$1:$AA$1998,7,FALSE)),VLOOKUP($C363,'C'!$A$1:$AA$1998,4,FALSE)),"")</f>
        <v/>
      </c>
      <c r="E363" s="4" t="str">
        <f>IFERROR(VLOOKUP($C363,'C'!$A$1:$AA$1998,2,FALSE),"")</f>
        <v/>
      </c>
      <c r="F363" s="4" t="str">
        <f>IFERROR(IF(VLOOKUP($C363,'C'!$A$1:$AA$1998,3,FALSE)=1,"&lt;",""),"")</f>
        <v/>
      </c>
      <c r="G363" s="4" t="str">
        <f>IFERROR(VLOOKUP($C363,'C'!$A$1:$AA$1998,5,FALSE),"")</f>
        <v/>
      </c>
      <c r="H363" s="4" t="str">
        <f>IFERROR(IF(VLOOKUP($C363,'C'!$A$1:$AA$1998,6,FALSE)=1,"&lt;",""),"")</f>
        <v/>
      </c>
      <c r="I363" s="4" t="str">
        <f>IFERROR(VLOOKUP($C363,'C'!$A$1:$AA$1998,8,FALSE), "")</f>
        <v/>
      </c>
      <c r="J363" s="4" t="str">
        <f>IFERROR(IF(VLOOKUP($C363,'C'!$A$1:$AA$1998,9,FALSE)=1,"&lt;",""),"")</f>
        <v/>
      </c>
      <c r="K363" s="4" t="str">
        <f>IFERROR(VLOOKUP($C363,'C'!$A$1:$AA$1998,11,FALSE),"")</f>
        <v/>
      </c>
      <c r="L363" s="4" t="str">
        <f>IFERROR(IF(VLOOKUP($C363,'C'!$A$1:$AA$1998,12,FALSE)=1,"&lt;",""),"")</f>
        <v/>
      </c>
      <c r="M363" s="4" t="str">
        <f>IFERROR(VLOOKUP($C363,'C'!$A$1:$AA$1998,14,FALSE),"")</f>
        <v/>
      </c>
      <c r="N363" s="4" t="str">
        <f>IFERROR(IF(VLOOKUP($C363,'C'!$A$1:$AA$1998,15,FALSE)=1,"&lt;",""),"")</f>
        <v/>
      </c>
      <c r="O363" s="4" t="str">
        <f>IFERROR(VLOOKUP($C363,'C'!$A$1:$AA$1998,17,FALSE),"")</f>
        <v/>
      </c>
      <c r="P363" s="4" t="str">
        <f>IFERROR(IF(VLOOKUP($C363,'C'!$A$1:$AA$1998,18,FALSE)=1,"&lt;",""),"")</f>
        <v/>
      </c>
      <c r="T363" s="4" t="str">
        <f t="shared" si="274"/>
        <v/>
      </c>
      <c r="U363" s="4" t="str">
        <f t="shared" si="275"/>
        <v/>
      </c>
      <c r="V363" s="4" t="str">
        <f t="shared" si="276"/>
        <v/>
      </c>
      <c r="W363" s="4" t="str">
        <f t="shared" si="277"/>
        <v/>
      </c>
      <c r="X363" s="4" t="str">
        <f t="shared" si="278"/>
        <v/>
      </c>
      <c r="Y363" s="4" t="str">
        <f t="shared" si="279"/>
        <v/>
      </c>
      <c r="Z363" s="4" t="str">
        <f t="shared" si="280"/>
        <v/>
      </c>
      <c r="AA363" s="4" t="str">
        <f t="shared" si="281"/>
        <v/>
      </c>
      <c r="AB363" s="4" t="str">
        <f t="shared" si="282"/>
        <v/>
      </c>
      <c r="AC363" s="4" t="str">
        <f t="shared" si="283"/>
        <v/>
      </c>
      <c r="AD363" s="4" t="str">
        <f t="shared" si="284"/>
        <v/>
      </c>
      <c r="AE363" s="4" t="str">
        <f t="shared" si="285"/>
        <v/>
      </c>
      <c r="AI363" s="14">
        <f t="shared" si="286"/>
        <v>0.01</v>
      </c>
      <c r="AO363" s="14" t="str">
        <f t="shared" si="287"/>
        <v/>
      </c>
      <c r="AP363" s="4" t="str">
        <f t="shared" si="288"/>
        <v/>
      </c>
      <c r="AR363" s="14" t="str">
        <f t="shared" si="289"/>
        <v/>
      </c>
      <c r="AS363" s="4" t="str">
        <f t="shared" si="290"/>
        <v/>
      </c>
      <c r="AU363" s="14" t="str">
        <f t="shared" si="291"/>
        <v/>
      </c>
      <c r="AV363" s="4" t="str">
        <f t="shared" si="292"/>
        <v/>
      </c>
      <c r="AX363" s="14" t="str">
        <f t="shared" si="293"/>
        <v/>
      </c>
      <c r="AY363" s="4" t="str">
        <f t="shared" si="294"/>
        <v/>
      </c>
      <c r="BA363" s="14" t="str">
        <f t="shared" si="295"/>
        <v/>
      </c>
      <c r="BB363" s="4" t="str">
        <f t="shared" si="296"/>
        <v/>
      </c>
      <c r="BD363" s="14" t="str">
        <f t="shared" si="297"/>
        <v/>
      </c>
      <c r="BE363" s="4" t="str">
        <f t="shared" si="298"/>
        <v/>
      </c>
      <c r="BJ363" s="4" t="str">
        <f t="shared" si="299"/>
        <v/>
      </c>
      <c r="BM363" s="4" t="str">
        <f t="shared" si="269"/>
        <v/>
      </c>
      <c r="BP363" s="4" t="str">
        <f t="shared" si="270"/>
        <v/>
      </c>
      <c r="BS363" s="4" t="str">
        <f t="shared" si="271"/>
        <v/>
      </c>
      <c r="BV363" s="4" t="str">
        <f t="shared" si="272"/>
        <v/>
      </c>
      <c r="BY363" s="4" t="str">
        <f t="shared" si="273"/>
        <v/>
      </c>
    </row>
    <row r="364" spans="1:77" x14ac:dyDescent="0.2">
      <c r="A364" s="4" t="s">
        <v>372</v>
      </c>
      <c r="B364" s="4">
        <v>5997</v>
      </c>
      <c r="C364" s="4" t="str">
        <f t="shared" si="268"/>
        <v>urn:immetingen:parameter:id:5997</v>
      </c>
      <c r="E364" s="4" t="str">
        <f>IFERROR(VLOOKUP($C364,'C'!$A$1:$AA$1998,2,FALSE),"")</f>
        <v/>
      </c>
      <c r="F364" s="4" t="str">
        <f>IFERROR(IF(VLOOKUP($C364,'C'!$A$1:$AA$1998,3,FALSE)=1,"&lt;",""),"")</f>
        <v/>
      </c>
      <c r="G364" s="4" t="str">
        <f>IFERROR(VLOOKUP($C364,'C'!$A$1:$AA$1998,5,FALSE),"")</f>
        <v/>
      </c>
      <c r="H364" s="4" t="str">
        <f>IFERROR(IF(VLOOKUP($C364,'C'!$A$1:$AA$1998,6,FALSE)=1,"&lt;",""),"")</f>
        <v/>
      </c>
      <c r="I364" s="4" t="str">
        <f>IFERROR(VLOOKUP($C364,'C'!$A$1:$AA$1998,8,FALSE), "")</f>
        <v/>
      </c>
      <c r="J364" s="4" t="str">
        <f>IFERROR(IF(VLOOKUP($C364,'C'!$A$1:$AA$1998,9,FALSE)=1,"&lt;",""),"")</f>
        <v/>
      </c>
      <c r="K364" s="4" t="str">
        <f>IFERROR(VLOOKUP($C364,'C'!$A$1:$AA$1998,11,FALSE),"")</f>
        <v/>
      </c>
      <c r="L364" s="4" t="str">
        <f>IFERROR(IF(VLOOKUP($C364,'C'!$A$1:$AA$1998,12,FALSE)=1,"&lt;",""),"")</f>
        <v/>
      </c>
      <c r="M364" s="4" t="str">
        <f>IFERROR(VLOOKUP($C364,'C'!$A$1:$AA$1998,14,FALSE),"")</f>
        <v/>
      </c>
      <c r="N364" s="4" t="str">
        <f>IFERROR(IF(VLOOKUP($C364,'C'!$A$1:$AA$1998,15,FALSE)=1,"&lt;",""),"")</f>
        <v/>
      </c>
      <c r="O364" s="4" t="str">
        <f>IFERROR(VLOOKUP($C364,'C'!$A$1:$AA$1998,17,FALSE),"")</f>
        <v/>
      </c>
      <c r="P364" s="4" t="str">
        <f>IFERROR(IF(VLOOKUP($C364,'C'!$A$1:$AA$1998,18,FALSE)=1,"&lt;",""),"")</f>
        <v/>
      </c>
      <c r="T364" s="4" t="str">
        <f t="shared" ref="T364" si="300">IF(E364="","",IF($D364=79,E364/1000,IF($D364=60,E364*1000,E364)))</f>
        <v/>
      </c>
      <c r="U364" s="4" t="str">
        <f t="shared" ref="U364" si="301">F364</f>
        <v/>
      </c>
      <c r="V364" s="4" t="str">
        <f t="shared" ref="V364" si="302">IF(G364="","",IF($D364=79,G364/1000,IF($D364=60,G364*1000,G364)))</f>
        <v/>
      </c>
      <c r="W364" s="4" t="str">
        <f t="shared" ref="W364" si="303">H364</f>
        <v/>
      </c>
      <c r="X364" s="4" t="str">
        <f t="shared" ref="X364" si="304">IF(I364="","",IF($D364=79,I364/1000,IF($D364=60,I364*1000,I364)))</f>
        <v/>
      </c>
      <c r="Y364" s="4" t="str">
        <f t="shared" ref="Y364" si="305">J364</f>
        <v/>
      </c>
      <c r="Z364" s="4" t="str">
        <f t="shared" ref="Z364" si="306">IF(K364="","",IF($D364=79,K364/1000,IF($D364=60,K364*1000,K364)))</f>
        <v/>
      </c>
      <c r="AA364" s="4" t="str">
        <f t="shared" ref="AA364" si="307">L364</f>
        <v/>
      </c>
      <c r="AB364" s="4" t="str">
        <f t="shared" ref="AB364" si="308">IF(M364="","",IF($D364=79,M364/1000,IF($D364=60,M364*1000,M364)))</f>
        <v/>
      </c>
      <c r="AC364" s="4" t="str">
        <f t="shared" ref="AC364" si="309">N364</f>
        <v/>
      </c>
      <c r="AD364" s="4" t="str">
        <f t="shared" ref="AD364" si="310">IF(O364="","",IF($D364=79,O364/1000,IF($D364=60,O364*1000,O364)))</f>
        <v/>
      </c>
      <c r="AE364" s="4" t="str">
        <f t="shared" ref="AE364" si="311">P364</f>
        <v/>
      </c>
      <c r="AI364" s="14">
        <f t="shared" si="286"/>
        <v>0.01</v>
      </c>
      <c r="AO364" s="14" t="str">
        <f t="shared" si="287"/>
        <v/>
      </c>
      <c r="AP364" s="4" t="str">
        <f t="shared" si="288"/>
        <v/>
      </c>
      <c r="AR364" s="14" t="str">
        <f t="shared" si="289"/>
        <v/>
      </c>
      <c r="AS364" s="4" t="str">
        <f t="shared" si="290"/>
        <v/>
      </c>
      <c r="AU364" s="14" t="str">
        <f t="shared" si="291"/>
        <v/>
      </c>
      <c r="AV364" s="4" t="str">
        <f t="shared" si="292"/>
        <v/>
      </c>
      <c r="AX364" s="14" t="str">
        <f t="shared" si="293"/>
        <v/>
      </c>
      <c r="AY364" s="4" t="str">
        <f t="shared" si="294"/>
        <v/>
      </c>
      <c r="BA364" s="14" t="str">
        <f t="shared" si="295"/>
        <v/>
      </c>
      <c r="BB364" s="4" t="str">
        <f t="shared" si="296"/>
        <v/>
      </c>
      <c r="BD364" s="14" t="str">
        <f t="shared" si="297"/>
        <v/>
      </c>
      <c r="BE364" s="4" t="str">
        <f t="shared" si="298"/>
        <v/>
      </c>
      <c r="BJ364" s="4" t="str">
        <f t="shared" si="299"/>
        <v/>
      </c>
      <c r="BM364" s="4" t="str">
        <f t="shared" si="269"/>
        <v/>
      </c>
      <c r="BP364" s="4" t="str">
        <f t="shared" si="270"/>
        <v/>
      </c>
      <c r="BS364" s="4" t="str">
        <f t="shared" si="271"/>
        <v/>
      </c>
      <c r="BV364" s="4" t="str">
        <f t="shared" si="272"/>
        <v/>
      </c>
      <c r="BY364" s="4" t="str">
        <f t="shared" si="273"/>
        <v/>
      </c>
    </row>
    <row r="365" spans="1:77" x14ac:dyDescent="0.2">
      <c r="A365" s="4" t="s">
        <v>1805</v>
      </c>
      <c r="B365" s="4">
        <v>90001</v>
      </c>
      <c r="C365" s="4" t="str">
        <f t="shared" si="268"/>
        <v>urn:immetingen:parameter:id:90001</v>
      </c>
      <c r="D365" s="4" t="str">
        <f>IFERROR(IF(VLOOKUP($C365,'C'!$A$1:$AA$1998,4,FALSE)=0,IF(VLOOKUP($C365,'C'!$A$1:$AA$1998,7,FALSE)=0,IF(VLOOKUP($C365,'C'!$A$1:$AA$1998,10,FALSE)=0,IF(VLOOKUP($C365,'C'!$A$1:$AA$1998,13,FALSE)=0,IF(VLOOKUP($C365,'C'!$A$1:$AA$1998,16,FALSE)=0,VLOOKUP($C365,'C'!$A$1:$AA$1998,19,FALSE),VLOOKUP($C365,'C'!$A$1:$AA$1998,16,FALSE)),VLOOKUP($C365,'C'!$A$1:$AA$1998,13,FALSE)),VLOOKUP($C365,'C'!$A$1:$AA$1998,10,FALSE)),VLOOKUP($C365,'C'!$A$1:$AA$1998,7,FALSE)),VLOOKUP($C365,'C'!$A$1:$AA$1998,4,FALSE)),"")</f>
        <v/>
      </c>
      <c r="E365" s="14">
        <f>IF(F365="&lt;",AP365,IF(ISERROR(IF(F365="",AO365,SUM(E331:E336,E338:E342,E346:E351)))=TRUE,"",IF(F365="",AO365,SUM(E331:E336,E338:E342,E353))))</f>
        <v>0</v>
      </c>
      <c r="F365" s="14" t="str">
        <f>IF(COUNTIF(F331:F336,"")+COUNTIF(F338:F342,"")+COUNTIF(F346:F351,"")+COUNTIF(F353,"")=0,"&lt;","")</f>
        <v/>
      </c>
      <c r="G365" s="14">
        <f>IF(H365="&lt;",AR365,IF(ISERROR(IF(H365="",AQ365,SUM(G331:G336,G338:G342,G346:G351)))=TRUE,"",IF(H365="",AQ365,SUM(G331:G336,G338:G342,G353))))</f>
        <v>0</v>
      </c>
      <c r="H365" s="14" t="str">
        <f>IF(COUNTIF(H331:H336,"")+COUNTIF(H338:H342,"")+COUNTIF(H346:H351,"")+COUNTIF(H353,"")=0,"&lt;","")</f>
        <v/>
      </c>
      <c r="I365" s="14">
        <f>IF(J365="&lt;",AT365,IF(ISERROR(IF(J365="",AS365,SUM(I331:I336,I338:I342,I346:I351)))=TRUE,"",IF(J365="",AS365,SUM(I331:I336,I338:I342,I353))))</f>
        <v>0</v>
      </c>
      <c r="J365" s="14" t="str">
        <f>IF(COUNTIF(J331:J336,"")+COUNTIF(J338:J342,"")+COUNTIF(J346:J351,"")+COUNTIF(J353,"")=0,"&lt;","")</f>
        <v/>
      </c>
      <c r="K365" s="14">
        <f>IF(L365="&lt;",AV365,IF(ISERROR(IF(L365="",AU365,SUM(K331:K336,K338:K342,K346:K351)))=TRUE,"",IF(L365="",AU365,SUM(K331:K336,K338:K342,K353))))</f>
        <v>0</v>
      </c>
      <c r="L365" s="14" t="str">
        <f>IF(COUNTIF(L331:L336,"")+COUNTIF(L338:L342,"")+COUNTIF(L346:L351,"")+COUNTIF(L353,"")=0,"&lt;","")</f>
        <v/>
      </c>
      <c r="M365" s="14">
        <f>IF(N365="&lt;",AX365,IF(ISERROR(IF(N365="",AW365,SUM(M331:M336,M338:M342,M346:M351)))=TRUE,"",IF(N365="",AW365,SUM(M331:M336,M338:M342,M353))))</f>
        <v>0</v>
      </c>
      <c r="N365" s="14" t="str">
        <f>IF(COUNTIF(N331:N336,"")+COUNTIF(N338:N342,"")+COUNTIF(N346:N351,"")+COUNTIF(N353,"")=0,"&lt;","")</f>
        <v/>
      </c>
      <c r="O365" s="14">
        <f>IF(P365="&lt;",AZ365,IF(ISERROR(IF(P365="",AY365,SUM(O331:O336,O338:O342,O346:O351)))=TRUE,"",IF(P365="",AY365,SUM(O331:O336,O338:O342,O353))))</f>
        <v>0</v>
      </c>
      <c r="P365" s="14" t="str">
        <f>IF(COUNTIF(P331:P336,"")+COUNTIF(P338:P342,"")+COUNTIF(P346:P351,"")+COUNTIF(P353,"")=0,"&lt;","")</f>
        <v/>
      </c>
      <c r="T365" s="4">
        <f t="shared" si="274"/>
        <v>0</v>
      </c>
      <c r="U365" s="4" t="str">
        <f t="shared" si="275"/>
        <v/>
      </c>
      <c r="V365" s="4">
        <f t="shared" si="276"/>
        <v>0</v>
      </c>
      <c r="W365" s="4" t="str">
        <f t="shared" si="277"/>
        <v/>
      </c>
      <c r="X365" s="4">
        <f t="shared" si="278"/>
        <v>0</v>
      </c>
      <c r="Y365" s="4" t="str">
        <f t="shared" si="279"/>
        <v/>
      </c>
      <c r="Z365" s="4">
        <f t="shared" si="280"/>
        <v>0</v>
      </c>
      <c r="AA365" s="4" t="str">
        <f t="shared" si="281"/>
        <v/>
      </c>
      <c r="AB365" s="4">
        <f t="shared" si="282"/>
        <v>0</v>
      </c>
      <c r="AC365" s="4" t="str">
        <f t="shared" si="283"/>
        <v/>
      </c>
      <c r="AD365" s="4">
        <f t="shared" si="284"/>
        <v>0</v>
      </c>
      <c r="AE365" s="4" t="str">
        <f t="shared" si="285"/>
        <v/>
      </c>
      <c r="AI365" s="18"/>
      <c r="AO365" s="13"/>
      <c r="AP365" s="13"/>
      <c r="AR365" s="13"/>
      <c r="AS365" s="13"/>
      <c r="AV365" s="13"/>
      <c r="BJ365" s="4">
        <f t="shared" si="299"/>
        <v>-1</v>
      </c>
      <c r="BM365" s="4">
        <f t="shared" si="269"/>
        <v>-1</v>
      </c>
      <c r="BP365" s="4">
        <f t="shared" si="270"/>
        <v>-1</v>
      </c>
      <c r="BS365" s="4">
        <f t="shared" si="271"/>
        <v>-1</v>
      </c>
      <c r="BV365" s="4">
        <f t="shared" si="272"/>
        <v>-1</v>
      </c>
      <c r="BY365" s="4">
        <f t="shared" si="273"/>
        <v>-1</v>
      </c>
    </row>
    <row r="366" spans="1:77" x14ac:dyDescent="0.2">
      <c r="A366" s="4" t="s">
        <v>1806</v>
      </c>
      <c r="B366" s="4">
        <v>90002</v>
      </c>
      <c r="C366" s="4" t="str">
        <f t="shared" si="268"/>
        <v>urn:immetingen:parameter:id:90002</v>
      </c>
      <c r="D366" s="4" t="str">
        <f>IFERROR(IF(VLOOKUP($C366,'C'!$A$1:$AA$1998,4,FALSE)=0,IF(VLOOKUP($C366,'C'!$A$1:$AA$1998,7,FALSE)=0,IF(VLOOKUP($C366,'C'!$A$1:$AA$1998,10,FALSE)=0,IF(VLOOKUP($C366,'C'!$A$1:$AA$1998,13,FALSE)=0,IF(VLOOKUP($C366,'C'!$A$1:$AA$1998,16,FALSE)=0,VLOOKUP($C366,'C'!$A$1:$AA$1998,19,FALSE),VLOOKUP($C366,'C'!$A$1:$AA$1998,16,FALSE)),VLOOKUP($C366,'C'!$A$1:$AA$1998,13,FALSE)),VLOOKUP($C366,'C'!$A$1:$AA$1998,10,FALSE)),VLOOKUP($C366,'C'!$A$1:$AA$1998,7,FALSE)),VLOOKUP($C366,'C'!$A$1:$AA$1998,4,FALSE)),"")</f>
        <v/>
      </c>
      <c r="E366" s="14">
        <f>IF(F304="&lt;",SUM(E331:E334,E338:E349,E353:E362),AO366)</f>
        <v>0.14230000000000004</v>
      </c>
      <c r="F366" s="14" t="str">
        <f>IF(COUNTIF(F331:F334,"")+COUNTIF(F338:F349,"")+COUNTIF(F353:F362,"")=0,"&lt;","")</f>
        <v/>
      </c>
      <c r="G366" s="14">
        <f>IF(H304="&lt;",SUM(G331:G334,G338:G349,G353:G362),AR366)</f>
        <v>2.5249999999999988E-2</v>
      </c>
      <c r="H366" s="14" t="str">
        <f>IF(COUNTIF(H331:H334,"")+COUNTIF(H338:H349,"")+COUNTIF(H353:H362,"")=0,"&lt;","")</f>
        <v/>
      </c>
      <c r="I366" s="14">
        <f>IF(J304="&lt;",SUM(I331:I334,I338:I349,I353:I362),AU366)</f>
        <v>0</v>
      </c>
      <c r="J366" s="14" t="str">
        <f>IF(COUNTIF(J331:J334,"")+COUNTIF(J338:J349,"")+COUNTIF(J353:J362,"")=0,"&lt;","")</f>
        <v/>
      </c>
      <c r="K366" s="14">
        <f>IF(L304="&lt;",SUM(K331:K334,K338:K349,K353:K362),AX366)</f>
        <v>0</v>
      </c>
      <c r="L366" s="14" t="str">
        <f>IF(COUNTIF(L331:L334,"")+COUNTIF(L338:L349,"")+COUNTIF(L353:L362,"")=0,"&lt;","")</f>
        <v/>
      </c>
      <c r="M366" s="14">
        <f>IF(N304="&lt;",SUM(M331:M334,M338:M349,M353:M362),BA366)</f>
        <v>0</v>
      </c>
      <c r="N366" s="14" t="str">
        <f>IF(COUNTIF(N331:N334,"")+COUNTIF(N338:N349,"")+COUNTIF(N353:N362,"")=0,"&lt;","")</f>
        <v/>
      </c>
      <c r="O366" s="14">
        <f>IF(P304="&lt;",SUM(O331:O334,O338:O349,O353:O362),BD366)</f>
        <v>0</v>
      </c>
      <c r="P366" s="14" t="str">
        <f>IF(COUNTIF(P331:P334,"")+COUNTIF(P338:P349,"")+COUNTIF(P353:P362,"")=0,"&lt;","")</f>
        <v/>
      </c>
      <c r="T366" s="4">
        <f t="shared" si="274"/>
        <v>0.14230000000000004</v>
      </c>
      <c r="U366" s="4" t="str">
        <f t="shared" si="275"/>
        <v/>
      </c>
      <c r="V366" s="4">
        <f t="shared" si="276"/>
        <v>2.5249999999999988E-2</v>
      </c>
      <c r="W366" s="4" t="str">
        <f t="shared" si="277"/>
        <v/>
      </c>
      <c r="X366" s="4">
        <f t="shared" si="278"/>
        <v>0</v>
      </c>
      <c r="Y366" s="4" t="str">
        <f t="shared" si="279"/>
        <v/>
      </c>
      <c r="Z366" s="4">
        <f t="shared" si="280"/>
        <v>0</v>
      </c>
      <c r="AA366" s="4" t="str">
        <f t="shared" si="281"/>
        <v/>
      </c>
      <c r="AB366" s="4">
        <f t="shared" si="282"/>
        <v>0</v>
      </c>
      <c r="AC366" s="4" t="str">
        <f t="shared" si="283"/>
        <v/>
      </c>
      <c r="AD366" s="4">
        <f t="shared" si="284"/>
        <v>0</v>
      </c>
      <c r="AE366" s="4" t="str">
        <f t="shared" si="285"/>
        <v/>
      </c>
      <c r="AI366" s="18"/>
      <c r="AO366" s="64">
        <f>IF(ISNA(T331)=FALSE,IF(AP366=0,SUM(T331:T334,T338:T349,T353:T362),AP366),"")</f>
        <v>0.14230000000000004</v>
      </c>
      <c r="AP366" s="64">
        <f>SUM(AP331:AP334,AP338:AP349,AP353:AP362)</f>
        <v>0.14230000000000004</v>
      </c>
      <c r="AR366" s="64">
        <f>IF(ISNA(V331)=FALSE,IF(AS366=0,SUM(V331:V334,V338:V349,V353:V362),AS366),"")</f>
        <v>2.5249999999999988E-2</v>
      </c>
      <c r="AS366" s="64">
        <f>SUM(AS331:AS334,AS338:AS349,AS353:AS362)</f>
        <v>2.5249999999999988E-2</v>
      </c>
      <c r="AU366" s="64">
        <f>IF(ISNA(X331)=FALSE,IF(AV366=0,SUM(X331:X334,X338:X349,X353:X362),AV366),"")</f>
        <v>0</v>
      </c>
      <c r="AV366" s="64">
        <f>SUM(AV331:AV334,AV338:AV349,AV353:AV362)</f>
        <v>0</v>
      </c>
      <c r="AX366" s="64">
        <f>IF(ISNA(Z331)=FALSE,IF(AY366=0,SUM(Z331:Z334,Z338:Z349,Z353:Z362),AY366),"")</f>
        <v>0</v>
      </c>
      <c r="AY366" s="64">
        <f>SUM(AY331:AY334,AY338:AY349,AY353:AY362)</f>
        <v>0</v>
      </c>
      <c r="BA366" s="64">
        <f>IF(ISNA(AB331)=FALSE,IF(BB366=0,SUM(AB331:AB334,AB338:AB349,AB353:AB362),BB366),"")</f>
        <v>0</v>
      </c>
      <c r="BB366" s="64">
        <f>SUM(BB331:BB334,BB338:BB349,BB353:BB362)</f>
        <v>0</v>
      </c>
      <c r="BD366" s="64">
        <f>IF(ISNA(AD331)=FALSE,IF(BE366=0,SUM(AD331:AD334,AD338:AD349,AD353:AD362),BE366),"")</f>
        <v>0</v>
      </c>
      <c r="BE366" s="64">
        <f>SUM(BE331:BE334,BE338:BE349,BE353:BE362)</f>
        <v>0</v>
      </c>
      <c r="BJ366" s="4">
        <f t="shared" si="299"/>
        <v>0.14230000000000004</v>
      </c>
      <c r="BM366" s="4">
        <f t="shared" si="269"/>
        <v>2.5249999999999988E-2</v>
      </c>
      <c r="BP366" s="4">
        <f t="shared" si="270"/>
        <v>-1</v>
      </c>
      <c r="BS366" s="4">
        <f t="shared" si="271"/>
        <v>-1</v>
      </c>
      <c r="BV366" s="4">
        <f t="shared" si="272"/>
        <v>-1</v>
      </c>
      <c r="BY366" s="4">
        <f t="shared" si="273"/>
        <v>-1</v>
      </c>
    </row>
    <row r="367" spans="1:77" x14ac:dyDescent="0.2">
      <c r="AI367" s="18"/>
      <c r="AO367" s="4">
        <f t="shared" ref="AO367:AO374" si="312">IF(T367="",T367,IF(AND(U367="&lt;",T367&lt;=$AI367),-1,(IF(U367="&lt;",0.7*T367,T367))))</f>
        <v>0</v>
      </c>
      <c r="AP367" s="13"/>
      <c r="BJ367" s="4">
        <f t="shared" si="299"/>
        <v>-1</v>
      </c>
      <c r="BM367" s="4">
        <f t="shared" si="269"/>
        <v>-1</v>
      </c>
      <c r="BP367" s="4">
        <f t="shared" si="270"/>
        <v>-1</v>
      </c>
      <c r="BS367" s="4">
        <f t="shared" si="271"/>
        <v>-1</v>
      </c>
      <c r="BV367" s="4">
        <f t="shared" si="272"/>
        <v>-1</v>
      </c>
      <c r="BY367" s="4">
        <f t="shared" si="273"/>
        <v>-1</v>
      </c>
    </row>
    <row r="368" spans="1:77" x14ac:dyDescent="0.2">
      <c r="A368" s="4" t="s">
        <v>1807</v>
      </c>
      <c r="B368" s="4">
        <v>313</v>
      </c>
      <c r="C368" s="4" t="str">
        <f t="shared" si="268"/>
        <v>urn:immetingen:parameter:id:313</v>
      </c>
      <c r="D368" s="4" t="str">
        <f>IFERROR(IF(VLOOKUP($C368,'C'!$A$1:$AA$1998,4,FALSE)=0,IF(VLOOKUP($C368,'C'!$A$1:$AA$1998,7,FALSE)=0,IF(VLOOKUP($C368,'C'!$A$1:$AA$1998,10,FALSE)=0,IF(VLOOKUP($C368,'C'!$A$1:$AA$1998,13,FALSE)=0,IF(VLOOKUP($C368,'C'!$A$1:$AA$1998,16,FALSE)=0,VLOOKUP($C368,'C'!$A$1:$AA$1998,19,FALSE),VLOOKUP($C368,'C'!$A$1:$AA$1998,16,FALSE)),VLOOKUP($C368,'C'!$A$1:$AA$1998,13,FALSE)),VLOOKUP($C368,'C'!$A$1:$AA$1998,10,FALSE)),VLOOKUP($C368,'C'!$A$1:$AA$1998,7,FALSE)),VLOOKUP($C368,'C'!$A$1:$AA$1998,4,FALSE)),"")</f>
        <v/>
      </c>
      <c r="E368" s="4" t="str">
        <f>IFERROR(VLOOKUP($C368,'C'!$A$1:$AA$1998,2,FALSE),"")</f>
        <v/>
      </c>
      <c r="F368" s="4" t="str">
        <f>IFERROR(IF(VLOOKUP($C368,'C'!$A$1:$AA$1998,3,FALSE)=1,"&lt;",""),"")</f>
        <v/>
      </c>
      <c r="G368" s="4" t="str">
        <f>IFERROR(VLOOKUP($C368,'C'!$A$1:$AA$1998,5,FALSE),"")</f>
        <v/>
      </c>
      <c r="H368" s="4" t="str">
        <f>IFERROR(IF(VLOOKUP($C368,'C'!$A$1:$AA$1998,6,FALSE)=1,"&lt;",""),"")</f>
        <v/>
      </c>
      <c r="I368" s="4" t="str">
        <f>IFERROR(VLOOKUP($C368,'C'!$A$1:$AA$1998,8,FALSE), "")</f>
        <v/>
      </c>
      <c r="J368" s="4" t="str">
        <f>IFERROR(IF(VLOOKUP($C368,'C'!$A$1:$AA$1998,9,FALSE)=1,"&lt;",""),"")</f>
        <v/>
      </c>
      <c r="K368" s="4" t="str">
        <f>IFERROR(VLOOKUP($C368,'C'!$A$1:$AA$1998,11,FALSE),"")</f>
        <v/>
      </c>
      <c r="L368" s="4" t="str">
        <f>IFERROR(IF(VLOOKUP($C368,'C'!$A$1:$AA$1998,12,FALSE)=1,"&lt;",""),"")</f>
        <v/>
      </c>
      <c r="M368" s="4" t="str">
        <f>IFERROR(VLOOKUP($C368,'C'!$A$1:$AA$1998,14,FALSE),"")</f>
        <v/>
      </c>
      <c r="N368" s="4" t="str">
        <f>IFERROR(IF(VLOOKUP($C368,'C'!$A$1:$AA$1998,15,FALSE)=1,"&lt;",""),"")</f>
        <v/>
      </c>
      <c r="O368" s="4" t="str">
        <f>IFERROR(VLOOKUP($C368,'C'!$A$1:$AA$1998,17,FALSE),"")</f>
        <v/>
      </c>
      <c r="P368" s="4" t="str">
        <f>IFERROR(IF(VLOOKUP($C368,'C'!$A$1:$AA$1998,18,FALSE)=1,"&lt;",""),"")</f>
        <v/>
      </c>
      <c r="T368" s="4" t="str">
        <f t="shared" si="274"/>
        <v/>
      </c>
      <c r="U368" s="4" t="str">
        <f t="shared" si="275"/>
        <v/>
      </c>
      <c r="V368" s="4" t="str">
        <f t="shared" si="276"/>
        <v/>
      </c>
      <c r="W368" s="4" t="str">
        <f t="shared" si="277"/>
        <v/>
      </c>
      <c r="X368" s="4" t="str">
        <f t="shared" si="278"/>
        <v/>
      </c>
      <c r="Y368" s="4" t="str">
        <f t="shared" si="279"/>
        <v/>
      </c>
      <c r="Z368" s="4" t="str">
        <f t="shared" si="280"/>
        <v/>
      </c>
      <c r="AA368" s="4" t="str">
        <f t="shared" si="281"/>
        <v/>
      </c>
      <c r="AB368" s="4" t="str">
        <f t="shared" si="282"/>
        <v/>
      </c>
      <c r="AC368" s="4" t="str">
        <f t="shared" si="283"/>
        <v/>
      </c>
      <c r="AD368" s="4" t="str">
        <f t="shared" si="284"/>
        <v/>
      </c>
      <c r="AE368" s="4" t="str">
        <f t="shared" si="285"/>
        <v/>
      </c>
      <c r="AI368" s="4">
        <f>IFERROR(IF(VLOOKUP(B368,E!$B$1:$AZ$300,16,FALSE)=0,1000000,VLOOKUP(B368,E!$B$1:$AZ$300,16,FALSE)),1000000)</f>
        <v>1000000000</v>
      </c>
      <c r="AO368" s="4" t="str">
        <f t="shared" si="312"/>
        <v/>
      </c>
      <c r="AR368" s="4" t="str">
        <f t="shared" ref="AR368" si="313">IF(V368="",V368,IF(AND(W368="&lt;",V368&lt;=$AI368),-1,(IF(W368="&lt;",0.7*V368,V368))))</f>
        <v/>
      </c>
      <c r="AU368" s="4" t="str">
        <f t="shared" ref="AU368" si="314">IF(X368="",X368,IF(AND(Y368="&lt;",X368&lt;=$AI368),-1,(IF(Y368="&lt;",0.7*X368,X368))))</f>
        <v/>
      </c>
      <c r="AX368" s="4" t="str">
        <f t="shared" ref="AX368" si="315">IF(Z368="",Z368,IF(AND(AA368="&lt;",Z368&lt;=$AI368),-1,(IF(AA368="&lt;",0.7*Z368,Z368))))</f>
        <v/>
      </c>
      <c r="BA368" s="4" t="str">
        <f t="shared" ref="BA368" si="316">IF(AB368="",AB368,IF(AND(AC368="&lt;",AB368&lt;=$AI368),-1,(IF(AC368="&lt;",0.7*AB368,AB368))))</f>
        <v/>
      </c>
      <c r="BD368" s="4" t="str">
        <f t="shared" ref="BD368" si="317">IF(AD368="",AD368,IF(AND(AE368="&lt;",AD368&lt;=$AI368),-1,(IF(AE368="&lt;",0.7*AD368,AD368))))</f>
        <v/>
      </c>
      <c r="BJ368" s="4" t="str">
        <f t="shared" si="299"/>
        <v/>
      </c>
      <c r="BM368" s="4" t="str">
        <f t="shared" si="269"/>
        <v/>
      </c>
      <c r="BP368" s="4" t="str">
        <f t="shared" si="270"/>
        <v/>
      </c>
      <c r="BS368" s="4" t="str">
        <f t="shared" si="271"/>
        <v/>
      </c>
      <c r="BV368" s="4" t="str">
        <f t="shared" si="272"/>
        <v/>
      </c>
      <c r="BY368" s="4" t="str">
        <f t="shared" si="273"/>
        <v/>
      </c>
    </row>
    <row r="369" spans="1:77" x14ac:dyDescent="0.2">
      <c r="A369" s="4" t="s">
        <v>1808</v>
      </c>
      <c r="B369" s="4">
        <v>542</v>
      </c>
      <c r="C369" s="4" t="str">
        <f t="shared" si="268"/>
        <v>urn:immetingen:parameter:id:542</v>
      </c>
      <c r="D369" s="4" t="str">
        <f>IFERROR(IF(VLOOKUP($C369,'C'!$A$1:$AA$1998,4,FALSE)=0,IF(VLOOKUP($C369,'C'!$A$1:$AA$1998,7,FALSE)=0,IF(VLOOKUP($C369,'C'!$A$1:$AA$1998,10,FALSE)=0,IF(VLOOKUP($C369,'C'!$A$1:$AA$1998,13,FALSE)=0,IF(VLOOKUP($C369,'C'!$A$1:$AA$1998,16,FALSE)=0,VLOOKUP($C369,'C'!$A$1:$AA$1998,19,FALSE),VLOOKUP($C369,'C'!$A$1:$AA$1998,16,FALSE)),VLOOKUP($C369,'C'!$A$1:$AA$1998,13,FALSE)),VLOOKUP($C369,'C'!$A$1:$AA$1998,10,FALSE)),VLOOKUP($C369,'C'!$A$1:$AA$1998,7,FALSE)),VLOOKUP($C369,'C'!$A$1:$AA$1998,4,FALSE)),"")</f>
        <v/>
      </c>
      <c r="E369" s="4" t="str">
        <f>IFERROR(VLOOKUP($C369,'C'!$A$1:$AA$1998,2,FALSE),"")</f>
        <v/>
      </c>
      <c r="F369" s="4" t="str">
        <f>IFERROR(IF(VLOOKUP($C369,'C'!$A$1:$AA$1998,3,FALSE)=1,"&lt;",""),"")</f>
        <v/>
      </c>
      <c r="G369" s="4" t="str">
        <f>IFERROR(VLOOKUP($C369,'C'!$A$1:$AA$1998,5,FALSE),"")</f>
        <v/>
      </c>
      <c r="H369" s="4" t="str">
        <f>IFERROR(IF(VLOOKUP($C369,'C'!$A$1:$AA$1998,6,FALSE)=1,"&lt;",""),"")</f>
        <v/>
      </c>
      <c r="I369" s="4" t="str">
        <f>IFERROR(VLOOKUP($C369,'C'!$A$1:$AA$1998,8,FALSE), "")</f>
        <v/>
      </c>
      <c r="J369" s="4" t="str">
        <f>IFERROR(IF(VLOOKUP($C369,'C'!$A$1:$AA$1998,9,FALSE)=1,"&lt;",""),"")</f>
        <v/>
      </c>
      <c r="K369" s="4" t="str">
        <f>IFERROR(VLOOKUP($C369,'C'!$A$1:$AA$1998,11,FALSE),"")</f>
        <v/>
      </c>
      <c r="L369" s="4" t="str">
        <f>IFERROR(IF(VLOOKUP($C369,'C'!$A$1:$AA$1998,12,FALSE)=1,"&lt;",""),"")</f>
        <v/>
      </c>
      <c r="M369" s="4" t="str">
        <f>IFERROR(VLOOKUP($C369,'C'!$A$1:$AA$1998,14,FALSE),"")</f>
        <v/>
      </c>
      <c r="N369" s="4" t="str">
        <f>IFERROR(IF(VLOOKUP($C369,'C'!$A$1:$AA$1998,15,FALSE)=1,"&lt;",""),"")</f>
        <v/>
      </c>
      <c r="O369" s="4" t="str">
        <f>IFERROR(VLOOKUP($C369,'C'!$A$1:$AA$1998,17,FALSE),"")</f>
        <v/>
      </c>
      <c r="P369" s="4" t="str">
        <f>IFERROR(IF(VLOOKUP($C369,'C'!$A$1:$AA$1998,18,FALSE)=1,"&lt;",""),"")</f>
        <v/>
      </c>
      <c r="T369" s="4" t="str">
        <f t="shared" si="274"/>
        <v/>
      </c>
      <c r="U369" s="4" t="str">
        <f t="shared" si="275"/>
        <v/>
      </c>
      <c r="V369" s="4" t="str">
        <f t="shared" si="276"/>
        <v/>
      </c>
      <c r="W369" s="4" t="str">
        <f t="shared" si="277"/>
        <v/>
      </c>
      <c r="X369" s="4" t="str">
        <f t="shared" si="278"/>
        <v/>
      </c>
      <c r="Y369" s="4" t="str">
        <f t="shared" si="279"/>
        <v/>
      </c>
      <c r="Z369" s="4" t="str">
        <f t="shared" si="280"/>
        <v/>
      </c>
      <c r="AA369" s="4" t="str">
        <f t="shared" si="281"/>
        <v/>
      </c>
      <c r="AB369" s="4" t="str">
        <f t="shared" si="282"/>
        <v/>
      </c>
      <c r="AC369" s="4" t="str">
        <f t="shared" si="283"/>
        <v/>
      </c>
      <c r="AD369" s="4" t="str">
        <f t="shared" si="284"/>
        <v/>
      </c>
      <c r="AE369" s="4" t="str">
        <f t="shared" si="285"/>
        <v/>
      </c>
      <c r="AI369" s="4">
        <f>IFERROR(IF(VLOOKUP(B369,E!$B$1:$AZ$300,16,FALSE)=0,1000000,VLOOKUP(B369,E!$B$1:$AZ$300,16,FALSE)),1000000)</f>
        <v>1000000000</v>
      </c>
      <c r="AO369" s="4" t="str">
        <f t="shared" si="312"/>
        <v/>
      </c>
      <c r="AR369" s="4" t="str">
        <f t="shared" ref="AR369:AR374" si="318">IF(V369="",V369,IF(AND(W369="&lt;",V369&lt;=$AI369),-1,(IF(W369="&lt;",0.7*V369,V369))))</f>
        <v/>
      </c>
      <c r="AU369" s="4" t="str">
        <f t="shared" ref="AU369:AU374" si="319">IF(X369="",X369,IF(AND(Y369="&lt;",X369&lt;=$AI369),-1,(IF(Y369="&lt;",0.7*X369,X369))))</f>
        <v/>
      </c>
      <c r="AX369" s="4" t="str">
        <f t="shared" ref="AX369:AX374" si="320">IF(Z369="",Z369,IF(AND(AA369="&lt;",Z369&lt;=$AI369),-1,(IF(AA369="&lt;",0.7*Z369,Z369))))</f>
        <v/>
      </c>
      <c r="BA369" s="4" t="str">
        <f t="shared" ref="BA369:BA374" si="321">IF(AB369="",AB369,IF(AND(AC369="&lt;",AB369&lt;=$AI369),-1,(IF(AC369="&lt;",0.7*AB369,AB369))))</f>
        <v/>
      </c>
      <c r="BD369" s="4" t="str">
        <f t="shared" ref="BD369:BD374" si="322">IF(AD369="",AD369,IF(AND(AE369="&lt;",AD369&lt;=$AI369),-1,(IF(AE369="&lt;",0.7*AD369,AD369))))</f>
        <v/>
      </c>
      <c r="BJ369" s="4" t="str">
        <f t="shared" si="299"/>
        <v/>
      </c>
      <c r="BM369" s="4" t="str">
        <f t="shared" si="269"/>
        <v/>
      </c>
      <c r="BP369" s="4" t="str">
        <f t="shared" si="270"/>
        <v/>
      </c>
      <c r="BS369" s="4" t="str">
        <f t="shared" si="271"/>
        <v/>
      </c>
      <c r="BV369" s="4" t="str">
        <f t="shared" si="272"/>
        <v/>
      </c>
      <c r="BY369" s="4" t="str">
        <f t="shared" si="273"/>
        <v/>
      </c>
    </row>
    <row r="370" spans="1:77" x14ac:dyDescent="0.2">
      <c r="A370" s="4" t="s">
        <v>1809</v>
      </c>
      <c r="B370" s="4">
        <v>1451</v>
      </c>
      <c r="C370" s="4" t="str">
        <f t="shared" si="268"/>
        <v>urn:immetingen:parameter:id:1451</v>
      </c>
      <c r="D370" s="4" t="str">
        <f>IFERROR(IF(VLOOKUP($C370,'C'!$A$1:$AA$1998,4,FALSE)=0,IF(VLOOKUP($C370,'C'!$A$1:$AA$1998,7,FALSE)=0,IF(VLOOKUP($C370,'C'!$A$1:$AA$1998,10,FALSE)=0,IF(VLOOKUP($C370,'C'!$A$1:$AA$1998,13,FALSE)=0,IF(VLOOKUP($C370,'C'!$A$1:$AA$1998,16,FALSE)=0,VLOOKUP($C370,'C'!$A$1:$AA$1998,19,FALSE),VLOOKUP($C370,'C'!$A$1:$AA$1998,16,FALSE)),VLOOKUP($C370,'C'!$A$1:$AA$1998,13,FALSE)),VLOOKUP($C370,'C'!$A$1:$AA$1998,10,FALSE)),VLOOKUP($C370,'C'!$A$1:$AA$1998,7,FALSE)),VLOOKUP($C370,'C'!$A$1:$AA$1998,4,FALSE)),"")</f>
        <v/>
      </c>
      <c r="E370" s="4" t="str">
        <f>IFERROR(VLOOKUP($C370,'C'!$A$1:$AA$1998,2,FALSE),"")</f>
        <v/>
      </c>
      <c r="F370" s="4" t="str">
        <f>IFERROR(IF(VLOOKUP($C370,'C'!$A$1:$AA$1998,3,FALSE)=1,"&lt;",""),"")</f>
        <v/>
      </c>
      <c r="G370" s="4" t="str">
        <f>IFERROR(VLOOKUP($C370,'C'!$A$1:$AA$1998,5,FALSE),"")</f>
        <v/>
      </c>
      <c r="H370" s="4" t="str">
        <f>IFERROR(IF(VLOOKUP($C370,'C'!$A$1:$AA$1998,6,FALSE)=1,"&lt;",""),"")</f>
        <v/>
      </c>
      <c r="I370" s="4" t="str">
        <f>IFERROR(VLOOKUP($C370,'C'!$A$1:$AA$1998,8,FALSE), "")</f>
        <v/>
      </c>
      <c r="J370" s="4" t="str">
        <f>IFERROR(IF(VLOOKUP($C370,'C'!$A$1:$AA$1998,9,FALSE)=1,"&lt;",""),"")</f>
        <v/>
      </c>
      <c r="K370" s="4" t="str">
        <f>IFERROR(VLOOKUP($C370,'C'!$A$1:$AA$1998,11,FALSE),"")</f>
        <v/>
      </c>
      <c r="L370" s="4" t="str">
        <f>IFERROR(IF(VLOOKUP($C370,'C'!$A$1:$AA$1998,12,FALSE)=1,"&lt;",""),"")</f>
        <v/>
      </c>
      <c r="M370" s="4" t="str">
        <f>IFERROR(VLOOKUP($C370,'C'!$A$1:$AA$1998,14,FALSE),"")</f>
        <v/>
      </c>
      <c r="N370" s="4" t="str">
        <f>IFERROR(IF(VLOOKUP($C370,'C'!$A$1:$AA$1998,15,FALSE)=1,"&lt;",""),"")</f>
        <v/>
      </c>
      <c r="O370" s="4" t="str">
        <f>IFERROR(VLOOKUP($C370,'C'!$A$1:$AA$1998,17,FALSE),"")</f>
        <v/>
      </c>
      <c r="P370" s="4" t="str">
        <f>IFERROR(IF(VLOOKUP($C370,'C'!$A$1:$AA$1998,18,FALSE)=1,"&lt;",""),"")</f>
        <v/>
      </c>
      <c r="T370" s="4" t="str">
        <f t="shared" si="274"/>
        <v/>
      </c>
      <c r="U370" s="4" t="str">
        <f t="shared" si="275"/>
        <v/>
      </c>
      <c r="V370" s="4" t="str">
        <f t="shared" si="276"/>
        <v/>
      </c>
      <c r="W370" s="4" t="str">
        <f t="shared" si="277"/>
        <v/>
      </c>
      <c r="X370" s="4" t="str">
        <f t="shared" si="278"/>
        <v/>
      </c>
      <c r="Y370" s="4" t="str">
        <f t="shared" si="279"/>
        <v/>
      </c>
      <c r="Z370" s="4" t="str">
        <f t="shared" si="280"/>
        <v/>
      </c>
      <c r="AA370" s="4" t="str">
        <f t="shared" si="281"/>
        <v/>
      </c>
      <c r="AB370" s="4" t="str">
        <f t="shared" si="282"/>
        <v/>
      </c>
      <c r="AC370" s="4" t="str">
        <f t="shared" si="283"/>
        <v/>
      </c>
      <c r="AD370" s="4" t="str">
        <f t="shared" si="284"/>
        <v/>
      </c>
      <c r="AE370" s="4" t="str">
        <f t="shared" si="285"/>
        <v/>
      </c>
      <c r="AI370" s="4">
        <f>IFERROR(IF(VLOOKUP(B370,E!$B$1:$AZ$300,16,FALSE)=0,1000000,VLOOKUP(B370,E!$B$1:$AZ$300,16,FALSE)),1000000)</f>
        <v>1000000000</v>
      </c>
      <c r="AO370" s="4" t="str">
        <f t="shared" si="312"/>
        <v/>
      </c>
      <c r="AR370" s="4" t="str">
        <f t="shared" si="318"/>
        <v/>
      </c>
      <c r="AU370" s="4" t="str">
        <f t="shared" si="319"/>
        <v/>
      </c>
      <c r="AX370" s="4" t="str">
        <f t="shared" si="320"/>
        <v/>
      </c>
      <c r="BA370" s="4" t="str">
        <f t="shared" si="321"/>
        <v/>
      </c>
      <c r="BD370" s="4" t="str">
        <f t="shared" si="322"/>
        <v/>
      </c>
      <c r="BJ370" s="4" t="str">
        <f t="shared" si="299"/>
        <v/>
      </c>
      <c r="BM370" s="4" t="str">
        <f t="shared" si="269"/>
        <v/>
      </c>
      <c r="BP370" s="4" t="str">
        <f t="shared" si="270"/>
        <v/>
      </c>
      <c r="BS370" s="4" t="str">
        <f t="shared" si="271"/>
        <v/>
      </c>
      <c r="BV370" s="4" t="str">
        <f t="shared" si="272"/>
        <v/>
      </c>
      <c r="BY370" s="4" t="str">
        <f t="shared" si="273"/>
        <v/>
      </c>
    </row>
    <row r="371" spans="1:77" x14ac:dyDescent="0.2">
      <c r="A371" s="4" t="s">
        <v>1810</v>
      </c>
      <c r="B371" s="4">
        <v>1544</v>
      </c>
      <c r="C371" s="4" t="str">
        <f t="shared" si="268"/>
        <v>urn:immetingen:parameter:id:1544</v>
      </c>
      <c r="D371" s="4" t="str">
        <f>IFERROR(IF(VLOOKUP($C371,'C'!$A$1:$AA$1998,4,FALSE)=0,IF(VLOOKUP($C371,'C'!$A$1:$AA$1998,7,FALSE)=0,IF(VLOOKUP($C371,'C'!$A$1:$AA$1998,10,FALSE)=0,IF(VLOOKUP($C371,'C'!$A$1:$AA$1998,13,FALSE)=0,IF(VLOOKUP($C371,'C'!$A$1:$AA$1998,16,FALSE)=0,VLOOKUP($C371,'C'!$A$1:$AA$1998,19,FALSE),VLOOKUP($C371,'C'!$A$1:$AA$1998,16,FALSE)),VLOOKUP($C371,'C'!$A$1:$AA$1998,13,FALSE)),VLOOKUP($C371,'C'!$A$1:$AA$1998,10,FALSE)),VLOOKUP($C371,'C'!$A$1:$AA$1998,7,FALSE)),VLOOKUP($C371,'C'!$A$1:$AA$1998,4,FALSE)),"")</f>
        <v/>
      </c>
      <c r="E371" s="4" t="str">
        <f>IFERROR(VLOOKUP($C371,'C'!$A$1:$AA$1998,2,FALSE),"")</f>
        <v/>
      </c>
      <c r="F371" s="4" t="str">
        <f>IFERROR(IF(VLOOKUP($C371,'C'!$A$1:$AA$1998,3,FALSE)=1,"&lt;",""),"")</f>
        <v/>
      </c>
      <c r="G371" s="4" t="str">
        <f>IFERROR(VLOOKUP($C371,'C'!$A$1:$AA$1998,5,FALSE),"")</f>
        <v/>
      </c>
      <c r="H371" s="4" t="str">
        <f>IFERROR(IF(VLOOKUP($C371,'C'!$A$1:$AA$1998,6,FALSE)=1,"&lt;",""),"")</f>
        <v/>
      </c>
      <c r="I371" s="4" t="str">
        <f>IFERROR(VLOOKUP($C371,'C'!$A$1:$AA$1998,8,FALSE), "")</f>
        <v/>
      </c>
      <c r="J371" s="4" t="str">
        <f>IFERROR(IF(VLOOKUP($C371,'C'!$A$1:$AA$1998,9,FALSE)=1,"&lt;",""),"")</f>
        <v/>
      </c>
      <c r="K371" s="4" t="str">
        <f>IFERROR(VLOOKUP($C371,'C'!$A$1:$AA$1998,11,FALSE),"")</f>
        <v/>
      </c>
      <c r="L371" s="4" t="str">
        <f>IFERROR(IF(VLOOKUP($C371,'C'!$A$1:$AA$1998,12,FALSE)=1,"&lt;",""),"")</f>
        <v/>
      </c>
      <c r="M371" s="4" t="str">
        <f>IFERROR(VLOOKUP($C371,'C'!$A$1:$AA$1998,14,FALSE),"")</f>
        <v/>
      </c>
      <c r="N371" s="4" t="str">
        <f>IFERROR(IF(VLOOKUP($C371,'C'!$A$1:$AA$1998,15,FALSE)=1,"&lt;",""),"")</f>
        <v/>
      </c>
      <c r="O371" s="4" t="str">
        <f>IFERROR(VLOOKUP($C371,'C'!$A$1:$AA$1998,17,FALSE),"")</f>
        <v/>
      </c>
      <c r="P371" s="4" t="str">
        <f>IFERROR(IF(VLOOKUP($C371,'C'!$A$1:$AA$1998,18,FALSE)=1,"&lt;",""),"")</f>
        <v/>
      </c>
      <c r="T371" s="4" t="str">
        <f t="shared" si="274"/>
        <v/>
      </c>
      <c r="U371" s="4" t="str">
        <f t="shared" si="275"/>
        <v/>
      </c>
      <c r="V371" s="4" t="str">
        <f t="shared" si="276"/>
        <v/>
      </c>
      <c r="W371" s="4" t="str">
        <f t="shared" si="277"/>
        <v/>
      </c>
      <c r="X371" s="4" t="str">
        <f t="shared" si="278"/>
        <v/>
      </c>
      <c r="Y371" s="4" t="str">
        <f t="shared" si="279"/>
        <v/>
      </c>
      <c r="Z371" s="4" t="str">
        <f t="shared" si="280"/>
        <v/>
      </c>
      <c r="AA371" s="4" t="str">
        <f t="shared" si="281"/>
        <v/>
      </c>
      <c r="AB371" s="4" t="str">
        <f t="shared" si="282"/>
        <v/>
      </c>
      <c r="AC371" s="4" t="str">
        <f t="shared" si="283"/>
        <v/>
      </c>
      <c r="AD371" s="4" t="str">
        <f t="shared" si="284"/>
        <v/>
      </c>
      <c r="AE371" s="4" t="str">
        <f t="shared" si="285"/>
        <v/>
      </c>
      <c r="AI371" s="4">
        <f>IFERROR(IF(VLOOKUP(B371,E!$B$1:$AZ$300,16,FALSE)=0,1000000,VLOOKUP(B371,E!$B$1:$AZ$300,16,FALSE)),1000000)</f>
        <v>1000000000</v>
      </c>
      <c r="AO371" s="4" t="str">
        <f t="shared" si="312"/>
        <v/>
      </c>
      <c r="AR371" s="4" t="str">
        <f t="shared" si="318"/>
        <v/>
      </c>
      <c r="AU371" s="4" t="str">
        <f t="shared" si="319"/>
        <v/>
      </c>
      <c r="AX371" s="4" t="str">
        <f t="shared" si="320"/>
        <v/>
      </c>
      <c r="BA371" s="4" t="str">
        <f t="shared" si="321"/>
        <v/>
      </c>
      <c r="BD371" s="4" t="str">
        <f t="shared" si="322"/>
        <v/>
      </c>
      <c r="BJ371" s="4" t="str">
        <f t="shared" si="299"/>
        <v/>
      </c>
      <c r="BM371" s="4" t="str">
        <f t="shared" si="269"/>
        <v/>
      </c>
      <c r="BP371" s="4" t="str">
        <f t="shared" si="270"/>
        <v/>
      </c>
      <c r="BS371" s="4" t="str">
        <f t="shared" si="271"/>
        <v/>
      </c>
      <c r="BV371" s="4" t="str">
        <f t="shared" si="272"/>
        <v/>
      </c>
      <c r="BY371" s="4" t="str">
        <f t="shared" si="273"/>
        <v/>
      </c>
    </row>
    <row r="372" spans="1:77" x14ac:dyDescent="0.2">
      <c r="A372" s="4" t="s">
        <v>1811</v>
      </c>
      <c r="B372" s="4">
        <v>1546</v>
      </c>
      <c r="C372" s="4" t="str">
        <f t="shared" si="268"/>
        <v>urn:immetingen:parameter:id:1546</v>
      </c>
      <c r="D372" s="4" t="str">
        <f>IFERROR(IF(VLOOKUP($C372,'C'!$A$1:$AA$1998,4,FALSE)=0,IF(VLOOKUP($C372,'C'!$A$1:$AA$1998,7,FALSE)=0,IF(VLOOKUP($C372,'C'!$A$1:$AA$1998,10,FALSE)=0,IF(VLOOKUP($C372,'C'!$A$1:$AA$1998,13,FALSE)=0,IF(VLOOKUP($C372,'C'!$A$1:$AA$1998,16,FALSE)=0,VLOOKUP($C372,'C'!$A$1:$AA$1998,19,FALSE),VLOOKUP($C372,'C'!$A$1:$AA$1998,16,FALSE)),VLOOKUP($C372,'C'!$A$1:$AA$1998,13,FALSE)),VLOOKUP($C372,'C'!$A$1:$AA$1998,10,FALSE)),VLOOKUP($C372,'C'!$A$1:$AA$1998,7,FALSE)),VLOOKUP($C372,'C'!$A$1:$AA$1998,4,FALSE)),"")</f>
        <v/>
      </c>
      <c r="E372" s="4" t="str">
        <f>IFERROR(VLOOKUP($C372,'C'!$A$1:$AA$1998,2,FALSE),"")</f>
        <v/>
      </c>
      <c r="F372" s="4" t="str">
        <f>IFERROR(IF(VLOOKUP($C372,'C'!$A$1:$AA$1998,3,FALSE)=1,"&lt;",""),"")</f>
        <v/>
      </c>
      <c r="G372" s="4" t="str">
        <f>IFERROR(VLOOKUP($C372,'C'!$A$1:$AA$1998,5,FALSE),"")</f>
        <v/>
      </c>
      <c r="H372" s="4" t="str">
        <f>IFERROR(IF(VLOOKUP($C372,'C'!$A$1:$AA$1998,6,FALSE)=1,"&lt;",""),"")</f>
        <v/>
      </c>
      <c r="I372" s="4" t="str">
        <f>IFERROR(VLOOKUP($C372,'C'!$A$1:$AA$1998,8,FALSE), "")</f>
        <v/>
      </c>
      <c r="J372" s="4" t="str">
        <f>IFERROR(IF(VLOOKUP($C372,'C'!$A$1:$AA$1998,9,FALSE)=1,"&lt;",""),"")</f>
        <v/>
      </c>
      <c r="K372" s="4" t="str">
        <f>IFERROR(VLOOKUP($C372,'C'!$A$1:$AA$1998,11,FALSE),"")</f>
        <v/>
      </c>
      <c r="L372" s="4" t="str">
        <f>IFERROR(IF(VLOOKUP($C372,'C'!$A$1:$AA$1998,12,FALSE)=1,"&lt;",""),"")</f>
        <v/>
      </c>
      <c r="M372" s="4" t="str">
        <f>IFERROR(VLOOKUP($C372,'C'!$A$1:$AA$1998,14,FALSE),"")</f>
        <v/>
      </c>
      <c r="N372" s="4" t="str">
        <f>IFERROR(IF(VLOOKUP($C372,'C'!$A$1:$AA$1998,15,FALSE)=1,"&lt;",""),"")</f>
        <v/>
      </c>
      <c r="O372" s="4" t="str">
        <f>IFERROR(VLOOKUP($C372,'C'!$A$1:$AA$1998,17,FALSE),"")</f>
        <v/>
      </c>
      <c r="P372" s="4" t="str">
        <f>IFERROR(IF(VLOOKUP($C372,'C'!$A$1:$AA$1998,18,FALSE)=1,"&lt;",""),"")</f>
        <v/>
      </c>
      <c r="T372" s="4" t="str">
        <f t="shared" si="274"/>
        <v/>
      </c>
      <c r="U372" s="4" t="str">
        <f t="shared" si="275"/>
        <v/>
      </c>
      <c r="V372" s="4" t="str">
        <f t="shared" si="276"/>
        <v/>
      </c>
      <c r="W372" s="4" t="str">
        <f t="shared" si="277"/>
        <v/>
      </c>
      <c r="X372" s="4" t="str">
        <f t="shared" si="278"/>
        <v/>
      </c>
      <c r="Y372" s="4" t="str">
        <f t="shared" si="279"/>
        <v/>
      </c>
      <c r="Z372" s="4" t="str">
        <f t="shared" si="280"/>
        <v/>
      </c>
      <c r="AA372" s="4" t="str">
        <f t="shared" si="281"/>
        <v/>
      </c>
      <c r="AB372" s="4" t="str">
        <f t="shared" si="282"/>
        <v/>
      </c>
      <c r="AC372" s="4" t="str">
        <f t="shared" si="283"/>
        <v/>
      </c>
      <c r="AD372" s="4" t="str">
        <f t="shared" si="284"/>
        <v/>
      </c>
      <c r="AE372" s="4" t="str">
        <f t="shared" si="285"/>
        <v/>
      </c>
      <c r="AI372" s="4">
        <f>IFERROR(IF(VLOOKUP(B372,E!$B$1:$AZ$300,16,FALSE)=0,1000000,VLOOKUP(B372,E!$B$1:$AZ$300,16,FALSE)),1000000)</f>
        <v>1000000000</v>
      </c>
      <c r="AO372" s="4" t="str">
        <f t="shared" si="312"/>
        <v/>
      </c>
      <c r="AR372" s="4" t="str">
        <f t="shared" si="318"/>
        <v/>
      </c>
      <c r="AU372" s="4" t="str">
        <f t="shared" si="319"/>
        <v/>
      </c>
      <c r="AX372" s="4" t="str">
        <f t="shared" si="320"/>
        <v/>
      </c>
      <c r="BA372" s="4" t="str">
        <f t="shared" si="321"/>
        <v/>
      </c>
      <c r="BD372" s="4" t="str">
        <f t="shared" si="322"/>
        <v/>
      </c>
      <c r="BJ372" s="4" t="str">
        <f t="shared" si="299"/>
        <v/>
      </c>
      <c r="BM372" s="4" t="str">
        <f t="shared" si="269"/>
        <v/>
      </c>
      <c r="BP372" s="4" t="str">
        <f t="shared" si="270"/>
        <v/>
      </c>
      <c r="BS372" s="4" t="str">
        <f t="shared" si="271"/>
        <v/>
      </c>
      <c r="BV372" s="4" t="str">
        <f t="shared" si="272"/>
        <v/>
      </c>
      <c r="BY372" s="4" t="str">
        <f t="shared" si="273"/>
        <v/>
      </c>
    </row>
    <row r="373" spans="1:77" x14ac:dyDescent="0.2">
      <c r="A373" s="4" t="s">
        <v>1812</v>
      </c>
      <c r="B373" s="4">
        <v>254</v>
      </c>
      <c r="C373" s="4" t="str">
        <f t="shared" si="268"/>
        <v>urn:immetingen:parameter:id:254</v>
      </c>
      <c r="D373" s="4" t="str">
        <f>IFERROR(IF(VLOOKUP($C373,'C'!$A$1:$AA$1998,4,FALSE)=0,IF(VLOOKUP($C373,'C'!$A$1:$AA$1998,7,FALSE)=0,IF(VLOOKUP($C373,'C'!$A$1:$AA$1998,10,FALSE)=0,IF(VLOOKUP($C373,'C'!$A$1:$AA$1998,13,FALSE)=0,IF(VLOOKUP($C373,'C'!$A$1:$AA$1998,16,FALSE)=0,VLOOKUP($C373,'C'!$A$1:$AA$1998,19,FALSE),VLOOKUP($C373,'C'!$A$1:$AA$1998,16,FALSE)),VLOOKUP($C373,'C'!$A$1:$AA$1998,13,FALSE)),VLOOKUP($C373,'C'!$A$1:$AA$1998,10,FALSE)),VLOOKUP($C373,'C'!$A$1:$AA$1998,7,FALSE)),VLOOKUP($C373,'C'!$A$1:$AA$1998,4,FALSE)),"")</f>
        <v/>
      </c>
      <c r="E373" s="4" t="str">
        <f>IFERROR(VLOOKUP($C373,'C'!$A$1:$AA$1998,2,FALSE),"")</f>
        <v/>
      </c>
      <c r="F373" s="4" t="str">
        <f>IFERROR(IF(VLOOKUP($C373,'C'!$A$1:$AA$1998,3,FALSE)=1,"&lt;",""),"")</f>
        <v/>
      </c>
      <c r="G373" s="4" t="str">
        <f>IFERROR(VLOOKUP($C373,'C'!$A$1:$AA$1998,5,FALSE),"")</f>
        <v/>
      </c>
      <c r="H373" s="4" t="str">
        <f>IFERROR(IF(VLOOKUP($C373,'C'!$A$1:$AA$1998,6,FALSE)=1,"&lt;",""),"")</f>
        <v/>
      </c>
      <c r="I373" s="4" t="str">
        <f>IFERROR(VLOOKUP($C373,'C'!$A$1:$AA$1998,8,FALSE), "")</f>
        <v/>
      </c>
      <c r="J373" s="4" t="str">
        <f>IFERROR(IF(VLOOKUP($C373,'C'!$A$1:$AA$1998,9,FALSE)=1,"&lt;",""),"")</f>
        <v/>
      </c>
      <c r="K373" s="4" t="str">
        <f>IFERROR(VLOOKUP($C373,'C'!$A$1:$AA$1998,11,FALSE),"")</f>
        <v/>
      </c>
      <c r="L373" s="4" t="str">
        <f>IFERROR(IF(VLOOKUP($C373,'C'!$A$1:$AA$1998,12,FALSE)=1,"&lt;",""),"")</f>
        <v/>
      </c>
      <c r="M373" s="4" t="str">
        <f>IFERROR(VLOOKUP($C373,'C'!$A$1:$AA$1998,14,FALSE),"")</f>
        <v/>
      </c>
      <c r="N373" s="4" t="str">
        <f>IFERROR(IF(VLOOKUP($C373,'C'!$A$1:$AA$1998,15,FALSE)=1,"&lt;",""),"")</f>
        <v/>
      </c>
      <c r="O373" s="4" t="str">
        <f>IFERROR(VLOOKUP($C373,'C'!$A$1:$AA$1998,17,FALSE),"")</f>
        <v/>
      </c>
      <c r="P373" s="4" t="str">
        <f>IFERROR(IF(VLOOKUP($C373,'C'!$A$1:$AA$1998,18,FALSE)=1,"&lt;",""),"")</f>
        <v/>
      </c>
      <c r="T373" s="4" t="str">
        <f t="shared" si="274"/>
        <v/>
      </c>
      <c r="U373" s="4" t="str">
        <f t="shared" si="275"/>
        <v/>
      </c>
      <c r="V373" s="4" t="str">
        <f t="shared" si="276"/>
        <v/>
      </c>
      <c r="W373" s="4" t="str">
        <f t="shared" si="277"/>
        <v/>
      </c>
      <c r="X373" s="4" t="str">
        <f t="shared" si="278"/>
        <v/>
      </c>
      <c r="Y373" s="4" t="str">
        <f t="shared" si="279"/>
        <v/>
      </c>
      <c r="Z373" s="4" t="str">
        <f t="shared" si="280"/>
        <v/>
      </c>
      <c r="AA373" s="4" t="str">
        <f t="shared" si="281"/>
        <v/>
      </c>
      <c r="AB373" s="4" t="str">
        <f t="shared" si="282"/>
        <v/>
      </c>
      <c r="AC373" s="4" t="str">
        <f t="shared" si="283"/>
        <v/>
      </c>
      <c r="AD373" s="4" t="str">
        <f t="shared" si="284"/>
        <v/>
      </c>
      <c r="AE373" s="4" t="str">
        <f t="shared" si="285"/>
        <v/>
      </c>
      <c r="AI373" s="4">
        <f>IFERROR(IF(VLOOKUP(B373,E!$B$1:$AZ$300,16,FALSE)=0,1000000,VLOOKUP(B373,E!$B$1:$AZ$300,16,FALSE)),1000000)</f>
        <v>1000000000</v>
      </c>
      <c r="AO373" s="4" t="str">
        <f t="shared" si="312"/>
        <v/>
      </c>
      <c r="AR373" s="4" t="str">
        <f t="shared" si="318"/>
        <v/>
      </c>
      <c r="AU373" s="4" t="str">
        <f t="shared" si="319"/>
        <v/>
      </c>
      <c r="AX373" s="4" t="str">
        <f t="shared" si="320"/>
        <v/>
      </c>
      <c r="BA373" s="4" t="str">
        <f t="shared" si="321"/>
        <v/>
      </c>
      <c r="BD373" s="4" t="str">
        <f t="shared" si="322"/>
        <v/>
      </c>
      <c r="BJ373" s="4" t="str">
        <f t="shared" si="299"/>
        <v/>
      </c>
      <c r="BM373" s="4" t="str">
        <f t="shared" si="269"/>
        <v/>
      </c>
      <c r="BP373" s="4" t="str">
        <f t="shared" si="270"/>
        <v/>
      </c>
      <c r="BS373" s="4" t="str">
        <f t="shared" si="271"/>
        <v/>
      </c>
      <c r="BV373" s="4" t="str">
        <f t="shared" si="272"/>
        <v/>
      </c>
      <c r="BY373" s="4" t="str">
        <f t="shared" si="273"/>
        <v/>
      </c>
    </row>
    <row r="374" spans="1:77" x14ac:dyDescent="0.2">
      <c r="A374" s="4" t="s">
        <v>1813</v>
      </c>
      <c r="B374" s="4">
        <v>785</v>
      </c>
      <c r="C374" s="4" t="str">
        <f t="shared" si="268"/>
        <v>urn:immetingen:parameter:id:785</v>
      </c>
      <c r="D374" s="4" t="str">
        <f>IFERROR(IF(VLOOKUP($C374,'C'!$A$1:$AA$1998,4,FALSE)=0,IF(VLOOKUP($C374,'C'!$A$1:$AA$1998,7,FALSE)=0,IF(VLOOKUP($C374,'C'!$A$1:$AA$1998,10,FALSE)=0,IF(VLOOKUP($C374,'C'!$A$1:$AA$1998,13,FALSE)=0,IF(VLOOKUP($C374,'C'!$A$1:$AA$1998,16,FALSE)=0,VLOOKUP($C374,'C'!$A$1:$AA$1998,19,FALSE),VLOOKUP($C374,'C'!$A$1:$AA$1998,16,FALSE)),VLOOKUP($C374,'C'!$A$1:$AA$1998,13,FALSE)),VLOOKUP($C374,'C'!$A$1:$AA$1998,10,FALSE)),VLOOKUP($C374,'C'!$A$1:$AA$1998,7,FALSE)),VLOOKUP($C374,'C'!$A$1:$AA$1998,4,FALSE)),"")</f>
        <v/>
      </c>
      <c r="E374" s="4" t="str">
        <f>IFERROR(VLOOKUP($C374,'C'!$A$1:$AA$1998,2,FALSE),"")</f>
        <v/>
      </c>
      <c r="F374" s="4" t="str">
        <f>IFERROR(IF(VLOOKUP($C374,'C'!$A$1:$AA$1998,3,FALSE)=1,"&lt;",""),"")</f>
        <v/>
      </c>
      <c r="G374" s="4" t="str">
        <f>IFERROR(VLOOKUP($C374,'C'!$A$1:$AA$1998,5,FALSE),"")</f>
        <v/>
      </c>
      <c r="H374" s="4" t="str">
        <f>IFERROR(IF(VLOOKUP($C374,'C'!$A$1:$AA$1998,6,FALSE)=1,"&lt;",""),"")</f>
        <v/>
      </c>
      <c r="I374" s="4" t="str">
        <f>IFERROR(VLOOKUP($C374,'C'!$A$1:$AA$1998,8,FALSE), "")</f>
        <v/>
      </c>
      <c r="J374" s="4" t="str">
        <f>IFERROR(IF(VLOOKUP($C374,'C'!$A$1:$AA$1998,9,FALSE)=1,"&lt;",""),"")</f>
        <v/>
      </c>
      <c r="K374" s="4" t="str">
        <f>IFERROR(VLOOKUP($C374,'C'!$A$1:$AA$1998,11,FALSE),"")</f>
        <v/>
      </c>
      <c r="L374" s="4" t="str">
        <f>IFERROR(IF(VLOOKUP($C374,'C'!$A$1:$AA$1998,12,FALSE)=1,"&lt;",""),"")</f>
        <v/>
      </c>
      <c r="M374" s="4" t="str">
        <f>IFERROR(VLOOKUP($C374,'C'!$A$1:$AA$1998,14,FALSE),"")</f>
        <v/>
      </c>
      <c r="N374" s="4" t="str">
        <f>IFERROR(IF(VLOOKUP($C374,'C'!$A$1:$AA$1998,15,FALSE)=1,"&lt;",""),"")</f>
        <v/>
      </c>
      <c r="O374" s="4" t="str">
        <f>IFERROR(VLOOKUP($C374,'C'!$A$1:$AA$1998,17,FALSE),"")</f>
        <v/>
      </c>
      <c r="P374" s="4" t="str">
        <f>IFERROR(IF(VLOOKUP($C374,'C'!$A$1:$AA$1998,18,FALSE)=1,"&lt;",""),"")</f>
        <v/>
      </c>
      <c r="T374" s="4" t="str">
        <f t="shared" si="274"/>
        <v/>
      </c>
      <c r="U374" s="4" t="str">
        <f t="shared" si="275"/>
        <v/>
      </c>
      <c r="V374" s="4" t="str">
        <f t="shared" si="276"/>
        <v/>
      </c>
      <c r="W374" s="4" t="str">
        <f t="shared" si="277"/>
        <v/>
      </c>
      <c r="X374" s="4" t="str">
        <f t="shared" si="278"/>
        <v/>
      </c>
      <c r="Y374" s="4" t="str">
        <f t="shared" si="279"/>
        <v/>
      </c>
      <c r="Z374" s="4" t="str">
        <f t="shared" si="280"/>
        <v/>
      </c>
      <c r="AA374" s="4" t="str">
        <f t="shared" si="281"/>
        <v/>
      </c>
      <c r="AB374" s="4" t="str">
        <f t="shared" si="282"/>
        <v/>
      </c>
      <c r="AC374" s="4" t="str">
        <f t="shared" si="283"/>
        <v/>
      </c>
      <c r="AD374" s="4" t="str">
        <f t="shared" si="284"/>
        <v/>
      </c>
      <c r="AE374" s="4" t="str">
        <f t="shared" si="285"/>
        <v/>
      </c>
      <c r="AI374" s="4">
        <f>IFERROR(IF(VLOOKUP(B374,E!$B$1:$AZ$300,16,FALSE)=0,1000000,VLOOKUP(B374,E!$B$1:$AZ$300,16,FALSE)),1000000)</f>
        <v>1000000000</v>
      </c>
      <c r="AO374" s="4" t="str">
        <f t="shared" si="312"/>
        <v/>
      </c>
      <c r="AR374" s="4" t="str">
        <f t="shared" si="318"/>
        <v/>
      </c>
      <c r="AU374" s="4" t="str">
        <f t="shared" si="319"/>
        <v/>
      </c>
      <c r="AX374" s="4" t="str">
        <f t="shared" si="320"/>
        <v/>
      </c>
      <c r="BA374" s="4" t="str">
        <f t="shared" si="321"/>
        <v/>
      </c>
      <c r="BD374" s="4" t="str">
        <f t="shared" si="322"/>
        <v/>
      </c>
      <c r="BJ374" s="4" t="str">
        <f t="shared" si="299"/>
        <v/>
      </c>
      <c r="BM374" s="4" t="str">
        <f t="shared" si="269"/>
        <v/>
      </c>
      <c r="BP374" s="4" t="str">
        <f t="shared" si="270"/>
        <v/>
      </c>
      <c r="BS374" s="4" t="str">
        <f t="shared" si="271"/>
        <v/>
      </c>
      <c r="BV374" s="4" t="str">
        <f t="shared" si="272"/>
        <v/>
      </c>
      <c r="BY374" s="4" t="str">
        <f t="shared" si="273"/>
        <v/>
      </c>
    </row>
    <row r="377" spans="1:77" x14ac:dyDescent="0.2">
      <c r="A377" s="4" t="s">
        <v>1880</v>
      </c>
      <c r="E377" s="4">
        <f>COUNT(E331:E336)+COUNT(E338:E342)+COUNT(E346:E351)+COUNT(+COUNT(E353))</f>
        <v>17</v>
      </c>
      <c r="G377" s="4">
        <f>COUNT(G339:G344)+COUNT(G346:G350)+COUNT(G354:G359)+COUNT(G361)</f>
        <v>11</v>
      </c>
      <c r="I377" s="4">
        <f>COUNT(I339:I344)+COUNT(I346:I350)+COUNT(I354:I359)+COUNT(I361)</f>
        <v>11</v>
      </c>
      <c r="K377" s="4">
        <f>COUNT(K339:K344)+COUNT(K346:K350)+COUNT(K354:K359)+COUNT(K361)</f>
        <v>11</v>
      </c>
      <c r="M377" s="4">
        <f>COUNT(M339:M344)+COUNT(M346:M350)+COUNT(M354:M359)+COUNT(M361)</f>
        <v>11</v>
      </c>
      <c r="O377" s="4">
        <f>COUNT(O339:O344)+COUNT(O346:O350)+COUNT(O354:O359)+COUNT(O361)</f>
        <v>11</v>
      </c>
    </row>
    <row r="378" spans="1:77" x14ac:dyDescent="0.2">
      <c r="A378" s="4" t="s">
        <v>1881</v>
      </c>
      <c r="E378" s="5" t="str">
        <f>IF(E377&lt;22,"ja","nee")</f>
        <v>ja</v>
      </c>
      <c r="G378" s="5" t="str">
        <f>IF(G377&lt;22,"ja","nee")</f>
        <v>ja</v>
      </c>
      <c r="I378" s="5" t="str">
        <f>IF(I377&lt;22,"ja","nee")</f>
        <v>ja</v>
      </c>
      <c r="K378" s="5" t="str">
        <f>IF(K377&lt;22,"ja","nee")</f>
        <v>ja</v>
      </c>
      <c r="M378" s="5" t="str">
        <f>IF(M377&lt;22,"ja","nee")</f>
        <v>ja</v>
      </c>
      <c r="O378" s="5" t="str">
        <f>IF(O377&lt;22,"ja","nee")</f>
        <v>ja</v>
      </c>
    </row>
    <row r="379" spans="1:77" x14ac:dyDescent="0.2">
      <c r="A379" s="4" t="s">
        <v>1882</v>
      </c>
      <c r="E379" s="4">
        <f>COUNT(E339:E342)+COUNT(E346:E357)+COUNT(E361:E371)</f>
        <v>16</v>
      </c>
      <c r="G379" s="4">
        <f>COUNT(G339:G342)+COUNT(G346:G357)+COUNT(G361:G371)</f>
        <v>16</v>
      </c>
      <c r="I379" s="4">
        <f>COUNT(I339:I342)+COUNT(I346:I357)+COUNT(I361:I371)</f>
        <v>16</v>
      </c>
      <c r="K379" s="4">
        <f>COUNT(K339:K342)+COUNT(K346:K357)+COUNT(K361:K371)</f>
        <v>16</v>
      </c>
      <c r="M379" s="4">
        <f>COUNT(M339:M342)+COUNT(M346:M357)+COUNT(M361:M371)</f>
        <v>16</v>
      </c>
      <c r="O379" s="4">
        <f>COUNT(O339:O342)+COUNT(O346:O357)+COUNT(O361:O371)</f>
        <v>16</v>
      </c>
    </row>
    <row r="380" spans="1:77" x14ac:dyDescent="0.2">
      <c r="A380" s="4" t="s">
        <v>1883</v>
      </c>
    </row>
  </sheetData>
  <sheetProtection selectLockedCells="1"/>
  <phoneticPr fontId="2" type="noConversion"/>
  <conditionalFormatting sqref="A326">
    <cfRule type="expression" dxfId="0" priority="1">
      <formula>#REF!="nee"</formula>
    </cfRule>
  </conditionalFormatting>
  <pageMargins left="0.75" right="0.75" top="1" bottom="1" header="0.5" footer="0.5"/>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7">
    <tabColor theme="5" tint="-0.249977111117893"/>
  </sheetPr>
  <dimension ref="A2:BO380"/>
  <sheetViews>
    <sheetView zoomScaleNormal="100" workbookViewId="0">
      <pane xSplit="1" ySplit="7" topLeftCell="B8" activePane="bottomRight" state="frozen"/>
      <selection pane="topRight" activeCell="B1" sqref="B1"/>
      <selection pane="bottomLeft" activeCell="A6" sqref="A6"/>
      <selection pane="bottomRight" activeCell="P1" sqref="P1:P2"/>
    </sheetView>
  </sheetViews>
  <sheetFormatPr defaultColWidth="9.140625" defaultRowHeight="11.25" x14ac:dyDescent="0.2"/>
  <cols>
    <col min="1" max="1" width="20.140625" style="4" customWidth="1"/>
    <col min="2" max="2" width="9.140625" style="4"/>
    <col min="3" max="3" width="2.7109375" style="4" customWidth="1"/>
    <col min="4" max="4" width="9.140625" style="4"/>
    <col min="5" max="5" width="2.7109375" style="4" customWidth="1"/>
    <col min="6" max="6" width="9.140625" style="4"/>
    <col min="7" max="7" width="2.7109375" style="4" customWidth="1"/>
    <col min="8" max="8" width="9.140625" style="4"/>
    <col min="9" max="9" width="2.7109375" style="4" customWidth="1"/>
    <col min="10" max="10" width="9.140625" style="4"/>
    <col min="11" max="11" width="2.7109375" style="4" customWidth="1"/>
    <col min="12" max="12" width="9.140625" style="4"/>
    <col min="13" max="13" width="2.7109375" style="4" customWidth="1"/>
    <col min="14" max="17" width="9.140625" style="4"/>
    <col min="18" max="18" width="7.42578125" style="4" customWidth="1"/>
    <col min="19" max="19" width="9.140625" style="4"/>
    <col min="20" max="20" width="7.85546875" style="4" bestFit="1" customWidth="1"/>
    <col min="21" max="21" width="7.140625" style="4" customWidth="1"/>
    <col min="22" max="22" width="7.5703125" style="4" customWidth="1"/>
    <col min="23" max="23" width="7.140625" style="4" customWidth="1"/>
    <col min="24" max="24" width="7.7109375" style="4" customWidth="1"/>
    <col min="25" max="25" width="7.140625" style="4" customWidth="1"/>
    <col min="26" max="26" width="7.5703125" style="4" customWidth="1"/>
    <col min="27" max="27" width="7.140625" style="4" customWidth="1"/>
    <col min="28" max="28" width="7.85546875" style="4" customWidth="1"/>
    <col min="29" max="29" width="7.140625" style="4" customWidth="1"/>
    <col min="30" max="30" width="2.7109375" style="4" customWidth="1"/>
    <col min="31" max="31" width="8.7109375" style="4" customWidth="1"/>
    <col min="32" max="32" width="2.7109375" style="4" customWidth="1"/>
    <col min="33" max="33" width="8.7109375" style="4" customWidth="1"/>
    <col min="34" max="34" width="2.7109375" style="4" customWidth="1"/>
    <col min="35" max="35" width="8.7109375" style="4" customWidth="1"/>
    <col min="36" max="36" width="2.7109375" style="4" customWidth="1"/>
    <col min="37" max="37" width="8.7109375" style="4" customWidth="1"/>
    <col min="38" max="38" width="2.7109375" style="4" customWidth="1"/>
    <col min="39" max="39" width="8.7109375" style="4" customWidth="1"/>
    <col min="40" max="40" width="2.7109375" style="4" customWidth="1"/>
    <col min="41" max="41" width="8.7109375" style="4" customWidth="1"/>
    <col min="42" max="42" width="2.7109375" style="4" customWidth="1"/>
    <col min="43" max="44" width="4.7109375" style="4" customWidth="1"/>
    <col min="45" max="45" width="9.140625" style="5"/>
    <col min="46" max="47" width="2.7109375" style="5" customWidth="1"/>
    <col min="48" max="48" width="9.140625" style="5"/>
    <col min="49" max="50" width="2.7109375" style="5" customWidth="1"/>
    <col min="51" max="51" width="9.140625" style="5"/>
    <col min="52" max="53" width="2.7109375" style="5" customWidth="1"/>
    <col min="54" max="54" width="9.140625" style="5"/>
    <col min="55" max="56" width="2.7109375" style="5" customWidth="1"/>
    <col min="57" max="57" width="9.140625" style="5"/>
    <col min="58" max="59" width="2.7109375" style="5" customWidth="1"/>
    <col min="60" max="60" width="9.140625" style="5"/>
    <col min="61" max="62" width="2.7109375" style="5" customWidth="1"/>
    <col min="63" max="66" width="9.140625" style="5"/>
    <col min="67" max="16384" width="9.140625" style="4"/>
  </cols>
  <sheetData>
    <row r="2" spans="1:67" x14ac:dyDescent="0.2">
      <c r="B2" s="4">
        <f>IF(Invoer!C16=0,99,Invoer!C16)</f>
        <v>1</v>
      </c>
      <c r="D2" s="4">
        <f>IF(Invoer!E16=0,99,Invoer!E16)</f>
        <v>2</v>
      </c>
      <c r="F2" s="4">
        <f>IF(Invoer!G16=0,99,Invoer!G16)</f>
        <v>3</v>
      </c>
      <c r="H2" s="4">
        <f>IF(Invoer!I16=0,99,Invoer!I16)</f>
        <v>4</v>
      </c>
      <c r="J2" s="4">
        <f>IF(Invoer!K16=0,99,Invoer!K16)</f>
        <v>5</v>
      </c>
      <c r="L2" s="4">
        <f>IF(Invoer!M16=0,99,Invoer!M16)</f>
        <v>6</v>
      </c>
      <c r="R2" s="4" t="s">
        <v>1892</v>
      </c>
    </row>
    <row r="3" spans="1:67" x14ac:dyDescent="0.2">
      <c r="C3" s="4">
        <f>B2</f>
        <v>1</v>
      </c>
      <c r="E3" s="4">
        <f>D2</f>
        <v>2</v>
      </c>
      <c r="G3" s="4">
        <f>F2</f>
        <v>3</v>
      </c>
      <c r="I3" s="4">
        <f>H2</f>
        <v>4</v>
      </c>
      <c r="K3" s="4">
        <f>J2</f>
        <v>5</v>
      </c>
      <c r="M3" s="4">
        <f>L2</f>
        <v>6</v>
      </c>
      <c r="P3" s="4" t="s">
        <v>1890</v>
      </c>
      <c r="AE3" s="4" t="s">
        <v>1893</v>
      </c>
      <c r="AS3" s="7" t="s">
        <v>2222</v>
      </c>
    </row>
    <row r="4" spans="1:67" x14ac:dyDescent="0.2">
      <c r="B4" s="8" t="str">
        <f>Invoer!C18</f>
        <v>A04</v>
      </c>
      <c r="D4" s="8" t="str">
        <f>Invoer!E18</f>
        <v>B09</v>
      </c>
      <c r="F4" s="8" t="str">
        <f>Invoer!G18</f>
        <v>D02</v>
      </c>
      <c r="H4" s="8" t="str">
        <f>Invoer!I18</f>
        <v>D06</v>
      </c>
      <c r="J4" s="8" t="str">
        <f>Invoer!K18</f>
        <v/>
      </c>
      <c r="L4" s="8" t="str">
        <f>Invoer!M18</f>
        <v/>
      </c>
      <c r="P4" s="4" t="s">
        <v>1891</v>
      </c>
      <c r="W4" s="7"/>
      <c r="Y4" s="7"/>
      <c r="AA4" s="7"/>
      <c r="AC4" s="7"/>
      <c r="AE4" s="7"/>
      <c r="AG4" s="7"/>
    </row>
    <row r="5" spans="1:67" x14ac:dyDescent="0.2">
      <c r="B5" s="8" t="str">
        <f>F!E4</f>
        <v>A04-1-1 A04 (400-500)</v>
      </c>
      <c r="C5" s="8"/>
      <c r="D5" s="8" t="str">
        <f>F!G4</f>
        <v>B09-1-1 B09 (250-350)</v>
      </c>
      <c r="E5" s="8"/>
      <c r="F5" s="8" t="str">
        <f>F!I4</f>
        <v>D02-1-1 D02 (250-350)</v>
      </c>
      <c r="G5" s="8"/>
      <c r="H5" s="8" t="str">
        <f>F!K4</f>
        <v>D06-1-1 D06 (250-350)</v>
      </c>
      <c r="I5" s="8"/>
      <c r="J5" s="8">
        <f>F!M4</f>
        <v>0</v>
      </c>
      <c r="K5" s="8"/>
      <c r="L5" s="8">
        <f>F!O4</f>
        <v>0</v>
      </c>
      <c r="M5" s="8"/>
      <c r="R5" s="81">
        <f>B2</f>
        <v>1</v>
      </c>
      <c r="S5" s="81">
        <f>R5+0.1</f>
        <v>1.1000000000000001</v>
      </c>
      <c r="T5" s="81">
        <f>D2</f>
        <v>2</v>
      </c>
      <c r="U5" s="81">
        <f>T5+0.1</f>
        <v>2.1</v>
      </c>
      <c r="V5" s="81">
        <f>F2</f>
        <v>3</v>
      </c>
      <c r="W5" s="81">
        <f>V5+0.1</f>
        <v>3.1</v>
      </c>
      <c r="X5" s="81">
        <f>H2</f>
        <v>4</v>
      </c>
      <c r="Y5" s="81">
        <f>X5+0.1</f>
        <v>4.0999999999999996</v>
      </c>
      <c r="Z5" s="81">
        <f>J2</f>
        <v>5</v>
      </c>
      <c r="AA5" s="81">
        <f>Z5+0.1</f>
        <v>5.0999999999999996</v>
      </c>
      <c r="AB5" s="81">
        <f>L2</f>
        <v>6</v>
      </c>
      <c r="AC5" s="81">
        <f>AB5+0.1</f>
        <v>6.1</v>
      </c>
      <c r="AD5" s="7"/>
      <c r="AE5" s="81">
        <f>B2</f>
        <v>1</v>
      </c>
      <c r="AF5" s="81"/>
      <c r="AG5" s="81">
        <f>D2</f>
        <v>2</v>
      </c>
      <c r="AH5" s="81"/>
      <c r="AI5" s="81">
        <f>F2</f>
        <v>3</v>
      </c>
      <c r="AJ5" s="81"/>
      <c r="AK5" s="81">
        <f>H2</f>
        <v>4</v>
      </c>
      <c r="AL5" s="81"/>
      <c r="AM5" s="81">
        <f>J2</f>
        <v>5</v>
      </c>
      <c r="AN5" s="81"/>
      <c r="AO5" s="81">
        <f>L2</f>
        <v>6</v>
      </c>
      <c r="AS5" s="5">
        <f>HLOOKUP(SMALL($B$2:$M$2,1),$B$2:$M$500,1,FALSE)</f>
        <v>1</v>
      </c>
      <c r="AV5" s="5">
        <f>HLOOKUP(SMALL($B$2:$M$2,2),$B$2:$M$500,1,FALSE)</f>
        <v>2</v>
      </c>
      <c r="AY5" s="5">
        <f>HLOOKUP(SMALL($B$2:$M$2,3),$B$2:$M$500,1,FALSE)</f>
        <v>3</v>
      </c>
      <c r="BB5" s="5">
        <f>HLOOKUP(SMALL($B$2:$M$2,4),$B$2:$M$500,1,FALSE)</f>
        <v>4</v>
      </c>
      <c r="BE5" s="5">
        <f>HLOOKUP(SMALL($B$2:$M$2,5),$B$2:$M$500,1,FALSE)</f>
        <v>5</v>
      </c>
      <c r="BH5" s="5">
        <f>HLOOKUP(SMALL($B$2:$M$2,6),$B$2:$M$500,1,FALSE)</f>
        <v>6</v>
      </c>
      <c r="BO5" s="81"/>
    </row>
    <row r="6" spans="1:67" x14ac:dyDescent="0.2">
      <c r="B6" s="8"/>
      <c r="C6" s="8"/>
      <c r="D6" s="8"/>
      <c r="E6" s="8"/>
      <c r="F6" s="8"/>
      <c r="G6" s="8"/>
      <c r="H6" s="8"/>
      <c r="I6" s="8"/>
      <c r="J6" s="8"/>
      <c r="K6" s="8"/>
      <c r="L6" s="8"/>
      <c r="M6" s="8"/>
      <c r="W6" s="7"/>
      <c r="X6" s="7"/>
      <c r="Y6" s="7"/>
      <c r="Z6" s="7"/>
      <c r="AA6" s="7"/>
      <c r="AB6" s="7"/>
      <c r="AC6" s="7"/>
      <c r="AD6" s="7"/>
      <c r="AE6" s="7"/>
      <c r="AF6" s="7"/>
      <c r="AG6" s="7"/>
      <c r="AT6" s="5">
        <f>AS5</f>
        <v>1</v>
      </c>
      <c r="AU6" s="5">
        <f>AS5</f>
        <v>1</v>
      </c>
      <c r="AW6" s="5">
        <f>AV5</f>
        <v>2</v>
      </c>
      <c r="AX6" s="5">
        <f>AV5</f>
        <v>2</v>
      </c>
      <c r="AZ6" s="5">
        <f>AY5</f>
        <v>3</v>
      </c>
      <c r="BA6" s="5">
        <f>AY5</f>
        <v>3</v>
      </c>
      <c r="BC6" s="5">
        <f>BB5</f>
        <v>4</v>
      </c>
      <c r="BD6" s="5">
        <f>BB5</f>
        <v>4</v>
      </c>
      <c r="BF6" s="5">
        <f>BE5</f>
        <v>5</v>
      </c>
      <c r="BG6" s="5">
        <f>BE5</f>
        <v>5</v>
      </c>
      <c r="BI6" s="5">
        <f>BH5</f>
        <v>6</v>
      </c>
      <c r="BJ6" s="5">
        <f>BH5</f>
        <v>6</v>
      </c>
      <c r="BO6" s="81"/>
    </row>
    <row r="7" spans="1:67" x14ac:dyDescent="0.2">
      <c r="B7" s="4" t="s">
        <v>1866</v>
      </c>
      <c r="D7" s="4" t="s">
        <v>1867</v>
      </c>
      <c r="F7" s="4" t="s">
        <v>1868</v>
      </c>
      <c r="H7" s="4" t="s">
        <v>1869</v>
      </c>
      <c r="J7" s="4" t="s">
        <v>1870</v>
      </c>
      <c r="L7" s="4" t="s">
        <v>1871</v>
      </c>
      <c r="R7" s="4" t="s">
        <v>1866</v>
      </c>
      <c r="T7" s="4" t="s">
        <v>1867</v>
      </c>
      <c r="V7" s="4" t="s">
        <v>1868</v>
      </c>
      <c r="X7" s="4" t="s">
        <v>1869</v>
      </c>
      <c r="Z7" s="4" t="s">
        <v>1870</v>
      </c>
      <c r="AB7" s="4" t="s">
        <v>1871</v>
      </c>
      <c r="AE7" s="4" t="s">
        <v>1866</v>
      </c>
      <c r="AG7" s="4" t="s">
        <v>1867</v>
      </c>
      <c r="AI7" s="4" t="s">
        <v>1868</v>
      </c>
      <c r="AK7" s="4" t="s">
        <v>1869</v>
      </c>
      <c r="AM7" s="4" t="s">
        <v>1870</v>
      </c>
      <c r="AO7" s="4" t="s">
        <v>1871</v>
      </c>
      <c r="AS7" s="5" t="str">
        <f>HLOOKUP(SMALL($B$2:$M$2,1),$B$2:$M$500,ROW(AS7)-4,FALSE)</f>
        <v>A04</v>
      </c>
      <c r="AV7" s="5" t="str">
        <f>HLOOKUP(SMALL($B$2:$M$2,2),$B$2:$M$500,ROW(AS7)-4,FALSE)</f>
        <v>B09</v>
      </c>
      <c r="AY7" s="5" t="str">
        <f>HLOOKUP(SMALL($B$2:$M$2,3),$B$2:$M$500,ROW(AS7)-4,FALSE)</f>
        <v>D02</v>
      </c>
      <c r="BB7" s="5" t="str">
        <f>HLOOKUP(SMALL($B$2:$M$2,4),$B$2:$M$500,ROW(AS7)-4,FALSE)</f>
        <v>D06</v>
      </c>
      <c r="BE7" s="5" t="str">
        <f>HLOOKUP(SMALL($B$2:$M$2,5),$B$2:$M$500,ROW(AS7)-4,FALSE)</f>
        <v/>
      </c>
      <c r="BH7" s="5" t="str">
        <f>HLOOKUP(SMALL($B$2:$M$2,6),$B$2:$M$500,ROW(AS7)-4,FALSE)</f>
        <v/>
      </c>
      <c r="BO7" s="81"/>
    </row>
    <row r="9" spans="1:67" ht="12.75" x14ac:dyDescent="0.2">
      <c r="A9" s="4" t="str">
        <f>F!A9</f>
        <v>pH (-)</v>
      </c>
      <c r="B9" s="5" t="str">
        <f>IF(ISNUMBER(F!E9)=FALSE,"--",IF(F!E9=0,"--",F!E9))</f>
        <v>--</v>
      </c>
      <c r="C9" s="5" t="str">
        <f>IF(B9="--","",F!F9)</f>
        <v/>
      </c>
      <c r="D9" s="5" t="str">
        <f>IF(ISNUMBER(F!G9)=FALSE,"--",IF(F!G9=0,"--",F!G9))</f>
        <v>--</v>
      </c>
      <c r="E9" s="5" t="str">
        <f>IF(D9="--","",F!H9)</f>
        <v/>
      </c>
      <c r="F9" s="5" t="str">
        <f>IF(ISNUMBER(F!I9)=FALSE,"--",IF(F!I9=0,"--",F!I9))</f>
        <v>--</v>
      </c>
      <c r="G9" s="5" t="str">
        <f>IF(F9="--","",F!J9)</f>
        <v/>
      </c>
      <c r="H9" s="5" t="str">
        <f>IF(ISNUMBER(F!K9)=FALSE,"--",IF(F!K9=0,"--",F!K9))</f>
        <v>--</v>
      </c>
      <c r="I9" s="5" t="str">
        <f>IF(H9="--","",F!L9)</f>
        <v/>
      </c>
      <c r="J9" s="5" t="str">
        <f>IF(ISNUMBER(F!M9)=FALSE,"--",IF(F!M9=0,"--",F!M9))</f>
        <v>--</v>
      </c>
      <c r="K9" s="5" t="str">
        <f>IF(J9="--","",F!N9)</f>
        <v/>
      </c>
      <c r="L9" s="5" t="str">
        <f>IF(ISNUMBER(F!O9)=FALSE,"--",IF(F!O9=0,"--",F!O9))</f>
        <v>--</v>
      </c>
      <c r="M9" s="5" t="str">
        <f>IF(L9="--","",F!P9)</f>
        <v/>
      </c>
      <c r="O9"/>
      <c r="W9" s="5"/>
      <c r="X9" s="5"/>
      <c r="Y9" s="5"/>
      <c r="Z9" s="5"/>
      <c r="AA9" s="5"/>
      <c r="AB9" s="5"/>
      <c r="AC9" s="5"/>
      <c r="AD9" s="5"/>
      <c r="AE9" s="5" t="str">
        <f>IF(B9="--",B9,(IF(B9&lt;1,FIXED(B9,2),IF(B9&lt;10,FIXED(B9,1),IF(B9&lt;100,FIXED(B9,0),IF(B9&lt;1000,MROUND(B9,10),MROUND(B9,100)))))))</f>
        <v>--</v>
      </c>
      <c r="AF9" s="5" t="str">
        <f>C9</f>
        <v/>
      </c>
      <c r="AG9" s="5" t="str">
        <f>IF(D9="--",D9,(IF(D9&lt;1,FIXED(D9,2),IF(D9&lt;10,FIXED(D9,1),IF(D9&lt;100,FIXED(D9,0),IF(D9&lt;1000,MROUND(D9,10),MROUND(D9,100)))))))</f>
        <v>--</v>
      </c>
      <c r="AH9" s="5" t="str">
        <f>E9</f>
        <v/>
      </c>
      <c r="AI9" s="5" t="str">
        <f>IF(F9="--",F9,(IF(F9&lt;1,FIXED(F9,2),IF(F9&lt;10,FIXED(F9,1),IF(F9&lt;100,FIXED(F9,0),IF(F9&lt;1000,MROUND(F9,10),MROUND(F9,100)))))))</f>
        <v>--</v>
      </c>
      <c r="AJ9" s="5" t="str">
        <f>G9</f>
        <v/>
      </c>
      <c r="AK9" s="5" t="str">
        <f>IF(H9="--",H9,(IF(H9&lt;1,FIXED(H9,2),IF(H9&lt;10,FIXED(H9,1),IF(H9&lt;100,FIXED(H9,0),IF(H9&lt;1000,MROUND(H9,10),MROUND(H9,100)))))))</f>
        <v>--</v>
      </c>
      <c r="AL9" s="5" t="str">
        <f>I9</f>
        <v/>
      </c>
      <c r="AM9" s="5" t="str">
        <f>IF(J9="--",J9,(IF(J9&lt;1,FIXED(J9,2),IF(J9&lt;10,FIXED(J9,1),IF(J9&lt;100,FIXED(J9,0),IF(J9&lt;1000,MROUND(J9,10),MROUND(J9,100)))))))</f>
        <v>--</v>
      </c>
      <c r="AN9" s="5" t="str">
        <f>K9</f>
        <v/>
      </c>
      <c r="AO9" s="5" t="str">
        <f>IF(L9="--",L9,(IF(L9&lt;1,FIXED(L9,2),IF(L9&lt;10,FIXED(L9,1),IF(L9&lt;100,FIXED(L9,0),IF(L9&lt;1000,MROUND(L9,10),MROUND(L9,100)))))))</f>
        <v>--</v>
      </c>
      <c r="AP9" s="5" t="str">
        <f>M9</f>
        <v/>
      </c>
      <c r="AS9" s="5" t="str">
        <f>HLOOKUP(SMALL($AE$5:$AP$5,1),$AE$5:$AP$500,ROW(AS9)-4,FALSE)</f>
        <v>--</v>
      </c>
      <c r="AT9" s="5" t="str">
        <f>IF(HLOOKUP(SMALL($C$3:$M$3,1),$C$3:$M$500,ROW(AS9)-2,FALSE)="&lt;","&lt;","")</f>
        <v/>
      </c>
      <c r="AU9" s="5" t="str">
        <f>IF(AS9="--","",IF(HLOOKUP(SMALL($R$5:$AC$5,2),$R$5:$AC$500,ROW(AS9)-4,FALSE)=0,"",HLOOKUP(SMALL($R$5:$AC$5,2),$R$5:$AC$500,ROW(AS9)-4,FALSE)))</f>
        <v/>
      </c>
      <c r="AV9" s="5" t="str">
        <f>HLOOKUP(SMALL($AE$5:$AP$5,2),$AE$5:$AP$500,ROW(AV9)-4,FALSE)</f>
        <v>--</v>
      </c>
      <c r="AW9" s="5" t="str">
        <f>IF(HLOOKUP(SMALL($C$3:$M$3,2),$C$3:$M$500,ROW(AV9)-2,FALSE)="&lt;","&lt;","")</f>
        <v/>
      </c>
      <c r="AX9" s="5" t="str">
        <f>IF(AV9="--","",IF(HLOOKUP(SMALL($R$5:$AC$5,4),$R$5:$AC$500,ROW(AV9)-4,FALSE)=0,"",HLOOKUP(SMALL($R$5:$AC$5,4),$R$5:$AC$500,ROW(AV9)-4,FALSE)))</f>
        <v/>
      </c>
      <c r="AY9" s="5" t="str">
        <f>HLOOKUP(SMALL($AE$5:$AP$5,3),$AE$5:$AP$500,ROW(AY9)-4,FALSE)</f>
        <v>--</v>
      </c>
      <c r="AZ9" s="5" t="str">
        <f>IF(HLOOKUP(SMALL($C$3:$M$3,3),$C$3:$M$500,ROW(AY9)-2,FALSE)="&lt;","&lt;","")</f>
        <v/>
      </c>
      <c r="BA9" s="5" t="str">
        <f>IF(AY9="--","",IF(HLOOKUP(SMALL($R$5:$AC$5,6),$R$5:$AC$500,ROW(AY9)-4,FALSE)=0,"",HLOOKUP(SMALL($R$5:$AC$5,6),$R$5:$AC$500,ROW(AY9)-4,FALSE)))</f>
        <v/>
      </c>
      <c r="BB9" s="5" t="str">
        <f>HLOOKUP(SMALL($AE$5:$AP$5,4),$AE$5:$AP$500,ROW(BB9)-4,FALSE)</f>
        <v>--</v>
      </c>
      <c r="BC9" s="5" t="str">
        <f>IF(HLOOKUP(SMALL($C$3:$M$3,4),$C$3:$M$500,ROW(BB9)-2,FALSE)="&lt;","&lt;","")</f>
        <v/>
      </c>
      <c r="BD9" s="5" t="str">
        <f>IF(BB9="--","",IF(HLOOKUP(SMALL($R$5:$AC$5,8),$R$5:$AC$500,ROW(BB9)-4,FALSE)=0,"",HLOOKUP(SMALL($R$5:$AC$5,8),$R$5:$AC$500,ROW(BB9)-4,FALSE)))</f>
        <v/>
      </c>
      <c r="BE9" s="5" t="str">
        <f>HLOOKUP(SMALL($AE$5:$AP$5,5),$AE$5:$AP$500,ROW(BE9)-4,FALSE)</f>
        <v>--</v>
      </c>
      <c r="BF9" s="5" t="str">
        <f>IF(HLOOKUP(SMALL($C$3:$M$3,5),$C$3:$M$500,ROW(BE9)-2,FALSE)="&lt;","&lt;","")</f>
        <v/>
      </c>
      <c r="BG9" s="5" t="str">
        <f>IF(BE9="--","",IF(HLOOKUP(SMALL($R$5:$AC$5,10),$R$5:$AC$500,ROW(BE9)-4,FALSE)=0,"",HLOOKUP(SMALL($R$5:$AC$5,10),$R$5:$AC$500,ROW(BE9)-4,FALSE)))</f>
        <v/>
      </c>
      <c r="BH9" s="5" t="str">
        <f>HLOOKUP(SMALL($AE$5:$AP$5,6),$AE$5:$AP$500,ROW(BH9)-4,FALSE)</f>
        <v>--</v>
      </c>
      <c r="BI9" s="5" t="str">
        <f>IF(HLOOKUP(SMALL($C$3:$M$3,6),$C$3:$M$500,ROW(BH9)-2,FALSE)="&lt;","&lt;","")</f>
        <v/>
      </c>
      <c r="BJ9" s="5" t="str">
        <f>IF(BH9="--","",IF(HLOOKUP(SMALL($R$5:$AC$5,12),$R$5:$AC$500,ROW(BH9)-4,FALSE)=0,"",HLOOKUP(SMALL($R$5:$AC$5,12),$R$5:$AC$500,ROW(BH9)-4,FALSE)))</f>
        <v/>
      </c>
    </row>
    <row r="10" spans="1:67" x14ac:dyDescent="0.2">
      <c r="A10" s="4" t="str">
        <f>F!A10</f>
        <v>Temperatuur t.b.v. pH (°C)</v>
      </c>
      <c r="B10" s="5" t="str">
        <f>IF(ISNUMBER(F!E10)=FALSE,"--",IF(F!E10=0,"--",F!E10))</f>
        <v>--</v>
      </c>
      <c r="C10" s="5" t="str">
        <f>IF(B10="--","",F!F10)</f>
        <v/>
      </c>
      <c r="D10" s="5" t="str">
        <f>IF(ISNUMBER(F!G10)=FALSE,"--",IF(F!G10=0,"--",F!G10))</f>
        <v>--</v>
      </c>
      <c r="E10" s="5" t="str">
        <f>IF(D10="--","",F!H10)</f>
        <v/>
      </c>
      <c r="F10" s="5" t="str">
        <f>IF(ISNUMBER(F!I10)=FALSE,"--",IF(F!I10=0,"--",F!I10))</f>
        <v>--</v>
      </c>
      <c r="G10" s="5" t="str">
        <f>IF(F10="--","",F!J10)</f>
        <v/>
      </c>
      <c r="H10" s="5" t="str">
        <f>IF(ISNUMBER(F!K10)=FALSE,"--",IF(F!K10=0,"--",F!K10))</f>
        <v>--</v>
      </c>
      <c r="I10" s="5" t="str">
        <f>IF(H10="--","",F!L10)</f>
        <v/>
      </c>
      <c r="J10" s="5" t="str">
        <f>IF(ISNUMBER(F!M10)=FALSE,"--",IF(F!M10=0,"--",F!M10))</f>
        <v>--</v>
      </c>
      <c r="K10" s="5" t="str">
        <f>IF(J10="--","",F!N10)</f>
        <v/>
      </c>
      <c r="L10" s="5" t="str">
        <f>IF(ISNUMBER(F!O10)=FALSE,"--",IF(F!O10=0,"--",F!O10))</f>
        <v>--</v>
      </c>
      <c r="M10" s="5" t="str">
        <f>IF(L10="--","",F!P10)</f>
        <v/>
      </c>
      <c r="W10" s="5"/>
      <c r="X10" s="5"/>
      <c r="Y10" s="5"/>
      <c r="Z10" s="5"/>
      <c r="AA10" s="5"/>
      <c r="AB10" s="5"/>
      <c r="AC10" s="5"/>
      <c r="AD10" s="5"/>
      <c r="AE10" s="5" t="str">
        <f t="shared" ref="AE10:AE73" si="0">IF(B10="--",B10,(IF(B10&lt;1,FIXED(B10,2),IF(B10&lt;10,FIXED(B10,1),IF(B10&lt;100,FIXED(B10,0),IF(B10&lt;1000,MROUND(B10,10),MROUND(B10,100)))))))</f>
        <v>--</v>
      </c>
      <c r="AF10" s="5" t="str">
        <f t="shared" ref="AF10:AF73" si="1">C10</f>
        <v/>
      </c>
      <c r="AG10" s="5" t="str">
        <f t="shared" ref="AG10:AG73" si="2">IF(D10="--",D10,(IF(D10&lt;1,FIXED(D10,2),IF(D10&lt;10,FIXED(D10,1),IF(D10&lt;100,FIXED(D10,0),IF(D10&lt;1000,MROUND(D10,10),MROUND(D10,100)))))))</f>
        <v>--</v>
      </c>
      <c r="AH10" s="5" t="str">
        <f t="shared" ref="AH10:AH73" si="3">E10</f>
        <v/>
      </c>
      <c r="AI10" s="5" t="str">
        <f t="shared" ref="AI10:AI73" si="4">IF(F10="--",F10,(IF(F10&lt;1,FIXED(F10,2),IF(F10&lt;10,FIXED(F10,1),IF(F10&lt;100,FIXED(F10,0),IF(F10&lt;1000,MROUND(F10,10),MROUND(F10,100)))))))</f>
        <v>--</v>
      </c>
      <c r="AJ10" s="5" t="str">
        <f t="shared" ref="AJ10:AJ73" si="5">G10</f>
        <v/>
      </c>
      <c r="AK10" s="5" t="str">
        <f t="shared" ref="AK10:AK73" si="6">IF(H10="--",H10,(IF(H10&lt;1,FIXED(H10,2),IF(H10&lt;10,FIXED(H10,1),IF(H10&lt;100,FIXED(H10,0),IF(H10&lt;1000,MROUND(H10,10),MROUND(H10,100)))))))</f>
        <v>--</v>
      </c>
      <c r="AL10" s="5" t="str">
        <f t="shared" ref="AL10:AL73" si="7">I10</f>
        <v/>
      </c>
      <c r="AM10" s="5" t="str">
        <f t="shared" ref="AM10:AM73" si="8">IF(J10="--",J10,(IF(J10&lt;1,FIXED(J10,2),IF(J10&lt;10,FIXED(J10,1),IF(J10&lt;100,FIXED(J10,0),IF(J10&lt;1000,MROUND(J10,10),MROUND(J10,100)))))))</f>
        <v>--</v>
      </c>
      <c r="AN10" s="5" t="str">
        <f t="shared" ref="AN10:AN73" si="9">K10</f>
        <v/>
      </c>
      <c r="AO10" s="5" t="str">
        <f t="shared" ref="AO10:AO73" si="10">IF(L10="--",L10,(IF(L10&lt;1,FIXED(L10,2),IF(L10&lt;10,FIXED(L10,1),IF(L10&lt;100,FIXED(L10,0),IF(L10&lt;1000,MROUND(L10,10),MROUND(L10,100)))))))</f>
        <v>--</v>
      </c>
      <c r="AP10" s="5" t="str">
        <f t="shared" ref="AP10:AP73" si="11">M10</f>
        <v/>
      </c>
      <c r="AS10" s="5" t="str">
        <f t="shared" ref="AS10:AS73" si="12">HLOOKUP(SMALL($AE$5:$AP$5,1),$AE$5:$AP$500,ROW(AS10)-4,FALSE)</f>
        <v>--</v>
      </c>
      <c r="AT10" s="5" t="str">
        <f t="shared" ref="AT10:AT73" si="13">IF(HLOOKUP(SMALL($C$3:$M$3,1),$C$3:$M$500,ROW(AS10)-2,FALSE)="&lt;","&lt;","")</f>
        <v/>
      </c>
      <c r="AU10" s="5" t="str">
        <f t="shared" ref="AU10:AU73" si="14">IF(AS10="--","",IF(HLOOKUP(SMALL($R$5:$AC$5,2),$R$5:$AC$500,ROW(AS10)-4,FALSE)=0,"",HLOOKUP(SMALL($R$5:$AC$5,2),$R$5:$AC$500,ROW(AS10)-4,FALSE)))</f>
        <v/>
      </c>
      <c r="AV10" s="5" t="str">
        <f t="shared" ref="AV10:AV73" si="15">HLOOKUP(SMALL($AE$5:$AP$5,2),$AE$5:$AP$500,ROW(AV10)-4,FALSE)</f>
        <v>--</v>
      </c>
      <c r="AW10" s="5" t="str">
        <f t="shared" ref="AW10:AW73" si="16">IF(HLOOKUP(SMALL($C$3:$M$3,2),$C$3:$M$500,ROW(AV10)-2,FALSE)="&lt;","&lt;","")</f>
        <v/>
      </c>
      <c r="AX10" s="5" t="str">
        <f t="shared" ref="AX10:AX73" si="17">IF(AV10="--","",IF(HLOOKUP(SMALL($R$5:$AC$5,4),$R$5:$AC$500,ROW(AV10)-4,FALSE)=0,"",HLOOKUP(SMALL($R$5:$AC$5,4),$R$5:$AC$500,ROW(AV10)-4,FALSE)))</f>
        <v/>
      </c>
      <c r="AY10" s="5" t="str">
        <f t="shared" ref="AY10:AY73" si="18">HLOOKUP(SMALL($AE$5:$AP$5,3),$AE$5:$AP$500,ROW(AY10)-4,FALSE)</f>
        <v>--</v>
      </c>
      <c r="AZ10" s="5" t="str">
        <f t="shared" ref="AZ10:AZ73" si="19">IF(HLOOKUP(SMALL($C$3:$M$3,3),$C$3:$M$500,ROW(AY10)-2,FALSE)="&lt;","&lt;","")</f>
        <v/>
      </c>
      <c r="BA10" s="5" t="str">
        <f t="shared" ref="BA10:BA73" si="20">IF(AY10="--","",IF(HLOOKUP(SMALL($R$5:$AC$5,6),$R$5:$AC$500,ROW(AY10)-4,FALSE)=0,"",HLOOKUP(SMALL($R$5:$AC$5,6),$R$5:$AC$500,ROW(AY10)-4,FALSE)))</f>
        <v/>
      </c>
      <c r="BB10" s="5" t="str">
        <f t="shared" ref="BB10:BB73" si="21">HLOOKUP(SMALL($AE$5:$AP$5,4),$AE$5:$AP$500,ROW(BB10)-4,FALSE)</f>
        <v>--</v>
      </c>
      <c r="BC10" s="5" t="str">
        <f t="shared" ref="BC10:BC73" si="22">IF(HLOOKUP(SMALL($C$3:$M$3,4),$C$3:$M$500,ROW(BB10)-2,FALSE)="&lt;","&lt;","")</f>
        <v/>
      </c>
      <c r="BD10" s="5" t="str">
        <f t="shared" ref="BD10:BD73" si="23">IF(BB10="--","",IF(HLOOKUP(SMALL($R$5:$AC$5,8),$R$5:$AC$500,ROW(BB10)-4,FALSE)=0,"",HLOOKUP(SMALL($R$5:$AC$5,8),$R$5:$AC$500,ROW(BB10)-4,FALSE)))</f>
        <v/>
      </c>
      <c r="BE10" s="5" t="str">
        <f t="shared" ref="BE10:BE73" si="24">HLOOKUP(SMALL($AE$5:$AP$5,5),$AE$5:$AP$500,ROW(BE10)-4,FALSE)</f>
        <v>--</v>
      </c>
      <c r="BF10" s="5" t="str">
        <f t="shared" ref="BF10:BF73" si="25">IF(HLOOKUP(SMALL($C$3:$M$3,5),$C$3:$M$500,ROW(BE10)-2,FALSE)="&lt;","&lt;","")</f>
        <v/>
      </c>
      <c r="BG10" s="5" t="str">
        <f t="shared" ref="BG10:BG73" si="26">IF(BE10="--","",IF(HLOOKUP(SMALL($R$5:$AC$5,10),$R$5:$AC$500,ROW(BE10)-4,FALSE)=0,"",HLOOKUP(SMALL($R$5:$AC$5,10),$R$5:$AC$500,ROW(BE10)-4,FALSE)))</f>
        <v/>
      </c>
      <c r="BH10" s="5" t="str">
        <f t="shared" ref="BH10:BH73" si="27">HLOOKUP(SMALL($AE$5:$AP$5,6),$AE$5:$AP$500,ROW(BH10)-4,FALSE)</f>
        <v>--</v>
      </c>
      <c r="BI10" s="5" t="str">
        <f t="shared" ref="BI10:BI73" si="28">IF(HLOOKUP(SMALL($C$3:$M$3,6),$C$3:$M$500,ROW(BH10)-2,FALSE)="&lt;","&lt;","")</f>
        <v/>
      </c>
      <c r="BJ10" s="5" t="str">
        <f t="shared" ref="BJ10:BJ73" si="29">IF(BH10="--","",IF(HLOOKUP(SMALL($R$5:$AC$5,12),$R$5:$AC$500,ROW(BH10)-4,FALSE)=0,"",HLOOKUP(SMALL($R$5:$AC$5,12),$R$5:$AC$500,ROW(BH10)-4,FALSE)))</f>
        <v/>
      </c>
    </row>
    <row r="11" spans="1:67" x14ac:dyDescent="0.2">
      <c r="A11" s="4" t="str">
        <f>F!A11</f>
        <v>Antimoon</v>
      </c>
      <c r="B11" s="5" t="str">
        <f>IF(ISNUMBER(F!E11)=FALSE,"--",IF(F!E11=0,"--",F!E11))</f>
        <v>--</v>
      </c>
      <c r="C11" s="5" t="str">
        <f>IF(B11="--","",F!F11)</f>
        <v/>
      </c>
      <c r="D11" s="5" t="str">
        <f>IF(ISNUMBER(F!G11)=FALSE,"--",IF(F!G11=0,"--",F!G11))</f>
        <v>--</v>
      </c>
      <c r="E11" s="5" t="str">
        <f>IF(D11="--","",F!H11)</f>
        <v/>
      </c>
      <c r="F11" s="5" t="str">
        <f>IF(ISNUMBER(F!I11)=FALSE,"--",IF(F!I11=0,"--",F!I11))</f>
        <v>--</v>
      </c>
      <c r="G11" s="5" t="str">
        <f>IF(F11="--","",F!J11)</f>
        <v/>
      </c>
      <c r="H11" s="5" t="str">
        <f>IF(ISNUMBER(F!K11)=FALSE,"--",IF(F!K11=0,"--",F!K11))</f>
        <v>--</v>
      </c>
      <c r="I11" s="5" t="str">
        <f>IF(H11="--","",F!L11)</f>
        <v/>
      </c>
      <c r="J11" s="5" t="str">
        <f>IF(ISNUMBER(F!M11)=FALSE,"--",IF(F!M11=0,"--",F!M11))</f>
        <v>--</v>
      </c>
      <c r="K11" s="5" t="str">
        <f>IF(J11="--","",F!N11)</f>
        <v/>
      </c>
      <c r="L11" s="5" t="str">
        <f>IF(ISNUMBER(F!O11)=FALSE,"--",IF(F!O11=0,"--",F!O11))</f>
        <v>--</v>
      </c>
      <c r="M11" s="5" t="str">
        <f>IF(L11="--","",F!P11)</f>
        <v/>
      </c>
      <c r="P11" s="4" t="str">
        <f>IFERROR(IF(AND(VLOOKUP(F!B11,E!$B$1:$AK$300,17,FALSE)&lt;&gt;1000000000,VLOOKUP(F!B11,E!$B$1:$AK$300,18,FALSE)&lt;&gt;1000000000),"toetsen",IF(AND(VLOOKUP(F!B11,E!$B$1:$AK$300,17,FALSE)=1000000000,VLOOKUP(F!B11,E!$B$1:$AK$300,18,FALSE)&lt;&gt;1000000000),"toetsen alleen sgw",IF(AND(VLOOKUP(F!B11,E!$B$1:$AK$300,17,FALSE)&lt;&gt;1000000000,VLOOKUP(F!B11,E!$B$1:$AK$300,18,FALSE)=1000000000),"toetsen alleen vw","niet toetsen"))),"")</f>
        <v>toetsen alleen sgw</v>
      </c>
      <c r="R11" s="4" t="str">
        <f>F!BJ11</f>
        <v/>
      </c>
      <c r="S11" s="4" t="str">
        <f>IF($P11="toetsen",toetsen(F!$B11,R11),IF($P11="toetsen alleen sgw",toetsen_alleen_SGW(F!$B11,R11),IF($P11="toetsen alleen vw",toetsen_alleen_vw(F!$B11,R11),"")))</f>
        <v/>
      </c>
      <c r="T11" s="4" t="str">
        <f>F!BM11</f>
        <v/>
      </c>
      <c r="U11" s="4" t="str">
        <f>IF($P11="toetsen",toetsen(F!$B11,T11),IF($P11="toetsen alleen sgw",toetsen_alleen_SGW(F!$B11,T11),IF($P11="toetsen alleen vw",toetsen_alleen_vw(F!$B11,T11),"")))</f>
        <v/>
      </c>
      <c r="V11" s="4" t="str">
        <f>F!BP11</f>
        <v/>
      </c>
      <c r="W11" s="4" t="str">
        <f>IF($P11="toetsen",toetsen(F!$B11,V11),IF($P11="toetsen alleen sgw",toetsen_alleen_SGW(F!$B11,V11),IF($P11="toetsen alleen vw",toetsen_alleen_vw(F!$B11,V11),"")))</f>
        <v/>
      </c>
      <c r="X11" s="4" t="str">
        <f>F!BS11</f>
        <v/>
      </c>
      <c r="Y11" s="4" t="str">
        <f>IF($P11="toetsen",toetsen(F!$B11,X11),IF($P11="toetsen alleen sgw",toetsen_alleen_SGW(F!$B11,X11),IF($P11="toetsen alleen vw",toetsen_alleen_vw(F!$B11,X11),"")))</f>
        <v/>
      </c>
      <c r="Z11" s="4" t="str">
        <f>F!BV11</f>
        <v/>
      </c>
      <c r="AA11" s="4" t="str">
        <f>IF($P11="toetsen",toetsen(F!$B11,Z11),IF($P11="toetsen alleen sgw",toetsen_alleen_SGW(F!$B11,Z11),IF($P11="toetsen alleen vw",toetsen_alleen_vw(F!$B11,Z11),"")))</f>
        <v/>
      </c>
      <c r="AB11" s="4" t="str">
        <f>F!BY11</f>
        <v/>
      </c>
      <c r="AC11" s="4" t="str">
        <f>IF($P11="toetsen",toetsen(F!$B11,AB11),IF($P11="toetsen alleen sgw",toetsen_alleen_SGW(F!$B11,AB11),IF($P11="toetsen alleen vw",toetsen_alleen_vw(F!$B11,AB11),"")))</f>
        <v/>
      </c>
      <c r="AD11" s="5"/>
      <c r="AE11" s="5" t="str">
        <f t="shared" si="0"/>
        <v>--</v>
      </c>
      <c r="AF11" s="5" t="str">
        <f t="shared" si="1"/>
        <v/>
      </c>
      <c r="AG11" s="5" t="str">
        <f t="shared" si="2"/>
        <v>--</v>
      </c>
      <c r="AH11" s="5" t="str">
        <f t="shared" si="3"/>
        <v/>
      </c>
      <c r="AI11" s="5" t="str">
        <f t="shared" si="4"/>
        <v>--</v>
      </c>
      <c r="AJ11" s="5" t="str">
        <f t="shared" si="5"/>
        <v/>
      </c>
      <c r="AK11" s="5" t="str">
        <f t="shared" si="6"/>
        <v>--</v>
      </c>
      <c r="AL11" s="5" t="str">
        <f t="shared" si="7"/>
        <v/>
      </c>
      <c r="AM11" s="5" t="str">
        <f t="shared" si="8"/>
        <v>--</v>
      </c>
      <c r="AN11" s="5" t="str">
        <f t="shared" si="9"/>
        <v/>
      </c>
      <c r="AO11" s="5" t="str">
        <f t="shared" si="10"/>
        <v>--</v>
      </c>
      <c r="AP11" s="5" t="str">
        <f t="shared" si="11"/>
        <v/>
      </c>
      <c r="AS11" s="5" t="str">
        <f t="shared" si="12"/>
        <v>--</v>
      </c>
      <c r="AT11" s="5" t="str">
        <f t="shared" si="13"/>
        <v/>
      </c>
      <c r="AU11" s="5" t="str">
        <f t="shared" si="14"/>
        <v/>
      </c>
      <c r="AV11" s="5" t="str">
        <f t="shared" si="15"/>
        <v>--</v>
      </c>
      <c r="AW11" s="5" t="str">
        <f t="shared" si="16"/>
        <v/>
      </c>
      <c r="AX11" s="5" t="str">
        <f t="shared" si="17"/>
        <v/>
      </c>
      <c r="AY11" s="5" t="str">
        <f t="shared" si="18"/>
        <v>--</v>
      </c>
      <c r="AZ11" s="5" t="str">
        <f t="shared" si="19"/>
        <v/>
      </c>
      <c r="BA11" s="5" t="str">
        <f t="shared" si="20"/>
        <v/>
      </c>
      <c r="BB11" s="5" t="str">
        <f t="shared" si="21"/>
        <v>--</v>
      </c>
      <c r="BC11" s="5" t="str">
        <f t="shared" si="22"/>
        <v/>
      </c>
      <c r="BD11" s="5" t="str">
        <f t="shared" si="23"/>
        <v/>
      </c>
      <c r="BE11" s="5" t="str">
        <f t="shared" si="24"/>
        <v>--</v>
      </c>
      <c r="BF11" s="5" t="str">
        <f t="shared" si="25"/>
        <v/>
      </c>
      <c r="BG11" s="5" t="str">
        <f t="shared" si="26"/>
        <v/>
      </c>
      <c r="BH11" s="5" t="str">
        <f t="shared" si="27"/>
        <v>--</v>
      </c>
      <c r="BI11" s="5" t="str">
        <f t="shared" si="28"/>
        <v/>
      </c>
      <c r="BJ11" s="5" t="str">
        <f t="shared" si="29"/>
        <v/>
      </c>
    </row>
    <row r="12" spans="1:67" x14ac:dyDescent="0.2">
      <c r="A12" s="4" t="str">
        <f>F!A12</f>
        <v>Arseen</v>
      </c>
      <c r="B12" s="5">
        <f>IF(ISNUMBER(F!E12)=FALSE,"--",IF(F!E12=0,"--",F!E12))</f>
        <v>5</v>
      </c>
      <c r="C12" s="5" t="str">
        <f>IF(B12="--","",F!F12)</f>
        <v>&lt;</v>
      </c>
      <c r="D12" s="5">
        <f>IF(ISNUMBER(F!G12)=FALSE,"--",IF(F!G12=0,"--",F!G12))</f>
        <v>8.9</v>
      </c>
      <c r="E12" s="5" t="str">
        <f>IF(D12="--","",F!H12)</f>
        <v/>
      </c>
      <c r="F12" s="5" t="str">
        <f>IF(ISNUMBER(F!I12)=FALSE,"--",IF(F!I12=0,"--",F!I12))</f>
        <v>--</v>
      </c>
      <c r="G12" s="5" t="str">
        <f>IF(F12="--","",F!J12)</f>
        <v/>
      </c>
      <c r="H12" s="5" t="str">
        <f>IF(ISNUMBER(F!K12)=FALSE,"--",IF(F!K12=0,"--",F!K12))</f>
        <v>--</v>
      </c>
      <c r="I12" s="5" t="str">
        <f>IF(H12="--","",F!L12)</f>
        <v/>
      </c>
      <c r="J12" s="5" t="str">
        <f>IF(ISNUMBER(F!M12)=FALSE,"--",IF(F!M12=0,"--",F!M12))</f>
        <v>--</v>
      </c>
      <c r="K12" s="5" t="str">
        <f>IF(J12="--","",F!N12)</f>
        <v/>
      </c>
      <c r="L12" s="5" t="str">
        <f>IF(ISNUMBER(F!O12)=FALSE,"--",IF(F!O12=0,"--",F!O12))</f>
        <v>--</v>
      </c>
      <c r="M12" s="5" t="str">
        <f>IF(L12="--","",F!P12)</f>
        <v/>
      </c>
      <c r="P12" s="4" t="str">
        <f>IFERROR(IF(AND(VLOOKUP(F!B12,E!$B$1:$AK$300,17,FALSE)&lt;&gt;1000000000,VLOOKUP(F!B12,E!$B$1:$AK$300,18,FALSE)&lt;&gt;1000000000),"toetsen",IF(AND(VLOOKUP(F!B12,E!$B$1:$AK$300,17,FALSE)=1000000000,VLOOKUP(F!B12,E!$B$1:$AK$300,18,FALSE)&lt;&gt;1000000000),"toetsen alleen sgw",IF(AND(VLOOKUP(F!B12,E!$B$1:$AK$300,17,FALSE)&lt;&gt;1000000000,VLOOKUP(F!B12,E!$B$1:$AK$300,18,FALSE)=1000000000),"toetsen alleen vw","niet toetsen"))),"")</f>
        <v>toetsen alleen sgw</v>
      </c>
      <c r="R12" s="4">
        <f>F!BJ12</f>
        <v>-1</v>
      </c>
      <c r="S12" s="4" t="str">
        <f>IF($P12="toetsen",toetsen(F!$B12,R12),IF($P12="toetsen alleen sgw",toetsen_alleen_SGW(F!$B12,R12),IF($P12="toetsen alleen vw",toetsen_alleen_vw(F!$B12,R12),"")))</f>
        <v>-</v>
      </c>
      <c r="T12" s="4">
        <f>F!BM12</f>
        <v>8.9</v>
      </c>
      <c r="U12" s="4" t="str">
        <f>IF($P12="toetsen",toetsen(F!$B12,T12),IF($P12="toetsen alleen sgw",toetsen_alleen_SGW(F!$B12,T12),IF($P12="toetsen alleen vw",toetsen_alleen_vw(F!$B12,T12),"")))</f>
        <v>-</v>
      </c>
      <c r="V12" s="4">
        <f>F!BP12</f>
        <v>-1</v>
      </c>
      <c r="W12" s="4" t="str">
        <f>IF($P12="toetsen",toetsen(F!$B12,V12),IF($P12="toetsen alleen sgw",toetsen_alleen_SGW(F!$B12,V12),IF($P12="toetsen alleen vw",toetsen_alleen_vw(F!$B12,V12),"")))</f>
        <v>-</v>
      </c>
      <c r="X12" s="4">
        <f>F!BS12</f>
        <v>-1</v>
      </c>
      <c r="Y12" s="4" t="str">
        <f>IF($P12="toetsen",toetsen(F!$B12,X12),IF($P12="toetsen alleen sgw",toetsen_alleen_SGW(F!$B12,X12),IF($P12="toetsen alleen vw",toetsen_alleen_vw(F!$B12,X12),"")))</f>
        <v>-</v>
      </c>
      <c r="Z12" s="4">
        <f>F!BV12</f>
        <v>-1</v>
      </c>
      <c r="AA12" s="4" t="str">
        <f>IF($P12="toetsen",toetsen(F!$B12,Z12),IF($P12="toetsen alleen sgw",toetsen_alleen_SGW(F!$B12,Z12),IF($P12="toetsen alleen vw",toetsen_alleen_vw(F!$B12,Z12),"")))</f>
        <v>-</v>
      </c>
      <c r="AB12" s="4">
        <f>F!BY12</f>
        <v>-1</v>
      </c>
      <c r="AC12" s="4" t="str">
        <f>IF($P12="toetsen",toetsen(F!$B12,AB12),IF($P12="toetsen alleen sgw",toetsen_alleen_SGW(F!$B12,AB12),IF($P12="toetsen alleen vw",toetsen_alleen_vw(F!$B12,AB12),"")))</f>
        <v>-</v>
      </c>
      <c r="AD12" s="5"/>
      <c r="AE12" s="5" t="str">
        <f t="shared" si="0"/>
        <v>5,0</v>
      </c>
      <c r="AF12" s="5" t="str">
        <f t="shared" si="1"/>
        <v>&lt;</v>
      </c>
      <c r="AG12" s="5" t="str">
        <f t="shared" si="2"/>
        <v>8,9</v>
      </c>
      <c r="AH12" s="5" t="str">
        <f t="shared" si="3"/>
        <v/>
      </c>
      <c r="AI12" s="5" t="str">
        <f t="shared" si="4"/>
        <v>--</v>
      </c>
      <c r="AJ12" s="5" t="str">
        <f t="shared" si="5"/>
        <v/>
      </c>
      <c r="AK12" s="5" t="str">
        <f t="shared" si="6"/>
        <v>--</v>
      </c>
      <c r="AL12" s="5" t="str">
        <f t="shared" si="7"/>
        <v/>
      </c>
      <c r="AM12" s="5" t="str">
        <f t="shared" si="8"/>
        <v>--</v>
      </c>
      <c r="AN12" s="5" t="str">
        <f t="shared" si="9"/>
        <v/>
      </c>
      <c r="AO12" s="5" t="str">
        <f t="shared" si="10"/>
        <v>--</v>
      </c>
      <c r="AP12" s="5" t="str">
        <f t="shared" si="11"/>
        <v/>
      </c>
      <c r="AS12" s="5" t="str">
        <f t="shared" si="12"/>
        <v>5,0</v>
      </c>
      <c r="AT12" s="5" t="str">
        <f t="shared" si="13"/>
        <v>&lt;</v>
      </c>
      <c r="AU12" s="5" t="str">
        <f t="shared" si="14"/>
        <v>-</v>
      </c>
      <c r="AV12" s="5" t="str">
        <f t="shared" si="15"/>
        <v>8,9</v>
      </c>
      <c r="AW12" s="5" t="str">
        <f t="shared" si="16"/>
        <v/>
      </c>
      <c r="AX12" s="5" t="str">
        <f t="shared" si="17"/>
        <v>-</v>
      </c>
      <c r="AY12" s="5" t="str">
        <f t="shared" si="18"/>
        <v>--</v>
      </c>
      <c r="AZ12" s="5" t="str">
        <f t="shared" si="19"/>
        <v/>
      </c>
      <c r="BA12" s="5" t="str">
        <f t="shared" si="20"/>
        <v/>
      </c>
      <c r="BB12" s="5" t="str">
        <f t="shared" si="21"/>
        <v>--</v>
      </c>
      <c r="BC12" s="5" t="str">
        <f t="shared" si="22"/>
        <v/>
      </c>
      <c r="BD12" s="5" t="str">
        <f t="shared" si="23"/>
        <v/>
      </c>
      <c r="BE12" s="5" t="str">
        <f t="shared" si="24"/>
        <v>--</v>
      </c>
      <c r="BF12" s="5" t="str">
        <f t="shared" si="25"/>
        <v/>
      </c>
      <c r="BG12" s="5" t="str">
        <f t="shared" si="26"/>
        <v/>
      </c>
      <c r="BH12" s="5" t="str">
        <f t="shared" si="27"/>
        <v>--</v>
      </c>
      <c r="BI12" s="5" t="str">
        <f t="shared" si="28"/>
        <v/>
      </c>
      <c r="BJ12" s="5" t="str">
        <f t="shared" si="29"/>
        <v/>
      </c>
    </row>
    <row r="13" spans="1:67" x14ac:dyDescent="0.2">
      <c r="A13" s="4" t="str">
        <f>F!A13</f>
        <v>Barium</v>
      </c>
      <c r="B13" s="5">
        <f>IF(ISNUMBER(F!E13)=FALSE,"--",IF(F!E13=0,"--",F!E13))</f>
        <v>39</v>
      </c>
      <c r="C13" s="5" t="str">
        <f>IF(B13="--","",F!F13)</f>
        <v/>
      </c>
      <c r="D13" s="5">
        <f>IF(ISNUMBER(F!G13)=FALSE,"--",IF(F!G13=0,"--",F!G13))</f>
        <v>23</v>
      </c>
      <c r="E13" s="5" t="str">
        <f>IF(D13="--","",F!H13)</f>
        <v/>
      </c>
      <c r="F13" s="5" t="str">
        <f>IF(ISNUMBER(F!I13)=FALSE,"--",IF(F!I13=0,"--",F!I13))</f>
        <v>--</v>
      </c>
      <c r="G13" s="5" t="str">
        <f>IF(F13="--","",F!J13)</f>
        <v/>
      </c>
      <c r="H13" s="5" t="str">
        <f>IF(ISNUMBER(F!K13)=FALSE,"--",IF(F!K13=0,"--",F!K13))</f>
        <v>--</v>
      </c>
      <c r="I13" s="5" t="str">
        <f>IF(H13="--","",F!L13)</f>
        <v/>
      </c>
      <c r="J13" s="5" t="str">
        <f>IF(ISNUMBER(F!M13)=FALSE,"--",IF(F!M13=0,"--",F!M13))</f>
        <v>--</v>
      </c>
      <c r="K13" s="5" t="str">
        <f>IF(J13="--","",F!N13)</f>
        <v/>
      </c>
      <c r="L13" s="5" t="str">
        <f>IF(ISNUMBER(F!O13)=FALSE,"--",IF(F!O13=0,"--",F!O13))</f>
        <v>--</v>
      </c>
      <c r="M13" s="5" t="str">
        <f>IF(L13="--","",F!P13)</f>
        <v/>
      </c>
      <c r="P13" s="4" t="str">
        <f>IFERROR(IF(AND(VLOOKUP(F!B13,E!$B$1:$AK$300,17,FALSE)&lt;&gt;1000000000,VLOOKUP(F!B13,E!$B$1:$AK$300,18,FALSE)&lt;&gt;1000000000),"toetsen",IF(AND(VLOOKUP(F!B13,E!$B$1:$AK$300,17,FALSE)=1000000000,VLOOKUP(F!B13,E!$B$1:$AK$300,18,FALSE)&lt;&gt;1000000000),"toetsen alleen sgw",IF(AND(VLOOKUP(F!B13,E!$B$1:$AK$300,17,FALSE)&lt;&gt;1000000000,VLOOKUP(F!B13,E!$B$1:$AK$300,18,FALSE)=1000000000),"toetsen alleen vw","niet toetsen"))),"")</f>
        <v>toetsen alleen sgw</v>
      </c>
      <c r="R13" s="4">
        <f>F!BJ13</f>
        <v>39</v>
      </c>
      <c r="S13" s="4" t="str">
        <f>IF($P13="toetsen",toetsen(F!$B13,R13),IF($P13="toetsen alleen sgw",toetsen_alleen_SGW(F!$B13,R13),IF($P13="toetsen alleen vw",toetsen_alleen_vw(F!$B13,R13),"")))</f>
        <v>-</v>
      </c>
      <c r="T13" s="4">
        <f>F!BM13</f>
        <v>23</v>
      </c>
      <c r="U13" s="4" t="str">
        <f>IF($P13="toetsen",toetsen(F!$B13,T13),IF($P13="toetsen alleen sgw",toetsen_alleen_SGW(F!$B13,T13),IF($P13="toetsen alleen vw",toetsen_alleen_vw(F!$B13,T13),"")))</f>
        <v>-</v>
      </c>
      <c r="V13" s="4">
        <f>F!BP13</f>
        <v>-1</v>
      </c>
      <c r="W13" s="4" t="str">
        <f>IF($P13="toetsen",toetsen(F!$B13,V13),IF($P13="toetsen alleen sgw",toetsen_alleen_SGW(F!$B13,V13),IF($P13="toetsen alleen vw",toetsen_alleen_vw(F!$B13,V13),"")))</f>
        <v>-</v>
      </c>
      <c r="X13" s="4">
        <f>F!BS13</f>
        <v>-1</v>
      </c>
      <c r="Y13" s="4" t="str">
        <f>IF($P13="toetsen",toetsen(F!$B13,X13),IF($P13="toetsen alleen sgw",toetsen_alleen_SGW(F!$B13,X13),IF($P13="toetsen alleen vw",toetsen_alleen_vw(F!$B13,X13),"")))</f>
        <v>-</v>
      </c>
      <c r="Z13" s="4">
        <f>F!BV13</f>
        <v>-1</v>
      </c>
      <c r="AA13" s="4" t="str">
        <f>IF($P13="toetsen",toetsen(F!$B13,Z13),IF($P13="toetsen alleen sgw",toetsen_alleen_SGW(F!$B13,Z13),IF($P13="toetsen alleen vw",toetsen_alleen_vw(F!$B13,Z13),"")))</f>
        <v>-</v>
      </c>
      <c r="AB13" s="4">
        <f>F!BY13</f>
        <v>-1</v>
      </c>
      <c r="AC13" s="4" t="str">
        <f>IF($P13="toetsen",toetsen(F!$B13,AB13),IF($P13="toetsen alleen sgw",toetsen_alleen_SGW(F!$B13,AB13),IF($P13="toetsen alleen vw",toetsen_alleen_vw(F!$B13,AB13),"")))</f>
        <v>-</v>
      </c>
      <c r="AD13" s="5"/>
      <c r="AE13" s="5" t="str">
        <f t="shared" si="0"/>
        <v>39</v>
      </c>
      <c r="AF13" s="5" t="str">
        <f t="shared" si="1"/>
        <v/>
      </c>
      <c r="AG13" s="5" t="str">
        <f t="shared" si="2"/>
        <v>23</v>
      </c>
      <c r="AH13" s="5" t="str">
        <f t="shared" si="3"/>
        <v/>
      </c>
      <c r="AI13" s="5" t="str">
        <f t="shared" si="4"/>
        <v>--</v>
      </c>
      <c r="AJ13" s="5" t="str">
        <f t="shared" si="5"/>
        <v/>
      </c>
      <c r="AK13" s="5" t="str">
        <f t="shared" si="6"/>
        <v>--</v>
      </c>
      <c r="AL13" s="5" t="str">
        <f t="shared" si="7"/>
        <v/>
      </c>
      <c r="AM13" s="5" t="str">
        <f t="shared" si="8"/>
        <v>--</v>
      </c>
      <c r="AN13" s="5" t="str">
        <f t="shared" si="9"/>
        <v/>
      </c>
      <c r="AO13" s="5" t="str">
        <f t="shared" si="10"/>
        <v>--</v>
      </c>
      <c r="AP13" s="5" t="str">
        <f t="shared" si="11"/>
        <v/>
      </c>
      <c r="AS13" s="5" t="str">
        <f t="shared" si="12"/>
        <v>39</v>
      </c>
      <c r="AT13" s="5" t="str">
        <f t="shared" si="13"/>
        <v/>
      </c>
      <c r="AU13" s="5" t="str">
        <f t="shared" si="14"/>
        <v>-</v>
      </c>
      <c r="AV13" s="5" t="str">
        <f t="shared" si="15"/>
        <v>23</v>
      </c>
      <c r="AW13" s="5" t="str">
        <f t="shared" si="16"/>
        <v/>
      </c>
      <c r="AX13" s="5" t="str">
        <f t="shared" si="17"/>
        <v>-</v>
      </c>
      <c r="AY13" s="5" t="str">
        <f t="shared" si="18"/>
        <v>--</v>
      </c>
      <c r="AZ13" s="5" t="str">
        <f t="shared" si="19"/>
        <v/>
      </c>
      <c r="BA13" s="5" t="str">
        <f t="shared" si="20"/>
        <v/>
      </c>
      <c r="BB13" s="5" t="str">
        <f t="shared" si="21"/>
        <v>--</v>
      </c>
      <c r="BC13" s="5" t="str">
        <f t="shared" si="22"/>
        <v/>
      </c>
      <c r="BD13" s="5" t="str">
        <f t="shared" si="23"/>
        <v/>
      </c>
      <c r="BE13" s="5" t="str">
        <f t="shared" si="24"/>
        <v>--</v>
      </c>
      <c r="BF13" s="5" t="str">
        <f t="shared" si="25"/>
        <v/>
      </c>
      <c r="BG13" s="5" t="str">
        <f t="shared" si="26"/>
        <v/>
      </c>
      <c r="BH13" s="5" t="str">
        <f t="shared" si="27"/>
        <v>--</v>
      </c>
      <c r="BI13" s="5" t="str">
        <f t="shared" si="28"/>
        <v/>
      </c>
      <c r="BJ13" s="5" t="str">
        <f t="shared" si="29"/>
        <v/>
      </c>
    </row>
    <row r="14" spans="1:67" x14ac:dyDescent="0.2">
      <c r="A14" s="4" t="str">
        <f>F!A14</f>
        <v>Beryllium</v>
      </c>
      <c r="B14" s="5" t="str">
        <f>IF(ISNUMBER(F!E14)=FALSE,"--",IF(F!E14=0,"--",F!E14))</f>
        <v>--</v>
      </c>
      <c r="C14" s="5" t="str">
        <f>IF(B14="--","",F!F14)</f>
        <v/>
      </c>
      <c r="D14" s="5" t="str">
        <f>IF(ISNUMBER(F!G14)=FALSE,"--",IF(F!G14=0,"--",F!G14))</f>
        <v>--</v>
      </c>
      <c r="E14" s="5" t="str">
        <f>IF(D14="--","",F!H14)</f>
        <v/>
      </c>
      <c r="F14" s="5" t="str">
        <f>IF(ISNUMBER(F!I14)=FALSE,"--",IF(F!I14=0,"--",F!I14))</f>
        <v>--</v>
      </c>
      <c r="G14" s="5" t="str">
        <f>IF(F14="--","",F!J14)</f>
        <v/>
      </c>
      <c r="H14" s="5" t="str">
        <f>IF(ISNUMBER(F!K14)=FALSE,"--",IF(F!K14=0,"--",F!K14))</f>
        <v>--</v>
      </c>
      <c r="I14" s="5" t="str">
        <f>IF(H14="--","",F!L14)</f>
        <v/>
      </c>
      <c r="J14" s="5" t="str">
        <f>IF(ISNUMBER(F!M14)=FALSE,"--",IF(F!M14=0,"--",F!M14))</f>
        <v>--</v>
      </c>
      <c r="K14" s="5" t="str">
        <f>IF(J14="--","",F!N14)</f>
        <v/>
      </c>
      <c r="L14" s="5" t="str">
        <f>IF(ISNUMBER(F!O14)=FALSE,"--",IF(F!O14=0,"--",F!O14))</f>
        <v>--</v>
      </c>
      <c r="M14" s="5" t="str">
        <f>IF(L14="--","",F!P14)</f>
        <v/>
      </c>
      <c r="P14" s="4" t="str">
        <f>IFERROR(IF(AND(VLOOKUP(F!B14,E!$B$1:$AK$300,17,FALSE)&lt;&gt;1000000000,VLOOKUP(F!B14,E!$B$1:$AK$300,18,FALSE)&lt;&gt;1000000000),"toetsen",IF(AND(VLOOKUP(F!B14,E!$B$1:$AK$300,17,FALSE)=1000000000,VLOOKUP(F!B14,E!$B$1:$AK$300,18,FALSE)&lt;&gt;1000000000),"toetsen alleen sgw",IF(AND(VLOOKUP(F!B14,E!$B$1:$AK$300,17,FALSE)&lt;&gt;1000000000,VLOOKUP(F!B14,E!$B$1:$AK$300,18,FALSE)=1000000000),"toetsen alleen vw","niet toetsen"))),"")</f>
        <v>niet toetsen</v>
      </c>
      <c r="R14" s="4" t="str">
        <f>F!BJ14</f>
        <v/>
      </c>
      <c r="S14" s="4" t="str">
        <f>IF($P14="toetsen",toetsen(F!$B14,R14),IF($P14="toetsen alleen sgw",toetsen_alleen_SGW(F!$B14,R14),IF($P14="toetsen alleen vw",toetsen_alleen_vw(F!$B14,R14),"")))</f>
        <v/>
      </c>
      <c r="T14" s="4" t="str">
        <f>F!BM14</f>
        <v/>
      </c>
      <c r="U14" s="4" t="str">
        <f>IF($P14="toetsen",toetsen(F!$B14,T14),IF($P14="toetsen alleen sgw",toetsen_alleen_SGW(F!$B14,T14),IF($P14="toetsen alleen vw",toetsen_alleen_vw(F!$B14,T14),"")))</f>
        <v/>
      </c>
      <c r="V14" s="4" t="str">
        <f>F!BP14</f>
        <v/>
      </c>
      <c r="W14" s="4" t="str">
        <f>IF($P14="toetsen",toetsen(F!$B14,V14),IF($P14="toetsen alleen sgw",toetsen_alleen_SGW(F!$B14,V14),IF($P14="toetsen alleen vw",toetsen_alleen_vw(F!$B14,V14),"")))</f>
        <v/>
      </c>
      <c r="X14" s="4" t="str">
        <f>F!BS14</f>
        <v/>
      </c>
      <c r="Y14" s="4" t="str">
        <f>IF($P14="toetsen",toetsen(F!$B14,X14),IF($P14="toetsen alleen sgw",toetsen_alleen_SGW(F!$B14,X14),IF($P14="toetsen alleen vw",toetsen_alleen_vw(F!$B14,X14),"")))</f>
        <v/>
      </c>
      <c r="Z14" s="4" t="str">
        <f>F!BV14</f>
        <v/>
      </c>
      <c r="AA14" s="4" t="str">
        <f>IF($P14="toetsen",toetsen(F!$B14,Z14),IF($P14="toetsen alleen sgw",toetsen_alleen_SGW(F!$B14,Z14),IF($P14="toetsen alleen vw",toetsen_alleen_vw(F!$B14,Z14),"")))</f>
        <v/>
      </c>
      <c r="AB14" s="4" t="str">
        <f>F!BY14</f>
        <v/>
      </c>
      <c r="AC14" s="4" t="str">
        <f>IF($P14="toetsen",toetsen(F!$B14,AB14),IF($P14="toetsen alleen sgw",toetsen_alleen_SGW(F!$B14,AB14),IF($P14="toetsen alleen vw",toetsen_alleen_vw(F!$B14,AB14),"")))</f>
        <v/>
      </c>
      <c r="AD14" s="5"/>
      <c r="AE14" s="5" t="str">
        <f t="shared" si="0"/>
        <v>--</v>
      </c>
      <c r="AF14" s="5" t="str">
        <f t="shared" si="1"/>
        <v/>
      </c>
      <c r="AG14" s="5" t="str">
        <f t="shared" si="2"/>
        <v>--</v>
      </c>
      <c r="AH14" s="5" t="str">
        <f t="shared" si="3"/>
        <v/>
      </c>
      <c r="AI14" s="5" t="str">
        <f t="shared" si="4"/>
        <v>--</v>
      </c>
      <c r="AJ14" s="5" t="str">
        <f t="shared" si="5"/>
        <v/>
      </c>
      <c r="AK14" s="5" t="str">
        <f t="shared" si="6"/>
        <v>--</v>
      </c>
      <c r="AL14" s="5" t="str">
        <f t="shared" si="7"/>
        <v/>
      </c>
      <c r="AM14" s="5" t="str">
        <f t="shared" si="8"/>
        <v>--</v>
      </c>
      <c r="AN14" s="5" t="str">
        <f t="shared" si="9"/>
        <v/>
      </c>
      <c r="AO14" s="5" t="str">
        <f t="shared" si="10"/>
        <v>--</v>
      </c>
      <c r="AP14" s="5" t="str">
        <f t="shared" si="11"/>
        <v/>
      </c>
      <c r="AS14" s="5" t="str">
        <f t="shared" si="12"/>
        <v>--</v>
      </c>
      <c r="AT14" s="5" t="str">
        <f t="shared" si="13"/>
        <v/>
      </c>
      <c r="AU14" s="5" t="str">
        <f t="shared" si="14"/>
        <v/>
      </c>
      <c r="AV14" s="5" t="str">
        <f t="shared" si="15"/>
        <v>--</v>
      </c>
      <c r="AW14" s="5" t="str">
        <f t="shared" si="16"/>
        <v/>
      </c>
      <c r="AX14" s="5" t="str">
        <f t="shared" si="17"/>
        <v/>
      </c>
      <c r="AY14" s="5" t="str">
        <f t="shared" si="18"/>
        <v>--</v>
      </c>
      <c r="AZ14" s="5" t="str">
        <f t="shared" si="19"/>
        <v/>
      </c>
      <c r="BA14" s="5" t="str">
        <f t="shared" si="20"/>
        <v/>
      </c>
      <c r="BB14" s="5" t="str">
        <f t="shared" si="21"/>
        <v>--</v>
      </c>
      <c r="BC14" s="5" t="str">
        <f t="shared" si="22"/>
        <v/>
      </c>
      <c r="BD14" s="5" t="str">
        <f t="shared" si="23"/>
        <v/>
      </c>
      <c r="BE14" s="5" t="str">
        <f t="shared" si="24"/>
        <v>--</v>
      </c>
      <c r="BF14" s="5" t="str">
        <f t="shared" si="25"/>
        <v/>
      </c>
      <c r="BG14" s="5" t="str">
        <f t="shared" si="26"/>
        <v/>
      </c>
      <c r="BH14" s="5" t="str">
        <f t="shared" si="27"/>
        <v>--</v>
      </c>
      <c r="BI14" s="5" t="str">
        <f t="shared" si="28"/>
        <v/>
      </c>
      <c r="BJ14" s="5" t="str">
        <f t="shared" si="29"/>
        <v/>
      </c>
    </row>
    <row r="15" spans="1:67" x14ac:dyDescent="0.2">
      <c r="A15" s="4" t="str">
        <f>F!A15</f>
        <v>Cadmium</v>
      </c>
      <c r="B15" s="5">
        <f>IF(ISNUMBER(F!E15)=FALSE,"--",IF(F!E15=0,"--",F!E15))</f>
        <v>0.2</v>
      </c>
      <c r="C15" s="5" t="str">
        <f>IF(B15="--","",F!F15)</f>
        <v>&lt;</v>
      </c>
      <c r="D15" s="5">
        <f>IF(ISNUMBER(F!G15)=FALSE,"--",IF(F!G15=0,"--",F!G15))</f>
        <v>0.2</v>
      </c>
      <c r="E15" s="5" t="str">
        <f>IF(D15="--","",F!H15)</f>
        <v>&lt;</v>
      </c>
      <c r="F15" s="5" t="str">
        <f>IF(ISNUMBER(F!I15)=FALSE,"--",IF(F!I15=0,"--",F!I15))</f>
        <v>--</v>
      </c>
      <c r="G15" s="5" t="str">
        <f>IF(F15="--","",F!J15)</f>
        <v/>
      </c>
      <c r="H15" s="5" t="str">
        <f>IF(ISNUMBER(F!K15)=FALSE,"--",IF(F!K15=0,"--",F!K15))</f>
        <v>--</v>
      </c>
      <c r="I15" s="5" t="str">
        <f>IF(H15="--","",F!L15)</f>
        <v/>
      </c>
      <c r="J15" s="5" t="str">
        <f>IF(ISNUMBER(F!M15)=FALSE,"--",IF(F!M15=0,"--",F!M15))</f>
        <v>--</v>
      </c>
      <c r="K15" s="5" t="str">
        <f>IF(J15="--","",F!N15)</f>
        <v/>
      </c>
      <c r="L15" s="5" t="str">
        <f>IF(ISNUMBER(F!O15)=FALSE,"--",IF(F!O15=0,"--",F!O15))</f>
        <v>--</v>
      </c>
      <c r="M15" s="5" t="str">
        <f>IF(L15="--","",F!P15)</f>
        <v/>
      </c>
      <c r="P15" s="4" t="str">
        <f>IFERROR(IF(AND(VLOOKUP(F!B15,E!$B$1:$AK$300,17,FALSE)&lt;&gt;1000000000,VLOOKUP(F!B15,E!$B$1:$AK$300,18,FALSE)&lt;&gt;1000000000),"toetsen",IF(AND(VLOOKUP(F!B15,E!$B$1:$AK$300,17,FALSE)=1000000000,VLOOKUP(F!B15,E!$B$1:$AK$300,18,FALSE)&lt;&gt;1000000000),"toetsen alleen sgw",IF(AND(VLOOKUP(F!B15,E!$B$1:$AK$300,17,FALSE)&lt;&gt;1000000000,VLOOKUP(F!B15,E!$B$1:$AK$300,18,FALSE)=1000000000),"toetsen alleen vw","niet toetsen"))),"")</f>
        <v>toetsen alleen sgw</v>
      </c>
      <c r="R15" s="4">
        <f>F!BJ15</f>
        <v>-1</v>
      </c>
      <c r="S15" s="4" t="str">
        <f>IF($P15="toetsen",toetsen(F!$B15,R15),IF($P15="toetsen alleen sgw",toetsen_alleen_SGW(F!$B15,R15),IF($P15="toetsen alleen vw",toetsen_alleen_vw(F!$B15,R15),"")))</f>
        <v>-</v>
      </c>
      <c r="T15" s="4">
        <f>F!BM15</f>
        <v>-1</v>
      </c>
      <c r="U15" s="4" t="str">
        <f>IF($P15="toetsen",toetsen(F!$B15,T15),IF($P15="toetsen alleen sgw",toetsen_alleen_SGW(F!$B15,T15),IF($P15="toetsen alleen vw",toetsen_alleen_vw(F!$B15,T15),"")))</f>
        <v>-</v>
      </c>
      <c r="V15" s="4">
        <f>F!BP15</f>
        <v>-1</v>
      </c>
      <c r="W15" s="4" t="str">
        <f>IF($P15="toetsen",toetsen(F!$B15,V15),IF($P15="toetsen alleen sgw",toetsen_alleen_SGW(F!$B15,V15),IF($P15="toetsen alleen vw",toetsen_alleen_vw(F!$B15,V15),"")))</f>
        <v>-</v>
      </c>
      <c r="X15" s="4">
        <f>F!BS15</f>
        <v>-1</v>
      </c>
      <c r="Y15" s="4" t="str">
        <f>IF($P15="toetsen",toetsen(F!$B15,X15),IF($P15="toetsen alleen sgw",toetsen_alleen_SGW(F!$B15,X15),IF($P15="toetsen alleen vw",toetsen_alleen_vw(F!$B15,X15),"")))</f>
        <v>-</v>
      </c>
      <c r="Z15" s="4">
        <f>F!BV15</f>
        <v>-1</v>
      </c>
      <c r="AA15" s="4" t="str">
        <f>IF($P15="toetsen",toetsen(F!$B15,Z15),IF($P15="toetsen alleen sgw",toetsen_alleen_SGW(F!$B15,Z15),IF($P15="toetsen alleen vw",toetsen_alleen_vw(F!$B15,Z15),"")))</f>
        <v>-</v>
      </c>
      <c r="AB15" s="4">
        <f>F!BY15</f>
        <v>-1</v>
      </c>
      <c r="AC15" s="4" t="str">
        <f>IF($P15="toetsen",toetsen(F!$B15,AB15),IF($P15="toetsen alleen sgw",toetsen_alleen_SGW(F!$B15,AB15),IF($P15="toetsen alleen vw",toetsen_alleen_vw(F!$B15,AB15),"")))</f>
        <v>-</v>
      </c>
      <c r="AD15" s="5"/>
      <c r="AE15" s="5" t="str">
        <f t="shared" si="0"/>
        <v>0,20</v>
      </c>
      <c r="AF15" s="5" t="str">
        <f t="shared" si="1"/>
        <v>&lt;</v>
      </c>
      <c r="AG15" s="5" t="str">
        <f t="shared" si="2"/>
        <v>0,20</v>
      </c>
      <c r="AH15" s="5" t="str">
        <f t="shared" si="3"/>
        <v>&lt;</v>
      </c>
      <c r="AI15" s="5" t="str">
        <f t="shared" si="4"/>
        <v>--</v>
      </c>
      <c r="AJ15" s="5" t="str">
        <f t="shared" si="5"/>
        <v/>
      </c>
      <c r="AK15" s="5" t="str">
        <f t="shared" si="6"/>
        <v>--</v>
      </c>
      <c r="AL15" s="5" t="str">
        <f t="shared" si="7"/>
        <v/>
      </c>
      <c r="AM15" s="5" t="str">
        <f t="shared" si="8"/>
        <v>--</v>
      </c>
      <c r="AN15" s="5" t="str">
        <f t="shared" si="9"/>
        <v/>
      </c>
      <c r="AO15" s="5" t="str">
        <f t="shared" si="10"/>
        <v>--</v>
      </c>
      <c r="AP15" s="5" t="str">
        <f t="shared" si="11"/>
        <v/>
      </c>
      <c r="AS15" s="5" t="str">
        <f t="shared" si="12"/>
        <v>0,20</v>
      </c>
      <c r="AT15" s="5" t="str">
        <f t="shared" si="13"/>
        <v>&lt;</v>
      </c>
      <c r="AU15" s="5" t="str">
        <f t="shared" si="14"/>
        <v>-</v>
      </c>
      <c r="AV15" s="5" t="str">
        <f t="shared" si="15"/>
        <v>0,20</v>
      </c>
      <c r="AW15" s="5" t="str">
        <f t="shared" si="16"/>
        <v>&lt;</v>
      </c>
      <c r="AX15" s="5" t="str">
        <f t="shared" si="17"/>
        <v>-</v>
      </c>
      <c r="AY15" s="5" t="str">
        <f t="shared" si="18"/>
        <v>--</v>
      </c>
      <c r="AZ15" s="5" t="str">
        <f t="shared" si="19"/>
        <v/>
      </c>
      <c r="BA15" s="5" t="str">
        <f t="shared" si="20"/>
        <v/>
      </c>
      <c r="BB15" s="5" t="str">
        <f t="shared" si="21"/>
        <v>--</v>
      </c>
      <c r="BC15" s="5" t="str">
        <f t="shared" si="22"/>
        <v/>
      </c>
      <c r="BD15" s="5" t="str">
        <f t="shared" si="23"/>
        <v/>
      </c>
      <c r="BE15" s="5" t="str">
        <f t="shared" si="24"/>
        <v>--</v>
      </c>
      <c r="BF15" s="5" t="str">
        <f t="shared" si="25"/>
        <v/>
      </c>
      <c r="BG15" s="5" t="str">
        <f t="shared" si="26"/>
        <v/>
      </c>
      <c r="BH15" s="5" t="str">
        <f t="shared" si="27"/>
        <v>--</v>
      </c>
      <c r="BI15" s="5" t="str">
        <f t="shared" si="28"/>
        <v/>
      </c>
      <c r="BJ15" s="5" t="str">
        <f t="shared" si="29"/>
        <v/>
      </c>
    </row>
    <row r="16" spans="1:67" x14ac:dyDescent="0.2">
      <c r="A16" s="4" t="str">
        <f>F!A16</f>
        <v>Chroom</v>
      </c>
      <c r="B16" s="5" t="str">
        <f>IF(ISNUMBER(F!E16)=FALSE,"--",IF(F!E16=0,"--",F!E16))</f>
        <v>--</v>
      </c>
      <c r="C16" s="5" t="str">
        <f>IF(B16="--","",F!F16)</f>
        <v/>
      </c>
      <c r="D16" s="5" t="str">
        <f>IF(ISNUMBER(F!G16)=FALSE,"--",IF(F!G16=0,"--",F!G16))</f>
        <v>--</v>
      </c>
      <c r="E16" s="5" t="str">
        <f>IF(D16="--","",F!H16)</f>
        <v/>
      </c>
      <c r="F16" s="5" t="str">
        <f>IF(ISNUMBER(F!I16)=FALSE,"--",IF(F!I16=0,"--",F!I16))</f>
        <v>--</v>
      </c>
      <c r="G16" s="5" t="str">
        <f>IF(F16="--","",F!J16)</f>
        <v/>
      </c>
      <c r="H16" s="5" t="str">
        <f>IF(ISNUMBER(F!K16)=FALSE,"--",IF(F!K16=0,"--",F!K16))</f>
        <v>--</v>
      </c>
      <c r="I16" s="5" t="str">
        <f>IF(H16="--","",F!L16)</f>
        <v/>
      </c>
      <c r="J16" s="5" t="str">
        <f>IF(ISNUMBER(F!M16)=FALSE,"--",IF(F!M16=0,"--",F!M16))</f>
        <v>--</v>
      </c>
      <c r="K16" s="5" t="str">
        <f>IF(J16="--","",F!N16)</f>
        <v/>
      </c>
      <c r="L16" s="5" t="str">
        <f>IF(ISNUMBER(F!O16)=FALSE,"--",IF(F!O16=0,"--",F!O16))</f>
        <v>--</v>
      </c>
      <c r="M16" s="5" t="str">
        <f>IF(L16="--","",F!P16)</f>
        <v/>
      </c>
      <c r="P16" s="4" t="str">
        <f>IFERROR(IF(AND(VLOOKUP(F!B16,E!$B$1:$AK$300,17,FALSE)&lt;&gt;1000000000,VLOOKUP(F!B16,E!$B$1:$AK$300,18,FALSE)&lt;&gt;1000000000),"toetsen",IF(AND(VLOOKUP(F!B16,E!$B$1:$AK$300,17,FALSE)=1000000000,VLOOKUP(F!B16,E!$B$1:$AK$300,18,FALSE)&lt;&gt;1000000000),"toetsen alleen sgw",IF(AND(VLOOKUP(F!B16,E!$B$1:$AK$300,17,FALSE)&lt;&gt;1000000000,VLOOKUP(F!B16,E!$B$1:$AK$300,18,FALSE)=1000000000),"toetsen alleen vw","niet toetsen"))),"")</f>
        <v>toetsen alleen sgw</v>
      </c>
      <c r="R16" s="4" t="str">
        <f>F!BJ16</f>
        <v/>
      </c>
      <c r="S16" s="4" t="str">
        <f>IF($P16="toetsen",toetsen(F!$B16,R16),IF($P16="toetsen alleen sgw",toetsen_alleen_SGW(F!$B16,R16),IF($P16="toetsen alleen vw",toetsen_alleen_vw(F!$B16,R16),"")))</f>
        <v/>
      </c>
      <c r="T16" s="4" t="str">
        <f>F!BM16</f>
        <v/>
      </c>
      <c r="U16" s="4" t="str">
        <f>IF($P16="toetsen",toetsen(F!$B16,T16),IF($P16="toetsen alleen sgw",toetsen_alleen_SGW(F!$B16,T16),IF($P16="toetsen alleen vw",toetsen_alleen_vw(F!$B16,T16),"")))</f>
        <v/>
      </c>
      <c r="V16" s="4" t="str">
        <f>F!BP16</f>
        <v/>
      </c>
      <c r="W16" s="4" t="str">
        <f>IF($P16="toetsen",toetsen(F!$B16,V16),IF($P16="toetsen alleen sgw",toetsen_alleen_SGW(F!$B16,V16),IF($P16="toetsen alleen vw",toetsen_alleen_vw(F!$B16,V16),"")))</f>
        <v/>
      </c>
      <c r="X16" s="4" t="str">
        <f>F!BS16</f>
        <v/>
      </c>
      <c r="Y16" s="4" t="str">
        <f>IF($P16="toetsen",toetsen(F!$B16,X16),IF($P16="toetsen alleen sgw",toetsen_alleen_SGW(F!$B16,X16),IF($P16="toetsen alleen vw",toetsen_alleen_vw(F!$B16,X16),"")))</f>
        <v/>
      </c>
      <c r="Z16" s="4" t="str">
        <f>F!BV16</f>
        <v/>
      </c>
      <c r="AA16" s="4" t="str">
        <f>IF($P16="toetsen",toetsen(F!$B16,Z16),IF($P16="toetsen alleen sgw",toetsen_alleen_SGW(F!$B16,Z16),IF($P16="toetsen alleen vw",toetsen_alleen_vw(F!$B16,Z16),"")))</f>
        <v/>
      </c>
      <c r="AB16" s="4" t="str">
        <f>F!BY16</f>
        <v/>
      </c>
      <c r="AC16" s="4" t="str">
        <f>IF($P16="toetsen",toetsen(F!$B16,AB16),IF($P16="toetsen alleen sgw",toetsen_alleen_SGW(F!$B16,AB16),IF($P16="toetsen alleen vw",toetsen_alleen_vw(F!$B16,AB16),"")))</f>
        <v/>
      </c>
      <c r="AD16" s="5"/>
      <c r="AE16" s="5" t="str">
        <f t="shared" si="0"/>
        <v>--</v>
      </c>
      <c r="AF16" s="5" t="str">
        <f t="shared" si="1"/>
        <v/>
      </c>
      <c r="AG16" s="5" t="str">
        <f t="shared" si="2"/>
        <v>--</v>
      </c>
      <c r="AH16" s="5" t="str">
        <f t="shared" si="3"/>
        <v/>
      </c>
      <c r="AI16" s="5" t="str">
        <f t="shared" si="4"/>
        <v>--</v>
      </c>
      <c r="AJ16" s="5" t="str">
        <f t="shared" si="5"/>
        <v/>
      </c>
      <c r="AK16" s="5" t="str">
        <f t="shared" si="6"/>
        <v>--</v>
      </c>
      <c r="AL16" s="5" t="str">
        <f t="shared" si="7"/>
        <v/>
      </c>
      <c r="AM16" s="5" t="str">
        <f t="shared" si="8"/>
        <v>--</v>
      </c>
      <c r="AN16" s="5" t="str">
        <f t="shared" si="9"/>
        <v/>
      </c>
      <c r="AO16" s="5" t="str">
        <f t="shared" si="10"/>
        <v>--</v>
      </c>
      <c r="AP16" s="5" t="str">
        <f t="shared" si="11"/>
        <v/>
      </c>
      <c r="AS16" s="5" t="str">
        <f t="shared" si="12"/>
        <v>--</v>
      </c>
      <c r="AT16" s="5" t="str">
        <f t="shared" si="13"/>
        <v/>
      </c>
      <c r="AU16" s="5" t="str">
        <f t="shared" si="14"/>
        <v/>
      </c>
      <c r="AV16" s="5" t="str">
        <f t="shared" si="15"/>
        <v>--</v>
      </c>
      <c r="AW16" s="5" t="str">
        <f t="shared" si="16"/>
        <v/>
      </c>
      <c r="AX16" s="5" t="str">
        <f t="shared" si="17"/>
        <v/>
      </c>
      <c r="AY16" s="5" t="str">
        <f t="shared" si="18"/>
        <v>--</v>
      </c>
      <c r="AZ16" s="5" t="str">
        <f t="shared" si="19"/>
        <v/>
      </c>
      <c r="BA16" s="5" t="str">
        <f t="shared" si="20"/>
        <v/>
      </c>
      <c r="BB16" s="5" t="str">
        <f t="shared" si="21"/>
        <v>--</v>
      </c>
      <c r="BC16" s="5" t="str">
        <f t="shared" si="22"/>
        <v/>
      </c>
      <c r="BD16" s="5" t="str">
        <f t="shared" si="23"/>
        <v/>
      </c>
      <c r="BE16" s="5" t="str">
        <f t="shared" si="24"/>
        <v>--</v>
      </c>
      <c r="BF16" s="5" t="str">
        <f t="shared" si="25"/>
        <v/>
      </c>
      <c r="BG16" s="5" t="str">
        <f t="shared" si="26"/>
        <v/>
      </c>
      <c r="BH16" s="5" t="str">
        <f t="shared" si="27"/>
        <v>--</v>
      </c>
      <c r="BI16" s="5" t="str">
        <f t="shared" si="28"/>
        <v/>
      </c>
      <c r="BJ16" s="5" t="str">
        <f t="shared" si="29"/>
        <v/>
      </c>
    </row>
    <row r="17" spans="1:62" x14ac:dyDescent="0.2">
      <c r="A17" s="4" t="str">
        <f>F!A17</f>
        <v>Chroom III</v>
      </c>
      <c r="B17" s="5" t="str">
        <f>IF(ISNUMBER(F!E17)=FALSE,"--",IF(F!E17=0,"--",F!E17))</f>
        <v>--</v>
      </c>
      <c r="C17" s="5" t="str">
        <f>IF(B17="--","",F!F17)</f>
        <v/>
      </c>
      <c r="D17" s="5" t="str">
        <f>IF(ISNUMBER(F!G17)=FALSE,"--",IF(F!G17=0,"--",F!G17))</f>
        <v>--</v>
      </c>
      <c r="E17" s="5" t="str">
        <f>IF(D17="--","",F!H17)</f>
        <v/>
      </c>
      <c r="F17" s="5" t="str">
        <f>IF(ISNUMBER(F!I17)=FALSE,"--",IF(F!I17=0,"--",F!I17))</f>
        <v>--</v>
      </c>
      <c r="G17" s="5" t="str">
        <f>IF(F17="--","",F!J17)</f>
        <v/>
      </c>
      <c r="H17" s="5" t="str">
        <f>IF(ISNUMBER(F!K17)=FALSE,"--",IF(F!K17=0,"--",F!K17))</f>
        <v>--</v>
      </c>
      <c r="I17" s="5" t="str">
        <f>IF(H17="--","",F!L17)</f>
        <v/>
      </c>
      <c r="J17" s="5" t="str">
        <f>IF(ISNUMBER(F!M17)=FALSE,"--",IF(F!M17=0,"--",F!M17))</f>
        <v>--</v>
      </c>
      <c r="K17" s="5" t="str">
        <f>IF(J17="--","",F!N17)</f>
        <v/>
      </c>
      <c r="L17" s="5" t="str">
        <f>IF(ISNUMBER(F!O17)=FALSE,"--",IF(F!O17=0,"--",F!O17))</f>
        <v>--</v>
      </c>
      <c r="M17" s="5" t="str">
        <f>IF(L17="--","",F!P17)</f>
        <v/>
      </c>
      <c r="P17" s="4" t="str">
        <f>IFERROR(IF(AND(VLOOKUP(F!B17,E!$B$1:$AK$300,17,FALSE)&lt;&gt;1000000000,VLOOKUP(F!B17,E!$B$1:$AK$300,18,FALSE)&lt;&gt;1000000000),"toetsen",IF(AND(VLOOKUP(F!B17,E!$B$1:$AK$300,17,FALSE)=1000000000,VLOOKUP(F!B17,E!$B$1:$AK$300,18,FALSE)&lt;&gt;1000000000),"toetsen alleen sgw",IF(AND(VLOOKUP(F!B17,E!$B$1:$AK$300,17,FALSE)&lt;&gt;1000000000,VLOOKUP(F!B17,E!$B$1:$AK$300,18,FALSE)=1000000000),"toetsen alleen vw","niet toetsen"))),"")</f>
        <v>niet toetsen</v>
      </c>
      <c r="R17" s="4" t="str">
        <f>""</f>
        <v/>
      </c>
      <c r="S17" s="4" t="str">
        <f>IF($P17="toetsen",toetsen(F!$B17,R17),IF($P17="toetsen alleen sgw",toetsen_alleen_SGW(F!$B17,R17),IF($P17="toetsen alleen vw",toetsen_alleen_vw(F!$B17,R17),"")))</f>
        <v/>
      </c>
      <c r="T17" s="4" t="str">
        <f>F!BM17</f>
        <v/>
      </c>
      <c r="U17" s="4" t="str">
        <f>IF($P17="toetsen",toetsen(F!$B17,T17),IF($P17="toetsen alleen sgw",toetsen_alleen_SGW(F!$B17,T17),IF($P17="toetsen alleen vw",toetsen_alleen_vw(F!$B17,T17),"")))</f>
        <v/>
      </c>
      <c r="V17" s="4" t="str">
        <f>F!BP17</f>
        <v/>
      </c>
      <c r="W17" s="4" t="str">
        <f>IF($P17="toetsen",toetsen(F!$B17,V17),IF($P17="toetsen alleen sgw",toetsen_alleen_SGW(F!$B17,V17),IF($P17="toetsen alleen vw",toetsen_alleen_vw(F!$B17,V17),"")))</f>
        <v/>
      </c>
      <c r="X17" s="4" t="str">
        <f>F!BS17</f>
        <v/>
      </c>
      <c r="Y17" s="4" t="str">
        <f>IF($P17="toetsen",toetsen(F!$B17,X17),IF($P17="toetsen alleen sgw",toetsen_alleen_SGW(F!$B17,X17),IF($P17="toetsen alleen vw",toetsen_alleen_vw(F!$B17,X17),"")))</f>
        <v/>
      </c>
      <c r="Z17" s="4" t="str">
        <f>F!BV17</f>
        <v/>
      </c>
      <c r="AA17" s="4" t="str">
        <f>IF($P17="toetsen",toetsen(F!$B17,Z17),IF($P17="toetsen alleen sgw",toetsen_alleen_SGW(F!$B17,Z17),IF($P17="toetsen alleen vw",toetsen_alleen_vw(F!$B17,Z17),"")))</f>
        <v/>
      </c>
      <c r="AB17" s="4" t="str">
        <f>F!BY17</f>
        <v/>
      </c>
      <c r="AC17" s="4" t="str">
        <f>IF($P17="toetsen",toetsen(F!$B17,AB17),IF($P17="toetsen alleen sgw",toetsen_alleen_SGW(F!$B17,AB17),IF($P17="toetsen alleen vw",toetsen_alleen_vw(F!$B17,AB17),"")))</f>
        <v/>
      </c>
      <c r="AD17" s="5"/>
      <c r="AE17" s="5" t="str">
        <f t="shared" si="0"/>
        <v>--</v>
      </c>
      <c r="AF17" s="5" t="str">
        <f t="shared" si="1"/>
        <v/>
      </c>
      <c r="AG17" s="5" t="str">
        <f t="shared" si="2"/>
        <v>--</v>
      </c>
      <c r="AH17" s="5" t="str">
        <f t="shared" si="3"/>
        <v/>
      </c>
      <c r="AI17" s="5" t="str">
        <f t="shared" si="4"/>
        <v>--</v>
      </c>
      <c r="AJ17" s="5" t="str">
        <f t="shared" si="5"/>
        <v/>
      </c>
      <c r="AK17" s="5" t="str">
        <f t="shared" si="6"/>
        <v>--</v>
      </c>
      <c r="AL17" s="5" t="str">
        <f t="shared" si="7"/>
        <v/>
      </c>
      <c r="AM17" s="5" t="str">
        <f t="shared" si="8"/>
        <v>--</v>
      </c>
      <c r="AN17" s="5" t="str">
        <f t="shared" si="9"/>
        <v/>
      </c>
      <c r="AO17" s="5" t="str">
        <f t="shared" si="10"/>
        <v>--</v>
      </c>
      <c r="AP17" s="5" t="str">
        <f t="shared" si="11"/>
        <v/>
      </c>
      <c r="AS17" s="5" t="str">
        <f t="shared" si="12"/>
        <v>--</v>
      </c>
      <c r="AT17" s="5" t="str">
        <f t="shared" si="13"/>
        <v/>
      </c>
      <c r="AU17" s="5" t="str">
        <f t="shared" si="14"/>
        <v/>
      </c>
      <c r="AV17" s="5" t="str">
        <f t="shared" si="15"/>
        <v>--</v>
      </c>
      <c r="AW17" s="5" t="str">
        <f t="shared" si="16"/>
        <v/>
      </c>
      <c r="AX17" s="5" t="str">
        <f t="shared" si="17"/>
        <v/>
      </c>
      <c r="AY17" s="5" t="str">
        <f t="shared" si="18"/>
        <v>--</v>
      </c>
      <c r="AZ17" s="5" t="str">
        <f t="shared" si="19"/>
        <v/>
      </c>
      <c r="BA17" s="5" t="str">
        <f t="shared" si="20"/>
        <v/>
      </c>
      <c r="BB17" s="5" t="str">
        <f t="shared" si="21"/>
        <v>--</v>
      </c>
      <c r="BC17" s="5" t="str">
        <f t="shared" si="22"/>
        <v/>
      </c>
      <c r="BD17" s="5" t="str">
        <f t="shared" si="23"/>
        <v/>
      </c>
      <c r="BE17" s="5" t="str">
        <f t="shared" si="24"/>
        <v>--</v>
      </c>
      <c r="BF17" s="5" t="str">
        <f t="shared" si="25"/>
        <v/>
      </c>
      <c r="BG17" s="5" t="str">
        <f t="shared" si="26"/>
        <v/>
      </c>
      <c r="BH17" s="5" t="str">
        <f t="shared" si="27"/>
        <v>--</v>
      </c>
      <c r="BI17" s="5" t="str">
        <f t="shared" si="28"/>
        <v/>
      </c>
      <c r="BJ17" s="5" t="str">
        <f t="shared" si="29"/>
        <v/>
      </c>
    </row>
    <row r="18" spans="1:62" x14ac:dyDescent="0.2">
      <c r="A18" s="4" t="str">
        <f>F!A18</f>
        <v>Chroom VI</v>
      </c>
      <c r="B18" s="5" t="str">
        <f>IF(ISNUMBER(F!E18)=FALSE,"--",IF(F!E18=0,"--",F!E18))</f>
        <v>--</v>
      </c>
      <c r="C18" s="5" t="str">
        <f>IF(B18="--","",F!F18)</f>
        <v/>
      </c>
      <c r="D18" s="5" t="str">
        <f>IF(ISNUMBER(F!G18)=FALSE,"--",IF(F!G18=0,"--",F!G18))</f>
        <v>--</v>
      </c>
      <c r="E18" s="5" t="str">
        <f>IF(D18="--","",F!H18)</f>
        <v/>
      </c>
      <c r="F18" s="5" t="str">
        <f>IF(ISNUMBER(F!I18)=FALSE,"--",IF(F!I18=0,"--",F!I18))</f>
        <v>--</v>
      </c>
      <c r="G18" s="5" t="str">
        <f>IF(F18="--","",F!J18)</f>
        <v/>
      </c>
      <c r="H18" s="5" t="str">
        <f>IF(ISNUMBER(F!K18)=FALSE,"--",IF(F!K18=0,"--",F!K18))</f>
        <v>--</v>
      </c>
      <c r="I18" s="5" t="str">
        <f>IF(H18="--","",F!L18)</f>
        <v/>
      </c>
      <c r="J18" s="5" t="str">
        <f>IF(ISNUMBER(F!M18)=FALSE,"--",IF(F!M18=0,"--",F!M18))</f>
        <v>--</v>
      </c>
      <c r="K18" s="5" t="str">
        <f>IF(J18="--","",F!N18)</f>
        <v/>
      </c>
      <c r="L18" s="5" t="str">
        <f>IF(ISNUMBER(F!O18)=FALSE,"--",IF(F!O18=0,"--",F!O18))</f>
        <v>--</v>
      </c>
      <c r="M18" s="5" t="str">
        <f>IF(L18="--","",F!P18)</f>
        <v/>
      </c>
      <c r="P18" s="4" t="str">
        <f>IFERROR(IF(AND(VLOOKUP(F!B18,E!$B$1:$AK$300,17,FALSE)&lt;&gt;1000000000,VLOOKUP(F!B18,E!$B$1:$AK$300,18,FALSE)&lt;&gt;1000000000),"toetsen",IF(AND(VLOOKUP(F!B18,E!$B$1:$AK$300,17,FALSE)=1000000000,VLOOKUP(F!B18,E!$B$1:$AK$300,18,FALSE)&lt;&gt;1000000000),"toetsen alleen sgw",IF(AND(VLOOKUP(F!B18,E!$B$1:$AK$300,17,FALSE)&lt;&gt;1000000000,VLOOKUP(F!B18,E!$B$1:$AK$300,18,FALSE)=1000000000),"toetsen alleen vw","niet toetsen"))),"")</f>
        <v>niet toetsen</v>
      </c>
      <c r="R18" s="4" t="str">
        <f>F!BJ18</f>
        <v/>
      </c>
      <c r="S18" s="4" t="str">
        <f>IF($P18="toetsen",toetsen(F!$B18,R18),IF($P18="toetsen alleen sgw",toetsen_alleen_SGW(F!$B18,R18),IF($P18="toetsen alleen vw",toetsen_alleen_vw(F!$B18,R18),"")))</f>
        <v/>
      </c>
      <c r="T18" s="4" t="str">
        <f>F!BM18</f>
        <v/>
      </c>
      <c r="U18" s="4" t="str">
        <f>IF($P18="toetsen",toetsen(F!$B18,T18),IF($P18="toetsen alleen sgw",toetsen_alleen_SGW(F!$B18,T18),IF($P18="toetsen alleen vw",toetsen_alleen_vw(F!$B18,T18),"")))</f>
        <v/>
      </c>
      <c r="V18" s="4" t="str">
        <f>F!BP18</f>
        <v/>
      </c>
      <c r="W18" s="4" t="str">
        <f>IF($P18="toetsen",toetsen(F!$B18,V18),IF($P18="toetsen alleen sgw",toetsen_alleen_SGW(F!$B18,V18),IF($P18="toetsen alleen vw",toetsen_alleen_vw(F!$B18,V18),"")))</f>
        <v/>
      </c>
      <c r="X18" s="4" t="str">
        <f>F!BS18</f>
        <v/>
      </c>
      <c r="Y18" s="4" t="str">
        <f>IF($P18="toetsen",toetsen(F!$B18,X18),IF($P18="toetsen alleen sgw",toetsen_alleen_SGW(F!$B18,X18),IF($P18="toetsen alleen vw",toetsen_alleen_vw(F!$B18,X18),"")))</f>
        <v/>
      </c>
      <c r="Z18" s="4" t="str">
        <f>F!BV18</f>
        <v/>
      </c>
      <c r="AA18" s="4" t="str">
        <f>IF($P18="toetsen",toetsen(F!$B18,Z18),IF($P18="toetsen alleen sgw",toetsen_alleen_SGW(F!$B18,Z18),IF($P18="toetsen alleen vw",toetsen_alleen_vw(F!$B18,Z18),"")))</f>
        <v/>
      </c>
      <c r="AB18" s="4" t="str">
        <f>F!BY18</f>
        <v/>
      </c>
      <c r="AC18" s="4" t="str">
        <f>IF($P18="toetsen",toetsen(F!$B18,AB18),IF($P18="toetsen alleen sgw",toetsen_alleen_SGW(F!$B18,AB18),IF($P18="toetsen alleen vw",toetsen_alleen_vw(F!$B18,AB18),"")))</f>
        <v/>
      </c>
      <c r="AD18" s="5"/>
      <c r="AE18" s="5" t="str">
        <f t="shared" si="0"/>
        <v>--</v>
      </c>
      <c r="AF18" s="5" t="str">
        <f t="shared" si="1"/>
        <v/>
      </c>
      <c r="AG18" s="5" t="str">
        <f t="shared" si="2"/>
        <v>--</v>
      </c>
      <c r="AH18" s="5" t="str">
        <f t="shared" si="3"/>
        <v/>
      </c>
      <c r="AI18" s="5" t="str">
        <f t="shared" si="4"/>
        <v>--</v>
      </c>
      <c r="AJ18" s="5" t="str">
        <f t="shared" si="5"/>
        <v/>
      </c>
      <c r="AK18" s="5" t="str">
        <f t="shared" si="6"/>
        <v>--</v>
      </c>
      <c r="AL18" s="5" t="str">
        <f t="shared" si="7"/>
        <v/>
      </c>
      <c r="AM18" s="5" t="str">
        <f t="shared" si="8"/>
        <v>--</v>
      </c>
      <c r="AN18" s="5" t="str">
        <f t="shared" si="9"/>
        <v/>
      </c>
      <c r="AO18" s="5" t="str">
        <f t="shared" si="10"/>
        <v>--</v>
      </c>
      <c r="AP18" s="5" t="str">
        <f t="shared" si="11"/>
        <v/>
      </c>
      <c r="AS18" s="5" t="str">
        <f t="shared" si="12"/>
        <v>--</v>
      </c>
      <c r="AT18" s="5" t="str">
        <f t="shared" si="13"/>
        <v/>
      </c>
      <c r="AU18" s="5" t="str">
        <f t="shared" si="14"/>
        <v/>
      </c>
      <c r="AV18" s="5" t="str">
        <f t="shared" si="15"/>
        <v>--</v>
      </c>
      <c r="AW18" s="5" t="str">
        <f t="shared" si="16"/>
        <v/>
      </c>
      <c r="AX18" s="5" t="str">
        <f t="shared" si="17"/>
        <v/>
      </c>
      <c r="AY18" s="5" t="str">
        <f t="shared" si="18"/>
        <v>--</v>
      </c>
      <c r="AZ18" s="5" t="str">
        <f t="shared" si="19"/>
        <v/>
      </c>
      <c r="BA18" s="5" t="str">
        <f t="shared" si="20"/>
        <v/>
      </c>
      <c r="BB18" s="5" t="str">
        <f t="shared" si="21"/>
        <v>--</v>
      </c>
      <c r="BC18" s="5" t="str">
        <f t="shared" si="22"/>
        <v/>
      </c>
      <c r="BD18" s="5" t="str">
        <f t="shared" si="23"/>
        <v/>
      </c>
      <c r="BE18" s="5" t="str">
        <f t="shared" si="24"/>
        <v>--</v>
      </c>
      <c r="BF18" s="5" t="str">
        <f t="shared" si="25"/>
        <v/>
      </c>
      <c r="BG18" s="5" t="str">
        <f t="shared" si="26"/>
        <v/>
      </c>
      <c r="BH18" s="5" t="str">
        <f t="shared" si="27"/>
        <v>--</v>
      </c>
      <c r="BI18" s="5" t="str">
        <f t="shared" si="28"/>
        <v/>
      </c>
      <c r="BJ18" s="5" t="str">
        <f t="shared" si="29"/>
        <v/>
      </c>
    </row>
    <row r="19" spans="1:62" x14ac:dyDescent="0.2">
      <c r="A19" s="4" t="str">
        <f>F!A19</f>
        <v>Kalium</v>
      </c>
      <c r="B19" s="5" t="str">
        <f>IF(ISNUMBER(F!E19)=FALSE,"--",IF(F!E19=0,"--",F!E19))</f>
        <v>--</v>
      </c>
      <c r="C19" s="5" t="str">
        <f>IF(B19="--","",F!F19)</f>
        <v/>
      </c>
      <c r="D19" s="5" t="str">
        <f>IF(ISNUMBER(F!G19)=FALSE,"--",IF(F!G19=0,"--",F!G19))</f>
        <v>--</v>
      </c>
      <c r="E19" s="5" t="str">
        <f>IF(D19="--","",F!H19)</f>
        <v/>
      </c>
      <c r="F19" s="5" t="str">
        <f>IF(ISNUMBER(F!I19)=FALSE,"--",IF(F!I19=0,"--",F!I19))</f>
        <v>--</v>
      </c>
      <c r="G19" s="5" t="str">
        <f>IF(F19="--","",F!J19)</f>
        <v/>
      </c>
      <c r="H19" s="5" t="str">
        <f>IF(ISNUMBER(F!K19)=FALSE,"--",IF(F!K19=0,"--",F!K19))</f>
        <v>--</v>
      </c>
      <c r="I19" s="5" t="str">
        <f>IF(H19="--","",F!L19)</f>
        <v/>
      </c>
      <c r="J19" s="5" t="str">
        <f>IF(ISNUMBER(F!M19)=FALSE,"--",IF(F!M19=0,"--",F!M19))</f>
        <v>--</v>
      </c>
      <c r="K19" s="5" t="str">
        <f>IF(J19="--","",F!N19)</f>
        <v/>
      </c>
      <c r="L19" s="5" t="str">
        <f>IF(ISNUMBER(F!O19)=FALSE,"--",IF(F!O19=0,"--",F!O19))</f>
        <v>--</v>
      </c>
      <c r="M19" s="5" t="str">
        <f>IF(L19="--","",F!P19)</f>
        <v/>
      </c>
      <c r="P19" s="4" t="str">
        <f>IFERROR(IF(AND(VLOOKUP(F!B19,E!$B$1:$AK$300,17,FALSE)&lt;&gt;1000000000,VLOOKUP(F!B19,E!$B$1:$AK$300,18,FALSE)&lt;&gt;1000000000),"toetsen",IF(AND(VLOOKUP(F!B19,E!$B$1:$AK$300,17,FALSE)=1000000000,VLOOKUP(F!B19,E!$B$1:$AK$300,18,FALSE)&lt;&gt;1000000000),"toetsen alleen sgw",IF(AND(VLOOKUP(F!B19,E!$B$1:$AK$300,17,FALSE)&lt;&gt;1000000000,VLOOKUP(F!B19,E!$B$1:$AK$300,18,FALSE)=1000000000),"toetsen alleen vw","niet toetsen"))),"")</f>
        <v/>
      </c>
      <c r="R19" s="4" t="str">
        <f>F!BJ19</f>
        <v/>
      </c>
      <c r="S19" s="4" t="str">
        <f>IF($P19="toetsen",toetsen(F!$B19,R19),IF($P19="toetsen alleen sgw",toetsen_alleen_SGW(F!$B19,R19),IF($P19="toetsen alleen vw",toetsen_alleen_vw(F!$B19,R19),"")))</f>
        <v/>
      </c>
      <c r="T19" s="4" t="str">
        <f>F!BM19</f>
        <v/>
      </c>
      <c r="U19" s="4" t="str">
        <f>IF($P19="toetsen",toetsen(F!$B19,T19),IF($P19="toetsen alleen sgw",toetsen_alleen_SGW(F!$B19,T19),IF($P19="toetsen alleen vw",toetsen_alleen_vw(F!$B19,T19),"")))</f>
        <v/>
      </c>
      <c r="V19" s="4" t="str">
        <f>F!BP19</f>
        <v/>
      </c>
      <c r="W19" s="4" t="str">
        <f>IF($P19="toetsen",toetsen(F!$B19,V19),IF($P19="toetsen alleen sgw",toetsen_alleen_SGW(F!$B19,V19),IF($P19="toetsen alleen vw",toetsen_alleen_vw(F!$B19,V19),"")))</f>
        <v/>
      </c>
      <c r="X19" s="4" t="str">
        <f>F!BS19</f>
        <v/>
      </c>
      <c r="Y19" s="4" t="str">
        <f>IF($P19="toetsen",toetsen(F!$B19,X19),IF($P19="toetsen alleen sgw",toetsen_alleen_SGW(F!$B19,X19),IF($P19="toetsen alleen vw",toetsen_alleen_vw(F!$B19,X19),"")))</f>
        <v/>
      </c>
      <c r="Z19" s="4" t="str">
        <f>F!BV19</f>
        <v/>
      </c>
      <c r="AA19" s="4" t="str">
        <f>IF($P19="toetsen",toetsen(F!$B19,Z19),IF($P19="toetsen alleen sgw",toetsen_alleen_SGW(F!$B19,Z19),IF($P19="toetsen alleen vw",toetsen_alleen_vw(F!$B19,Z19),"")))</f>
        <v/>
      </c>
      <c r="AB19" s="4" t="str">
        <f>F!BY19</f>
        <v/>
      </c>
      <c r="AC19" s="4" t="str">
        <f>IF($P19="toetsen",toetsen(F!$B19,AB19),IF($P19="toetsen alleen sgw",toetsen_alleen_SGW(F!$B19,AB19),IF($P19="toetsen alleen vw",toetsen_alleen_vw(F!$B19,AB19),"")))</f>
        <v/>
      </c>
      <c r="AD19" s="5"/>
      <c r="AE19" s="5" t="str">
        <f t="shared" si="0"/>
        <v>--</v>
      </c>
      <c r="AF19" s="5" t="str">
        <f t="shared" si="1"/>
        <v/>
      </c>
      <c r="AG19" s="5" t="str">
        <f t="shared" si="2"/>
        <v>--</v>
      </c>
      <c r="AH19" s="5" t="str">
        <f t="shared" si="3"/>
        <v/>
      </c>
      <c r="AI19" s="5" t="str">
        <f t="shared" si="4"/>
        <v>--</v>
      </c>
      <c r="AJ19" s="5" t="str">
        <f t="shared" si="5"/>
        <v/>
      </c>
      <c r="AK19" s="5" t="str">
        <f t="shared" si="6"/>
        <v>--</v>
      </c>
      <c r="AL19" s="5" t="str">
        <f t="shared" si="7"/>
        <v/>
      </c>
      <c r="AM19" s="5" t="str">
        <f t="shared" si="8"/>
        <v>--</v>
      </c>
      <c r="AN19" s="5" t="str">
        <f t="shared" si="9"/>
        <v/>
      </c>
      <c r="AO19" s="5" t="str">
        <f t="shared" si="10"/>
        <v>--</v>
      </c>
      <c r="AP19" s="5" t="str">
        <f t="shared" si="11"/>
        <v/>
      </c>
      <c r="AS19" s="5" t="str">
        <f t="shared" si="12"/>
        <v>--</v>
      </c>
      <c r="AT19" s="5" t="str">
        <f t="shared" si="13"/>
        <v/>
      </c>
      <c r="AU19" s="5" t="str">
        <f t="shared" si="14"/>
        <v/>
      </c>
      <c r="AV19" s="5" t="str">
        <f t="shared" si="15"/>
        <v>--</v>
      </c>
      <c r="AW19" s="5" t="str">
        <f t="shared" si="16"/>
        <v/>
      </c>
      <c r="AX19" s="5" t="str">
        <f t="shared" si="17"/>
        <v/>
      </c>
      <c r="AY19" s="5" t="str">
        <f t="shared" si="18"/>
        <v>--</v>
      </c>
      <c r="AZ19" s="5" t="str">
        <f t="shared" si="19"/>
        <v/>
      </c>
      <c r="BA19" s="5" t="str">
        <f t="shared" si="20"/>
        <v/>
      </c>
      <c r="BB19" s="5" t="str">
        <f t="shared" si="21"/>
        <v>--</v>
      </c>
      <c r="BC19" s="5" t="str">
        <f t="shared" si="22"/>
        <v/>
      </c>
      <c r="BD19" s="5" t="str">
        <f t="shared" si="23"/>
        <v/>
      </c>
      <c r="BE19" s="5" t="str">
        <f t="shared" si="24"/>
        <v>--</v>
      </c>
      <c r="BF19" s="5" t="str">
        <f t="shared" si="25"/>
        <v/>
      </c>
      <c r="BG19" s="5" t="str">
        <f t="shared" si="26"/>
        <v/>
      </c>
      <c r="BH19" s="5" t="str">
        <f t="shared" si="27"/>
        <v>--</v>
      </c>
      <c r="BI19" s="5" t="str">
        <f t="shared" si="28"/>
        <v/>
      </c>
      <c r="BJ19" s="5" t="str">
        <f t="shared" si="29"/>
        <v/>
      </c>
    </row>
    <row r="20" spans="1:62" x14ac:dyDescent="0.2">
      <c r="A20" s="4" t="str">
        <f>F!A20</f>
        <v>Kobalt</v>
      </c>
      <c r="B20" s="5">
        <f>IF(ISNUMBER(F!E20)=FALSE,"--",IF(F!E20=0,"--",F!E20))</f>
        <v>2</v>
      </c>
      <c r="C20" s="5" t="str">
        <f>IF(B20="--","",F!F20)</f>
        <v>&lt;</v>
      </c>
      <c r="D20" s="5">
        <f>IF(ISNUMBER(F!G20)=FALSE,"--",IF(F!G20=0,"--",F!G20))</f>
        <v>2</v>
      </c>
      <c r="E20" s="5" t="str">
        <f>IF(D20="--","",F!H20)</f>
        <v>&lt;</v>
      </c>
      <c r="F20" s="5" t="str">
        <f>IF(ISNUMBER(F!I20)=FALSE,"--",IF(F!I20=0,"--",F!I20))</f>
        <v>--</v>
      </c>
      <c r="G20" s="5" t="str">
        <f>IF(F20="--","",F!J20)</f>
        <v/>
      </c>
      <c r="H20" s="5" t="str">
        <f>IF(ISNUMBER(F!K20)=FALSE,"--",IF(F!K20=0,"--",F!K20))</f>
        <v>--</v>
      </c>
      <c r="I20" s="5" t="str">
        <f>IF(H20="--","",F!L20)</f>
        <v/>
      </c>
      <c r="J20" s="5" t="str">
        <f>IF(ISNUMBER(F!M20)=FALSE,"--",IF(F!M20=0,"--",F!M20))</f>
        <v>--</v>
      </c>
      <c r="K20" s="5" t="str">
        <f>IF(J20="--","",F!N20)</f>
        <v/>
      </c>
      <c r="L20" s="5" t="str">
        <f>IF(ISNUMBER(F!O20)=FALSE,"--",IF(F!O20=0,"--",F!O20))</f>
        <v>--</v>
      </c>
      <c r="M20" s="5" t="str">
        <f>IF(L20="--","",F!P20)</f>
        <v/>
      </c>
      <c r="P20" s="4" t="str">
        <f>IFERROR(IF(AND(VLOOKUP(F!B20,E!$B$1:$AK$300,17,FALSE)&lt;&gt;1000000000,VLOOKUP(F!B20,E!$B$1:$AK$300,18,FALSE)&lt;&gt;1000000000),"toetsen",IF(AND(VLOOKUP(F!B20,E!$B$1:$AK$300,17,FALSE)=1000000000,VLOOKUP(F!B20,E!$B$1:$AK$300,18,FALSE)&lt;&gt;1000000000),"toetsen alleen sgw",IF(AND(VLOOKUP(F!B20,E!$B$1:$AK$300,17,FALSE)&lt;&gt;1000000000,VLOOKUP(F!B20,E!$B$1:$AK$300,18,FALSE)=1000000000),"toetsen alleen vw","niet toetsen"))),"")</f>
        <v>toetsen alleen sgw</v>
      </c>
      <c r="R20" s="4">
        <f>F!BJ20</f>
        <v>-1</v>
      </c>
      <c r="S20" s="4" t="str">
        <f>IF($P20="toetsen",toetsen(F!$B20,R20),IF($P20="toetsen alleen sgw",toetsen_alleen_SGW(F!$B20,R20),IF($P20="toetsen alleen vw",toetsen_alleen_vw(F!$B20,R20),"")))</f>
        <v>-</v>
      </c>
      <c r="T20" s="4">
        <f>F!BM20</f>
        <v>-1</v>
      </c>
      <c r="U20" s="4" t="str">
        <f>IF($P20="toetsen",toetsen(F!$B20,T20),IF($P20="toetsen alleen sgw",toetsen_alleen_SGW(F!$B20,T20),IF($P20="toetsen alleen vw",toetsen_alleen_vw(F!$B20,T20),"")))</f>
        <v>-</v>
      </c>
      <c r="V20" s="4">
        <f>F!BP20</f>
        <v>-1</v>
      </c>
      <c r="W20" s="4" t="str">
        <f>IF($P20="toetsen",toetsen(F!$B20,V20),IF($P20="toetsen alleen sgw",toetsen_alleen_SGW(F!$B20,V20),IF($P20="toetsen alleen vw",toetsen_alleen_vw(F!$B20,V20),"")))</f>
        <v>-</v>
      </c>
      <c r="X20" s="4">
        <f>F!BS20</f>
        <v>-1</v>
      </c>
      <c r="Y20" s="4" t="str">
        <f>IF($P20="toetsen",toetsen(F!$B20,X20),IF($P20="toetsen alleen sgw",toetsen_alleen_SGW(F!$B20,X20),IF($P20="toetsen alleen vw",toetsen_alleen_vw(F!$B20,X20),"")))</f>
        <v>-</v>
      </c>
      <c r="Z20" s="4">
        <f>F!BV20</f>
        <v>-1</v>
      </c>
      <c r="AA20" s="4" t="str">
        <f>IF($P20="toetsen",toetsen(F!$B20,Z20),IF($P20="toetsen alleen sgw",toetsen_alleen_SGW(F!$B20,Z20),IF($P20="toetsen alleen vw",toetsen_alleen_vw(F!$B20,Z20),"")))</f>
        <v>-</v>
      </c>
      <c r="AB20" s="4">
        <f>F!BY20</f>
        <v>-1</v>
      </c>
      <c r="AC20" s="4" t="str">
        <f>IF($P20="toetsen",toetsen(F!$B20,AB20),IF($P20="toetsen alleen sgw",toetsen_alleen_SGW(F!$B20,AB20),IF($P20="toetsen alleen vw",toetsen_alleen_vw(F!$B20,AB20),"")))</f>
        <v>-</v>
      </c>
      <c r="AD20" s="5"/>
      <c r="AE20" s="5" t="str">
        <f t="shared" si="0"/>
        <v>2,0</v>
      </c>
      <c r="AF20" s="5" t="str">
        <f t="shared" si="1"/>
        <v>&lt;</v>
      </c>
      <c r="AG20" s="5" t="str">
        <f t="shared" si="2"/>
        <v>2,0</v>
      </c>
      <c r="AH20" s="5" t="str">
        <f t="shared" si="3"/>
        <v>&lt;</v>
      </c>
      <c r="AI20" s="5" t="str">
        <f t="shared" si="4"/>
        <v>--</v>
      </c>
      <c r="AJ20" s="5" t="str">
        <f t="shared" si="5"/>
        <v/>
      </c>
      <c r="AK20" s="5" t="str">
        <f t="shared" si="6"/>
        <v>--</v>
      </c>
      <c r="AL20" s="5" t="str">
        <f t="shared" si="7"/>
        <v/>
      </c>
      <c r="AM20" s="5" t="str">
        <f t="shared" si="8"/>
        <v>--</v>
      </c>
      <c r="AN20" s="5" t="str">
        <f t="shared" si="9"/>
        <v/>
      </c>
      <c r="AO20" s="5" t="str">
        <f t="shared" si="10"/>
        <v>--</v>
      </c>
      <c r="AP20" s="5" t="str">
        <f t="shared" si="11"/>
        <v/>
      </c>
      <c r="AS20" s="5" t="str">
        <f t="shared" si="12"/>
        <v>2,0</v>
      </c>
      <c r="AT20" s="5" t="str">
        <f t="shared" si="13"/>
        <v>&lt;</v>
      </c>
      <c r="AU20" s="5" t="str">
        <f t="shared" si="14"/>
        <v>-</v>
      </c>
      <c r="AV20" s="5" t="str">
        <f t="shared" si="15"/>
        <v>2,0</v>
      </c>
      <c r="AW20" s="5" t="str">
        <f t="shared" si="16"/>
        <v>&lt;</v>
      </c>
      <c r="AX20" s="5" t="str">
        <f t="shared" si="17"/>
        <v>-</v>
      </c>
      <c r="AY20" s="5" t="str">
        <f t="shared" si="18"/>
        <v>--</v>
      </c>
      <c r="AZ20" s="5" t="str">
        <f t="shared" si="19"/>
        <v/>
      </c>
      <c r="BA20" s="5" t="str">
        <f t="shared" si="20"/>
        <v/>
      </c>
      <c r="BB20" s="5" t="str">
        <f t="shared" si="21"/>
        <v>--</v>
      </c>
      <c r="BC20" s="5" t="str">
        <f t="shared" si="22"/>
        <v/>
      </c>
      <c r="BD20" s="5" t="str">
        <f t="shared" si="23"/>
        <v/>
      </c>
      <c r="BE20" s="5" t="str">
        <f t="shared" si="24"/>
        <v>--</v>
      </c>
      <c r="BF20" s="5" t="str">
        <f t="shared" si="25"/>
        <v/>
      </c>
      <c r="BG20" s="5" t="str">
        <f t="shared" si="26"/>
        <v/>
      </c>
      <c r="BH20" s="5" t="str">
        <f t="shared" si="27"/>
        <v>--</v>
      </c>
      <c r="BI20" s="5" t="str">
        <f t="shared" si="28"/>
        <v/>
      </c>
      <c r="BJ20" s="5" t="str">
        <f t="shared" si="29"/>
        <v/>
      </c>
    </row>
    <row r="21" spans="1:62" x14ac:dyDescent="0.2">
      <c r="A21" s="4" t="str">
        <f>F!A21</f>
        <v>Koper</v>
      </c>
      <c r="B21" s="5">
        <f>IF(ISNUMBER(F!E21)=FALSE,"--",IF(F!E21=0,"--",F!E21))</f>
        <v>2</v>
      </c>
      <c r="C21" s="5" t="str">
        <f>IF(B21="--","",F!F21)</f>
        <v>&lt;</v>
      </c>
      <c r="D21" s="5">
        <f>IF(ISNUMBER(F!G21)=FALSE,"--",IF(F!G21=0,"--",F!G21))</f>
        <v>2</v>
      </c>
      <c r="E21" s="5" t="str">
        <f>IF(D21="--","",F!H21)</f>
        <v>&lt;</v>
      </c>
      <c r="F21" s="5" t="str">
        <f>IF(ISNUMBER(F!I21)=FALSE,"--",IF(F!I21=0,"--",F!I21))</f>
        <v>--</v>
      </c>
      <c r="G21" s="5" t="str">
        <f>IF(F21="--","",F!J21)</f>
        <v/>
      </c>
      <c r="H21" s="5" t="str">
        <f>IF(ISNUMBER(F!K21)=FALSE,"--",IF(F!K21=0,"--",F!K21))</f>
        <v>--</v>
      </c>
      <c r="I21" s="5" t="str">
        <f>IF(H21="--","",F!L21)</f>
        <v/>
      </c>
      <c r="J21" s="5" t="str">
        <f>IF(ISNUMBER(F!M21)=FALSE,"--",IF(F!M21=0,"--",F!M21))</f>
        <v>--</v>
      </c>
      <c r="K21" s="5" t="str">
        <f>IF(J21="--","",F!N21)</f>
        <v/>
      </c>
      <c r="L21" s="5" t="str">
        <f>IF(ISNUMBER(F!O21)=FALSE,"--",IF(F!O21=0,"--",F!O21))</f>
        <v>--</v>
      </c>
      <c r="M21" s="5" t="str">
        <f>IF(L21="--","",F!P21)</f>
        <v/>
      </c>
      <c r="P21" s="4" t="str">
        <f>IFERROR(IF(AND(VLOOKUP(F!B21,E!$B$1:$AK$300,17,FALSE)&lt;&gt;1000000000,VLOOKUP(F!B21,E!$B$1:$AK$300,18,FALSE)&lt;&gt;1000000000),"toetsen",IF(AND(VLOOKUP(F!B21,E!$B$1:$AK$300,17,FALSE)=1000000000,VLOOKUP(F!B21,E!$B$1:$AK$300,18,FALSE)&lt;&gt;1000000000),"toetsen alleen sgw",IF(AND(VLOOKUP(F!B21,E!$B$1:$AK$300,17,FALSE)&lt;&gt;1000000000,VLOOKUP(F!B21,E!$B$1:$AK$300,18,FALSE)=1000000000),"toetsen alleen vw","niet toetsen"))),"")</f>
        <v>toetsen alleen sgw</v>
      </c>
      <c r="R21" s="4">
        <f>F!BJ21</f>
        <v>-1</v>
      </c>
      <c r="S21" s="4" t="str">
        <f>IF($P21="toetsen",toetsen(F!$B21,R21),IF($P21="toetsen alleen sgw",toetsen_alleen_SGW(F!$B21,R21),IF($P21="toetsen alleen vw",toetsen_alleen_vw(F!$B21,R21),"")))</f>
        <v>-</v>
      </c>
      <c r="T21" s="4">
        <f>F!BM21</f>
        <v>-1</v>
      </c>
      <c r="U21" s="4" t="str">
        <f>IF($P21="toetsen",toetsen(F!$B21,T21),IF($P21="toetsen alleen sgw",toetsen_alleen_SGW(F!$B21,T21),IF($P21="toetsen alleen vw",toetsen_alleen_vw(F!$B21,T21),"")))</f>
        <v>-</v>
      </c>
      <c r="V21" s="4">
        <f>F!BP21</f>
        <v>-1</v>
      </c>
      <c r="W21" s="4" t="str">
        <f>IF($P21="toetsen",toetsen(F!$B21,V21),IF($P21="toetsen alleen sgw",toetsen_alleen_SGW(F!$B21,V21),IF($P21="toetsen alleen vw",toetsen_alleen_vw(F!$B21,V21),"")))</f>
        <v>-</v>
      </c>
      <c r="X21" s="4">
        <f>F!BS21</f>
        <v>-1</v>
      </c>
      <c r="Y21" s="4" t="str">
        <f>IF($P21="toetsen",toetsen(F!$B21,X21),IF($P21="toetsen alleen sgw",toetsen_alleen_SGW(F!$B21,X21),IF($P21="toetsen alleen vw",toetsen_alleen_vw(F!$B21,X21),"")))</f>
        <v>-</v>
      </c>
      <c r="Z21" s="4">
        <f>F!BV21</f>
        <v>-1</v>
      </c>
      <c r="AA21" s="4" t="str">
        <f>IF($P21="toetsen",toetsen(F!$B21,Z21),IF($P21="toetsen alleen sgw",toetsen_alleen_SGW(F!$B21,Z21),IF($P21="toetsen alleen vw",toetsen_alleen_vw(F!$B21,Z21),"")))</f>
        <v>-</v>
      </c>
      <c r="AB21" s="4">
        <f>F!BY21</f>
        <v>-1</v>
      </c>
      <c r="AC21" s="4" t="str">
        <f>IF($P21="toetsen",toetsen(F!$B21,AB21),IF($P21="toetsen alleen sgw",toetsen_alleen_SGW(F!$B21,AB21),IF($P21="toetsen alleen vw",toetsen_alleen_vw(F!$B21,AB21),"")))</f>
        <v>-</v>
      </c>
      <c r="AD21" s="5"/>
      <c r="AE21" s="5" t="str">
        <f t="shared" si="0"/>
        <v>2,0</v>
      </c>
      <c r="AF21" s="5" t="str">
        <f t="shared" si="1"/>
        <v>&lt;</v>
      </c>
      <c r="AG21" s="5" t="str">
        <f t="shared" si="2"/>
        <v>2,0</v>
      </c>
      <c r="AH21" s="5" t="str">
        <f t="shared" si="3"/>
        <v>&lt;</v>
      </c>
      <c r="AI21" s="5" t="str">
        <f t="shared" si="4"/>
        <v>--</v>
      </c>
      <c r="AJ21" s="5" t="str">
        <f t="shared" si="5"/>
        <v/>
      </c>
      <c r="AK21" s="5" t="str">
        <f t="shared" si="6"/>
        <v>--</v>
      </c>
      <c r="AL21" s="5" t="str">
        <f t="shared" si="7"/>
        <v/>
      </c>
      <c r="AM21" s="5" t="str">
        <f t="shared" si="8"/>
        <v>--</v>
      </c>
      <c r="AN21" s="5" t="str">
        <f t="shared" si="9"/>
        <v/>
      </c>
      <c r="AO21" s="5" t="str">
        <f t="shared" si="10"/>
        <v>--</v>
      </c>
      <c r="AP21" s="5" t="str">
        <f t="shared" si="11"/>
        <v/>
      </c>
      <c r="AS21" s="5" t="str">
        <f t="shared" si="12"/>
        <v>2,0</v>
      </c>
      <c r="AT21" s="5" t="str">
        <f t="shared" si="13"/>
        <v>&lt;</v>
      </c>
      <c r="AU21" s="5" t="str">
        <f t="shared" si="14"/>
        <v>-</v>
      </c>
      <c r="AV21" s="5" t="str">
        <f t="shared" si="15"/>
        <v>2,0</v>
      </c>
      <c r="AW21" s="5" t="str">
        <f t="shared" si="16"/>
        <v>&lt;</v>
      </c>
      <c r="AX21" s="5" t="str">
        <f t="shared" si="17"/>
        <v>-</v>
      </c>
      <c r="AY21" s="5" t="str">
        <f t="shared" si="18"/>
        <v>--</v>
      </c>
      <c r="AZ21" s="5" t="str">
        <f t="shared" si="19"/>
        <v/>
      </c>
      <c r="BA21" s="5" t="str">
        <f t="shared" si="20"/>
        <v/>
      </c>
      <c r="BB21" s="5" t="str">
        <f t="shared" si="21"/>
        <v>--</v>
      </c>
      <c r="BC21" s="5" t="str">
        <f t="shared" si="22"/>
        <v/>
      </c>
      <c r="BD21" s="5" t="str">
        <f t="shared" si="23"/>
        <v/>
      </c>
      <c r="BE21" s="5" t="str">
        <f t="shared" si="24"/>
        <v>--</v>
      </c>
      <c r="BF21" s="5" t="str">
        <f t="shared" si="25"/>
        <v/>
      </c>
      <c r="BG21" s="5" t="str">
        <f t="shared" si="26"/>
        <v/>
      </c>
      <c r="BH21" s="5" t="str">
        <f t="shared" si="27"/>
        <v>--</v>
      </c>
      <c r="BI21" s="5" t="str">
        <f t="shared" si="28"/>
        <v/>
      </c>
      <c r="BJ21" s="5" t="str">
        <f t="shared" si="29"/>
        <v/>
      </c>
    </row>
    <row r="22" spans="1:62" x14ac:dyDescent="0.2">
      <c r="A22" s="4" t="str">
        <f>F!A22</f>
        <v>Kwik</v>
      </c>
      <c r="B22" s="5">
        <f>IF(ISNUMBER(F!E22)=FALSE,"--",IF(F!E22=0,"--",F!E22))</f>
        <v>0.05</v>
      </c>
      <c r="C22" s="5" t="str">
        <f>IF(B22="--","",F!F22)</f>
        <v>&lt;</v>
      </c>
      <c r="D22" s="5">
        <f>IF(ISNUMBER(F!G22)=FALSE,"--",IF(F!G22=0,"--",F!G22))</f>
        <v>0.05</v>
      </c>
      <c r="E22" s="5" t="str">
        <f>IF(D22="--","",F!H22)</f>
        <v>&lt;</v>
      </c>
      <c r="F22" s="5" t="str">
        <f>IF(ISNUMBER(F!I22)=FALSE,"--",IF(F!I22=0,"--",F!I22))</f>
        <v>--</v>
      </c>
      <c r="G22" s="5" t="str">
        <f>IF(F22="--","",F!J22)</f>
        <v/>
      </c>
      <c r="H22" s="5" t="str">
        <f>IF(ISNUMBER(F!K22)=FALSE,"--",IF(F!K22=0,"--",F!K22))</f>
        <v>--</v>
      </c>
      <c r="I22" s="5" t="str">
        <f>IF(H22="--","",F!L22)</f>
        <v/>
      </c>
      <c r="J22" s="5" t="str">
        <f>IF(ISNUMBER(F!M22)=FALSE,"--",IF(F!M22=0,"--",F!M22))</f>
        <v>--</v>
      </c>
      <c r="K22" s="5" t="str">
        <f>IF(J22="--","",F!N22)</f>
        <v/>
      </c>
      <c r="L22" s="5" t="str">
        <f>IF(ISNUMBER(F!O22)=FALSE,"--",IF(F!O22=0,"--",F!O22))</f>
        <v>--</v>
      </c>
      <c r="M22" s="5" t="str">
        <f>IF(L22="--","",F!P22)</f>
        <v/>
      </c>
      <c r="P22" s="4" t="str">
        <f>IFERROR(IF(AND(VLOOKUP(F!B22,E!$B$1:$AK$300,17,FALSE)&lt;&gt;1000000000,VLOOKUP(F!B22,E!$B$1:$AK$300,18,FALSE)&lt;&gt;1000000000),"toetsen",IF(AND(VLOOKUP(F!B22,E!$B$1:$AK$300,17,FALSE)=1000000000,VLOOKUP(F!B22,E!$B$1:$AK$300,18,FALSE)&lt;&gt;1000000000),"toetsen alleen sgw",IF(AND(VLOOKUP(F!B22,E!$B$1:$AK$300,17,FALSE)&lt;&gt;1000000000,VLOOKUP(F!B22,E!$B$1:$AK$300,18,FALSE)=1000000000),"toetsen alleen vw","niet toetsen"))),"")</f>
        <v>toetsen alleen sgw</v>
      </c>
      <c r="R22" s="4">
        <f>F!BJ22</f>
        <v>-1</v>
      </c>
      <c r="S22" s="4" t="str">
        <f>IF($P22="toetsen",toetsen(F!$B22,R22),IF($P22="toetsen alleen sgw",toetsen_alleen_SGW(F!$B22,R22),IF($P22="toetsen alleen vw",toetsen_alleen_vw(F!$B22,R22),"")))</f>
        <v>-</v>
      </c>
      <c r="T22" s="4">
        <f>F!BM22</f>
        <v>-1</v>
      </c>
      <c r="U22" s="4" t="str">
        <f>IF($P22="toetsen",toetsen(F!$B22,T22),IF($P22="toetsen alleen sgw",toetsen_alleen_SGW(F!$B22,T22),IF($P22="toetsen alleen vw",toetsen_alleen_vw(F!$B22,T22),"")))</f>
        <v>-</v>
      </c>
      <c r="V22" s="4">
        <f>F!BP22</f>
        <v>-1</v>
      </c>
      <c r="W22" s="4" t="str">
        <f>IF($P22="toetsen",toetsen(F!$B22,V22),IF($P22="toetsen alleen sgw",toetsen_alleen_SGW(F!$B22,V22),IF($P22="toetsen alleen vw",toetsen_alleen_vw(F!$B22,V22),"")))</f>
        <v>-</v>
      </c>
      <c r="X22" s="4">
        <f>F!BS22</f>
        <v>-1</v>
      </c>
      <c r="Y22" s="4" t="str">
        <f>IF($P22="toetsen",toetsen(F!$B22,X22),IF($P22="toetsen alleen sgw",toetsen_alleen_SGW(F!$B22,X22),IF($P22="toetsen alleen vw",toetsen_alleen_vw(F!$B22,X22),"")))</f>
        <v>-</v>
      </c>
      <c r="Z22" s="4">
        <f>F!BV22</f>
        <v>-1</v>
      </c>
      <c r="AA22" s="4" t="str">
        <f>IF($P22="toetsen",toetsen(F!$B22,Z22),IF($P22="toetsen alleen sgw",toetsen_alleen_SGW(F!$B22,Z22),IF($P22="toetsen alleen vw",toetsen_alleen_vw(F!$B22,Z22),"")))</f>
        <v>-</v>
      </c>
      <c r="AB22" s="4">
        <f>F!BY22</f>
        <v>-1</v>
      </c>
      <c r="AC22" s="4" t="str">
        <f>IF($P22="toetsen",toetsen(F!$B22,AB22),IF($P22="toetsen alleen sgw",toetsen_alleen_SGW(F!$B22,AB22),IF($P22="toetsen alleen vw",toetsen_alleen_vw(F!$B22,AB22),"")))</f>
        <v>-</v>
      </c>
      <c r="AD22" s="5"/>
      <c r="AE22" s="5" t="str">
        <f t="shared" si="0"/>
        <v>0,05</v>
      </c>
      <c r="AF22" s="5" t="str">
        <f t="shared" si="1"/>
        <v>&lt;</v>
      </c>
      <c r="AG22" s="5" t="str">
        <f t="shared" si="2"/>
        <v>0,05</v>
      </c>
      <c r="AH22" s="5" t="str">
        <f t="shared" si="3"/>
        <v>&lt;</v>
      </c>
      <c r="AI22" s="5" t="str">
        <f t="shared" si="4"/>
        <v>--</v>
      </c>
      <c r="AJ22" s="5" t="str">
        <f t="shared" si="5"/>
        <v/>
      </c>
      <c r="AK22" s="5" t="str">
        <f t="shared" si="6"/>
        <v>--</v>
      </c>
      <c r="AL22" s="5" t="str">
        <f t="shared" si="7"/>
        <v/>
      </c>
      <c r="AM22" s="5" t="str">
        <f t="shared" si="8"/>
        <v>--</v>
      </c>
      <c r="AN22" s="5" t="str">
        <f t="shared" si="9"/>
        <v/>
      </c>
      <c r="AO22" s="5" t="str">
        <f t="shared" si="10"/>
        <v>--</v>
      </c>
      <c r="AP22" s="5" t="str">
        <f t="shared" si="11"/>
        <v/>
      </c>
      <c r="AS22" s="5" t="str">
        <f t="shared" si="12"/>
        <v>0,05</v>
      </c>
      <c r="AT22" s="5" t="str">
        <f t="shared" si="13"/>
        <v>&lt;</v>
      </c>
      <c r="AU22" s="5" t="str">
        <f t="shared" si="14"/>
        <v>-</v>
      </c>
      <c r="AV22" s="5" t="str">
        <f t="shared" si="15"/>
        <v>0,05</v>
      </c>
      <c r="AW22" s="5" t="str">
        <f t="shared" si="16"/>
        <v>&lt;</v>
      </c>
      <c r="AX22" s="5" t="str">
        <f t="shared" si="17"/>
        <v>-</v>
      </c>
      <c r="AY22" s="5" t="str">
        <f t="shared" si="18"/>
        <v>--</v>
      </c>
      <c r="AZ22" s="5" t="str">
        <f t="shared" si="19"/>
        <v/>
      </c>
      <c r="BA22" s="5" t="str">
        <f t="shared" si="20"/>
        <v/>
      </c>
      <c r="BB22" s="5" t="str">
        <f t="shared" si="21"/>
        <v>--</v>
      </c>
      <c r="BC22" s="5" t="str">
        <f t="shared" si="22"/>
        <v/>
      </c>
      <c r="BD22" s="5" t="str">
        <f t="shared" si="23"/>
        <v/>
      </c>
      <c r="BE22" s="5" t="str">
        <f t="shared" si="24"/>
        <v>--</v>
      </c>
      <c r="BF22" s="5" t="str">
        <f t="shared" si="25"/>
        <v/>
      </c>
      <c r="BG22" s="5" t="str">
        <f t="shared" si="26"/>
        <v/>
      </c>
      <c r="BH22" s="5" t="str">
        <f t="shared" si="27"/>
        <v>--</v>
      </c>
      <c r="BI22" s="5" t="str">
        <f t="shared" si="28"/>
        <v/>
      </c>
      <c r="BJ22" s="5" t="str">
        <f t="shared" si="29"/>
        <v/>
      </c>
    </row>
    <row r="23" spans="1:62" x14ac:dyDescent="0.2">
      <c r="A23" s="4" t="str">
        <f>F!A23</f>
        <v>Kwik (anorganisch)</v>
      </c>
      <c r="B23" s="5" t="str">
        <f>IF(ISNUMBER(F!E23)=FALSE,"--",IF(F!E23=0,"--",F!E23))</f>
        <v>--</v>
      </c>
      <c r="C23" s="5" t="str">
        <f>IF(B23="--","",F!F23)</f>
        <v/>
      </c>
      <c r="D23" s="5" t="str">
        <f>IF(ISNUMBER(F!G23)=FALSE,"--",IF(F!G23=0,"--",F!G23))</f>
        <v>--</v>
      </c>
      <c r="E23" s="5" t="str">
        <f>IF(D23="--","",F!H23)</f>
        <v/>
      </c>
      <c r="F23" s="5" t="str">
        <f>IF(ISNUMBER(F!I23)=FALSE,"--",IF(F!I23=0,"--",F!I23))</f>
        <v>--</v>
      </c>
      <c r="G23" s="5" t="str">
        <f>IF(F23="--","",F!J23)</f>
        <v/>
      </c>
      <c r="H23" s="5" t="str">
        <f>IF(ISNUMBER(F!K23)=FALSE,"--",IF(F!K23=0,"--",F!K23))</f>
        <v>--</v>
      </c>
      <c r="I23" s="5" t="str">
        <f>IF(H23="--","",F!L23)</f>
        <v/>
      </c>
      <c r="J23" s="5" t="str">
        <f>IF(ISNUMBER(F!M23)=FALSE,"--",IF(F!M23=0,"--",F!M23))</f>
        <v>--</v>
      </c>
      <c r="K23" s="5" t="str">
        <f>IF(J23="--","",F!N23)</f>
        <v/>
      </c>
      <c r="L23" s="5" t="str">
        <f>IF(ISNUMBER(F!O23)=FALSE,"--",IF(F!O23=0,"--",F!O23))</f>
        <v>--</v>
      </c>
      <c r="M23" s="5" t="str">
        <f>IF(L23="--","",F!P23)</f>
        <v/>
      </c>
      <c r="P23" s="4" t="str">
        <f>IFERROR(IF(AND(VLOOKUP(F!B23,E!$B$1:$AK$300,17,FALSE)&lt;&gt;1000000000,VLOOKUP(F!B23,E!$B$1:$AK$300,18,FALSE)&lt;&gt;1000000000),"toetsen",IF(AND(VLOOKUP(F!B23,E!$B$1:$AK$300,17,FALSE)=1000000000,VLOOKUP(F!B23,E!$B$1:$AK$300,18,FALSE)&lt;&gt;1000000000),"toetsen alleen sgw",IF(AND(VLOOKUP(F!B23,E!$B$1:$AK$300,17,FALSE)&lt;&gt;1000000000,VLOOKUP(F!B23,E!$B$1:$AK$300,18,FALSE)=1000000000),"toetsen alleen vw","niet toetsen"))),"")</f>
        <v>niet toetsen</v>
      </c>
      <c r="R23" s="4" t="str">
        <f>F!BJ23</f>
        <v/>
      </c>
      <c r="S23" s="4" t="str">
        <f>IF($P23="toetsen",toetsen(F!$B23,R23),IF($P23="toetsen alleen sgw",toetsen_alleen_SGW(F!$B23,R23),IF($P23="toetsen alleen vw",toetsen_alleen_vw(F!$B23,R23),"")))</f>
        <v/>
      </c>
      <c r="T23" s="4" t="str">
        <f>F!BM23</f>
        <v/>
      </c>
      <c r="U23" s="4" t="str">
        <f>IF($P23="toetsen",toetsen(F!$B23,T23),IF($P23="toetsen alleen sgw",toetsen_alleen_SGW(F!$B23,T23),IF($P23="toetsen alleen vw",toetsen_alleen_vw(F!$B23,T23),"")))</f>
        <v/>
      </c>
      <c r="V23" s="4" t="str">
        <f>F!BP23</f>
        <v/>
      </c>
      <c r="W23" s="4" t="str">
        <f>IF($P23="toetsen",toetsen(F!$B23,V23),IF($P23="toetsen alleen sgw",toetsen_alleen_SGW(F!$B23,V23),IF($P23="toetsen alleen vw",toetsen_alleen_vw(F!$B23,V23),"")))</f>
        <v/>
      </c>
      <c r="X23" s="4" t="str">
        <f>F!BS23</f>
        <v/>
      </c>
      <c r="Y23" s="4" t="str">
        <f>IF($P23="toetsen",toetsen(F!$B23,X23),IF($P23="toetsen alleen sgw",toetsen_alleen_SGW(F!$B23,X23),IF($P23="toetsen alleen vw",toetsen_alleen_vw(F!$B23,X23),"")))</f>
        <v/>
      </c>
      <c r="Z23" s="4" t="str">
        <f>F!BV23</f>
        <v/>
      </c>
      <c r="AA23" s="4" t="str">
        <f>IF($P23="toetsen",toetsen(F!$B23,Z23),IF($P23="toetsen alleen sgw",toetsen_alleen_SGW(F!$B23,Z23),IF($P23="toetsen alleen vw",toetsen_alleen_vw(F!$B23,Z23),"")))</f>
        <v/>
      </c>
      <c r="AB23" s="4" t="str">
        <f>F!BY23</f>
        <v/>
      </c>
      <c r="AC23" s="4" t="str">
        <f>IF($P23="toetsen",toetsen(F!$B23,AB23),IF($P23="toetsen alleen sgw",toetsen_alleen_SGW(F!$B23,AB23),IF($P23="toetsen alleen vw",toetsen_alleen_vw(F!$B23,AB23),"")))</f>
        <v/>
      </c>
      <c r="AD23" s="5"/>
      <c r="AE23" s="5" t="str">
        <f t="shared" si="0"/>
        <v>--</v>
      </c>
      <c r="AF23" s="5" t="str">
        <f t="shared" si="1"/>
        <v/>
      </c>
      <c r="AG23" s="5" t="str">
        <f t="shared" si="2"/>
        <v>--</v>
      </c>
      <c r="AH23" s="5" t="str">
        <f t="shared" si="3"/>
        <v/>
      </c>
      <c r="AI23" s="5" t="str">
        <f t="shared" si="4"/>
        <v>--</v>
      </c>
      <c r="AJ23" s="5" t="str">
        <f t="shared" si="5"/>
        <v/>
      </c>
      <c r="AK23" s="5" t="str">
        <f t="shared" si="6"/>
        <v>--</v>
      </c>
      <c r="AL23" s="5" t="str">
        <f t="shared" si="7"/>
        <v/>
      </c>
      <c r="AM23" s="5" t="str">
        <f t="shared" si="8"/>
        <v>--</v>
      </c>
      <c r="AN23" s="5" t="str">
        <f t="shared" si="9"/>
        <v/>
      </c>
      <c r="AO23" s="5" t="str">
        <f t="shared" si="10"/>
        <v>--</v>
      </c>
      <c r="AP23" s="5" t="str">
        <f t="shared" si="11"/>
        <v/>
      </c>
      <c r="AS23" s="5" t="str">
        <f t="shared" si="12"/>
        <v>--</v>
      </c>
      <c r="AT23" s="5" t="str">
        <f t="shared" si="13"/>
        <v/>
      </c>
      <c r="AU23" s="5" t="str">
        <f t="shared" si="14"/>
        <v/>
      </c>
      <c r="AV23" s="5" t="str">
        <f t="shared" si="15"/>
        <v>--</v>
      </c>
      <c r="AW23" s="5" t="str">
        <f t="shared" si="16"/>
        <v/>
      </c>
      <c r="AX23" s="5" t="str">
        <f t="shared" si="17"/>
        <v/>
      </c>
      <c r="AY23" s="5" t="str">
        <f t="shared" si="18"/>
        <v>--</v>
      </c>
      <c r="AZ23" s="5" t="str">
        <f t="shared" si="19"/>
        <v/>
      </c>
      <c r="BA23" s="5" t="str">
        <f t="shared" si="20"/>
        <v/>
      </c>
      <c r="BB23" s="5" t="str">
        <f t="shared" si="21"/>
        <v>--</v>
      </c>
      <c r="BC23" s="5" t="str">
        <f t="shared" si="22"/>
        <v/>
      </c>
      <c r="BD23" s="5" t="str">
        <f t="shared" si="23"/>
        <v/>
      </c>
      <c r="BE23" s="5" t="str">
        <f t="shared" si="24"/>
        <v>--</v>
      </c>
      <c r="BF23" s="5" t="str">
        <f t="shared" si="25"/>
        <v/>
      </c>
      <c r="BG23" s="5" t="str">
        <f t="shared" si="26"/>
        <v/>
      </c>
      <c r="BH23" s="5" t="str">
        <f t="shared" si="27"/>
        <v>--</v>
      </c>
      <c r="BI23" s="5" t="str">
        <f t="shared" si="28"/>
        <v/>
      </c>
      <c r="BJ23" s="5" t="str">
        <f t="shared" si="29"/>
        <v/>
      </c>
    </row>
    <row r="24" spans="1:62" x14ac:dyDescent="0.2">
      <c r="A24" s="4" t="str">
        <f>F!A24</f>
        <v>Kwik (organisch)</v>
      </c>
      <c r="B24" s="5" t="str">
        <f>IF(ISNUMBER(F!E24)=FALSE,"--",IF(F!E24=0,"--",F!E24))</f>
        <v>--</v>
      </c>
      <c r="C24" s="5" t="str">
        <f>IF(B24="--","",F!F24)</f>
        <v/>
      </c>
      <c r="D24" s="5" t="str">
        <f>IF(ISNUMBER(F!G24)=FALSE,"--",IF(F!G24=0,"--",F!G24))</f>
        <v>--</v>
      </c>
      <c r="E24" s="5" t="str">
        <f>IF(D24="--","",F!H24)</f>
        <v/>
      </c>
      <c r="F24" s="5" t="str">
        <f>IF(ISNUMBER(F!I24)=FALSE,"--",IF(F!I24=0,"--",F!I24))</f>
        <v>--</v>
      </c>
      <c r="G24" s="5" t="str">
        <f>IF(F24="--","",F!J24)</f>
        <v/>
      </c>
      <c r="H24" s="5" t="str">
        <f>IF(ISNUMBER(F!K24)=FALSE,"--",IF(F!K24=0,"--",F!K24))</f>
        <v>--</v>
      </c>
      <c r="I24" s="5" t="str">
        <f>IF(H24="--","",F!L24)</f>
        <v/>
      </c>
      <c r="J24" s="5" t="str">
        <f>IF(ISNUMBER(F!M24)=FALSE,"--",IF(F!M24=0,"--",F!M24))</f>
        <v>--</v>
      </c>
      <c r="K24" s="5" t="str">
        <f>IF(J24="--","",F!N24)</f>
        <v/>
      </c>
      <c r="L24" s="5" t="str">
        <f>IF(ISNUMBER(F!O24)=FALSE,"--",IF(F!O24=0,"--",F!O24))</f>
        <v>--</v>
      </c>
      <c r="M24" s="5" t="str">
        <f>IF(L24="--","",F!P24)</f>
        <v/>
      </c>
      <c r="P24" s="4" t="str">
        <f>IFERROR(IF(AND(VLOOKUP(F!B24,E!$B$1:$AK$300,17,FALSE)&lt;&gt;1000000000,VLOOKUP(F!B24,E!$B$1:$AK$300,18,FALSE)&lt;&gt;1000000000),"toetsen",IF(AND(VLOOKUP(F!B24,E!$B$1:$AK$300,17,FALSE)=1000000000,VLOOKUP(F!B24,E!$B$1:$AK$300,18,FALSE)&lt;&gt;1000000000),"toetsen alleen sgw",IF(AND(VLOOKUP(F!B24,E!$B$1:$AK$300,17,FALSE)&lt;&gt;1000000000,VLOOKUP(F!B24,E!$B$1:$AK$300,18,FALSE)=1000000000),"toetsen alleen vw","niet toetsen"))),"")</f>
        <v>niet toetsen</v>
      </c>
      <c r="R24" s="4" t="str">
        <f>F!BJ24</f>
        <v/>
      </c>
      <c r="S24" s="4" t="str">
        <f>IF($P24="toetsen",toetsen(F!$B24,R24),IF($P24="toetsen alleen sgw",toetsen_alleen_SGW(F!$B24,R24),IF($P24="toetsen alleen vw",toetsen_alleen_vw(F!$B24,R24),"")))</f>
        <v/>
      </c>
      <c r="T24" s="4" t="str">
        <f>F!BM24</f>
        <v/>
      </c>
      <c r="U24" s="4" t="str">
        <f>IF($P24="toetsen",toetsen(F!$B24,T24),IF($P24="toetsen alleen sgw",toetsen_alleen_SGW(F!$B24,T24),IF($P24="toetsen alleen vw",toetsen_alleen_vw(F!$B24,T24),"")))</f>
        <v/>
      </c>
      <c r="V24" s="4" t="str">
        <f>F!BP24</f>
        <v/>
      </c>
      <c r="W24" s="4" t="str">
        <f>IF($P24="toetsen",toetsen(F!$B24,V24),IF($P24="toetsen alleen sgw",toetsen_alleen_SGW(F!$B24,V24),IF($P24="toetsen alleen vw",toetsen_alleen_vw(F!$B24,V24),"")))</f>
        <v/>
      </c>
      <c r="X24" s="4" t="str">
        <f>F!BS24</f>
        <v/>
      </c>
      <c r="Y24" s="4" t="str">
        <f>IF($P24="toetsen",toetsen(F!$B24,X24),IF($P24="toetsen alleen sgw",toetsen_alleen_SGW(F!$B24,X24),IF($P24="toetsen alleen vw",toetsen_alleen_vw(F!$B24,X24),"")))</f>
        <v/>
      </c>
      <c r="Z24" s="4" t="str">
        <f>F!BV24</f>
        <v/>
      </c>
      <c r="AA24" s="4" t="str">
        <f>IF($P24="toetsen",toetsen(F!$B24,Z24),IF($P24="toetsen alleen sgw",toetsen_alleen_SGW(F!$B24,Z24),IF($P24="toetsen alleen vw",toetsen_alleen_vw(F!$B24,Z24),"")))</f>
        <v/>
      </c>
      <c r="AB24" s="4" t="str">
        <f>F!BY24</f>
        <v/>
      </c>
      <c r="AC24" s="4" t="str">
        <f>IF($P24="toetsen",toetsen(F!$B24,AB24),IF($P24="toetsen alleen sgw",toetsen_alleen_SGW(F!$B24,AB24),IF($P24="toetsen alleen vw",toetsen_alleen_vw(F!$B24,AB24),"")))</f>
        <v/>
      </c>
      <c r="AD24" s="5"/>
      <c r="AE24" s="5" t="str">
        <f t="shared" si="0"/>
        <v>--</v>
      </c>
      <c r="AF24" s="5" t="str">
        <f t="shared" si="1"/>
        <v/>
      </c>
      <c r="AG24" s="5" t="str">
        <f t="shared" si="2"/>
        <v>--</v>
      </c>
      <c r="AH24" s="5" t="str">
        <f t="shared" si="3"/>
        <v/>
      </c>
      <c r="AI24" s="5" t="str">
        <f t="shared" si="4"/>
        <v>--</v>
      </c>
      <c r="AJ24" s="5" t="str">
        <f t="shared" si="5"/>
        <v/>
      </c>
      <c r="AK24" s="5" t="str">
        <f t="shared" si="6"/>
        <v>--</v>
      </c>
      <c r="AL24" s="5" t="str">
        <f t="shared" si="7"/>
        <v/>
      </c>
      <c r="AM24" s="5" t="str">
        <f t="shared" si="8"/>
        <v>--</v>
      </c>
      <c r="AN24" s="5" t="str">
        <f t="shared" si="9"/>
        <v/>
      </c>
      <c r="AO24" s="5" t="str">
        <f t="shared" si="10"/>
        <v>--</v>
      </c>
      <c r="AP24" s="5" t="str">
        <f t="shared" si="11"/>
        <v/>
      </c>
      <c r="AS24" s="5" t="str">
        <f t="shared" si="12"/>
        <v>--</v>
      </c>
      <c r="AT24" s="5" t="str">
        <f t="shared" si="13"/>
        <v/>
      </c>
      <c r="AU24" s="5" t="str">
        <f t="shared" si="14"/>
        <v/>
      </c>
      <c r="AV24" s="5" t="str">
        <f t="shared" si="15"/>
        <v>--</v>
      </c>
      <c r="AW24" s="5" t="str">
        <f t="shared" si="16"/>
        <v/>
      </c>
      <c r="AX24" s="5" t="str">
        <f t="shared" si="17"/>
        <v/>
      </c>
      <c r="AY24" s="5" t="str">
        <f t="shared" si="18"/>
        <v>--</v>
      </c>
      <c r="AZ24" s="5" t="str">
        <f t="shared" si="19"/>
        <v/>
      </c>
      <c r="BA24" s="5" t="str">
        <f t="shared" si="20"/>
        <v/>
      </c>
      <c r="BB24" s="5" t="str">
        <f t="shared" si="21"/>
        <v>--</v>
      </c>
      <c r="BC24" s="5" t="str">
        <f t="shared" si="22"/>
        <v/>
      </c>
      <c r="BD24" s="5" t="str">
        <f t="shared" si="23"/>
        <v/>
      </c>
      <c r="BE24" s="5" t="str">
        <f t="shared" si="24"/>
        <v>--</v>
      </c>
      <c r="BF24" s="5" t="str">
        <f t="shared" si="25"/>
        <v/>
      </c>
      <c r="BG24" s="5" t="str">
        <f t="shared" si="26"/>
        <v/>
      </c>
      <c r="BH24" s="5" t="str">
        <f t="shared" si="27"/>
        <v>--</v>
      </c>
      <c r="BI24" s="5" t="str">
        <f t="shared" si="28"/>
        <v/>
      </c>
      <c r="BJ24" s="5" t="str">
        <f t="shared" si="29"/>
        <v/>
      </c>
    </row>
    <row r="25" spans="1:62" x14ac:dyDescent="0.2">
      <c r="A25" s="4" t="str">
        <f>F!A25</f>
        <v>Lood</v>
      </c>
      <c r="B25" s="5">
        <f>IF(ISNUMBER(F!E25)=FALSE,"--",IF(F!E25=0,"--",F!E25))</f>
        <v>2</v>
      </c>
      <c r="C25" s="5" t="str">
        <f>IF(B25="--","",F!F25)</f>
        <v>&lt;</v>
      </c>
      <c r="D25" s="5">
        <f>IF(ISNUMBER(F!G25)=FALSE,"--",IF(F!G25=0,"--",F!G25))</f>
        <v>2</v>
      </c>
      <c r="E25" s="5" t="str">
        <f>IF(D25="--","",F!H25)</f>
        <v>&lt;</v>
      </c>
      <c r="F25" s="5" t="str">
        <f>IF(ISNUMBER(F!I25)=FALSE,"--",IF(F!I25=0,"--",F!I25))</f>
        <v>--</v>
      </c>
      <c r="G25" s="5" t="str">
        <f>IF(F25="--","",F!J25)</f>
        <v/>
      </c>
      <c r="H25" s="5" t="str">
        <f>IF(ISNUMBER(F!K25)=FALSE,"--",IF(F!K25=0,"--",F!K25))</f>
        <v>--</v>
      </c>
      <c r="I25" s="5" t="str">
        <f>IF(H25="--","",F!L25)</f>
        <v/>
      </c>
      <c r="J25" s="5" t="str">
        <f>IF(ISNUMBER(F!M25)=FALSE,"--",IF(F!M25=0,"--",F!M25))</f>
        <v>--</v>
      </c>
      <c r="K25" s="5" t="str">
        <f>IF(J25="--","",F!N25)</f>
        <v/>
      </c>
      <c r="L25" s="5" t="str">
        <f>IF(ISNUMBER(F!O25)=FALSE,"--",IF(F!O25=0,"--",F!O25))</f>
        <v>--</v>
      </c>
      <c r="M25" s="5" t="str">
        <f>IF(L25="--","",F!P25)</f>
        <v/>
      </c>
      <c r="P25" s="4" t="str">
        <f>IFERROR(IF(AND(VLOOKUP(F!B25,E!$B$1:$AK$300,17,FALSE)&lt;&gt;1000000000,VLOOKUP(F!B25,E!$B$1:$AK$300,18,FALSE)&lt;&gt;1000000000),"toetsen",IF(AND(VLOOKUP(F!B25,E!$B$1:$AK$300,17,FALSE)=1000000000,VLOOKUP(F!B25,E!$B$1:$AK$300,18,FALSE)&lt;&gt;1000000000),"toetsen alleen sgw",IF(AND(VLOOKUP(F!B25,E!$B$1:$AK$300,17,FALSE)&lt;&gt;1000000000,VLOOKUP(F!B25,E!$B$1:$AK$300,18,FALSE)=1000000000),"toetsen alleen vw","niet toetsen"))),"")</f>
        <v>toetsen alleen sgw</v>
      </c>
      <c r="R25" s="4">
        <f>F!BJ25</f>
        <v>-1</v>
      </c>
      <c r="S25" s="4" t="str">
        <f>IF($P25="toetsen",toetsen(F!$B25,R25),IF($P25="toetsen alleen sgw",toetsen_alleen_SGW(F!$B25,R25),IF($P25="toetsen alleen vw",toetsen_alleen_vw(F!$B25,R25),"")))</f>
        <v>-</v>
      </c>
      <c r="T25" s="4">
        <f>F!BM25</f>
        <v>-1</v>
      </c>
      <c r="U25" s="4" t="str">
        <f>IF($P25="toetsen",toetsen(F!$B25,T25),IF($P25="toetsen alleen sgw",toetsen_alleen_SGW(F!$B25,T25),IF($P25="toetsen alleen vw",toetsen_alleen_vw(F!$B25,T25),"")))</f>
        <v>-</v>
      </c>
      <c r="V25" s="4">
        <f>F!BP25</f>
        <v>-1</v>
      </c>
      <c r="W25" s="4" t="str">
        <f>IF($P25="toetsen",toetsen(F!$B25,V25),IF($P25="toetsen alleen sgw",toetsen_alleen_SGW(F!$B25,V25),IF($P25="toetsen alleen vw",toetsen_alleen_vw(F!$B25,V25),"")))</f>
        <v>-</v>
      </c>
      <c r="X25" s="4">
        <f>F!BS25</f>
        <v>-1</v>
      </c>
      <c r="Y25" s="4" t="str">
        <f>IF($P25="toetsen",toetsen(F!$B25,X25),IF($P25="toetsen alleen sgw",toetsen_alleen_SGW(F!$B25,X25),IF($P25="toetsen alleen vw",toetsen_alleen_vw(F!$B25,X25),"")))</f>
        <v>-</v>
      </c>
      <c r="Z25" s="4">
        <f>F!BV25</f>
        <v>-1</v>
      </c>
      <c r="AA25" s="4" t="str">
        <f>IF($P25="toetsen",toetsen(F!$B25,Z25),IF($P25="toetsen alleen sgw",toetsen_alleen_SGW(F!$B25,Z25),IF($P25="toetsen alleen vw",toetsen_alleen_vw(F!$B25,Z25),"")))</f>
        <v>-</v>
      </c>
      <c r="AB25" s="4">
        <f>F!BY25</f>
        <v>-1</v>
      </c>
      <c r="AC25" s="4" t="str">
        <f>IF($P25="toetsen",toetsen(F!$B25,AB25),IF($P25="toetsen alleen sgw",toetsen_alleen_SGW(F!$B25,AB25),IF($P25="toetsen alleen vw",toetsen_alleen_vw(F!$B25,AB25),"")))</f>
        <v>-</v>
      </c>
      <c r="AD25" s="5"/>
      <c r="AE25" s="5" t="str">
        <f t="shared" si="0"/>
        <v>2,0</v>
      </c>
      <c r="AF25" s="5" t="str">
        <f t="shared" si="1"/>
        <v>&lt;</v>
      </c>
      <c r="AG25" s="5" t="str">
        <f t="shared" si="2"/>
        <v>2,0</v>
      </c>
      <c r="AH25" s="5" t="str">
        <f t="shared" si="3"/>
        <v>&lt;</v>
      </c>
      <c r="AI25" s="5" t="str">
        <f t="shared" si="4"/>
        <v>--</v>
      </c>
      <c r="AJ25" s="5" t="str">
        <f t="shared" si="5"/>
        <v/>
      </c>
      <c r="AK25" s="5" t="str">
        <f t="shared" si="6"/>
        <v>--</v>
      </c>
      <c r="AL25" s="5" t="str">
        <f t="shared" si="7"/>
        <v/>
      </c>
      <c r="AM25" s="5" t="str">
        <f t="shared" si="8"/>
        <v>--</v>
      </c>
      <c r="AN25" s="5" t="str">
        <f t="shared" si="9"/>
        <v/>
      </c>
      <c r="AO25" s="5" t="str">
        <f t="shared" si="10"/>
        <v>--</v>
      </c>
      <c r="AP25" s="5" t="str">
        <f t="shared" si="11"/>
        <v/>
      </c>
      <c r="AS25" s="5" t="str">
        <f t="shared" si="12"/>
        <v>2,0</v>
      </c>
      <c r="AT25" s="5" t="str">
        <f t="shared" si="13"/>
        <v>&lt;</v>
      </c>
      <c r="AU25" s="5" t="str">
        <f t="shared" si="14"/>
        <v>-</v>
      </c>
      <c r="AV25" s="5" t="str">
        <f t="shared" si="15"/>
        <v>2,0</v>
      </c>
      <c r="AW25" s="5" t="str">
        <f t="shared" si="16"/>
        <v>&lt;</v>
      </c>
      <c r="AX25" s="5" t="str">
        <f t="shared" si="17"/>
        <v>-</v>
      </c>
      <c r="AY25" s="5" t="str">
        <f t="shared" si="18"/>
        <v>--</v>
      </c>
      <c r="AZ25" s="5" t="str">
        <f t="shared" si="19"/>
        <v/>
      </c>
      <c r="BA25" s="5" t="str">
        <f t="shared" si="20"/>
        <v/>
      </c>
      <c r="BB25" s="5" t="str">
        <f t="shared" si="21"/>
        <v>--</v>
      </c>
      <c r="BC25" s="5" t="str">
        <f t="shared" si="22"/>
        <v/>
      </c>
      <c r="BD25" s="5" t="str">
        <f t="shared" si="23"/>
        <v/>
      </c>
      <c r="BE25" s="5" t="str">
        <f t="shared" si="24"/>
        <v>--</v>
      </c>
      <c r="BF25" s="5" t="str">
        <f t="shared" si="25"/>
        <v/>
      </c>
      <c r="BG25" s="5" t="str">
        <f t="shared" si="26"/>
        <v/>
      </c>
      <c r="BH25" s="5" t="str">
        <f t="shared" si="27"/>
        <v>--</v>
      </c>
      <c r="BI25" s="5" t="str">
        <f t="shared" si="28"/>
        <v/>
      </c>
      <c r="BJ25" s="5" t="str">
        <f t="shared" si="29"/>
        <v/>
      </c>
    </row>
    <row r="26" spans="1:62" x14ac:dyDescent="0.2">
      <c r="A26" s="4" t="str">
        <f>F!A26</f>
        <v>Molybdeen</v>
      </c>
      <c r="B26" s="5">
        <f>IF(ISNUMBER(F!E26)=FALSE,"--",IF(F!E26=0,"--",F!E26))</f>
        <v>2</v>
      </c>
      <c r="C26" s="5" t="str">
        <f>IF(B26="--","",F!F26)</f>
        <v>&lt;</v>
      </c>
      <c r="D26" s="5">
        <f>IF(ISNUMBER(F!G26)=FALSE,"--",IF(F!G26=0,"--",F!G26))</f>
        <v>2</v>
      </c>
      <c r="E26" s="5" t="str">
        <f>IF(D26="--","",F!H26)</f>
        <v>&lt;</v>
      </c>
      <c r="F26" s="5" t="str">
        <f>IF(ISNUMBER(F!I26)=FALSE,"--",IF(F!I26=0,"--",F!I26))</f>
        <v>--</v>
      </c>
      <c r="G26" s="5" t="str">
        <f>IF(F26="--","",F!J26)</f>
        <v/>
      </c>
      <c r="H26" s="5" t="str">
        <f>IF(ISNUMBER(F!K26)=FALSE,"--",IF(F!K26=0,"--",F!K26))</f>
        <v>--</v>
      </c>
      <c r="I26" s="5" t="str">
        <f>IF(H26="--","",F!L26)</f>
        <v/>
      </c>
      <c r="J26" s="5" t="str">
        <f>IF(ISNUMBER(F!M26)=FALSE,"--",IF(F!M26=0,"--",F!M26))</f>
        <v>--</v>
      </c>
      <c r="K26" s="5" t="str">
        <f>IF(J26="--","",F!N26)</f>
        <v/>
      </c>
      <c r="L26" s="5" t="str">
        <f>IF(ISNUMBER(F!O26)=FALSE,"--",IF(F!O26=0,"--",F!O26))</f>
        <v>--</v>
      </c>
      <c r="M26" s="5" t="str">
        <f>IF(L26="--","",F!P26)</f>
        <v/>
      </c>
      <c r="P26" s="4" t="str">
        <f>IFERROR(IF(AND(VLOOKUP(F!B26,E!$B$1:$AK$300,17,FALSE)&lt;&gt;1000000000,VLOOKUP(F!B26,E!$B$1:$AK$300,18,FALSE)&lt;&gt;1000000000),"toetsen",IF(AND(VLOOKUP(F!B26,E!$B$1:$AK$300,17,FALSE)=1000000000,VLOOKUP(F!B26,E!$B$1:$AK$300,18,FALSE)&lt;&gt;1000000000),"toetsen alleen sgw",IF(AND(VLOOKUP(F!B26,E!$B$1:$AK$300,17,FALSE)&lt;&gt;1000000000,VLOOKUP(F!B26,E!$B$1:$AK$300,18,FALSE)=1000000000),"toetsen alleen vw","niet toetsen"))),"")</f>
        <v>toetsen alleen sgw</v>
      </c>
      <c r="R26" s="4">
        <f>F!BJ26</f>
        <v>-1</v>
      </c>
      <c r="S26" s="4" t="str">
        <f>IF($P26="toetsen",toetsen(F!$B26,R26),IF($P26="toetsen alleen sgw",toetsen_alleen_SGW(F!$B26,R26),IF($P26="toetsen alleen vw",toetsen_alleen_vw(F!$B26,R26),"")))</f>
        <v>-</v>
      </c>
      <c r="T26" s="4">
        <f>F!BM26</f>
        <v>-1</v>
      </c>
      <c r="U26" s="4" t="str">
        <f>IF($P26="toetsen",toetsen(F!$B26,T26),IF($P26="toetsen alleen sgw",toetsen_alleen_SGW(F!$B26,T26),IF($P26="toetsen alleen vw",toetsen_alleen_vw(F!$B26,T26),"")))</f>
        <v>-</v>
      </c>
      <c r="V26" s="4">
        <f>F!BP26</f>
        <v>-1</v>
      </c>
      <c r="W26" s="4" t="str">
        <f>IF($P26="toetsen",toetsen(F!$B26,V26),IF($P26="toetsen alleen sgw",toetsen_alleen_SGW(F!$B26,V26),IF($P26="toetsen alleen vw",toetsen_alleen_vw(F!$B26,V26),"")))</f>
        <v>-</v>
      </c>
      <c r="X26" s="4">
        <f>F!BS26</f>
        <v>-1</v>
      </c>
      <c r="Y26" s="4" t="str">
        <f>IF($P26="toetsen",toetsen(F!$B26,X26),IF($P26="toetsen alleen sgw",toetsen_alleen_SGW(F!$B26,X26),IF($P26="toetsen alleen vw",toetsen_alleen_vw(F!$B26,X26),"")))</f>
        <v>-</v>
      </c>
      <c r="Z26" s="4">
        <f>F!BV26</f>
        <v>-1</v>
      </c>
      <c r="AA26" s="4" t="str">
        <f>IF($P26="toetsen",toetsen(F!$B26,Z26),IF($P26="toetsen alleen sgw",toetsen_alleen_SGW(F!$B26,Z26),IF($P26="toetsen alleen vw",toetsen_alleen_vw(F!$B26,Z26),"")))</f>
        <v>-</v>
      </c>
      <c r="AB26" s="4">
        <f>F!BY26</f>
        <v>-1</v>
      </c>
      <c r="AC26" s="4" t="str">
        <f>IF($P26="toetsen",toetsen(F!$B26,AB26),IF($P26="toetsen alleen sgw",toetsen_alleen_SGW(F!$B26,AB26),IF($P26="toetsen alleen vw",toetsen_alleen_vw(F!$B26,AB26),"")))</f>
        <v>-</v>
      </c>
      <c r="AD26" s="5"/>
      <c r="AE26" s="5" t="str">
        <f t="shared" si="0"/>
        <v>2,0</v>
      </c>
      <c r="AF26" s="5" t="str">
        <f t="shared" si="1"/>
        <v>&lt;</v>
      </c>
      <c r="AG26" s="5" t="str">
        <f t="shared" si="2"/>
        <v>2,0</v>
      </c>
      <c r="AH26" s="5" t="str">
        <f t="shared" si="3"/>
        <v>&lt;</v>
      </c>
      <c r="AI26" s="5" t="str">
        <f t="shared" si="4"/>
        <v>--</v>
      </c>
      <c r="AJ26" s="5" t="str">
        <f t="shared" si="5"/>
        <v/>
      </c>
      <c r="AK26" s="5" t="str">
        <f t="shared" si="6"/>
        <v>--</v>
      </c>
      <c r="AL26" s="5" t="str">
        <f t="shared" si="7"/>
        <v/>
      </c>
      <c r="AM26" s="5" t="str">
        <f t="shared" si="8"/>
        <v>--</v>
      </c>
      <c r="AN26" s="5" t="str">
        <f t="shared" si="9"/>
        <v/>
      </c>
      <c r="AO26" s="5" t="str">
        <f t="shared" si="10"/>
        <v>--</v>
      </c>
      <c r="AP26" s="5" t="str">
        <f t="shared" si="11"/>
        <v/>
      </c>
      <c r="AS26" s="5" t="str">
        <f t="shared" si="12"/>
        <v>2,0</v>
      </c>
      <c r="AT26" s="5" t="str">
        <f t="shared" si="13"/>
        <v>&lt;</v>
      </c>
      <c r="AU26" s="5" t="str">
        <f t="shared" si="14"/>
        <v>-</v>
      </c>
      <c r="AV26" s="5" t="str">
        <f t="shared" si="15"/>
        <v>2,0</v>
      </c>
      <c r="AW26" s="5" t="str">
        <f t="shared" si="16"/>
        <v>&lt;</v>
      </c>
      <c r="AX26" s="5" t="str">
        <f t="shared" si="17"/>
        <v>-</v>
      </c>
      <c r="AY26" s="5" t="str">
        <f t="shared" si="18"/>
        <v>--</v>
      </c>
      <c r="AZ26" s="5" t="str">
        <f t="shared" si="19"/>
        <v/>
      </c>
      <c r="BA26" s="5" t="str">
        <f t="shared" si="20"/>
        <v/>
      </c>
      <c r="BB26" s="5" t="str">
        <f t="shared" si="21"/>
        <v>--</v>
      </c>
      <c r="BC26" s="5" t="str">
        <f t="shared" si="22"/>
        <v/>
      </c>
      <c r="BD26" s="5" t="str">
        <f t="shared" si="23"/>
        <v/>
      </c>
      <c r="BE26" s="5" t="str">
        <f t="shared" si="24"/>
        <v>--</v>
      </c>
      <c r="BF26" s="5" t="str">
        <f t="shared" si="25"/>
        <v/>
      </c>
      <c r="BG26" s="5" t="str">
        <f t="shared" si="26"/>
        <v/>
      </c>
      <c r="BH26" s="5" t="str">
        <f t="shared" si="27"/>
        <v>--</v>
      </c>
      <c r="BI26" s="5" t="str">
        <f t="shared" si="28"/>
        <v/>
      </c>
      <c r="BJ26" s="5" t="str">
        <f t="shared" si="29"/>
        <v/>
      </c>
    </row>
    <row r="27" spans="1:62" x14ac:dyDescent="0.2">
      <c r="A27" s="4" t="str">
        <f>F!A27</f>
        <v>Nikkel</v>
      </c>
      <c r="B27" s="5">
        <f>IF(ISNUMBER(F!E27)=FALSE,"--",IF(F!E27=0,"--",F!E27))</f>
        <v>6.4</v>
      </c>
      <c r="C27" s="5" t="str">
        <f>IF(B27="--","",F!F27)</f>
        <v/>
      </c>
      <c r="D27" s="5">
        <f>IF(ISNUMBER(F!G27)=FALSE,"--",IF(F!G27=0,"--",F!G27))</f>
        <v>10</v>
      </c>
      <c r="E27" s="5" t="str">
        <f>IF(D27="--","",F!H27)</f>
        <v/>
      </c>
      <c r="F27" s="5" t="str">
        <f>IF(ISNUMBER(F!I27)=FALSE,"--",IF(F!I27=0,"--",F!I27))</f>
        <v>--</v>
      </c>
      <c r="G27" s="5" t="str">
        <f>IF(F27="--","",F!J27)</f>
        <v/>
      </c>
      <c r="H27" s="5" t="str">
        <f>IF(ISNUMBER(F!K27)=FALSE,"--",IF(F!K27=0,"--",F!K27))</f>
        <v>--</v>
      </c>
      <c r="I27" s="5" t="str">
        <f>IF(H27="--","",F!L27)</f>
        <v/>
      </c>
      <c r="J27" s="5" t="str">
        <f>IF(ISNUMBER(F!M27)=FALSE,"--",IF(F!M27=0,"--",F!M27))</f>
        <v>--</v>
      </c>
      <c r="K27" s="5" t="str">
        <f>IF(J27="--","",F!N27)</f>
        <v/>
      </c>
      <c r="L27" s="5" t="str">
        <f>IF(ISNUMBER(F!O27)=FALSE,"--",IF(F!O27=0,"--",F!O27))</f>
        <v>--</v>
      </c>
      <c r="M27" s="5" t="str">
        <f>IF(L27="--","",F!P27)</f>
        <v/>
      </c>
      <c r="P27" s="4" t="str">
        <f>IFERROR(IF(AND(VLOOKUP(F!B27,E!$B$1:$AK$300,17,FALSE)&lt;&gt;1000000000,VLOOKUP(F!B27,E!$B$1:$AK$300,18,FALSE)&lt;&gt;1000000000),"toetsen",IF(AND(VLOOKUP(F!B27,E!$B$1:$AK$300,17,FALSE)=1000000000,VLOOKUP(F!B27,E!$B$1:$AK$300,18,FALSE)&lt;&gt;1000000000),"toetsen alleen sgw",IF(AND(VLOOKUP(F!B27,E!$B$1:$AK$300,17,FALSE)&lt;&gt;1000000000,VLOOKUP(F!B27,E!$B$1:$AK$300,18,FALSE)=1000000000),"toetsen alleen vw","niet toetsen"))),"")</f>
        <v>toetsen alleen sgw</v>
      </c>
      <c r="R27" s="4">
        <f>F!BJ27</f>
        <v>6.4</v>
      </c>
      <c r="S27" s="4" t="str">
        <f>IF($P27="toetsen",toetsen(F!$B27,R27),IF($P27="toetsen alleen sgw",toetsen_alleen_SGW(F!$B27,R27),IF($P27="toetsen alleen vw",toetsen_alleen_vw(F!$B27,R27),"")))</f>
        <v>-</v>
      </c>
      <c r="T27" s="4">
        <f>F!BM27</f>
        <v>10</v>
      </c>
      <c r="U27" s="4" t="str">
        <f>IF($P27="toetsen",toetsen(F!$B27,T27),IF($P27="toetsen alleen sgw",toetsen_alleen_SGW(F!$B27,T27),IF($P27="toetsen alleen vw",toetsen_alleen_vw(F!$B27,T27),"")))</f>
        <v>-</v>
      </c>
      <c r="V27" s="4">
        <f>F!BP27</f>
        <v>-1</v>
      </c>
      <c r="W27" s="4" t="str">
        <f>IF($P27="toetsen",toetsen(F!$B27,V27),IF($P27="toetsen alleen sgw",toetsen_alleen_SGW(F!$B27,V27),IF($P27="toetsen alleen vw",toetsen_alleen_vw(F!$B27,V27),"")))</f>
        <v>-</v>
      </c>
      <c r="X27" s="4">
        <f>F!BS27</f>
        <v>-1</v>
      </c>
      <c r="Y27" s="4" t="str">
        <f>IF($P27="toetsen",toetsen(F!$B27,X27),IF($P27="toetsen alleen sgw",toetsen_alleen_SGW(F!$B27,X27),IF($P27="toetsen alleen vw",toetsen_alleen_vw(F!$B27,X27),"")))</f>
        <v>-</v>
      </c>
      <c r="Z27" s="4">
        <f>F!BV27</f>
        <v>-1</v>
      </c>
      <c r="AA27" s="4" t="str">
        <f>IF($P27="toetsen",toetsen(F!$B27,Z27),IF($P27="toetsen alleen sgw",toetsen_alleen_SGW(F!$B27,Z27),IF($P27="toetsen alleen vw",toetsen_alleen_vw(F!$B27,Z27),"")))</f>
        <v>-</v>
      </c>
      <c r="AB27" s="4">
        <f>F!BY27</f>
        <v>-1</v>
      </c>
      <c r="AC27" s="4" t="str">
        <f>IF($P27="toetsen",toetsen(F!$B27,AB27),IF($P27="toetsen alleen sgw",toetsen_alleen_SGW(F!$B27,AB27),IF($P27="toetsen alleen vw",toetsen_alleen_vw(F!$B27,AB27),"")))</f>
        <v>-</v>
      </c>
      <c r="AD27" s="5"/>
      <c r="AE27" s="5" t="str">
        <f t="shared" si="0"/>
        <v>6,4</v>
      </c>
      <c r="AF27" s="5" t="str">
        <f t="shared" si="1"/>
        <v/>
      </c>
      <c r="AG27" s="5" t="str">
        <f t="shared" si="2"/>
        <v>10</v>
      </c>
      <c r="AH27" s="5" t="str">
        <f t="shared" si="3"/>
        <v/>
      </c>
      <c r="AI27" s="5" t="str">
        <f t="shared" si="4"/>
        <v>--</v>
      </c>
      <c r="AJ27" s="5" t="str">
        <f t="shared" si="5"/>
        <v/>
      </c>
      <c r="AK27" s="5" t="str">
        <f t="shared" si="6"/>
        <v>--</v>
      </c>
      <c r="AL27" s="5" t="str">
        <f t="shared" si="7"/>
        <v/>
      </c>
      <c r="AM27" s="5" t="str">
        <f t="shared" si="8"/>
        <v>--</v>
      </c>
      <c r="AN27" s="5" t="str">
        <f t="shared" si="9"/>
        <v/>
      </c>
      <c r="AO27" s="5" t="str">
        <f t="shared" si="10"/>
        <v>--</v>
      </c>
      <c r="AP27" s="5" t="str">
        <f t="shared" si="11"/>
        <v/>
      </c>
      <c r="AS27" s="5" t="str">
        <f t="shared" si="12"/>
        <v>6,4</v>
      </c>
      <c r="AT27" s="5" t="str">
        <f t="shared" si="13"/>
        <v/>
      </c>
      <c r="AU27" s="5" t="str">
        <f t="shared" si="14"/>
        <v>-</v>
      </c>
      <c r="AV27" s="5" t="str">
        <f t="shared" si="15"/>
        <v>10</v>
      </c>
      <c r="AW27" s="5" t="str">
        <f t="shared" si="16"/>
        <v/>
      </c>
      <c r="AX27" s="5" t="str">
        <f t="shared" si="17"/>
        <v>-</v>
      </c>
      <c r="AY27" s="5" t="str">
        <f t="shared" si="18"/>
        <v>--</v>
      </c>
      <c r="AZ27" s="5" t="str">
        <f t="shared" si="19"/>
        <v/>
      </c>
      <c r="BA27" s="5" t="str">
        <f t="shared" si="20"/>
        <v/>
      </c>
      <c r="BB27" s="5" t="str">
        <f t="shared" si="21"/>
        <v>--</v>
      </c>
      <c r="BC27" s="5" t="str">
        <f t="shared" si="22"/>
        <v/>
      </c>
      <c r="BD27" s="5" t="str">
        <f t="shared" si="23"/>
        <v/>
      </c>
      <c r="BE27" s="5" t="str">
        <f t="shared" si="24"/>
        <v>--</v>
      </c>
      <c r="BF27" s="5" t="str">
        <f t="shared" si="25"/>
        <v/>
      </c>
      <c r="BG27" s="5" t="str">
        <f t="shared" si="26"/>
        <v/>
      </c>
      <c r="BH27" s="5" t="str">
        <f t="shared" si="27"/>
        <v>--</v>
      </c>
      <c r="BI27" s="5" t="str">
        <f t="shared" si="28"/>
        <v/>
      </c>
      <c r="BJ27" s="5" t="str">
        <f t="shared" si="29"/>
        <v/>
      </c>
    </row>
    <row r="28" spans="1:62" x14ac:dyDescent="0.2">
      <c r="A28" s="4" t="str">
        <f>F!A28</f>
        <v>Seleen</v>
      </c>
      <c r="B28" s="5" t="str">
        <f>IF(ISNUMBER(F!E28)=FALSE,"--",IF(F!E28=0,"--",F!E28))</f>
        <v>--</v>
      </c>
      <c r="C28" s="5" t="str">
        <f>IF(B28="--","",F!F28)</f>
        <v/>
      </c>
      <c r="D28" s="5" t="str">
        <f>IF(ISNUMBER(F!G28)=FALSE,"--",IF(F!G28=0,"--",F!G28))</f>
        <v>--</v>
      </c>
      <c r="E28" s="5" t="str">
        <f>IF(D28="--","",F!H28)</f>
        <v/>
      </c>
      <c r="F28" s="5" t="str">
        <f>IF(ISNUMBER(F!I28)=FALSE,"--",IF(F!I28=0,"--",F!I28))</f>
        <v>--</v>
      </c>
      <c r="G28" s="5" t="str">
        <f>IF(F28="--","",F!J28)</f>
        <v/>
      </c>
      <c r="H28" s="5" t="str">
        <f>IF(ISNUMBER(F!K28)=FALSE,"--",IF(F!K28=0,"--",F!K28))</f>
        <v>--</v>
      </c>
      <c r="I28" s="5" t="str">
        <f>IF(H28="--","",F!L28)</f>
        <v/>
      </c>
      <c r="J28" s="5" t="str">
        <f>IF(ISNUMBER(F!M28)=FALSE,"--",IF(F!M28=0,"--",F!M28))</f>
        <v>--</v>
      </c>
      <c r="K28" s="5" t="str">
        <f>IF(J28="--","",F!N28)</f>
        <v/>
      </c>
      <c r="L28" s="5" t="str">
        <f>IF(ISNUMBER(F!O28)=FALSE,"--",IF(F!O28=0,"--",F!O28))</f>
        <v>--</v>
      </c>
      <c r="M28" s="5" t="str">
        <f>IF(L28="--","",F!P28)</f>
        <v/>
      </c>
      <c r="P28" s="4" t="str">
        <f>IFERROR(IF(AND(VLOOKUP(F!B28,E!$B$1:$AK$300,17,FALSE)&lt;&gt;1000000000,VLOOKUP(F!B28,E!$B$1:$AK$300,18,FALSE)&lt;&gt;1000000000),"toetsen",IF(AND(VLOOKUP(F!B28,E!$B$1:$AK$300,17,FALSE)=1000000000,VLOOKUP(F!B28,E!$B$1:$AK$300,18,FALSE)&lt;&gt;1000000000),"toetsen alleen sgw",IF(AND(VLOOKUP(F!B28,E!$B$1:$AK$300,17,FALSE)&lt;&gt;1000000000,VLOOKUP(F!B28,E!$B$1:$AK$300,18,FALSE)=1000000000),"toetsen alleen vw","niet toetsen"))),"")</f>
        <v/>
      </c>
      <c r="R28" s="4" t="str">
        <f>F!BJ28</f>
        <v/>
      </c>
      <c r="S28" s="4" t="str">
        <f>IF($P28="toetsen",toetsen(F!$B28,R28),IF($P28="toetsen alleen sgw",toetsen_alleen_SGW(F!$B28,R28),IF($P28="toetsen alleen vw",toetsen_alleen_vw(F!$B28,R28),"")))</f>
        <v/>
      </c>
      <c r="T28" s="4" t="str">
        <f>F!BM28</f>
        <v/>
      </c>
      <c r="U28" s="4" t="str">
        <f>IF($P28="toetsen",toetsen(F!$B28,T28),IF($P28="toetsen alleen sgw",toetsen_alleen_SGW(F!$B28,T28),IF($P28="toetsen alleen vw",toetsen_alleen_vw(F!$B28,T28),"")))</f>
        <v/>
      </c>
      <c r="V28" s="4" t="str">
        <f>F!BP28</f>
        <v/>
      </c>
      <c r="W28" s="4" t="str">
        <f>IF($P28="toetsen",toetsen(F!$B28,V28),IF($P28="toetsen alleen sgw",toetsen_alleen_SGW(F!$B28,V28),IF($P28="toetsen alleen vw",toetsen_alleen_vw(F!$B28,V28),"")))</f>
        <v/>
      </c>
      <c r="X28" s="4" t="str">
        <f>F!BS28</f>
        <v/>
      </c>
      <c r="Y28" s="4" t="str">
        <f>IF($P28="toetsen",toetsen(F!$B28,X28),IF($P28="toetsen alleen sgw",toetsen_alleen_SGW(F!$B28,X28),IF($P28="toetsen alleen vw",toetsen_alleen_vw(F!$B28,X28),"")))</f>
        <v/>
      </c>
      <c r="Z28" s="4" t="str">
        <f>F!BV28</f>
        <v/>
      </c>
      <c r="AA28" s="4" t="str">
        <f>IF($P28="toetsen",toetsen(F!$B28,Z28),IF($P28="toetsen alleen sgw",toetsen_alleen_SGW(F!$B28,Z28),IF($P28="toetsen alleen vw",toetsen_alleen_vw(F!$B28,Z28),"")))</f>
        <v/>
      </c>
      <c r="AB28" s="4" t="str">
        <f>F!BY28</f>
        <v/>
      </c>
      <c r="AC28" s="4" t="str">
        <f>IF($P28="toetsen",toetsen(F!$B28,AB28),IF($P28="toetsen alleen sgw",toetsen_alleen_SGW(F!$B28,AB28),IF($P28="toetsen alleen vw",toetsen_alleen_vw(F!$B28,AB28),"")))</f>
        <v/>
      </c>
      <c r="AD28" s="5"/>
      <c r="AE28" s="5" t="str">
        <f t="shared" si="0"/>
        <v>--</v>
      </c>
      <c r="AF28" s="5" t="str">
        <f t="shared" si="1"/>
        <v/>
      </c>
      <c r="AG28" s="5" t="str">
        <f t="shared" si="2"/>
        <v>--</v>
      </c>
      <c r="AH28" s="5" t="str">
        <f t="shared" si="3"/>
        <v/>
      </c>
      <c r="AI28" s="5" t="str">
        <f t="shared" si="4"/>
        <v>--</v>
      </c>
      <c r="AJ28" s="5" t="str">
        <f t="shared" si="5"/>
        <v/>
      </c>
      <c r="AK28" s="5" t="str">
        <f t="shared" si="6"/>
        <v>--</v>
      </c>
      <c r="AL28" s="5" t="str">
        <f t="shared" si="7"/>
        <v/>
      </c>
      <c r="AM28" s="5" t="str">
        <f t="shared" si="8"/>
        <v>--</v>
      </c>
      <c r="AN28" s="5" t="str">
        <f t="shared" si="9"/>
        <v/>
      </c>
      <c r="AO28" s="5" t="str">
        <f t="shared" si="10"/>
        <v>--</v>
      </c>
      <c r="AP28" s="5" t="str">
        <f t="shared" si="11"/>
        <v/>
      </c>
      <c r="AS28" s="5" t="str">
        <f t="shared" si="12"/>
        <v>--</v>
      </c>
      <c r="AT28" s="5" t="str">
        <f t="shared" si="13"/>
        <v/>
      </c>
      <c r="AU28" s="5" t="str">
        <f t="shared" si="14"/>
        <v/>
      </c>
      <c r="AV28" s="5" t="str">
        <f t="shared" si="15"/>
        <v>--</v>
      </c>
      <c r="AW28" s="5" t="str">
        <f t="shared" si="16"/>
        <v/>
      </c>
      <c r="AX28" s="5" t="str">
        <f t="shared" si="17"/>
        <v/>
      </c>
      <c r="AY28" s="5" t="str">
        <f t="shared" si="18"/>
        <v>--</v>
      </c>
      <c r="AZ28" s="5" t="str">
        <f t="shared" si="19"/>
        <v/>
      </c>
      <c r="BA28" s="5" t="str">
        <f t="shared" si="20"/>
        <v/>
      </c>
      <c r="BB28" s="5" t="str">
        <f t="shared" si="21"/>
        <v>--</v>
      </c>
      <c r="BC28" s="5" t="str">
        <f t="shared" si="22"/>
        <v/>
      </c>
      <c r="BD28" s="5" t="str">
        <f t="shared" si="23"/>
        <v/>
      </c>
      <c r="BE28" s="5" t="str">
        <f t="shared" si="24"/>
        <v>--</v>
      </c>
      <c r="BF28" s="5" t="str">
        <f t="shared" si="25"/>
        <v/>
      </c>
      <c r="BG28" s="5" t="str">
        <f t="shared" si="26"/>
        <v/>
      </c>
      <c r="BH28" s="5" t="str">
        <f t="shared" si="27"/>
        <v>--</v>
      </c>
      <c r="BI28" s="5" t="str">
        <f t="shared" si="28"/>
        <v/>
      </c>
      <c r="BJ28" s="5" t="str">
        <f t="shared" si="29"/>
        <v/>
      </c>
    </row>
    <row r="29" spans="1:62" x14ac:dyDescent="0.2">
      <c r="A29" s="4" t="str">
        <f>F!A29</f>
        <v>Tin</v>
      </c>
      <c r="B29" s="5" t="str">
        <f>IF(ISNUMBER(F!E29)=FALSE,"--",IF(F!E29=0,"--",F!E29))</f>
        <v>--</v>
      </c>
      <c r="C29" s="5" t="str">
        <f>IF(B29="--","",F!F29)</f>
        <v/>
      </c>
      <c r="D29" s="5" t="str">
        <f>IF(ISNUMBER(F!G29)=FALSE,"--",IF(F!G29=0,"--",F!G29))</f>
        <v>--</v>
      </c>
      <c r="E29" s="5" t="str">
        <f>IF(D29="--","",F!H29)</f>
        <v/>
      </c>
      <c r="F29" s="5" t="str">
        <f>IF(ISNUMBER(F!I29)=FALSE,"--",IF(F!I29=0,"--",F!I29))</f>
        <v>--</v>
      </c>
      <c r="G29" s="5" t="str">
        <f>IF(F29="--","",F!J29)</f>
        <v/>
      </c>
      <c r="H29" s="5" t="str">
        <f>IF(ISNUMBER(F!K29)=FALSE,"--",IF(F!K29=0,"--",F!K29))</f>
        <v>--</v>
      </c>
      <c r="I29" s="5" t="str">
        <f>IF(H29="--","",F!L29)</f>
        <v/>
      </c>
      <c r="J29" s="5" t="str">
        <f>IF(ISNUMBER(F!M29)=FALSE,"--",IF(F!M29=0,"--",F!M29))</f>
        <v>--</v>
      </c>
      <c r="K29" s="5" t="str">
        <f>IF(J29="--","",F!N29)</f>
        <v/>
      </c>
      <c r="L29" s="5" t="str">
        <f>IF(ISNUMBER(F!O29)=FALSE,"--",IF(F!O29=0,"--",F!O29))</f>
        <v>--</v>
      </c>
      <c r="M29" s="5" t="str">
        <f>IF(L29="--","",F!P29)</f>
        <v/>
      </c>
      <c r="P29" s="4" t="str">
        <f>IFERROR(IF(AND(VLOOKUP(F!B29,E!$B$1:$AK$300,17,FALSE)&lt;&gt;1000000000,VLOOKUP(F!B29,E!$B$1:$AK$300,18,FALSE)&lt;&gt;1000000000),"toetsen",IF(AND(VLOOKUP(F!B29,E!$B$1:$AK$300,17,FALSE)=1000000000,VLOOKUP(F!B29,E!$B$1:$AK$300,18,FALSE)&lt;&gt;1000000000),"toetsen alleen sgw",IF(AND(VLOOKUP(F!B29,E!$B$1:$AK$300,17,FALSE)&lt;&gt;1000000000,VLOOKUP(F!B29,E!$B$1:$AK$300,18,FALSE)=1000000000),"toetsen alleen vw","niet toetsen"))),"")</f>
        <v>niet toetsen</v>
      </c>
      <c r="R29" s="4" t="str">
        <f>F!BJ29</f>
        <v/>
      </c>
      <c r="S29" s="4" t="str">
        <f>IF($P29="toetsen",toetsen(F!$B29,R29),IF($P29="toetsen alleen sgw",toetsen_alleen_SGW(F!$B29,R29),IF($P29="toetsen alleen vw",toetsen_alleen_vw(F!$B29,R29),"")))</f>
        <v/>
      </c>
      <c r="T29" s="4" t="str">
        <f>F!BM29</f>
        <v/>
      </c>
      <c r="U29" s="4" t="str">
        <f>IF($P29="toetsen",toetsen(F!$B29,T29),IF($P29="toetsen alleen sgw",toetsen_alleen_SGW(F!$B29,T29),IF($P29="toetsen alleen vw",toetsen_alleen_vw(F!$B29,T29),"")))</f>
        <v/>
      </c>
      <c r="V29" s="4" t="str">
        <f>F!BP29</f>
        <v/>
      </c>
      <c r="W29" s="4" t="str">
        <f>IF($P29="toetsen",toetsen(F!$B29,V29),IF($P29="toetsen alleen sgw",toetsen_alleen_SGW(F!$B29,V29),IF($P29="toetsen alleen vw",toetsen_alleen_vw(F!$B29,V29),"")))</f>
        <v/>
      </c>
      <c r="X29" s="4" t="str">
        <f>F!BS29</f>
        <v/>
      </c>
      <c r="Y29" s="4" t="str">
        <f>IF($P29="toetsen",toetsen(F!$B29,X29),IF($P29="toetsen alleen sgw",toetsen_alleen_SGW(F!$B29,X29),IF($P29="toetsen alleen vw",toetsen_alleen_vw(F!$B29,X29),"")))</f>
        <v/>
      </c>
      <c r="Z29" s="4" t="str">
        <f>F!BV29</f>
        <v/>
      </c>
      <c r="AA29" s="4" t="str">
        <f>IF($P29="toetsen",toetsen(F!$B29,Z29),IF($P29="toetsen alleen sgw",toetsen_alleen_SGW(F!$B29,Z29),IF($P29="toetsen alleen vw",toetsen_alleen_vw(F!$B29,Z29),"")))</f>
        <v/>
      </c>
      <c r="AB29" s="4" t="str">
        <f>F!BY29</f>
        <v/>
      </c>
      <c r="AC29" s="4" t="str">
        <f>IF($P29="toetsen",toetsen(F!$B29,AB29),IF($P29="toetsen alleen sgw",toetsen_alleen_SGW(F!$B29,AB29),IF($P29="toetsen alleen vw",toetsen_alleen_vw(F!$B29,AB29),"")))</f>
        <v/>
      </c>
      <c r="AD29" s="5"/>
      <c r="AE29" s="5" t="str">
        <f t="shared" si="0"/>
        <v>--</v>
      </c>
      <c r="AF29" s="5" t="str">
        <f t="shared" si="1"/>
        <v/>
      </c>
      <c r="AG29" s="5" t="str">
        <f t="shared" si="2"/>
        <v>--</v>
      </c>
      <c r="AH29" s="5" t="str">
        <f t="shared" si="3"/>
        <v/>
      </c>
      <c r="AI29" s="5" t="str">
        <f t="shared" si="4"/>
        <v>--</v>
      </c>
      <c r="AJ29" s="5" t="str">
        <f t="shared" si="5"/>
        <v/>
      </c>
      <c r="AK29" s="5" t="str">
        <f t="shared" si="6"/>
        <v>--</v>
      </c>
      <c r="AL29" s="5" t="str">
        <f t="shared" si="7"/>
        <v/>
      </c>
      <c r="AM29" s="5" t="str">
        <f t="shared" si="8"/>
        <v>--</v>
      </c>
      <c r="AN29" s="5" t="str">
        <f t="shared" si="9"/>
        <v/>
      </c>
      <c r="AO29" s="5" t="str">
        <f t="shared" si="10"/>
        <v>--</v>
      </c>
      <c r="AP29" s="5" t="str">
        <f t="shared" si="11"/>
        <v/>
      </c>
      <c r="AS29" s="5" t="str">
        <f t="shared" si="12"/>
        <v>--</v>
      </c>
      <c r="AT29" s="5" t="str">
        <f t="shared" si="13"/>
        <v/>
      </c>
      <c r="AU29" s="5" t="str">
        <f t="shared" si="14"/>
        <v/>
      </c>
      <c r="AV29" s="5" t="str">
        <f t="shared" si="15"/>
        <v>--</v>
      </c>
      <c r="AW29" s="5" t="str">
        <f t="shared" si="16"/>
        <v/>
      </c>
      <c r="AX29" s="5" t="str">
        <f t="shared" si="17"/>
        <v/>
      </c>
      <c r="AY29" s="5" t="str">
        <f t="shared" si="18"/>
        <v>--</v>
      </c>
      <c r="AZ29" s="5" t="str">
        <f t="shared" si="19"/>
        <v/>
      </c>
      <c r="BA29" s="5" t="str">
        <f t="shared" si="20"/>
        <v/>
      </c>
      <c r="BB29" s="5" t="str">
        <f t="shared" si="21"/>
        <v>--</v>
      </c>
      <c r="BC29" s="5" t="str">
        <f t="shared" si="22"/>
        <v/>
      </c>
      <c r="BD29" s="5" t="str">
        <f t="shared" si="23"/>
        <v/>
      </c>
      <c r="BE29" s="5" t="str">
        <f t="shared" si="24"/>
        <v>--</v>
      </c>
      <c r="BF29" s="5" t="str">
        <f t="shared" si="25"/>
        <v/>
      </c>
      <c r="BG29" s="5" t="str">
        <f t="shared" si="26"/>
        <v/>
      </c>
      <c r="BH29" s="5" t="str">
        <f t="shared" si="27"/>
        <v>--</v>
      </c>
      <c r="BI29" s="5" t="str">
        <f t="shared" si="28"/>
        <v/>
      </c>
      <c r="BJ29" s="5" t="str">
        <f t="shared" si="29"/>
        <v/>
      </c>
    </row>
    <row r="30" spans="1:62" x14ac:dyDescent="0.2">
      <c r="A30" s="4" t="str">
        <f>F!A30</f>
        <v>Vanadium</v>
      </c>
      <c r="B30" s="5" t="str">
        <f>IF(ISNUMBER(F!E30)=FALSE,"--",IF(F!E30=0,"--",F!E30))</f>
        <v>--</v>
      </c>
      <c r="C30" s="5" t="str">
        <f>IF(B30="--","",F!F30)</f>
        <v/>
      </c>
      <c r="D30" s="5" t="str">
        <f>IF(ISNUMBER(F!G30)=FALSE,"--",IF(F!G30=0,"--",F!G30))</f>
        <v>--</v>
      </c>
      <c r="E30" s="5" t="str">
        <f>IF(D30="--","",F!H30)</f>
        <v/>
      </c>
      <c r="F30" s="5" t="str">
        <f>IF(ISNUMBER(F!I30)=FALSE,"--",IF(F!I30=0,"--",F!I30))</f>
        <v>--</v>
      </c>
      <c r="G30" s="5" t="str">
        <f>IF(F30="--","",F!J30)</f>
        <v/>
      </c>
      <c r="H30" s="5" t="str">
        <f>IF(ISNUMBER(F!K30)=FALSE,"--",IF(F!K30=0,"--",F!K30))</f>
        <v>--</v>
      </c>
      <c r="I30" s="5" t="str">
        <f>IF(H30="--","",F!L30)</f>
        <v/>
      </c>
      <c r="J30" s="5" t="str">
        <f>IF(ISNUMBER(F!M30)=FALSE,"--",IF(F!M30=0,"--",F!M30))</f>
        <v>--</v>
      </c>
      <c r="K30" s="5" t="str">
        <f>IF(J30="--","",F!N30)</f>
        <v/>
      </c>
      <c r="L30" s="5" t="str">
        <f>IF(ISNUMBER(F!O30)=FALSE,"--",IF(F!O30=0,"--",F!O30))</f>
        <v>--</v>
      </c>
      <c r="M30" s="5" t="str">
        <f>IF(L30="--","",F!P30)</f>
        <v/>
      </c>
      <c r="P30" s="4" t="str">
        <f>IFERROR(IF(AND(VLOOKUP(F!B30,E!$B$1:$AK$300,17,FALSE)&lt;&gt;1000000000,VLOOKUP(F!B30,E!$B$1:$AK$300,18,FALSE)&lt;&gt;1000000000),"toetsen",IF(AND(VLOOKUP(F!B30,E!$B$1:$AK$300,17,FALSE)=1000000000,VLOOKUP(F!B30,E!$B$1:$AK$300,18,FALSE)&lt;&gt;1000000000),"toetsen alleen sgw",IF(AND(VLOOKUP(F!B30,E!$B$1:$AK$300,17,FALSE)&lt;&gt;1000000000,VLOOKUP(F!B30,E!$B$1:$AK$300,18,FALSE)=1000000000),"toetsen alleen vw","niet toetsen"))),"")</f>
        <v>niet toetsen</v>
      </c>
      <c r="R30" s="4" t="str">
        <f>F!BJ30</f>
        <v/>
      </c>
      <c r="S30" s="4" t="str">
        <f>IF($P30="toetsen",toetsen(F!$B30,R30),IF($P30="toetsen alleen sgw",toetsen_alleen_SGW(F!$B30,R30),IF($P30="toetsen alleen vw",toetsen_alleen_vw(F!$B30,R30),"")))</f>
        <v/>
      </c>
      <c r="T30" s="4" t="str">
        <f>F!BM30</f>
        <v/>
      </c>
      <c r="U30" s="4" t="str">
        <f>IF($P30="toetsen",toetsen(F!$B30,T30),IF($P30="toetsen alleen sgw",toetsen_alleen_SGW(F!$B30,T30),IF($P30="toetsen alleen vw",toetsen_alleen_vw(F!$B30,T30),"")))</f>
        <v/>
      </c>
      <c r="V30" s="4" t="str">
        <f>F!BP30</f>
        <v/>
      </c>
      <c r="W30" s="4" t="str">
        <f>IF($P30="toetsen",toetsen(F!$B30,V30),IF($P30="toetsen alleen sgw",toetsen_alleen_SGW(F!$B30,V30),IF($P30="toetsen alleen vw",toetsen_alleen_vw(F!$B30,V30),"")))</f>
        <v/>
      </c>
      <c r="X30" s="4" t="str">
        <f>F!BS30</f>
        <v/>
      </c>
      <c r="Y30" s="4" t="str">
        <f>IF($P30="toetsen",toetsen(F!$B30,X30),IF($P30="toetsen alleen sgw",toetsen_alleen_SGW(F!$B30,X30),IF($P30="toetsen alleen vw",toetsen_alleen_vw(F!$B30,X30),"")))</f>
        <v/>
      </c>
      <c r="Z30" s="4" t="str">
        <f>F!BV30</f>
        <v/>
      </c>
      <c r="AA30" s="4" t="str">
        <f>IF($P30="toetsen",toetsen(F!$B30,Z30),IF($P30="toetsen alleen sgw",toetsen_alleen_SGW(F!$B30,Z30),IF($P30="toetsen alleen vw",toetsen_alleen_vw(F!$B30,Z30),"")))</f>
        <v/>
      </c>
      <c r="AB30" s="4" t="str">
        <f>F!BY30</f>
        <v/>
      </c>
      <c r="AC30" s="4" t="str">
        <f>IF($P30="toetsen",toetsen(F!$B30,AB30),IF($P30="toetsen alleen sgw",toetsen_alleen_SGW(F!$B30,AB30),IF($P30="toetsen alleen vw",toetsen_alleen_vw(F!$B30,AB30),"")))</f>
        <v/>
      </c>
      <c r="AD30" s="5"/>
      <c r="AE30" s="5" t="str">
        <f t="shared" si="0"/>
        <v>--</v>
      </c>
      <c r="AF30" s="5" t="str">
        <f t="shared" si="1"/>
        <v/>
      </c>
      <c r="AG30" s="5" t="str">
        <f t="shared" si="2"/>
        <v>--</v>
      </c>
      <c r="AH30" s="5" t="str">
        <f t="shared" si="3"/>
        <v/>
      </c>
      <c r="AI30" s="5" t="str">
        <f t="shared" si="4"/>
        <v>--</v>
      </c>
      <c r="AJ30" s="5" t="str">
        <f t="shared" si="5"/>
        <v/>
      </c>
      <c r="AK30" s="5" t="str">
        <f t="shared" si="6"/>
        <v>--</v>
      </c>
      <c r="AL30" s="5" t="str">
        <f t="shared" si="7"/>
        <v/>
      </c>
      <c r="AM30" s="5" t="str">
        <f t="shared" si="8"/>
        <v>--</v>
      </c>
      <c r="AN30" s="5" t="str">
        <f t="shared" si="9"/>
        <v/>
      </c>
      <c r="AO30" s="5" t="str">
        <f t="shared" si="10"/>
        <v>--</v>
      </c>
      <c r="AP30" s="5" t="str">
        <f t="shared" si="11"/>
        <v/>
      </c>
      <c r="AS30" s="5" t="str">
        <f t="shared" si="12"/>
        <v>--</v>
      </c>
      <c r="AT30" s="5" t="str">
        <f t="shared" si="13"/>
        <v/>
      </c>
      <c r="AU30" s="5" t="str">
        <f t="shared" si="14"/>
        <v/>
      </c>
      <c r="AV30" s="5" t="str">
        <f t="shared" si="15"/>
        <v>--</v>
      </c>
      <c r="AW30" s="5" t="str">
        <f t="shared" si="16"/>
        <v/>
      </c>
      <c r="AX30" s="5" t="str">
        <f t="shared" si="17"/>
        <v/>
      </c>
      <c r="AY30" s="5" t="str">
        <f t="shared" si="18"/>
        <v>--</v>
      </c>
      <c r="AZ30" s="5" t="str">
        <f t="shared" si="19"/>
        <v/>
      </c>
      <c r="BA30" s="5" t="str">
        <f t="shared" si="20"/>
        <v/>
      </c>
      <c r="BB30" s="5" t="str">
        <f t="shared" si="21"/>
        <v>--</v>
      </c>
      <c r="BC30" s="5" t="str">
        <f t="shared" si="22"/>
        <v/>
      </c>
      <c r="BD30" s="5" t="str">
        <f t="shared" si="23"/>
        <v/>
      </c>
      <c r="BE30" s="5" t="str">
        <f t="shared" si="24"/>
        <v>--</v>
      </c>
      <c r="BF30" s="5" t="str">
        <f t="shared" si="25"/>
        <v/>
      </c>
      <c r="BG30" s="5" t="str">
        <f t="shared" si="26"/>
        <v/>
      </c>
      <c r="BH30" s="5" t="str">
        <f t="shared" si="27"/>
        <v>--</v>
      </c>
      <c r="BI30" s="5" t="str">
        <f t="shared" si="28"/>
        <v/>
      </c>
      <c r="BJ30" s="5" t="str">
        <f t="shared" si="29"/>
        <v/>
      </c>
    </row>
    <row r="31" spans="1:62" x14ac:dyDescent="0.2">
      <c r="A31" s="4" t="str">
        <f>F!A31</f>
        <v>Zink</v>
      </c>
      <c r="B31" s="5">
        <f>IF(ISNUMBER(F!E31)=FALSE,"--",IF(F!E31=0,"--",F!E31))</f>
        <v>10</v>
      </c>
      <c r="C31" s="5" t="str">
        <f>IF(B31="--","",F!F31)</f>
        <v>&lt;</v>
      </c>
      <c r="D31" s="5">
        <f>IF(ISNUMBER(F!G31)=FALSE,"--",IF(F!G31=0,"--",F!G31))</f>
        <v>10</v>
      </c>
      <c r="E31" s="5" t="str">
        <f>IF(D31="--","",F!H31)</f>
        <v>&lt;</v>
      </c>
      <c r="F31" s="5" t="str">
        <f>IF(ISNUMBER(F!I31)=FALSE,"--",IF(F!I31=0,"--",F!I31))</f>
        <v>--</v>
      </c>
      <c r="G31" s="5" t="str">
        <f>IF(F31="--","",F!J31)</f>
        <v/>
      </c>
      <c r="H31" s="5" t="str">
        <f>IF(ISNUMBER(F!K31)=FALSE,"--",IF(F!K31=0,"--",F!K31))</f>
        <v>--</v>
      </c>
      <c r="I31" s="5" t="str">
        <f>IF(H31="--","",F!L31)</f>
        <v/>
      </c>
      <c r="J31" s="5" t="str">
        <f>IF(ISNUMBER(F!M31)=FALSE,"--",IF(F!M31=0,"--",F!M31))</f>
        <v>--</v>
      </c>
      <c r="K31" s="5" t="str">
        <f>IF(J31="--","",F!N31)</f>
        <v/>
      </c>
      <c r="L31" s="5" t="str">
        <f>IF(ISNUMBER(F!O31)=FALSE,"--",IF(F!O31=0,"--",F!O31))</f>
        <v>--</v>
      </c>
      <c r="M31" s="5" t="str">
        <f>IF(L31="--","",F!P31)</f>
        <v/>
      </c>
      <c r="P31" s="4" t="str">
        <f>IFERROR(IF(AND(VLOOKUP(F!B31,E!$B$1:$AK$300,17,FALSE)&lt;&gt;1000000000,VLOOKUP(F!B31,E!$B$1:$AK$300,18,FALSE)&lt;&gt;1000000000),"toetsen",IF(AND(VLOOKUP(F!B31,E!$B$1:$AK$300,17,FALSE)=1000000000,VLOOKUP(F!B31,E!$B$1:$AK$300,18,FALSE)&lt;&gt;1000000000),"toetsen alleen sgw",IF(AND(VLOOKUP(F!B31,E!$B$1:$AK$300,17,FALSE)&lt;&gt;1000000000,VLOOKUP(F!B31,E!$B$1:$AK$300,18,FALSE)=1000000000),"toetsen alleen vw","niet toetsen"))),"")</f>
        <v>toetsen alleen sgw</v>
      </c>
      <c r="R31" s="4">
        <f>F!BJ31</f>
        <v>-1</v>
      </c>
      <c r="S31" s="4" t="str">
        <f>IF($P31="toetsen",toetsen(F!$B31,R31),IF($P31="toetsen alleen sgw",toetsen_alleen_SGW(F!$B31,R31),IF($P31="toetsen alleen vw",toetsen_alleen_vw(F!$B31,R31),"")))</f>
        <v>-</v>
      </c>
      <c r="T31" s="4">
        <f>F!BM31</f>
        <v>-1</v>
      </c>
      <c r="U31" s="4" t="str">
        <f>IF($P31="toetsen",toetsen(F!$B31,T31),IF($P31="toetsen alleen sgw",toetsen_alleen_SGW(F!$B31,T31),IF($P31="toetsen alleen vw",toetsen_alleen_vw(F!$B31,T31),"")))</f>
        <v>-</v>
      </c>
      <c r="V31" s="4">
        <f>F!BP31</f>
        <v>-1</v>
      </c>
      <c r="W31" s="4" t="str">
        <f>IF($P31="toetsen",toetsen(F!$B31,V31),IF($P31="toetsen alleen sgw",toetsen_alleen_SGW(F!$B31,V31),IF($P31="toetsen alleen vw",toetsen_alleen_vw(F!$B31,V31),"")))</f>
        <v>-</v>
      </c>
      <c r="X31" s="4">
        <f>F!BS31</f>
        <v>-1</v>
      </c>
      <c r="Y31" s="4" t="str">
        <f>IF($P31="toetsen",toetsen(F!$B31,X31),IF($P31="toetsen alleen sgw",toetsen_alleen_SGW(F!$B31,X31),IF($P31="toetsen alleen vw",toetsen_alleen_vw(F!$B31,X31),"")))</f>
        <v>-</v>
      </c>
      <c r="Z31" s="4">
        <f>F!BV31</f>
        <v>-1</v>
      </c>
      <c r="AA31" s="4" t="str">
        <f>IF($P31="toetsen",toetsen(F!$B31,Z31),IF($P31="toetsen alleen sgw",toetsen_alleen_SGW(F!$B31,Z31),IF($P31="toetsen alleen vw",toetsen_alleen_vw(F!$B31,Z31),"")))</f>
        <v>-</v>
      </c>
      <c r="AB31" s="4">
        <f>F!BY31</f>
        <v>-1</v>
      </c>
      <c r="AC31" s="4" t="str">
        <f>IF($P31="toetsen",toetsen(F!$B31,AB31),IF($P31="toetsen alleen sgw",toetsen_alleen_SGW(F!$B31,AB31),IF($P31="toetsen alleen vw",toetsen_alleen_vw(F!$B31,AB31),"")))</f>
        <v>-</v>
      </c>
      <c r="AD31" s="5"/>
      <c r="AE31" s="5" t="str">
        <f t="shared" si="0"/>
        <v>10</v>
      </c>
      <c r="AF31" s="5" t="str">
        <f t="shared" si="1"/>
        <v>&lt;</v>
      </c>
      <c r="AG31" s="5" t="str">
        <f t="shared" si="2"/>
        <v>10</v>
      </c>
      <c r="AH31" s="5" t="str">
        <f t="shared" si="3"/>
        <v>&lt;</v>
      </c>
      <c r="AI31" s="5" t="str">
        <f t="shared" si="4"/>
        <v>--</v>
      </c>
      <c r="AJ31" s="5" t="str">
        <f t="shared" si="5"/>
        <v/>
      </c>
      <c r="AK31" s="5" t="str">
        <f t="shared" si="6"/>
        <v>--</v>
      </c>
      <c r="AL31" s="5" t="str">
        <f t="shared" si="7"/>
        <v/>
      </c>
      <c r="AM31" s="5" t="str">
        <f t="shared" si="8"/>
        <v>--</v>
      </c>
      <c r="AN31" s="5" t="str">
        <f t="shared" si="9"/>
        <v/>
      </c>
      <c r="AO31" s="5" t="str">
        <f t="shared" si="10"/>
        <v>--</v>
      </c>
      <c r="AP31" s="5" t="str">
        <f t="shared" si="11"/>
        <v/>
      </c>
      <c r="AS31" s="5" t="str">
        <f t="shared" si="12"/>
        <v>10</v>
      </c>
      <c r="AT31" s="5" t="str">
        <f t="shared" si="13"/>
        <v>&lt;</v>
      </c>
      <c r="AU31" s="5" t="str">
        <f t="shared" si="14"/>
        <v>-</v>
      </c>
      <c r="AV31" s="5" t="str">
        <f t="shared" si="15"/>
        <v>10</v>
      </c>
      <c r="AW31" s="5" t="str">
        <f t="shared" si="16"/>
        <v>&lt;</v>
      </c>
      <c r="AX31" s="5" t="str">
        <f t="shared" si="17"/>
        <v>-</v>
      </c>
      <c r="AY31" s="5" t="str">
        <f t="shared" si="18"/>
        <v>--</v>
      </c>
      <c r="AZ31" s="5" t="str">
        <f t="shared" si="19"/>
        <v/>
      </c>
      <c r="BA31" s="5" t="str">
        <f t="shared" si="20"/>
        <v/>
      </c>
      <c r="BB31" s="5" t="str">
        <f t="shared" si="21"/>
        <v>--</v>
      </c>
      <c r="BC31" s="5" t="str">
        <f t="shared" si="22"/>
        <v/>
      </c>
      <c r="BD31" s="5" t="str">
        <f t="shared" si="23"/>
        <v/>
      </c>
      <c r="BE31" s="5" t="str">
        <f t="shared" si="24"/>
        <v>--</v>
      </c>
      <c r="BF31" s="5" t="str">
        <f t="shared" si="25"/>
        <v/>
      </c>
      <c r="BG31" s="5" t="str">
        <f t="shared" si="26"/>
        <v/>
      </c>
      <c r="BH31" s="5" t="str">
        <f t="shared" si="27"/>
        <v>--</v>
      </c>
      <c r="BI31" s="5" t="str">
        <f t="shared" si="28"/>
        <v/>
      </c>
      <c r="BJ31" s="5" t="str">
        <f t="shared" si="29"/>
        <v/>
      </c>
    </row>
    <row r="32" spans="1:62" x14ac:dyDescent="0.2">
      <c r="A32" s="4" t="str">
        <f>F!A32</f>
        <v>Naftaleen</v>
      </c>
      <c r="B32" s="5">
        <f>IF(ISNUMBER(F!E32)=FALSE,"--",IF(F!E32=0,"--",F!E32))</f>
        <v>0.02</v>
      </c>
      <c r="C32" s="5" t="str">
        <f>IF(B32="--","",F!F32)</f>
        <v/>
      </c>
      <c r="D32" s="5">
        <f>IF(ISNUMBER(F!G32)=FALSE,"--",IF(F!G32=0,"--",F!G32))</f>
        <v>0.02</v>
      </c>
      <c r="E32" s="5" t="str">
        <f>IF(D32="--","",F!H32)</f>
        <v>&lt;</v>
      </c>
      <c r="F32" s="5">
        <f>IF(ISNUMBER(F!I32)=FALSE,"--",IF(F!I32=0,"--",F!I32))</f>
        <v>0.23</v>
      </c>
      <c r="G32" s="5" t="str">
        <f>IF(F32="--","",F!J32)</f>
        <v/>
      </c>
      <c r="H32" s="5">
        <f>IF(ISNUMBER(F!K32)=FALSE,"--",IF(F!K32=0,"--",F!K32))</f>
        <v>0.04</v>
      </c>
      <c r="I32" s="5" t="str">
        <f>IF(H32="--","",F!L32)</f>
        <v/>
      </c>
      <c r="J32" s="5" t="str">
        <f>IF(ISNUMBER(F!M32)=FALSE,"--",IF(F!M32=0,"--",F!M32))</f>
        <v>--</v>
      </c>
      <c r="K32" s="5" t="str">
        <f>IF(J32="--","",F!N32)</f>
        <v/>
      </c>
      <c r="L32" s="5" t="str">
        <f>IF(ISNUMBER(F!O32)=FALSE,"--",IF(F!O32=0,"--",F!O32))</f>
        <v>--</v>
      </c>
      <c r="M32" s="5" t="str">
        <f>IF(L32="--","",F!P32)</f>
        <v/>
      </c>
      <c r="P32" s="4" t="str">
        <f>IFERROR(IF(AND(VLOOKUP(F!B32,E!$B$1:$AK$300,17,FALSE)&lt;&gt;1000000000,VLOOKUP(F!B32,E!$B$1:$AK$300,18,FALSE)&lt;&gt;1000000000),"toetsen",IF(AND(VLOOKUP(F!B32,E!$B$1:$AK$300,17,FALSE)=1000000000,VLOOKUP(F!B32,E!$B$1:$AK$300,18,FALSE)&lt;&gt;1000000000),"toetsen alleen sgw",IF(AND(VLOOKUP(F!B32,E!$B$1:$AK$300,17,FALSE)&lt;&gt;1000000000,VLOOKUP(F!B32,E!$B$1:$AK$300,18,FALSE)=1000000000),"toetsen alleen vw","niet toetsen"))),"")</f>
        <v>toetsen alleen sgw</v>
      </c>
      <c r="R32" s="4">
        <f>F!BJ32</f>
        <v>0.02</v>
      </c>
      <c r="S32" s="4" t="str">
        <f>IF($P32="toetsen",toetsen(F!$B32,R32),IF($P32="toetsen alleen sgw",toetsen_alleen_SGW(F!$B32,R32),IF($P32="toetsen alleen vw",toetsen_alleen_vw(F!$B32,R32),"")))</f>
        <v>-</v>
      </c>
      <c r="T32" s="4">
        <f>F!BM32</f>
        <v>-1</v>
      </c>
      <c r="U32" s="4" t="str">
        <f>IF($P32="toetsen",toetsen(F!$B32,T32),IF($P32="toetsen alleen sgw",toetsen_alleen_SGW(F!$B32,T32),IF($P32="toetsen alleen vw",toetsen_alleen_vw(F!$B32,T32),"")))</f>
        <v>-</v>
      </c>
      <c r="V32" s="4">
        <f>F!BP32</f>
        <v>0.23</v>
      </c>
      <c r="W32" s="4" t="str">
        <f>IF($P32="toetsen",toetsen(F!$B32,V32),IF($P32="toetsen alleen sgw",toetsen_alleen_SGW(F!$B32,V32),IF($P32="toetsen alleen vw",toetsen_alleen_vw(F!$B32,V32),"")))</f>
        <v>-</v>
      </c>
      <c r="X32" s="4">
        <f>F!BS32</f>
        <v>0.04</v>
      </c>
      <c r="Y32" s="4" t="str">
        <f>IF($P32="toetsen",toetsen(F!$B32,X32),IF($P32="toetsen alleen sgw",toetsen_alleen_SGW(F!$B32,X32),IF($P32="toetsen alleen vw",toetsen_alleen_vw(F!$B32,X32),"")))</f>
        <v>-</v>
      </c>
      <c r="Z32" s="4">
        <f>F!BV32</f>
        <v>-1</v>
      </c>
      <c r="AA32" s="4" t="str">
        <f>IF($P32="toetsen",toetsen(F!$B32,Z32),IF($P32="toetsen alleen sgw",toetsen_alleen_SGW(F!$B32,Z32),IF($P32="toetsen alleen vw",toetsen_alleen_vw(F!$B32,Z32),"")))</f>
        <v>-</v>
      </c>
      <c r="AB32" s="4">
        <f>F!BY32</f>
        <v>-1</v>
      </c>
      <c r="AC32" s="4" t="str">
        <f>IF($P32="toetsen",toetsen(F!$B32,AB32),IF($P32="toetsen alleen sgw",toetsen_alleen_SGW(F!$B32,AB32),IF($P32="toetsen alleen vw",toetsen_alleen_vw(F!$B32,AB32),"")))</f>
        <v>-</v>
      </c>
      <c r="AD32" s="5"/>
      <c r="AE32" s="5" t="str">
        <f t="shared" si="0"/>
        <v>0,02</v>
      </c>
      <c r="AF32" s="5" t="str">
        <f t="shared" si="1"/>
        <v/>
      </c>
      <c r="AG32" s="5" t="str">
        <f t="shared" si="2"/>
        <v>0,02</v>
      </c>
      <c r="AH32" s="5" t="str">
        <f t="shared" si="3"/>
        <v>&lt;</v>
      </c>
      <c r="AI32" s="5" t="str">
        <f t="shared" si="4"/>
        <v>0,23</v>
      </c>
      <c r="AJ32" s="5" t="str">
        <f t="shared" si="5"/>
        <v/>
      </c>
      <c r="AK32" s="5" t="str">
        <f t="shared" si="6"/>
        <v>0,04</v>
      </c>
      <c r="AL32" s="5" t="str">
        <f t="shared" si="7"/>
        <v/>
      </c>
      <c r="AM32" s="5" t="str">
        <f t="shared" si="8"/>
        <v>--</v>
      </c>
      <c r="AN32" s="5" t="str">
        <f t="shared" si="9"/>
        <v/>
      </c>
      <c r="AO32" s="5" t="str">
        <f t="shared" si="10"/>
        <v>--</v>
      </c>
      <c r="AP32" s="5" t="str">
        <f t="shared" si="11"/>
        <v/>
      </c>
      <c r="AS32" s="5" t="str">
        <f t="shared" si="12"/>
        <v>0,02</v>
      </c>
      <c r="AT32" s="5" t="str">
        <f t="shared" si="13"/>
        <v/>
      </c>
      <c r="AU32" s="5" t="str">
        <f t="shared" si="14"/>
        <v>-</v>
      </c>
      <c r="AV32" s="5" t="str">
        <f t="shared" si="15"/>
        <v>0,02</v>
      </c>
      <c r="AW32" s="5" t="str">
        <f t="shared" si="16"/>
        <v>&lt;</v>
      </c>
      <c r="AX32" s="5" t="str">
        <f t="shared" si="17"/>
        <v>-</v>
      </c>
      <c r="AY32" s="5" t="str">
        <f t="shared" si="18"/>
        <v>0,23</v>
      </c>
      <c r="AZ32" s="5" t="str">
        <f t="shared" si="19"/>
        <v/>
      </c>
      <c r="BA32" s="5" t="str">
        <f t="shared" si="20"/>
        <v>-</v>
      </c>
      <c r="BB32" s="5" t="str">
        <f t="shared" si="21"/>
        <v>0,04</v>
      </c>
      <c r="BC32" s="5" t="str">
        <f t="shared" si="22"/>
        <v/>
      </c>
      <c r="BD32" s="5" t="str">
        <f t="shared" si="23"/>
        <v>-</v>
      </c>
      <c r="BE32" s="5" t="str">
        <f t="shared" si="24"/>
        <v>--</v>
      </c>
      <c r="BF32" s="5" t="str">
        <f t="shared" si="25"/>
        <v/>
      </c>
      <c r="BG32" s="5" t="str">
        <f t="shared" si="26"/>
        <v/>
      </c>
      <c r="BH32" s="5" t="str">
        <f t="shared" si="27"/>
        <v>--</v>
      </c>
      <c r="BI32" s="5" t="str">
        <f t="shared" si="28"/>
        <v/>
      </c>
      <c r="BJ32" s="5" t="str">
        <f t="shared" si="29"/>
        <v/>
      </c>
    </row>
    <row r="33" spans="1:62" x14ac:dyDescent="0.2">
      <c r="A33" s="4" t="str">
        <f>F!A33</f>
        <v>Antraceen</v>
      </c>
      <c r="B33" s="5" t="str">
        <f>IF(ISNUMBER(F!E33)=FALSE,"--",IF(F!E33=0,"--",F!E33))</f>
        <v>--</v>
      </c>
      <c r="C33" s="5" t="str">
        <f>IF(B33="--","",F!F33)</f>
        <v/>
      </c>
      <c r="D33" s="5" t="str">
        <f>IF(ISNUMBER(F!G33)=FALSE,"--",IF(F!G33=0,"--",F!G33))</f>
        <v>--</v>
      </c>
      <c r="E33" s="5" t="str">
        <f>IF(D33="--","",F!H33)</f>
        <v/>
      </c>
      <c r="F33" s="5" t="str">
        <f>IF(ISNUMBER(F!I33)=FALSE,"--",IF(F!I33=0,"--",F!I33))</f>
        <v>--</v>
      </c>
      <c r="G33" s="5" t="str">
        <f>IF(F33="--","",F!J33)</f>
        <v/>
      </c>
      <c r="H33" s="5" t="str">
        <f>IF(ISNUMBER(F!K33)=FALSE,"--",IF(F!K33=0,"--",F!K33))</f>
        <v>--</v>
      </c>
      <c r="I33" s="5" t="str">
        <f>IF(H33="--","",F!L33)</f>
        <v/>
      </c>
      <c r="J33" s="5" t="str">
        <f>IF(ISNUMBER(F!M33)=FALSE,"--",IF(F!M33=0,"--",F!M33))</f>
        <v>--</v>
      </c>
      <c r="K33" s="5" t="str">
        <f>IF(J33="--","",F!N33)</f>
        <v/>
      </c>
      <c r="L33" s="5" t="str">
        <f>IF(ISNUMBER(F!O33)=FALSE,"--",IF(F!O33=0,"--",F!O33))</f>
        <v>--</v>
      </c>
      <c r="M33" s="5" t="str">
        <f>IF(L33="--","",F!P33)</f>
        <v/>
      </c>
      <c r="O33" s="13"/>
      <c r="P33" s="4" t="str">
        <f>IFERROR(IF(AND(VLOOKUP(F!B33,E!$B$1:$AK$300,17,FALSE)&lt;&gt;1000000000,VLOOKUP(F!B33,E!$B$1:$AK$300,18,FALSE)&lt;&gt;1000000000),"toetsen",IF(AND(VLOOKUP(F!B33,E!$B$1:$AK$300,17,FALSE)=1000000000,VLOOKUP(F!B33,E!$B$1:$AK$300,18,FALSE)&lt;&gt;1000000000),"toetsen alleen sgw",IF(AND(VLOOKUP(F!B33,E!$B$1:$AK$300,17,FALSE)&lt;&gt;1000000000,VLOOKUP(F!B33,E!$B$1:$AK$300,18,FALSE)=1000000000),"toetsen alleen vw","niet toetsen"))),"")</f>
        <v>toetsen alleen sgw</v>
      </c>
      <c r="R33" s="4" t="str">
        <f>F!BJ33</f>
        <v/>
      </c>
      <c r="S33" s="4" t="str">
        <f>IF($P33="toetsen",toetsen(F!$B33,R33),IF($P33="toetsen alleen sgw",toetsen_alleen_SGW(F!$B33,R33),IF($P33="toetsen alleen vw",toetsen_alleen_vw(F!$B33,R33),"")))</f>
        <v/>
      </c>
      <c r="T33" s="4" t="str">
        <f>F!BM33</f>
        <v/>
      </c>
      <c r="U33" s="4" t="str">
        <f>IF($P33="toetsen",toetsen(F!$B33,T33),IF($P33="toetsen alleen sgw",toetsen_alleen_SGW(F!$B33,T33),IF($P33="toetsen alleen vw",toetsen_alleen_vw(F!$B33,T33),"")))</f>
        <v/>
      </c>
      <c r="V33" s="4" t="str">
        <f>F!BP33</f>
        <v/>
      </c>
      <c r="W33" s="4" t="str">
        <f>IF($P33="toetsen",toetsen(F!$B33,V33),IF($P33="toetsen alleen sgw",toetsen_alleen_SGW(F!$B33,V33),IF($P33="toetsen alleen vw",toetsen_alleen_vw(F!$B33,V33),"")))</f>
        <v/>
      </c>
      <c r="X33" s="4" t="str">
        <f>F!BS33</f>
        <v/>
      </c>
      <c r="Y33" s="4" t="str">
        <f>IF($P33="toetsen",toetsen(F!$B33,X33),IF($P33="toetsen alleen sgw",toetsen_alleen_SGW(F!$B33,X33),IF($P33="toetsen alleen vw",toetsen_alleen_vw(F!$B33,X33),"")))</f>
        <v/>
      </c>
      <c r="Z33" s="4" t="str">
        <f>F!BV33</f>
        <v/>
      </c>
      <c r="AA33" s="4" t="str">
        <f>IF($P33="toetsen",toetsen(F!$B33,Z33),IF($P33="toetsen alleen sgw",toetsen_alleen_SGW(F!$B33,Z33),IF($P33="toetsen alleen vw",toetsen_alleen_vw(F!$B33,Z33),"")))</f>
        <v/>
      </c>
      <c r="AB33" s="4" t="str">
        <f>F!BY33</f>
        <v/>
      </c>
      <c r="AC33" s="4" t="str">
        <f>IF($P33="toetsen",toetsen(F!$B33,AB33),IF($P33="toetsen alleen sgw",toetsen_alleen_SGW(F!$B33,AB33),IF($P33="toetsen alleen vw",toetsen_alleen_vw(F!$B33,AB33),"")))</f>
        <v/>
      </c>
      <c r="AD33" s="5"/>
      <c r="AE33" s="5" t="str">
        <f t="shared" si="0"/>
        <v>--</v>
      </c>
      <c r="AF33" s="5" t="str">
        <f t="shared" si="1"/>
        <v/>
      </c>
      <c r="AG33" s="5" t="str">
        <f t="shared" si="2"/>
        <v>--</v>
      </c>
      <c r="AH33" s="5" t="str">
        <f t="shared" si="3"/>
        <v/>
      </c>
      <c r="AI33" s="5" t="str">
        <f t="shared" si="4"/>
        <v>--</v>
      </c>
      <c r="AJ33" s="5" t="str">
        <f t="shared" si="5"/>
        <v/>
      </c>
      <c r="AK33" s="5" t="str">
        <f t="shared" si="6"/>
        <v>--</v>
      </c>
      <c r="AL33" s="5" t="str">
        <f t="shared" si="7"/>
        <v/>
      </c>
      <c r="AM33" s="5" t="str">
        <f t="shared" si="8"/>
        <v>--</v>
      </c>
      <c r="AN33" s="5" t="str">
        <f t="shared" si="9"/>
        <v/>
      </c>
      <c r="AO33" s="5" t="str">
        <f t="shared" si="10"/>
        <v>--</v>
      </c>
      <c r="AP33" s="5" t="str">
        <f t="shared" si="11"/>
        <v/>
      </c>
      <c r="AS33" s="5" t="str">
        <f t="shared" si="12"/>
        <v>--</v>
      </c>
      <c r="AT33" s="5" t="str">
        <f t="shared" si="13"/>
        <v/>
      </c>
      <c r="AU33" s="5" t="str">
        <f t="shared" si="14"/>
        <v/>
      </c>
      <c r="AV33" s="5" t="str">
        <f t="shared" si="15"/>
        <v>--</v>
      </c>
      <c r="AW33" s="5" t="str">
        <f t="shared" si="16"/>
        <v/>
      </c>
      <c r="AX33" s="5" t="str">
        <f t="shared" si="17"/>
        <v/>
      </c>
      <c r="AY33" s="5" t="str">
        <f t="shared" si="18"/>
        <v>--</v>
      </c>
      <c r="AZ33" s="5" t="str">
        <f t="shared" si="19"/>
        <v/>
      </c>
      <c r="BA33" s="5" t="str">
        <f t="shared" si="20"/>
        <v/>
      </c>
      <c r="BB33" s="5" t="str">
        <f t="shared" si="21"/>
        <v>--</v>
      </c>
      <c r="BC33" s="5" t="str">
        <f t="shared" si="22"/>
        <v/>
      </c>
      <c r="BD33" s="5" t="str">
        <f t="shared" si="23"/>
        <v/>
      </c>
      <c r="BE33" s="5" t="str">
        <f t="shared" si="24"/>
        <v>--</v>
      </c>
      <c r="BF33" s="5" t="str">
        <f t="shared" si="25"/>
        <v/>
      </c>
      <c r="BG33" s="5" t="str">
        <f t="shared" si="26"/>
        <v/>
      </c>
      <c r="BH33" s="5" t="str">
        <f t="shared" si="27"/>
        <v>--</v>
      </c>
      <c r="BI33" s="5" t="str">
        <f t="shared" si="28"/>
        <v/>
      </c>
      <c r="BJ33" s="5" t="str">
        <f t="shared" si="29"/>
        <v/>
      </c>
    </row>
    <row r="34" spans="1:62" x14ac:dyDescent="0.2">
      <c r="A34" s="4" t="str">
        <f>F!A34</f>
        <v>Fenantreen</v>
      </c>
      <c r="B34" s="5" t="str">
        <f>IF(ISNUMBER(F!E34)=FALSE,"--",IF(F!E34=0,"--",F!E34))</f>
        <v>--</v>
      </c>
      <c r="C34" s="5" t="str">
        <f>IF(B34="--","",F!F34)</f>
        <v/>
      </c>
      <c r="D34" s="5" t="str">
        <f>IF(ISNUMBER(F!G34)=FALSE,"--",IF(F!G34=0,"--",F!G34))</f>
        <v>--</v>
      </c>
      <c r="E34" s="5" t="str">
        <f>IF(D34="--","",F!H34)</f>
        <v/>
      </c>
      <c r="F34" s="5" t="str">
        <f>IF(ISNUMBER(F!I34)=FALSE,"--",IF(F!I34=0,"--",F!I34))</f>
        <v>--</v>
      </c>
      <c r="G34" s="5" t="str">
        <f>IF(F34="--","",F!J34)</f>
        <v/>
      </c>
      <c r="H34" s="5" t="str">
        <f>IF(ISNUMBER(F!K34)=FALSE,"--",IF(F!K34=0,"--",F!K34))</f>
        <v>--</v>
      </c>
      <c r="I34" s="5" t="str">
        <f>IF(H34="--","",F!L34)</f>
        <v/>
      </c>
      <c r="J34" s="5" t="str">
        <f>IF(ISNUMBER(F!M34)=FALSE,"--",IF(F!M34=0,"--",F!M34))</f>
        <v>--</v>
      </c>
      <c r="K34" s="5" t="str">
        <f>IF(J34="--","",F!N34)</f>
        <v/>
      </c>
      <c r="L34" s="5" t="str">
        <f>IF(ISNUMBER(F!O34)=FALSE,"--",IF(F!O34=0,"--",F!O34))</f>
        <v>--</v>
      </c>
      <c r="M34" s="5" t="str">
        <f>IF(L34="--","",F!P34)</f>
        <v/>
      </c>
      <c r="P34" s="4" t="str">
        <f>IFERROR(IF(AND(VLOOKUP(F!B34,E!$B$1:$AK$300,17,FALSE)&lt;&gt;1000000000,VLOOKUP(F!B34,E!$B$1:$AK$300,18,FALSE)&lt;&gt;1000000000),"toetsen",IF(AND(VLOOKUP(F!B34,E!$B$1:$AK$300,17,FALSE)=1000000000,VLOOKUP(F!B34,E!$B$1:$AK$300,18,FALSE)&lt;&gt;1000000000),"toetsen alleen sgw",IF(AND(VLOOKUP(F!B34,E!$B$1:$AK$300,17,FALSE)&lt;&gt;1000000000,VLOOKUP(F!B34,E!$B$1:$AK$300,18,FALSE)=1000000000),"toetsen alleen vw","niet toetsen"))),"")</f>
        <v>toetsen alleen sgw</v>
      </c>
      <c r="R34" s="4" t="str">
        <f>F!BJ34</f>
        <v/>
      </c>
      <c r="S34" s="4" t="str">
        <f>IF($P34="toetsen",toetsen(F!$B34,R34),IF($P34="toetsen alleen sgw",toetsen_alleen_SGW(F!$B34,R34),IF($P34="toetsen alleen vw",toetsen_alleen_vw(F!$B34,R34),"")))</f>
        <v/>
      </c>
      <c r="T34" s="4" t="str">
        <f>F!BM34</f>
        <v/>
      </c>
      <c r="U34" s="4" t="str">
        <f>IF($P34="toetsen",toetsen(F!$B34,T34),IF($P34="toetsen alleen sgw",toetsen_alleen_SGW(F!$B34,T34),IF($P34="toetsen alleen vw",toetsen_alleen_vw(F!$B34,T34),"")))</f>
        <v/>
      </c>
      <c r="V34" s="4" t="str">
        <f>F!BP34</f>
        <v/>
      </c>
      <c r="W34" s="4" t="str">
        <f>IF($P34="toetsen",toetsen(F!$B34,V34),IF($P34="toetsen alleen sgw",toetsen_alleen_SGW(F!$B34,V34),IF($P34="toetsen alleen vw",toetsen_alleen_vw(F!$B34,V34),"")))</f>
        <v/>
      </c>
      <c r="X34" s="4" t="str">
        <f>F!BS34</f>
        <v/>
      </c>
      <c r="Y34" s="4" t="str">
        <f>IF($P34="toetsen",toetsen(F!$B34,X34),IF($P34="toetsen alleen sgw",toetsen_alleen_SGW(F!$B34,X34),IF($P34="toetsen alleen vw",toetsen_alleen_vw(F!$B34,X34),"")))</f>
        <v/>
      </c>
      <c r="Z34" s="4" t="str">
        <f>F!BV34</f>
        <v/>
      </c>
      <c r="AA34" s="4" t="str">
        <f>IF($P34="toetsen",toetsen(F!$B34,Z34),IF($P34="toetsen alleen sgw",toetsen_alleen_SGW(F!$B34,Z34),IF($P34="toetsen alleen vw",toetsen_alleen_vw(F!$B34,Z34),"")))</f>
        <v/>
      </c>
      <c r="AB34" s="4" t="str">
        <f>F!BY34</f>
        <v/>
      </c>
      <c r="AC34" s="4" t="str">
        <f>IF($P34="toetsen",toetsen(F!$B34,AB34),IF($P34="toetsen alleen sgw",toetsen_alleen_SGW(F!$B34,AB34),IF($P34="toetsen alleen vw",toetsen_alleen_vw(F!$B34,AB34),"")))</f>
        <v/>
      </c>
      <c r="AD34" s="5"/>
      <c r="AE34" s="5" t="str">
        <f t="shared" si="0"/>
        <v>--</v>
      </c>
      <c r="AF34" s="5" t="str">
        <f t="shared" si="1"/>
        <v/>
      </c>
      <c r="AG34" s="5" t="str">
        <f t="shared" si="2"/>
        <v>--</v>
      </c>
      <c r="AH34" s="5" t="str">
        <f t="shared" si="3"/>
        <v/>
      </c>
      <c r="AI34" s="5" t="str">
        <f t="shared" si="4"/>
        <v>--</v>
      </c>
      <c r="AJ34" s="5" t="str">
        <f t="shared" si="5"/>
        <v/>
      </c>
      <c r="AK34" s="5" t="str">
        <f t="shared" si="6"/>
        <v>--</v>
      </c>
      <c r="AL34" s="5" t="str">
        <f t="shared" si="7"/>
        <v/>
      </c>
      <c r="AM34" s="5" t="str">
        <f t="shared" si="8"/>
        <v>--</v>
      </c>
      <c r="AN34" s="5" t="str">
        <f t="shared" si="9"/>
        <v/>
      </c>
      <c r="AO34" s="5" t="str">
        <f t="shared" si="10"/>
        <v>--</v>
      </c>
      <c r="AP34" s="5" t="str">
        <f t="shared" si="11"/>
        <v/>
      </c>
      <c r="AS34" s="5" t="str">
        <f t="shared" si="12"/>
        <v>--</v>
      </c>
      <c r="AT34" s="5" t="str">
        <f t="shared" si="13"/>
        <v/>
      </c>
      <c r="AU34" s="5" t="str">
        <f t="shared" si="14"/>
        <v/>
      </c>
      <c r="AV34" s="5" t="str">
        <f t="shared" si="15"/>
        <v>--</v>
      </c>
      <c r="AW34" s="5" t="str">
        <f t="shared" si="16"/>
        <v/>
      </c>
      <c r="AX34" s="5" t="str">
        <f t="shared" si="17"/>
        <v/>
      </c>
      <c r="AY34" s="5" t="str">
        <f t="shared" si="18"/>
        <v>--</v>
      </c>
      <c r="AZ34" s="5" t="str">
        <f t="shared" si="19"/>
        <v/>
      </c>
      <c r="BA34" s="5" t="str">
        <f t="shared" si="20"/>
        <v/>
      </c>
      <c r="BB34" s="5" t="str">
        <f t="shared" si="21"/>
        <v>--</v>
      </c>
      <c r="BC34" s="5" t="str">
        <f t="shared" si="22"/>
        <v/>
      </c>
      <c r="BD34" s="5" t="str">
        <f t="shared" si="23"/>
        <v/>
      </c>
      <c r="BE34" s="5" t="str">
        <f t="shared" si="24"/>
        <v>--</v>
      </c>
      <c r="BF34" s="5" t="str">
        <f t="shared" si="25"/>
        <v/>
      </c>
      <c r="BG34" s="5" t="str">
        <f t="shared" si="26"/>
        <v/>
      </c>
      <c r="BH34" s="5" t="str">
        <f t="shared" si="27"/>
        <v>--</v>
      </c>
      <c r="BI34" s="5" t="str">
        <f t="shared" si="28"/>
        <v/>
      </c>
      <c r="BJ34" s="5" t="str">
        <f t="shared" si="29"/>
        <v/>
      </c>
    </row>
    <row r="35" spans="1:62" x14ac:dyDescent="0.2">
      <c r="A35" s="4" t="str">
        <f>F!A35</f>
        <v>Fluoranteen</v>
      </c>
      <c r="B35" s="5" t="str">
        <f>IF(ISNUMBER(F!E35)=FALSE,"--",IF(F!E35=0,"--",F!E35))</f>
        <v>--</v>
      </c>
      <c r="C35" s="5" t="str">
        <f>IF(B35="--","",F!F35)</f>
        <v/>
      </c>
      <c r="D35" s="5" t="str">
        <f>IF(ISNUMBER(F!G35)=FALSE,"--",IF(F!G35=0,"--",F!G35))</f>
        <v>--</v>
      </c>
      <c r="E35" s="5" t="str">
        <f>IF(D35="--","",F!H35)</f>
        <v/>
      </c>
      <c r="F35" s="5" t="str">
        <f>IF(ISNUMBER(F!I35)=FALSE,"--",IF(F!I35=0,"--",F!I35))</f>
        <v>--</v>
      </c>
      <c r="G35" s="5" t="str">
        <f>IF(F35="--","",F!J35)</f>
        <v/>
      </c>
      <c r="H35" s="5" t="str">
        <f>IF(ISNUMBER(F!K35)=FALSE,"--",IF(F!K35=0,"--",F!K35))</f>
        <v>--</v>
      </c>
      <c r="I35" s="5" t="str">
        <f>IF(H35="--","",F!L35)</f>
        <v/>
      </c>
      <c r="J35" s="5" t="str">
        <f>IF(ISNUMBER(F!M35)=FALSE,"--",IF(F!M35=0,"--",F!M35))</f>
        <v>--</v>
      </c>
      <c r="K35" s="5" t="str">
        <f>IF(J35="--","",F!N35)</f>
        <v/>
      </c>
      <c r="L35" s="5" t="str">
        <f>IF(ISNUMBER(F!O35)=FALSE,"--",IF(F!O35=0,"--",F!O35))</f>
        <v>--</v>
      </c>
      <c r="M35" s="5" t="str">
        <f>IF(L35="--","",F!P35)</f>
        <v/>
      </c>
      <c r="P35" s="4" t="str">
        <f>IFERROR(IF(AND(VLOOKUP(F!B35,E!$B$1:$AK$300,17,FALSE)&lt;&gt;1000000000,VLOOKUP(F!B35,E!$B$1:$AK$300,18,FALSE)&lt;&gt;1000000000),"toetsen",IF(AND(VLOOKUP(F!B35,E!$B$1:$AK$300,17,FALSE)=1000000000,VLOOKUP(F!B35,E!$B$1:$AK$300,18,FALSE)&lt;&gt;1000000000),"toetsen alleen sgw",IF(AND(VLOOKUP(F!B35,E!$B$1:$AK$300,17,FALSE)&lt;&gt;1000000000,VLOOKUP(F!B35,E!$B$1:$AK$300,18,FALSE)=1000000000),"toetsen alleen vw","niet toetsen"))),"")</f>
        <v>toetsen alleen sgw</v>
      </c>
      <c r="R35" s="4" t="str">
        <f>F!BJ35</f>
        <v/>
      </c>
      <c r="S35" s="4" t="str">
        <f>IF($P35="toetsen",toetsen(F!$B35,R35),IF($P35="toetsen alleen sgw",toetsen_alleen_SGW(F!$B35,R35),IF($P35="toetsen alleen vw",toetsen_alleen_vw(F!$B35,R35),"")))</f>
        <v/>
      </c>
      <c r="T35" s="4" t="str">
        <f>F!BM35</f>
        <v/>
      </c>
      <c r="U35" s="4" t="str">
        <f>IF($P35="toetsen",toetsen(F!$B35,T35),IF($P35="toetsen alleen sgw",toetsen_alleen_SGW(F!$B35,T35),IF($P35="toetsen alleen vw",toetsen_alleen_vw(F!$B35,T35),"")))</f>
        <v/>
      </c>
      <c r="V35" s="4" t="str">
        <f>F!BP35</f>
        <v/>
      </c>
      <c r="W35" s="4" t="str">
        <f>IF($P35="toetsen",toetsen(F!$B35,V35),IF($P35="toetsen alleen sgw",toetsen_alleen_SGW(F!$B35,V35),IF($P35="toetsen alleen vw",toetsen_alleen_vw(F!$B35,V35),"")))</f>
        <v/>
      </c>
      <c r="X35" s="4" t="str">
        <f>F!BS35</f>
        <v/>
      </c>
      <c r="Y35" s="4" t="str">
        <f>IF($P35="toetsen",toetsen(F!$B35,X35),IF($P35="toetsen alleen sgw",toetsen_alleen_SGW(F!$B35,X35),IF($P35="toetsen alleen vw",toetsen_alleen_vw(F!$B35,X35),"")))</f>
        <v/>
      </c>
      <c r="Z35" s="4" t="str">
        <f>F!BV35</f>
        <v/>
      </c>
      <c r="AA35" s="4" t="str">
        <f>IF($P35="toetsen",toetsen(F!$B35,Z35),IF($P35="toetsen alleen sgw",toetsen_alleen_SGW(F!$B35,Z35),IF($P35="toetsen alleen vw",toetsen_alleen_vw(F!$B35,Z35),"")))</f>
        <v/>
      </c>
      <c r="AB35" s="4" t="str">
        <f>F!BY35</f>
        <v/>
      </c>
      <c r="AC35" s="4" t="str">
        <f>IF($P35="toetsen",toetsen(F!$B35,AB35),IF($P35="toetsen alleen sgw",toetsen_alleen_SGW(F!$B35,AB35),IF($P35="toetsen alleen vw",toetsen_alleen_vw(F!$B35,AB35),"")))</f>
        <v/>
      </c>
      <c r="AD35" s="5"/>
      <c r="AE35" s="5" t="str">
        <f t="shared" si="0"/>
        <v>--</v>
      </c>
      <c r="AF35" s="5" t="str">
        <f t="shared" si="1"/>
        <v/>
      </c>
      <c r="AG35" s="5" t="str">
        <f t="shared" si="2"/>
        <v>--</v>
      </c>
      <c r="AH35" s="5" t="str">
        <f t="shared" si="3"/>
        <v/>
      </c>
      <c r="AI35" s="5" t="str">
        <f t="shared" si="4"/>
        <v>--</v>
      </c>
      <c r="AJ35" s="5" t="str">
        <f t="shared" si="5"/>
        <v/>
      </c>
      <c r="AK35" s="5" t="str">
        <f t="shared" si="6"/>
        <v>--</v>
      </c>
      <c r="AL35" s="5" t="str">
        <f t="shared" si="7"/>
        <v/>
      </c>
      <c r="AM35" s="5" t="str">
        <f t="shared" si="8"/>
        <v>--</v>
      </c>
      <c r="AN35" s="5" t="str">
        <f t="shared" si="9"/>
        <v/>
      </c>
      <c r="AO35" s="5" t="str">
        <f t="shared" si="10"/>
        <v>--</v>
      </c>
      <c r="AP35" s="5" t="str">
        <f t="shared" si="11"/>
        <v/>
      </c>
      <c r="AS35" s="5" t="str">
        <f t="shared" si="12"/>
        <v>--</v>
      </c>
      <c r="AT35" s="5" t="str">
        <f t="shared" si="13"/>
        <v/>
      </c>
      <c r="AU35" s="5" t="str">
        <f t="shared" si="14"/>
        <v/>
      </c>
      <c r="AV35" s="5" t="str">
        <f t="shared" si="15"/>
        <v>--</v>
      </c>
      <c r="AW35" s="5" t="str">
        <f t="shared" si="16"/>
        <v/>
      </c>
      <c r="AX35" s="5" t="str">
        <f t="shared" si="17"/>
        <v/>
      </c>
      <c r="AY35" s="5" t="str">
        <f t="shared" si="18"/>
        <v>--</v>
      </c>
      <c r="AZ35" s="5" t="str">
        <f t="shared" si="19"/>
        <v/>
      </c>
      <c r="BA35" s="5" t="str">
        <f t="shared" si="20"/>
        <v/>
      </c>
      <c r="BB35" s="5" t="str">
        <f t="shared" si="21"/>
        <v>--</v>
      </c>
      <c r="BC35" s="5" t="str">
        <f t="shared" si="22"/>
        <v/>
      </c>
      <c r="BD35" s="5" t="str">
        <f t="shared" si="23"/>
        <v/>
      </c>
      <c r="BE35" s="5" t="str">
        <f t="shared" si="24"/>
        <v>--</v>
      </c>
      <c r="BF35" s="5" t="str">
        <f t="shared" si="25"/>
        <v/>
      </c>
      <c r="BG35" s="5" t="str">
        <f t="shared" si="26"/>
        <v/>
      </c>
      <c r="BH35" s="5" t="str">
        <f t="shared" si="27"/>
        <v>--</v>
      </c>
      <c r="BI35" s="5" t="str">
        <f t="shared" si="28"/>
        <v/>
      </c>
      <c r="BJ35" s="5" t="str">
        <f t="shared" si="29"/>
        <v/>
      </c>
    </row>
    <row r="36" spans="1:62" x14ac:dyDescent="0.2">
      <c r="A36" s="4" t="str">
        <f>F!A36</f>
        <v>Benzo(a)antraceen</v>
      </c>
      <c r="B36" s="5" t="str">
        <f>IF(ISNUMBER(F!E36)=FALSE,"--",IF(F!E36=0,"--",F!E36))</f>
        <v>--</v>
      </c>
      <c r="C36" s="5" t="str">
        <f>IF(B36="--","",F!F36)</f>
        <v/>
      </c>
      <c r="D36" s="5" t="str">
        <f>IF(ISNUMBER(F!G36)=FALSE,"--",IF(F!G36=0,"--",F!G36))</f>
        <v>--</v>
      </c>
      <c r="E36" s="5" t="str">
        <f>IF(D36="--","",F!H36)</f>
        <v/>
      </c>
      <c r="F36" s="5" t="str">
        <f>IF(ISNUMBER(F!I36)=FALSE,"--",IF(F!I36=0,"--",F!I36))</f>
        <v>--</v>
      </c>
      <c r="G36" s="5" t="str">
        <f>IF(F36="--","",F!J36)</f>
        <v/>
      </c>
      <c r="H36" s="5" t="str">
        <f>IF(ISNUMBER(F!K36)=FALSE,"--",IF(F!K36=0,"--",F!K36))</f>
        <v>--</v>
      </c>
      <c r="I36" s="5" t="str">
        <f>IF(H36="--","",F!L36)</f>
        <v/>
      </c>
      <c r="J36" s="5" t="str">
        <f>IF(ISNUMBER(F!M36)=FALSE,"--",IF(F!M36=0,"--",F!M36))</f>
        <v>--</v>
      </c>
      <c r="K36" s="5" t="str">
        <f>IF(J36="--","",F!N36)</f>
        <v/>
      </c>
      <c r="L36" s="5" t="str">
        <f>IF(ISNUMBER(F!O36)=FALSE,"--",IF(F!O36=0,"--",F!O36))</f>
        <v>--</v>
      </c>
      <c r="M36" s="5" t="str">
        <f>IF(L36="--","",F!P36)</f>
        <v/>
      </c>
      <c r="O36" s="39"/>
      <c r="P36" s="4" t="str">
        <f>IFERROR(IF(AND(VLOOKUP(F!B36,E!$B$1:$AK$300,17,FALSE)&lt;&gt;1000000000,VLOOKUP(F!B36,E!$B$1:$AK$300,18,FALSE)&lt;&gt;1000000000),"toetsen",IF(AND(VLOOKUP(F!B36,E!$B$1:$AK$300,17,FALSE)=1000000000,VLOOKUP(F!B36,E!$B$1:$AK$300,18,FALSE)&lt;&gt;1000000000),"toetsen alleen sgw",IF(AND(VLOOKUP(F!B36,E!$B$1:$AK$300,17,FALSE)&lt;&gt;1000000000,VLOOKUP(F!B36,E!$B$1:$AK$300,18,FALSE)=1000000000),"toetsen alleen vw","niet toetsen"))),"")</f>
        <v>toetsen alleen sgw</v>
      </c>
      <c r="R36" s="4" t="str">
        <f>F!BJ36</f>
        <v/>
      </c>
      <c r="S36" s="4" t="str">
        <f>IF($P36="toetsen",toetsen(F!$B36,R36),IF($P36="toetsen alleen sgw",toetsen_alleen_SGW(F!$B36,R36),IF($P36="toetsen alleen vw",toetsen_alleen_vw(F!$B36,R36),"")))</f>
        <v/>
      </c>
      <c r="T36" s="4" t="str">
        <f>F!BM36</f>
        <v/>
      </c>
      <c r="U36" s="4" t="str">
        <f>IF($P36="toetsen",toetsen(F!$B36,T36),IF($P36="toetsen alleen sgw",toetsen_alleen_SGW(F!$B36,T36),IF($P36="toetsen alleen vw",toetsen_alleen_vw(F!$B36,T36),"")))</f>
        <v/>
      </c>
      <c r="V36" s="4" t="str">
        <f>F!BP36</f>
        <v/>
      </c>
      <c r="W36" s="4" t="str">
        <f>IF($P36="toetsen",toetsen(F!$B36,V36),IF($P36="toetsen alleen sgw",toetsen_alleen_SGW(F!$B36,V36),IF($P36="toetsen alleen vw",toetsen_alleen_vw(F!$B36,V36),"")))</f>
        <v/>
      </c>
      <c r="X36" s="4" t="str">
        <f>F!BS36</f>
        <v/>
      </c>
      <c r="Y36" s="4" t="str">
        <f>IF($P36="toetsen",toetsen(F!$B36,X36),IF($P36="toetsen alleen sgw",toetsen_alleen_SGW(F!$B36,X36),IF($P36="toetsen alleen vw",toetsen_alleen_vw(F!$B36,X36),"")))</f>
        <v/>
      </c>
      <c r="Z36" s="4" t="str">
        <f>F!BV36</f>
        <v/>
      </c>
      <c r="AA36" s="4" t="str">
        <f>IF($P36="toetsen",toetsen(F!$B36,Z36),IF($P36="toetsen alleen sgw",toetsen_alleen_SGW(F!$B36,Z36),IF($P36="toetsen alleen vw",toetsen_alleen_vw(F!$B36,Z36),"")))</f>
        <v/>
      </c>
      <c r="AB36" s="4" t="str">
        <f>F!BY36</f>
        <v/>
      </c>
      <c r="AC36" s="4" t="str">
        <f>IF($P36="toetsen",toetsen(F!$B36,AB36),IF($P36="toetsen alleen sgw",toetsen_alleen_SGW(F!$B36,AB36),IF($P36="toetsen alleen vw",toetsen_alleen_vw(F!$B36,AB36),"")))</f>
        <v/>
      </c>
      <c r="AD36" s="5"/>
      <c r="AE36" s="5" t="str">
        <f t="shared" si="0"/>
        <v>--</v>
      </c>
      <c r="AF36" s="5" t="str">
        <f t="shared" si="1"/>
        <v/>
      </c>
      <c r="AG36" s="5" t="str">
        <f t="shared" si="2"/>
        <v>--</v>
      </c>
      <c r="AH36" s="5" t="str">
        <f t="shared" si="3"/>
        <v/>
      </c>
      <c r="AI36" s="5" t="str">
        <f t="shared" si="4"/>
        <v>--</v>
      </c>
      <c r="AJ36" s="5" t="str">
        <f t="shared" si="5"/>
        <v/>
      </c>
      <c r="AK36" s="5" t="str">
        <f t="shared" si="6"/>
        <v>--</v>
      </c>
      <c r="AL36" s="5" t="str">
        <f t="shared" si="7"/>
        <v/>
      </c>
      <c r="AM36" s="5" t="str">
        <f t="shared" si="8"/>
        <v>--</v>
      </c>
      <c r="AN36" s="5" t="str">
        <f t="shared" si="9"/>
        <v/>
      </c>
      <c r="AO36" s="5" t="str">
        <f t="shared" si="10"/>
        <v>--</v>
      </c>
      <c r="AP36" s="5" t="str">
        <f t="shared" si="11"/>
        <v/>
      </c>
      <c r="AS36" s="5" t="str">
        <f t="shared" si="12"/>
        <v>--</v>
      </c>
      <c r="AT36" s="5" t="str">
        <f t="shared" si="13"/>
        <v/>
      </c>
      <c r="AU36" s="5" t="str">
        <f t="shared" si="14"/>
        <v/>
      </c>
      <c r="AV36" s="5" t="str">
        <f t="shared" si="15"/>
        <v>--</v>
      </c>
      <c r="AW36" s="5" t="str">
        <f t="shared" si="16"/>
        <v/>
      </c>
      <c r="AX36" s="5" t="str">
        <f t="shared" si="17"/>
        <v/>
      </c>
      <c r="AY36" s="5" t="str">
        <f t="shared" si="18"/>
        <v>--</v>
      </c>
      <c r="AZ36" s="5" t="str">
        <f t="shared" si="19"/>
        <v/>
      </c>
      <c r="BA36" s="5" t="str">
        <f t="shared" si="20"/>
        <v/>
      </c>
      <c r="BB36" s="5" t="str">
        <f t="shared" si="21"/>
        <v>--</v>
      </c>
      <c r="BC36" s="5" t="str">
        <f t="shared" si="22"/>
        <v/>
      </c>
      <c r="BD36" s="5" t="str">
        <f t="shared" si="23"/>
        <v/>
      </c>
      <c r="BE36" s="5" t="str">
        <f t="shared" si="24"/>
        <v>--</v>
      </c>
      <c r="BF36" s="5" t="str">
        <f t="shared" si="25"/>
        <v/>
      </c>
      <c r="BG36" s="5" t="str">
        <f t="shared" si="26"/>
        <v/>
      </c>
      <c r="BH36" s="5" t="str">
        <f t="shared" si="27"/>
        <v>--</v>
      </c>
      <c r="BI36" s="5" t="str">
        <f t="shared" si="28"/>
        <v/>
      </c>
      <c r="BJ36" s="5" t="str">
        <f t="shared" si="29"/>
        <v/>
      </c>
    </row>
    <row r="37" spans="1:62" x14ac:dyDescent="0.2">
      <c r="A37" s="4" t="str">
        <f>F!A37</f>
        <v>Chryseen</v>
      </c>
      <c r="B37" s="5" t="str">
        <f>IF(ISNUMBER(F!E37)=FALSE,"--",IF(F!E37=0,"--",F!E37))</f>
        <v>--</v>
      </c>
      <c r="C37" s="5" t="str">
        <f>IF(B37="--","",F!F37)</f>
        <v/>
      </c>
      <c r="D37" s="5" t="str">
        <f>IF(ISNUMBER(F!G37)=FALSE,"--",IF(F!G37=0,"--",F!G37))</f>
        <v>--</v>
      </c>
      <c r="E37" s="5" t="str">
        <f>IF(D37="--","",F!H37)</f>
        <v/>
      </c>
      <c r="F37" s="5" t="str">
        <f>IF(ISNUMBER(F!I37)=FALSE,"--",IF(F!I37=0,"--",F!I37))</f>
        <v>--</v>
      </c>
      <c r="G37" s="5" t="str">
        <f>IF(F37="--","",F!J37)</f>
        <v/>
      </c>
      <c r="H37" s="5" t="str">
        <f>IF(ISNUMBER(F!K37)=FALSE,"--",IF(F!K37=0,"--",F!K37))</f>
        <v>--</v>
      </c>
      <c r="I37" s="5" t="str">
        <f>IF(H37="--","",F!L37)</f>
        <v/>
      </c>
      <c r="J37" s="5" t="str">
        <f>IF(ISNUMBER(F!M37)=FALSE,"--",IF(F!M37=0,"--",F!M37))</f>
        <v>--</v>
      </c>
      <c r="K37" s="5" t="str">
        <f>IF(J37="--","",F!N37)</f>
        <v/>
      </c>
      <c r="L37" s="5" t="str">
        <f>IF(ISNUMBER(F!O37)=FALSE,"--",IF(F!O37=0,"--",F!O37))</f>
        <v>--</v>
      </c>
      <c r="M37" s="5" t="str">
        <f>IF(L37="--","",F!P37)</f>
        <v/>
      </c>
      <c r="O37" s="39"/>
      <c r="P37" s="4" t="str">
        <f>IFERROR(IF(AND(VLOOKUP(F!B37,E!$B$1:$AK$300,17,FALSE)&lt;&gt;1000000000,VLOOKUP(F!B37,E!$B$1:$AK$300,18,FALSE)&lt;&gt;1000000000),"toetsen",IF(AND(VLOOKUP(F!B37,E!$B$1:$AK$300,17,FALSE)=1000000000,VLOOKUP(F!B37,E!$B$1:$AK$300,18,FALSE)&lt;&gt;1000000000),"toetsen alleen sgw",IF(AND(VLOOKUP(F!B37,E!$B$1:$AK$300,17,FALSE)&lt;&gt;1000000000,VLOOKUP(F!B37,E!$B$1:$AK$300,18,FALSE)=1000000000),"toetsen alleen vw","niet toetsen"))),"")</f>
        <v>toetsen alleen sgw</v>
      </c>
      <c r="R37" s="4" t="str">
        <f>F!BJ37</f>
        <v/>
      </c>
      <c r="S37" s="4" t="str">
        <f>IF($P37="toetsen",toetsen(F!$B37,R37),IF($P37="toetsen alleen sgw",toetsen_alleen_SGW(F!$B37,R37),IF($P37="toetsen alleen vw",toetsen_alleen_vw(F!$B37,R37),"")))</f>
        <v/>
      </c>
      <c r="T37" s="4" t="str">
        <f>F!BM37</f>
        <v/>
      </c>
      <c r="U37" s="4" t="str">
        <f>IF($P37="toetsen",toetsen(F!$B37,T37),IF($P37="toetsen alleen sgw",toetsen_alleen_SGW(F!$B37,T37),IF($P37="toetsen alleen vw",toetsen_alleen_vw(F!$B37,T37),"")))</f>
        <v/>
      </c>
      <c r="V37" s="4" t="str">
        <f>F!BP37</f>
        <v/>
      </c>
      <c r="W37" s="4" t="str">
        <f>IF($P37="toetsen",toetsen(F!$B37,V37),IF($P37="toetsen alleen sgw",toetsen_alleen_SGW(F!$B37,V37),IF($P37="toetsen alleen vw",toetsen_alleen_vw(F!$B37,V37),"")))</f>
        <v/>
      </c>
      <c r="X37" s="4" t="str">
        <f>F!BS37</f>
        <v/>
      </c>
      <c r="Y37" s="4" t="str">
        <f>IF($P37="toetsen",toetsen(F!$B37,X37),IF($P37="toetsen alleen sgw",toetsen_alleen_SGW(F!$B37,X37),IF($P37="toetsen alleen vw",toetsen_alleen_vw(F!$B37,X37),"")))</f>
        <v/>
      </c>
      <c r="Z37" s="4" t="str">
        <f>F!BV37</f>
        <v/>
      </c>
      <c r="AA37" s="4" t="str">
        <f>IF($P37="toetsen",toetsen(F!$B37,Z37),IF($P37="toetsen alleen sgw",toetsen_alleen_SGW(F!$B37,Z37),IF($P37="toetsen alleen vw",toetsen_alleen_vw(F!$B37,Z37),"")))</f>
        <v/>
      </c>
      <c r="AB37" s="4" t="str">
        <f>F!BY37</f>
        <v/>
      </c>
      <c r="AC37" s="4" t="str">
        <f>IF($P37="toetsen",toetsen(F!$B37,AB37),IF($P37="toetsen alleen sgw",toetsen_alleen_SGW(F!$B37,AB37),IF($P37="toetsen alleen vw",toetsen_alleen_vw(F!$B37,AB37),"")))</f>
        <v/>
      </c>
      <c r="AD37" s="5"/>
      <c r="AE37" s="5" t="str">
        <f t="shared" si="0"/>
        <v>--</v>
      </c>
      <c r="AF37" s="5" t="str">
        <f t="shared" si="1"/>
        <v/>
      </c>
      <c r="AG37" s="5" t="str">
        <f t="shared" si="2"/>
        <v>--</v>
      </c>
      <c r="AH37" s="5" t="str">
        <f t="shared" si="3"/>
        <v/>
      </c>
      <c r="AI37" s="5" t="str">
        <f t="shared" si="4"/>
        <v>--</v>
      </c>
      <c r="AJ37" s="5" t="str">
        <f t="shared" si="5"/>
        <v/>
      </c>
      <c r="AK37" s="5" t="str">
        <f t="shared" si="6"/>
        <v>--</v>
      </c>
      <c r="AL37" s="5" t="str">
        <f t="shared" si="7"/>
        <v/>
      </c>
      <c r="AM37" s="5" t="str">
        <f t="shared" si="8"/>
        <v>--</v>
      </c>
      <c r="AN37" s="5" t="str">
        <f t="shared" si="9"/>
        <v/>
      </c>
      <c r="AO37" s="5" t="str">
        <f t="shared" si="10"/>
        <v>--</v>
      </c>
      <c r="AP37" s="5" t="str">
        <f t="shared" si="11"/>
        <v/>
      </c>
      <c r="AS37" s="5" t="str">
        <f t="shared" si="12"/>
        <v>--</v>
      </c>
      <c r="AT37" s="5" t="str">
        <f t="shared" si="13"/>
        <v/>
      </c>
      <c r="AU37" s="5" t="str">
        <f t="shared" si="14"/>
        <v/>
      </c>
      <c r="AV37" s="5" t="str">
        <f t="shared" si="15"/>
        <v>--</v>
      </c>
      <c r="AW37" s="5" t="str">
        <f t="shared" si="16"/>
        <v/>
      </c>
      <c r="AX37" s="5" t="str">
        <f t="shared" si="17"/>
        <v/>
      </c>
      <c r="AY37" s="5" t="str">
        <f t="shared" si="18"/>
        <v>--</v>
      </c>
      <c r="AZ37" s="5" t="str">
        <f t="shared" si="19"/>
        <v/>
      </c>
      <c r="BA37" s="5" t="str">
        <f t="shared" si="20"/>
        <v/>
      </c>
      <c r="BB37" s="5" t="str">
        <f t="shared" si="21"/>
        <v>--</v>
      </c>
      <c r="BC37" s="5" t="str">
        <f t="shared" si="22"/>
        <v/>
      </c>
      <c r="BD37" s="5" t="str">
        <f t="shared" si="23"/>
        <v/>
      </c>
      <c r="BE37" s="5" t="str">
        <f t="shared" si="24"/>
        <v>--</v>
      </c>
      <c r="BF37" s="5" t="str">
        <f t="shared" si="25"/>
        <v/>
      </c>
      <c r="BG37" s="5" t="str">
        <f t="shared" si="26"/>
        <v/>
      </c>
      <c r="BH37" s="5" t="str">
        <f t="shared" si="27"/>
        <v>--</v>
      </c>
      <c r="BI37" s="5" t="str">
        <f t="shared" si="28"/>
        <v/>
      </c>
      <c r="BJ37" s="5" t="str">
        <f t="shared" si="29"/>
        <v/>
      </c>
    </row>
    <row r="38" spans="1:62" x14ac:dyDescent="0.2">
      <c r="A38" s="4" t="str">
        <f>F!A38</f>
        <v>Benzo(a)pyreen</v>
      </c>
      <c r="B38" s="5" t="str">
        <f>IF(ISNUMBER(F!E38)=FALSE,"--",IF(F!E38=0,"--",F!E38))</f>
        <v>--</v>
      </c>
      <c r="C38" s="5" t="str">
        <f>IF(B38="--","",F!F38)</f>
        <v/>
      </c>
      <c r="D38" s="5" t="str">
        <f>IF(ISNUMBER(F!G38)=FALSE,"--",IF(F!G38=0,"--",F!G38))</f>
        <v>--</v>
      </c>
      <c r="E38" s="5" t="str">
        <f>IF(D38="--","",F!H38)</f>
        <v/>
      </c>
      <c r="F38" s="5" t="str">
        <f>IF(ISNUMBER(F!I38)=FALSE,"--",IF(F!I38=0,"--",F!I38))</f>
        <v>--</v>
      </c>
      <c r="G38" s="5" t="str">
        <f>IF(F38="--","",F!J38)</f>
        <v/>
      </c>
      <c r="H38" s="5" t="str">
        <f>IF(ISNUMBER(F!K38)=FALSE,"--",IF(F!K38=0,"--",F!K38))</f>
        <v>--</v>
      </c>
      <c r="I38" s="5" t="str">
        <f>IF(H38="--","",F!L38)</f>
        <v/>
      </c>
      <c r="J38" s="5" t="str">
        <f>IF(ISNUMBER(F!M38)=FALSE,"--",IF(F!M38=0,"--",F!M38))</f>
        <v>--</v>
      </c>
      <c r="K38" s="5" t="str">
        <f>IF(J38="--","",F!N38)</f>
        <v/>
      </c>
      <c r="L38" s="5" t="str">
        <f>IF(ISNUMBER(F!O38)=FALSE,"--",IF(F!O38=0,"--",F!O38))</f>
        <v>--</v>
      </c>
      <c r="M38" s="5" t="str">
        <f>IF(L38="--","",F!P38)</f>
        <v/>
      </c>
      <c r="O38" s="39"/>
      <c r="P38" s="4" t="str">
        <f>IFERROR(IF(AND(VLOOKUP(F!B38,E!$B$1:$AK$300,17,FALSE)&lt;&gt;1000000000,VLOOKUP(F!B38,E!$B$1:$AK$300,18,FALSE)&lt;&gt;1000000000),"toetsen",IF(AND(VLOOKUP(F!B38,E!$B$1:$AK$300,17,FALSE)=1000000000,VLOOKUP(F!B38,E!$B$1:$AK$300,18,FALSE)&lt;&gt;1000000000),"toetsen alleen sgw",IF(AND(VLOOKUP(F!B38,E!$B$1:$AK$300,17,FALSE)&lt;&gt;1000000000,VLOOKUP(F!B38,E!$B$1:$AK$300,18,FALSE)=1000000000),"toetsen alleen vw","niet toetsen"))),"")</f>
        <v>toetsen alleen sgw</v>
      </c>
      <c r="R38" s="4" t="str">
        <f>F!BJ38</f>
        <v/>
      </c>
      <c r="S38" s="4" t="str">
        <f>IF($P38="toetsen",toetsen(F!$B38,R38),IF($P38="toetsen alleen sgw",toetsen_alleen_SGW(F!$B38,R38),IF($P38="toetsen alleen vw",toetsen_alleen_vw(F!$B38,R38),"")))</f>
        <v/>
      </c>
      <c r="T38" s="4" t="str">
        <f>F!BM38</f>
        <v/>
      </c>
      <c r="U38" s="4" t="str">
        <f>IF($P38="toetsen",toetsen(F!$B38,T38),IF($P38="toetsen alleen sgw",toetsen_alleen_SGW(F!$B38,T38),IF($P38="toetsen alleen vw",toetsen_alleen_vw(F!$B38,T38),"")))</f>
        <v/>
      </c>
      <c r="V38" s="4" t="str">
        <f>F!BP38</f>
        <v/>
      </c>
      <c r="W38" s="4" t="str">
        <f>IF($P38="toetsen",toetsen(F!$B38,V38),IF($P38="toetsen alleen sgw",toetsen_alleen_SGW(F!$B38,V38),IF($P38="toetsen alleen vw",toetsen_alleen_vw(F!$B38,V38),"")))</f>
        <v/>
      </c>
      <c r="X38" s="4" t="str">
        <f>F!BS38</f>
        <v/>
      </c>
      <c r="Y38" s="4" t="str">
        <f>IF($P38="toetsen",toetsen(F!$B38,X38),IF($P38="toetsen alleen sgw",toetsen_alleen_SGW(F!$B38,X38),IF($P38="toetsen alleen vw",toetsen_alleen_vw(F!$B38,X38),"")))</f>
        <v/>
      </c>
      <c r="Z38" s="4" t="str">
        <f>F!BV38</f>
        <v/>
      </c>
      <c r="AA38" s="4" t="str">
        <f>IF($P38="toetsen",toetsen(F!$B38,Z38),IF($P38="toetsen alleen sgw",toetsen_alleen_SGW(F!$B38,Z38),IF($P38="toetsen alleen vw",toetsen_alleen_vw(F!$B38,Z38),"")))</f>
        <v/>
      </c>
      <c r="AB38" s="4" t="str">
        <f>F!BY38</f>
        <v/>
      </c>
      <c r="AC38" s="4" t="str">
        <f>IF($P38="toetsen",toetsen(F!$B38,AB38),IF($P38="toetsen alleen sgw",toetsen_alleen_SGW(F!$B38,AB38),IF($P38="toetsen alleen vw",toetsen_alleen_vw(F!$B38,AB38),"")))</f>
        <v/>
      </c>
      <c r="AD38" s="5"/>
      <c r="AE38" s="5" t="str">
        <f t="shared" si="0"/>
        <v>--</v>
      </c>
      <c r="AF38" s="5" t="str">
        <f t="shared" si="1"/>
        <v/>
      </c>
      <c r="AG38" s="5" t="str">
        <f t="shared" si="2"/>
        <v>--</v>
      </c>
      <c r="AH38" s="5" t="str">
        <f t="shared" si="3"/>
        <v/>
      </c>
      <c r="AI38" s="5" t="str">
        <f t="shared" si="4"/>
        <v>--</v>
      </c>
      <c r="AJ38" s="5" t="str">
        <f t="shared" si="5"/>
        <v/>
      </c>
      <c r="AK38" s="5" t="str">
        <f t="shared" si="6"/>
        <v>--</v>
      </c>
      <c r="AL38" s="5" t="str">
        <f t="shared" si="7"/>
        <v/>
      </c>
      <c r="AM38" s="5" t="str">
        <f t="shared" si="8"/>
        <v>--</v>
      </c>
      <c r="AN38" s="5" t="str">
        <f t="shared" si="9"/>
        <v/>
      </c>
      <c r="AO38" s="5" t="str">
        <f t="shared" si="10"/>
        <v>--</v>
      </c>
      <c r="AP38" s="5" t="str">
        <f t="shared" si="11"/>
        <v/>
      </c>
      <c r="AS38" s="5" t="str">
        <f t="shared" si="12"/>
        <v>--</v>
      </c>
      <c r="AT38" s="5" t="str">
        <f t="shared" si="13"/>
        <v/>
      </c>
      <c r="AU38" s="5" t="str">
        <f t="shared" si="14"/>
        <v/>
      </c>
      <c r="AV38" s="5" t="str">
        <f t="shared" si="15"/>
        <v>--</v>
      </c>
      <c r="AW38" s="5" t="str">
        <f t="shared" si="16"/>
        <v/>
      </c>
      <c r="AX38" s="5" t="str">
        <f t="shared" si="17"/>
        <v/>
      </c>
      <c r="AY38" s="5" t="str">
        <f t="shared" si="18"/>
        <v>--</v>
      </c>
      <c r="AZ38" s="5" t="str">
        <f t="shared" si="19"/>
        <v/>
      </c>
      <c r="BA38" s="5" t="str">
        <f t="shared" si="20"/>
        <v/>
      </c>
      <c r="BB38" s="5" t="str">
        <f t="shared" si="21"/>
        <v>--</v>
      </c>
      <c r="BC38" s="5" t="str">
        <f t="shared" si="22"/>
        <v/>
      </c>
      <c r="BD38" s="5" t="str">
        <f t="shared" si="23"/>
        <v/>
      </c>
      <c r="BE38" s="5" t="str">
        <f t="shared" si="24"/>
        <v>--</v>
      </c>
      <c r="BF38" s="5" t="str">
        <f t="shared" si="25"/>
        <v/>
      </c>
      <c r="BG38" s="5" t="str">
        <f t="shared" si="26"/>
        <v/>
      </c>
      <c r="BH38" s="5" t="str">
        <f t="shared" si="27"/>
        <v>--</v>
      </c>
      <c r="BI38" s="5" t="str">
        <f t="shared" si="28"/>
        <v/>
      </c>
      <c r="BJ38" s="5" t="str">
        <f t="shared" si="29"/>
        <v/>
      </c>
    </row>
    <row r="39" spans="1:62" x14ac:dyDescent="0.2">
      <c r="A39" s="4" t="str">
        <f>F!A39</f>
        <v>Benzo(ghi)peryleen</v>
      </c>
      <c r="B39" s="5" t="str">
        <f>IF(ISNUMBER(F!E39)=FALSE,"--",IF(F!E39=0,"--",F!E39))</f>
        <v>--</v>
      </c>
      <c r="C39" s="5" t="str">
        <f>IF(B39="--","",F!F39)</f>
        <v/>
      </c>
      <c r="D39" s="5" t="str">
        <f>IF(ISNUMBER(F!G39)=FALSE,"--",IF(F!G39=0,"--",F!G39))</f>
        <v>--</v>
      </c>
      <c r="E39" s="5" t="str">
        <f>IF(D39="--","",F!H39)</f>
        <v/>
      </c>
      <c r="F39" s="5" t="str">
        <f>IF(ISNUMBER(F!I39)=FALSE,"--",IF(F!I39=0,"--",F!I39))</f>
        <v>--</v>
      </c>
      <c r="G39" s="5" t="str">
        <f>IF(F39="--","",F!J39)</f>
        <v/>
      </c>
      <c r="H39" s="5" t="str">
        <f>IF(ISNUMBER(F!K39)=FALSE,"--",IF(F!K39=0,"--",F!K39))</f>
        <v>--</v>
      </c>
      <c r="I39" s="5" t="str">
        <f>IF(H39="--","",F!L39)</f>
        <v/>
      </c>
      <c r="J39" s="5" t="str">
        <f>IF(ISNUMBER(F!M39)=FALSE,"--",IF(F!M39=0,"--",F!M39))</f>
        <v>--</v>
      </c>
      <c r="K39" s="5" t="str">
        <f>IF(J39="--","",F!N39)</f>
        <v/>
      </c>
      <c r="L39" s="5" t="str">
        <f>IF(ISNUMBER(F!O39)=FALSE,"--",IF(F!O39=0,"--",F!O39))</f>
        <v>--</v>
      </c>
      <c r="M39" s="5" t="str">
        <f>IF(L39="--","",F!P39)</f>
        <v/>
      </c>
      <c r="O39" s="39"/>
      <c r="P39" s="4" t="str">
        <f>IFERROR(IF(AND(VLOOKUP(F!B39,E!$B$1:$AK$300,17,FALSE)&lt;&gt;1000000000,VLOOKUP(F!B39,E!$B$1:$AK$300,18,FALSE)&lt;&gt;1000000000),"toetsen",IF(AND(VLOOKUP(F!B39,E!$B$1:$AK$300,17,FALSE)=1000000000,VLOOKUP(F!B39,E!$B$1:$AK$300,18,FALSE)&lt;&gt;1000000000),"toetsen alleen sgw",IF(AND(VLOOKUP(F!B39,E!$B$1:$AK$300,17,FALSE)&lt;&gt;1000000000,VLOOKUP(F!B39,E!$B$1:$AK$300,18,FALSE)=1000000000),"toetsen alleen vw","niet toetsen"))),"")</f>
        <v>toetsen alleen sgw</v>
      </c>
      <c r="R39" s="4" t="str">
        <f>F!BJ39</f>
        <v/>
      </c>
      <c r="S39" s="4" t="str">
        <f>IF($P39="toetsen",toetsen(F!$B39,R39),IF($P39="toetsen alleen sgw",toetsen_alleen_SGW(F!$B39,R39),IF($P39="toetsen alleen vw",toetsen_alleen_vw(F!$B39,R39),"")))</f>
        <v/>
      </c>
      <c r="T39" s="4" t="str">
        <f>F!BM39</f>
        <v/>
      </c>
      <c r="U39" s="4" t="str">
        <f>IF($P39="toetsen",toetsen(F!$B39,T39),IF($P39="toetsen alleen sgw",toetsen_alleen_SGW(F!$B39,T39),IF($P39="toetsen alleen vw",toetsen_alleen_vw(F!$B39,T39),"")))</f>
        <v/>
      </c>
      <c r="V39" s="4" t="str">
        <f>F!BP39</f>
        <v/>
      </c>
      <c r="W39" s="4" t="str">
        <f>IF($P39="toetsen",toetsen(F!$B39,V39),IF($P39="toetsen alleen sgw",toetsen_alleen_SGW(F!$B39,V39),IF($P39="toetsen alleen vw",toetsen_alleen_vw(F!$B39,V39),"")))</f>
        <v/>
      </c>
      <c r="X39" s="4" t="str">
        <f>F!BS39</f>
        <v/>
      </c>
      <c r="Y39" s="4" t="str">
        <f>IF($P39="toetsen",toetsen(F!$B39,X39),IF($P39="toetsen alleen sgw",toetsen_alleen_SGW(F!$B39,X39),IF($P39="toetsen alleen vw",toetsen_alleen_vw(F!$B39,X39),"")))</f>
        <v/>
      </c>
      <c r="Z39" s="4" t="str">
        <f>F!BV39</f>
        <v/>
      </c>
      <c r="AA39" s="4" t="str">
        <f>IF($P39="toetsen",toetsen(F!$B39,Z39),IF($P39="toetsen alleen sgw",toetsen_alleen_SGW(F!$B39,Z39),IF($P39="toetsen alleen vw",toetsen_alleen_vw(F!$B39,Z39),"")))</f>
        <v/>
      </c>
      <c r="AB39" s="4" t="str">
        <f>F!BY39</f>
        <v/>
      </c>
      <c r="AC39" s="4" t="str">
        <f>IF($P39="toetsen",toetsen(F!$B39,AB39),IF($P39="toetsen alleen sgw",toetsen_alleen_SGW(F!$B39,AB39),IF($P39="toetsen alleen vw",toetsen_alleen_vw(F!$B39,AB39),"")))</f>
        <v/>
      </c>
      <c r="AD39" s="5"/>
      <c r="AE39" s="5" t="str">
        <f t="shared" si="0"/>
        <v>--</v>
      </c>
      <c r="AF39" s="5" t="str">
        <f t="shared" si="1"/>
        <v/>
      </c>
      <c r="AG39" s="5" t="str">
        <f t="shared" si="2"/>
        <v>--</v>
      </c>
      <c r="AH39" s="5" t="str">
        <f t="shared" si="3"/>
        <v/>
      </c>
      <c r="AI39" s="5" t="str">
        <f t="shared" si="4"/>
        <v>--</v>
      </c>
      <c r="AJ39" s="5" t="str">
        <f t="shared" si="5"/>
        <v/>
      </c>
      <c r="AK39" s="5" t="str">
        <f t="shared" si="6"/>
        <v>--</v>
      </c>
      <c r="AL39" s="5" t="str">
        <f t="shared" si="7"/>
        <v/>
      </c>
      <c r="AM39" s="5" t="str">
        <f t="shared" si="8"/>
        <v>--</v>
      </c>
      <c r="AN39" s="5" t="str">
        <f t="shared" si="9"/>
        <v/>
      </c>
      <c r="AO39" s="5" t="str">
        <f t="shared" si="10"/>
        <v>--</v>
      </c>
      <c r="AP39" s="5" t="str">
        <f t="shared" si="11"/>
        <v/>
      </c>
      <c r="AS39" s="5" t="str">
        <f t="shared" si="12"/>
        <v>--</v>
      </c>
      <c r="AT39" s="5" t="str">
        <f t="shared" si="13"/>
        <v/>
      </c>
      <c r="AU39" s="5" t="str">
        <f t="shared" si="14"/>
        <v/>
      </c>
      <c r="AV39" s="5" t="str">
        <f t="shared" si="15"/>
        <v>--</v>
      </c>
      <c r="AW39" s="5" t="str">
        <f t="shared" si="16"/>
        <v/>
      </c>
      <c r="AX39" s="5" t="str">
        <f t="shared" si="17"/>
        <v/>
      </c>
      <c r="AY39" s="5" t="str">
        <f t="shared" si="18"/>
        <v>--</v>
      </c>
      <c r="AZ39" s="5" t="str">
        <f t="shared" si="19"/>
        <v/>
      </c>
      <c r="BA39" s="5" t="str">
        <f t="shared" si="20"/>
        <v/>
      </c>
      <c r="BB39" s="5" t="str">
        <f t="shared" si="21"/>
        <v>--</v>
      </c>
      <c r="BC39" s="5" t="str">
        <f t="shared" si="22"/>
        <v/>
      </c>
      <c r="BD39" s="5" t="str">
        <f t="shared" si="23"/>
        <v/>
      </c>
      <c r="BE39" s="5" t="str">
        <f t="shared" si="24"/>
        <v>--</v>
      </c>
      <c r="BF39" s="5" t="str">
        <f t="shared" si="25"/>
        <v/>
      </c>
      <c r="BG39" s="5" t="str">
        <f t="shared" si="26"/>
        <v/>
      </c>
      <c r="BH39" s="5" t="str">
        <f t="shared" si="27"/>
        <v>--</v>
      </c>
      <c r="BI39" s="5" t="str">
        <f t="shared" si="28"/>
        <v/>
      </c>
      <c r="BJ39" s="5" t="str">
        <f t="shared" si="29"/>
        <v/>
      </c>
    </row>
    <row r="40" spans="1:62" x14ac:dyDescent="0.2">
      <c r="A40" s="4" t="str">
        <f>F!A40</f>
        <v>Benzo(k)fluoranteen</v>
      </c>
      <c r="B40" s="5" t="str">
        <f>IF(ISNUMBER(F!E40)=FALSE,"--",IF(F!E40=0,"--",F!E40))</f>
        <v>--</v>
      </c>
      <c r="C40" s="5" t="str">
        <f>IF(B40="--","",F!F40)</f>
        <v/>
      </c>
      <c r="D40" s="5" t="str">
        <f>IF(ISNUMBER(F!G40)=FALSE,"--",IF(F!G40=0,"--",F!G40))</f>
        <v>--</v>
      </c>
      <c r="E40" s="5" t="str">
        <f>IF(D40="--","",F!H40)</f>
        <v/>
      </c>
      <c r="F40" s="5" t="str">
        <f>IF(ISNUMBER(F!I40)=FALSE,"--",IF(F!I40=0,"--",F!I40))</f>
        <v>--</v>
      </c>
      <c r="G40" s="5" t="str">
        <f>IF(F40="--","",F!J40)</f>
        <v/>
      </c>
      <c r="H40" s="5" t="str">
        <f>IF(ISNUMBER(F!K40)=FALSE,"--",IF(F!K40=0,"--",F!K40))</f>
        <v>--</v>
      </c>
      <c r="I40" s="5" t="str">
        <f>IF(H40="--","",F!L40)</f>
        <v/>
      </c>
      <c r="J40" s="5" t="str">
        <f>IF(ISNUMBER(F!M40)=FALSE,"--",IF(F!M40=0,"--",F!M40))</f>
        <v>--</v>
      </c>
      <c r="K40" s="5" t="str">
        <f>IF(J40="--","",F!N40)</f>
        <v/>
      </c>
      <c r="L40" s="5" t="str">
        <f>IF(ISNUMBER(F!O40)=FALSE,"--",IF(F!O40=0,"--",F!O40))</f>
        <v>--</v>
      </c>
      <c r="M40" s="5" t="str">
        <f>IF(L40="--","",F!P40)</f>
        <v/>
      </c>
      <c r="O40" s="39"/>
      <c r="P40" s="4" t="str">
        <f>IFERROR(IF(AND(VLOOKUP(F!B40,E!$B$1:$AK$300,17,FALSE)&lt;&gt;1000000000,VLOOKUP(F!B40,E!$B$1:$AK$300,18,FALSE)&lt;&gt;1000000000),"toetsen",IF(AND(VLOOKUP(F!B40,E!$B$1:$AK$300,17,FALSE)=1000000000,VLOOKUP(F!B40,E!$B$1:$AK$300,18,FALSE)&lt;&gt;1000000000),"toetsen alleen sgw",IF(AND(VLOOKUP(F!B40,E!$B$1:$AK$300,17,FALSE)&lt;&gt;1000000000,VLOOKUP(F!B40,E!$B$1:$AK$300,18,FALSE)=1000000000),"toetsen alleen vw","niet toetsen"))),"")</f>
        <v>toetsen alleen sgw</v>
      </c>
      <c r="R40" s="4" t="str">
        <f>F!BJ40</f>
        <v/>
      </c>
      <c r="S40" s="4" t="str">
        <f>IF($P40="toetsen",toetsen(F!$B40,R40),IF($P40="toetsen alleen sgw",toetsen_alleen_SGW(F!$B40,R40),IF($P40="toetsen alleen vw",toetsen_alleen_vw(F!$B40,R40),"")))</f>
        <v/>
      </c>
      <c r="T40" s="4" t="str">
        <f>F!BM40</f>
        <v/>
      </c>
      <c r="U40" s="4" t="str">
        <f>IF($P40="toetsen",toetsen(F!$B40,T40),IF($P40="toetsen alleen sgw",toetsen_alleen_SGW(F!$B40,T40),IF($P40="toetsen alleen vw",toetsen_alleen_vw(F!$B40,T40),"")))</f>
        <v/>
      </c>
      <c r="V40" s="4" t="str">
        <f>F!BP40</f>
        <v/>
      </c>
      <c r="W40" s="4" t="str">
        <f>IF($P40="toetsen",toetsen(F!$B40,V40),IF($P40="toetsen alleen sgw",toetsen_alleen_SGW(F!$B40,V40),IF($P40="toetsen alleen vw",toetsen_alleen_vw(F!$B40,V40),"")))</f>
        <v/>
      </c>
      <c r="X40" s="4" t="str">
        <f>F!BS40</f>
        <v/>
      </c>
      <c r="Y40" s="4" t="str">
        <f>IF($P40="toetsen",toetsen(F!$B40,X40),IF($P40="toetsen alleen sgw",toetsen_alleen_SGW(F!$B40,X40),IF($P40="toetsen alleen vw",toetsen_alleen_vw(F!$B40,X40),"")))</f>
        <v/>
      </c>
      <c r="Z40" s="4" t="str">
        <f>F!BV40</f>
        <v/>
      </c>
      <c r="AA40" s="4" t="str">
        <f>IF($P40="toetsen",toetsen(F!$B40,Z40),IF($P40="toetsen alleen sgw",toetsen_alleen_SGW(F!$B40,Z40),IF($P40="toetsen alleen vw",toetsen_alleen_vw(F!$B40,Z40),"")))</f>
        <v/>
      </c>
      <c r="AB40" s="4" t="str">
        <f>F!BY40</f>
        <v/>
      </c>
      <c r="AC40" s="4" t="str">
        <f>IF($P40="toetsen",toetsen(F!$B40,AB40),IF($P40="toetsen alleen sgw",toetsen_alleen_SGW(F!$B40,AB40),IF($P40="toetsen alleen vw",toetsen_alleen_vw(F!$B40,AB40),"")))</f>
        <v/>
      </c>
      <c r="AD40" s="5"/>
      <c r="AE40" s="5" t="str">
        <f t="shared" si="0"/>
        <v>--</v>
      </c>
      <c r="AF40" s="5" t="str">
        <f t="shared" si="1"/>
        <v/>
      </c>
      <c r="AG40" s="5" t="str">
        <f t="shared" si="2"/>
        <v>--</v>
      </c>
      <c r="AH40" s="5" t="str">
        <f t="shared" si="3"/>
        <v/>
      </c>
      <c r="AI40" s="5" t="str">
        <f t="shared" si="4"/>
        <v>--</v>
      </c>
      <c r="AJ40" s="5" t="str">
        <f t="shared" si="5"/>
        <v/>
      </c>
      <c r="AK40" s="5" t="str">
        <f t="shared" si="6"/>
        <v>--</v>
      </c>
      <c r="AL40" s="5" t="str">
        <f t="shared" si="7"/>
        <v/>
      </c>
      <c r="AM40" s="5" t="str">
        <f t="shared" si="8"/>
        <v>--</v>
      </c>
      <c r="AN40" s="5" t="str">
        <f t="shared" si="9"/>
        <v/>
      </c>
      <c r="AO40" s="5" t="str">
        <f t="shared" si="10"/>
        <v>--</v>
      </c>
      <c r="AP40" s="5" t="str">
        <f t="shared" si="11"/>
        <v/>
      </c>
      <c r="AS40" s="5" t="str">
        <f t="shared" si="12"/>
        <v>--</v>
      </c>
      <c r="AT40" s="5" t="str">
        <f t="shared" si="13"/>
        <v/>
      </c>
      <c r="AU40" s="5" t="str">
        <f t="shared" si="14"/>
        <v/>
      </c>
      <c r="AV40" s="5" t="str">
        <f t="shared" si="15"/>
        <v>--</v>
      </c>
      <c r="AW40" s="5" t="str">
        <f t="shared" si="16"/>
        <v/>
      </c>
      <c r="AX40" s="5" t="str">
        <f t="shared" si="17"/>
        <v/>
      </c>
      <c r="AY40" s="5" t="str">
        <f t="shared" si="18"/>
        <v>--</v>
      </c>
      <c r="AZ40" s="5" t="str">
        <f t="shared" si="19"/>
        <v/>
      </c>
      <c r="BA40" s="5" t="str">
        <f t="shared" si="20"/>
        <v/>
      </c>
      <c r="BB40" s="5" t="str">
        <f t="shared" si="21"/>
        <v>--</v>
      </c>
      <c r="BC40" s="5" t="str">
        <f t="shared" si="22"/>
        <v/>
      </c>
      <c r="BD40" s="5" t="str">
        <f t="shared" si="23"/>
        <v/>
      </c>
      <c r="BE40" s="5" t="str">
        <f t="shared" si="24"/>
        <v>--</v>
      </c>
      <c r="BF40" s="5" t="str">
        <f t="shared" si="25"/>
        <v/>
      </c>
      <c r="BG40" s="5" t="str">
        <f t="shared" si="26"/>
        <v/>
      </c>
      <c r="BH40" s="5" t="str">
        <f t="shared" si="27"/>
        <v>--</v>
      </c>
      <c r="BI40" s="5" t="str">
        <f t="shared" si="28"/>
        <v/>
      </c>
      <c r="BJ40" s="5" t="str">
        <f t="shared" si="29"/>
        <v/>
      </c>
    </row>
    <row r="41" spans="1:62" x14ac:dyDescent="0.2">
      <c r="A41" s="4" t="str">
        <f>F!A41</f>
        <v>Indeno(1,2,3-cd)pyreen</v>
      </c>
      <c r="B41" s="5" t="str">
        <f>IF(ISNUMBER(F!E41)=FALSE,"--",IF(F!E41=0,"--",F!E41))</f>
        <v>--</v>
      </c>
      <c r="C41" s="5" t="str">
        <f>IF(B41="--","",F!F41)</f>
        <v/>
      </c>
      <c r="D41" s="5" t="str">
        <f>IF(ISNUMBER(F!G41)=FALSE,"--",IF(F!G41=0,"--",F!G41))</f>
        <v>--</v>
      </c>
      <c r="E41" s="5" t="str">
        <f>IF(D41="--","",F!H41)</f>
        <v/>
      </c>
      <c r="F41" s="5" t="str">
        <f>IF(ISNUMBER(F!I41)=FALSE,"--",IF(F!I41=0,"--",F!I41))</f>
        <v>--</v>
      </c>
      <c r="G41" s="5" t="str">
        <f>IF(F41="--","",F!J41)</f>
        <v/>
      </c>
      <c r="H41" s="5" t="str">
        <f>IF(ISNUMBER(F!K41)=FALSE,"--",IF(F!K41=0,"--",F!K41))</f>
        <v>--</v>
      </c>
      <c r="I41" s="5" t="str">
        <f>IF(H41="--","",F!L41)</f>
        <v/>
      </c>
      <c r="J41" s="5" t="str">
        <f>IF(ISNUMBER(F!M41)=FALSE,"--",IF(F!M41=0,"--",F!M41))</f>
        <v>--</v>
      </c>
      <c r="K41" s="5" t="str">
        <f>IF(J41="--","",F!N41)</f>
        <v/>
      </c>
      <c r="L41" s="5" t="str">
        <f>IF(ISNUMBER(F!O41)=FALSE,"--",IF(F!O41=0,"--",F!O41))</f>
        <v>--</v>
      </c>
      <c r="M41" s="5" t="str">
        <f>IF(L41="--","",F!P41)</f>
        <v/>
      </c>
      <c r="O41" s="39"/>
      <c r="P41" s="4" t="str">
        <f>IFERROR(IF(AND(VLOOKUP(F!B41,E!$B$1:$AK$300,17,FALSE)&lt;&gt;1000000000,VLOOKUP(F!B41,E!$B$1:$AK$300,18,FALSE)&lt;&gt;1000000000),"toetsen",IF(AND(VLOOKUP(F!B41,E!$B$1:$AK$300,17,FALSE)=1000000000,VLOOKUP(F!B41,E!$B$1:$AK$300,18,FALSE)&lt;&gt;1000000000),"toetsen alleen sgw",IF(AND(VLOOKUP(F!B41,E!$B$1:$AK$300,17,FALSE)&lt;&gt;1000000000,VLOOKUP(F!B41,E!$B$1:$AK$300,18,FALSE)=1000000000),"toetsen alleen vw","niet toetsen"))),"")</f>
        <v>toetsen alleen sgw</v>
      </c>
      <c r="R41" s="4" t="str">
        <f>F!BJ41</f>
        <v/>
      </c>
      <c r="S41" s="4" t="str">
        <f>IF($P41="toetsen",toetsen(F!$B41,R41),IF($P41="toetsen alleen sgw",toetsen_alleen_SGW(F!$B41,R41),IF($P41="toetsen alleen vw",toetsen_alleen_vw(F!$B41,R41),"")))</f>
        <v/>
      </c>
      <c r="T41" s="4" t="str">
        <f>F!BM41</f>
        <v/>
      </c>
      <c r="U41" s="4" t="str">
        <f>IF($P41="toetsen",toetsen(F!$B41,T41),IF($P41="toetsen alleen sgw",toetsen_alleen_SGW(F!$B41,T41),IF($P41="toetsen alleen vw",toetsen_alleen_vw(F!$B41,T41),"")))</f>
        <v/>
      </c>
      <c r="V41" s="4" t="str">
        <f>F!BP41</f>
        <v/>
      </c>
      <c r="W41" s="4" t="str">
        <f>IF($P41="toetsen",toetsen(F!$B41,V41),IF($P41="toetsen alleen sgw",toetsen_alleen_SGW(F!$B41,V41),IF($P41="toetsen alleen vw",toetsen_alleen_vw(F!$B41,V41),"")))</f>
        <v/>
      </c>
      <c r="X41" s="4" t="str">
        <f>F!BS41</f>
        <v/>
      </c>
      <c r="Y41" s="4" t="str">
        <f>IF($P41="toetsen",toetsen(F!$B41,X41),IF($P41="toetsen alleen sgw",toetsen_alleen_SGW(F!$B41,X41),IF($P41="toetsen alleen vw",toetsen_alleen_vw(F!$B41,X41),"")))</f>
        <v/>
      </c>
      <c r="Z41" s="4" t="str">
        <f>F!BV41</f>
        <v/>
      </c>
      <c r="AA41" s="4" t="str">
        <f>IF($P41="toetsen",toetsen(F!$B41,Z41),IF($P41="toetsen alleen sgw",toetsen_alleen_SGW(F!$B41,Z41),IF($P41="toetsen alleen vw",toetsen_alleen_vw(F!$B41,Z41),"")))</f>
        <v/>
      </c>
      <c r="AB41" s="4" t="str">
        <f>F!BY41</f>
        <v/>
      </c>
      <c r="AC41" s="4" t="str">
        <f>IF($P41="toetsen",toetsen(F!$B41,AB41),IF($P41="toetsen alleen sgw",toetsen_alleen_SGW(F!$B41,AB41),IF($P41="toetsen alleen vw",toetsen_alleen_vw(F!$B41,AB41),"")))</f>
        <v/>
      </c>
      <c r="AD41" s="5"/>
      <c r="AE41" s="5" t="str">
        <f t="shared" si="0"/>
        <v>--</v>
      </c>
      <c r="AF41" s="5" t="str">
        <f t="shared" si="1"/>
        <v/>
      </c>
      <c r="AG41" s="5" t="str">
        <f t="shared" si="2"/>
        <v>--</v>
      </c>
      <c r="AH41" s="5" t="str">
        <f t="shared" si="3"/>
        <v/>
      </c>
      <c r="AI41" s="5" t="str">
        <f t="shared" si="4"/>
        <v>--</v>
      </c>
      <c r="AJ41" s="5" t="str">
        <f t="shared" si="5"/>
        <v/>
      </c>
      <c r="AK41" s="5" t="str">
        <f t="shared" si="6"/>
        <v>--</v>
      </c>
      <c r="AL41" s="5" t="str">
        <f t="shared" si="7"/>
        <v/>
      </c>
      <c r="AM41" s="5" t="str">
        <f t="shared" si="8"/>
        <v>--</v>
      </c>
      <c r="AN41" s="5" t="str">
        <f t="shared" si="9"/>
        <v/>
      </c>
      <c r="AO41" s="5" t="str">
        <f t="shared" si="10"/>
        <v>--</v>
      </c>
      <c r="AP41" s="5" t="str">
        <f t="shared" si="11"/>
        <v/>
      </c>
      <c r="AS41" s="5" t="str">
        <f t="shared" si="12"/>
        <v>--</v>
      </c>
      <c r="AT41" s="5" t="str">
        <f t="shared" si="13"/>
        <v/>
      </c>
      <c r="AU41" s="5" t="str">
        <f t="shared" si="14"/>
        <v/>
      </c>
      <c r="AV41" s="5" t="str">
        <f t="shared" si="15"/>
        <v>--</v>
      </c>
      <c r="AW41" s="5" t="str">
        <f t="shared" si="16"/>
        <v/>
      </c>
      <c r="AX41" s="5" t="str">
        <f t="shared" si="17"/>
        <v/>
      </c>
      <c r="AY41" s="5" t="str">
        <f t="shared" si="18"/>
        <v>--</v>
      </c>
      <c r="AZ41" s="5" t="str">
        <f t="shared" si="19"/>
        <v/>
      </c>
      <c r="BA41" s="5" t="str">
        <f t="shared" si="20"/>
        <v/>
      </c>
      <c r="BB41" s="5" t="str">
        <f t="shared" si="21"/>
        <v>--</v>
      </c>
      <c r="BC41" s="5" t="str">
        <f t="shared" si="22"/>
        <v/>
      </c>
      <c r="BD41" s="5" t="str">
        <f t="shared" si="23"/>
        <v/>
      </c>
      <c r="BE41" s="5" t="str">
        <f t="shared" si="24"/>
        <v>--</v>
      </c>
      <c r="BF41" s="5" t="str">
        <f t="shared" si="25"/>
        <v/>
      </c>
      <c r="BG41" s="5" t="str">
        <f t="shared" si="26"/>
        <v/>
      </c>
      <c r="BH41" s="5" t="str">
        <f t="shared" si="27"/>
        <v>--</v>
      </c>
      <c r="BI41" s="5" t="str">
        <f t="shared" si="28"/>
        <v/>
      </c>
      <c r="BJ41" s="5" t="str">
        <f t="shared" si="29"/>
        <v/>
      </c>
    </row>
    <row r="42" spans="1:62" x14ac:dyDescent="0.2">
      <c r="A42" s="4" t="str">
        <f>F!A42</f>
        <v>Acenaftyleen</v>
      </c>
      <c r="B42" s="5" t="str">
        <f>IF(ISNUMBER(F!E42)=FALSE,"--",IF(F!E42=0,"--",F!E42))</f>
        <v>--</v>
      </c>
      <c r="C42" s="5" t="str">
        <f>IF(B42="--","",F!F42)</f>
        <v/>
      </c>
      <c r="D42" s="5" t="str">
        <f>IF(ISNUMBER(F!G42)=FALSE,"--",IF(F!G42=0,"--",F!G42))</f>
        <v>--</v>
      </c>
      <c r="E42" s="5" t="str">
        <f>IF(D42="--","",F!H42)</f>
        <v/>
      </c>
      <c r="F42" s="5" t="str">
        <f>IF(ISNUMBER(F!I42)=FALSE,"--",IF(F!I42=0,"--",F!I42))</f>
        <v>--</v>
      </c>
      <c r="G42" s="5" t="str">
        <f>IF(F42="--","",F!J42)</f>
        <v/>
      </c>
      <c r="H42" s="5" t="str">
        <f>IF(ISNUMBER(F!K42)=FALSE,"--",IF(F!K42=0,"--",F!K42))</f>
        <v>--</v>
      </c>
      <c r="I42" s="5" t="str">
        <f>IF(H42="--","",F!L42)</f>
        <v/>
      </c>
      <c r="J42" s="5" t="str">
        <f>IF(ISNUMBER(F!M42)=FALSE,"--",IF(F!M42=0,"--",F!M42))</f>
        <v>--</v>
      </c>
      <c r="K42" s="5" t="str">
        <f>IF(J42="--","",F!N42)</f>
        <v/>
      </c>
      <c r="L42" s="5" t="str">
        <f>IF(ISNUMBER(F!O42)=FALSE,"--",IF(F!O42=0,"--",F!O42))</f>
        <v>--</v>
      </c>
      <c r="M42" s="5" t="str">
        <f>IF(L42="--","",F!P42)</f>
        <v/>
      </c>
      <c r="O42" s="39"/>
      <c r="P42" s="4" t="str">
        <f>IFERROR(IF(AND(VLOOKUP(F!B42,E!$B$1:$AK$300,17,FALSE)&lt;&gt;1000000000,VLOOKUP(F!B42,E!$B$1:$AK$300,18,FALSE)&lt;&gt;1000000000),"toetsen",IF(AND(VLOOKUP(F!B42,E!$B$1:$AK$300,17,FALSE)=1000000000,VLOOKUP(F!B42,E!$B$1:$AK$300,18,FALSE)&lt;&gt;1000000000),"toetsen alleen sgw",IF(AND(VLOOKUP(F!B42,E!$B$1:$AK$300,17,FALSE)&lt;&gt;1000000000,VLOOKUP(F!B42,E!$B$1:$AK$300,18,FALSE)=1000000000),"toetsen alleen vw","niet toetsen"))),"")</f>
        <v/>
      </c>
      <c r="R42" s="4" t="str">
        <f>F!BJ42</f>
        <v/>
      </c>
      <c r="S42" s="4" t="str">
        <f>IF($P42="toetsen",toetsen(F!$B42,R42),IF($P42="toetsen alleen sgw",toetsen_alleen_SGW(F!$B42,R42),IF($P42="toetsen alleen vw",toetsen_alleen_vw(F!$B42,R42),"")))</f>
        <v/>
      </c>
      <c r="T42" s="4" t="str">
        <f>F!BM42</f>
        <v/>
      </c>
      <c r="U42" s="4" t="str">
        <f>IF($P42="toetsen",toetsen(F!$B42,T42),IF($P42="toetsen alleen sgw",toetsen_alleen_SGW(F!$B42,T42),IF($P42="toetsen alleen vw",toetsen_alleen_vw(F!$B42,T42),"")))</f>
        <v/>
      </c>
      <c r="V42" s="4" t="str">
        <f>F!BP42</f>
        <v/>
      </c>
      <c r="W42" s="4" t="str">
        <f>IF($P42="toetsen",toetsen(F!$B42,V42),IF($P42="toetsen alleen sgw",toetsen_alleen_SGW(F!$B42,V42),IF($P42="toetsen alleen vw",toetsen_alleen_vw(F!$B42,V42),"")))</f>
        <v/>
      </c>
      <c r="X42" s="4" t="str">
        <f>F!BS42</f>
        <v/>
      </c>
      <c r="Y42" s="4" t="str">
        <f>IF($P42="toetsen",toetsen(F!$B42,X42),IF($P42="toetsen alleen sgw",toetsen_alleen_SGW(F!$B42,X42),IF($P42="toetsen alleen vw",toetsen_alleen_vw(F!$B42,X42),"")))</f>
        <v/>
      </c>
      <c r="Z42" s="4" t="str">
        <f>F!BV42</f>
        <v/>
      </c>
      <c r="AA42" s="4" t="str">
        <f>IF($P42="toetsen",toetsen(F!$B42,Z42),IF($P42="toetsen alleen sgw",toetsen_alleen_SGW(F!$B42,Z42),IF($P42="toetsen alleen vw",toetsen_alleen_vw(F!$B42,Z42),"")))</f>
        <v/>
      </c>
      <c r="AB42" s="4" t="str">
        <f>F!BY42</f>
        <v/>
      </c>
      <c r="AC42" s="4" t="str">
        <f>IF($P42="toetsen",toetsen(F!$B42,AB42),IF($P42="toetsen alleen sgw",toetsen_alleen_SGW(F!$B42,AB42),IF($P42="toetsen alleen vw",toetsen_alleen_vw(F!$B42,AB42),"")))</f>
        <v/>
      </c>
      <c r="AD42" s="5"/>
      <c r="AE42" s="5" t="str">
        <f t="shared" si="0"/>
        <v>--</v>
      </c>
      <c r="AF42" s="5" t="str">
        <f t="shared" si="1"/>
        <v/>
      </c>
      <c r="AG42" s="5" t="str">
        <f t="shared" si="2"/>
        <v>--</v>
      </c>
      <c r="AH42" s="5" t="str">
        <f t="shared" si="3"/>
        <v/>
      </c>
      <c r="AI42" s="5" t="str">
        <f t="shared" si="4"/>
        <v>--</v>
      </c>
      <c r="AJ42" s="5" t="str">
        <f t="shared" si="5"/>
        <v/>
      </c>
      <c r="AK42" s="5" t="str">
        <f t="shared" si="6"/>
        <v>--</v>
      </c>
      <c r="AL42" s="5" t="str">
        <f t="shared" si="7"/>
        <v/>
      </c>
      <c r="AM42" s="5" t="str">
        <f t="shared" si="8"/>
        <v>--</v>
      </c>
      <c r="AN42" s="5" t="str">
        <f t="shared" si="9"/>
        <v/>
      </c>
      <c r="AO42" s="5" t="str">
        <f t="shared" si="10"/>
        <v>--</v>
      </c>
      <c r="AP42" s="5" t="str">
        <f t="shared" si="11"/>
        <v/>
      </c>
      <c r="AS42" s="5" t="str">
        <f t="shared" si="12"/>
        <v>--</v>
      </c>
      <c r="AT42" s="5" t="str">
        <f t="shared" si="13"/>
        <v/>
      </c>
      <c r="AU42" s="5" t="str">
        <f t="shared" si="14"/>
        <v/>
      </c>
      <c r="AV42" s="5" t="str">
        <f t="shared" si="15"/>
        <v>--</v>
      </c>
      <c r="AW42" s="5" t="str">
        <f t="shared" si="16"/>
        <v/>
      </c>
      <c r="AX42" s="5" t="str">
        <f t="shared" si="17"/>
        <v/>
      </c>
      <c r="AY42" s="5" t="str">
        <f t="shared" si="18"/>
        <v>--</v>
      </c>
      <c r="AZ42" s="5" t="str">
        <f t="shared" si="19"/>
        <v/>
      </c>
      <c r="BA42" s="5" t="str">
        <f t="shared" si="20"/>
        <v/>
      </c>
      <c r="BB42" s="5" t="str">
        <f t="shared" si="21"/>
        <v>--</v>
      </c>
      <c r="BC42" s="5" t="str">
        <f t="shared" si="22"/>
        <v/>
      </c>
      <c r="BD42" s="5" t="str">
        <f t="shared" si="23"/>
        <v/>
      </c>
      <c r="BE42" s="5" t="str">
        <f t="shared" si="24"/>
        <v>--</v>
      </c>
      <c r="BF42" s="5" t="str">
        <f t="shared" si="25"/>
        <v/>
      </c>
      <c r="BG42" s="5" t="str">
        <f t="shared" si="26"/>
        <v/>
      </c>
      <c r="BH42" s="5" t="str">
        <f t="shared" si="27"/>
        <v>--</v>
      </c>
      <c r="BI42" s="5" t="str">
        <f t="shared" si="28"/>
        <v/>
      </c>
      <c r="BJ42" s="5" t="str">
        <f t="shared" si="29"/>
        <v/>
      </c>
    </row>
    <row r="43" spans="1:62" x14ac:dyDescent="0.2">
      <c r="A43" s="4" t="str">
        <f>F!A43</f>
        <v>Acenafteen</v>
      </c>
      <c r="B43" s="5" t="str">
        <f>IF(ISNUMBER(F!E43)=FALSE,"--",IF(F!E43=0,"--",F!E43))</f>
        <v>--</v>
      </c>
      <c r="C43" s="5" t="str">
        <f>IF(B43="--","",F!F43)</f>
        <v/>
      </c>
      <c r="D43" s="5" t="str">
        <f>IF(ISNUMBER(F!G43)=FALSE,"--",IF(F!G43=0,"--",F!G43))</f>
        <v>--</v>
      </c>
      <c r="E43" s="5" t="str">
        <f>IF(D43="--","",F!H43)</f>
        <v/>
      </c>
      <c r="F43" s="5" t="str">
        <f>IF(ISNUMBER(F!I43)=FALSE,"--",IF(F!I43=0,"--",F!I43))</f>
        <v>--</v>
      </c>
      <c r="G43" s="5" t="str">
        <f>IF(F43="--","",F!J43)</f>
        <v/>
      </c>
      <c r="H43" s="5" t="str">
        <f>IF(ISNUMBER(F!K43)=FALSE,"--",IF(F!K43=0,"--",F!K43))</f>
        <v>--</v>
      </c>
      <c r="I43" s="5" t="str">
        <f>IF(H43="--","",F!L43)</f>
        <v/>
      </c>
      <c r="J43" s="5" t="str">
        <f>IF(ISNUMBER(F!M43)=FALSE,"--",IF(F!M43=0,"--",F!M43))</f>
        <v>--</v>
      </c>
      <c r="K43" s="5" t="str">
        <f>IF(J43="--","",F!N43)</f>
        <v/>
      </c>
      <c r="L43" s="5" t="str">
        <f>IF(ISNUMBER(F!O43)=FALSE,"--",IF(F!O43=0,"--",F!O43))</f>
        <v>--</v>
      </c>
      <c r="M43" s="5" t="str">
        <f>IF(L43="--","",F!P43)</f>
        <v/>
      </c>
      <c r="O43" s="39"/>
      <c r="P43" s="4" t="str">
        <f>IFERROR(IF(AND(VLOOKUP(F!B43,E!$B$1:$AK$300,17,FALSE)&lt;&gt;1000000000,VLOOKUP(F!B43,E!$B$1:$AK$300,18,FALSE)&lt;&gt;1000000000),"toetsen",IF(AND(VLOOKUP(F!B43,E!$B$1:$AK$300,17,FALSE)=1000000000,VLOOKUP(F!B43,E!$B$1:$AK$300,18,FALSE)&lt;&gt;1000000000),"toetsen alleen sgw",IF(AND(VLOOKUP(F!B43,E!$B$1:$AK$300,17,FALSE)&lt;&gt;1000000000,VLOOKUP(F!B43,E!$B$1:$AK$300,18,FALSE)=1000000000),"toetsen alleen vw","niet toetsen"))),"")</f>
        <v/>
      </c>
      <c r="R43" s="4" t="str">
        <f>F!BJ43</f>
        <v/>
      </c>
      <c r="S43" s="4" t="str">
        <f>IF($P43="toetsen",toetsen(F!$B43,R43),IF($P43="toetsen alleen sgw",toetsen_alleen_SGW(F!$B43,R43),IF($P43="toetsen alleen vw",toetsen_alleen_vw(F!$B43,R43),"")))</f>
        <v/>
      </c>
      <c r="T43" s="4" t="str">
        <f>F!BM43</f>
        <v/>
      </c>
      <c r="U43" s="4" t="str">
        <f>IF($P43="toetsen",toetsen(F!$B43,T43),IF($P43="toetsen alleen sgw",toetsen_alleen_SGW(F!$B43,T43),IF($P43="toetsen alleen vw",toetsen_alleen_vw(F!$B43,T43),"")))</f>
        <v/>
      </c>
      <c r="V43" s="4" t="str">
        <f>F!BP43</f>
        <v/>
      </c>
      <c r="W43" s="4" t="str">
        <f>IF($P43="toetsen",toetsen(F!$B43,V43),IF($P43="toetsen alleen sgw",toetsen_alleen_SGW(F!$B43,V43),IF($P43="toetsen alleen vw",toetsen_alleen_vw(F!$B43,V43),"")))</f>
        <v/>
      </c>
      <c r="X43" s="4" t="str">
        <f>F!BS43</f>
        <v/>
      </c>
      <c r="Y43" s="4" t="str">
        <f>IF($P43="toetsen",toetsen(F!$B43,X43),IF($P43="toetsen alleen sgw",toetsen_alleen_SGW(F!$B43,X43),IF($P43="toetsen alleen vw",toetsen_alleen_vw(F!$B43,X43),"")))</f>
        <v/>
      </c>
      <c r="Z43" s="4" t="str">
        <f>F!BV43</f>
        <v/>
      </c>
      <c r="AA43" s="4" t="str">
        <f>IF($P43="toetsen",toetsen(F!$B43,Z43),IF($P43="toetsen alleen sgw",toetsen_alleen_SGW(F!$B43,Z43),IF($P43="toetsen alleen vw",toetsen_alleen_vw(F!$B43,Z43),"")))</f>
        <v/>
      </c>
      <c r="AB43" s="4" t="str">
        <f>F!BY43</f>
        <v/>
      </c>
      <c r="AC43" s="4" t="str">
        <f>IF($P43="toetsen",toetsen(F!$B43,AB43),IF($P43="toetsen alleen sgw",toetsen_alleen_SGW(F!$B43,AB43),IF($P43="toetsen alleen vw",toetsen_alleen_vw(F!$B43,AB43),"")))</f>
        <v/>
      </c>
      <c r="AD43" s="5"/>
      <c r="AE43" s="5" t="str">
        <f t="shared" si="0"/>
        <v>--</v>
      </c>
      <c r="AF43" s="5" t="str">
        <f t="shared" si="1"/>
        <v/>
      </c>
      <c r="AG43" s="5" t="str">
        <f t="shared" si="2"/>
        <v>--</v>
      </c>
      <c r="AH43" s="5" t="str">
        <f t="shared" si="3"/>
        <v/>
      </c>
      <c r="AI43" s="5" t="str">
        <f t="shared" si="4"/>
        <v>--</v>
      </c>
      <c r="AJ43" s="5" t="str">
        <f t="shared" si="5"/>
        <v/>
      </c>
      <c r="AK43" s="5" t="str">
        <f t="shared" si="6"/>
        <v>--</v>
      </c>
      <c r="AL43" s="5" t="str">
        <f t="shared" si="7"/>
        <v/>
      </c>
      <c r="AM43" s="5" t="str">
        <f t="shared" si="8"/>
        <v>--</v>
      </c>
      <c r="AN43" s="5" t="str">
        <f t="shared" si="9"/>
        <v/>
      </c>
      <c r="AO43" s="5" t="str">
        <f t="shared" si="10"/>
        <v>--</v>
      </c>
      <c r="AP43" s="5" t="str">
        <f t="shared" si="11"/>
        <v/>
      </c>
      <c r="AS43" s="5" t="str">
        <f t="shared" si="12"/>
        <v>--</v>
      </c>
      <c r="AT43" s="5" t="str">
        <f t="shared" si="13"/>
        <v/>
      </c>
      <c r="AU43" s="5" t="str">
        <f t="shared" si="14"/>
        <v/>
      </c>
      <c r="AV43" s="5" t="str">
        <f t="shared" si="15"/>
        <v>--</v>
      </c>
      <c r="AW43" s="5" t="str">
        <f t="shared" si="16"/>
        <v/>
      </c>
      <c r="AX43" s="5" t="str">
        <f t="shared" si="17"/>
        <v/>
      </c>
      <c r="AY43" s="5" t="str">
        <f t="shared" si="18"/>
        <v>--</v>
      </c>
      <c r="AZ43" s="5" t="str">
        <f t="shared" si="19"/>
        <v/>
      </c>
      <c r="BA43" s="5" t="str">
        <f t="shared" si="20"/>
        <v/>
      </c>
      <c r="BB43" s="5" t="str">
        <f t="shared" si="21"/>
        <v>--</v>
      </c>
      <c r="BC43" s="5" t="str">
        <f t="shared" si="22"/>
        <v/>
      </c>
      <c r="BD43" s="5" t="str">
        <f t="shared" si="23"/>
        <v/>
      </c>
      <c r="BE43" s="5" t="str">
        <f t="shared" si="24"/>
        <v>--</v>
      </c>
      <c r="BF43" s="5" t="str">
        <f t="shared" si="25"/>
        <v/>
      </c>
      <c r="BG43" s="5" t="str">
        <f t="shared" si="26"/>
        <v/>
      </c>
      <c r="BH43" s="5" t="str">
        <f t="shared" si="27"/>
        <v>--</v>
      </c>
      <c r="BI43" s="5" t="str">
        <f t="shared" si="28"/>
        <v/>
      </c>
      <c r="BJ43" s="5" t="str">
        <f t="shared" si="29"/>
        <v/>
      </c>
    </row>
    <row r="44" spans="1:62" x14ac:dyDescent="0.2">
      <c r="A44" s="4" t="str">
        <f>F!A44</f>
        <v>Fluoreen</v>
      </c>
      <c r="B44" s="5" t="str">
        <f>IF(ISNUMBER(F!E44)=FALSE,"--",IF(F!E44=0,"--",F!E44))</f>
        <v>--</v>
      </c>
      <c r="C44" s="5" t="str">
        <f>IF(B44="--","",F!F44)</f>
        <v/>
      </c>
      <c r="D44" s="5" t="str">
        <f>IF(ISNUMBER(F!G44)=FALSE,"--",IF(F!G44=0,"--",F!G44))</f>
        <v>--</v>
      </c>
      <c r="E44" s="5" t="str">
        <f>IF(D44="--","",F!H44)</f>
        <v/>
      </c>
      <c r="F44" s="5" t="str">
        <f>IF(ISNUMBER(F!I44)=FALSE,"--",IF(F!I44=0,"--",F!I44))</f>
        <v>--</v>
      </c>
      <c r="G44" s="5" t="str">
        <f>IF(F44="--","",F!J44)</f>
        <v/>
      </c>
      <c r="H44" s="5" t="str">
        <f>IF(ISNUMBER(F!K44)=FALSE,"--",IF(F!K44=0,"--",F!K44))</f>
        <v>--</v>
      </c>
      <c r="I44" s="5" t="str">
        <f>IF(H44="--","",F!L44)</f>
        <v/>
      </c>
      <c r="J44" s="5" t="str">
        <f>IF(ISNUMBER(F!M44)=FALSE,"--",IF(F!M44=0,"--",F!M44))</f>
        <v>--</v>
      </c>
      <c r="K44" s="5" t="str">
        <f>IF(J44="--","",F!N44)</f>
        <v/>
      </c>
      <c r="L44" s="5" t="str">
        <f>IF(ISNUMBER(F!O44)=FALSE,"--",IF(F!O44=0,"--",F!O44))</f>
        <v>--</v>
      </c>
      <c r="M44" s="5" t="str">
        <f>IF(L44="--","",F!P44)</f>
        <v/>
      </c>
      <c r="O44" s="39"/>
      <c r="P44" s="4" t="str">
        <f>IFERROR(IF(AND(VLOOKUP(F!B44,E!$B$1:$AK$300,17,FALSE)&lt;&gt;1000000000,VLOOKUP(F!B44,E!$B$1:$AK$300,18,FALSE)&lt;&gt;1000000000),"toetsen",IF(AND(VLOOKUP(F!B44,E!$B$1:$AK$300,17,FALSE)=1000000000,VLOOKUP(F!B44,E!$B$1:$AK$300,18,FALSE)&lt;&gt;1000000000),"toetsen alleen sgw",IF(AND(VLOOKUP(F!B44,E!$B$1:$AK$300,17,FALSE)&lt;&gt;1000000000,VLOOKUP(F!B44,E!$B$1:$AK$300,18,FALSE)=1000000000),"toetsen alleen vw","niet toetsen"))),"")</f>
        <v/>
      </c>
      <c r="R44" s="4" t="str">
        <f>F!BJ44</f>
        <v/>
      </c>
      <c r="S44" s="4" t="str">
        <f>IF($P44="toetsen",toetsen(F!$B44,R44),IF($P44="toetsen alleen sgw",toetsen_alleen_SGW(F!$B44,R44),IF($P44="toetsen alleen vw",toetsen_alleen_vw(F!$B44,R44),"")))</f>
        <v/>
      </c>
      <c r="T44" s="4" t="str">
        <f>F!BM44</f>
        <v/>
      </c>
      <c r="U44" s="4" t="str">
        <f>IF($P44="toetsen",toetsen(F!$B44,T44),IF($P44="toetsen alleen sgw",toetsen_alleen_SGW(F!$B44,T44),IF($P44="toetsen alleen vw",toetsen_alleen_vw(F!$B44,T44),"")))</f>
        <v/>
      </c>
      <c r="V44" s="4" t="str">
        <f>F!BP44</f>
        <v/>
      </c>
      <c r="W44" s="4" t="str">
        <f>IF($P44="toetsen",toetsen(F!$B44,V44),IF($P44="toetsen alleen sgw",toetsen_alleen_SGW(F!$B44,V44),IF($P44="toetsen alleen vw",toetsen_alleen_vw(F!$B44,V44),"")))</f>
        <v/>
      </c>
      <c r="X44" s="4" t="str">
        <f>F!BS44</f>
        <v/>
      </c>
      <c r="Y44" s="4" t="str">
        <f>IF($P44="toetsen",toetsen(F!$B44,X44),IF($P44="toetsen alleen sgw",toetsen_alleen_SGW(F!$B44,X44),IF($P44="toetsen alleen vw",toetsen_alleen_vw(F!$B44,X44),"")))</f>
        <v/>
      </c>
      <c r="Z44" s="4" t="str">
        <f>F!BV44</f>
        <v/>
      </c>
      <c r="AA44" s="4" t="str">
        <f>IF($P44="toetsen",toetsen(F!$B44,Z44),IF($P44="toetsen alleen sgw",toetsen_alleen_SGW(F!$B44,Z44),IF($P44="toetsen alleen vw",toetsen_alleen_vw(F!$B44,Z44),"")))</f>
        <v/>
      </c>
      <c r="AB44" s="4" t="str">
        <f>F!BY44</f>
        <v/>
      </c>
      <c r="AC44" s="4" t="str">
        <f>IF($P44="toetsen",toetsen(F!$B44,AB44),IF($P44="toetsen alleen sgw",toetsen_alleen_SGW(F!$B44,AB44),IF($P44="toetsen alleen vw",toetsen_alleen_vw(F!$B44,AB44),"")))</f>
        <v/>
      </c>
      <c r="AD44" s="5"/>
      <c r="AE44" s="5" t="str">
        <f t="shared" si="0"/>
        <v>--</v>
      </c>
      <c r="AF44" s="5" t="str">
        <f t="shared" si="1"/>
        <v/>
      </c>
      <c r="AG44" s="5" t="str">
        <f t="shared" si="2"/>
        <v>--</v>
      </c>
      <c r="AH44" s="5" t="str">
        <f t="shared" si="3"/>
        <v/>
      </c>
      <c r="AI44" s="5" t="str">
        <f t="shared" si="4"/>
        <v>--</v>
      </c>
      <c r="AJ44" s="5" t="str">
        <f t="shared" si="5"/>
        <v/>
      </c>
      <c r="AK44" s="5" t="str">
        <f t="shared" si="6"/>
        <v>--</v>
      </c>
      <c r="AL44" s="5" t="str">
        <f t="shared" si="7"/>
        <v/>
      </c>
      <c r="AM44" s="5" t="str">
        <f t="shared" si="8"/>
        <v>--</v>
      </c>
      <c r="AN44" s="5" t="str">
        <f t="shared" si="9"/>
        <v/>
      </c>
      <c r="AO44" s="5" t="str">
        <f t="shared" si="10"/>
        <v>--</v>
      </c>
      <c r="AP44" s="5" t="str">
        <f t="shared" si="11"/>
        <v/>
      </c>
      <c r="AS44" s="5" t="str">
        <f t="shared" si="12"/>
        <v>--</v>
      </c>
      <c r="AT44" s="5" t="str">
        <f t="shared" si="13"/>
        <v/>
      </c>
      <c r="AU44" s="5" t="str">
        <f t="shared" si="14"/>
        <v/>
      </c>
      <c r="AV44" s="5" t="str">
        <f t="shared" si="15"/>
        <v>--</v>
      </c>
      <c r="AW44" s="5" t="str">
        <f t="shared" si="16"/>
        <v/>
      </c>
      <c r="AX44" s="5" t="str">
        <f t="shared" si="17"/>
        <v/>
      </c>
      <c r="AY44" s="5" t="str">
        <f t="shared" si="18"/>
        <v>--</v>
      </c>
      <c r="AZ44" s="5" t="str">
        <f t="shared" si="19"/>
        <v/>
      </c>
      <c r="BA44" s="5" t="str">
        <f t="shared" si="20"/>
        <v/>
      </c>
      <c r="BB44" s="5" t="str">
        <f t="shared" si="21"/>
        <v>--</v>
      </c>
      <c r="BC44" s="5" t="str">
        <f t="shared" si="22"/>
        <v/>
      </c>
      <c r="BD44" s="5" t="str">
        <f t="shared" si="23"/>
        <v/>
      </c>
      <c r="BE44" s="5" t="str">
        <f t="shared" si="24"/>
        <v>--</v>
      </c>
      <c r="BF44" s="5" t="str">
        <f t="shared" si="25"/>
        <v/>
      </c>
      <c r="BG44" s="5" t="str">
        <f t="shared" si="26"/>
        <v/>
      </c>
      <c r="BH44" s="5" t="str">
        <f t="shared" si="27"/>
        <v>--</v>
      </c>
      <c r="BI44" s="5" t="str">
        <f t="shared" si="28"/>
        <v/>
      </c>
      <c r="BJ44" s="5" t="str">
        <f t="shared" si="29"/>
        <v/>
      </c>
    </row>
    <row r="45" spans="1:62" x14ac:dyDescent="0.2">
      <c r="A45" s="4" t="str">
        <f>F!A45</f>
        <v>Pyreen</v>
      </c>
      <c r="B45" s="5" t="str">
        <f>IF(ISNUMBER(F!E45)=FALSE,"--",IF(F!E45=0,"--",F!E45))</f>
        <v>--</v>
      </c>
      <c r="C45" s="5" t="str">
        <f>IF(B45="--","",F!F45)</f>
        <v/>
      </c>
      <c r="D45" s="5" t="str">
        <f>IF(ISNUMBER(F!G45)=FALSE,"--",IF(F!G45=0,"--",F!G45))</f>
        <v>--</v>
      </c>
      <c r="E45" s="5" t="str">
        <f>IF(D45="--","",F!H45)</f>
        <v/>
      </c>
      <c r="F45" s="5" t="str">
        <f>IF(ISNUMBER(F!I45)=FALSE,"--",IF(F!I45=0,"--",F!I45))</f>
        <v>--</v>
      </c>
      <c r="G45" s="5" t="str">
        <f>IF(F45="--","",F!J45)</f>
        <v/>
      </c>
      <c r="H45" s="5" t="str">
        <f>IF(ISNUMBER(F!K45)=FALSE,"--",IF(F!K45=0,"--",F!K45))</f>
        <v>--</v>
      </c>
      <c r="I45" s="5" t="str">
        <f>IF(H45="--","",F!L45)</f>
        <v/>
      </c>
      <c r="J45" s="5" t="str">
        <f>IF(ISNUMBER(F!M45)=FALSE,"--",IF(F!M45=0,"--",F!M45))</f>
        <v>--</v>
      </c>
      <c r="K45" s="5" t="str">
        <f>IF(J45="--","",F!N45)</f>
        <v/>
      </c>
      <c r="L45" s="5" t="str">
        <f>IF(ISNUMBER(F!O45)=FALSE,"--",IF(F!O45=0,"--",F!O45))</f>
        <v>--</v>
      </c>
      <c r="M45" s="5" t="str">
        <f>IF(L45="--","",F!P45)</f>
        <v/>
      </c>
      <c r="O45" s="39"/>
      <c r="P45" s="4" t="str">
        <f>IFERROR(IF(AND(VLOOKUP(F!B45,E!$B$1:$AK$300,17,FALSE)&lt;&gt;1000000000,VLOOKUP(F!B45,E!$B$1:$AK$300,18,FALSE)&lt;&gt;1000000000),"toetsen",IF(AND(VLOOKUP(F!B45,E!$B$1:$AK$300,17,FALSE)=1000000000,VLOOKUP(F!B45,E!$B$1:$AK$300,18,FALSE)&lt;&gt;1000000000),"toetsen alleen sgw",IF(AND(VLOOKUP(F!B45,E!$B$1:$AK$300,17,FALSE)&lt;&gt;1000000000,VLOOKUP(F!B45,E!$B$1:$AK$300,18,FALSE)=1000000000),"toetsen alleen vw","niet toetsen"))),"")</f>
        <v/>
      </c>
      <c r="R45" s="4" t="str">
        <f>F!BJ45</f>
        <v/>
      </c>
      <c r="S45" s="4" t="str">
        <f>IF($P45="toetsen",toetsen(F!$B45,R45),IF($P45="toetsen alleen sgw",toetsen_alleen_SGW(F!$B45,R45),IF($P45="toetsen alleen vw",toetsen_alleen_vw(F!$B45,R45),"")))</f>
        <v/>
      </c>
      <c r="T45" s="4" t="str">
        <f>F!BM45</f>
        <v/>
      </c>
      <c r="U45" s="4" t="str">
        <f>IF($P45="toetsen",toetsen(F!$B45,T45),IF($P45="toetsen alleen sgw",toetsen_alleen_SGW(F!$B45,T45),IF($P45="toetsen alleen vw",toetsen_alleen_vw(F!$B45,T45),"")))</f>
        <v/>
      </c>
      <c r="V45" s="4" t="str">
        <f>F!BP45</f>
        <v/>
      </c>
      <c r="W45" s="4" t="str">
        <f>IF($P45="toetsen",toetsen(F!$B45,V45),IF($P45="toetsen alleen sgw",toetsen_alleen_SGW(F!$B45,V45),IF($P45="toetsen alleen vw",toetsen_alleen_vw(F!$B45,V45),"")))</f>
        <v/>
      </c>
      <c r="X45" s="4" t="str">
        <f>F!BS45</f>
        <v/>
      </c>
      <c r="Y45" s="4" t="str">
        <f>IF($P45="toetsen",toetsen(F!$B45,X45),IF($P45="toetsen alleen sgw",toetsen_alleen_SGW(F!$B45,X45),IF($P45="toetsen alleen vw",toetsen_alleen_vw(F!$B45,X45),"")))</f>
        <v/>
      </c>
      <c r="Z45" s="4" t="str">
        <f>F!BV45</f>
        <v/>
      </c>
      <c r="AA45" s="4" t="str">
        <f>IF($P45="toetsen",toetsen(F!$B45,Z45),IF($P45="toetsen alleen sgw",toetsen_alleen_SGW(F!$B45,Z45),IF($P45="toetsen alleen vw",toetsen_alleen_vw(F!$B45,Z45),"")))</f>
        <v/>
      </c>
      <c r="AB45" s="4" t="str">
        <f>F!BY45</f>
        <v/>
      </c>
      <c r="AC45" s="4" t="str">
        <f>IF($P45="toetsen",toetsen(F!$B45,AB45),IF($P45="toetsen alleen sgw",toetsen_alleen_SGW(F!$B45,AB45),IF($P45="toetsen alleen vw",toetsen_alleen_vw(F!$B45,AB45),"")))</f>
        <v/>
      </c>
      <c r="AD45" s="5"/>
      <c r="AE45" s="5" t="str">
        <f t="shared" si="0"/>
        <v>--</v>
      </c>
      <c r="AF45" s="5" t="str">
        <f t="shared" si="1"/>
        <v/>
      </c>
      <c r="AG45" s="5" t="str">
        <f t="shared" si="2"/>
        <v>--</v>
      </c>
      <c r="AH45" s="5" t="str">
        <f t="shared" si="3"/>
        <v/>
      </c>
      <c r="AI45" s="5" t="str">
        <f t="shared" si="4"/>
        <v>--</v>
      </c>
      <c r="AJ45" s="5" t="str">
        <f t="shared" si="5"/>
        <v/>
      </c>
      <c r="AK45" s="5" t="str">
        <f t="shared" si="6"/>
        <v>--</v>
      </c>
      <c r="AL45" s="5" t="str">
        <f t="shared" si="7"/>
        <v/>
      </c>
      <c r="AM45" s="5" t="str">
        <f t="shared" si="8"/>
        <v>--</v>
      </c>
      <c r="AN45" s="5" t="str">
        <f t="shared" si="9"/>
        <v/>
      </c>
      <c r="AO45" s="5" t="str">
        <f t="shared" si="10"/>
        <v>--</v>
      </c>
      <c r="AP45" s="5" t="str">
        <f t="shared" si="11"/>
        <v/>
      </c>
      <c r="AS45" s="5" t="str">
        <f t="shared" si="12"/>
        <v>--</v>
      </c>
      <c r="AT45" s="5" t="str">
        <f t="shared" si="13"/>
        <v/>
      </c>
      <c r="AU45" s="5" t="str">
        <f t="shared" si="14"/>
        <v/>
      </c>
      <c r="AV45" s="5" t="str">
        <f t="shared" si="15"/>
        <v>--</v>
      </c>
      <c r="AW45" s="5" t="str">
        <f t="shared" si="16"/>
        <v/>
      </c>
      <c r="AX45" s="5" t="str">
        <f t="shared" si="17"/>
        <v/>
      </c>
      <c r="AY45" s="5" t="str">
        <f t="shared" si="18"/>
        <v>--</v>
      </c>
      <c r="AZ45" s="5" t="str">
        <f t="shared" si="19"/>
        <v/>
      </c>
      <c r="BA45" s="5" t="str">
        <f t="shared" si="20"/>
        <v/>
      </c>
      <c r="BB45" s="5" t="str">
        <f t="shared" si="21"/>
        <v>--</v>
      </c>
      <c r="BC45" s="5" t="str">
        <f t="shared" si="22"/>
        <v/>
      </c>
      <c r="BD45" s="5" t="str">
        <f t="shared" si="23"/>
        <v/>
      </c>
      <c r="BE45" s="5" t="str">
        <f t="shared" si="24"/>
        <v>--</v>
      </c>
      <c r="BF45" s="5" t="str">
        <f t="shared" si="25"/>
        <v/>
      </c>
      <c r="BG45" s="5" t="str">
        <f t="shared" si="26"/>
        <v/>
      </c>
      <c r="BH45" s="5" t="str">
        <f t="shared" si="27"/>
        <v>--</v>
      </c>
      <c r="BI45" s="5" t="str">
        <f t="shared" si="28"/>
        <v/>
      </c>
      <c r="BJ45" s="5" t="str">
        <f t="shared" si="29"/>
        <v/>
      </c>
    </row>
    <row r="46" spans="1:62" x14ac:dyDescent="0.2">
      <c r="A46" s="4" t="str">
        <f>F!A46</f>
        <v>Benzo(b)fluoranteen</v>
      </c>
      <c r="B46" s="5" t="str">
        <f>IF(ISNUMBER(F!E46)=FALSE,"--",IF(F!E46=0,"--",F!E46))</f>
        <v>--</v>
      </c>
      <c r="C46" s="5" t="str">
        <f>IF(B46="--","",F!F46)</f>
        <v/>
      </c>
      <c r="D46" s="5" t="str">
        <f>IF(ISNUMBER(F!G46)=FALSE,"--",IF(F!G46=0,"--",F!G46))</f>
        <v>--</v>
      </c>
      <c r="E46" s="5" t="str">
        <f>IF(D46="--","",F!H46)</f>
        <v/>
      </c>
      <c r="F46" s="5" t="str">
        <f>IF(ISNUMBER(F!I46)=FALSE,"--",IF(F!I46=0,"--",F!I46))</f>
        <v>--</v>
      </c>
      <c r="G46" s="5" t="str">
        <f>IF(F46="--","",F!J46)</f>
        <v/>
      </c>
      <c r="H46" s="5" t="str">
        <f>IF(ISNUMBER(F!K46)=FALSE,"--",IF(F!K46=0,"--",F!K46))</f>
        <v>--</v>
      </c>
      <c r="I46" s="5" t="str">
        <f>IF(H46="--","",F!L46)</f>
        <v/>
      </c>
      <c r="J46" s="5" t="str">
        <f>IF(ISNUMBER(F!M46)=FALSE,"--",IF(F!M46=0,"--",F!M46))</f>
        <v>--</v>
      </c>
      <c r="K46" s="5" t="str">
        <f>IF(J46="--","",F!N46)</f>
        <v/>
      </c>
      <c r="L46" s="5" t="str">
        <f>IF(ISNUMBER(F!O46)=FALSE,"--",IF(F!O46=0,"--",F!O46))</f>
        <v>--</v>
      </c>
      <c r="M46" s="5" t="str">
        <f>IF(L46="--","",F!P46)</f>
        <v/>
      </c>
      <c r="O46" s="39"/>
      <c r="P46" s="4" t="str">
        <f>IFERROR(IF(AND(VLOOKUP(F!B46,E!$B$1:$AK$300,17,FALSE)&lt;&gt;1000000000,VLOOKUP(F!B46,E!$B$1:$AK$300,18,FALSE)&lt;&gt;1000000000),"toetsen",IF(AND(VLOOKUP(F!B46,E!$B$1:$AK$300,17,FALSE)=1000000000,VLOOKUP(F!B46,E!$B$1:$AK$300,18,FALSE)&lt;&gt;1000000000),"toetsen alleen sgw",IF(AND(VLOOKUP(F!B46,E!$B$1:$AK$300,17,FALSE)&lt;&gt;1000000000,VLOOKUP(F!B46,E!$B$1:$AK$300,18,FALSE)=1000000000),"toetsen alleen vw","niet toetsen"))),"")</f>
        <v/>
      </c>
      <c r="R46" s="4" t="str">
        <f>F!BJ46</f>
        <v/>
      </c>
      <c r="S46" s="4" t="str">
        <f>IF($P46="toetsen",toetsen(F!$B46,R46),IF($P46="toetsen alleen sgw",toetsen_alleen_SGW(F!$B46,R46),IF($P46="toetsen alleen vw",toetsen_alleen_vw(F!$B46,R46),"")))</f>
        <v/>
      </c>
      <c r="T46" s="4" t="str">
        <f>F!BM46</f>
        <v/>
      </c>
      <c r="U46" s="4" t="str">
        <f>IF($P46="toetsen",toetsen(F!$B46,T46),IF($P46="toetsen alleen sgw",toetsen_alleen_SGW(F!$B46,T46),IF($P46="toetsen alleen vw",toetsen_alleen_vw(F!$B46,T46),"")))</f>
        <v/>
      </c>
      <c r="V46" s="4" t="str">
        <f>F!BP46</f>
        <v/>
      </c>
      <c r="W46" s="4" t="str">
        <f>IF($P46="toetsen",toetsen(F!$B46,V46),IF($P46="toetsen alleen sgw",toetsen_alleen_SGW(F!$B46,V46),IF($P46="toetsen alleen vw",toetsen_alleen_vw(F!$B46,V46),"")))</f>
        <v/>
      </c>
      <c r="X46" s="4" t="str">
        <f>F!BS46</f>
        <v/>
      </c>
      <c r="Y46" s="4" t="str">
        <f>IF($P46="toetsen",toetsen(F!$B46,X46),IF($P46="toetsen alleen sgw",toetsen_alleen_SGW(F!$B46,X46),IF($P46="toetsen alleen vw",toetsen_alleen_vw(F!$B46,X46),"")))</f>
        <v/>
      </c>
      <c r="Z46" s="4" t="str">
        <f>F!BV46</f>
        <v/>
      </c>
      <c r="AA46" s="4" t="str">
        <f>IF($P46="toetsen",toetsen(F!$B46,Z46),IF($P46="toetsen alleen sgw",toetsen_alleen_SGW(F!$B46,Z46),IF($P46="toetsen alleen vw",toetsen_alleen_vw(F!$B46,Z46),"")))</f>
        <v/>
      </c>
      <c r="AB46" s="4" t="str">
        <f>F!BY46</f>
        <v/>
      </c>
      <c r="AC46" s="4" t="str">
        <f>IF($P46="toetsen",toetsen(F!$B46,AB46),IF($P46="toetsen alleen sgw",toetsen_alleen_SGW(F!$B46,AB46),IF($P46="toetsen alleen vw",toetsen_alleen_vw(F!$B46,AB46),"")))</f>
        <v/>
      </c>
      <c r="AD46" s="5"/>
      <c r="AE46" s="5" t="str">
        <f t="shared" si="0"/>
        <v>--</v>
      </c>
      <c r="AF46" s="5" t="str">
        <f t="shared" si="1"/>
        <v/>
      </c>
      <c r="AG46" s="5" t="str">
        <f t="shared" si="2"/>
        <v>--</v>
      </c>
      <c r="AH46" s="5" t="str">
        <f t="shared" si="3"/>
        <v/>
      </c>
      <c r="AI46" s="5" t="str">
        <f t="shared" si="4"/>
        <v>--</v>
      </c>
      <c r="AJ46" s="5" t="str">
        <f t="shared" si="5"/>
        <v/>
      </c>
      <c r="AK46" s="5" t="str">
        <f t="shared" si="6"/>
        <v>--</v>
      </c>
      <c r="AL46" s="5" t="str">
        <f t="shared" si="7"/>
        <v/>
      </c>
      <c r="AM46" s="5" t="str">
        <f t="shared" si="8"/>
        <v>--</v>
      </c>
      <c r="AN46" s="5" t="str">
        <f t="shared" si="9"/>
        <v/>
      </c>
      <c r="AO46" s="5" t="str">
        <f t="shared" si="10"/>
        <v>--</v>
      </c>
      <c r="AP46" s="5" t="str">
        <f t="shared" si="11"/>
        <v/>
      </c>
      <c r="AS46" s="5" t="str">
        <f t="shared" si="12"/>
        <v>--</v>
      </c>
      <c r="AT46" s="5" t="str">
        <f t="shared" si="13"/>
        <v/>
      </c>
      <c r="AU46" s="5" t="str">
        <f t="shared" si="14"/>
        <v/>
      </c>
      <c r="AV46" s="5" t="str">
        <f t="shared" si="15"/>
        <v>--</v>
      </c>
      <c r="AW46" s="5" t="str">
        <f t="shared" si="16"/>
        <v/>
      </c>
      <c r="AX46" s="5" t="str">
        <f t="shared" si="17"/>
        <v/>
      </c>
      <c r="AY46" s="5" t="str">
        <f t="shared" si="18"/>
        <v>--</v>
      </c>
      <c r="AZ46" s="5" t="str">
        <f t="shared" si="19"/>
        <v/>
      </c>
      <c r="BA46" s="5" t="str">
        <f t="shared" si="20"/>
        <v/>
      </c>
      <c r="BB46" s="5" t="str">
        <f t="shared" si="21"/>
        <v>--</v>
      </c>
      <c r="BC46" s="5" t="str">
        <f t="shared" si="22"/>
        <v/>
      </c>
      <c r="BD46" s="5" t="str">
        <f t="shared" si="23"/>
        <v/>
      </c>
      <c r="BE46" s="5" t="str">
        <f t="shared" si="24"/>
        <v>--</v>
      </c>
      <c r="BF46" s="5" t="str">
        <f t="shared" si="25"/>
        <v/>
      </c>
      <c r="BG46" s="5" t="str">
        <f t="shared" si="26"/>
        <v/>
      </c>
      <c r="BH46" s="5" t="str">
        <f t="shared" si="27"/>
        <v>--</v>
      </c>
      <c r="BI46" s="5" t="str">
        <f t="shared" si="28"/>
        <v/>
      </c>
      <c r="BJ46" s="5" t="str">
        <f t="shared" si="29"/>
        <v/>
      </c>
    </row>
    <row r="47" spans="1:62" x14ac:dyDescent="0.2">
      <c r="A47" s="4" t="str">
        <f>F!A47</f>
        <v>Dibenz(a,h)antraceen</v>
      </c>
      <c r="B47" s="5" t="str">
        <f>IF(ISNUMBER(F!E47)=FALSE,"--",IF(F!E47=0,"--",F!E47))</f>
        <v>--</v>
      </c>
      <c r="C47" s="5" t="str">
        <f>IF(B47="--","",F!F47)</f>
        <v/>
      </c>
      <c r="D47" s="5" t="str">
        <f>IF(ISNUMBER(F!G47)=FALSE,"--",IF(F!G47=0,"--",F!G47))</f>
        <v>--</v>
      </c>
      <c r="E47" s="5" t="str">
        <f>IF(D47="--","",F!H47)</f>
        <v/>
      </c>
      <c r="F47" s="5" t="str">
        <f>IF(ISNUMBER(F!I47)=FALSE,"--",IF(F!I47=0,"--",F!I47))</f>
        <v>--</v>
      </c>
      <c r="G47" s="5" t="str">
        <f>IF(F47="--","",F!J47)</f>
        <v/>
      </c>
      <c r="H47" s="5" t="str">
        <f>IF(ISNUMBER(F!K47)=FALSE,"--",IF(F!K47=0,"--",F!K47))</f>
        <v>--</v>
      </c>
      <c r="I47" s="5" t="str">
        <f>IF(H47="--","",F!L47)</f>
        <v/>
      </c>
      <c r="J47" s="5" t="str">
        <f>IF(ISNUMBER(F!M47)=FALSE,"--",IF(F!M47=0,"--",F!M47))</f>
        <v>--</v>
      </c>
      <c r="K47" s="5" t="str">
        <f>IF(J47="--","",F!N47)</f>
        <v/>
      </c>
      <c r="L47" s="5" t="str">
        <f>IF(ISNUMBER(F!O47)=FALSE,"--",IF(F!O47=0,"--",F!O47))</f>
        <v>--</v>
      </c>
      <c r="M47" s="5" t="str">
        <f>IF(L47="--","",F!P47)</f>
        <v/>
      </c>
      <c r="O47" s="39"/>
      <c r="P47" s="4" t="str">
        <f>IFERROR(IF(AND(VLOOKUP(F!B47,E!$B$1:$AK$300,17,FALSE)&lt;&gt;1000000000,VLOOKUP(F!B47,E!$B$1:$AK$300,18,FALSE)&lt;&gt;1000000000),"toetsen",IF(AND(VLOOKUP(F!B47,E!$B$1:$AK$300,17,FALSE)=1000000000,VLOOKUP(F!B47,E!$B$1:$AK$300,18,FALSE)&lt;&gt;1000000000),"toetsen alleen sgw",IF(AND(VLOOKUP(F!B47,E!$B$1:$AK$300,17,FALSE)&lt;&gt;1000000000,VLOOKUP(F!B47,E!$B$1:$AK$300,18,FALSE)=1000000000),"toetsen alleen vw","niet toetsen"))),"")</f>
        <v/>
      </c>
      <c r="R47" s="4" t="str">
        <f>F!BJ47</f>
        <v/>
      </c>
      <c r="S47" s="4" t="str">
        <f>IF($P47="toetsen",toetsen(F!$B47,R47),IF($P47="toetsen alleen sgw",toetsen_alleen_SGW(F!$B47,R47),IF($P47="toetsen alleen vw",toetsen_alleen_vw(F!$B47,R47),"")))</f>
        <v/>
      </c>
      <c r="T47" s="4" t="str">
        <f>F!BM47</f>
        <v/>
      </c>
      <c r="U47" s="4" t="str">
        <f>IF($P47="toetsen",toetsen(F!$B47,T47),IF($P47="toetsen alleen sgw",toetsen_alleen_SGW(F!$B47,T47),IF($P47="toetsen alleen vw",toetsen_alleen_vw(F!$B47,T47),"")))</f>
        <v/>
      </c>
      <c r="V47" s="4" t="str">
        <f>F!BP47</f>
        <v/>
      </c>
      <c r="W47" s="4" t="str">
        <f>IF($P47="toetsen",toetsen(F!$B47,V47),IF($P47="toetsen alleen sgw",toetsen_alleen_SGW(F!$B47,V47),IF($P47="toetsen alleen vw",toetsen_alleen_vw(F!$B47,V47),"")))</f>
        <v/>
      </c>
      <c r="X47" s="4" t="str">
        <f>F!BS47</f>
        <v/>
      </c>
      <c r="Y47" s="4" t="str">
        <f>IF($P47="toetsen",toetsen(F!$B47,X47),IF($P47="toetsen alleen sgw",toetsen_alleen_SGW(F!$B47,X47),IF($P47="toetsen alleen vw",toetsen_alleen_vw(F!$B47,X47),"")))</f>
        <v/>
      </c>
      <c r="Z47" s="4" t="str">
        <f>F!BV47</f>
        <v/>
      </c>
      <c r="AA47" s="4" t="str">
        <f>IF($P47="toetsen",toetsen(F!$B47,Z47),IF($P47="toetsen alleen sgw",toetsen_alleen_SGW(F!$B47,Z47),IF($P47="toetsen alleen vw",toetsen_alleen_vw(F!$B47,Z47),"")))</f>
        <v/>
      </c>
      <c r="AB47" s="4" t="str">
        <f>F!BY47</f>
        <v/>
      </c>
      <c r="AC47" s="4" t="str">
        <f>IF($P47="toetsen",toetsen(F!$B47,AB47),IF($P47="toetsen alleen sgw",toetsen_alleen_SGW(F!$B47,AB47),IF($P47="toetsen alleen vw",toetsen_alleen_vw(F!$B47,AB47),"")))</f>
        <v/>
      </c>
      <c r="AD47" s="5"/>
      <c r="AE47" s="5" t="str">
        <f t="shared" si="0"/>
        <v>--</v>
      </c>
      <c r="AF47" s="5" t="str">
        <f t="shared" si="1"/>
        <v/>
      </c>
      <c r="AG47" s="5" t="str">
        <f t="shared" si="2"/>
        <v>--</v>
      </c>
      <c r="AH47" s="5" t="str">
        <f t="shared" si="3"/>
        <v/>
      </c>
      <c r="AI47" s="5" t="str">
        <f t="shared" si="4"/>
        <v>--</v>
      </c>
      <c r="AJ47" s="5" t="str">
        <f t="shared" si="5"/>
        <v/>
      </c>
      <c r="AK47" s="5" t="str">
        <f t="shared" si="6"/>
        <v>--</v>
      </c>
      <c r="AL47" s="5" t="str">
        <f t="shared" si="7"/>
        <v/>
      </c>
      <c r="AM47" s="5" t="str">
        <f t="shared" si="8"/>
        <v>--</v>
      </c>
      <c r="AN47" s="5" t="str">
        <f t="shared" si="9"/>
        <v/>
      </c>
      <c r="AO47" s="5" t="str">
        <f t="shared" si="10"/>
        <v>--</v>
      </c>
      <c r="AP47" s="5" t="str">
        <f t="shared" si="11"/>
        <v/>
      </c>
      <c r="AS47" s="5" t="str">
        <f t="shared" si="12"/>
        <v>--</v>
      </c>
      <c r="AT47" s="5" t="str">
        <f t="shared" si="13"/>
        <v/>
      </c>
      <c r="AU47" s="5" t="str">
        <f t="shared" si="14"/>
        <v/>
      </c>
      <c r="AV47" s="5" t="str">
        <f t="shared" si="15"/>
        <v>--</v>
      </c>
      <c r="AW47" s="5" t="str">
        <f t="shared" si="16"/>
        <v/>
      </c>
      <c r="AX47" s="5" t="str">
        <f t="shared" si="17"/>
        <v/>
      </c>
      <c r="AY47" s="5" t="str">
        <f t="shared" si="18"/>
        <v>--</v>
      </c>
      <c r="AZ47" s="5" t="str">
        <f t="shared" si="19"/>
        <v/>
      </c>
      <c r="BA47" s="5" t="str">
        <f t="shared" si="20"/>
        <v/>
      </c>
      <c r="BB47" s="5" t="str">
        <f t="shared" si="21"/>
        <v>--</v>
      </c>
      <c r="BC47" s="5" t="str">
        <f t="shared" si="22"/>
        <v/>
      </c>
      <c r="BD47" s="5" t="str">
        <f t="shared" si="23"/>
        <v/>
      </c>
      <c r="BE47" s="5" t="str">
        <f t="shared" si="24"/>
        <v>--</v>
      </c>
      <c r="BF47" s="5" t="str">
        <f t="shared" si="25"/>
        <v/>
      </c>
      <c r="BG47" s="5" t="str">
        <f t="shared" si="26"/>
        <v/>
      </c>
      <c r="BH47" s="5" t="str">
        <f t="shared" si="27"/>
        <v>--</v>
      </c>
      <c r="BI47" s="5" t="str">
        <f t="shared" si="28"/>
        <v/>
      </c>
      <c r="BJ47" s="5" t="str">
        <f t="shared" si="29"/>
        <v/>
      </c>
    </row>
    <row r="48" spans="1:62" x14ac:dyDescent="0.2">
      <c r="A48" s="4" t="str">
        <f>F!A48</f>
        <v>PAK 10 van VROM</v>
      </c>
      <c r="B48" s="5" t="str">
        <f>IF(ISNUMBER(F!E48)=FALSE,"--",IF(F!E48=0,"--",F!E48))</f>
        <v>--</v>
      </c>
      <c r="C48" s="5" t="str">
        <f>IF(B48="--","",F!F48)</f>
        <v/>
      </c>
      <c r="D48" s="5" t="str">
        <f>IF(ISNUMBER(F!G48)=FALSE,"--",IF(F!G48=0,"--",F!G48))</f>
        <v>--</v>
      </c>
      <c r="E48" s="5" t="str">
        <f>IF(D48="--","",F!H48)</f>
        <v/>
      </c>
      <c r="F48" s="5" t="str">
        <f>IF(ISNUMBER(F!I48)=FALSE,"--",IF(F!I48=0,"--",F!I48))</f>
        <v>--</v>
      </c>
      <c r="G48" s="5" t="str">
        <f>IF(F48="--","",F!J48)</f>
        <v/>
      </c>
      <c r="H48" s="5" t="str">
        <f>IF(ISNUMBER(F!K48)=FALSE,"--",IF(F!K48=0,"--",F!K48))</f>
        <v>--</v>
      </c>
      <c r="I48" s="5" t="str">
        <f>IF(H48="--","",F!L48)</f>
        <v/>
      </c>
      <c r="J48" s="5" t="str">
        <f>IF(ISNUMBER(F!M48)=FALSE,"--",IF(F!M48=0,"--",F!M48))</f>
        <v>--</v>
      </c>
      <c r="K48" s="5" t="str">
        <f>IF(J48="--","",F!N48)</f>
        <v/>
      </c>
      <c r="L48" s="5" t="str">
        <f>IF(ISNUMBER(F!O48)=FALSE,"--",IF(F!O48=0,"--",F!O48))</f>
        <v>--</v>
      </c>
      <c r="M48" s="5" t="str">
        <f>IF(L48="--","",F!P48)</f>
        <v/>
      </c>
      <c r="O48" s="39"/>
      <c r="P48" s="4" t="str">
        <f>IFERROR(IF(AND(VLOOKUP(F!B48,E!$B$1:$AK$300,17,FALSE)&lt;&gt;1000000000,VLOOKUP(F!B48,E!$B$1:$AK$300,18,FALSE)&lt;&gt;1000000000),"toetsen",IF(AND(VLOOKUP(F!B48,E!$B$1:$AK$300,17,FALSE)=1000000000,VLOOKUP(F!B48,E!$B$1:$AK$300,18,FALSE)&lt;&gt;1000000000),"toetsen alleen sgw",IF(AND(VLOOKUP(F!B48,E!$B$1:$AK$300,17,FALSE)&lt;&gt;1000000000,VLOOKUP(F!B48,E!$B$1:$AK$300,18,FALSE)=1000000000),"toetsen alleen vw","niet toetsen"))),"")</f>
        <v>niet toetsen</v>
      </c>
      <c r="R48" s="4">
        <f>F!BJ48</f>
        <v>-1</v>
      </c>
      <c r="S48" s="4" t="str">
        <f>IF($P48="toetsen",toetsen(F!$B48,R48),IF($P48="toetsen alleen sgw",toetsen_alleen_SGW(F!$B48,R48),IF($P48="toetsen alleen vw",toetsen_alleen_vw(F!$B48,R48),"")))</f>
        <v/>
      </c>
      <c r="T48" s="4">
        <f>F!BM48</f>
        <v>-1</v>
      </c>
      <c r="U48" s="4" t="str">
        <f>IF($P48="toetsen",toetsen(F!$B48,T48),IF($P48="toetsen alleen sgw",toetsen_alleen_SGW(F!$B48,T48),IF($P48="toetsen alleen vw",toetsen_alleen_vw(F!$B48,T48),"")))</f>
        <v/>
      </c>
      <c r="V48" s="4">
        <f>F!BP48</f>
        <v>-1</v>
      </c>
      <c r="W48" s="4" t="str">
        <f>IF($P48="toetsen",toetsen(F!$B48,V48),IF($P48="toetsen alleen sgw",toetsen_alleen_SGW(F!$B48,V48),IF($P48="toetsen alleen vw",toetsen_alleen_vw(F!$B48,V48),"")))</f>
        <v/>
      </c>
      <c r="X48" s="4">
        <f>F!BS48</f>
        <v>-1</v>
      </c>
      <c r="Y48" s="4" t="str">
        <f>IF($P48="toetsen",toetsen(F!$B48,X48),IF($P48="toetsen alleen sgw",toetsen_alleen_SGW(F!$B48,X48),IF($P48="toetsen alleen vw",toetsen_alleen_vw(F!$B48,X48),"")))</f>
        <v/>
      </c>
      <c r="Z48" s="4">
        <f>F!BV48</f>
        <v>-1</v>
      </c>
      <c r="AA48" s="4" t="str">
        <f>IF($P48="toetsen",toetsen(F!$B48,Z48),IF($P48="toetsen alleen sgw",toetsen_alleen_SGW(F!$B48,Z48),IF($P48="toetsen alleen vw",toetsen_alleen_vw(F!$B48,Z48),"")))</f>
        <v/>
      </c>
      <c r="AB48" s="4">
        <f>F!BY48</f>
        <v>-1</v>
      </c>
      <c r="AC48" s="4" t="str">
        <f>IF($P48="toetsen",toetsen(F!$B48,AB48),IF($P48="toetsen alleen sgw",toetsen_alleen_SGW(F!$B48,AB48),IF($P48="toetsen alleen vw",toetsen_alleen_vw(F!$B48,AB48),"")))</f>
        <v/>
      </c>
      <c r="AD48" s="5"/>
      <c r="AE48" s="5" t="str">
        <f t="shared" si="0"/>
        <v>--</v>
      </c>
      <c r="AF48" s="5" t="str">
        <f t="shared" si="1"/>
        <v/>
      </c>
      <c r="AG48" s="5" t="str">
        <f t="shared" si="2"/>
        <v>--</v>
      </c>
      <c r="AH48" s="5" t="str">
        <f t="shared" si="3"/>
        <v/>
      </c>
      <c r="AI48" s="5" t="str">
        <f t="shared" si="4"/>
        <v>--</v>
      </c>
      <c r="AJ48" s="5" t="str">
        <f t="shared" si="5"/>
        <v/>
      </c>
      <c r="AK48" s="5" t="str">
        <f t="shared" si="6"/>
        <v>--</v>
      </c>
      <c r="AL48" s="5" t="str">
        <f t="shared" si="7"/>
        <v/>
      </c>
      <c r="AM48" s="5" t="str">
        <f t="shared" si="8"/>
        <v>--</v>
      </c>
      <c r="AN48" s="5" t="str">
        <f t="shared" si="9"/>
        <v/>
      </c>
      <c r="AO48" s="5" t="str">
        <f t="shared" si="10"/>
        <v>--</v>
      </c>
      <c r="AP48" s="5" t="str">
        <f t="shared" si="11"/>
        <v/>
      </c>
      <c r="AS48" s="5" t="str">
        <f t="shared" si="12"/>
        <v>--</v>
      </c>
      <c r="AT48" s="5" t="str">
        <f t="shared" si="13"/>
        <v/>
      </c>
      <c r="AU48" s="5" t="str">
        <f t="shared" si="14"/>
        <v/>
      </c>
      <c r="AV48" s="5" t="str">
        <f t="shared" si="15"/>
        <v>--</v>
      </c>
      <c r="AW48" s="5" t="str">
        <f t="shared" si="16"/>
        <v/>
      </c>
      <c r="AX48" s="5" t="str">
        <f t="shared" si="17"/>
        <v/>
      </c>
      <c r="AY48" s="5" t="str">
        <f t="shared" si="18"/>
        <v>--</v>
      </c>
      <c r="AZ48" s="5" t="str">
        <f t="shared" si="19"/>
        <v/>
      </c>
      <c r="BA48" s="5" t="str">
        <f t="shared" si="20"/>
        <v/>
      </c>
      <c r="BB48" s="5" t="str">
        <f t="shared" si="21"/>
        <v>--</v>
      </c>
      <c r="BC48" s="5" t="str">
        <f t="shared" si="22"/>
        <v/>
      </c>
      <c r="BD48" s="5" t="str">
        <f t="shared" si="23"/>
        <v/>
      </c>
      <c r="BE48" s="5" t="str">
        <f t="shared" si="24"/>
        <v>--</v>
      </c>
      <c r="BF48" s="5" t="str">
        <f t="shared" si="25"/>
        <v/>
      </c>
      <c r="BG48" s="5" t="str">
        <f t="shared" si="26"/>
        <v/>
      </c>
      <c r="BH48" s="5" t="str">
        <f t="shared" si="27"/>
        <v>--</v>
      </c>
      <c r="BI48" s="5" t="str">
        <f t="shared" si="28"/>
        <v/>
      </c>
      <c r="BJ48" s="5" t="str">
        <f t="shared" si="29"/>
        <v/>
      </c>
    </row>
    <row r="49" spans="1:62" x14ac:dyDescent="0.2">
      <c r="A49" s="4" t="str">
        <f>F!A49</f>
        <v>PCB 28</v>
      </c>
      <c r="B49" s="5" t="str">
        <f>IF(ISNUMBER(F!E49)=FALSE,"--",IF(F!E49=0,"--",F!E49))</f>
        <v>--</v>
      </c>
      <c r="C49" s="5" t="str">
        <f>IF(B49="--","",F!F49)</f>
        <v/>
      </c>
      <c r="D49" s="5" t="str">
        <f>IF(ISNUMBER(F!G49)=FALSE,"--",IF(F!G49=0,"--",F!G49))</f>
        <v>--</v>
      </c>
      <c r="E49" s="5" t="str">
        <f>IF(D49="--","",F!H49)</f>
        <v/>
      </c>
      <c r="F49" s="5" t="str">
        <f>IF(ISNUMBER(F!I49)=FALSE,"--",IF(F!I49=0,"--",F!I49))</f>
        <v>--</v>
      </c>
      <c r="G49" s="5" t="str">
        <f>IF(F49="--","",F!J49)</f>
        <v/>
      </c>
      <c r="H49" s="5" t="str">
        <f>IF(ISNUMBER(F!K49)=FALSE,"--",IF(F!K49=0,"--",F!K49))</f>
        <v>--</v>
      </c>
      <c r="I49" s="5" t="str">
        <f>IF(H49="--","",F!L49)</f>
        <v/>
      </c>
      <c r="J49" s="5" t="str">
        <f>IF(ISNUMBER(F!M49)=FALSE,"--",IF(F!M49=0,"--",F!M49))</f>
        <v>--</v>
      </c>
      <c r="K49" s="5" t="str">
        <f>IF(J49="--","",F!N49)</f>
        <v/>
      </c>
      <c r="L49" s="5" t="str">
        <f>IF(ISNUMBER(F!O49)=FALSE,"--",IF(F!O49=0,"--",F!O49))</f>
        <v>--</v>
      </c>
      <c r="M49" s="5" t="str">
        <f>IF(L49="--","",F!P49)</f>
        <v/>
      </c>
      <c r="O49" s="39"/>
      <c r="P49" s="4" t="str">
        <f>IFERROR(IF(AND(VLOOKUP(F!B49,E!$B$1:$AK$300,17,FALSE)&lt;&gt;1000000000,VLOOKUP(F!B49,E!$B$1:$AK$300,18,FALSE)&lt;&gt;1000000000),"toetsen",IF(AND(VLOOKUP(F!B49,E!$B$1:$AK$300,17,FALSE)=1000000000,VLOOKUP(F!B49,E!$B$1:$AK$300,18,FALSE)&lt;&gt;1000000000),"toetsen alleen sgw",IF(AND(VLOOKUP(F!B49,E!$B$1:$AK$300,17,FALSE)&lt;&gt;1000000000,VLOOKUP(F!B49,E!$B$1:$AK$300,18,FALSE)=1000000000),"toetsen alleen vw","niet toetsen"))),"")</f>
        <v>niet toetsen</v>
      </c>
      <c r="R49" s="4" t="str">
        <f>F!BJ49</f>
        <v/>
      </c>
      <c r="S49" s="4" t="str">
        <f>IF($P49="toetsen",toetsen(F!$B49,R49),IF($P49="toetsen alleen sgw",toetsen_alleen_SGW(F!$B49,R49),IF($P49="toetsen alleen vw",toetsen_alleen_vw(F!$B49,R49),"")))</f>
        <v/>
      </c>
      <c r="T49" s="4" t="str">
        <f>F!BM49</f>
        <v/>
      </c>
      <c r="U49" s="4" t="str">
        <f>IF($P49="toetsen",toetsen(F!$B49,T49),IF($P49="toetsen alleen sgw",toetsen_alleen_SGW(F!$B49,T49),IF($P49="toetsen alleen vw",toetsen_alleen_vw(F!$B49,T49),"")))</f>
        <v/>
      </c>
      <c r="V49" s="4" t="str">
        <f>F!BP49</f>
        <v/>
      </c>
      <c r="W49" s="4" t="str">
        <f>IF($P49="toetsen",toetsen(F!$B49,V49),IF($P49="toetsen alleen sgw",toetsen_alleen_SGW(F!$B49,V49),IF($P49="toetsen alleen vw",toetsen_alleen_vw(F!$B49,V49),"")))</f>
        <v/>
      </c>
      <c r="X49" s="4" t="str">
        <f>F!BS49</f>
        <v/>
      </c>
      <c r="Y49" s="4" t="str">
        <f>IF($P49="toetsen",toetsen(F!$B49,X49),IF($P49="toetsen alleen sgw",toetsen_alleen_SGW(F!$B49,X49),IF($P49="toetsen alleen vw",toetsen_alleen_vw(F!$B49,X49),"")))</f>
        <v/>
      </c>
      <c r="Z49" s="4" t="str">
        <f>F!BV49</f>
        <v/>
      </c>
      <c r="AA49" s="4" t="str">
        <f>IF($P49="toetsen",toetsen(F!$B49,Z49),IF($P49="toetsen alleen sgw",toetsen_alleen_SGW(F!$B49,Z49),IF($P49="toetsen alleen vw",toetsen_alleen_vw(F!$B49,Z49),"")))</f>
        <v/>
      </c>
      <c r="AB49" s="4" t="str">
        <f>F!BY49</f>
        <v/>
      </c>
      <c r="AC49" s="4" t="str">
        <f>IF($P49="toetsen",toetsen(F!$B49,AB49),IF($P49="toetsen alleen sgw",toetsen_alleen_SGW(F!$B49,AB49),IF($P49="toetsen alleen vw",toetsen_alleen_vw(F!$B49,AB49),"")))</f>
        <v/>
      </c>
      <c r="AD49" s="5"/>
      <c r="AE49" s="5" t="str">
        <f t="shared" si="0"/>
        <v>--</v>
      </c>
      <c r="AF49" s="5" t="str">
        <f t="shared" si="1"/>
        <v/>
      </c>
      <c r="AG49" s="5" t="str">
        <f t="shared" si="2"/>
        <v>--</v>
      </c>
      <c r="AH49" s="5" t="str">
        <f t="shared" si="3"/>
        <v/>
      </c>
      <c r="AI49" s="5" t="str">
        <f t="shared" si="4"/>
        <v>--</v>
      </c>
      <c r="AJ49" s="5" t="str">
        <f t="shared" si="5"/>
        <v/>
      </c>
      <c r="AK49" s="5" t="str">
        <f t="shared" si="6"/>
        <v>--</v>
      </c>
      <c r="AL49" s="5" t="str">
        <f t="shared" si="7"/>
        <v/>
      </c>
      <c r="AM49" s="5" t="str">
        <f t="shared" si="8"/>
        <v>--</v>
      </c>
      <c r="AN49" s="5" t="str">
        <f t="shared" si="9"/>
        <v/>
      </c>
      <c r="AO49" s="5" t="str">
        <f t="shared" si="10"/>
        <v>--</v>
      </c>
      <c r="AP49" s="5" t="str">
        <f t="shared" si="11"/>
        <v/>
      </c>
      <c r="AS49" s="5" t="str">
        <f t="shared" si="12"/>
        <v>--</v>
      </c>
      <c r="AT49" s="5" t="str">
        <f t="shared" si="13"/>
        <v/>
      </c>
      <c r="AU49" s="5" t="str">
        <f t="shared" si="14"/>
        <v/>
      </c>
      <c r="AV49" s="5" t="str">
        <f t="shared" si="15"/>
        <v>--</v>
      </c>
      <c r="AW49" s="5" t="str">
        <f t="shared" si="16"/>
        <v/>
      </c>
      <c r="AX49" s="5" t="str">
        <f t="shared" si="17"/>
        <v/>
      </c>
      <c r="AY49" s="5" t="str">
        <f t="shared" si="18"/>
        <v>--</v>
      </c>
      <c r="AZ49" s="5" t="str">
        <f t="shared" si="19"/>
        <v/>
      </c>
      <c r="BA49" s="5" t="str">
        <f t="shared" si="20"/>
        <v/>
      </c>
      <c r="BB49" s="5" t="str">
        <f t="shared" si="21"/>
        <v>--</v>
      </c>
      <c r="BC49" s="5" t="str">
        <f t="shared" si="22"/>
        <v/>
      </c>
      <c r="BD49" s="5" t="str">
        <f t="shared" si="23"/>
        <v/>
      </c>
      <c r="BE49" s="5" t="str">
        <f t="shared" si="24"/>
        <v>--</v>
      </c>
      <c r="BF49" s="5" t="str">
        <f t="shared" si="25"/>
        <v/>
      </c>
      <c r="BG49" s="5" t="str">
        <f t="shared" si="26"/>
        <v/>
      </c>
      <c r="BH49" s="5" t="str">
        <f t="shared" si="27"/>
        <v>--</v>
      </c>
      <c r="BI49" s="5" t="str">
        <f t="shared" si="28"/>
        <v/>
      </c>
      <c r="BJ49" s="5" t="str">
        <f t="shared" si="29"/>
        <v/>
      </c>
    </row>
    <row r="50" spans="1:62" x14ac:dyDescent="0.2">
      <c r="A50" s="4" t="str">
        <f>F!A50</f>
        <v>PCB 52</v>
      </c>
      <c r="B50" s="5" t="str">
        <f>IF(ISNUMBER(F!E50)=FALSE,"--",IF(F!E50=0,"--",F!E50))</f>
        <v>--</v>
      </c>
      <c r="C50" s="5" t="str">
        <f>IF(B50="--","",F!F50)</f>
        <v/>
      </c>
      <c r="D50" s="5" t="str">
        <f>IF(ISNUMBER(F!G50)=FALSE,"--",IF(F!G50=0,"--",F!G50))</f>
        <v>--</v>
      </c>
      <c r="E50" s="5" t="str">
        <f>IF(D50="--","",F!H50)</f>
        <v/>
      </c>
      <c r="F50" s="5" t="str">
        <f>IF(ISNUMBER(F!I50)=FALSE,"--",IF(F!I50=0,"--",F!I50))</f>
        <v>--</v>
      </c>
      <c r="G50" s="5" t="str">
        <f>IF(F50="--","",F!J50)</f>
        <v/>
      </c>
      <c r="H50" s="5" t="str">
        <f>IF(ISNUMBER(F!K50)=FALSE,"--",IF(F!K50=0,"--",F!K50))</f>
        <v>--</v>
      </c>
      <c r="I50" s="5" t="str">
        <f>IF(H50="--","",F!L50)</f>
        <v/>
      </c>
      <c r="J50" s="5" t="str">
        <f>IF(ISNUMBER(F!M50)=FALSE,"--",IF(F!M50=0,"--",F!M50))</f>
        <v>--</v>
      </c>
      <c r="K50" s="5" t="str">
        <f>IF(J50="--","",F!N50)</f>
        <v/>
      </c>
      <c r="L50" s="5" t="str">
        <f>IF(ISNUMBER(F!O50)=FALSE,"--",IF(F!O50=0,"--",F!O50))</f>
        <v>--</v>
      </c>
      <c r="M50" s="5" t="str">
        <f>IF(L50="--","",F!P50)</f>
        <v/>
      </c>
      <c r="O50" s="39"/>
      <c r="P50" s="4" t="str">
        <f>IFERROR(IF(AND(VLOOKUP(F!B50,E!$B$1:$AK$300,17,FALSE)&lt;&gt;1000000000,VLOOKUP(F!B50,E!$B$1:$AK$300,18,FALSE)&lt;&gt;1000000000),"toetsen",IF(AND(VLOOKUP(F!B50,E!$B$1:$AK$300,17,FALSE)=1000000000,VLOOKUP(F!B50,E!$B$1:$AK$300,18,FALSE)&lt;&gt;1000000000),"toetsen alleen sgw",IF(AND(VLOOKUP(F!B50,E!$B$1:$AK$300,17,FALSE)&lt;&gt;1000000000,VLOOKUP(F!B50,E!$B$1:$AK$300,18,FALSE)=1000000000),"toetsen alleen vw","niet toetsen"))),"")</f>
        <v>niet toetsen</v>
      </c>
      <c r="R50" s="4" t="str">
        <f>F!BJ50</f>
        <v/>
      </c>
      <c r="S50" s="4" t="str">
        <f>IF($P50="toetsen",toetsen(F!$B50,R50),IF($P50="toetsen alleen sgw",toetsen_alleen_SGW(F!$B50,R50),IF($P50="toetsen alleen vw",toetsen_alleen_vw(F!$B50,R50),"")))</f>
        <v/>
      </c>
      <c r="T50" s="4" t="str">
        <f>F!BM50</f>
        <v/>
      </c>
      <c r="U50" s="4" t="str">
        <f>IF($P50="toetsen",toetsen(F!$B50,T50),IF($P50="toetsen alleen sgw",toetsen_alleen_SGW(F!$B50,T50),IF($P50="toetsen alleen vw",toetsen_alleen_vw(F!$B50,T50),"")))</f>
        <v/>
      </c>
      <c r="V50" s="4" t="str">
        <f>F!BP50</f>
        <v/>
      </c>
      <c r="W50" s="4" t="str">
        <f>IF($P50="toetsen",toetsen(F!$B50,V50),IF($P50="toetsen alleen sgw",toetsen_alleen_SGW(F!$B50,V50),IF($P50="toetsen alleen vw",toetsen_alleen_vw(F!$B50,V50),"")))</f>
        <v/>
      </c>
      <c r="X50" s="4" t="str">
        <f>F!BS50</f>
        <v/>
      </c>
      <c r="Y50" s="4" t="str">
        <f>IF($P50="toetsen",toetsen(F!$B50,X50),IF($P50="toetsen alleen sgw",toetsen_alleen_SGW(F!$B50,X50),IF($P50="toetsen alleen vw",toetsen_alleen_vw(F!$B50,X50),"")))</f>
        <v/>
      </c>
      <c r="Z50" s="4" t="str">
        <f>F!BV50</f>
        <v/>
      </c>
      <c r="AA50" s="4" t="str">
        <f>IF($P50="toetsen",toetsen(F!$B50,Z50),IF($P50="toetsen alleen sgw",toetsen_alleen_SGW(F!$B50,Z50),IF($P50="toetsen alleen vw",toetsen_alleen_vw(F!$B50,Z50),"")))</f>
        <v/>
      </c>
      <c r="AB50" s="4" t="str">
        <f>F!BY50</f>
        <v/>
      </c>
      <c r="AC50" s="4" t="str">
        <f>IF($P50="toetsen",toetsen(F!$B50,AB50),IF($P50="toetsen alleen sgw",toetsen_alleen_SGW(F!$B50,AB50),IF($P50="toetsen alleen vw",toetsen_alleen_vw(F!$B50,AB50),"")))</f>
        <v/>
      </c>
      <c r="AD50" s="5"/>
      <c r="AE50" s="5" t="str">
        <f t="shared" si="0"/>
        <v>--</v>
      </c>
      <c r="AF50" s="5" t="str">
        <f t="shared" si="1"/>
        <v/>
      </c>
      <c r="AG50" s="5" t="str">
        <f t="shared" si="2"/>
        <v>--</v>
      </c>
      <c r="AH50" s="5" t="str">
        <f t="shared" si="3"/>
        <v/>
      </c>
      <c r="AI50" s="5" t="str">
        <f t="shared" si="4"/>
        <v>--</v>
      </c>
      <c r="AJ50" s="5" t="str">
        <f t="shared" si="5"/>
        <v/>
      </c>
      <c r="AK50" s="5" t="str">
        <f t="shared" si="6"/>
        <v>--</v>
      </c>
      <c r="AL50" s="5" t="str">
        <f t="shared" si="7"/>
        <v/>
      </c>
      <c r="AM50" s="5" t="str">
        <f t="shared" si="8"/>
        <v>--</v>
      </c>
      <c r="AN50" s="5" t="str">
        <f t="shared" si="9"/>
        <v/>
      </c>
      <c r="AO50" s="5" t="str">
        <f t="shared" si="10"/>
        <v>--</v>
      </c>
      <c r="AP50" s="5" t="str">
        <f t="shared" si="11"/>
        <v/>
      </c>
      <c r="AS50" s="5" t="str">
        <f t="shared" si="12"/>
        <v>--</v>
      </c>
      <c r="AT50" s="5" t="str">
        <f t="shared" si="13"/>
        <v/>
      </c>
      <c r="AU50" s="5" t="str">
        <f t="shared" si="14"/>
        <v/>
      </c>
      <c r="AV50" s="5" t="str">
        <f t="shared" si="15"/>
        <v>--</v>
      </c>
      <c r="AW50" s="5" t="str">
        <f t="shared" si="16"/>
        <v/>
      </c>
      <c r="AX50" s="5" t="str">
        <f t="shared" si="17"/>
        <v/>
      </c>
      <c r="AY50" s="5" t="str">
        <f t="shared" si="18"/>
        <v>--</v>
      </c>
      <c r="AZ50" s="5" t="str">
        <f t="shared" si="19"/>
        <v/>
      </c>
      <c r="BA50" s="5" t="str">
        <f t="shared" si="20"/>
        <v/>
      </c>
      <c r="BB50" s="5" t="str">
        <f t="shared" si="21"/>
        <v>--</v>
      </c>
      <c r="BC50" s="5" t="str">
        <f t="shared" si="22"/>
        <v/>
      </c>
      <c r="BD50" s="5" t="str">
        <f t="shared" si="23"/>
        <v/>
      </c>
      <c r="BE50" s="5" t="str">
        <f t="shared" si="24"/>
        <v>--</v>
      </c>
      <c r="BF50" s="5" t="str">
        <f t="shared" si="25"/>
        <v/>
      </c>
      <c r="BG50" s="5" t="str">
        <f t="shared" si="26"/>
        <v/>
      </c>
      <c r="BH50" s="5" t="str">
        <f t="shared" si="27"/>
        <v>--</v>
      </c>
      <c r="BI50" s="5" t="str">
        <f t="shared" si="28"/>
        <v/>
      </c>
      <c r="BJ50" s="5" t="str">
        <f t="shared" si="29"/>
        <v/>
      </c>
    </row>
    <row r="51" spans="1:62" x14ac:dyDescent="0.2">
      <c r="A51" s="4" t="str">
        <f>F!A51</f>
        <v>PCB 101</v>
      </c>
      <c r="B51" s="5" t="str">
        <f>IF(ISNUMBER(F!E51)=FALSE,"--",IF(F!E51=0,"--",F!E51))</f>
        <v>--</v>
      </c>
      <c r="C51" s="5" t="str">
        <f>IF(B51="--","",F!F51)</f>
        <v/>
      </c>
      <c r="D51" s="5" t="str">
        <f>IF(ISNUMBER(F!G51)=FALSE,"--",IF(F!G51=0,"--",F!G51))</f>
        <v>--</v>
      </c>
      <c r="E51" s="5" t="str">
        <f>IF(D51="--","",F!H51)</f>
        <v/>
      </c>
      <c r="F51" s="5" t="str">
        <f>IF(ISNUMBER(F!I51)=FALSE,"--",IF(F!I51=0,"--",F!I51))</f>
        <v>--</v>
      </c>
      <c r="G51" s="5" t="str">
        <f>IF(F51="--","",F!J51)</f>
        <v/>
      </c>
      <c r="H51" s="5" t="str">
        <f>IF(ISNUMBER(F!K51)=FALSE,"--",IF(F!K51=0,"--",F!K51))</f>
        <v>--</v>
      </c>
      <c r="I51" s="5" t="str">
        <f>IF(H51="--","",F!L51)</f>
        <v/>
      </c>
      <c r="J51" s="5" t="str">
        <f>IF(ISNUMBER(F!M51)=FALSE,"--",IF(F!M51=0,"--",F!M51))</f>
        <v>--</v>
      </c>
      <c r="K51" s="5" t="str">
        <f>IF(J51="--","",F!N51)</f>
        <v/>
      </c>
      <c r="L51" s="5" t="str">
        <f>IF(ISNUMBER(F!O51)=FALSE,"--",IF(F!O51=0,"--",F!O51))</f>
        <v>--</v>
      </c>
      <c r="M51" s="5" t="str">
        <f>IF(L51="--","",F!P51)</f>
        <v/>
      </c>
      <c r="O51" s="39"/>
      <c r="P51" s="4" t="str">
        <f>IFERROR(IF(AND(VLOOKUP(F!B51,E!$B$1:$AK$300,17,FALSE)&lt;&gt;1000000000,VLOOKUP(F!B51,E!$B$1:$AK$300,18,FALSE)&lt;&gt;1000000000),"toetsen",IF(AND(VLOOKUP(F!B51,E!$B$1:$AK$300,17,FALSE)=1000000000,VLOOKUP(F!B51,E!$B$1:$AK$300,18,FALSE)&lt;&gt;1000000000),"toetsen alleen sgw",IF(AND(VLOOKUP(F!B51,E!$B$1:$AK$300,17,FALSE)&lt;&gt;1000000000,VLOOKUP(F!B51,E!$B$1:$AK$300,18,FALSE)=1000000000),"toetsen alleen vw","niet toetsen"))),"")</f>
        <v>niet toetsen</v>
      </c>
      <c r="R51" s="4" t="str">
        <f>F!BJ51</f>
        <v/>
      </c>
      <c r="S51" s="4" t="str">
        <f>IF($P51="toetsen",toetsen(F!$B51,R51),IF($P51="toetsen alleen sgw",toetsen_alleen_SGW(F!$B51,R51),IF($P51="toetsen alleen vw",toetsen_alleen_vw(F!$B51,R51),"")))</f>
        <v/>
      </c>
      <c r="T51" s="4" t="str">
        <f>F!BM51</f>
        <v/>
      </c>
      <c r="U51" s="4" t="str">
        <f>IF($P51="toetsen",toetsen(F!$B51,T51),IF($P51="toetsen alleen sgw",toetsen_alleen_SGW(F!$B51,T51),IF($P51="toetsen alleen vw",toetsen_alleen_vw(F!$B51,T51),"")))</f>
        <v/>
      </c>
      <c r="V51" s="4" t="str">
        <f>F!BP51</f>
        <v/>
      </c>
      <c r="W51" s="4" t="str">
        <f>IF($P51="toetsen",toetsen(F!$B51,V51),IF($P51="toetsen alleen sgw",toetsen_alleen_SGW(F!$B51,V51),IF($P51="toetsen alleen vw",toetsen_alleen_vw(F!$B51,V51),"")))</f>
        <v/>
      </c>
      <c r="X51" s="4" t="str">
        <f>F!BS51</f>
        <v/>
      </c>
      <c r="Y51" s="4" t="str">
        <f>IF($P51="toetsen",toetsen(F!$B51,X51),IF($P51="toetsen alleen sgw",toetsen_alleen_SGW(F!$B51,X51),IF($P51="toetsen alleen vw",toetsen_alleen_vw(F!$B51,X51),"")))</f>
        <v/>
      </c>
      <c r="Z51" s="4" t="str">
        <f>F!BV51</f>
        <v/>
      </c>
      <c r="AA51" s="4" t="str">
        <f>IF($P51="toetsen",toetsen(F!$B51,Z51),IF($P51="toetsen alleen sgw",toetsen_alleen_SGW(F!$B51,Z51),IF($P51="toetsen alleen vw",toetsen_alleen_vw(F!$B51,Z51),"")))</f>
        <v/>
      </c>
      <c r="AB51" s="4" t="str">
        <f>F!BY51</f>
        <v/>
      </c>
      <c r="AC51" s="4" t="str">
        <f>IF($P51="toetsen",toetsen(F!$B51,AB51),IF($P51="toetsen alleen sgw",toetsen_alleen_SGW(F!$B51,AB51),IF($P51="toetsen alleen vw",toetsen_alleen_vw(F!$B51,AB51),"")))</f>
        <v/>
      </c>
      <c r="AD51" s="5"/>
      <c r="AE51" s="5" t="str">
        <f t="shared" si="0"/>
        <v>--</v>
      </c>
      <c r="AF51" s="5" t="str">
        <f t="shared" si="1"/>
        <v/>
      </c>
      <c r="AG51" s="5" t="str">
        <f t="shared" si="2"/>
        <v>--</v>
      </c>
      <c r="AH51" s="5" t="str">
        <f t="shared" si="3"/>
        <v/>
      </c>
      <c r="AI51" s="5" t="str">
        <f t="shared" si="4"/>
        <v>--</v>
      </c>
      <c r="AJ51" s="5" t="str">
        <f t="shared" si="5"/>
        <v/>
      </c>
      <c r="AK51" s="5" t="str">
        <f t="shared" si="6"/>
        <v>--</v>
      </c>
      <c r="AL51" s="5" t="str">
        <f t="shared" si="7"/>
        <v/>
      </c>
      <c r="AM51" s="5" t="str">
        <f t="shared" si="8"/>
        <v>--</v>
      </c>
      <c r="AN51" s="5" t="str">
        <f t="shared" si="9"/>
        <v/>
      </c>
      <c r="AO51" s="5" t="str">
        <f t="shared" si="10"/>
        <v>--</v>
      </c>
      <c r="AP51" s="5" t="str">
        <f t="shared" si="11"/>
        <v/>
      </c>
      <c r="AS51" s="5" t="str">
        <f t="shared" si="12"/>
        <v>--</v>
      </c>
      <c r="AT51" s="5" t="str">
        <f t="shared" si="13"/>
        <v/>
      </c>
      <c r="AU51" s="5" t="str">
        <f t="shared" si="14"/>
        <v/>
      </c>
      <c r="AV51" s="5" t="str">
        <f t="shared" si="15"/>
        <v>--</v>
      </c>
      <c r="AW51" s="5" t="str">
        <f t="shared" si="16"/>
        <v/>
      </c>
      <c r="AX51" s="5" t="str">
        <f t="shared" si="17"/>
        <v/>
      </c>
      <c r="AY51" s="5" t="str">
        <f t="shared" si="18"/>
        <v>--</v>
      </c>
      <c r="AZ51" s="5" t="str">
        <f t="shared" si="19"/>
        <v/>
      </c>
      <c r="BA51" s="5" t="str">
        <f t="shared" si="20"/>
        <v/>
      </c>
      <c r="BB51" s="5" t="str">
        <f t="shared" si="21"/>
        <v>--</v>
      </c>
      <c r="BC51" s="5" t="str">
        <f t="shared" si="22"/>
        <v/>
      </c>
      <c r="BD51" s="5" t="str">
        <f t="shared" si="23"/>
        <v/>
      </c>
      <c r="BE51" s="5" t="str">
        <f t="shared" si="24"/>
        <v>--</v>
      </c>
      <c r="BF51" s="5" t="str">
        <f t="shared" si="25"/>
        <v/>
      </c>
      <c r="BG51" s="5" t="str">
        <f t="shared" si="26"/>
        <v/>
      </c>
      <c r="BH51" s="5" t="str">
        <f t="shared" si="27"/>
        <v>--</v>
      </c>
      <c r="BI51" s="5" t="str">
        <f t="shared" si="28"/>
        <v/>
      </c>
      <c r="BJ51" s="5" t="str">
        <f t="shared" si="29"/>
        <v/>
      </c>
    </row>
    <row r="52" spans="1:62" x14ac:dyDescent="0.2">
      <c r="A52" s="4" t="str">
        <f>F!A52</f>
        <v>PCB 118</v>
      </c>
      <c r="B52" s="5" t="str">
        <f>IF(ISNUMBER(F!E52)=FALSE,"--",IF(F!E52=0,"--",F!E52))</f>
        <v>--</v>
      </c>
      <c r="C52" s="5" t="str">
        <f>IF(B52="--","",F!F52)</f>
        <v/>
      </c>
      <c r="D52" s="5" t="str">
        <f>IF(ISNUMBER(F!G52)=FALSE,"--",IF(F!G52=0,"--",F!G52))</f>
        <v>--</v>
      </c>
      <c r="E52" s="5" t="str">
        <f>IF(D52="--","",F!H52)</f>
        <v/>
      </c>
      <c r="F52" s="5" t="str">
        <f>IF(ISNUMBER(F!I52)=FALSE,"--",IF(F!I52=0,"--",F!I52))</f>
        <v>--</v>
      </c>
      <c r="G52" s="5" t="str">
        <f>IF(F52="--","",F!J52)</f>
        <v/>
      </c>
      <c r="H52" s="5" t="str">
        <f>IF(ISNUMBER(F!K52)=FALSE,"--",IF(F!K52=0,"--",F!K52))</f>
        <v>--</v>
      </c>
      <c r="I52" s="5" t="str">
        <f>IF(H52="--","",F!L52)</f>
        <v/>
      </c>
      <c r="J52" s="5" t="str">
        <f>IF(ISNUMBER(F!M52)=FALSE,"--",IF(F!M52=0,"--",F!M52))</f>
        <v>--</v>
      </c>
      <c r="K52" s="5" t="str">
        <f>IF(J52="--","",F!N52)</f>
        <v/>
      </c>
      <c r="L52" s="5" t="str">
        <f>IF(ISNUMBER(F!O52)=FALSE,"--",IF(F!O52=0,"--",F!O52))</f>
        <v>--</v>
      </c>
      <c r="M52" s="5" t="str">
        <f>IF(L52="--","",F!P52)</f>
        <v/>
      </c>
      <c r="O52" s="39"/>
      <c r="P52" s="4" t="str">
        <f>IFERROR(IF(AND(VLOOKUP(F!B52,E!$B$1:$AK$300,17,FALSE)&lt;&gt;1000000000,VLOOKUP(F!B52,E!$B$1:$AK$300,18,FALSE)&lt;&gt;1000000000),"toetsen",IF(AND(VLOOKUP(F!B52,E!$B$1:$AK$300,17,FALSE)=1000000000,VLOOKUP(F!B52,E!$B$1:$AK$300,18,FALSE)&lt;&gt;1000000000),"toetsen alleen sgw",IF(AND(VLOOKUP(F!B52,E!$B$1:$AK$300,17,FALSE)&lt;&gt;1000000000,VLOOKUP(F!B52,E!$B$1:$AK$300,18,FALSE)=1000000000),"toetsen alleen vw","niet toetsen"))),"")</f>
        <v>niet toetsen</v>
      </c>
      <c r="R52" s="4" t="str">
        <f>F!BJ52</f>
        <v/>
      </c>
      <c r="S52" s="4" t="str">
        <f>IF($P52="toetsen",toetsen(F!$B52,R52),IF($P52="toetsen alleen sgw",toetsen_alleen_SGW(F!$B52,R52),IF($P52="toetsen alleen vw",toetsen_alleen_vw(F!$B52,R52),"")))</f>
        <v/>
      </c>
      <c r="T52" s="4" t="str">
        <f>F!BM52</f>
        <v/>
      </c>
      <c r="U52" s="4" t="str">
        <f>IF($P52="toetsen",toetsen(F!$B52,T52),IF($P52="toetsen alleen sgw",toetsen_alleen_SGW(F!$B52,T52),IF($P52="toetsen alleen vw",toetsen_alleen_vw(F!$B52,T52),"")))</f>
        <v/>
      </c>
      <c r="V52" s="4" t="str">
        <f>F!BP52</f>
        <v/>
      </c>
      <c r="W52" s="4" t="str">
        <f>IF($P52="toetsen",toetsen(F!$B52,V52),IF($P52="toetsen alleen sgw",toetsen_alleen_SGW(F!$B52,V52),IF($P52="toetsen alleen vw",toetsen_alleen_vw(F!$B52,V52),"")))</f>
        <v/>
      </c>
      <c r="X52" s="4" t="str">
        <f>F!BS52</f>
        <v/>
      </c>
      <c r="Y52" s="4" t="str">
        <f>IF($P52="toetsen",toetsen(F!$B52,X52),IF($P52="toetsen alleen sgw",toetsen_alleen_SGW(F!$B52,X52),IF($P52="toetsen alleen vw",toetsen_alleen_vw(F!$B52,X52),"")))</f>
        <v/>
      </c>
      <c r="Z52" s="4" t="str">
        <f>F!BV52</f>
        <v/>
      </c>
      <c r="AA52" s="4" t="str">
        <f>IF($P52="toetsen",toetsen(F!$B52,Z52),IF($P52="toetsen alleen sgw",toetsen_alleen_SGW(F!$B52,Z52),IF($P52="toetsen alleen vw",toetsen_alleen_vw(F!$B52,Z52),"")))</f>
        <v/>
      </c>
      <c r="AB52" s="4" t="str">
        <f>F!BY52</f>
        <v/>
      </c>
      <c r="AC52" s="4" t="str">
        <f>IF($P52="toetsen",toetsen(F!$B52,AB52),IF($P52="toetsen alleen sgw",toetsen_alleen_SGW(F!$B52,AB52),IF($P52="toetsen alleen vw",toetsen_alleen_vw(F!$B52,AB52),"")))</f>
        <v/>
      </c>
      <c r="AD52" s="5"/>
      <c r="AE52" s="5" t="str">
        <f t="shared" si="0"/>
        <v>--</v>
      </c>
      <c r="AF52" s="5" t="str">
        <f t="shared" si="1"/>
        <v/>
      </c>
      <c r="AG52" s="5" t="str">
        <f t="shared" si="2"/>
        <v>--</v>
      </c>
      <c r="AH52" s="5" t="str">
        <f t="shared" si="3"/>
        <v/>
      </c>
      <c r="AI52" s="5" t="str">
        <f t="shared" si="4"/>
        <v>--</v>
      </c>
      <c r="AJ52" s="5" t="str">
        <f t="shared" si="5"/>
        <v/>
      </c>
      <c r="AK52" s="5" t="str">
        <f t="shared" si="6"/>
        <v>--</v>
      </c>
      <c r="AL52" s="5" t="str">
        <f t="shared" si="7"/>
        <v/>
      </c>
      <c r="AM52" s="5" t="str">
        <f t="shared" si="8"/>
        <v>--</v>
      </c>
      <c r="AN52" s="5" t="str">
        <f t="shared" si="9"/>
        <v/>
      </c>
      <c r="AO52" s="5" t="str">
        <f t="shared" si="10"/>
        <v>--</v>
      </c>
      <c r="AP52" s="5" t="str">
        <f t="shared" si="11"/>
        <v/>
      </c>
      <c r="AS52" s="5" t="str">
        <f t="shared" si="12"/>
        <v>--</v>
      </c>
      <c r="AT52" s="5" t="str">
        <f t="shared" si="13"/>
        <v/>
      </c>
      <c r="AU52" s="5" t="str">
        <f t="shared" si="14"/>
        <v/>
      </c>
      <c r="AV52" s="5" t="str">
        <f t="shared" si="15"/>
        <v>--</v>
      </c>
      <c r="AW52" s="5" t="str">
        <f t="shared" si="16"/>
        <v/>
      </c>
      <c r="AX52" s="5" t="str">
        <f t="shared" si="17"/>
        <v/>
      </c>
      <c r="AY52" s="5" t="str">
        <f t="shared" si="18"/>
        <v>--</v>
      </c>
      <c r="AZ52" s="5" t="str">
        <f t="shared" si="19"/>
        <v/>
      </c>
      <c r="BA52" s="5" t="str">
        <f t="shared" si="20"/>
        <v/>
      </c>
      <c r="BB52" s="5" t="str">
        <f t="shared" si="21"/>
        <v>--</v>
      </c>
      <c r="BC52" s="5" t="str">
        <f t="shared" si="22"/>
        <v/>
      </c>
      <c r="BD52" s="5" t="str">
        <f t="shared" si="23"/>
        <v/>
      </c>
      <c r="BE52" s="5" t="str">
        <f t="shared" si="24"/>
        <v>--</v>
      </c>
      <c r="BF52" s="5" t="str">
        <f t="shared" si="25"/>
        <v/>
      </c>
      <c r="BG52" s="5" t="str">
        <f t="shared" si="26"/>
        <v/>
      </c>
      <c r="BH52" s="5" t="str">
        <f t="shared" si="27"/>
        <v>--</v>
      </c>
      <c r="BI52" s="5" t="str">
        <f t="shared" si="28"/>
        <v/>
      </c>
      <c r="BJ52" s="5" t="str">
        <f t="shared" si="29"/>
        <v/>
      </c>
    </row>
    <row r="53" spans="1:62" x14ac:dyDescent="0.2">
      <c r="A53" s="4" t="str">
        <f>F!A53</f>
        <v>PCB 138</v>
      </c>
      <c r="B53" s="5" t="str">
        <f>IF(ISNUMBER(F!E53)=FALSE,"--",IF(F!E53=0,"--",F!E53))</f>
        <v>--</v>
      </c>
      <c r="C53" s="5" t="str">
        <f>IF(B53="--","",F!F53)</f>
        <v/>
      </c>
      <c r="D53" s="5" t="str">
        <f>IF(ISNUMBER(F!G53)=FALSE,"--",IF(F!G53=0,"--",F!G53))</f>
        <v>--</v>
      </c>
      <c r="E53" s="5" t="str">
        <f>IF(D53="--","",F!H53)</f>
        <v/>
      </c>
      <c r="F53" s="5" t="str">
        <f>IF(ISNUMBER(F!I53)=FALSE,"--",IF(F!I53=0,"--",F!I53))</f>
        <v>--</v>
      </c>
      <c r="G53" s="5" t="str">
        <f>IF(F53="--","",F!J53)</f>
        <v/>
      </c>
      <c r="H53" s="5" t="str">
        <f>IF(ISNUMBER(F!K53)=FALSE,"--",IF(F!K53=0,"--",F!K53))</f>
        <v>--</v>
      </c>
      <c r="I53" s="5" t="str">
        <f>IF(H53="--","",F!L53)</f>
        <v/>
      </c>
      <c r="J53" s="5" t="str">
        <f>IF(ISNUMBER(F!M53)=FALSE,"--",IF(F!M53=0,"--",F!M53))</f>
        <v>--</v>
      </c>
      <c r="K53" s="5" t="str">
        <f>IF(J53="--","",F!N53)</f>
        <v/>
      </c>
      <c r="L53" s="5" t="str">
        <f>IF(ISNUMBER(F!O53)=FALSE,"--",IF(F!O53=0,"--",F!O53))</f>
        <v>--</v>
      </c>
      <c r="M53" s="5" t="str">
        <f>IF(L53="--","",F!P53)</f>
        <v/>
      </c>
      <c r="O53" s="39"/>
      <c r="P53" s="4" t="str">
        <f>IFERROR(IF(AND(VLOOKUP(F!B53,E!$B$1:$AK$300,17,FALSE)&lt;&gt;1000000000,VLOOKUP(F!B53,E!$B$1:$AK$300,18,FALSE)&lt;&gt;1000000000),"toetsen",IF(AND(VLOOKUP(F!B53,E!$B$1:$AK$300,17,FALSE)=1000000000,VLOOKUP(F!B53,E!$B$1:$AK$300,18,FALSE)&lt;&gt;1000000000),"toetsen alleen sgw",IF(AND(VLOOKUP(F!B53,E!$B$1:$AK$300,17,FALSE)&lt;&gt;1000000000,VLOOKUP(F!B53,E!$B$1:$AK$300,18,FALSE)=1000000000),"toetsen alleen vw","niet toetsen"))),"")</f>
        <v>niet toetsen</v>
      </c>
      <c r="R53" s="4" t="str">
        <f>F!BJ53</f>
        <v/>
      </c>
      <c r="S53" s="4" t="str">
        <f>IF($P53="toetsen",toetsen(F!$B53,R53),IF($P53="toetsen alleen sgw",toetsen_alleen_SGW(F!$B53,R53),IF($P53="toetsen alleen vw",toetsen_alleen_vw(F!$B53,R53),"")))</f>
        <v/>
      </c>
      <c r="T53" s="4" t="str">
        <f>F!BM53</f>
        <v/>
      </c>
      <c r="U53" s="4" t="str">
        <f>IF($P53="toetsen",toetsen(F!$B53,T53),IF($P53="toetsen alleen sgw",toetsen_alleen_SGW(F!$B53,T53),IF($P53="toetsen alleen vw",toetsen_alleen_vw(F!$B53,T53),"")))</f>
        <v/>
      </c>
      <c r="V53" s="4" t="str">
        <f>F!BP53</f>
        <v/>
      </c>
      <c r="W53" s="4" t="str">
        <f>IF($P53="toetsen",toetsen(F!$B53,V53),IF($P53="toetsen alleen sgw",toetsen_alleen_SGW(F!$B53,V53),IF($P53="toetsen alleen vw",toetsen_alleen_vw(F!$B53,V53),"")))</f>
        <v/>
      </c>
      <c r="X53" s="4" t="str">
        <f>F!BS53</f>
        <v/>
      </c>
      <c r="Y53" s="4" t="str">
        <f>IF($P53="toetsen",toetsen(F!$B53,X53),IF($P53="toetsen alleen sgw",toetsen_alleen_SGW(F!$B53,X53),IF($P53="toetsen alleen vw",toetsen_alleen_vw(F!$B53,X53),"")))</f>
        <v/>
      </c>
      <c r="Z53" s="4" t="str">
        <f>F!BV53</f>
        <v/>
      </c>
      <c r="AA53" s="4" t="str">
        <f>IF($P53="toetsen",toetsen(F!$B53,Z53),IF($P53="toetsen alleen sgw",toetsen_alleen_SGW(F!$B53,Z53),IF($P53="toetsen alleen vw",toetsen_alleen_vw(F!$B53,Z53),"")))</f>
        <v/>
      </c>
      <c r="AB53" s="4" t="str">
        <f>F!BY53</f>
        <v/>
      </c>
      <c r="AC53" s="4" t="str">
        <f>IF($P53="toetsen",toetsen(F!$B53,AB53),IF($P53="toetsen alleen sgw",toetsen_alleen_SGW(F!$B53,AB53),IF($P53="toetsen alleen vw",toetsen_alleen_vw(F!$B53,AB53),"")))</f>
        <v/>
      </c>
      <c r="AD53" s="5"/>
      <c r="AE53" s="5" t="str">
        <f t="shared" si="0"/>
        <v>--</v>
      </c>
      <c r="AF53" s="5" t="str">
        <f t="shared" si="1"/>
        <v/>
      </c>
      <c r="AG53" s="5" t="str">
        <f t="shared" si="2"/>
        <v>--</v>
      </c>
      <c r="AH53" s="5" t="str">
        <f t="shared" si="3"/>
        <v/>
      </c>
      <c r="AI53" s="5" t="str">
        <f t="shared" si="4"/>
        <v>--</v>
      </c>
      <c r="AJ53" s="5" t="str">
        <f t="shared" si="5"/>
        <v/>
      </c>
      <c r="AK53" s="5" t="str">
        <f t="shared" si="6"/>
        <v>--</v>
      </c>
      <c r="AL53" s="5" t="str">
        <f t="shared" si="7"/>
        <v/>
      </c>
      <c r="AM53" s="5" t="str">
        <f t="shared" si="8"/>
        <v>--</v>
      </c>
      <c r="AN53" s="5" t="str">
        <f t="shared" si="9"/>
        <v/>
      </c>
      <c r="AO53" s="5" t="str">
        <f t="shared" si="10"/>
        <v>--</v>
      </c>
      <c r="AP53" s="5" t="str">
        <f t="shared" si="11"/>
        <v/>
      </c>
      <c r="AS53" s="5" t="str">
        <f t="shared" si="12"/>
        <v>--</v>
      </c>
      <c r="AT53" s="5" t="str">
        <f t="shared" si="13"/>
        <v/>
      </c>
      <c r="AU53" s="5" t="str">
        <f t="shared" si="14"/>
        <v/>
      </c>
      <c r="AV53" s="5" t="str">
        <f t="shared" si="15"/>
        <v>--</v>
      </c>
      <c r="AW53" s="5" t="str">
        <f t="shared" si="16"/>
        <v/>
      </c>
      <c r="AX53" s="5" t="str">
        <f t="shared" si="17"/>
        <v/>
      </c>
      <c r="AY53" s="5" t="str">
        <f t="shared" si="18"/>
        <v>--</v>
      </c>
      <c r="AZ53" s="5" t="str">
        <f t="shared" si="19"/>
        <v/>
      </c>
      <c r="BA53" s="5" t="str">
        <f t="shared" si="20"/>
        <v/>
      </c>
      <c r="BB53" s="5" t="str">
        <f t="shared" si="21"/>
        <v>--</v>
      </c>
      <c r="BC53" s="5" t="str">
        <f t="shared" si="22"/>
        <v/>
      </c>
      <c r="BD53" s="5" t="str">
        <f t="shared" si="23"/>
        <v/>
      </c>
      <c r="BE53" s="5" t="str">
        <f t="shared" si="24"/>
        <v>--</v>
      </c>
      <c r="BF53" s="5" t="str">
        <f t="shared" si="25"/>
        <v/>
      </c>
      <c r="BG53" s="5" t="str">
        <f t="shared" si="26"/>
        <v/>
      </c>
      <c r="BH53" s="5" t="str">
        <f t="shared" si="27"/>
        <v>--</v>
      </c>
      <c r="BI53" s="5" t="str">
        <f t="shared" si="28"/>
        <v/>
      </c>
      <c r="BJ53" s="5" t="str">
        <f t="shared" si="29"/>
        <v/>
      </c>
    </row>
    <row r="54" spans="1:62" x14ac:dyDescent="0.2">
      <c r="A54" s="4" t="str">
        <f>F!A54</f>
        <v>PCB 153</v>
      </c>
      <c r="B54" s="5" t="str">
        <f>IF(ISNUMBER(F!E54)=FALSE,"--",IF(F!E54=0,"--",F!E54))</f>
        <v>--</v>
      </c>
      <c r="C54" s="5" t="str">
        <f>IF(B54="--","",F!F54)</f>
        <v/>
      </c>
      <c r="D54" s="5" t="str">
        <f>IF(ISNUMBER(F!G54)=FALSE,"--",IF(F!G54=0,"--",F!G54))</f>
        <v>--</v>
      </c>
      <c r="E54" s="5" t="str">
        <f>IF(D54="--","",F!H54)</f>
        <v/>
      </c>
      <c r="F54" s="5" t="str">
        <f>IF(ISNUMBER(F!I54)=FALSE,"--",IF(F!I54=0,"--",F!I54))</f>
        <v>--</v>
      </c>
      <c r="G54" s="5" t="str">
        <f>IF(F54="--","",F!J54)</f>
        <v/>
      </c>
      <c r="H54" s="5" t="str">
        <f>IF(ISNUMBER(F!K54)=FALSE,"--",IF(F!K54=0,"--",F!K54))</f>
        <v>--</v>
      </c>
      <c r="I54" s="5" t="str">
        <f>IF(H54="--","",F!L54)</f>
        <v/>
      </c>
      <c r="J54" s="5" t="str">
        <f>IF(ISNUMBER(F!M54)=FALSE,"--",IF(F!M54=0,"--",F!M54))</f>
        <v>--</v>
      </c>
      <c r="K54" s="5" t="str">
        <f>IF(J54="--","",F!N54)</f>
        <v/>
      </c>
      <c r="L54" s="5" t="str">
        <f>IF(ISNUMBER(F!O54)=FALSE,"--",IF(F!O54=0,"--",F!O54))</f>
        <v>--</v>
      </c>
      <c r="M54" s="5" t="str">
        <f>IF(L54="--","",F!P54)</f>
        <v/>
      </c>
      <c r="P54" s="4" t="str">
        <f>IFERROR(IF(AND(VLOOKUP(F!B54,E!$B$1:$AK$300,17,FALSE)&lt;&gt;1000000000,VLOOKUP(F!B54,E!$B$1:$AK$300,18,FALSE)&lt;&gt;1000000000),"toetsen",IF(AND(VLOOKUP(F!B54,E!$B$1:$AK$300,17,FALSE)=1000000000,VLOOKUP(F!B54,E!$B$1:$AK$300,18,FALSE)&lt;&gt;1000000000),"toetsen alleen sgw",IF(AND(VLOOKUP(F!B54,E!$B$1:$AK$300,17,FALSE)&lt;&gt;1000000000,VLOOKUP(F!B54,E!$B$1:$AK$300,18,FALSE)=1000000000),"toetsen alleen vw","niet toetsen"))),"")</f>
        <v>niet toetsen</v>
      </c>
      <c r="R54" s="4" t="str">
        <f>F!BJ54</f>
        <v/>
      </c>
      <c r="S54" s="4" t="str">
        <f>IF($P54="toetsen",toetsen(F!$B54,R54),IF($P54="toetsen alleen sgw",toetsen_alleen_SGW(F!$B54,R54),IF($P54="toetsen alleen vw",toetsen_alleen_vw(F!$B54,R54),"")))</f>
        <v/>
      </c>
      <c r="T54" s="4" t="str">
        <f>F!BM54</f>
        <v/>
      </c>
      <c r="U54" s="4" t="str">
        <f>IF($P54="toetsen",toetsen(F!$B54,T54),IF($P54="toetsen alleen sgw",toetsen_alleen_SGW(F!$B54,T54),IF($P54="toetsen alleen vw",toetsen_alleen_vw(F!$B54,T54),"")))</f>
        <v/>
      </c>
      <c r="V54" s="4" t="str">
        <f>F!BP54</f>
        <v/>
      </c>
      <c r="W54" s="4" t="str">
        <f>IF($P54="toetsen",toetsen(F!$B54,V54),IF($P54="toetsen alleen sgw",toetsen_alleen_SGW(F!$B54,V54),IF($P54="toetsen alleen vw",toetsen_alleen_vw(F!$B54,V54),"")))</f>
        <v/>
      </c>
      <c r="X54" s="4" t="str">
        <f>F!BS54</f>
        <v/>
      </c>
      <c r="Y54" s="4" t="str">
        <f>IF($P54="toetsen",toetsen(F!$B54,X54),IF($P54="toetsen alleen sgw",toetsen_alleen_SGW(F!$B54,X54),IF($P54="toetsen alleen vw",toetsen_alleen_vw(F!$B54,X54),"")))</f>
        <v/>
      </c>
      <c r="Z54" s="4" t="str">
        <f>F!BV54</f>
        <v/>
      </c>
      <c r="AA54" s="4" t="str">
        <f>IF($P54="toetsen",toetsen(F!$B54,Z54),IF($P54="toetsen alleen sgw",toetsen_alleen_SGW(F!$B54,Z54),IF($P54="toetsen alleen vw",toetsen_alleen_vw(F!$B54,Z54),"")))</f>
        <v/>
      </c>
      <c r="AB54" s="4" t="str">
        <f>F!BY54</f>
        <v/>
      </c>
      <c r="AC54" s="4" t="str">
        <f>IF($P54="toetsen",toetsen(F!$B54,AB54),IF($P54="toetsen alleen sgw",toetsen_alleen_SGW(F!$B54,AB54),IF($P54="toetsen alleen vw",toetsen_alleen_vw(F!$B54,AB54),"")))</f>
        <v/>
      </c>
      <c r="AD54" s="5"/>
      <c r="AE54" s="5" t="str">
        <f t="shared" si="0"/>
        <v>--</v>
      </c>
      <c r="AF54" s="5" t="str">
        <f t="shared" si="1"/>
        <v/>
      </c>
      <c r="AG54" s="5" t="str">
        <f t="shared" si="2"/>
        <v>--</v>
      </c>
      <c r="AH54" s="5" t="str">
        <f t="shared" si="3"/>
        <v/>
      </c>
      <c r="AI54" s="5" t="str">
        <f t="shared" si="4"/>
        <v>--</v>
      </c>
      <c r="AJ54" s="5" t="str">
        <f t="shared" si="5"/>
        <v/>
      </c>
      <c r="AK54" s="5" t="str">
        <f t="shared" si="6"/>
        <v>--</v>
      </c>
      <c r="AL54" s="5" t="str">
        <f t="shared" si="7"/>
        <v/>
      </c>
      <c r="AM54" s="5" t="str">
        <f t="shared" si="8"/>
        <v>--</v>
      </c>
      <c r="AN54" s="5" t="str">
        <f t="shared" si="9"/>
        <v/>
      </c>
      <c r="AO54" s="5" t="str">
        <f t="shared" si="10"/>
        <v>--</v>
      </c>
      <c r="AP54" s="5" t="str">
        <f t="shared" si="11"/>
        <v/>
      </c>
      <c r="AS54" s="5" t="str">
        <f t="shared" si="12"/>
        <v>--</v>
      </c>
      <c r="AT54" s="5" t="str">
        <f t="shared" si="13"/>
        <v/>
      </c>
      <c r="AU54" s="5" t="str">
        <f t="shared" si="14"/>
        <v/>
      </c>
      <c r="AV54" s="5" t="str">
        <f t="shared" si="15"/>
        <v>--</v>
      </c>
      <c r="AW54" s="5" t="str">
        <f t="shared" si="16"/>
        <v/>
      </c>
      <c r="AX54" s="5" t="str">
        <f t="shared" si="17"/>
        <v/>
      </c>
      <c r="AY54" s="5" t="str">
        <f t="shared" si="18"/>
        <v>--</v>
      </c>
      <c r="AZ54" s="5" t="str">
        <f t="shared" si="19"/>
        <v/>
      </c>
      <c r="BA54" s="5" t="str">
        <f t="shared" si="20"/>
        <v/>
      </c>
      <c r="BB54" s="5" t="str">
        <f t="shared" si="21"/>
        <v>--</v>
      </c>
      <c r="BC54" s="5" t="str">
        <f t="shared" si="22"/>
        <v/>
      </c>
      <c r="BD54" s="5" t="str">
        <f t="shared" si="23"/>
        <v/>
      </c>
      <c r="BE54" s="5" t="str">
        <f t="shared" si="24"/>
        <v>--</v>
      </c>
      <c r="BF54" s="5" t="str">
        <f t="shared" si="25"/>
        <v/>
      </c>
      <c r="BG54" s="5" t="str">
        <f t="shared" si="26"/>
        <v/>
      </c>
      <c r="BH54" s="5" t="str">
        <f t="shared" si="27"/>
        <v>--</v>
      </c>
      <c r="BI54" s="5" t="str">
        <f t="shared" si="28"/>
        <v/>
      </c>
      <c r="BJ54" s="5" t="str">
        <f t="shared" si="29"/>
        <v/>
      </c>
    </row>
    <row r="55" spans="1:62" x14ac:dyDescent="0.2">
      <c r="A55" s="4" t="str">
        <f>F!A55</f>
        <v>PCB 180</v>
      </c>
      <c r="B55" s="5" t="str">
        <f>IF(ISNUMBER(F!E55)=FALSE,"--",IF(F!E55=0,"--",F!E55))</f>
        <v>--</v>
      </c>
      <c r="C55" s="5" t="str">
        <f>IF(B55="--","",F!F55)</f>
        <v/>
      </c>
      <c r="D55" s="5" t="str">
        <f>IF(ISNUMBER(F!G55)=FALSE,"--",IF(F!G55=0,"--",F!G55))</f>
        <v>--</v>
      </c>
      <c r="E55" s="5" t="str">
        <f>IF(D55="--","",F!H55)</f>
        <v/>
      </c>
      <c r="F55" s="5" t="str">
        <f>IF(ISNUMBER(F!I55)=FALSE,"--",IF(F!I55=0,"--",F!I55))</f>
        <v>--</v>
      </c>
      <c r="G55" s="5" t="str">
        <f>IF(F55="--","",F!J55)</f>
        <v/>
      </c>
      <c r="H55" s="5" t="str">
        <f>IF(ISNUMBER(F!K55)=FALSE,"--",IF(F!K55=0,"--",F!K55))</f>
        <v>--</v>
      </c>
      <c r="I55" s="5" t="str">
        <f>IF(H55="--","",F!L55)</f>
        <v/>
      </c>
      <c r="J55" s="5" t="str">
        <f>IF(ISNUMBER(F!M55)=FALSE,"--",IF(F!M55=0,"--",F!M55))</f>
        <v>--</v>
      </c>
      <c r="K55" s="5" t="str">
        <f>IF(J55="--","",F!N55)</f>
        <v/>
      </c>
      <c r="L55" s="5" t="str">
        <f>IF(ISNUMBER(F!O55)=FALSE,"--",IF(F!O55=0,"--",F!O55))</f>
        <v>--</v>
      </c>
      <c r="M55" s="5" t="str">
        <f>IF(L55="--","",F!P55)</f>
        <v/>
      </c>
      <c r="P55" s="4" t="str">
        <f>IFERROR(IF(AND(VLOOKUP(F!B55,E!$B$1:$AK$300,17,FALSE)&lt;&gt;1000000000,VLOOKUP(F!B55,E!$B$1:$AK$300,18,FALSE)&lt;&gt;1000000000),"toetsen",IF(AND(VLOOKUP(F!B55,E!$B$1:$AK$300,17,FALSE)=1000000000,VLOOKUP(F!B55,E!$B$1:$AK$300,18,FALSE)&lt;&gt;1000000000),"toetsen alleen sgw",IF(AND(VLOOKUP(F!B55,E!$B$1:$AK$300,17,FALSE)&lt;&gt;1000000000,VLOOKUP(F!B55,E!$B$1:$AK$300,18,FALSE)=1000000000),"toetsen alleen vw","niet toetsen"))),"")</f>
        <v>niet toetsen</v>
      </c>
      <c r="R55" s="4" t="str">
        <f>F!BJ55</f>
        <v/>
      </c>
      <c r="S55" s="4" t="str">
        <f>IF($P55="toetsen",toetsen(F!$B55,R55),IF($P55="toetsen alleen sgw",toetsen_alleen_SGW(F!$B55,R55),IF($P55="toetsen alleen vw",toetsen_alleen_vw(F!$B55,R55),"")))</f>
        <v/>
      </c>
      <c r="T55" s="4" t="str">
        <f>F!BM55</f>
        <v/>
      </c>
      <c r="U55" s="4" t="str">
        <f>IF($P55="toetsen",toetsen(F!$B55,T55),IF($P55="toetsen alleen sgw",toetsen_alleen_SGW(F!$B55,T55),IF($P55="toetsen alleen vw",toetsen_alleen_vw(F!$B55,T55),"")))</f>
        <v/>
      </c>
      <c r="V55" s="4" t="str">
        <f>F!BP55</f>
        <v/>
      </c>
      <c r="W55" s="4" t="str">
        <f>IF($P55="toetsen",toetsen(F!$B55,V55),IF($P55="toetsen alleen sgw",toetsen_alleen_SGW(F!$B55,V55),IF($P55="toetsen alleen vw",toetsen_alleen_vw(F!$B55,V55),"")))</f>
        <v/>
      </c>
      <c r="X55" s="4" t="str">
        <f>F!BS55</f>
        <v/>
      </c>
      <c r="Y55" s="4" t="str">
        <f>IF($P55="toetsen",toetsen(F!$B55,X55),IF($P55="toetsen alleen sgw",toetsen_alleen_SGW(F!$B55,X55),IF($P55="toetsen alleen vw",toetsen_alleen_vw(F!$B55,X55),"")))</f>
        <v/>
      </c>
      <c r="Z55" s="4" t="str">
        <f>F!BV55</f>
        <v/>
      </c>
      <c r="AA55" s="4" t="str">
        <f>IF($P55="toetsen",toetsen(F!$B55,Z55),IF($P55="toetsen alleen sgw",toetsen_alleen_SGW(F!$B55,Z55),IF($P55="toetsen alleen vw",toetsen_alleen_vw(F!$B55,Z55),"")))</f>
        <v/>
      </c>
      <c r="AB55" s="4" t="str">
        <f>F!BY55</f>
        <v/>
      </c>
      <c r="AC55" s="4" t="str">
        <f>IF($P55="toetsen",toetsen(F!$B55,AB55),IF($P55="toetsen alleen sgw",toetsen_alleen_SGW(F!$B55,AB55),IF($P55="toetsen alleen vw",toetsen_alleen_vw(F!$B55,AB55),"")))</f>
        <v/>
      </c>
      <c r="AD55" s="5"/>
      <c r="AE55" s="5" t="str">
        <f t="shared" si="0"/>
        <v>--</v>
      </c>
      <c r="AF55" s="5" t="str">
        <f t="shared" si="1"/>
        <v/>
      </c>
      <c r="AG55" s="5" t="str">
        <f t="shared" si="2"/>
        <v>--</v>
      </c>
      <c r="AH55" s="5" t="str">
        <f t="shared" si="3"/>
        <v/>
      </c>
      <c r="AI55" s="5" t="str">
        <f t="shared" si="4"/>
        <v>--</v>
      </c>
      <c r="AJ55" s="5" t="str">
        <f t="shared" si="5"/>
        <v/>
      </c>
      <c r="AK55" s="5" t="str">
        <f t="shared" si="6"/>
        <v>--</v>
      </c>
      <c r="AL55" s="5" t="str">
        <f t="shared" si="7"/>
        <v/>
      </c>
      <c r="AM55" s="5" t="str">
        <f t="shared" si="8"/>
        <v>--</v>
      </c>
      <c r="AN55" s="5" t="str">
        <f t="shared" si="9"/>
        <v/>
      </c>
      <c r="AO55" s="5" t="str">
        <f t="shared" si="10"/>
        <v>--</v>
      </c>
      <c r="AP55" s="5" t="str">
        <f t="shared" si="11"/>
        <v/>
      </c>
      <c r="AS55" s="5" t="str">
        <f t="shared" si="12"/>
        <v>--</v>
      </c>
      <c r="AT55" s="5" t="str">
        <f t="shared" si="13"/>
        <v/>
      </c>
      <c r="AU55" s="5" t="str">
        <f t="shared" si="14"/>
        <v/>
      </c>
      <c r="AV55" s="5" t="str">
        <f t="shared" si="15"/>
        <v>--</v>
      </c>
      <c r="AW55" s="5" t="str">
        <f t="shared" si="16"/>
        <v/>
      </c>
      <c r="AX55" s="5" t="str">
        <f t="shared" si="17"/>
        <v/>
      </c>
      <c r="AY55" s="5" t="str">
        <f t="shared" si="18"/>
        <v>--</v>
      </c>
      <c r="AZ55" s="5" t="str">
        <f t="shared" si="19"/>
        <v/>
      </c>
      <c r="BA55" s="5" t="str">
        <f t="shared" si="20"/>
        <v/>
      </c>
      <c r="BB55" s="5" t="str">
        <f t="shared" si="21"/>
        <v>--</v>
      </c>
      <c r="BC55" s="5" t="str">
        <f t="shared" si="22"/>
        <v/>
      </c>
      <c r="BD55" s="5" t="str">
        <f t="shared" si="23"/>
        <v/>
      </c>
      <c r="BE55" s="5" t="str">
        <f t="shared" si="24"/>
        <v>--</v>
      </c>
      <c r="BF55" s="5" t="str">
        <f t="shared" si="25"/>
        <v/>
      </c>
      <c r="BG55" s="5" t="str">
        <f t="shared" si="26"/>
        <v/>
      </c>
      <c r="BH55" s="5" t="str">
        <f t="shared" si="27"/>
        <v>--</v>
      </c>
      <c r="BI55" s="5" t="str">
        <f t="shared" si="28"/>
        <v/>
      </c>
      <c r="BJ55" s="5" t="str">
        <f t="shared" si="29"/>
        <v/>
      </c>
    </row>
    <row r="56" spans="1:62" x14ac:dyDescent="0.2">
      <c r="A56" s="4" t="str">
        <f>F!A56</f>
        <v>PCB som 7</v>
      </c>
      <c r="B56" s="5" t="str">
        <f>IF(ISNUMBER(F!E56)=FALSE,"--",IF(F!E56=0,"--",F!E56))</f>
        <v>--</v>
      </c>
      <c r="C56" s="5" t="str">
        <f>IF(B56="--","",F!F56)</f>
        <v/>
      </c>
      <c r="D56" s="5" t="str">
        <f>IF(ISNUMBER(F!G56)=FALSE,"--",IF(F!G56=0,"--",F!G56))</f>
        <v>--</v>
      </c>
      <c r="E56" s="5" t="str">
        <f>IF(D56="--","",F!H56)</f>
        <v/>
      </c>
      <c r="F56" s="5" t="str">
        <f>IF(ISNUMBER(F!I56)=FALSE,"--",IF(F!I56=0,"--",F!I56))</f>
        <v>--</v>
      </c>
      <c r="G56" s="5" t="str">
        <f>IF(F56="--","",F!J56)</f>
        <v/>
      </c>
      <c r="H56" s="5" t="str">
        <f>IF(ISNUMBER(F!K56)=FALSE,"--",IF(F!K56=0,"--",F!K56))</f>
        <v>--</v>
      </c>
      <c r="I56" s="5" t="str">
        <f>IF(H56="--","",F!L56)</f>
        <v/>
      </c>
      <c r="J56" s="5" t="str">
        <f>IF(ISNUMBER(F!M56)=FALSE,"--",IF(F!M56=0,"--",F!M56))</f>
        <v>--</v>
      </c>
      <c r="K56" s="5" t="str">
        <f>IF(J56="--","",F!N56)</f>
        <v/>
      </c>
      <c r="L56" s="5" t="str">
        <f>IF(ISNUMBER(F!O56)=FALSE,"--",IF(F!O56=0,"--",F!O56))</f>
        <v>--</v>
      </c>
      <c r="M56" s="5" t="str">
        <f>IF(L56="--","",F!P56)</f>
        <v/>
      </c>
      <c r="P56" s="4" t="str">
        <f>IFERROR(IF(AND(VLOOKUP(F!B56,E!$B$1:$AK$300,17,FALSE)&lt;&gt;1000000000,VLOOKUP(F!B56,E!$B$1:$AK$300,18,FALSE)&lt;&gt;1000000000),"toetsen",IF(AND(VLOOKUP(F!B56,E!$B$1:$AK$300,17,FALSE)=1000000000,VLOOKUP(F!B56,E!$B$1:$AK$300,18,FALSE)&lt;&gt;1000000000),"toetsen alleen sgw",IF(AND(VLOOKUP(F!B56,E!$B$1:$AK$300,17,FALSE)&lt;&gt;1000000000,VLOOKUP(F!B56,E!$B$1:$AK$300,18,FALSE)=1000000000),"toetsen alleen vw","niet toetsen"))),"")</f>
        <v>toetsen alleen sgw</v>
      </c>
      <c r="R56" s="4">
        <f>F!BJ56</f>
        <v>-1</v>
      </c>
      <c r="S56" s="4" t="str">
        <f>IF($P56="toetsen",toetsen(F!$B56,R56),IF($P56="toetsen alleen sgw",toetsen_alleen_SGW(F!$B56,R56),IF($P56="toetsen alleen vw",toetsen_alleen_vw(F!$B56,R56),"")))</f>
        <v>-</v>
      </c>
      <c r="T56" s="4">
        <f>F!BM56</f>
        <v>-1</v>
      </c>
      <c r="U56" s="4" t="str">
        <f>IF($P56="toetsen",toetsen(F!$B56,T56),IF($P56="toetsen alleen sgw",toetsen_alleen_SGW(F!$B56,T56),IF($P56="toetsen alleen vw",toetsen_alleen_vw(F!$B56,T56),"")))</f>
        <v>-</v>
      </c>
      <c r="V56" s="4">
        <f>F!BP56</f>
        <v>-1</v>
      </c>
      <c r="W56" s="4" t="str">
        <f>IF($P56="toetsen",toetsen(F!$B56,V56),IF($P56="toetsen alleen sgw",toetsen_alleen_SGW(F!$B56,V56),IF($P56="toetsen alleen vw",toetsen_alleen_vw(F!$B56,V56),"")))</f>
        <v>-</v>
      </c>
      <c r="X56" s="4">
        <f>F!BS56</f>
        <v>-1</v>
      </c>
      <c r="Y56" s="4" t="str">
        <f>IF($P56="toetsen",toetsen(F!$B56,X56),IF($P56="toetsen alleen sgw",toetsen_alleen_SGW(F!$B56,X56),IF($P56="toetsen alleen vw",toetsen_alleen_vw(F!$B56,X56),"")))</f>
        <v>-</v>
      </c>
      <c r="Z56" s="4">
        <f>F!BV56</f>
        <v>-1</v>
      </c>
      <c r="AA56" s="4" t="str">
        <f>IF($P56="toetsen",toetsen(F!$B56,Z56),IF($P56="toetsen alleen sgw",toetsen_alleen_SGW(F!$B56,Z56),IF($P56="toetsen alleen vw",toetsen_alleen_vw(F!$B56,Z56),"")))</f>
        <v>-</v>
      </c>
      <c r="AB56" s="4">
        <f>F!BY56</f>
        <v>-1</v>
      </c>
      <c r="AC56" s="4" t="str">
        <f>IF($P56="toetsen",toetsen(F!$B56,AB56),IF($P56="toetsen alleen sgw",toetsen_alleen_SGW(F!$B56,AB56),IF($P56="toetsen alleen vw",toetsen_alleen_vw(F!$B56,AB56),"")))</f>
        <v>-</v>
      </c>
      <c r="AD56" s="5"/>
      <c r="AE56" s="5" t="str">
        <f t="shared" si="0"/>
        <v>--</v>
      </c>
      <c r="AF56" s="5" t="str">
        <f t="shared" si="1"/>
        <v/>
      </c>
      <c r="AG56" s="5" t="str">
        <f t="shared" si="2"/>
        <v>--</v>
      </c>
      <c r="AH56" s="5" t="str">
        <f t="shared" si="3"/>
        <v/>
      </c>
      <c r="AI56" s="5" t="str">
        <f t="shared" si="4"/>
        <v>--</v>
      </c>
      <c r="AJ56" s="5" t="str">
        <f t="shared" si="5"/>
        <v/>
      </c>
      <c r="AK56" s="5" t="str">
        <f t="shared" si="6"/>
        <v>--</v>
      </c>
      <c r="AL56" s="5" t="str">
        <f t="shared" si="7"/>
        <v/>
      </c>
      <c r="AM56" s="5" t="str">
        <f t="shared" si="8"/>
        <v>--</v>
      </c>
      <c r="AN56" s="5" t="str">
        <f t="shared" si="9"/>
        <v/>
      </c>
      <c r="AO56" s="5" t="str">
        <f t="shared" si="10"/>
        <v>--</v>
      </c>
      <c r="AP56" s="5" t="str">
        <f t="shared" si="11"/>
        <v/>
      </c>
      <c r="AS56" s="5" t="str">
        <f t="shared" si="12"/>
        <v>--</v>
      </c>
      <c r="AT56" s="5" t="str">
        <f t="shared" si="13"/>
        <v/>
      </c>
      <c r="AU56" s="5" t="str">
        <f t="shared" si="14"/>
        <v/>
      </c>
      <c r="AV56" s="5" t="str">
        <f t="shared" si="15"/>
        <v>--</v>
      </c>
      <c r="AW56" s="5" t="str">
        <f t="shared" si="16"/>
        <v/>
      </c>
      <c r="AX56" s="5" t="str">
        <f t="shared" si="17"/>
        <v/>
      </c>
      <c r="AY56" s="5" t="str">
        <f t="shared" si="18"/>
        <v>--</v>
      </c>
      <c r="AZ56" s="5" t="str">
        <f t="shared" si="19"/>
        <v/>
      </c>
      <c r="BA56" s="5" t="str">
        <f t="shared" si="20"/>
        <v/>
      </c>
      <c r="BB56" s="5" t="str">
        <f t="shared" si="21"/>
        <v>--</v>
      </c>
      <c r="BC56" s="5" t="str">
        <f t="shared" si="22"/>
        <v/>
      </c>
      <c r="BD56" s="5" t="str">
        <f t="shared" si="23"/>
        <v/>
      </c>
      <c r="BE56" s="5" t="str">
        <f t="shared" si="24"/>
        <v>--</v>
      </c>
      <c r="BF56" s="5" t="str">
        <f t="shared" si="25"/>
        <v/>
      </c>
      <c r="BG56" s="5" t="str">
        <f t="shared" si="26"/>
        <v/>
      </c>
      <c r="BH56" s="5" t="str">
        <f t="shared" si="27"/>
        <v>--</v>
      </c>
      <c r="BI56" s="5" t="str">
        <f t="shared" si="28"/>
        <v/>
      </c>
      <c r="BJ56" s="5" t="str">
        <f t="shared" si="29"/>
        <v/>
      </c>
    </row>
    <row r="57" spans="1:62" x14ac:dyDescent="0.2">
      <c r="A57" s="4" t="str">
        <f>F!A57</f>
        <v>Benzeen</v>
      </c>
      <c r="B57" s="5">
        <f>IF(ISNUMBER(F!E57)=FALSE,"--",IF(F!E57=0,"--",F!E57))</f>
        <v>0.2</v>
      </c>
      <c r="C57" s="5" t="str">
        <f>IF(B57="--","",F!F57)</f>
        <v>&lt;</v>
      </c>
      <c r="D57" s="5">
        <f>IF(ISNUMBER(F!G57)=FALSE,"--",IF(F!G57=0,"--",F!G57))</f>
        <v>0.2</v>
      </c>
      <c r="E57" s="5" t="str">
        <f>IF(D57="--","",F!H57)</f>
        <v>&lt;</v>
      </c>
      <c r="F57" s="5">
        <f>IF(ISNUMBER(F!I57)=FALSE,"--",IF(F!I57=0,"--",F!I57))</f>
        <v>0.2</v>
      </c>
      <c r="G57" s="5" t="str">
        <f>IF(F57="--","",F!J57)</f>
        <v>&lt;</v>
      </c>
      <c r="H57" s="5">
        <f>IF(ISNUMBER(F!K57)=FALSE,"--",IF(F!K57=0,"--",F!K57))</f>
        <v>0.2</v>
      </c>
      <c r="I57" s="5" t="str">
        <f>IF(H57="--","",F!L57)</f>
        <v>&lt;</v>
      </c>
      <c r="J57" s="5" t="str">
        <f>IF(ISNUMBER(F!M57)=FALSE,"--",IF(F!M57=0,"--",F!M57))</f>
        <v>--</v>
      </c>
      <c r="K57" s="5" t="str">
        <f>IF(J57="--","",F!N57)</f>
        <v/>
      </c>
      <c r="L57" s="5" t="str">
        <f>IF(ISNUMBER(F!O57)=FALSE,"--",IF(F!O57=0,"--",F!O57))</f>
        <v>--</v>
      </c>
      <c r="M57" s="5" t="str">
        <f>IF(L57="--","",F!P57)</f>
        <v/>
      </c>
      <c r="P57" s="4" t="str">
        <f>IFERROR(IF(AND(VLOOKUP(F!B57,E!$B$1:$AK$300,17,FALSE)&lt;&gt;1000000000,VLOOKUP(F!B57,E!$B$1:$AK$300,18,FALSE)&lt;&gt;1000000000),"toetsen",IF(AND(VLOOKUP(F!B57,E!$B$1:$AK$300,17,FALSE)=1000000000,VLOOKUP(F!B57,E!$B$1:$AK$300,18,FALSE)&lt;&gt;1000000000),"toetsen alleen sgw",IF(AND(VLOOKUP(F!B57,E!$B$1:$AK$300,17,FALSE)&lt;&gt;1000000000,VLOOKUP(F!B57,E!$B$1:$AK$300,18,FALSE)=1000000000),"toetsen alleen vw","niet toetsen"))),"")</f>
        <v>toetsen alleen sgw</v>
      </c>
      <c r="R57" s="4">
        <f>F!BJ57</f>
        <v>-1</v>
      </c>
      <c r="S57" s="4" t="str">
        <f>IF($P57="toetsen",toetsen(F!$B57,R57),IF($P57="toetsen alleen sgw",toetsen_alleen_SGW(F!$B57,R57),IF($P57="toetsen alleen vw",toetsen_alleen_vw(F!$B57,R57),"")))</f>
        <v>-</v>
      </c>
      <c r="T57" s="4">
        <f>F!BM57</f>
        <v>-1</v>
      </c>
      <c r="U57" s="4" t="str">
        <f>IF($P57="toetsen",toetsen(F!$B57,T57),IF($P57="toetsen alleen sgw",toetsen_alleen_SGW(F!$B57,T57),IF($P57="toetsen alleen vw",toetsen_alleen_vw(F!$B57,T57),"")))</f>
        <v>-</v>
      </c>
      <c r="V57" s="4">
        <f>F!BP57</f>
        <v>-1</v>
      </c>
      <c r="W57" s="4" t="str">
        <f>IF($P57="toetsen",toetsen(F!$B57,V57),IF($P57="toetsen alleen sgw",toetsen_alleen_SGW(F!$B57,V57),IF($P57="toetsen alleen vw",toetsen_alleen_vw(F!$B57,V57),"")))</f>
        <v>-</v>
      </c>
      <c r="X57" s="4">
        <f>F!BS57</f>
        <v>-1</v>
      </c>
      <c r="Y57" s="4" t="str">
        <f>IF($P57="toetsen",toetsen(F!$B57,X57),IF($P57="toetsen alleen sgw",toetsen_alleen_SGW(F!$B57,X57),IF($P57="toetsen alleen vw",toetsen_alleen_vw(F!$B57,X57),"")))</f>
        <v>-</v>
      </c>
      <c r="Z57" s="4">
        <f>F!BV57</f>
        <v>-1</v>
      </c>
      <c r="AA57" s="4" t="str">
        <f>IF($P57="toetsen",toetsen(F!$B57,Z57),IF($P57="toetsen alleen sgw",toetsen_alleen_SGW(F!$B57,Z57),IF($P57="toetsen alleen vw",toetsen_alleen_vw(F!$B57,Z57),"")))</f>
        <v>-</v>
      </c>
      <c r="AB57" s="4">
        <f>F!BY57</f>
        <v>-1</v>
      </c>
      <c r="AC57" s="4" t="str">
        <f>IF($P57="toetsen",toetsen(F!$B57,AB57),IF($P57="toetsen alleen sgw",toetsen_alleen_SGW(F!$B57,AB57),IF($P57="toetsen alleen vw",toetsen_alleen_vw(F!$B57,AB57),"")))</f>
        <v>-</v>
      </c>
      <c r="AD57" s="5"/>
      <c r="AE57" s="5" t="str">
        <f t="shared" si="0"/>
        <v>0,20</v>
      </c>
      <c r="AF57" s="5" t="str">
        <f t="shared" si="1"/>
        <v>&lt;</v>
      </c>
      <c r="AG57" s="5" t="str">
        <f t="shared" si="2"/>
        <v>0,20</v>
      </c>
      <c r="AH57" s="5" t="str">
        <f t="shared" si="3"/>
        <v>&lt;</v>
      </c>
      <c r="AI57" s="5" t="str">
        <f t="shared" si="4"/>
        <v>0,20</v>
      </c>
      <c r="AJ57" s="5" t="str">
        <f t="shared" si="5"/>
        <v>&lt;</v>
      </c>
      <c r="AK57" s="5" t="str">
        <f t="shared" si="6"/>
        <v>0,20</v>
      </c>
      <c r="AL57" s="5" t="str">
        <f t="shared" si="7"/>
        <v>&lt;</v>
      </c>
      <c r="AM57" s="5" t="str">
        <f t="shared" si="8"/>
        <v>--</v>
      </c>
      <c r="AN57" s="5" t="str">
        <f t="shared" si="9"/>
        <v/>
      </c>
      <c r="AO57" s="5" t="str">
        <f t="shared" si="10"/>
        <v>--</v>
      </c>
      <c r="AP57" s="5" t="str">
        <f t="shared" si="11"/>
        <v/>
      </c>
      <c r="AS57" s="5" t="str">
        <f t="shared" si="12"/>
        <v>0,20</v>
      </c>
      <c r="AT57" s="5" t="str">
        <f t="shared" si="13"/>
        <v>&lt;</v>
      </c>
      <c r="AU57" s="5" t="str">
        <f t="shared" si="14"/>
        <v>-</v>
      </c>
      <c r="AV57" s="5" t="str">
        <f t="shared" si="15"/>
        <v>0,20</v>
      </c>
      <c r="AW57" s="5" t="str">
        <f t="shared" si="16"/>
        <v>&lt;</v>
      </c>
      <c r="AX57" s="5" t="str">
        <f t="shared" si="17"/>
        <v>-</v>
      </c>
      <c r="AY57" s="5" t="str">
        <f t="shared" si="18"/>
        <v>0,20</v>
      </c>
      <c r="AZ57" s="5" t="str">
        <f t="shared" si="19"/>
        <v>&lt;</v>
      </c>
      <c r="BA57" s="5" t="str">
        <f t="shared" si="20"/>
        <v>-</v>
      </c>
      <c r="BB57" s="5" t="str">
        <f t="shared" si="21"/>
        <v>0,20</v>
      </c>
      <c r="BC57" s="5" t="str">
        <f t="shared" si="22"/>
        <v>&lt;</v>
      </c>
      <c r="BD57" s="5" t="str">
        <f t="shared" si="23"/>
        <v>-</v>
      </c>
      <c r="BE57" s="5" t="str">
        <f t="shared" si="24"/>
        <v>--</v>
      </c>
      <c r="BF57" s="5" t="str">
        <f t="shared" si="25"/>
        <v/>
      </c>
      <c r="BG57" s="5" t="str">
        <f t="shared" si="26"/>
        <v/>
      </c>
      <c r="BH57" s="5" t="str">
        <f t="shared" si="27"/>
        <v>--</v>
      </c>
      <c r="BI57" s="5" t="str">
        <f t="shared" si="28"/>
        <v/>
      </c>
      <c r="BJ57" s="5" t="str">
        <f t="shared" si="29"/>
        <v/>
      </c>
    </row>
    <row r="58" spans="1:62" x14ac:dyDescent="0.2">
      <c r="A58" s="4" t="str">
        <f>F!A58</f>
        <v>Tolueen</v>
      </c>
      <c r="B58" s="5">
        <f>IF(ISNUMBER(F!E58)=FALSE,"--",IF(F!E58=0,"--",F!E58))</f>
        <v>0.2</v>
      </c>
      <c r="C58" s="5" t="str">
        <f>IF(B58="--","",F!F58)</f>
        <v>&lt;</v>
      </c>
      <c r="D58" s="5">
        <f>IF(ISNUMBER(F!G58)=FALSE,"--",IF(F!G58=0,"--",F!G58))</f>
        <v>0.2</v>
      </c>
      <c r="E58" s="5" t="str">
        <f>IF(D58="--","",F!H58)</f>
        <v>&lt;</v>
      </c>
      <c r="F58" s="5">
        <f>IF(ISNUMBER(F!I58)=FALSE,"--",IF(F!I58=0,"--",F!I58))</f>
        <v>0.2</v>
      </c>
      <c r="G58" s="5" t="str">
        <f>IF(F58="--","",F!J58)</f>
        <v>&lt;</v>
      </c>
      <c r="H58" s="5">
        <f>IF(ISNUMBER(F!K58)=FALSE,"--",IF(F!K58=0,"--",F!K58))</f>
        <v>0.2</v>
      </c>
      <c r="I58" s="5" t="str">
        <f>IF(H58="--","",F!L58)</f>
        <v>&lt;</v>
      </c>
      <c r="J58" s="5" t="str">
        <f>IF(ISNUMBER(F!M58)=FALSE,"--",IF(F!M58=0,"--",F!M58))</f>
        <v>--</v>
      </c>
      <c r="K58" s="5" t="str">
        <f>IF(J58="--","",F!N58)</f>
        <v/>
      </c>
      <c r="L58" s="5" t="str">
        <f>IF(ISNUMBER(F!O58)=FALSE,"--",IF(F!O58=0,"--",F!O58))</f>
        <v>--</v>
      </c>
      <c r="M58" s="5" t="str">
        <f>IF(L58="--","",F!P58)</f>
        <v/>
      </c>
      <c r="O58" s="13"/>
      <c r="P58" s="4" t="str">
        <f>IFERROR(IF(AND(VLOOKUP(F!B58,E!$B$1:$AK$300,17,FALSE)&lt;&gt;1000000000,VLOOKUP(F!B58,E!$B$1:$AK$300,18,FALSE)&lt;&gt;1000000000),"toetsen",IF(AND(VLOOKUP(F!B58,E!$B$1:$AK$300,17,FALSE)=1000000000,VLOOKUP(F!B58,E!$B$1:$AK$300,18,FALSE)&lt;&gt;1000000000),"toetsen alleen sgw",IF(AND(VLOOKUP(F!B58,E!$B$1:$AK$300,17,FALSE)&lt;&gt;1000000000,VLOOKUP(F!B58,E!$B$1:$AK$300,18,FALSE)=1000000000),"toetsen alleen vw","niet toetsen"))),"")</f>
        <v>toetsen alleen sgw</v>
      </c>
      <c r="R58" s="4">
        <f>F!BJ58</f>
        <v>-1</v>
      </c>
      <c r="S58" s="4" t="str">
        <f>IF($P58="toetsen",toetsen(F!$B58,R58),IF($P58="toetsen alleen sgw",toetsen_alleen_SGW(F!$B58,R58),IF($P58="toetsen alleen vw",toetsen_alleen_vw(F!$B58,R58),"")))</f>
        <v>-</v>
      </c>
      <c r="T58" s="4">
        <f>F!BM58</f>
        <v>-1</v>
      </c>
      <c r="U58" s="4" t="str">
        <f>IF($P58="toetsen",toetsen(F!$B58,T58),IF($P58="toetsen alleen sgw",toetsen_alleen_SGW(F!$B58,T58),IF($P58="toetsen alleen vw",toetsen_alleen_vw(F!$B58,T58),"")))</f>
        <v>-</v>
      </c>
      <c r="V58" s="4">
        <f>F!BP58</f>
        <v>-1</v>
      </c>
      <c r="W58" s="4" t="str">
        <f>IF($P58="toetsen",toetsen(F!$B58,V58),IF($P58="toetsen alleen sgw",toetsen_alleen_SGW(F!$B58,V58),IF($P58="toetsen alleen vw",toetsen_alleen_vw(F!$B58,V58),"")))</f>
        <v>-</v>
      </c>
      <c r="X58" s="4">
        <f>F!BS58</f>
        <v>-1</v>
      </c>
      <c r="Y58" s="4" t="str">
        <f>IF($P58="toetsen",toetsen(F!$B58,X58),IF($P58="toetsen alleen sgw",toetsen_alleen_SGW(F!$B58,X58),IF($P58="toetsen alleen vw",toetsen_alleen_vw(F!$B58,X58),"")))</f>
        <v>-</v>
      </c>
      <c r="Z58" s="4">
        <f>F!BV58</f>
        <v>-1</v>
      </c>
      <c r="AA58" s="4" t="str">
        <f>IF($P58="toetsen",toetsen(F!$B58,Z58),IF($P58="toetsen alleen sgw",toetsen_alleen_SGW(F!$B58,Z58),IF($P58="toetsen alleen vw",toetsen_alleen_vw(F!$B58,Z58),"")))</f>
        <v>-</v>
      </c>
      <c r="AB58" s="4">
        <f>F!BY58</f>
        <v>-1</v>
      </c>
      <c r="AC58" s="4" t="str">
        <f>IF($P58="toetsen",toetsen(F!$B58,AB58),IF($P58="toetsen alleen sgw",toetsen_alleen_SGW(F!$B58,AB58),IF($P58="toetsen alleen vw",toetsen_alleen_vw(F!$B58,AB58),"")))</f>
        <v>-</v>
      </c>
      <c r="AD58" s="5"/>
      <c r="AE58" s="5" t="str">
        <f t="shared" si="0"/>
        <v>0,20</v>
      </c>
      <c r="AF58" s="5" t="str">
        <f t="shared" si="1"/>
        <v>&lt;</v>
      </c>
      <c r="AG58" s="5" t="str">
        <f t="shared" si="2"/>
        <v>0,20</v>
      </c>
      <c r="AH58" s="5" t="str">
        <f t="shared" si="3"/>
        <v>&lt;</v>
      </c>
      <c r="AI58" s="5" t="str">
        <f t="shared" si="4"/>
        <v>0,20</v>
      </c>
      <c r="AJ58" s="5" t="str">
        <f t="shared" si="5"/>
        <v>&lt;</v>
      </c>
      <c r="AK58" s="5" t="str">
        <f t="shared" si="6"/>
        <v>0,20</v>
      </c>
      <c r="AL58" s="5" t="str">
        <f t="shared" si="7"/>
        <v>&lt;</v>
      </c>
      <c r="AM58" s="5" t="str">
        <f t="shared" si="8"/>
        <v>--</v>
      </c>
      <c r="AN58" s="5" t="str">
        <f t="shared" si="9"/>
        <v/>
      </c>
      <c r="AO58" s="5" t="str">
        <f t="shared" si="10"/>
        <v>--</v>
      </c>
      <c r="AP58" s="5" t="str">
        <f t="shared" si="11"/>
        <v/>
      </c>
      <c r="AS58" s="5" t="str">
        <f t="shared" si="12"/>
        <v>0,20</v>
      </c>
      <c r="AT58" s="5" t="str">
        <f t="shared" si="13"/>
        <v>&lt;</v>
      </c>
      <c r="AU58" s="5" t="str">
        <f t="shared" si="14"/>
        <v>-</v>
      </c>
      <c r="AV58" s="5" t="str">
        <f t="shared" si="15"/>
        <v>0,20</v>
      </c>
      <c r="AW58" s="5" t="str">
        <f t="shared" si="16"/>
        <v>&lt;</v>
      </c>
      <c r="AX58" s="5" t="str">
        <f t="shared" si="17"/>
        <v>-</v>
      </c>
      <c r="AY58" s="5" t="str">
        <f t="shared" si="18"/>
        <v>0,20</v>
      </c>
      <c r="AZ58" s="5" t="str">
        <f t="shared" si="19"/>
        <v>&lt;</v>
      </c>
      <c r="BA58" s="5" t="str">
        <f t="shared" si="20"/>
        <v>-</v>
      </c>
      <c r="BB58" s="5" t="str">
        <f t="shared" si="21"/>
        <v>0,20</v>
      </c>
      <c r="BC58" s="5" t="str">
        <f t="shared" si="22"/>
        <v>&lt;</v>
      </c>
      <c r="BD58" s="5" t="str">
        <f t="shared" si="23"/>
        <v>-</v>
      </c>
      <c r="BE58" s="5" t="str">
        <f t="shared" si="24"/>
        <v>--</v>
      </c>
      <c r="BF58" s="5" t="str">
        <f t="shared" si="25"/>
        <v/>
      </c>
      <c r="BG58" s="5" t="str">
        <f t="shared" si="26"/>
        <v/>
      </c>
      <c r="BH58" s="5" t="str">
        <f t="shared" si="27"/>
        <v>--</v>
      </c>
      <c r="BI58" s="5" t="str">
        <f t="shared" si="28"/>
        <v/>
      </c>
      <c r="BJ58" s="5" t="str">
        <f t="shared" si="29"/>
        <v/>
      </c>
    </row>
    <row r="59" spans="1:62" x14ac:dyDescent="0.2">
      <c r="A59" s="4" t="str">
        <f>F!A59</f>
        <v>Ethylbenzeen</v>
      </c>
      <c r="B59" s="5">
        <f>IF(ISNUMBER(F!E59)=FALSE,"--",IF(F!E59=0,"--",F!E59))</f>
        <v>0.2</v>
      </c>
      <c r="C59" s="5" t="str">
        <f>IF(B59="--","",F!F59)</f>
        <v>&lt;</v>
      </c>
      <c r="D59" s="5">
        <f>IF(ISNUMBER(F!G59)=FALSE,"--",IF(F!G59=0,"--",F!G59))</f>
        <v>0.2</v>
      </c>
      <c r="E59" s="5" t="str">
        <f>IF(D59="--","",F!H59)</f>
        <v>&lt;</v>
      </c>
      <c r="F59" s="5">
        <f>IF(ISNUMBER(F!I59)=FALSE,"--",IF(F!I59=0,"--",F!I59))</f>
        <v>0.2</v>
      </c>
      <c r="G59" s="5" t="str">
        <f>IF(F59="--","",F!J59)</f>
        <v>&lt;</v>
      </c>
      <c r="H59" s="5">
        <f>IF(ISNUMBER(F!K59)=FALSE,"--",IF(F!K59=0,"--",F!K59))</f>
        <v>0.2</v>
      </c>
      <c r="I59" s="5" t="str">
        <f>IF(H59="--","",F!L59)</f>
        <v>&lt;</v>
      </c>
      <c r="J59" s="5" t="str">
        <f>IF(ISNUMBER(F!M59)=FALSE,"--",IF(F!M59=0,"--",F!M59))</f>
        <v>--</v>
      </c>
      <c r="K59" s="5" t="str">
        <f>IF(J59="--","",F!N59)</f>
        <v/>
      </c>
      <c r="L59" s="5" t="str">
        <f>IF(ISNUMBER(F!O59)=FALSE,"--",IF(F!O59=0,"--",F!O59))</f>
        <v>--</v>
      </c>
      <c r="M59" s="5" t="str">
        <f>IF(L59="--","",F!P59)</f>
        <v/>
      </c>
      <c r="P59" s="4" t="str">
        <f>IFERROR(IF(AND(VLOOKUP(F!B59,E!$B$1:$AK$300,17,FALSE)&lt;&gt;1000000000,VLOOKUP(F!B59,E!$B$1:$AK$300,18,FALSE)&lt;&gt;1000000000),"toetsen",IF(AND(VLOOKUP(F!B59,E!$B$1:$AK$300,17,FALSE)=1000000000,VLOOKUP(F!B59,E!$B$1:$AK$300,18,FALSE)&lt;&gt;1000000000),"toetsen alleen sgw",IF(AND(VLOOKUP(F!B59,E!$B$1:$AK$300,17,FALSE)&lt;&gt;1000000000,VLOOKUP(F!B59,E!$B$1:$AK$300,18,FALSE)=1000000000),"toetsen alleen vw","niet toetsen"))),"")</f>
        <v>toetsen alleen sgw</v>
      </c>
      <c r="R59" s="4">
        <f>F!BJ59</f>
        <v>-1</v>
      </c>
      <c r="S59" s="4" t="str">
        <f>IF($P59="toetsen",toetsen(F!$B59,R59),IF($P59="toetsen alleen sgw",toetsen_alleen_SGW(F!$B59,R59),IF($P59="toetsen alleen vw",toetsen_alleen_vw(F!$B59,R59),"")))</f>
        <v>-</v>
      </c>
      <c r="T59" s="4">
        <f>F!BM59</f>
        <v>-1</v>
      </c>
      <c r="U59" s="4" t="str">
        <f>IF($P59="toetsen",toetsen(F!$B59,T59),IF($P59="toetsen alleen sgw",toetsen_alleen_SGW(F!$B59,T59),IF($P59="toetsen alleen vw",toetsen_alleen_vw(F!$B59,T59),"")))</f>
        <v>-</v>
      </c>
      <c r="V59" s="4">
        <f>F!BP59</f>
        <v>-1</v>
      </c>
      <c r="W59" s="4" t="str">
        <f>IF($P59="toetsen",toetsen(F!$B59,V59),IF($P59="toetsen alleen sgw",toetsen_alleen_SGW(F!$B59,V59),IF($P59="toetsen alleen vw",toetsen_alleen_vw(F!$B59,V59),"")))</f>
        <v>-</v>
      </c>
      <c r="X59" s="4">
        <f>F!BS59</f>
        <v>-1</v>
      </c>
      <c r="Y59" s="4" t="str">
        <f>IF($P59="toetsen",toetsen(F!$B59,X59),IF($P59="toetsen alleen sgw",toetsen_alleen_SGW(F!$B59,X59),IF($P59="toetsen alleen vw",toetsen_alleen_vw(F!$B59,X59),"")))</f>
        <v>-</v>
      </c>
      <c r="Z59" s="4">
        <f>F!BV59</f>
        <v>-1</v>
      </c>
      <c r="AA59" s="4" t="str">
        <f>IF($P59="toetsen",toetsen(F!$B59,Z59),IF($P59="toetsen alleen sgw",toetsen_alleen_SGW(F!$B59,Z59),IF($P59="toetsen alleen vw",toetsen_alleen_vw(F!$B59,Z59),"")))</f>
        <v>-</v>
      </c>
      <c r="AB59" s="4">
        <f>F!BY59</f>
        <v>-1</v>
      </c>
      <c r="AC59" s="4" t="str">
        <f>IF($P59="toetsen",toetsen(F!$B59,AB59),IF($P59="toetsen alleen sgw",toetsen_alleen_SGW(F!$B59,AB59),IF($P59="toetsen alleen vw",toetsen_alleen_vw(F!$B59,AB59),"")))</f>
        <v>-</v>
      </c>
      <c r="AD59" s="5"/>
      <c r="AE59" s="5" t="str">
        <f t="shared" si="0"/>
        <v>0,20</v>
      </c>
      <c r="AF59" s="5" t="str">
        <f t="shared" si="1"/>
        <v>&lt;</v>
      </c>
      <c r="AG59" s="5" t="str">
        <f t="shared" si="2"/>
        <v>0,20</v>
      </c>
      <c r="AH59" s="5" t="str">
        <f t="shared" si="3"/>
        <v>&lt;</v>
      </c>
      <c r="AI59" s="5" t="str">
        <f t="shared" si="4"/>
        <v>0,20</v>
      </c>
      <c r="AJ59" s="5" t="str">
        <f t="shared" si="5"/>
        <v>&lt;</v>
      </c>
      <c r="AK59" s="5" t="str">
        <f t="shared" si="6"/>
        <v>0,20</v>
      </c>
      <c r="AL59" s="5" t="str">
        <f t="shared" si="7"/>
        <v>&lt;</v>
      </c>
      <c r="AM59" s="5" t="str">
        <f t="shared" si="8"/>
        <v>--</v>
      </c>
      <c r="AN59" s="5" t="str">
        <f t="shared" si="9"/>
        <v/>
      </c>
      <c r="AO59" s="5" t="str">
        <f t="shared" si="10"/>
        <v>--</v>
      </c>
      <c r="AP59" s="5" t="str">
        <f t="shared" si="11"/>
        <v/>
      </c>
      <c r="AS59" s="5" t="str">
        <f t="shared" si="12"/>
        <v>0,20</v>
      </c>
      <c r="AT59" s="5" t="str">
        <f t="shared" si="13"/>
        <v>&lt;</v>
      </c>
      <c r="AU59" s="5" t="str">
        <f t="shared" si="14"/>
        <v>-</v>
      </c>
      <c r="AV59" s="5" t="str">
        <f t="shared" si="15"/>
        <v>0,20</v>
      </c>
      <c r="AW59" s="5" t="str">
        <f t="shared" si="16"/>
        <v>&lt;</v>
      </c>
      <c r="AX59" s="5" t="str">
        <f t="shared" si="17"/>
        <v>-</v>
      </c>
      <c r="AY59" s="5" t="str">
        <f t="shared" si="18"/>
        <v>0,20</v>
      </c>
      <c r="AZ59" s="5" t="str">
        <f t="shared" si="19"/>
        <v>&lt;</v>
      </c>
      <c r="BA59" s="5" t="str">
        <f t="shared" si="20"/>
        <v>-</v>
      </c>
      <c r="BB59" s="5" t="str">
        <f t="shared" si="21"/>
        <v>0,20</v>
      </c>
      <c r="BC59" s="5" t="str">
        <f t="shared" si="22"/>
        <v>&lt;</v>
      </c>
      <c r="BD59" s="5" t="str">
        <f t="shared" si="23"/>
        <v>-</v>
      </c>
      <c r="BE59" s="5" t="str">
        <f t="shared" si="24"/>
        <v>--</v>
      </c>
      <c r="BF59" s="5" t="str">
        <f t="shared" si="25"/>
        <v/>
      </c>
      <c r="BG59" s="5" t="str">
        <f t="shared" si="26"/>
        <v/>
      </c>
      <c r="BH59" s="5" t="str">
        <f t="shared" si="27"/>
        <v>--</v>
      </c>
      <c r="BI59" s="5" t="str">
        <f t="shared" si="28"/>
        <v/>
      </c>
      <c r="BJ59" s="5" t="str">
        <f t="shared" si="29"/>
        <v/>
      </c>
    </row>
    <row r="60" spans="1:62" x14ac:dyDescent="0.2">
      <c r="A60" s="4" t="str">
        <f>F!A60</f>
        <v>O-xyleen</v>
      </c>
      <c r="B60" s="5">
        <f>IF(ISNUMBER(F!E60)=FALSE,"--",IF(F!E60=0,"--",F!E60))</f>
        <v>0.1</v>
      </c>
      <c r="C60" s="5" t="str">
        <f>IF(B60="--","",F!F60)</f>
        <v>&lt;</v>
      </c>
      <c r="D60" s="5">
        <f>IF(ISNUMBER(F!G60)=FALSE,"--",IF(F!G60=0,"--",F!G60))</f>
        <v>0.1</v>
      </c>
      <c r="E60" s="5" t="str">
        <f>IF(D60="--","",F!H60)</f>
        <v>&lt;</v>
      </c>
      <c r="F60" s="5">
        <f>IF(ISNUMBER(F!I60)=FALSE,"--",IF(F!I60=0,"--",F!I60))</f>
        <v>0.1</v>
      </c>
      <c r="G60" s="5" t="str">
        <f>IF(F60="--","",F!J60)</f>
        <v>&lt;</v>
      </c>
      <c r="H60" s="5">
        <f>IF(ISNUMBER(F!K60)=FALSE,"--",IF(F!K60=0,"--",F!K60))</f>
        <v>0.1</v>
      </c>
      <c r="I60" s="5" t="str">
        <f>IF(H60="--","",F!L60)</f>
        <v>&lt;</v>
      </c>
      <c r="J60" s="5" t="str">
        <f>IF(ISNUMBER(F!M60)=FALSE,"--",IF(F!M60=0,"--",F!M60))</f>
        <v>--</v>
      </c>
      <c r="K60" s="5" t="str">
        <f>IF(J60="--","",F!N60)</f>
        <v/>
      </c>
      <c r="L60" s="5" t="str">
        <f>IF(ISNUMBER(F!O60)=FALSE,"--",IF(F!O60=0,"--",F!O60))</f>
        <v>--</v>
      </c>
      <c r="M60" s="5" t="str">
        <f>IF(L60="--","",F!P60)</f>
        <v/>
      </c>
      <c r="P60" s="4" t="str">
        <f>IFERROR(IF(AND(VLOOKUP(F!B60,E!$B$1:$AK$300,17,FALSE)&lt;&gt;1000000000,VLOOKUP(F!B60,E!$B$1:$AK$300,18,FALSE)&lt;&gt;1000000000),"toetsen",IF(AND(VLOOKUP(F!B60,E!$B$1:$AK$300,17,FALSE)=1000000000,VLOOKUP(F!B60,E!$B$1:$AK$300,18,FALSE)&lt;&gt;1000000000),"toetsen alleen sgw",IF(AND(VLOOKUP(F!B60,E!$B$1:$AK$300,17,FALSE)&lt;&gt;1000000000,VLOOKUP(F!B60,E!$B$1:$AK$300,18,FALSE)=1000000000),"toetsen alleen vw","niet toetsen"))),"")</f>
        <v/>
      </c>
      <c r="R60" s="4">
        <f>F!BJ60</f>
        <v>-1</v>
      </c>
      <c r="S60" s="4" t="str">
        <f>IF($P60="toetsen",toetsen(F!$B60,R60),IF($P60="toetsen alleen sgw",toetsen_alleen_SGW(F!$B60,R60),IF($P60="toetsen alleen vw",toetsen_alleen_vw(F!$B60,R60),"")))</f>
        <v/>
      </c>
      <c r="T60" s="4">
        <f>F!BM60</f>
        <v>-1</v>
      </c>
      <c r="U60" s="4" t="str">
        <f>IF($P60="toetsen",toetsen(F!$B60,T60),IF($P60="toetsen alleen sgw",toetsen_alleen_SGW(F!$B60,T60),IF($P60="toetsen alleen vw",toetsen_alleen_vw(F!$B60,T60),"")))</f>
        <v/>
      </c>
      <c r="V60" s="4">
        <f>F!BP60</f>
        <v>-1</v>
      </c>
      <c r="W60" s="4" t="str">
        <f>IF($P60="toetsen",toetsen(F!$B60,V60),IF($P60="toetsen alleen sgw",toetsen_alleen_SGW(F!$B60,V60),IF($P60="toetsen alleen vw",toetsen_alleen_vw(F!$B60,V60),"")))</f>
        <v/>
      </c>
      <c r="X60" s="4">
        <f>F!BS60</f>
        <v>-1</v>
      </c>
      <c r="Y60" s="4" t="str">
        <f>IF($P60="toetsen",toetsen(F!$B60,X60),IF($P60="toetsen alleen sgw",toetsen_alleen_SGW(F!$B60,X60),IF($P60="toetsen alleen vw",toetsen_alleen_vw(F!$B60,X60),"")))</f>
        <v/>
      </c>
      <c r="Z60" s="4">
        <f>F!BV60</f>
        <v>-1</v>
      </c>
      <c r="AA60" s="4" t="str">
        <f>IF($P60="toetsen",toetsen(F!$B60,Z60),IF($P60="toetsen alleen sgw",toetsen_alleen_SGW(F!$B60,Z60),IF($P60="toetsen alleen vw",toetsen_alleen_vw(F!$B60,Z60),"")))</f>
        <v/>
      </c>
      <c r="AB60" s="4">
        <f>F!BY60</f>
        <v>-1</v>
      </c>
      <c r="AC60" s="4" t="str">
        <f>IF($P60="toetsen",toetsen(F!$B60,AB60),IF($P60="toetsen alleen sgw",toetsen_alleen_SGW(F!$B60,AB60),IF($P60="toetsen alleen vw",toetsen_alleen_vw(F!$B60,AB60),"")))</f>
        <v/>
      </c>
      <c r="AD60" s="5"/>
      <c r="AE60" s="5" t="str">
        <f t="shared" si="0"/>
        <v>0,10</v>
      </c>
      <c r="AF60" s="5" t="str">
        <f t="shared" si="1"/>
        <v>&lt;</v>
      </c>
      <c r="AG60" s="5" t="str">
        <f t="shared" si="2"/>
        <v>0,10</v>
      </c>
      <c r="AH60" s="5" t="str">
        <f t="shared" si="3"/>
        <v>&lt;</v>
      </c>
      <c r="AI60" s="5" t="str">
        <f t="shared" si="4"/>
        <v>0,10</v>
      </c>
      <c r="AJ60" s="5" t="str">
        <f t="shared" si="5"/>
        <v>&lt;</v>
      </c>
      <c r="AK60" s="5" t="str">
        <f t="shared" si="6"/>
        <v>0,10</v>
      </c>
      <c r="AL60" s="5" t="str">
        <f t="shared" si="7"/>
        <v>&lt;</v>
      </c>
      <c r="AM60" s="5" t="str">
        <f t="shared" si="8"/>
        <v>--</v>
      </c>
      <c r="AN60" s="5" t="str">
        <f t="shared" si="9"/>
        <v/>
      </c>
      <c r="AO60" s="5" t="str">
        <f t="shared" si="10"/>
        <v>--</v>
      </c>
      <c r="AP60" s="5" t="str">
        <f t="shared" si="11"/>
        <v/>
      </c>
      <c r="AS60" s="5" t="str">
        <f t="shared" si="12"/>
        <v>0,10</v>
      </c>
      <c r="AT60" s="5" t="str">
        <f t="shared" si="13"/>
        <v>&lt;</v>
      </c>
      <c r="AU60" s="5" t="str">
        <f t="shared" si="14"/>
        <v/>
      </c>
      <c r="AV60" s="5" t="str">
        <f t="shared" si="15"/>
        <v>0,10</v>
      </c>
      <c r="AW60" s="5" t="str">
        <f t="shared" si="16"/>
        <v>&lt;</v>
      </c>
      <c r="AX60" s="5" t="str">
        <f t="shared" si="17"/>
        <v/>
      </c>
      <c r="AY60" s="5" t="str">
        <f t="shared" si="18"/>
        <v>0,10</v>
      </c>
      <c r="AZ60" s="5" t="str">
        <f t="shared" si="19"/>
        <v>&lt;</v>
      </c>
      <c r="BA60" s="5" t="str">
        <f t="shared" si="20"/>
        <v/>
      </c>
      <c r="BB60" s="5" t="str">
        <f t="shared" si="21"/>
        <v>0,10</v>
      </c>
      <c r="BC60" s="5" t="str">
        <f t="shared" si="22"/>
        <v>&lt;</v>
      </c>
      <c r="BD60" s="5" t="str">
        <f t="shared" si="23"/>
        <v/>
      </c>
      <c r="BE60" s="5" t="str">
        <f t="shared" si="24"/>
        <v>--</v>
      </c>
      <c r="BF60" s="5" t="str">
        <f t="shared" si="25"/>
        <v/>
      </c>
      <c r="BG60" s="5" t="str">
        <f t="shared" si="26"/>
        <v/>
      </c>
      <c r="BH60" s="5" t="str">
        <f t="shared" si="27"/>
        <v>--</v>
      </c>
      <c r="BI60" s="5" t="str">
        <f t="shared" si="28"/>
        <v/>
      </c>
      <c r="BJ60" s="5" t="str">
        <f t="shared" si="29"/>
        <v/>
      </c>
    </row>
    <row r="61" spans="1:62" x14ac:dyDescent="0.2">
      <c r="A61" s="4" t="str">
        <f>F!A61</f>
        <v>P- en m-xyleen</v>
      </c>
      <c r="B61" s="5">
        <f>IF(ISNUMBER(F!E61)=FALSE,"--",IF(F!E61=0,"--",F!E61))</f>
        <v>0.2</v>
      </c>
      <c r="C61" s="5" t="str">
        <f>IF(B61="--","",F!F61)</f>
        <v>&lt;</v>
      </c>
      <c r="D61" s="5">
        <f>IF(ISNUMBER(F!G61)=FALSE,"--",IF(F!G61=0,"--",F!G61))</f>
        <v>0.2</v>
      </c>
      <c r="E61" s="5" t="str">
        <f>IF(D61="--","",F!H61)</f>
        <v>&lt;</v>
      </c>
      <c r="F61" s="5">
        <f>IF(ISNUMBER(F!I61)=FALSE,"--",IF(F!I61=0,"--",F!I61))</f>
        <v>0.2</v>
      </c>
      <c r="G61" s="5" t="str">
        <f>IF(F61="--","",F!J61)</f>
        <v>&lt;</v>
      </c>
      <c r="H61" s="5">
        <f>IF(ISNUMBER(F!K61)=FALSE,"--",IF(F!K61=0,"--",F!K61))</f>
        <v>0.2</v>
      </c>
      <c r="I61" s="5" t="str">
        <f>IF(H61="--","",F!L61)</f>
        <v>&lt;</v>
      </c>
      <c r="J61" s="5" t="str">
        <f>IF(ISNUMBER(F!M61)=FALSE,"--",IF(F!M61=0,"--",F!M61))</f>
        <v>--</v>
      </c>
      <c r="K61" s="5" t="str">
        <f>IF(J61="--","",F!N61)</f>
        <v/>
      </c>
      <c r="L61" s="5" t="str">
        <f>IF(ISNUMBER(F!O61)=FALSE,"--",IF(F!O61=0,"--",F!O61))</f>
        <v>--</v>
      </c>
      <c r="M61" s="5" t="str">
        <f>IF(L61="--","",F!P61)</f>
        <v/>
      </c>
      <c r="P61" s="4" t="str">
        <f>IFERROR(IF(AND(VLOOKUP(F!B61,E!$B$1:$AK$300,17,FALSE)&lt;&gt;1000000000,VLOOKUP(F!B61,E!$B$1:$AK$300,18,FALSE)&lt;&gt;1000000000),"toetsen",IF(AND(VLOOKUP(F!B61,E!$B$1:$AK$300,17,FALSE)=1000000000,VLOOKUP(F!B61,E!$B$1:$AK$300,18,FALSE)&lt;&gt;1000000000),"toetsen alleen sgw",IF(AND(VLOOKUP(F!B61,E!$B$1:$AK$300,17,FALSE)&lt;&gt;1000000000,VLOOKUP(F!B61,E!$B$1:$AK$300,18,FALSE)=1000000000),"toetsen alleen vw","niet toetsen"))),"")</f>
        <v/>
      </c>
      <c r="R61" s="4">
        <f>F!BJ61</f>
        <v>-1</v>
      </c>
      <c r="S61" s="4" t="str">
        <f>IF($P61="toetsen",toetsen(F!$B61,R61),IF($P61="toetsen alleen sgw",toetsen_alleen_SGW(F!$B61,R61),IF($P61="toetsen alleen vw",toetsen_alleen_vw(F!$B61,R61),"")))</f>
        <v/>
      </c>
      <c r="T61" s="4">
        <f>F!BM61</f>
        <v>-1</v>
      </c>
      <c r="U61" s="4" t="str">
        <f>IF($P61="toetsen",toetsen(F!$B61,T61),IF($P61="toetsen alleen sgw",toetsen_alleen_SGW(F!$B61,T61),IF($P61="toetsen alleen vw",toetsen_alleen_vw(F!$B61,T61),"")))</f>
        <v/>
      </c>
      <c r="V61" s="4">
        <f>F!BP61</f>
        <v>-1</v>
      </c>
      <c r="W61" s="4" t="str">
        <f>IF($P61="toetsen",toetsen(F!$B61,V61),IF($P61="toetsen alleen sgw",toetsen_alleen_SGW(F!$B61,V61),IF($P61="toetsen alleen vw",toetsen_alleen_vw(F!$B61,V61),"")))</f>
        <v/>
      </c>
      <c r="X61" s="4">
        <f>F!BS61</f>
        <v>-1</v>
      </c>
      <c r="Y61" s="4" t="str">
        <f>IF($P61="toetsen",toetsen(F!$B61,X61),IF($P61="toetsen alleen sgw",toetsen_alleen_SGW(F!$B61,X61),IF($P61="toetsen alleen vw",toetsen_alleen_vw(F!$B61,X61),"")))</f>
        <v/>
      </c>
      <c r="Z61" s="4">
        <f>F!BV61</f>
        <v>-1</v>
      </c>
      <c r="AA61" s="4" t="str">
        <f>IF($P61="toetsen",toetsen(F!$B61,Z61),IF($P61="toetsen alleen sgw",toetsen_alleen_SGW(F!$B61,Z61),IF($P61="toetsen alleen vw",toetsen_alleen_vw(F!$B61,Z61),"")))</f>
        <v/>
      </c>
      <c r="AB61" s="4">
        <f>F!BY61</f>
        <v>-1</v>
      </c>
      <c r="AC61" s="4" t="str">
        <f>IF($P61="toetsen",toetsen(F!$B61,AB61),IF($P61="toetsen alleen sgw",toetsen_alleen_SGW(F!$B61,AB61),IF($P61="toetsen alleen vw",toetsen_alleen_vw(F!$B61,AB61),"")))</f>
        <v/>
      </c>
      <c r="AD61" s="5"/>
      <c r="AE61" s="5" t="str">
        <f t="shared" si="0"/>
        <v>0,20</v>
      </c>
      <c r="AF61" s="5" t="str">
        <f t="shared" si="1"/>
        <v>&lt;</v>
      </c>
      <c r="AG61" s="5" t="str">
        <f t="shared" si="2"/>
        <v>0,20</v>
      </c>
      <c r="AH61" s="5" t="str">
        <f t="shared" si="3"/>
        <v>&lt;</v>
      </c>
      <c r="AI61" s="5" t="str">
        <f t="shared" si="4"/>
        <v>0,20</v>
      </c>
      <c r="AJ61" s="5" t="str">
        <f t="shared" si="5"/>
        <v>&lt;</v>
      </c>
      <c r="AK61" s="5" t="str">
        <f t="shared" si="6"/>
        <v>0,20</v>
      </c>
      <c r="AL61" s="5" t="str">
        <f t="shared" si="7"/>
        <v>&lt;</v>
      </c>
      <c r="AM61" s="5" t="str">
        <f t="shared" si="8"/>
        <v>--</v>
      </c>
      <c r="AN61" s="5" t="str">
        <f t="shared" si="9"/>
        <v/>
      </c>
      <c r="AO61" s="5" t="str">
        <f t="shared" si="10"/>
        <v>--</v>
      </c>
      <c r="AP61" s="5" t="str">
        <f t="shared" si="11"/>
        <v/>
      </c>
      <c r="AS61" s="5" t="str">
        <f t="shared" si="12"/>
        <v>0,20</v>
      </c>
      <c r="AT61" s="5" t="str">
        <f t="shared" si="13"/>
        <v>&lt;</v>
      </c>
      <c r="AU61" s="5" t="str">
        <f t="shared" si="14"/>
        <v/>
      </c>
      <c r="AV61" s="5" t="str">
        <f t="shared" si="15"/>
        <v>0,20</v>
      </c>
      <c r="AW61" s="5" t="str">
        <f t="shared" si="16"/>
        <v>&lt;</v>
      </c>
      <c r="AX61" s="5" t="str">
        <f t="shared" si="17"/>
        <v/>
      </c>
      <c r="AY61" s="5" t="str">
        <f t="shared" si="18"/>
        <v>0,20</v>
      </c>
      <c r="AZ61" s="5" t="str">
        <f t="shared" si="19"/>
        <v>&lt;</v>
      </c>
      <c r="BA61" s="5" t="str">
        <f t="shared" si="20"/>
        <v/>
      </c>
      <c r="BB61" s="5" t="str">
        <f t="shared" si="21"/>
        <v>0,20</v>
      </c>
      <c r="BC61" s="5" t="str">
        <f t="shared" si="22"/>
        <v>&lt;</v>
      </c>
      <c r="BD61" s="5" t="str">
        <f t="shared" si="23"/>
        <v/>
      </c>
      <c r="BE61" s="5" t="str">
        <f t="shared" si="24"/>
        <v>--</v>
      </c>
      <c r="BF61" s="5" t="str">
        <f t="shared" si="25"/>
        <v/>
      </c>
      <c r="BG61" s="5" t="str">
        <f t="shared" si="26"/>
        <v/>
      </c>
      <c r="BH61" s="5" t="str">
        <f t="shared" si="27"/>
        <v>--</v>
      </c>
      <c r="BI61" s="5" t="str">
        <f t="shared" si="28"/>
        <v/>
      </c>
      <c r="BJ61" s="5" t="str">
        <f t="shared" si="29"/>
        <v/>
      </c>
    </row>
    <row r="62" spans="1:62" x14ac:dyDescent="0.2">
      <c r="A62" s="4" t="str">
        <f>F!A62</f>
        <v>Xylenen</v>
      </c>
      <c r="B62" s="5">
        <f>IF(ISNUMBER(F!E62)=FALSE,"--",IF(F!E62=0,"--",F!E62))</f>
        <v>0.30000000000000004</v>
      </c>
      <c r="C62" s="5" t="str">
        <f>IF(B62="--","",F!F62)</f>
        <v>&lt;</v>
      </c>
      <c r="D62" s="5">
        <f>IF(ISNUMBER(F!G62)=FALSE,"--",IF(F!G62=0,"--",F!G62))</f>
        <v>0.30000000000000004</v>
      </c>
      <c r="E62" s="5" t="str">
        <f>IF(D62="--","",F!H62)</f>
        <v>&lt;</v>
      </c>
      <c r="F62" s="5">
        <f>IF(ISNUMBER(F!I62)=FALSE,"--",IF(F!I62=0,"--",F!I62))</f>
        <v>0.30000000000000004</v>
      </c>
      <c r="G62" s="5" t="str">
        <f>IF(F62="--","",F!J62)</f>
        <v>&lt;</v>
      </c>
      <c r="H62" s="5">
        <f>IF(ISNUMBER(F!K62)=FALSE,"--",IF(F!K62=0,"--",F!K62))</f>
        <v>0.30000000000000004</v>
      </c>
      <c r="I62" s="5" t="str">
        <f>IF(H62="--","",F!L62)</f>
        <v>&lt;</v>
      </c>
      <c r="J62" s="5" t="str">
        <f>IF(ISNUMBER(F!M62)=FALSE,"--",IF(F!M62=0,"--",F!M62))</f>
        <v>--</v>
      </c>
      <c r="K62" s="5" t="str">
        <f>IF(J62="--","",F!N62)</f>
        <v/>
      </c>
      <c r="L62" s="5" t="str">
        <f>IF(ISNUMBER(F!O62)=FALSE,"--",IF(F!O62=0,"--",F!O62))</f>
        <v>--</v>
      </c>
      <c r="M62" s="5" t="str">
        <f>IF(L62="--","",F!P62)</f>
        <v/>
      </c>
      <c r="O62" s="13"/>
      <c r="P62" s="4" t="str">
        <f>IFERROR(IF(AND(VLOOKUP(F!B62,E!$B$1:$AK$300,17,FALSE)&lt;&gt;1000000000,VLOOKUP(F!B62,E!$B$1:$AK$300,18,FALSE)&lt;&gt;1000000000),"toetsen",IF(AND(VLOOKUP(F!B62,E!$B$1:$AK$300,17,FALSE)=1000000000,VLOOKUP(F!B62,E!$B$1:$AK$300,18,FALSE)&lt;&gt;1000000000),"toetsen alleen sgw",IF(AND(VLOOKUP(F!B62,E!$B$1:$AK$300,17,FALSE)&lt;&gt;1000000000,VLOOKUP(F!B62,E!$B$1:$AK$300,18,FALSE)=1000000000),"toetsen alleen vw","niet toetsen"))),"")</f>
        <v>toetsen alleen sgw</v>
      </c>
      <c r="R62" s="4">
        <f>F!BJ62</f>
        <v>-1</v>
      </c>
      <c r="S62" s="4" t="str">
        <f>IF($P62="toetsen",toetsen(F!$B62,R62),IF($P62="toetsen alleen sgw",toetsen_alleen_SGW(F!$B62,R62),IF($P62="toetsen alleen vw",toetsen_alleen_vw(F!$B62,R62),"")))</f>
        <v>-</v>
      </c>
      <c r="T62" s="4">
        <f>F!BM62</f>
        <v>-1</v>
      </c>
      <c r="U62" s="4" t="str">
        <f>IF($P62="toetsen",toetsen(F!$B62,T62),IF($P62="toetsen alleen sgw",toetsen_alleen_SGW(F!$B62,T62),IF($P62="toetsen alleen vw",toetsen_alleen_vw(F!$B62,T62),"")))</f>
        <v>-</v>
      </c>
      <c r="V62" s="4">
        <f>F!BP62</f>
        <v>-1</v>
      </c>
      <c r="W62" s="4" t="str">
        <f>IF($P62="toetsen",toetsen(F!$B62,V62),IF($P62="toetsen alleen sgw",toetsen_alleen_SGW(F!$B62,V62),IF($P62="toetsen alleen vw",toetsen_alleen_vw(F!$B62,V62),"")))</f>
        <v>-</v>
      </c>
      <c r="X62" s="4">
        <f>F!BS62</f>
        <v>-1</v>
      </c>
      <c r="Y62" s="4" t="str">
        <f>IF($P62="toetsen",toetsen(F!$B62,X62),IF($P62="toetsen alleen sgw",toetsen_alleen_SGW(F!$B62,X62),IF($P62="toetsen alleen vw",toetsen_alleen_vw(F!$B62,X62),"")))</f>
        <v>-</v>
      </c>
      <c r="Z62" s="4">
        <f>F!BV62</f>
        <v>-1</v>
      </c>
      <c r="AA62" s="4" t="str">
        <f>IF($P62="toetsen",toetsen(F!$B62,Z62),IF($P62="toetsen alleen sgw",toetsen_alleen_SGW(F!$B62,Z62),IF($P62="toetsen alleen vw",toetsen_alleen_vw(F!$B62,Z62),"")))</f>
        <v>-</v>
      </c>
      <c r="AB62" s="4">
        <f>F!BY62</f>
        <v>-1</v>
      </c>
      <c r="AC62" s="4" t="str">
        <f>IF($P62="toetsen",toetsen(F!$B62,AB62),IF($P62="toetsen alleen sgw",toetsen_alleen_SGW(F!$B62,AB62),IF($P62="toetsen alleen vw",toetsen_alleen_vw(F!$B62,AB62),"")))</f>
        <v>-</v>
      </c>
      <c r="AD62" s="5"/>
      <c r="AE62" s="5" t="str">
        <f t="shared" si="0"/>
        <v>0,30</v>
      </c>
      <c r="AF62" s="5" t="str">
        <f t="shared" si="1"/>
        <v>&lt;</v>
      </c>
      <c r="AG62" s="5" t="str">
        <f t="shared" si="2"/>
        <v>0,30</v>
      </c>
      <c r="AH62" s="5" t="str">
        <f t="shared" si="3"/>
        <v>&lt;</v>
      </c>
      <c r="AI62" s="5" t="str">
        <f t="shared" si="4"/>
        <v>0,30</v>
      </c>
      <c r="AJ62" s="5" t="str">
        <f t="shared" si="5"/>
        <v>&lt;</v>
      </c>
      <c r="AK62" s="5" t="str">
        <f t="shared" si="6"/>
        <v>0,30</v>
      </c>
      <c r="AL62" s="5" t="str">
        <f t="shared" si="7"/>
        <v>&lt;</v>
      </c>
      <c r="AM62" s="5" t="str">
        <f t="shared" si="8"/>
        <v>--</v>
      </c>
      <c r="AN62" s="5" t="str">
        <f t="shared" si="9"/>
        <v/>
      </c>
      <c r="AO62" s="5" t="str">
        <f t="shared" si="10"/>
        <v>--</v>
      </c>
      <c r="AP62" s="5" t="str">
        <f t="shared" si="11"/>
        <v/>
      </c>
      <c r="AS62" s="5" t="str">
        <f t="shared" si="12"/>
        <v>0,30</v>
      </c>
      <c r="AT62" s="5" t="str">
        <f t="shared" si="13"/>
        <v>&lt;</v>
      </c>
      <c r="AU62" s="5" t="str">
        <f t="shared" si="14"/>
        <v>-</v>
      </c>
      <c r="AV62" s="5" t="str">
        <f t="shared" si="15"/>
        <v>0,30</v>
      </c>
      <c r="AW62" s="5" t="str">
        <f t="shared" si="16"/>
        <v>&lt;</v>
      </c>
      <c r="AX62" s="5" t="str">
        <f t="shared" si="17"/>
        <v>-</v>
      </c>
      <c r="AY62" s="5" t="str">
        <f t="shared" si="18"/>
        <v>0,30</v>
      </c>
      <c r="AZ62" s="5" t="str">
        <f t="shared" si="19"/>
        <v>&lt;</v>
      </c>
      <c r="BA62" s="5" t="str">
        <f t="shared" si="20"/>
        <v>-</v>
      </c>
      <c r="BB62" s="5" t="str">
        <f t="shared" si="21"/>
        <v>0,30</v>
      </c>
      <c r="BC62" s="5" t="str">
        <f t="shared" si="22"/>
        <v>&lt;</v>
      </c>
      <c r="BD62" s="5" t="str">
        <f t="shared" si="23"/>
        <v>-</v>
      </c>
      <c r="BE62" s="5" t="str">
        <f t="shared" si="24"/>
        <v>--</v>
      </c>
      <c r="BF62" s="5" t="str">
        <f t="shared" si="25"/>
        <v/>
      </c>
      <c r="BG62" s="5" t="str">
        <f t="shared" si="26"/>
        <v/>
      </c>
      <c r="BH62" s="5" t="str">
        <f t="shared" si="27"/>
        <v>--</v>
      </c>
      <c r="BI62" s="5" t="str">
        <f t="shared" si="28"/>
        <v/>
      </c>
      <c r="BJ62" s="5" t="str">
        <f t="shared" si="29"/>
        <v/>
      </c>
    </row>
    <row r="63" spans="1:62" x14ac:dyDescent="0.2">
      <c r="A63" s="4" t="str">
        <f>F!A63</f>
        <v>Totaal BTEX</v>
      </c>
      <c r="B63" s="5">
        <f>IF(ISNUMBER(F!E63)=FALSE,"--",IF(F!E63=0,"--",F!E63))</f>
        <v>0.90000000000000013</v>
      </c>
      <c r="C63" s="5" t="str">
        <f>IF(B63="--","",F!F63)</f>
        <v>&lt;</v>
      </c>
      <c r="D63" s="5">
        <f>IF(ISNUMBER(F!G63)=FALSE,"--",IF(F!G63=0,"--",F!G63))</f>
        <v>0.90000000000000013</v>
      </c>
      <c r="E63" s="5" t="str">
        <f>IF(D63="--","",F!H63)</f>
        <v>&lt;</v>
      </c>
      <c r="F63" s="5">
        <f>IF(ISNUMBER(F!I63)=FALSE,"--",IF(F!I63=0,"--",F!I63))</f>
        <v>0.90000000000000013</v>
      </c>
      <c r="G63" s="5" t="str">
        <f>IF(F63="--","",F!J63)</f>
        <v>&lt;</v>
      </c>
      <c r="H63" s="5">
        <f>IF(ISNUMBER(F!K63)=FALSE,"--",IF(F!K63=0,"--",F!K63))</f>
        <v>0.90000000000000013</v>
      </c>
      <c r="I63" s="5" t="str">
        <f>IF(H63="--","",F!L63)</f>
        <v>&lt;</v>
      </c>
      <c r="J63" s="5" t="str">
        <f>IF(ISNUMBER(F!M63)=FALSE,"--",IF(F!M63=0,"--",F!M63))</f>
        <v>--</v>
      </c>
      <c r="K63" s="5" t="str">
        <f>IF(J63="--","",F!N63)</f>
        <v/>
      </c>
      <c r="L63" s="5" t="str">
        <f>IF(ISNUMBER(F!O63)=FALSE,"--",IF(F!O63=0,"--",F!O63))</f>
        <v>--</v>
      </c>
      <c r="M63" s="5" t="str">
        <f>IF(L63="--","",F!P63)</f>
        <v/>
      </c>
      <c r="P63" s="4" t="str">
        <f>IFERROR(IF(AND(VLOOKUP(F!B63,E!$B$1:$AK$300,17,FALSE)&lt;&gt;1000000000,VLOOKUP(F!B63,E!$B$1:$AK$300,18,FALSE)&lt;&gt;1000000000),"toetsen",IF(AND(VLOOKUP(F!B63,E!$B$1:$AK$300,17,FALSE)=1000000000,VLOOKUP(F!B63,E!$B$1:$AK$300,18,FALSE)&lt;&gt;1000000000),"toetsen alleen sgw",IF(AND(VLOOKUP(F!B63,E!$B$1:$AK$300,17,FALSE)&lt;&gt;1000000000,VLOOKUP(F!B63,E!$B$1:$AK$300,18,FALSE)=1000000000),"toetsen alleen vw","niet toetsen"))),"")</f>
        <v/>
      </c>
      <c r="R63" s="4">
        <f>F!BJ63</f>
        <v>-1</v>
      </c>
      <c r="S63" s="4" t="str">
        <f>IF($P63="toetsen",toetsen(F!$B63,R63),IF($P63="toetsen alleen sgw",toetsen_alleen_SGW(F!$B63,R63),IF($P63="toetsen alleen vw",toetsen_alleen_vw(F!$B63,R63),"")))</f>
        <v/>
      </c>
      <c r="T63" s="4">
        <f>F!BM63</f>
        <v>-1</v>
      </c>
      <c r="U63" s="4" t="str">
        <f>IF($P63="toetsen",toetsen(F!$B63,T63),IF($P63="toetsen alleen sgw",toetsen_alleen_SGW(F!$B63,T63),IF($P63="toetsen alleen vw",toetsen_alleen_vw(F!$B63,T63),"")))</f>
        <v/>
      </c>
      <c r="V63" s="4">
        <f>F!BP63</f>
        <v>-1</v>
      </c>
      <c r="W63" s="4" t="str">
        <f>IF($P63="toetsen",toetsen(F!$B63,V63),IF($P63="toetsen alleen sgw",toetsen_alleen_SGW(F!$B63,V63),IF($P63="toetsen alleen vw",toetsen_alleen_vw(F!$B63,V63),"")))</f>
        <v/>
      </c>
      <c r="X63" s="4">
        <f>F!BS63</f>
        <v>-1</v>
      </c>
      <c r="Y63" s="4" t="str">
        <f>IF($P63="toetsen",toetsen(F!$B63,X63),IF($P63="toetsen alleen sgw",toetsen_alleen_SGW(F!$B63,X63),IF($P63="toetsen alleen vw",toetsen_alleen_vw(F!$B63,X63),"")))</f>
        <v/>
      </c>
      <c r="Z63" s="4">
        <f>F!BV63</f>
        <v>-1</v>
      </c>
      <c r="AA63" s="4" t="str">
        <f>IF($P63="toetsen",toetsen(F!$B63,Z63),IF($P63="toetsen alleen sgw",toetsen_alleen_SGW(F!$B63,Z63),IF($P63="toetsen alleen vw",toetsen_alleen_vw(F!$B63,Z63),"")))</f>
        <v/>
      </c>
      <c r="AB63" s="4">
        <f>F!BY63</f>
        <v>-1</v>
      </c>
      <c r="AC63" s="4" t="str">
        <f>IF($P63="toetsen",toetsen(F!$B63,AB63),IF($P63="toetsen alleen sgw",toetsen_alleen_SGW(F!$B63,AB63),IF($P63="toetsen alleen vw",toetsen_alleen_vw(F!$B63,AB63),"")))</f>
        <v/>
      </c>
      <c r="AD63" s="5"/>
      <c r="AE63" s="5" t="str">
        <f t="shared" si="0"/>
        <v>0,90</v>
      </c>
      <c r="AF63" s="5" t="str">
        <f t="shared" si="1"/>
        <v>&lt;</v>
      </c>
      <c r="AG63" s="5" t="str">
        <f t="shared" si="2"/>
        <v>0,90</v>
      </c>
      <c r="AH63" s="5" t="str">
        <f t="shared" si="3"/>
        <v>&lt;</v>
      </c>
      <c r="AI63" s="5" t="str">
        <f t="shared" si="4"/>
        <v>0,90</v>
      </c>
      <c r="AJ63" s="5" t="str">
        <f t="shared" si="5"/>
        <v>&lt;</v>
      </c>
      <c r="AK63" s="5" t="str">
        <f t="shared" si="6"/>
        <v>0,90</v>
      </c>
      <c r="AL63" s="5" t="str">
        <f t="shared" si="7"/>
        <v>&lt;</v>
      </c>
      <c r="AM63" s="5" t="str">
        <f t="shared" si="8"/>
        <v>--</v>
      </c>
      <c r="AN63" s="5" t="str">
        <f t="shared" si="9"/>
        <v/>
      </c>
      <c r="AO63" s="5" t="str">
        <f t="shared" si="10"/>
        <v>--</v>
      </c>
      <c r="AP63" s="5" t="str">
        <f t="shared" si="11"/>
        <v/>
      </c>
      <c r="AS63" s="5" t="str">
        <f t="shared" si="12"/>
        <v>0,90</v>
      </c>
      <c r="AT63" s="5" t="str">
        <f t="shared" si="13"/>
        <v>&lt;</v>
      </c>
      <c r="AU63" s="5" t="str">
        <f t="shared" si="14"/>
        <v/>
      </c>
      <c r="AV63" s="5" t="str">
        <f t="shared" si="15"/>
        <v>0,90</v>
      </c>
      <c r="AW63" s="5" t="str">
        <f t="shared" si="16"/>
        <v>&lt;</v>
      </c>
      <c r="AX63" s="5" t="str">
        <f t="shared" si="17"/>
        <v/>
      </c>
      <c r="AY63" s="5" t="str">
        <f t="shared" si="18"/>
        <v>0,90</v>
      </c>
      <c r="AZ63" s="5" t="str">
        <f t="shared" si="19"/>
        <v>&lt;</v>
      </c>
      <c r="BA63" s="5" t="str">
        <f t="shared" si="20"/>
        <v/>
      </c>
      <c r="BB63" s="5" t="str">
        <f t="shared" si="21"/>
        <v>0,90</v>
      </c>
      <c r="BC63" s="5" t="str">
        <f t="shared" si="22"/>
        <v>&lt;</v>
      </c>
      <c r="BD63" s="5" t="str">
        <f t="shared" si="23"/>
        <v/>
      </c>
      <c r="BE63" s="5" t="str">
        <f t="shared" si="24"/>
        <v>--</v>
      </c>
      <c r="BF63" s="5" t="str">
        <f t="shared" si="25"/>
        <v/>
      </c>
      <c r="BG63" s="5" t="str">
        <f t="shared" si="26"/>
        <v/>
      </c>
      <c r="BH63" s="5" t="str">
        <f t="shared" si="27"/>
        <v>--</v>
      </c>
      <c r="BI63" s="5" t="str">
        <f t="shared" si="28"/>
        <v/>
      </c>
      <c r="BJ63" s="5" t="str">
        <f t="shared" si="29"/>
        <v/>
      </c>
    </row>
    <row r="64" spans="1:62" x14ac:dyDescent="0.2">
      <c r="A64" s="4" t="str">
        <f>F!A64</f>
        <v>Styreen (vinylbenzeen)</v>
      </c>
      <c r="B64" s="5">
        <f>IF(ISNUMBER(F!E64)=FALSE,"--",IF(F!E64=0,"--",F!E64))</f>
        <v>0.2</v>
      </c>
      <c r="C64" s="5" t="str">
        <f>IF(B64="--","",F!F64)</f>
        <v>&lt;</v>
      </c>
      <c r="D64" s="5">
        <f>IF(ISNUMBER(F!G64)=FALSE,"--",IF(F!G64=0,"--",F!G64))</f>
        <v>0.2</v>
      </c>
      <c r="E64" s="5" t="str">
        <f>IF(D64="--","",F!H64)</f>
        <v>&lt;</v>
      </c>
      <c r="F64" s="5" t="str">
        <f>IF(ISNUMBER(F!I64)=FALSE,"--",IF(F!I64=0,"--",F!I64))</f>
        <v>--</v>
      </c>
      <c r="G64" s="5" t="str">
        <f>IF(F64="--","",F!J64)</f>
        <v/>
      </c>
      <c r="H64" s="5" t="str">
        <f>IF(ISNUMBER(F!K64)=FALSE,"--",IF(F!K64=0,"--",F!K64))</f>
        <v>--</v>
      </c>
      <c r="I64" s="5" t="str">
        <f>IF(H64="--","",F!L64)</f>
        <v/>
      </c>
      <c r="J64" s="5" t="str">
        <f>IF(ISNUMBER(F!M64)=FALSE,"--",IF(F!M64=0,"--",F!M64))</f>
        <v>--</v>
      </c>
      <c r="K64" s="5" t="str">
        <f>IF(J64="--","",F!N64)</f>
        <v/>
      </c>
      <c r="L64" s="5" t="str">
        <f>IF(ISNUMBER(F!O64)=FALSE,"--",IF(F!O64=0,"--",F!O64))</f>
        <v>--</v>
      </c>
      <c r="M64" s="5" t="str">
        <f>IF(L64="--","",F!P64)</f>
        <v/>
      </c>
      <c r="P64" s="4" t="str">
        <f>IFERROR(IF(AND(VLOOKUP(F!B64,E!$B$1:$AK$300,17,FALSE)&lt;&gt;1000000000,VLOOKUP(F!B64,E!$B$1:$AK$300,18,FALSE)&lt;&gt;1000000000),"toetsen",IF(AND(VLOOKUP(F!B64,E!$B$1:$AK$300,17,FALSE)=1000000000,VLOOKUP(F!B64,E!$B$1:$AK$300,18,FALSE)&lt;&gt;1000000000),"toetsen alleen sgw",IF(AND(VLOOKUP(F!B64,E!$B$1:$AK$300,17,FALSE)&lt;&gt;1000000000,VLOOKUP(F!B64,E!$B$1:$AK$300,18,FALSE)=1000000000),"toetsen alleen vw","niet toetsen"))),"")</f>
        <v>toetsen alleen sgw</v>
      </c>
      <c r="R64" s="4">
        <f>F!BJ64</f>
        <v>-1</v>
      </c>
      <c r="S64" s="4" t="str">
        <f>IF($P64="toetsen",toetsen(F!$B64,R64),IF($P64="toetsen alleen sgw",toetsen_alleen_SGW(F!$B64,R64),IF($P64="toetsen alleen vw",toetsen_alleen_vw(F!$B64,R64),"")))</f>
        <v>-</v>
      </c>
      <c r="T64" s="4">
        <f>F!BM64</f>
        <v>-1</v>
      </c>
      <c r="U64" s="4" t="str">
        <f>IF($P64="toetsen",toetsen(F!$B64,T64),IF($P64="toetsen alleen sgw",toetsen_alleen_SGW(F!$B64,T64),IF($P64="toetsen alleen vw",toetsen_alleen_vw(F!$B64,T64),"")))</f>
        <v>-</v>
      </c>
      <c r="V64" s="4">
        <f>F!BP64</f>
        <v>-1</v>
      </c>
      <c r="W64" s="4" t="str">
        <f>IF($P64="toetsen",toetsen(F!$B64,V64),IF($P64="toetsen alleen sgw",toetsen_alleen_SGW(F!$B64,V64),IF($P64="toetsen alleen vw",toetsen_alleen_vw(F!$B64,V64),"")))</f>
        <v>-</v>
      </c>
      <c r="X64" s="4">
        <f>F!BS64</f>
        <v>-1</v>
      </c>
      <c r="Y64" s="4" t="str">
        <f>IF($P64="toetsen",toetsen(F!$B64,X64),IF($P64="toetsen alleen sgw",toetsen_alleen_SGW(F!$B64,X64),IF($P64="toetsen alleen vw",toetsen_alleen_vw(F!$B64,X64),"")))</f>
        <v>-</v>
      </c>
      <c r="Z64" s="4">
        <f>F!BV64</f>
        <v>-1</v>
      </c>
      <c r="AA64" s="4" t="str">
        <f>IF($P64="toetsen",toetsen(F!$B64,Z64),IF($P64="toetsen alleen sgw",toetsen_alleen_SGW(F!$B64,Z64),IF($P64="toetsen alleen vw",toetsen_alleen_vw(F!$B64,Z64),"")))</f>
        <v>-</v>
      </c>
      <c r="AB64" s="4">
        <f>F!BY64</f>
        <v>-1</v>
      </c>
      <c r="AC64" s="4" t="str">
        <f>IF($P64="toetsen",toetsen(F!$B64,AB64),IF($P64="toetsen alleen sgw",toetsen_alleen_SGW(F!$B64,AB64),IF($P64="toetsen alleen vw",toetsen_alleen_vw(F!$B64,AB64),"")))</f>
        <v>-</v>
      </c>
      <c r="AD64" s="5"/>
      <c r="AE64" s="5" t="str">
        <f t="shared" si="0"/>
        <v>0,20</v>
      </c>
      <c r="AF64" s="5" t="str">
        <f t="shared" si="1"/>
        <v>&lt;</v>
      </c>
      <c r="AG64" s="5" t="str">
        <f t="shared" si="2"/>
        <v>0,20</v>
      </c>
      <c r="AH64" s="5" t="str">
        <f t="shared" si="3"/>
        <v>&lt;</v>
      </c>
      <c r="AI64" s="5" t="str">
        <f t="shared" si="4"/>
        <v>--</v>
      </c>
      <c r="AJ64" s="5" t="str">
        <f t="shared" si="5"/>
        <v/>
      </c>
      <c r="AK64" s="5" t="str">
        <f t="shared" si="6"/>
        <v>--</v>
      </c>
      <c r="AL64" s="5" t="str">
        <f t="shared" si="7"/>
        <v/>
      </c>
      <c r="AM64" s="5" t="str">
        <f t="shared" si="8"/>
        <v>--</v>
      </c>
      <c r="AN64" s="5" t="str">
        <f t="shared" si="9"/>
        <v/>
      </c>
      <c r="AO64" s="5" t="str">
        <f t="shared" si="10"/>
        <v>--</v>
      </c>
      <c r="AP64" s="5" t="str">
        <f t="shared" si="11"/>
        <v/>
      </c>
      <c r="AS64" s="5" t="str">
        <f t="shared" si="12"/>
        <v>0,20</v>
      </c>
      <c r="AT64" s="5" t="str">
        <f t="shared" si="13"/>
        <v>&lt;</v>
      </c>
      <c r="AU64" s="5" t="str">
        <f t="shared" si="14"/>
        <v>-</v>
      </c>
      <c r="AV64" s="5" t="str">
        <f t="shared" si="15"/>
        <v>0,20</v>
      </c>
      <c r="AW64" s="5" t="str">
        <f t="shared" si="16"/>
        <v>&lt;</v>
      </c>
      <c r="AX64" s="5" t="str">
        <f t="shared" si="17"/>
        <v>-</v>
      </c>
      <c r="AY64" s="5" t="str">
        <f t="shared" si="18"/>
        <v>--</v>
      </c>
      <c r="AZ64" s="5" t="str">
        <f t="shared" si="19"/>
        <v/>
      </c>
      <c r="BA64" s="5" t="str">
        <f t="shared" si="20"/>
        <v/>
      </c>
      <c r="BB64" s="5" t="str">
        <f t="shared" si="21"/>
        <v>--</v>
      </c>
      <c r="BC64" s="5" t="str">
        <f t="shared" si="22"/>
        <v/>
      </c>
      <c r="BD64" s="5" t="str">
        <f t="shared" si="23"/>
        <v/>
      </c>
      <c r="BE64" s="5" t="str">
        <f t="shared" si="24"/>
        <v>--</v>
      </c>
      <c r="BF64" s="5" t="str">
        <f t="shared" si="25"/>
        <v/>
      </c>
      <c r="BG64" s="5" t="str">
        <f t="shared" si="26"/>
        <v/>
      </c>
      <c r="BH64" s="5" t="str">
        <f t="shared" si="27"/>
        <v>--</v>
      </c>
      <c r="BI64" s="5" t="str">
        <f t="shared" si="28"/>
        <v/>
      </c>
      <c r="BJ64" s="5" t="str">
        <f t="shared" si="29"/>
        <v/>
      </c>
    </row>
    <row r="65" spans="1:62" x14ac:dyDescent="0.2">
      <c r="A65" s="4" t="str">
        <f>F!A65</f>
        <v>1,2,3-Trimethylbenzeen</v>
      </c>
      <c r="B65" s="5" t="str">
        <f>IF(ISNUMBER(F!E65)=FALSE,"--",IF(F!E65=0,"--",F!E65))</f>
        <v>--</v>
      </c>
      <c r="C65" s="5" t="str">
        <f>IF(B65="--","",F!F65)</f>
        <v/>
      </c>
      <c r="D65" s="5" t="str">
        <f>IF(ISNUMBER(F!G65)=FALSE,"--",IF(F!G65=0,"--",F!G65))</f>
        <v>--</v>
      </c>
      <c r="E65" s="5" t="str">
        <f>IF(D65="--","",F!H65)</f>
        <v/>
      </c>
      <c r="F65" s="5" t="str">
        <f>IF(ISNUMBER(F!I65)=FALSE,"--",IF(F!I65=0,"--",F!I65))</f>
        <v>--</v>
      </c>
      <c r="G65" s="5" t="str">
        <f>IF(F65="--","",F!J65)</f>
        <v/>
      </c>
      <c r="H65" s="5" t="str">
        <f>IF(ISNUMBER(F!K65)=FALSE,"--",IF(F!K65=0,"--",F!K65))</f>
        <v>--</v>
      </c>
      <c r="I65" s="5" t="str">
        <f>IF(H65="--","",F!L65)</f>
        <v/>
      </c>
      <c r="J65" s="5" t="str">
        <f>IF(ISNUMBER(F!M65)=FALSE,"--",IF(F!M65=0,"--",F!M65))</f>
        <v>--</v>
      </c>
      <c r="K65" s="5" t="str">
        <f>IF(J65="--","",F!N65)</f>
        <v/>
      </c>
      <c r="L65" s="5" t="str">
        <f>IF(ISNUMBER(F!O65)=FALSE,"--",IF(F!O65=0,"--",F!O65))</f>
        <v>--</v>
      </c>
      <c r="M65" s="5" t="str">
        <f>IF(L65="--","",F!P65)</f>
        <v/>
      </c>
      <c r="P65" s="4" t="str">
        <f>IFERROR(IF(AND(VLOOKUP(F!B65,E!$B$1:$AK$300,17,FALSE)&lt;&gt;1000000000,VLOOKUP(F!B65,E!$B$1:$AK$300,18,FALSE)&lt;&gt;1000000000),"toetsen",IF(AND(VLOOKUP(F!B65,E!$B$1:$AK$300,17,FALSE)=1000000000,VLOOKUP(F!B65,E!$B$1:$AK$300,18,FALSE)&lt;&gt;1000000000),"toetsen alleen sgw",IF(AND(VLOOKUP(F!B65,E!$B$1:$AK$300,17,FALSE)&lt;&gt;1000000000,VLOOKUP(F!B65,E!$B$1:$AK$300,18,FALSE)=1000000000),"toetsen alleen vw","niet toetsen"))),"")</f>
        <v>niet toetsen</v>
      </c>
      <c r="R65" s="4" t="str">
        <f>F!BJ65</f>
        <v/>
      </c>
      <c r="S65" s="4" t="str">
        <f>IF($P65="toetsen",toetsen(F!$B65,R65),IF($P65="toetsen alleen sgw",toetsen_alleen_SGW(F!$B65,R65),IF($P65="toetsen alleen vw",toetsen_alleen_vw(F!$B65,R65),"")))</f>
        <v/>
      </c>
      <c r="T65" s="4" t="str">
        <f>F!BM65</f>
        <v/>
      </c>
      <c r="U65" s="4" t="str">
        <f>IF($P65="toetsen",toetsen(F!$B65,T65),IF($P65="toetsen alleen sgw",toetsen_alleen_SGW(F!$B65,T65),IF($P65="toetsen alleen vw",toetsen_alleen_vw(F!$B65,T65),"")))</f>
        <v/>
      </c>
      <c r="V65" s="4" t="str">
        <f>F!BP65</f>
        <v/>
      </c>
      <c r="W65" s="4" t="str">
        <f>IF($P65="toetsen",toetsen(F!$B65,V65),IF($P65="toetsen alleen sgw",toetsen_alleen_SGW(F!$B65,V65),IF($P65="toetsen alleen vw",toetsen_alleen_vw(F!$B65,V65),"")))</f>
        <v/>
      </c>
      <c r="X65" s="4" t="str">
        <f>F!BS65</f>
        <v/>
      </c>
      <c r="Y65" s="4" t="str">
        <f>IF($P65="toetsen",toetsen(F!$B65,X65),IF($P65="toetsen alleen sgw",toetsen_alleen_SGW(F!$B65,X65),IF($P65="toetsen alleen vw",toetsen_alleen_vw(F!$B65,X65),"")))</f>
        <v/>
      </c>
      <c r="Z65" s="4" t="str">
        <f>F!BV65</f>
        <v/>
      </c>
      <c r="AA65" s="4" t="str">
        <f>IF($P65="toetsen",toetsen(F!$B65,Z65),IF($P65="toetsen alleen sgw",toetsen_alleen_SGW(F!$B65,Z65),IF($P65="toetsen alleen vw",toetsen_alleen_vw(F!$B65,Z65),"")))</f>
        <v/>
      </c>
      <c r="AB65" s="4" t="str">
        <f>F!BY65</f>
        <v/>
      </c>
      <c r="AC65" s="4" t="str">
        <f>IF($P65="toetsen",toetsen(F!$B65,AB65),IF($P65="toetsen alleen sgw",toetsen_alleen_SGW(F!$B65,AB65),IF($P65="toetsen alleen vw",toetsen_alleen_vw(F!$B65,AB65),"")))</f>
        <v/>
      </c>
      <c r="AD65" s="5"/>
      <c r="AE65" s="5" t="str">
        <f t="shared" si="0"/>
        <v>--</v>
      </c>
      <c r="AF65" s="5" t="str">
        <f t="shared" si="1"/>
        <v/>
      </c>
      <c r="AG65" s="5" t="str">
        <f t="shared" si="2"/>
        <v>--</v>
      </c>
      <c r="AH65" s="5" t="str">
        <f t="shared" si="3"/>
        <v/>
      </c>
      <c r="AI65" s="5" t="str">
        <f t="shared" si="4"/>
        <v>--</v>
      </c>
      <c r="AJ65" s="5" t="str">
        <f t="shared" si="5"/>
        <v/>
      </c>
      <c r="AK65" s="5" t="str">
        <f t="shared" si="6"/>
        <v>--</v>
      </c>
      <c r="AL65" s="5" t="str">
        <f t="shared" si="7"/>
        <v/>
      </c>
      <c r="AM65" s="5" t="str">
        <f t="shared" si="8"/>
        <v>--</v>
      </c>
      <c r="AN65" s="5" t="str">
        <f t="shared" si="9"/>
        <v/>
      </c>
      <c r="AO65" s="5" t="str">
        <f t="shared" si="10"/>
        <v>--</v>
      </c>
      <c r="AP65" s="5" t="str">
        <f t="shared" si="11"/>
        <v/>
      </c>
      <c r="AS65" s="5" t="str">
        <f t="shared" si="12"/>
        <v>--</v>
      </c>
      <c r="AT65" s="5" t="str">
        <f t="shared" si="13"/>
        <v/>
      </c>
      <c r="AU65" s="5" t="str">
        <f t="shared" si="14"/>
        <v/>
      </c>
      <c r="AV65" s="5" t="str">
        <f t="shared" si="15"/>
        <v>--</v>
      </c>
      <c r="AW65" s="5" t="str">
        <f t="shared" si="16"/>
        <v/>
      </c>
      <c r="AX65" s="5" t="str">
        <f t="shared" si="17"/>
        <v/>
      </c>
      <c r="AY65" s="5" t="str">
        <f t="shared" si="18"/>
        <v>--</v>
      </c>
      <c r="AZ65" s="5" t="str">
        <f t="shared" si="19"/>
        <v/>
      </c>
      <c r="BA65" s="5" t="str">
        <f t="shared" si="20"/>
        <v/>
      </c>
      <c r="BB65" s="5" t="str">
        <f t="shared" si="21"/>
        <v>--</v>
      </c>
      <c r="BC65" s="5" t="str">
        <f t="shared" si="22"/>
        <v/>
      </c>
      <c r="BD65" s="5" t="str">
        <f t="shared" si="23"/>
        <v/>
      </c>
      <c r="BE65" s="5" t="str">
        <f t="shared" si="24"/>
        <v>--</v>
      </c>
      <c r="BF65" s="5" t="str">
        <f t="shared" si="25"/>
        <v/>
      </c>
      <c r="BG65" s="5" t="str">
        <f t="shared" si="26"/>
        <v/>
      </c>
      <c r="BH65" s="5" t="str">
        <f t="shared" si="27"/>
        <v>--</v>
      </c>
      <c r="BI65" s="5" t="str">
        <f t="shared" si="28"/>
        <v/>
      </c>
      <c r="BJ65" s="5" t="str">
        <f t="shared" si="29"/>
        <v/>
      </c>
    </row>
    <row r="66" spans="1:62" x14ac:dyDescent="0.2">
      <c r="A66" s="4" t="str">
        <f>F!A66</f>
        <v>Monochlooretheen (vinylchloride)</v>
      </c>
      <c r="B66" s="5">
        <f>IF(ISNUMBER(F!E66)=FALSE,"--",IF(F!E66=0,"--",F!E66))</f>
        <v>0.2</v>
      </c>
      <c r="C66" s="5" t="str">
        <f>IF(B66="--","",F!F66)</f>
        <v>&lt;</v>
      </c>
      <c r="D66" s="5">
        <f>IF(ISNUMBER(F!G66)=FALSE,"--",IF(F!G66=0,"--",F!G66))</f>
        <v>0.2</v>
      </c>
      <c r="E66" s="5" t="str">
        <f>IF(D66="--","",F!H66)</f>
        <v>&lt;</v>
      </c>
      <c r="F66" s="5" t="str">
        <f>IF(ISNUMBER(F!I66)=FALSE,"--",IF(F!I66=0,"--",F!I66))</f>
        <v>--</v>
      </c>
      <c r="G66" s="5" t="str">
        <f>IF(F66="--","",F!J66)</f>
        <v/>
      </c>
      <c r="H66" s="5" t="str">
        <f>IF(ISNUMBER(F!K66)=FALSE,"--",IF(F!K66=0,"--",F!K66))</f>
        <v>--</v>
      </c>
      <c r="I66" s="5" t="str">
        <f>IF(H66="--","",F!L66)</f>
        <v/>
      </c>
      <c r="J66" s="5" t="str">
        <f>IF(ISNUMBER(F!M66)=FALSE,"--",IF(F!M66=0,"--",F!M66))</f>
        <v>--</v>
      </c>
      <c r="K66" s="5" t="str">
        <f>IF(J66="--","",F!N66)</f>
        <v/>
      </c>
      <c r="L66" s="5" t="str">
        <f>IF(ISNUMBER(F!O66)=FALSE,"--",IF(F!O66=0,"--",F!O66))</f>
        <v>--</v>
      </c>
      <c r="M66" s="5" t="str">
        <f>IF(L66="--","",F!P66)</f>
        <v/>
      </c>
      <c r="P66" s="4" t="str">
        <f>IFERROR(IF(AND(VLOOKUP(F!B66,E!$B$1:$AK$300,17,FALSE)&lt;&gt;1000000000,VLOOKUP(F!B66,E!$B$1:$AK$300,18,FALSE)&lt;&gt;1000000000),"toetsen",IF(AND(VLOOKUP(F!B66,E!$B$1:$AK$300,17,FALSE)=1000000000,VLOOKUP(F!B66,E!$B$1:$AK$300,18,FALSE)&lt;&gt;1000000000),"toetsen alleen sgw",IF(AND(VLOOKUP(F!B66,E!$B$1:$AK$300,17,FALSE)&lt;&gt;1000000000,VLOOKUP(F!B66,E!$B$1:$AK$300,18,FALSE)=1000000000),"toetsen alleen vw","niet toetsen"))),"")</f>
        <v>toetsen alleen sgw</v>
      </c>
      <c r="R66" s="4">
        <f>F!BJ66</f>
        <v>-1</v>
      </c>
      <c r="S66" s="4" t="str">
        <f>IF($P66="toetsen",toetsen(F!$B66,R66),IF($P66="toetsen alleen sgw",toetsen_alleen_SGW(F!$B66,R66),IF($P66="toetsen alleen vw",toetsen_alleen_vw(F!$B66,R66),"")))</f>
        <v>-</v>
      </c>
      <c r="T66" s="4">
        <f>F!BM66</f>
        <v>-1</v>
      </c>
      <c r="U66" s="4" t="str">
        <f>IF($P66="toetsen",toetsen(F!$B66,T66),IF($P66="toetsen alleen sgw",toetsen_alleen_SGW(F!$B66,T66),IF($P66="toetsen alleen vw",toetsen_alleen_vw(F!$B66,T66),"")))</f>
        <v>-</v>
      </c>
      <c r="V66" s="4">
        <f>F!BP66</f>
        <v>-1</v>
      </c>
      <c r="W66" s="4" t="str">
        <f>IF($P66="toetsen",toetsen(F!$B66,V66),IF($P66="toetsen alleen sgw",toetsen_alleen_SGW(F!$B66,V66),IF($P66="toetsen alleen vw",toetsen_alleen_vw(F!$B66,V66),"")))</f>
        <v>-</v>
      </c>
      <c r="X66" s="4">
        <f>F!BS66</f>
        <v>-1</v>
      </c>
      <c r="Y66" s="4" t="str">
        <f>IF($P66="toetsen",toetsen(F!$B66,X66),IF($P66="toetsen alleen sgw",toetsen_alleen_SGW(F!$B66,X66),IF($P66="toetsen alleen vw",toetsen_alleen_vw(F!$B66,X66),"")))</f>
        <v>-</v>
      </c>
      <c r="Z66" s="4">
        <f>F!BV66</f>
        <v>-1</v>
      </c>
      <c r="AA66" s="4" t="str">
        <f>IF($P66="toetsen",toetsen(F!$B66,Z66),IF($P66="toetsen alleen sgw",toetsen_alleen_SGW(F!$B66,Z66),IF($P66="toetsen alleen vw",toetsen_alleen_vw(F!$B66,Z66),"")))</f>
        <v>-</v>
      </c>
      <c r="AB66" s="4">
        <f>F!BY66</f>
        <v>-1</v>
      </c>
      <c r="AC66" s="4" t="str">
        <f>IF($P66="toetsen",toetsen(F!$B66,AB66),IF($P66="toetsen alleen sgw",toetsen_alleen_SGW(F!$B66,AB66),IF($P66="toetsen alleen vw",toetsen_alleen_vw(F!$B66,AB66),"")))</f>
        <v>-</v>
      </c>
      <c r="AD66" s="5"/>
      <c r="AE66" s="5" t="str">
        <f t="shared" si="0"/>
        <v>0,20</v>
      </c>
      <c r="AF66" s="5" t="str">
        <f t="shared" si="1"/>
        <v>&lt;</v>
      </c>
      <c r="AG66" s="5" t="str">
        <f t="shared" si="2"/>
        <v>0,20</v>
      </c>
      <c r="AH66" s="5" t="str">
        <f t="shared" si="3"/>
        <v>&lt;</v>
      </c>
      <c r="AI66" s="5" t="str">
        <f t="shared" si="4"/>
        <v>--</v>
      </c>
      <c r="AJ66" s="5" t="str">
        <f t="shared" si="5"/>
        <v/>
      </c>
      <c r="AK66" s="5" t="str">
        <f t="shared" si="6"/>
        <v>--</v>
      </c>
      <c r="AL66" s="5" t="str">
        <f t="shared" si="7"/>
        <v/>
      </c>
      <c r="AM66" s="5" t="str">
        <f t="shared" si="8"/>
        <v>--</v>
      </c>
      <c r="AN66" s="5" t="str">
        <f t="shared" si="9"/>
        <v/>
      </c>
      <c r="AO66" s="5" t="str">
        <f t="shared" si="10"/>
        <v>--</v>
      </c>
      <c r="AP66" s="5" t="str">
        <f t="shared" si="11"/>
        <v/>
      </c>
      <c r="AS66" s="5" t="str">
        <f t="shared" si="12"/>
        <v>0,20</v>
      </c>
      <c r="AT66" s="5" t="str">
        <f t="shared" si="13"/>
        <v>&lt;</v>
      </c>
      <c r="AU66" s="5" t="str">
        <f t="shared" si="14"/>
        <v>-</v>
      </c>
      <c r="AV66" s="5" t="str">
        <f t="shared" si="15"/>
        <v>0,20</v>
      </c>
      <c r="AW66" s="5" t="str">
        <f t="shared" si="16"/>
        <v>&lt;</v>
      </c>
      <c r="AX66" s="5" t="str">
        <f t="shared" si="17"/>
        <v>-</v>
      </c>
      <c r="AY66" s="5" t="str">
        <f t="shared" si="18"/>
        <v>--</v>
      </c>
      <c r="AZ66" s="5" t="str">
        <f t="shared" si="19"/>
        <v/>
      </c>
      <c r="BA66" s="5" t="str">
        <f t="shared" si="20"/>
        <v/>
      </c>
      <c r="BB66" s="5" t="str">
        <f t="shared" si="21"/>
        <v>--</v>
      </c>
      <c r="BC66" s="5" t="str">
        <f t="shared" si="22"/>
        <v/>
      </c>
      <c r="BD66" s="5" t="str">
        <f t="shared" si="23"/>
        <v/>
      </c>
      <c r="BE66" s="5" t="str">
        <f t="shared" si="24"/>
        <v>--</v>
      </c>
      <c r="BF66" s="5" t="str">
        <f t="shared" si="25"/>
        <v/>
      </c>
      <c r="BG66" s="5" t="str">
        <f t="shared" si="26"/>
        <v/>
      </c>
      <c r="BH66" s="5" t="str">
        <f t="shared" si="27"/>
        <v>--</v>
      </c>
      <c r="BI66" s="5" t="str">
        <f t="shared" si="28"/>
        <v/>
      </c>
      <c r="BJ66" s="5" t="str">
        <f t="shared" si="29"/>
        <v/>
      </c>
    </row>
    <row r="67" spans="1:62" x14ac:dyDescent="0.2">
      <c r="A67" s="4" t="str">
        <f>F!A67</f>
        <v>Dichloormethaan</v>
      </c>
      <c r="B67" s="5">
        <f>IF(ISNUMBER(F!E67)=FALSE,"--",IF(F!E67=0,"--",F!E67))</f>
        <v>0.2</v>
      </c>
      <c r="C67" s="5" t="str">
        <f>IF(B67="--","",F!F67)</f>
        <v>&lt;</v>
      </c>
      <c r="D67" s="5">
        <f>IF(ISNUMBER(F!G67)=FALSE,"--",IF(F!G67=0,"--",F!G67))</f>
        <v>0.2</v>
      </c>
      <c r="E67" s="5" t="str">
        <f>IF(D67="--","",F!H67)</f>
        <v>&lt;</v>
      </c>
      <c r="F67" s="5" t="str">
        <f>IF(ISNUMBER(F!I67)=FALSE,"--",IF(F!I67=0,"--",F!I67))</f>
        <v>--</v>
      </c>
      <c r="G67" s="5" t="str">
        <f>IF(F67="--","",F!J67)</f>
        <v/>
      </c>
      <c r="H67" s="5" t="str">
        <f>IF(ISNUMBER(F!K67)=FALSE,"--",IF(F!K67=0,"--",F!K67))</f>
        <v>--</v>
      </c>
      <c r="I67" s="5" t="str">
        <f>IF(H67="--","",F!L67)</f>
        <v/>
      </c>
      <c r="J67" s="5" t="str">
        <f>IF(ISNUMBER(F!M67)=FALSE,"--",IF(F!M67=0,"--",F!M67))</f>
        <v>--</v>
      </c>
      <c r="K67" s="5" t="str">
        <f>IF(J67="--","",F!N67)</f>
        <v/>
      </c>
      <c r="L67" s="5" t="str">
        <f>IF(ISNUMBER(F!O67)=FALSE,"--",IF(F!O67=0,"--",F!O67))</f>
        <v>--</v>
      </c>
      <c r="M67" s="5" t="str">
        <f>IF(L67="--","",F!P67)</f>
        <v/>
      </c>
      <c r="O67" s="13"/>
      <c r="P67" s="4" t="str">
        <f>IFERROR(IF(AND(VLOOKUP(F!B67,E!$B$1:$AK$300,17,FALSE)&lt;&gt;1000000000,VLOOKUP(F!B67,E!$B$1:$AK$300,18,FALSE)&lt;&gt;1000000000),"toetsen",IF(AND(VLOOKUP(F!B67,E!$B$1:$AK$300,17,FALSE)=1000000000,VLOOKUP(F!B67,E!$B$1:$AK$300,18,FALSE)&lt;&gt;1000000000),"toetsen alleen sgw",IF(AND(VLOOKUP(F!B67,E!$B$1:$AK$300,17,FALSE)&lt;&gt;1000000000,VLOOKUP(F!B67,E!$B$1:$AK$300,18,FALSE)=1000000000),"toetsen alleen vw","niet toetsen"))),"")</f>
        <v>toetsen alleen sgw</v>
      </c>
      <c r="R67" s="4">
        <f>F!BJ67</f>
        <v>-1</v>
      </c>
      <c r="S67" s="4" t="str">
        <f>IF($P67="toetsen",toetsen(F!$B67,R67),IF($P67="toetsen alleen sgw",toetsen_alleen_SGW(F!$B67,R67),IF($P67="toetsen alleen vw",toetsen_alleen_vw(F!$B67,R67),"")))</f>
        <v>-</v>
      </c>
      <c r="T67" s="4">
        <f>F!BM67</f>
        <v>-1</v>
      </c>
      <c r="U67" s="4" t="str">
        <f>IF($P67="toetsen",toetsen(F!$B67,T67),IF($P67="toetsen alleen sgw",toetsen_alleen_SGW(F!$B67,T67),IF($P67="toetsen alleen vw",toetsen_alleen_vw(F!$B67,T67),"")))</f>
        <v>-</v>
      </c>
      <c r="V67" s="4">
        <f>F!BP67</f>
        <v>-1</v>
      </c>
      <c r="W67" s="4" t="str">
        <f>IF($P67="toetsen",toetsen(F!$B67,V67),IF($P67="toetsen alleen sgw",toetsen_alleen_SGW(F!$B67,V67),IF($P67="toetsen alleen vw",toetsen_alleen_vw(F!$B67,V67),"")))</f>
        <v>-</v>
      </c>
      <c r="X67" s="4">
        <f>F!BS67</f>
        <v>-1</v>
      </c>
      <c r="Y67" s="4" t="str">
        <f>IF($P67="toetsen",toetsen(F!$B67,X67),IF($P67="toetsen alleen sgw",toetsen_alleen_SGW(F!$B67,X67),IF($P67="toetsen alleen vw",toetsen_alleen_vw(F!$B67,X67),"")))</f>
        <v>-</v>
      </c>
      <c r="Z67" s="4">
        <f>F!BV67</f>
        <v>-1</v>
      </c>
      <c r="AA67" s="4" t="str">
        <f>IF($P67="toetsen",toetsen(F!$B67,Z67),IF($P67="toetsen alleen sgw",toetsen_alleen_SGW(F!$B67,Z67),IF($P67="toetsen alleen vw",toetsen_alleen_vw(F!$B67,Z67),"")))</f>
        <v>-</v>
      </c>
      <c r="AB67" s="4">
        <f>F!BY67</f>
        <v>-1</v>
      </c>
      <c r="AC67" s="4" t="str">
        <f>IF($P67="toetsen",toetsen(F!$B67,AB67),IF($P67="toetsen alleen sgw",toetsen_alleen_SGW(F!$B67,AB67),IF($P67="toetsen alleen vw",toetsen_alleen_vw(F!$B67,AB67),"")))</f>
        <v>-</v>
      </c>
      <c r="AD67" s="5"/>
      <c r="AE67" s="5" t="str">
        <f t="shared" si="0"/>
        <v>0,20</v>
      </c>
      <c r="AF67" s="5" t="str">
        <f t="shared" si="1"/>
        <v>&lt;</v>
      </c>
      <c r="AG67" s="5" t="str">
        <f t="shared" si="2"/>
        <v>0,20</v>
      </c>
      <c r="AH67" s="5" t="str">
        <f t="shared" si="3"/>
        <v>&lt;</v>
      </c>
      <c r="AI67" s="5" t="str">
        <f t="shared" si="4"/>
        <v>--</v>
      </c>
      <c r="AJ67" s="5" t="str">
        <f t="shared" si="5"/>
        <v/>
      </c>
      <c r="AK67" s="5" t="str">
        <f t="shared" si="6"/>
        <v>--</v>
      </c>
      <c r="AL67" s="5" t="str">
        <f t="shared" si="7"/>
        <v/>
      </c>
      <c r="AM67" s="5" t="str">
        <f t="shared" si="8"/>
        <v>--</v>
      </c>
      <c r="AN67" s="5" t="str">
        <f t="shared" si="9"/>
        <v/>
      </c>
      <c r="AO67" s="5" t="str">
        <f t="shared" si="10"/>
        <v>--</v>
      </c>
      <c r="AP67" s="5" t="str">
        <f t="shared" si="11"/>
        <v/>
      </c>
      <c r="AS67" s="5" t="str">
        <f t="shared" si="12"/>
        <v>0,20</v>
      </c>
      <c r="AT67" s="5" t="str">
        <f t="shared" si="13"/>
        <v>&lt;</v>
      </c>
      <c r="AU67" s="5" t="str">
        <f t="shared" si="14"/>
        <v>-</v>
      </c>
      <c r="AV67" s="5" t="str">
        <f t="shared" si="15"/>
        <v>0,20</v>
      </c>
      <c r="AW67" s="5" t="str">
        <f t="shared" si="16"/>
        <v>&lt;</v>
      </c>
      <c r="AX67" s="5" t="str">
        <f t="shared" si="17"/>
        <v>-</v>
      </c>
      <c r="AY67" s="5" t="str">
        <f t="shared" si="18"/>
        <v>--</v>
      </c>
      <c r="AZ67" s="5" t="str">
        <f t="shared" si="19"/>
        <v/>
      </c>
      <c r="BA67" s="5" t="str">
        <f t="shared" si="20"/>
        <v/>
      </c>
      <c r="BB67" s="5" t="str">
        <f t="shared" si="21"/>
        <v>--</v>
      </c>
      <c r="BC67" s="5" t="str">
        <f t="shared" si="22"/>
        <v/>
      </c>
      <c r="BD67" s="5" t="str">
        <f t="shared" si="23"/>
        <v/>
      </c>
      <c r="BE67" s="5" t="str">
        <f t="shared" si="24"/>
        <v>--</v>
      </c>
      <c r="BF67" s="5" t="str">
        <f t="shared" si="25"/>
        <v/>
      </c>
      <c r="BG67" s="5" t="str">
        <f t="shared" si="26"/>
        <v/>
      </c>
      <c r="BH67" s="5" t="str">
        <f t="shared" si="27"/>
        <v>--</v>
      </c>
      <c r="BI67" s="5" t="str">
        <f t="shared" si="28"/>
        <v/>
      </c>
      <c r="BJ67" s="5" t="str">
        <f t="shared" si="29"/>
        <v/>
      </c>
    </row>
    <row r="68" spans="1:62" x14ac:dyDescent="0.2">
      <c r="A68" s="4" t="str">
        <f>F!A68</f>
        <v>1,1-Dichloorethaan</v>
      </c>
      <c r="B68" s="5">
        <f>IF(ISNUMBER(F!E68)=FALSE,"--",IF(F!E68=0,"--",F!E68))</f>
        <v>0.2</v>
      </c>
      <c r="C68" s="5" t="str">
        <f>IF(B68="--","",F!F68)</f>
        <v>&lt;</v>
      </c>
      <c r="D68" s="5">
        <f>IF(ISNUMBER(F!G68)=FALSE,"--",IF(F!G68=0,"--",F!G68))</f>
        <v>0.2</v>
      </c>
      <c r="E68" s="5" t="str">
        <f>IF(D68="--","",F!H68)</f>
        <v>&lt;</v>
      </c>
      <c r="F68" s="5" t="str">
        <f>IF(ISNUMBER(F!I68)=FALSE,"--",IF(F!I68=0,"--",F!I68))</f>
        <v>--</v>
      </c>
      <c r="G68" s="5" t="str">
        <f>IF(F68="--","",F!J68)</f>
        <v/>
      </c>
      <c r="H68" s="5" t="str">
        <f>IF(ISNUMBER(F!K68)=FALSE,"--",IF(F!K68=0,"--",F!K68))</f>
        <v>--</v>
      </c>
      <c r="I68" s="5" t="str">
        <f>IF(H68="--","",F!L68)</f>
        <v/>
      </c>
      <c r="J68" s="5" t="str">
        <f>IF(ISNUMBER(F!M68)=FALSE,"--",IF(F!M68=0,"--",F!M68))</f>
        <v>--</v>
      </c>
      <c r="K68" s="5" t="str">
        <f>IF(J68="--","",F!N68)</f>
        <v/>
      </c>
      <c r="L68" s="5" t="str">
        <f>IF(ISNUMBER(F!O68)=FALSE,"--",IF(F!O68=0,"--",F!O68))</f>
        <v>--</v>
      </c>
      <c r="M68" s="5" t="str">
        <f>IF(L68="--","",F!P68)</f>
        <v/>
      </c>
      <c r="P68" s="4" t="str">
        <f>IFERROR(IF(AND(VLOOKUP(F!B68,E!$B$1:$AK$300,17,FALSE)&lt;&gt;1000000000,VLOOKUP(F!B68,E!$B$1:$AK$300,18,FALSE)&lt;&gt;1000000000),"toetsen",IF(AND(VLOOKUP(F!B68,E!$B$1:$AK$300,17,FALSE)=1000000000,VLOOKUP(F!B68,E!$B$1:$AK$300,18,FALSE)&lt;&gt;1000000000),"toetsen alleen sgw",IF(AND(VLOOKUP(F!B68,E!$B$1:$AK$300,17,FALSE)&lt;&gt;1000000000,VLOOKUP(F!B68,E!$B$1:$AK$300,18,FALSE)=1000000000),"toetsen alleen vw","niet toetsen"))),"")</f>
        <v>toetsen alleen sgw</v>
      </c>
      <c r="R68" s="4">
        <f>F!BJ68</f>
        <v>-1</v>
      </c>
      <c r="S68" s="4" t="str">
        <f>IF($P68="toetsen",toetsen(F!$B68,R68),IF($P68="toetsen alleen sgw",toetsen_alleen_SGW(F!$B68,R68),IF($P68="toetsen alleen vw",toetsen_alleen_vw(F!$B68,R68),"")))</f>
        <v>-</v>
      </c>
      <c r="T68" s="4">
        <f>F!BM68</f>
        <v>-1</v>
      </c>
      <c r="U68" s="4" t="str">
        <f>IF($P68="toetsen",toetsen(F!$B68,T68),IF($P68="toetsen alleen sgw",toetsen_alleen_SGW(F!$B68,T68),IF($P68="toetsen alleen vw",toetsen_alleen_vw(F!$B68,T68),"")))</f>
        <v>-</v>
      </c>
      <c r="V68" s="4">
        <f>F!BP68</f>
        <v>-1</v>
      </c>
      <c r="W68" s="4" t="str">
        <f>IF($P68="toetsen",toetsen(F!$B68,V68),IF($P68="toetsen alleen sgw",toetsen_alleen_SGW(F!$B68,V68),IF($P68="toetsen alleen vw",toetsen_alleen_vw(F!$B68,V68),"")))</f>
        <v>-</v>
      </c>
      <c r="X68" s="4">
        <f>F!BS68</f>
        <v>-1</v>
      </c>
      <c r="Y68" s="4" t="str">
        <f>IF($P68="toetsen",toetsen(F!$B68,X68),IF($P68="toetsen alleen sgw",toetsen_alleen_SGW(F!$B68,X68),IF($P68="toetsen alleen vw",toetsen_alleen_vw(F!$B68,X68),"")))</f>
        <v>-</v>
      </c>
      <c r="Z68" s="4">
        <f>F!BV68</f>
        <v>-1</v>
      </c>
      <c r="AA68" s="4" t="str">
        <f>IF($P68="toetsen",toetsen(F!$B68,Z68),IF($P68="toetsen alleen sgw",toetsen_alleen_SGW(F!$B68,Z68),IF($P68="toetsen alleen vw",toetsen_alleen_vw(F!$B68,Z68),"")))</f>
        <v>-</v>
      </c>
      <c r="AB68" s="4">
        <f>F!BY68</f>
        <v>-1</v>
      </c>
      <c r="AC68" s="4" t="str">
        <f>IF($P68="toetsen",toetsen(F!$B68,AB68),IF($P68="toetsen alleen sgw",toetsen_alleen_SGW(F!$B68,AB68),IF($P68="toetsen alleen vw",toetsen_alleen_vw(F!$B68,AB68),"")))</f>
        <v>-</v>
      </c>
      <c r="AD68" s="5"/>
      <c r="AE68" s="5" t="str">
        <f t="shared" si="0"/>
        <v>0,20</v>
      </c>
      <c r="AF68" s="5" t="str">
        <f t="shared" si="1"/>
        <v>&lt;</v>
      </c>
      <c r="AG68" s="5" t="str">
        <f t="shared" si="2"/>
        <v>0,20</v>
      </c>
      <c r="AH68" s="5" t="str">
        <f t="shared" si="3"/>
        <v>&lt;</v>
      </c>
      <c r="AI68" s="5" t="str">
        <f t="shared" si="4"/>
        <v>--</v>
      </c>
      <c r="AJ68" s="5" t="str">
        <f t="shared" si="5"/>
        <v/>
      </c>
      <c r="AK68" s="5" t="str">
        <f t="shared" si="6"/>
        <v>--</v>
      </c>
      <c r="AL68" s="5" t="str">
        <f t="shared" si="7"/>
        <v/>
      </c>
      <c r="AM68" s="5" t="str">
        <f t="shared" si="8"/>
        <v>--</v>
      </c>
      <c r="AN68" s="5" t="str">
        <f t="shared" si="9"/>
        <v/>
      </c>
      <c r="AO68" s="5" t="str">
        <f t="shared" si="10"/>
        <v>--</v>
      </c>
      <c r="AP68" s="5" t="str">
        <f t="shared" si="11"/>
        <v/>
      </c>
      <c r="AS68" s="5" t="str">
        <f t="shared" si="12"/>
        <v>0,20</v>
      </c>
      <c r="AT68" s="5" t="str">
        <f t="shared" si="13"/>
        <v>&lt;</v>
      </c>
      <c r="AU68" s="5" t="str">
        <f t="shared" si="14"/>
        <v>-</v>
      </c>
      <c r="AV68" s="5" t="str">
        <f t="shared" si="15"/>
        <v>0,20</v>
      </c>
      <c r="AW68" s="5" t="str">
        <f t="shared" si="16"/>
        <v>&lt;</v>
      </c>
      <c r="AX68" s="5" t="str">
        <f t="shared" si="17"/>
        <v>-</v>
      </c>
      <c r="AY68" s="5" t="str">
        <f t="shared" si="18"/>
        <v>--</v>
      </c>
      <c r="AZ68" s="5" t="str">
        <f t="shared" si="19"/>
        <v/>
      </c>
      <c r="BA68" s="5" t="str">
        <f t="shared" si="20"/>
        <v/>
      </c>
      <c r="BB68" s="5" t="str">
        <f t="shared" si="21"/>
        <v>--</v>
      </c>
      <c r="BC68" s="5" t="str">
        <f t="shared" si="22"/>
        <v/>
      </c>
      <c r="BD68" s="5" t="str">
        <f t="shared" si="23"/>
        <v/>
      </c>
      <c r="BE68" s="5" t="str">
        <f t="shared" si="24"/>
        <v>--</v>
      </c>
      <c r="BF68" s="5" t="str">
        <f t="shared" si="25"/>
        <v/>
      </c>
      <c r="BG68" s="5" t="str">
        <f t="shared" si="26"/>
        <v/>
      </c>
      <c r="BH68" s="5" t="str">
        <f t="shared" si="27"/>
        <v>--</v>
      </c>
      <c r="BI68" s="5" t="str">
        <f t="shared" si="28"/>
        <v/>
      </c>
      <c r="BJ68" s="5" t="str">
        <f t="shared" si="29"/>
        <v/>
      </c>
    </row>
    <row r="69" spans="1:62" x14ac:dyDescent="0.2">
      <c r="A69" s="4" t="str">
        <f>F!A69</f>
        <v>1,2-Dichloorethaan</v>
      </c>
      <c r="B69" s="5">
        <f>IF(ISNUMBER(F!E69)=FALSE,"--",IF(F!E69=0,"--",F!E69))</f>
        <v>0.2</v>
      </c>
      <c r="C69" s="5" t="str">
        <f>IF(B69="--","",F!F69)</f>
        <v>&lt;</v>
      </c>
      <c r="D69" s="5">
        <f>IF(ISNUMBER(F!G69)=FALSE,"--",IF(F!G69=0,"--",F!G69))</f>
        <v>0.2</v>
      </c>
      <c r="E69" s="5" t="str">
        <f>IF(D69="--","",F!H69)</f>
        <v>&lt;</v>
      </c>
      <c r="F69" s="5" t="str">
        <f>IF(ISNUMBER(F!I69)=FALSE,"--",IF(F!I69=0,"--",F!I69))</f>
        <v>--</v>
      </c>
      <c r="G69" s="5" t="str">
        <f>IF(F69="--","",F!J69)</f>
        <v/>
      </c>
      <c r="H69" s="5" t="str">
        <f>IF(ISNUMBER(F!K69)=FALSE,"--",IF(F!K69=0,"--",F!K69))</f>
        <v>--</v>
      </c>
      <c r="I69" s="5" t="str">
        <f>IF(H69="--","",F!L69)</f>
        <v/>
      </c>
      <c r="J69" s="5" t="str">
        <f>IF(ISNUMBER(F!M69)=FALSE,"--",IF(F!M69=0,"--",F!M69))</f>
        <v>--</v>
      </c>
      <c r="K69" s="5" t="str">
        <f>IF(J69="--","",F!N69)</f>
        <v/>
      </c>
      <c r="L69" s="5" t="str">
        <f>IF(ISNUMBER(F!O69)=FALSE,"--",IF(F!O69=0,"--",F!O69))</f>
        <v>--</v>
      </c>
      <c r="M69" s="5" t="str">
        <f>IF(L69="--","",F!P69)</f>
        <v/>
      </c>
      <c r="P69" s="4" t="str">
        <f>IFERROR(IF(AND(VLOOKUP(F!B69,E!$B$1:$AK$300,17,FALSE)&lt;&gt;1000000000,VLOOKUP(F!B69,E!$B$1:$AK$300,18,FALSE)&lt;&gt;1000000000),"toetsen",IF(AND(VLOOKUP(F!B69,E!$B$1:$AK$300,17,FALSE)=1000000000,VLOOKUP(F!B69,E!$B$1:$AK$300,18,FALSE)&lt;&gt;1000000000),"toetsen alleen sgw",IF(AND(VLOOKUP(F!B69,E!$B$1:$AK$300,17,FALSE)&lt;&gt;1000000000,VLOOKUP(F!B69,E!$B$1:$AK$300,18,FALSE)=1000000000),"toetsen alleen vw","niet toetsen"))),"")</f>
        <v>toetsen alleen sgw</v>
      </c>
      <c r="R69" s="4">
        <f>F!BJ69</f>
        <v>-1</v>
      </c>
      <c r="S69" s="4" t="str">
        <f>IF($P69="toetsen",toetsen(F!$B69,R69),IF($P69="toetsen alleen sgw",toetsen_alleen_SGW(F!$B69,R69),IF($P69="toetsen alleen vw",toetsen_alleen_vw(F!$B69,R69),"")))</f>
        <v>-</v>
      </c>
      <c r="T69" s="4">
        <f>F!BM69</f>
        <v>-1</v>
      </c>
      <c r="U69" s="4" t="str">
        <f>IF($P69="toetsen",toetsen(F!$B69,T69),IF($P69="toetsen alleen sgw",toetsen_alleen_SGW(F!$B69,T69),IF($P69="toetsen alleen vw",toetsen_alleen_vw(F!$B69,T69),"")))</f>
        <v>-</v>
      </c>
      <c r="V69" s="4">
        <f>F!BP69</f>
        <v>-1</v>
      </c>
      <c r="W69" s="4" t="str">
        <f>IF($P69="toetsen",toetsen(F!$B69,V69),IF($P69="toetsen alleen sgw",toetsen_alleen_SGW(F!$B69,V69),IF($P69="toetsen alleen vw",toetsen_alleen_vw(F!$B69,V69),"")))</f>
        <v>-</v>
      </c>
      <c r="X69" s="4">
        <f>F!BS69</f>
        <v>-1</v>
      </c>
      <c r="Y69" s="4" t="str">
        <f>IF($P69="toetsen",toetsen(F!$B69,X69),IF($P69="toetsen alleen sgw",toetsen_alleen_SGW(F!$B69,X69),IF($P69="toetsen alleen vw",toetsen_alleen_vw(F!$B69,X69),"")))</f>
        <v>-</v>
      </c>
      <c r="Z69" s="4">
        <f>F!BV69</f>
        <v>-1</v>
      </c>
      <c r="AA69" s="4" t="str">
        <f>IF($P69="toetsen",toetsen(F!$B69,Z69),IF($P69="toetsen alleen sgw",toetsen_alleen_SGW(F!$B69,Z69),IF($P69="toetsen alleen vw",toetsen_alleen_vw(F!$B69,Z69),"")))</f>
        <v>-</v>
      </c>
      <c r="AB69" s="4">
        <f>F!BY69</f>
        <v>-1</v>
      </c>
      <c r="AC69" s="4" t="str">
        <f>IF($P69="toetsen",toetsen(F!$B69,AB69),IF($P69="toetsen alleen sgw",toetsen_alleen_SGW(F!$B69,AB69),IF($P69="toetsen alleen vw",toetsen_alleen_vw(F!$B69,AB69),"")))</f>
        <v>-</v>
      </c>
      <c r="AD69" s="5"/>
      <c r="AE69" s="5" t="str">
        <f t="shared" si="0"/>
        <v>0,20</v>
      </c>
      <c r="AF69" s="5" t="str">
        <f t="shared" si="1"/>
        <v>&lt;</v>
      </c>
      <c r="AG69" s="5" t="str">
        <f t="shared" si="2"/>
        <v>0,20</v>
      </c>
      <c r="AH69" s="5" t="str">
        <f t="shared" si="3"/>
        <v>&lt;</v>
      </c>
      <c r="AI69" s="5" t="str">
        <f t="shared" si="4"/>
        <v>--</v>
      </c>
      <c r="AJ69" s="5" t="str">
        <f t="shared" si="5"/>
        <v/>
      </c>
      <c r="AK69" s="5" t="str">
        <f t="shared" si="6"/>
        <v>--</v>
      </c>
      <c r="AL69" s="5" t="str">
        <f t="shared" si="7"/>
        <v/>
      </c>
      <c r="AM69" s="5" t="str">
        <f t="shared" si="8"/>
        <v>--</v>
      </c>
      <c r="AN69" s="5" t="str">
        <f t="shared" si="9"/>
        <v/>
      </c>
      <c r="AO69" s="5" t="str">
        <f t="shared" si="10"/>
        <v>--</v>
      </c>
      <c r="AP69" s="5" t="str">
        <f t="shared" si="11"/>
        <v/>
      </c>
      <c r="AS69" s="5" t="str">
        <f t="shared" si="12"/>
        <v>0,20</v>
      </c>
      <c r="AT69" s="5" t="str">
        <f t="shared" si="13"/>
        <v>&lt;</v>
      </c>
      <c r="AU69" s="5" t="str">
        <f t="shared" si="14"/>
        <v>-</v>
      </c>
      <c r="AV69" s="5" t="str">
        <f t="shared" si="15"/>
        <v>0,20</v>
      </c>
      <c r="AW69" s="5" t="str">
        <f t="shared" si="16"/>
        <v>&lt;</v>
      </c>
      <c r="AX69" s="5" t="str">
        <f t="shared" si="17"/>
        <v>-</v>
      </c>
      <c r="AY69" s="5" t="str">
        <f t="shared" si="18"/>
        <v>--</v>
      </c>
      <c r="AZ69" s="5" t="str">
        <f t="shared" si="19"/>
        <v/>
      </c>
      <c r="BA69" s="5" t="str">
        <f t="shared" si="20"/>
        <v/>
      </c>
      <c r="BB69" s="5" t="str">
        <f t="shared" si="21"/>
        <v>--</v>
      </c>
      <c r="BC69" s="5" t="str">
        <f t="shared" si="22"/>
        <v/>
      </c>
      <c r="BD69" s="5" t="str">
        <f t="shared" si="23"/>
        <v/>
      </c>
      <c r="BE69" s="5" t="str">
        <f t="shared" si="24"/>
        <v>--</v>
      </c>
      <c r="BF69" s="5" t="str">
        <f t="shared" si="25"/>
        <v/>
      </c>
      <c r="BG69" s="5" t="str">
        <f t="shared" si="26"/>
        <v/>
      </c>
      <c r="BH69" s="5" t="str">
        <f t="shared" si="27"/>
        <v>--</v>
      </c>
      <c r="BI69" s="5" t="str">
        <f t="shared" si="28"/>
        <v/>
      </c>
      <c r="BJ69" s="5" t="str">
        <f t="shared" si="29"/>
        <v/>
      </c>
    </row>
    <row r="70" spans="1:62" x14ac:dyDescent="0.2">
      <c r="A70" s="4" t="str">
        <f>F!A70</f>
        <v>Dichloorethanen (som)</v>
      </c>
      <c r="B70" s="5" t="str">
        <f>IF(ISNUMBER(F!E70)=FALSE,"--",IF(F!E70=0,"--",F!E70))</f>
        <v>--</v>
      </c>
      <c r="C70" s="5" t="str">
        <f>IF(B70="--","",F!F70)</f>
        <v/>
      </c>
      <c r="D70" s="5" t="str">
        <f>IF(ISNUMBER(F!G70)=FALSE,"--",IF(F!G70=0,"--",F!G70))</f>
        <v>--</v>
      </c>
      <c r="E70" s="5" t="str">
        <f>IF(D70="--","",F!H70)</f>
        <v/>
      </c>
      <c r="F70" s="5" t="str">
        <f>IF(ISNUMBER(F!I70)=FALSE,"--",IF(F!I70=0,"--",F!I70))</f>
        <v>--</v>
      </c>
      <c r="G70" s="5" t="str">
        <f>IF(F70="--","",F!J70)</f>
        <v/>
      </c>
      <c r="H70" s="5" t="str">
        <f>IF(ISNUMBER(F!K70)=FALSE,"--",IF(F!K70=0,"--",F!K70))</f>
        <v>--</v>
      </c>
      <c r="I70" s="5" t="str">
        <f>IF(H70="--","",F!L70)</f>
        <v/>
      </c>
      <c r="J70" s="5" t="str">
        <f>IF(ISNUMBER(F!M70)=FALSE,"--",IF(F!M70=0,"--",F!M70))</f>
        <v>--</v>
      </c>
      <c r="K70" s="5" t="str">
        <f>IF(J70="--","",F!N70)</f>
        <v/>
      </c>
      <c r="L70" s="5" t="str">
        <f>IF(ISNUMBER(F!O70)=FALSE,"--",IF(F!O70=0,"--",F!O70))</f>
        <v>--</v>
      </c>
      <c r="M70" s="5" t="str">
        <f>IF(L70="--","",F!P70)</f>
        <v/>
      </c>
      <c r="P70" s="4" t="str">
        <f>IFERROR(IF(AND(VLOOKUP(F!B70,E!$B$1:$AK$300,17,FALSE)&lt;&gt;1000000000,VLOOKUP(F!B70,E!$B$1:$AK$300,18,FALSE)&lt;&gt;1000000000),"toetsen",IF(AND(VLOOKUP(F!B70,E!$B$1:$AK$300,17,FALSE)=1000000000,VLOOKUP(F!B70,E!$B$1:$AK$300,18,FALSE)&lt;&gt;1000000000),"toetsen alleen sgw",IF(AND(VLOOKUP(F!B70,E!$B$1:$AK$300,17,FALSE)&lt;&gt;1000000000,VLOOKUP(F!B70,E!$B$1:$AK$300,18,FALSE)=1000000000),"toetsen alleen vw","niet toetsen"))),"")</f>
        <v/>
      </c>
      <c r="R70" s="4">
        <f>F!BJ70</f>
        <v>-1</v>
      </c>
      <c r="S70" s="4" t="str">
        <f>IF($P70="toetsen",toetsen(F!$B70,R70),IF($P70="toetsen alleen sgw",toetsen_alleen_SGW(F!$B70,R70),IF($P70="toetsen alleen vw",toetsen_alleen_vw(F!$B70,R70),"")))</f>
        <v/>
      </c>
      <c r="T70" s="4">
        <f>F!BM70</f>
        <v>-1</v>
      </c>
      <c r="U70" s="4" t="str">
        <f>IF($P70="toetsen",toetsen(F!$B70,T70),IF($P70="toetsen alleen sgw",toetsen_alleen_SGW(F!$B70,T70),IF($P70="toetsen alleen vw",toetsen_alleen_vw(F!$B70,T70),"")))</f>
        <v/>
      </c>
      <c r="V70" s="4">
        <f>F!BP70</f>
        <v>-1</v>
      </c>
      <c r="W70" s="4" t="str">
        <f>IF($P70="toetsen",toetsen(F!$B70,V70),IF($P70="toetsen alleen sgw",toetsen_alleen_SGW(F!$B70,V70),IF($P70="toetsen alleen vw",toetsen_alleen_vw(F!$B70,V70),"")))</f>
        <v/>
      </c>
      <c r="X70" s="4">
        <f>F!BS70</f>
        <v>-1</v>
      </c>
      <c r="Y70" s="4" t="str">
        <f>IF($P70="toetsen",toetsen(F!$B70,X70),IF($P70="toetsen alleen sgw",toetsen_alleen_SGW(F!$B70,X70),IF($P70="toetsen alleen vw",toetsen_alleen_vw(F!$B70,X70),"")))</f>
        <v/>
      </c>
      <c r="Z70" s="4">
        <f>F!BV70</f>
        <v>-1</v>
      </c>
      <c r="AA70" s="4" t="str">
        <f>IF($P70="toetsen",toetsen(F!$B70,Z70),IF($P70="toetsen alleen sgw",toetsen_alleen_SGW(F!$B70,Z70),IF($P70="toetsen alleen vw",toetsen_alleen_vw(F!$B70,Z70),"")))</f>
        <v/>
      </c>
      <c r="AB70" s="4">
        <f>F!BY70</f>
        <v>-1</v>
      </c>
      <c r="AC70" s="4" t="str">
        <f>IF($P70="toetsen",toetsen(F!$B70,AB70),IF($P70="toetsen alleen sgw",toetsen_alleen_SGW(F!$B70,AB70),IF($P70="toetsen alleen vw",toetsen_alleen_vw(F!$B70,AB70),"")))</f>
        <v/>
      </c>
      <c r="AD70" s="5"/>
      <c r="AE70" s="5" t="str">
        <f t="shared" si="0"/>
        <v>--</v>
      </c>
      <c r="AF70" s="5" t="str">
        <f t="shared" si="1"/>
        <v/>
      </c>
      <c r="AG70" s="5" t="str">
        <f t="shared" si="2"/>
        <v>--</v>
      </c>
      <c r="AH70" s="5" t="str">
        <f t="shared" si="3"/>
        <v/>
      </c>
      <c r="AI70" s="5" t="str">
        <f t="shared" si="4"/>
        <v>--</v>
      </c>
      <c r="AJ70" s="5" t="str">
        <f t="shared" si="5"/>
        <v/>
      </c>
      <c r="AK70" s="5" t="str">
        <f t="shared" si="6"/>
        <v>--</v>
      </c>
      <c r="AL70" s="5" t="str">
        <f t="shared" si="7"/>
        <v/>
      </c>
      <c r="AM70" s="5" t="str">
        <f t="shared" si="8"/>
        <v>--</v>
      </c>
      <c r="AN70" s="5" t="str">
        <f t="shared" si="9"/>
        <v/>
      </c>
      <c r="AO70" s="5" t="str">
        <f t="shared" si="10"/>
        <v>--</v>
      </c>
      <c r="AP70" s="5" t="str">
        <f t="shared" si="11"/>
        <v/>
      </c>
      <c r="AS70" s="5" t="str">
        <f t="shared" si="12"/>
        <v>--</v>
      </c>
      <c r="AT70" s="5" t="str">
        <f t="shared" si="13"/>
        <v/>
      </c>
      <c r="AU70" s="5" t="str">
        <f t="shared" si="14"/>
        <v/>
      </c>
      <c r="AV70" s="5" t="str">
        <f t="shared" si="15"/>
        <v>--</v>
      </c>
      <c r="AW70" s="5" t="str">
        <f t="shared" si="16"/>
        <v/>
      </c>
      <c r="AX70" s="5" t="str">
        <f t="shared" si="17"/>
        <v/>
      </c>
      <c r="AY70" s="5" t="str">
        <f t="shared" si="18"/>
        <v>--</v>
      </c>
      <c r="AZ70" s="5" t="str">
        <f t="shared" si="19"/>
        <v/>
      </c>
      <c r="BA70" s="5" t="str">
        <f t="shared" si="20"/>
        <v/>
      </c>
      <c r="BB70" s="5" t="str">
        <f t="shared" si="21"/>
        <v>--</v>
      </c>
      <c r="BC70" s="5" t="str">
        <f t="shared" si="22"/>
        <v/>
      </c>
      <c r="BD70" s="5" t="str">
        <f t="shared" si="23"/>
        <v/>
      </c>
      <c r="BE70" s="5" t="str">
        <f t="shared" si="24"/>
        <v>--</v>
      </c>
      <c r="BF70" s="5" t="str">
        <f t="shared" si="25"/>
        <v/>
      </c>
      <c r="BG70" s="5" t="str">
        <f t="shared" si="26"/>
        <v/>
      </c>
      <c r="BH70" s="5" t="str">
        <f t="shared" si="27"/>
        <v>--</v>
      </c>
      <c r="BI70" s="5" t="str">
        <f t="shared" si="28"/>
        <v/>
      </c>
      <c r="BJ70" s="5" t="str">
        <f t="shared" si="29"/>
        <v/>
      </c>
    </row>
    <row r="71" spans="1:62" x14ac:dyDescent="0.2">
      <c r="A71" s="4" t="str">
        <f>F!A71</f>
        <v>1,1-Dichlooretheen</v>
      </c>
      <c r="B71" s="5">
        <f>IF(ISNUMBER(F!E71)=FALSE,"--",IF(F!E71=0,"--",F!E71))</f>
        <v>0.1</v>
      </c>
      <c r="C71" s="5" t="str">
        <f>IF(B71="--","",F!F71)</f>
        <v>&lt;</v>
      </c>
      <c r="D71" s="5">
        <f>IF(ISNUMBER(F!G71)=FALSE,"--",IF(F!G71=0,"--",F!G71))</f>
        <v>0.1</v>
      </c>
      <c r="E71" s="5" t="str">
        <f>IF(D71="--","",F!H71)</f>
        <v>&lt;</v>
      </c>
      <c r="F71" s="5" t="str">
        <f>IF(ISNUMBER(F!I71)=FALSE,"--",IF(F!I71=0,"--",F!I71))</f>
        <v>--</v>
      </c>
      <c r="G71" s="5" t="str">
        <f>IF(F71="--","",F!J71)</f>
        <v/>
      </c>
      <c r="H71" s="5" t="str">
        <f>IF(ISNUMBER(F!K71)=FALSE,"--",IF(F!K71=0,"--",F!K71))</f>
        <v>--</v>
      </c>
      <c r="I71" s="5" t="str">
        <f>IF(H71="--","",F!L71)</f>
        <v/>
      </c>
      <c r="J71" s="5" t="str">
        <f>IF(ISNUMBER(F!M71)=FALSE,"--",IF(F!M71=0,"--",F!M71))</f>
        <v>--</v>
      </c>
      <c r="K71" s="5" t="str">
        <f>IF(J71="--","",F!N71)</f>
        <v/>
      </c>
      <c r="L71" s="5" t="str">
        <f>IF(ISNUMBER(F!O71)=FALSE,"--",IF(F!O71=0,"--",F!O71))</f>
        <v>--</v>
      </c>
      <c r="M71" s="5" t="str">
        <f>IF(L71="--","",F!P71)</f>
        <v/>
      </c>
      <c r="P71" s="4" t="str">
        <f>IFERROR(IF(AND(VLOOKUP(F!B71,E!$B$1:$AK$300,17,FALSE)&lt;&gt;1000000000,VLOOKUP(F!B71,E!$B$1:$AK$300,18,FALSE)&lt;&gt;1000000000),"toetsen",IF(AND(VLOOKUP(F!B71,E!$B$1:$AK$300,17,FALSE)=1000000000,VLOOKUP(F!B71,E!$B$1:$AK$300,18,FALSE)&lt;&gt;1000000000),"toetsen alleen sgw",IF(AND(VLOOKUP(F!B71,E!$B$1:$AK$300,17,FALSE)&lt;&gt;1000000000,VLOOKUP(F!B71,E!$B$1:$AK$300,18,FALSE)=1000000000),"toetsen alleen vw","niet toetsen"))),"")</f>
        <v>toetsen alleen sgw</v>
      </c>
      <c r="R71" s="4">
        <f>F!BJ71</f>
        <v>-1</v>
      </c>
      <c r="S71" s="4" t="str">
        <f>IF($P71="toetsen",toetsen(F!$B71,R71),IF($P71="toetsen alleen sgw",toetsen_alleen_SGW(F!$B71,R71),IF($P71="toetsen alleen vw",toetsen_alleen_vw(F!$B71,R71),"")))</f>
        <v>-</v>
      </c>
      <c r="T71" s="4">
        <f>F!BM71</f>
        <v>-1</v>
      </c>
      <c r="U71" s="4" t="str">
        <f>IF($P71="toetsen",toetsen(F!$B71,T71),IF($P71="toetsen alleen sgw",toetsen_alleen_SGW(F!$B71,T71),IF($P71="toetsen alleen vw",toetsen_alleen_vw(F!$B71,T71),"")))</f>
        <v>-</v>
      </c>
      <c r="V71" s="4">
        <f>F!BP71</f>
        <v>-1</v>
      </c>
      <c r="W71" s="4" t="str">
        <f>IF($P71="toetsen",toetsen(F!$B71,V71),IF($P71="toetsen alleen sgw",toetsen_alleen_SGW(F!$B71,V71),IF($P71="toetsen alleen vw",toetsen_alleen_vw(F!$B71,V71),"")))</f>
        <v>-</v>
      </c>
      <c r="X71" s="4">
        <f>F!BS71</f>
        <v>-1</v>
      </c>
      <c r="Y71" s="4" t="str">
        <f>IF($P71="toetsen",toetsen(F!$B71,X71),IF($P71="toetsen alleen sgw",toetsen_alleen_SGW(F!$B71,X71),IF($P71="toetsen alleen vw",toetsen_alleen_vw(F!$B71,X71),"")))</f>
        <v>-</v>
      </c>
      <c r="Z71" s="4">
        <f>F!BV71</f>
        <v>-1</v>
      </c>
      <c r="AA71" s="4" t="str">
        <f>IF($P71="toetsen",toetsen(F!$B71,Z71),IF($P71="toetsen alleen sgw",toetsen_alleen_SGW(F!$B71,Z71),IF($P71="toetsen alleen vw",toetsen_alleen_vw(F!$B71,Z71),"")))</f>
        <v>-</v>
      </c>
      <c r="AB71" s="4">
        <f>F!BY71</f>
        <v>-1</v>
      </c>
      <c r="AC71" s="4" t="str">
        <f>IF($P71="toetsen",toetsen(F!$B71,AB71),IF($P71="toetsen alleen sgw",toetsen_alleen_SGW(F!$B71,AB71),IF($P71="toetsen alleen vw",toetsen_alleen_vw(F!$B71,AB71),"")))</f>
        <v>-</v>
      </c>
      <c r="AD71" s="5"/>
      <c r="AE71" s="5" t="str">
        <f t="shared" si="0"/>
        <v>0,10</v>
      </c>
      <c r="AF71" s="5" t="str">
        <f t="shared" si="1"/>
        <v>&lt;</v>
      </c>
      <c r="AG71" s="5" t="str">
        <f t="shared" si="2"/>
        <v>0,10</v>
      </c>
      <c r="AH71" s="5" t="str">
        <f t="shared" si="3"/>
        <v>&lt;</v>
      </c>
      <c r="AI71" s="5" t="str">
        <f t="shared" si="4"/>
        <v>--</v>
      </c>
      <c r="AJ71" s="5" t="str">
        <f t="shared" si="5"/>
        <v/>
      </c>
      <c r="AK71" s="5" t="str">
        <f t="shared" si="6"/>
        <v>--</v>
      </c>
      <c r="AL71" s="5" t="str">
        <f t="shared" si="7"/>
        <v/>
      </c>
      <c r="AM71" s="5" t="str">
        <f t="shared" si="8"/>
        <v>--</v>
      </c>
      <c r="AN71" s="5" t="str">
        <f t="shared" si="9"/>
        <v/>
      </c>
      <c r="AO71" s="5" t="str">
        <f t="shared" si="10"/>
        <v>--</v>
      </c>
      <c r="AP71" s="5" t="str">
        <f t="shared" si="11"/>
        <v/>
      </c>
      <c r="AS71" s="5" t="str">
        <f t="shared" si="12"/>
        <v>0,10</v>
      </c>
      <c r="AT71" s="5" t="str">
        <f t="shared" si="13"/>
        <v>&lt;</v>
      </c>
      <c r="AU71" s="5" t="str">
        <f t="shared" si="14"/>
        <v>-</v>
      </c>
      <c r="AV71" s="5" t="str">
        <f t="shared" si="15"/>
        <v>0,10</v>
      </c>
      <c r="AW71" s="5" t="str">
        <f t="shared" si="16"/>
        <v>&lt;</v>
      </c>
      <c r="AX71" s="5" t="str">
        <f t="shared" si="17"/>
        <v>-</v>
      </c>
      <c r="AY71" s="5" t="str">
        <f t="shared" si="18"/>
        <v>--</v>
      </c>
      <c r="AZ71" s="5" t="str">
        <f t="shared" si="19"/>
        <v/>
      </c>
      <c r="BA71" s="5" t="str">
        <f t="shared" si="20"/>
        <v/>
      </c>
      <c r="BB71" s="5" t="str">
        <f t="shared" si="21"/>
        <v>--</v>
      </c>
      <c r="BC71" s="5" t="str">
        <f t="shared" si="22"/>
        <v/>
      </c>
      <c r="BD71" s="5" t="str">
        <f t="shared" si="23"/>
        <v/>
      </c>
      <c r="BE71" s="5" t="str">
        <f t="shared" si="24"/>
        <v>--</v>
      </c>
      <c r="BF71" s="5" t="str">
        <f t="shared" si="25"/>
        <v/>
      </c>
      <c r="BG71" s="5" t="str">
        <f t="shared" si="26"/>
        <v/>
      </c>
      <c r="BH71" s="5" t="str">
        <f t="shared" si="27"/>
        <v>--</v>
      </c>
      <c r="BI71" s="5" t="str">
        <f t="shared" si="28"/>
        <v/>
      </c>
      <c r="BJ71" s="5" t="str">
        <f t="shared" si="29"/>
        <v/>
      </c>
    </row>
    <row r="72" spans="1:62" x14ac:dyDescent="0.2">
      <c r="A72" s="4" t="str">
        <f>F!A72</f>
        <v>Cis-1,2-dichlooretheen</v>
      </c>
      <c r="B72" s="5">
        <f>IF(ISNUMBER(F!E72)=FALSE,"--",IF(F!E72=0,"--",F!E72))</f>
        <v>0.1</v>
      </c>
      <c r="C72" s="5" t="str">
        <f>IF(B72="--","",F!F72)</f>
        <v>&lt;</v>
      </c>
      <c r="D72" s="5">
        <f>IF(ISNUMBER(F!G72)=FALSE,"--",IF(F!G72=0,"--",F!G72))</f>
        <v>0.1</v>
      </c>
      <c r="E72" s="5" t="str">
        <f>IF(D72="--","",F!H72)</f>
        <v>&lt;</v>
      </c>
      <c r="F72" s="5" t="str">
        <f>IF(ISNUMBER(F!I72)=FALSE,"--",IF(F!I72=0,"--",F!I72))</f>
        <v>--</v>
      </c>
      <c r="G72" s="5" t="str">
        <f>IF(F72="--","",F!J72)</f>
        <v/>
      </c>
      <c r="H72" s="5" t="str">
        <f>IF(ISNUMBER(F!K72)=FALSE,"--",IF(F!K72=0,"--",F!K72))</f>
        <v>--</v>
      </c>
      <c r="I72" s="5" t="str">
        <f>IF(H72="--","",F!L72)</f>
        <v/>
      </c>
      <c r="J72" s="5" t="str">
        <f>IF(ISNUMBER(F!M72)=FALSE,"--",IF(F!M72=0,"--",F!M72))</f>
        <v>--</v>
      </c>
      <c r="K72" s="5" t="str">
        <f>IF(J72="--","",F!N72)</f>
        <v/>
      </c>
      <c r="L72" s="5" t="str">
        <f>IF(ISNUMBER(F!O72)=FALSE,"--",IF(F!O72=0,"--",F!O72))</f>
        <v>--</v>
      </c>
      <c r="M72" s="5" t="str">
        <f>IF(L72="--","",F!P72)</f>
        <v/>
      </c>
      <c r="P72" s="4" t="str">
        <f>IFERROR(IF(AND(VLOOKUP(F!B72,E!$B$1:$AK$300,17,FALSE)&lt;&gt;1000000000,VLOOKUP(F!B72,E!$B$1:$AK$300,18,FALSE)&lt;&gt;1000000000),"toetsen",IF(AND(VLOOKUP(F!B72,E!$B$1:$AK$300,17,FALSE)=1000000000,VLOOKUP(F!B72,E!$B$1:$AK$300,18,FALSE)&lt;&gt;1000000000),"toetsen alleen sgw",IF(AND(VLOOKUP(F!B72,E!$B$1:$AK$300,17,FALSE)&lt;&gt;1000000000,VLOOKUP(F!B72,E!$B$1:$AK$300,18,FALSE)=1000000000),"toetsen alleen vw","niet toetsen"))),"")</f>
        <v/>
      </c>
      <c r="R72" s="4">
        <f>F!BJ72</f>
        <v>-1</v>
      </c>
      <c r="S72" s="4" t="str">
        <f>IF($P72="toetsen",toetsen(F!$B72,R72),IF($P72="toetsen alleen sgw",toetsen_alleen_SGW(F!$B72,R72),IF($P72="toetsen alleen vw",toetsen_alleen_vw(F!$B72,R72),"")))</f>
        <v/>
      </c>
      <c r="T72" s="4">
        <f>F!BM72</f>
        <v>-1</v>
      </c>
      <c r="U72" s="4" t="str">
        <f>IF($P72="toetsen",toetsen(F!$B72,T72),IF($P72="toetsen alleen sgw",toetsen_alleen_SGW(F!$B72,T72),IF($P72="toetsen alleen vw",toetsen_alleen_vw(F!$B72,T72),"")))</f>
        <v/>
      </c>
      <c r="V72" s="4">
        <f>F!BP72</f>
        <v>-1</v>
      </c>
      <c r="W72" s="4" t="str">
        <f>IF($P72="toetsen",toetsen(F!$B72,V72),IF($P72="toetsen alleen sgw",toetsen_alleen_SGW(F!$B72,V72),IF($P72="toetsen alleen vw",toetsen_alleen_vw(F!$B72,V72),"")))</f>
        <v/>
      </c>
      <c r="X72" s="4">
        <f>F!BS72</f>
        <v>-1</v>
      </c>
      <c r="Y72" s="4" t="str">
        <f>IF($P72="toetsen",toetsen(F!$B72,X72),IF($P72="toetsen alleen sgw",toetsen_alleen_SGW(F!$B72,X72),IF($P72="toetsen alleen vw",toetsen_alleen_vw(F!$B72,X72),"")))</f>
        <v/>
      </c>
      <c r="Z72" s="4">
        <f>F!BV72</f>
        <v>-1</v>
      </c>
      <c r="AA72" s="4" t="str">
        <f>IF($P72="toetsen",toetsen(F!$B72,Z72),IF($P72="toetsen alleen sgw",toetsen_alleen_SGW(F!$B72,Z72),IF($P72="toetsen alleen vw",toetsen_alleen_vw(F!$B72,Z72),"")))</f>
        <v/>
      </c>
      <c r="AB72" s="4">
        <f>F!BY72</f>
        <v>-1</v>
      </c>
      <c r="AC72" s="4" t="str">
        <f>IF($P72="toetsen",toetsen(F!$B72,AB72),IF($P72="toetsen alleen sgw",toetsen_alleen_SGW(F!$B72,AB72),IF($P72="toetsen alleen vw",toetsen_alleen_vw(F!$B72,AB72),"")))</f>
        <v/>
      </c>
      <c r="AD72" s="5"/>
      <c r="AE72" s="5" t="str">
        <f t="shared" si="0"/>
        <v>0,10</v>
      </c>
      <c r="AF72" s="5" t="str">
        <f t="shared" si="1"/>
        <v>&lt;</v>
      </c>
      <c r="AG72" s="5" t="str">
        <f t="shared" si="2"/>
        <v>0,10</v>
      </c>
      <c r="AH72" s="5" t="str">
        <f t="shared" si="3"/>
        <v>&lt;</v>
      </c>
      <c r="AI72" s="5" t="str">
        <f t="shared" si="4"/>
        <v>--</v>
      </c>
      <c r="AJ72" s="5" t="str">
        <f t="shared" si="5"/>
        <v/>
      </c>
      <c r="AK72" s="5" t="str">
        <f t="shared" si="6"/>
        <v>--</v>
      </c>
      <c r="AL72" s="5" t="str">
        <f t="shared" si="7"/>
        <v/>
      </c>
      <c r="AM72" s="5" t="str">
        <f t="shared" si="8"/>
        <v>--</v>
      </c>
      <c r="AN72" s="5" t="str">
        <f t="shared" si="9"/>
        <v/>
      </c>
      <c r="AO72" s="5" t="str">
        <f t="shared" si="10"/>
        <v>--</v>
      </c>
      <c r="AP72" s="5" t="str">
        <f t="shared" si="11"/>
        <v/>
      </c>
      <c r="AS72" s="5" t="str">
        <f t="shared" si="12"/>
        <v>0,10</v>
      </c>
      <c r="AT72" s="5" t="str">
        <f t="shared" si="13"/>
        <v>&lt;</v>
      </c>
      <c r="AU72" s="5" t="str">
        <f t="shared" si="14"/>
        <v/>
      </c>
      <c r="AV72" s="5" t="str">
        <f t="shared" si="15"/>
        <v>0,10</v>
      </c>
      <c r="AW72" s="5" t="str">
        <f t="shared" si="16"/>
        <v>&lt;</v>
      </c>
      <c r="AX72" s="5" t="str">
        <f t="shared" si="17"/>
        <v/>
      </c>
      <c r="AY72" s="5" t="str">
        <f t="shared" si="18"/>
        <v>--</v>
      </c>
      <c r="AZ72" s="5" t="str">
        <f t="shared" si="19"/>
        <v/>
      </c>
      <c r="BA72" s="5" t="str">
        <f t="shared" si="20"/>
        <v/>
      </c>
      <c r="BB72" s="5" t="str">
        <f t="shared" si="21"/>
        <v>--</v>
      </c>
      <c r="BC72" s="5" t="str">
        <f t="shared" si="22"/>
        <v/>
      </c>
      <c r="BD72" s="5" t="str">
        <f t="shared" si="23"/>
        <v/>
      </c>
      <c r="BE72" s="5" t="str">
        <f t="shared" si="24"/>
        <v>--</v>
      </c>
      <c r="BF72" s="5" t="str">
        <f t="shared" si="25"/>
        <v/>
      </c>
      <c r="BG72" s="5" t="str">
        <f t="shared" si="26"/>
        <v/>
      </c>
      <c r="BH72" s="5" t="str">
        <f t="shared" si="27"/>
        <v>--</v>
      </c>
      <c r="BI72" s="5" t="str">
        <f t="shared" si="28"/>
        <v/>
      </c>
      <c r="BJ72" s="5" t="str">
        <f t="shared" si="29"/>
        <v/>
      </c>
    </row>
    <row r="73" spans="1:62" x14ac:dyDescent="0.2">
      <c r="A73" s="4" t="str">
        <f>F!A73</f>
        <v>Trans-1,2-dichlooretheen</v>
      </c>
      <c r="B73" s="5">
        <f>IF(ISNUMBER(F!E73)=FALSE,"--",IF(F!E73=0,"--",F!E73))</f>
        <v>0.1</v>
      </c>
      <c r="C73" s="5" t="str">
        <f>IF(B73="--","",F!F73)</f>
        <v>&lt;</v>
      </c>
      <c r="D73" s="5">
        <f>IF(ISNUMBER(F!G73)=FALSE,"--",IF(F!G73=0,"--",F!G73))</f>
        <v>0.1</v>
      </c>
      <c r="E73" s="5" t="str">
        <f>IF(D73="--","",F!H73)</f>
        <v>&lt;</v>
      </c>
      <c r="F73" s="5" t="str">
        <f>IF(ISNUMBER(F!I73)=FALSE,"--",IF(F!I73=0,"--",F!I73))</f>
        <v>--</v>
      </c>
      <c r="G73" s="5" t="str">
        <f>IF(F73="--","",F!J73)</f>
        <v/>
      </c>
      <c r="H73" s="5" t="str">
        <f>IF(ISNUMBER(F!K73)=FALSE,"--",IF(F!K73=0,"--",F!K73))</f>
        <v>--</v>
      </c>
      <c r="I73" s="5" t="str">
        <f>IF(H73="--","",F!L73)</f>
        <v/>
      </c>
      <c r="J73" s="5" t="str">
        <f>IF(ISNUMBER(F!M73)=FALSE,"--",IF(F!M73=0,"--",F!M73))</f>
        <v>--</v>
      </c>
      <c r="K73" s="5" t="str">
        <f>IF(J73="--","",F!N73)</f>
        <v/>
      </c>
      <c r="L73" s="5" t="str">
        <f>IF(ISNUMBER(F!O73)=FALSE,"--",IF(F!O73=0,"--",F!O73))</f>
        <v>--</v>
      </c>
      <c r="M73" s="5" t="str">
        <f>IF(L73="--","",F!P73)</f>
        <v/>
      </c>
      <c r="P73" s="4" t="str">
        <f>IFERROR(IF(AND(VLOOKUP(F!B73,E!$B$1:$AK$300,17,FALSE)&lt;&gt;1000000000,VLOOKUP(F!B73,E!$B$1:$AK$300,18,FALSE)&lt;&gt;1000000000),"toetsen",IF(AND(VLOOKUP(F!B73,E!$B$1:$AK$300,17,FALSE)=1000000000,VLOOKUP(F!B73,E!$B$1:$AK$300,18,FALSE)&lt;&gt;1000000000),"toetsen alleen sgw",IF(AND(VLOOKUP(F!B73,E!$B$1:$AK$300,17,FALSE)&lt;&gt;1000000000,VLOOKUP(F!B73,E!$B$1:$AK$300,18,FALSE)=1000000000),"toetsen alleen vw","niet toetsen"))),"")</f>
        <v/>
      </c>
      <c r="R73" s="4">
        <f>F!BJ73</f>
        <v>-1</v>
      </c>
      <c r="S73" s="4" t="str">
        <f>IF($P73="toetsen",toetsen(F!$B73,R73),IF($P73="toetsen alleen sgw",toetsen_alleen_SGW(F!$B73,R73),IF($P73="toetsen alleen vw",toetsen_alleen_vw(F!$B73,R73),"")))</f>
        <v/>
      </c>
      <c r="T73" s="4">
        <f>F!BM73</f>
        <v>-1</v>
      </c>
      <c r="U73" s="4" t="str">
        <f>IF($P73="toetsen",toetsen(F!$B73,T73),IF($P73="toetsen alleen sgw",toetsen_alleen_SGW(F!$B73,T73),IF($P73="toetsen alleen vw",toetsen_alleen_vw(F!$B73,T73),"")))</f>
        <v/>
      </c>
      <c r="V73" s="4">
        <f>F!BP73</f>
        <v>-1</v>
      </c>
      <c r="W73" s="4" t="str">
        <f>IF($P73="toetsen",toetsen(F!$B73,V73),IF($P73="toetsen alleen sgw",toetsen_alleen_SGW(F!$B73,V73),IF($P73="toetsen alleen vw",toetsen_alleen_vw(F!$B73,V73),"")))</f>
        <v/>
      </c>
      <c r="X73" s="4">
        <f>F!BS73</f>
        <v>-1</v>
      </c>
      <c r="Y73" s="4" t="str">
        <f>IF($P73="toetsen",toetsen(F!$B73,X73),IF($P73="toetsen alleen sgw",toetsen_alleen_SGW(F!$B73,X73),IF($P73="toetsen alleen vw",toetsen_alleen_vw(F!$B73,X73),"")))</f>
        <v/>
      </c>
      <c r="Z73" s="4">
        <f>F!BV73</f>
        <v>-1</v>
      </c>
      <c r="AA73" s="4" t="str">
        <f>IF($P73="toetsen",toetsen(F!$B73,Z73),IF($P73="toetsen alleen sgw",toetsen_alleen_SGW(F!$B73,Z73),IF($P73="toetsen alleen vw",toetsen_alleen_vw(F!$B73,Z73),"")))</f>
        <v/>
      </c>
      <c r="AB73" s="4">
        <f>F!BY73</f>
        <v>-1</v>
      </c>
      <c r="AC73" s="4" t="str">
        <f>IF($P73="toetsen",toetsen(F!$B73,AB73),IF($P73="toetsen alleen sgw",toetsen_alleen_SGW(F!$B73,AB73),IF($P73="toetsen alleen vw",toetsen_alleen_vw(F!$B73,AB73),"")))</f>
        <v/>
      </c>
      <c r="AD73" s="5"/>
      <c r="AE73" s="5" t="str">
        <f t="shared" si="0"/>
        <v>0,10</v>
      </c>
      <c r="AF73" s="5" t="str">
        <f t="shared" si="1"/>
        <v>&lt;</v>
      </c>
      <c r="AG73" s="5" t="str">
        <f t="shared" si="2"/>
        <v>0,10</v>
      </c>
      <c r="AH73" s="5" t="str">
        <f t="shared" si="3"/>
        <v>&lt;</v>
      </c>
      <c r="AI73" s="5" t="str">
        <f t="shared" si="4"/>
        <v>--</v>
      </c>
      <c r="AJ73" s="5" t="str">
        <f t="shared" si="5"/>
        <v/>
      </c>
      <c r="AK73" s="5" t="str">
        <f t="shared" si="6"/>
        <v>--</v>
      </c>
      <c r="AL73" s="5" t="str">
        <f t="shared" si="7"/>
        <v/>
      </c>
      <c r="AM73" s="5" t="str">
        <f t="shared" si="8"/>
        <v>--</v>
      </c>
      <c r="AN73" s="5" t="str">
        <f t="shared" si="9"/>
        <v/>
      </c>
      <c r="AO73" s="5" t="str">
        <f t="shared" si="10"/>
        <v>--</v>
      </c>
      <c r="AP73" s="5" t="str">
        <f t="shared" si="11"/>
        <v/>
      </c>
      <c r="AS73" s="5" t="str">
        <f t="shared" si="12"/>
        <v>0,10</v>
      </c>
      <c r="AT73" s="5" t="str">
        <f t="shared" si="13"/>
        <v>&lt;</v>
      </c>
      <c r="AU73" s="5" t="str">
        <f t="shared" si="14"/>
        <v/>
      </c>
      <c r="AV73" s="5" t="str">
        <f t="shared" si="15"/>
        <v>0,10</v>
      </c>
      <c r="AW73" s="5" t="str">
        <f t="shared" si="16"/>
        <v>&lt;</v>
      </c>
      <c r="AX73" s="5" t="str">
        <f t="shared" si="17"/>
        <v/>
      </c>
      <c r="AY73" s="5" t="str">
        <f t="shared" si="18"/>
        <v>--</v>
      </c>
      <c r="AZ73" s="5" t="str">
        <f t="shared" si="19"/>
        <v/>
      </c>
      <c r="BA73" s="5" t="str">
        <f t="shared" si="20"/>
        <v/>
      </c>
      <c r="BB73" s="5" t="str">
        <f t="shared" si="21"/>
        <v>--</v>
      </c>
      <c r="BC73" s="5" t="str">
        <f t="shared" si="22"/>
        <v/>
      </c>
      <c r="BD73" s="5" t="str">
        <f t="shared" si="23"/>
        <v/>
      </c>
      <c r="BE73" s="5" t="str">
        <f t="shared" si="24"/>
        <v>--</v>
      </c>
      <c r="BF73" s="5" t="str">
        <f t="shared" si="25"/>
        <v/>
      </c>
      <c r="BG73" s="5" t="str">
        <f t="shared" si="26"/>
        <v/>
      </c>
      <c r="BH73" s="5" t="str">
        <f t="shared" si="27"/>
        <v>--</v>
      </c>
      <c r="BI73" s="5" t="str">
        <f t="shared" si="28"/>
        <v/>
      </c>
      <c r="BJ73" s="5" t="str">
        <f t="shared" si="29"/>
        <v/>
      </c>
    </row>
    <row r="74" spans="1:62" x14ac:dyDescent="0.2">
      <c r="A74" s="4" t="str">
        <f>F!A74</f>
        <v>1,2-Dichlooretheen (som)</v>
      </c>
      <c r="B74" s="5">
        <f>IF(ISNUMBER(F!E74)=FALSE,"--",IF(F!E74=0,"--",F!E74))</f>
        <v>0.14000000000000001</v>
      </c>
      <c r="C74" s="5" t="str">
        <f>IF(B74="--","",F!F74)</f>
        <v/>
      </c>
      <c r="D74" s="5">
        <f>IF(ISNUMBER(F!G74)=FALSE,"--",IF(F!G74=0,"--",F!G74))</f>
        <v>0.14000000000000001</v>
      </c>
      <c r="E74" s="5" t="str">
        <f>IF(D74="--","",F!H74)</f>
        <v/>
      </c>
      <c r="F74" s="5" t="str">
        <f>IF(ISNUMBER(F!I74)=FALSE,"--",IF(F!I74=0,"--",F!I74))</f>
        <v>--</v>
      </c>
      <c r="G74" s="5" t="str">
        <f>IF(F74="--","",F!J74)</f>
        <v/>
      </c>
      <c r="H74" s="5" t="str">
        <f>IF(ISNUMBER(F!K74)=FALSE,"--",IF(F!K74=0,"--",F!K74))</f>
        <v>--</v>
      </c>
      <c r="I74" s="5" t="str">
        <f>IF(H74="--","",F!L74)</f>
        <v/>
      </c>
      <c r="J74" s="5" t="str">
        <f>IF(ISNUMBER(F!M74)=FALSE,"--",IF(F!M74=0,"--",F!M74))</f>
        <v>--</v>
      </c>
      <c r="K74" s="5" t="str">
        <f>IF(J74="--","",F!N74)</f>
        <v/>
      </c>
      <c r="L74" s="5" t="str">
        <f>IF(ISNUMBER(F!O74)=FALSE,"--",IF(F!O74=0,"--",F!O74))</f>
        <v>--</v>
      </c>
      <c r="M74" s="5" t="str">
        <f>IF(L74="--","",F!P74)</f>
        <v/>
      </c>
      <c r="P74" s="4" t="str">
        <f>IFERROR(IF(AND(VLOOKUP(F!B74,E!$B$1:$AK$300,17,FALSE)&lt;&gt;1000000000,VLOOKUP(F!B74,E!$B$1:$AK$300,18,FALSE)&lt;&gt;1000000000),"toetsen",IF(AND(VLOOKUP(F!B74,E!$B$1:$AK$300,17,FALSE)=1000000000,VLOOKUP(F!B74,E!$B$1:$AK$300,18,FALSE)&lt;&gt;1000000000),"toetsen alleen sgw",IF(AND(VLOOKUP(F!B74,E!$B$1:$AK$300,17,FALSE)&lt;&gt;1000000000,VLOOKUP(F!B74,E!$B$1:$AK$300,18,FALSE)=1000000000),"toetsen alleen vw","niet toetsen"))),"")</f>
        <v>toetsen alleen sgw</v>
      </c>
      <c r="R74" s="4">
        <f>F!BJ74</f>
        <v>-1</v>
      </c>
      <c r="S74" s="4" t="str">
        <f>IF($P74="toetsen",toetsen(F!$B74,R74),IF($P74="toetsen alleen sgw",toetsen_alleen_SGW(F!$B74,R74),IF($P74="toetsen alleen vw",toetsen_alleen_vw(F!$B74,R74),"")))</f>
        <v>-</v>
      </c>
      <c r="T74" s="4">
        <f>F!BM74</f>
        <v>-1</v>
      </c>
      <c r="U74" s="4" t="str">
        <f>IF($P74="toetsen",toetsen(F!$B74,T74),IF($P74="toetsen alleen sgw",toetsen_alleen_SGW(F!$B74,T74),IF($P74="toetsen alleen vw",toetsen_alleen_vw(F!$B74,T74),"")))</f>
        <v>-</v>
      </c>
      <c r="V74" s="4">
        <f>F!BP74</f>
        <v>-1</v>
      </c>
      <c r="W74" s="4" t="str">
        <f>IF($P74="toetsen",toetsen(F!$B74,V74),IF($P74="toetsen alleen sgw",toetsen_alleen_SGW(F!$B74,V74),IF($P74="toetsen alleen vw",toetsen_alleen_vw(F!$B74,V74),"")))</f>
        <v>-</v>
      </c>
      <c r="X74" s="4">
        <f>F!BS74</f>
        <v>-1</v>
      </c>
      <c r="Y74" s="4" t="str">
        <f>IF($P74="toetsen",toetsen(F!$B74,X74),IF($P74="toetsen alleen sgw",toetsen_alleen_SGW(F!$B74,X74),IF($P74="toetsen alleen vw",toetsen_alleen_vw(F!$B74,X74),"")))</f>
        <v>-</v>
      </c>
      <c r="Z74" s="4">
        <f>F!BV74</f>
        <v>-1</v>
      </c>
      <c r="AA74" s="4" t="str">
        <f>IF($P74="toetsen",toetsen(F!$B74,Z74),IF($P74="toetsen alleen sgw",toetsen_alleen_SGW(F!$B74,Z74),IF($P74="toetsen alleen vw",toetsen_alleen_vw(F!$B74,Z74),"")))</f>
        <v>-</v>
      </c>
      <c r="AB74" s="4">
        <f>F!BY74</f>
        <v>-1</v>
      </c>
      <c r="AC74" s="4" t="str">
        <f>IF($P74="toetsen",toetsen(F!$B74,AB74),IF($P74="toetsen alleen sgw",toetsen_alleen_SGW(F!$B74,AB74),IF($P74="toetsen alleen vw",toetsen_alleen_vw(F!$B74,AB74),"")))</f>
        <v>-</v>
      </c>
      <c r="AD74" s="5"/>
      <c r="AE74" s="5" t="str">
        <f t="shared" ref="AE74:AE137" si="30">IF(B74="--",B74,(IF(B74&lt;1,FIXED(B74,2),IF(B74&lt;10,FIXED(B74,1),IF(B74&lt;100,FIXED(B74,0),IF(B74&lt;1000,MROUND(B74,10),MROUND(B74,100)))))))</f>
        <v>0,14</v>
      </c>
      <c r="AF74" s="5" t="str">
        <f t="shared" ref="AF74:AF137" si="31">C74</f>
        <v/>
      </c>
      <c r="AG74" s="5" t="str">
        <f t="shared" ref="AG74:AG137" si="32">IF(D74="--",D74,(IF(D74&lt;1,FIXED(D74,2),IF(D74&lt;10,FIXED(D74,1),IF(D74&lt;100,FIXED(D74,0),IF(D74&lt;1000,MROUND(D74,10),MROUND(D74,100)))))))</f>
        <v>0,14</v>
      </c>
      <c r="AH74" s="5" t="str">
        <f t="shared" ref="AH74:AH137" si="33">E74</f>
        <v/>
      </c>
      <c r="AI74" s="5" t="str">
        <f t="shared" ref="AI74:AI137" si="34">IF(F74="--",F74,(IF(F74&lt;1,FIXED(F74,2),IF(F74&lt;10,FIXED(F74,1),IF(F74&lt;100,FIXED(F74,0),IF(F74&lt;1000,MROUND(F74,10),MROUND(F74,100)))))))</f>
        <v>--</v>
      </c>
      <c r="AJ74" s="5" t="str">
        <f t="shared" ref="AJ74:AJ137" si="35">G74</f>
        <v/>
      </c>
      <c r="AK74" s="5" t="str">
        <f t="shared" ref="AK74:AK137" si="36">IF(H74="--",H74,(IF(H74&lt;1,FIXED(H74,2),IF(H74&lt;10,FIXED(H74,1),IF(H74&lt;100,FIXED(H74,0),IF(H74&lt;1000,MROUND(H74,10),MROUND(H74,100)))))))</f>
        <v>--</v>
      </c>
      <c r="AL74" s="5" t="str">
        <f t="shared" ref="AL74:AL137" si="37">I74</f>
        <v/>
      </c>
      <c r="AM74" s="5" t="str">
        <f t="shared" ref="AM74:AM137" si="38">IF(J74="--",J74,(IF(J74&lt;1,FIXED(J74,2),IF(J74&lt;10,FIXED(J74,1),IF(J74&lt;100,FIXED(J74,0),IF(J74&lt;1000,MROUND(J74,10),MROUND(J74,100)))))))</f>
        <v>--</v>
      </c>
      <c r="AN74" s="5" t="str">
        <f t="shared" ref="AN74:AN137" si="39">K74</f>
        <v/>
      </c>
      <c r="AO74" s="5" t="str">
        <f t="shared" ref="AO74:AO137" si="40">IF(L74="--",L74,(IF(L74&lt;1,FIXED(L74,2),IF(L74&lt;10,FIXED(L74,1),IF(L74&lt;100,FIXED(L74,0),IF(L74&lt;1000,MROUND(L74,10),MROUND(L74,100)))))))</f>
        <v>--</v>
      </c>
      <c r="AP74" s="5" t="str">
        <f t="shared" ref="AP74:AP137" si="41">M74</f>
        <v/>
      </c>
      <c r="AS74" s="5" t="str">
        <f t="shared" ref="AS74:AS137" si="42">HLOOKUP(SMALL($AE$5:$AP$5,1),$AE$5:$AP$500,ROW(AS74)-4,FALSE)</f>
        <v>0,14</v>
      </c>
      <c r="AT74" s="5" t="str">
        <f t="shared" ref="AT74:AT137" si="43">IF(HLOOKUP(SMALL($C$3:$M$3,1),$C$3:$M$500,ROW(AS74)-2,FALSE)="&lt;","&lt;","")</f>
        <v/>
      </c>
      <c r="AU74" s="5" t="str">
        <f t="shared" ref="AU74:AU137" si="44">IF(AS74="--","",IF(HLOOKUP(SMALL($R$5:$AC$5,2),$R$5:$AC$500,ROW(AS74)-4,FALSE)=0,"",HLOOKUP(SMALL($R$5:$AC$5,2),$R$5:$AC$500,ROW(AS74)-4,FALSE)))</f>
        <v>-</v>
      </c>
      <c r="AV74" s="5" t="str">
        <f t="shared" ref="AV74:AV137" si="45">HLOOKUP(SMALL($AE$5:$AP$5,2),$AE$5:$AP$500,ROW(AV74)-4,FALSE)</f>
        <v>0,14</v>
      </c>
      <c r="AW74" s="5" t="str">
        <f t="shared" ref="AW74:AW137" si="46">IF(HLOOKUP(SMALL($C$3:$M$3,2),$C$3:$M$500,ROW(AV74)-2,FALSE)="&lt;","&lt;","")</f>
        <v/>
      </c>
      <c r="AX74" s="5" t="str">
        <f t="shared" ref="AX74:AX137" si="47">IF(AV74="--","",IF(HLOOKUP(SMALL($R$5:$AC$5,4),$R$5:$AC$500,ROW(AV74)-4,FALSE)=0,"",HLOOKUP(SMALL($R$5:$AC$5,4),$R$5:$AC$500,ROW(AV74)-4,FALSE)))</f>
        <v>-</v>
      </c>
      <c r="AY74" s="5" t="str">
        <f t="shared" ref="AY74:AY137" si="48">HLOOKUP(SMALL($AE$5:$AP$5,3),$AE$5:$AP$500,ROW(AY74)-4,FALSE)</f>
        <v>--</v>
      </c>
      <c r="AZ74" s="5" t="str">
        <f t="shared" ref="AZ74:AZ137" si="49">IF(HLOOKUP(SMALL($C$3:$M$3,3),$C$3:$M$500,ROW(AY74)-2,FALSE)="&lt;","&lt;","")</f>
        <v/>
      </c>
      <c r="BA74" s="5" t="str">
        <f t="shared" ref="BA74:BA137" si="50">IF(AY74="--","",IF(HLOOKUP(SMALL($R$5:$AC$5,6),$R$5:$AC$500,ROW(AY74)-4,FALSE)=0,"",HLOOKUP(SMALL($R$5:$AC$5,6),$R$5:$AC$500,ROW(AY74)-4,FALSE)))</f>
        <v/>
      </c>
      <c r="BB74" s="5" t="str">
        <f t="shared" ref="BB74:BB137" si="51">HLOOKUP(SMALL($AE$5:$AP$5,4),$AE$5:$AP$500,ROW(BB74)-4,FALSE)</f>
        <v>--</v>
      </c>
      <c r="BC74" s="5" t="str">
        <f t="shared" ref="BC74:BC137" si="52">IF(HLOOKUP(SMALL($C$3:$M$3,4),$C$3:$M$500,ROW(BB74)-2,FALSE)="&lt;","&lt;","")</f>
        <v/>
      </c>
      <c r="BD74" s="5" t="str">
        <f t="shared" ref="BD74:BD137" si="53">IF(BB74="--","",IF(HLOOKUP(SMALL($R$5:$AC$5,8),$R$5:$AC$500,ROW(BB74)-4,FALSE)=0,"",HLOOKUP(SMALL($R$5:$AC$5,8),$R$5:$AC$500,ROW(BB74)-4,FALSE)))</f>
        <v/>
      </c>
      <c r="BE74" s="5" t="str">
        <f t="shared" ref="BE74:BE137" si="54">HLOOKUP(SMALL($AE$5:$AP$5,5),$AE$5:$AP$500,ROW(BE74)-4,FALSE)</f>
        <v>--</v>
      </c>
      <c r="BF74" s="5" t="str">
        <f t="shared" ref="BF74:BF137" si="55">IF(HLOOKUP(SMALL($C$3:$M$3,5),$C$3:$M$500,ROW(BE74)-2,FALSE)="&lt;","&lt;","")</f>
        <v/>
      </c>
      <c r="BG74" s="5" t="str">
        <f t="shared" ref="BG74:BG137" si="56">IF(BE74="--","",IF(HLOOKUP(SMALL($R$5:$AC$5,10),$R$5:$AC$500,ROW(BE74)-4,FALSE)=0,"",HLOOKUP(SMALL($R$5:$AC$5,10),$R$5:$AC$500,ROW(BE74)-4,FALSE)))</f>
        <v/>
      </c>
      <c r="BH74" s="5" t="str">
        <f t="shared" ref="BH74:BH137" si="57">HLOOKUP(SMALL($AE$5:$AP$5,6),$AE$5:$AP$500,ROW(BH74)-4,FALSE)</f>
        <v>--</v>
      </c>
      <c r="BI74" s="5" t="str">
        <f t="shared" ref="BI74:BI137" si="58">IF(HLOOKUP(SMALL($C$3:$M$3,6),$C$3:$M$500,ROW(BH74)-2,FALSE)="&lt;","&lt;","")</f>
        <v/>
      </c>
      <c r="BJ74" s="5" t="str">
        <f t="shared" ref="BJ74:BJ137" si="59">IF(BH74="--","",IF(HLOOKUP(SMALL($R$5:$AC$5,12),$R$5:$AC$500,ROW(BH74)-4,FALSE)=0,"",HLOOKUP(SMALL($R$5:$AC$5,12),$R$5:$AC$500,ROW(BH74)-4,FALSE)))</f>
        <v/>
      </c>
    </row>
    <row r="75" spans="1:62" x14ac:dyDescent="0.2">
      <c r="A75" s="4" t="str">
        <f>F!A75</f>
        <v>1,1-Dichloorpropaan</v>
      </c>
      <c r="B75" s="5">
        <f>IF(ISNUMBER(F!E75)=FALSE,"--",IF(F!E75=0,"--",F!E75))</f>
        <v>0.2</v>
      </c>
      <c r="C75" s="5" t="str">
        <f>IF(B75="--","",F!F75)</f>
        <v>&lt;</v>
      </c>
      <c r="D75" s="5">
        <f>IF(ISNUMBER(F!G75)=FALSE,"--",IF(F!G75=0,"--",F!G75))</f>
        <v>0.2</v>
      </c>
      <c r="E75" s="5" t="str">
        <f>IF(D75="--","",F!H75)</f>
        <v>&lt;</v>
      </c>
      <c r="F75" s="5" t="str">
        <f>IF(ISNUMBER(F!I75)=FALSE,"--",IF(F!I75=0,"--",F!I75))</f>
        <v>--</v>
      </c>
      <c r="G75" s="5" t="str">
        <f>IF(F75="--","",F!J75)</f>
        <v/>
      </c>
      <c r="H75" s="5" t="str">
        <f>IF(ISNUMBER(F!K75)=FALSE,"--",IF(F!K75=0,"--",F!K75))</f>
        <v>--</v>
      </c>
      <c r="I75" s="5" t="str">
        <f>IF(H75="--","",F!L75)</f>
        <v/>
      </c>
      <c r="J75" s="5" t="str">
        <f>IF(ISNUMBER(F!M75)=FALSE,"--",IF(F!M75=0,"--",F!M75))</f>
        <v>--</v>
      </c>
      <c r="K75" s="5" t="str">
        <f>IF(J75="--","",F!N75)</f>
        <v/>
      </c>
      <c r="L75" s="5" t="str">
        <f>IF(ISNUMBER(F!O75)=FALSE,"--",IF(F!O75=0,"--",F!O75))</f>
        <v>--</v>
      </c>
      <c r="M75" s="5" t="str">
        <f>IF(L75="--","",F!P75)</f>
        <v/>
      </c>
      <c r="P75" s="4" t="str">
        <f>IFERROR(IF(AND(VLOOKUP(F!B75,E!$B$1:$AK$300,17,FALSE)&lt;&gt;1000000000,VLOOKUP(F!B75,E!$B$1:$AK$300,18,FALSE)&lt;&gt;1000000000),"toetsen",IF(AND(VLOOKUP(F!B75,E!$B$1:$AK$300,17,FALSE)=1000000000,VLOOKUP(F!B75,E!$B$1:$AK$300,18,FALSE)&lt;&gt;1000000000),"toetsen alleen sgw",IF(AND(VLOOKUP(F!B75,E!$B$1:$AK$300,17,FALSE)&lt;&gt;1000000000,VLOOKUP(F!B75,E!$B$1:$AK$300,18,FALSE)=1000000000),"toetsen alleen vw","niet toetsen"))),"")</f>
        <v/>
      </c>
      <c r="R75" s="4">
        <f>F!BJ75</f>
        <v>-1</v>
      </c>
      <c r="S75" s="4" t="str">
        <f>IF($P75="toetsen",toetsen(F!$B75,R75),IF($P75="toetsen alleen sgw",toetsen_alleen_SGW(F!$B75,R75),IF($P75="toetsen alleen vw",toetsen_alleen_vw(F!$B75,R75),"")))</f>
        <v/>
      </c>
      <c r="T75" s="4">
        <f>F!BM75</f>
        <v>-1</v>
      </c>
      <c r="U75" s="4" t="str">
        <f>IF($P75="toetsen",toetsen(F!$B75,T75),IF($P75="toetsen alleen sgw",toetsen_alleen_SGW(F!$B75,T75),IF($P75="toetsen alleen vw",toetsen_alleen_vw(F!$B75,T75),"")))</f>
        <v/>
      </c>
      <c r="V75" s="4">
        <f>F!BP75</f>
        <v>-1</v>
      </c>
      <c r="W75" s="4" t="str">
        <f>IF($P75="toetsen",toetsen(F!$B75,V75),IF($P75="toetsen alleen sgw",toetsen_alleen_SGW(F!$B75,V75),IF($P75="toetsen alleen vw",toetsen_alleen_vw(F!$B75,V75),"")))</f>
        <v/>
      </c>
      <c r="X75" s="4">
        <f>F!BS75</f>
        <v>-1</v>
      </c>
      <c r="Y75" s="4" t="str">
        <f>IF($P75="toetsen",toetsen(F!$B75,X75),IF($P75="toetsen alleen sgw",toetsen_alleen_SGW(F!$B75,X75),IF($P75="toetsen alleen vw",toetsen_alleen_vw(F!$B75,X75),"")))</f>
        <v/>
      </c>
      <c r="Z75" s="4">
        <f>F!BV75</f>
        <v>-1</v>
      </c>
      <c r="AA75" s="4" t="str">
        <f>IF($P75="toetsen",toetsen(F!$B75,Z75),IF($P75="toetsen alleen sgw",toetsen_alleen_SGW(F!$B75,Z75),IF($P75="toetsen alleen vw",toetsen_alleen_vw(F!$B75,Z75),"")))</f>
        <v/>
      </c>
      <c r="AB75" s="4">
        <f>F!BY75</f>
        <v>-1</v>
      </c>
      <c r="AC75" s="4" t="str">
        <f>IF($P75="toetsen",toetsen(F!$B75,AB75),IF($P75="toetsen alleen sgw",toetsen_alleen_SGW(F!$B75,AB75),IF($P75="toetsen alleen vw",toetsen_alleen_vw(F!$B75,AB75),"")))</f>
        <v/>
      </c>
      <c r="AD75" s="5"/>
      <c r="AE75" s="5" t="str">
        <f t="shared" si="30"/>
        <v>0,20</v>
      </c>
      <c r="AF75" s="5" t="str">
        <f t="shared" si="31"/>
        <v>&lt;</v>
      </c>
      <c r="AG75" s="5" t="str">
        <f t="shared" si="32"/>
        <v>0,20</v>
      </c>
      <c r="AH75" s="5" t="str">
        <f t="shared" si="33"/>
        <v>&lt;</v>
      </c>
      <c r="AI75" s="5" t="str">
        <f t="shared" si="34"/>
        <v>--</v>
      </c>
      <c r="AJ75" s="5" t="str">
        <f t="shared" si="35"/>
        <v/>
      </c>
      <c r="AK75" s="5" t="str">
        <f t="shared" si="36"/>
        <v>--</v>
      </c>
      <c r="AL75" s="5" t="str">
        <f t="shared" si="37"/>
        <v/>
      </c>
      <c r="AM75" s="5" t="str">
        <f t="shared" si="38"/>
        <v>--</v>
      </c>
      <c r="AN75" s="5" t="str">
        <f t="shared" si="39"/>
        <v/>
      </c>
      <c r="AO75" s="5" t="str">
        <f t="shared" si="40"/>
        <v>--</v>
      </c>
      <c r="AP75" s="5" t="str">
        <f t="shared" si="41"/>
        <v/>
      </c>
      <c r="AS75" s="5" t="str">
        <f t="shared" si="42"/>
        <v>0,20</v>
      </c>
      <c r="AT75" s="5" t="str">
        <f t="shared" si="43"/>
        <v>&lt;</v>
      </c>
      <c r="AU75" s="5" t="str">
        <f t="shared" si="44"/>
        <v/>
      </c>
      <c r="AV75" s="5" t="str">
        <f t="shared" si="45"/>
        <v>0,20</v>
      </c>
      <c r="AW75" s="5" t="str">
        <f t="shared" si="46"/>
        <v>&lt;</v>
      </c>
      <c r="AX75" s="5" t="str">
        <f t="shared" si="47"/>
        <v/>
      </c>
      <c r="AY75" s="5" t="str">
        <f t="shared" si="48"/>
        <v>--</v>
      </c>
      <c r="AZ75" s="5" t="str">
        <f t="shared" si="49"/>
        <v/>
      </c>
      <c r="BA75" s="5" t="str">
        <f t="shared" si="50"/>
        <v/>
      </c>
      <c r="BB75" s="5" t="str">
        <f t="shared" si="51"/>
        <v>--</v>
      </c>
      <c r="BC75" s="5" t="str">
        <f t="shared" si="52"/>
        <v/>
      </c>
      <c r="BD75" s="5" t="str">
        <f t="shared" si="53"/>
        <v/>
      </c>
      <c r="BE75" s="5" t="str">
        <f t="shared" si="54"/>
        <v>--</v>
      </c>
      <c r="BF75" s="5" t="str">
        <f t="shared" si="55"/>
        <v/>
      </c>
      <c r="BG75" s="5" t="str">
        <f t="shared" si="56"/>
        <v/>
      </c>
      <c r="BH75" s="5" t="str">
        <f t="shared" si="57"/>
        <v>--</v>
      </c>
      <c r="BI75" s="5" t="str">
        <f t="shared" si="58"/>
        <v/>
      </c>
      <c r="BJ75" s="5" t="str">
        <f t="shared" si="59"/>
        <v/>
      </c>
    </row>
    <row r="76" spans="1:62" x14ac:dyDescent="0.2">
      <c r="A76" s="4" t="str">
        <f>F!A76</f>
        <v>1,2-Dichloorpropaan</v>
      </c>
      <c r="B76" s="5">
        <f>IF(ISNUMBER(F!E76)=FALSE,"--",IF(F!E76=0,"--",F!E76))</f>
        <v>0.2</v>
      </c>
      <c r="C76" s="5" t="str">
        <f>IF(B76="--","",F!F76)</f>
        <v>&lt;</v>
      </c>
      <c r="D76" s="5">
        <f>IF(ISNUMBER(F!G76)=FALSE,"--",IF(F!G76=0,"--",F!G76))</f>
        <v>0.2</v>
      </c>
      <c r="E76" s="5" t="str">
        <f>IF(D76="--","",F!H76)</f>
        <v>&lt;</v>
      </c>
      <c r="F76" s="5" t="str">
        <f>IF(ISNUMBER(F!I76)=FALSE,"--",IF(F!I76=0,"--",F!I76))</f>
        <v>--</v>
      </c>
      <c r="G76" s="5" t="str">
        <f>IF(F76="--","",F!J76)</f>
        <v/>
      </c>
      <c r="H76" s="5" t="str">
        <f>IF(ISNUMBER(F!K76)=FALSE,"--",IF(F!K76=0,"--",F!K76))</f>
        <v>--</v>
      </c>
      <c r="I76" s="5" t="str">
        <f>IF(H76="--","",F!L76)</f>
        <v/>
      </c>
      <c r="J76" s="5" t="str">
        <f>IF(ISNUMBER(F!M76)=FALSE,"--",IF(F!M76=0,"--",F!M76))</f>
        <v>--</v>
      </c>
      <c r="K76" s="5" t="str">
        <f>IF(J76="--","",F!N76)</f>
        <v/>
      </c>
      <c r="L76" s="5" t="str">
        <f>IF(ISNUMBER(F!O76)=FALSE,"--",IF(F!O76=0,"--",F!O76))</f>
        <v>--</v>
      </c>
      <c r="M76" s="5" t="str">
        <f>IF(L76="--","",F!P76)</f>
        <v/>
      </c>
      <c r="O76" s="13"/>
      <c r="P76" s="4" t="str">
        <f>IFERROR(IF(AND(VLOOKUP(F!B76,E!$B$1:$AK$300,17,FALSE)&lt;&gt;1000000000,VLOOKUP(F!B76,E!$B$1:$AK$300,18,FALSE)&lt;&gt;1000000000),"toetsen",IF(AND(VLOOKUP(F!B76,E!$B$1:$AK$300,17,FALSE)=1000000000,VLOOKUP(F!B76,E!$B$1:$AK$300,18,FALSE)&lt;&gt;1000000000),"toetsen alleen sgw",IF(AND(VLOOKUP(F!B76,E!$B$1:$AK$300,17,FALSE)&lt;&gt;1000000000,VLOOKUP(F!B76,E!$B$1:$AK$300,18,FALSE)=1000000000),"toetsen alleen vw","niet toetsen"))),"")</f>
        <v/>
      </c>
      <c r="R76" s="4">
        <f>F!BJ76</f>
        <v>-1</v>
      </c>
      <c r="S76" s="4" t="str">
        <f>IF($P76="toetsen",toetsen(F!$B76,R76),IF($P76="toetsen alleen sgw",toetsen_alleen_SGW(F!$B76,R76),IF($P76="toetsen alleen vw",toetsen_alleen_vw(F!$B76,R76),"")))</f>
        <v/>
      </c>
      <c r="T76" s="4">
        <f>F!BM76</f>
        <v>-1</v>
      </c>
      <c r="U76" s="4" t="str">
        <f>IF($P76="toetsen",toetsen(F!$B76,T76),IF($P76="toetsen alleen sgw",toetsen_alleen_SGW(F!$B76,T76),IF($P76="toetsen alleen vw",toetsen_alleen_vw(F!$B76,T76),"")))</f>
        <v/>
      </c>
      <c r="V76" s="4">
        <f>F!BP76</f>
        <v>-1</v>
      </c>
      <c r="W76" s="4" t="str">
        <f>IF($P76="toetsen",toetsen(F!$B76,V76),IF($P76="toetsen alleen sgw",toetsen_alleen_SGW(F!$B76,V76),IF($P76="toetsen alleen vw",toetsen_alleen_vw(F!$B76,V76),"")))</f>
        <v/>
      </c>
      <c r="X76" s="4">
        <f>F!BS76</f>
        <v>-1</v>
      </c>
      <c r="Y76" s="4" t="str">
        <f>IF($P76="toetsen",toetsen(F!$B76,X76),IF($P76="toetsen alleen sgw",toetsen_alleen_SGW(F!$B76,X76),IF($P76="toetsen alleen vw",toetsen_alleen_vw(F!$B76,X76),"")))</f>
        <v/>
      </c>
      <c r="Z76" s="4">
        <f>F!BV76</f>
        <v>-1</v>
      </c>
      <c r="AA76" s="4" t="str">
        <f>IF($P76="toetsen",toetsen(F!$B76,Z76),IF($P76="toetsen alleen sgw",toetsen_alleen_SGW(F!$B76,Z76),IF($P76="toetsen alleen vw",toetsen_alleen_vw(F!$B76,Z76),"")))</f>
        <v/>
      </c>
      <c r="AB76" s="4">
        <f>F!BY76</f>
        <v>-1</v>
      </c>
      <c r="AC76" s="4" t="str">
        <f>IF($P76="toetsen",toetsen(F!$B76,AB76),IF($P76="toetsen alleen sgw",toetsen_alleen_SGW(F!$B76,AB76),IF($P76="toetsen alleen vw",toetsen_alleen_vw(F!$B76,AB76),"")))</f>
        <v/>
      </c>
      <c r="AD76" s="5"/>
      <c r="AE76" s="5" t="str">
        <f t="shared" si="30"/>
        <v>0,20</v>
      </c>
      <c r="AF76" s="5" t="str">
        <f t="shared" si="31"/>
        <v>&lt;</v>
      </c>
      <c r="AG76" s="5" t="str">
        <f t="shared" si="32"/>
        <v>0,20</v>
      </c>
      <c r="AH76" s="5" t="str">
        <f t="shared" si="33"/>
        <v>&lt;</v>
      </c>
      <c r="AI76" s="5" t="str">
        <f t="shared" si="34"/>
        <v>--</v>
      </c>
      <c r="AJ76" s="5" t="str">
        <f t="shared" si="35"/>
        <v/>
      </c>
      <c r="AK76" s="5" t="str">
        <f t="shared" si="36"/>
        <v>--</v>
      </c>
      <c r="AL76" s="5" t="str">
        <f t="shared" si="37"/>
        <v/>
      </c>
      <c r="AM76" s="5" t="str">
        <f t="shared" si="38"/>
        <v>--</v>
      </c>
      <c r="AN76" s="5" t="str">
        <f t="shared" si="39"/>
        <v/>
      </c>
      <c r="AO76" s="5" t="str">
        <f t="shared" si="40"/>
        <v>--</v>
      </c>
      <c r="AP76" s="5" t="str">
        <f t="shared" si="41"/>
        <v/>
      </c>
      <c r="AS76" s="5" t="str">
        <f t="shared" si="42"/>
        <v>0,20</v>
      </c>
      <c r="AT76" s="5" t="str">
        <f t="shared" si="43"/>
        <v>&lt;</v>
      </c>
      <c r="AU76" s="5" t="str">
        <f t="shared" si="44"/>
        <v/>
      </c>
      <c r="AV76" s="5" t="str">
        <f t="shared" si="45"/>
        <v>0,20</v>
      </c>
      <c r="AW76" s="5" t="str">
        <f t="shared" si="46"/>
        <v>&lt;</v>
      </c>
      <c r="AX76" s="5" t="str">
        <f t="shared" si="47"/>
        <v/>
      </c>
      <c r="AY76" s="5" t="str">
        <f t="shared" si="48"/>
        <v>--</v>
      </c>
      <c r="AZ76" s="5" t="str">
        <f t="shared" si="49"/>
        <v/>
      </c>
      <c r="BA76" s="5" t="str">
        <f t="shared" si="50"/>
        <v/>
      </c>
      <c r="BB76" s="5" t="str">
        <f t="shared" si="51"/>
        <v>--</v>
      </c>
      <c r="BC76" s="5" t="str">
        <f t="shared" si="52"/>
        <v/>
      </c>
      <c r="BD76" s="5" t="str">
        <f t="shared" si="53"/>
        <v/>
      </c>
      <c r="BE76" s="5" t="str">
        <f t="shared" si="54"/>
        <v>--</v>
      </c>
      <c r="BF76" s="5" t="str">
        <f t="shared" si="55"/>
        <v/>
      </c>
      <c r="BG76" s="5" t="str">
        <f t="shared" si="56"/>
        <v/>
      </c>
      <c r="BH76" s="5" t="str">
        <f t="shared" si="57"/>
        <v>--</v>
      </c>
      <c r="BI76" s="5" t="str">
        <f t="shared" si="58"/>
        <v/>
      </c>
      <c r="BJ76" s="5" t="str">
        <f t="shared" si="59"/>
        <v/>
      </c>
    </row>
    <row r="77" spans="1:62" x14ac:dyDescent="0.2">
      <c r="A77" s="4" t="str">
        <f>F!A77</f>
        <v>1,3-Dichloorpropaan</v>
      </c>
      <c r="B77" s="5">
        <f>IF(ISNUMBER(F!E77)=FALSE,"--",IF(F!E77=0,"--",F!E77))</f>
        <v>0.2</v>
      </c>
      <c r="C77" s="5" t="str">
        <f>IF(B77="--","",F!F77)</f>
        <v>&lt;</v>
      </c>
      <c r="D77" s="5">
        <f>IF(ISNUMBER(F!G77)=FALSE,"--",IF(F!G77=0,"--",F!G77))</f>
        <v>0.2</v>
      </c>
      <c r="E77" s="5" t="str">
        <f>IF(D77="--","",F!H77)</f>
        <v>&lt;</v>
      </c>
      <c r="F77" s="5" t="str">
        <f>IF(ISNUMBER(F!I77)=FALSE,"--",IF(F!I77=0,"--",F!I77))</f>
        <v>--</v>
      </c>
      <c r="G77" s="5" t="str">
        <f>IF(F77="--","",F!J77)</f>
        <v/>
      </c>
      <c r="H77" s="5" t="str">
        <f>IF(ISNUMBER(F!K77)=FALSE,"--",IF(F!K77=0,"--",F!K77))</f>
        <v>--</v>
      </c>
      <c r="I77" s="5" t="str">
        <f>IF(H77="--","",F!L77)</f>
        <v/>
      </c>
      <c r="J77" s="5" t="str">
        <f>IF(ISNUMBER(F!M77)=FALSE,"--",IF(F!M77=0,"--",F!M77))</f>
        <v>--</v>
      </c>
      <c r="K77" s="5" t="str">
        <f>IF(J77="--","",F!N77)</f>
        <v/>
      </c>
      <c r="L77" s="5" t="str">
        <f>IF(ISNUMBER(F!O77)=FALSE,"--",IF(F!O77=0,"--",F!O77))</f>
        <v>--</v>
      </c>
      <c r="M77" s="5" t="str">
        <f>IF(L77="--","",F!P77)</f>
        <v/>
      </c>
      <c r="P77" s="4" t="str">
        <f>IFERROR(IF(AND(VLOOKUP(F!B77,E!$B$1:$AK$300,17,FALSE)&lt;&gt;1000000000,VLOOKUP(F!B77,E!$B$1:$AK$300,18,FALSE)&lt;&gt;1000000000),"toetsen",IF(AND(VLOOKUP(F!B77,E!$B$1:$AK$300,17,FALSE)=1000000000,VLOOKUP(F!B77,E!$B$1:$AK$300,18,FALSE)&lt;&gt;1000000000),"toetsen alleen sgw",IF(AND(VLOOKUP(F!B77,E!$B$1:$AK$300,17,FALSE)&lt;&gt;1000000000,VLOOKUP(F!B77,E!$B$1:$AK$300,18,FALSE)=1000000000),"toetsen alleen vw","niet toetsen"))),"")</f>
        <v/>
      </c>
      <c r="R77" s="4">
        <f>F!BJ77</f>
        <v>-1</v>
      </c>
      <c r="S77" s="4" t="str">
        <f>IF($P77="toetsen",toetsen(F!$B77,R77),IF($P77="toetsen alleen sgw",toetsen_alleen_SGW(F!$B77,R77),IF($P77="toetsen alleen vw",toetsen_alleen_vw(F!$B77,R77),"")))</f>
        <v/>
      </c>
      <c r="T77" s="4">
        <f>F!BM77</f>
        <v>-1</v>
      </c>
      <c r="U77" s="4" t="str">
        <f>IF($P77="toetsen",toetsen(F!$B77,T77),IF($P77="toetsen alleen sgw",toetsen_alleen_SGW(F!$B77,T77),IF($P77="toetsen alleen vw",toetsen_alleen_vw(F!$B77,T77),"")))</f>
        <v/>
      </c>
      <c r="V77" s="4">
        <f>F!BP77</f>
        <v>-1</v>
      </c>
      <c r="W77" s="4" t="str">
        <f>IF($P77="toetsen",toetsen(F!$B77,V77),IF($P77="toetsen alleen sgw",toetsen_alleen_SGW(F!$B77,V77),IF($P77="toetsen alleen vw",toetsen_alleen_vw(F!$B77,V77),"")))</f>
        <v/>
      </c>
      <c r="X77" s="4">
        <f>F!BS77</f>
        <v>-1</v>
      </c>
      <c r="Y77" s="4" t="str">
        <f>IF($P77="toetsen",toetsen(F!$B77,X77),IF($P77="toetsen alleen sgw",toetsen_alleen_SGW(F!$B77,X77),IF($P77="toetsen alleen vw",toetsen_alleen_vw(F!$B77,X77),"")))</f>
        <v/>
      </c>
      <c r="Z77" s="4">
        <f>F!BV77</f>
        <v>-1</v>
      </c>
      <c r="AA77" s="4" t="str">
        <f>IF($P77="toetsen",toetsen(F!$B77,Z77),IF($P77="toetsen alleen sgw",toetsen_alleen_SGW(F!$B77,Z77),IF($P77="toetsen alleen vw",toetsen_alleen_vw(F!$B77,Z77),"")))</f>
        <v/>
      </c>
      <c r="AB77" s="4">
        <f>F!BY77</f>
        <v>-1</v>
      </c>
      <c r="AC77" s="4" t="str">
        <f>IF($P77="toetsen",toetsen(F!$B77,AB77),IF($P77="toetsen alleen sgw",toetsen_alleen_SGW(F!$B77,AB77),IF($P77="toetsen alleen vw",toetsen_alleen_vw(F!$B77,AB77),"")))</f>
        <v/>
      </c>
      <c r="AD77" s="5"/>
      <c r="AE77" s="5" t="str">
        <f t="shared" si="30"/>
        <v>0,20</v>
      </c>
      <c r="AF77" s="5" t="str">
        <f t="shared" si="31"/>
        <v>&lt;</v>
      </c>
      <c r="AG77" s="5" t="str">
        <f t="shared" si="32"/>
        <v>0,20</v>
      </c>
      <c r="AH77" s="5" t="str">
        <f t="shared" si="33"/>
        <v>&lt;</v>
      </c>
      <c r="AI77" s="5" t="str">
        <f t="shared" si="34"/>
        <v>--</v>
      </c>
      <c r="AJ77" s="5" t="str">
        <f t="shared" si="35"/>
        <v/>
      </c>
      <c r="AK77" s="5" t="str">
        <f t="shared" si="36"/>
        <v>--</v>
      </c>
      <c r="AL77" s="5" t="str">
        <f t="shared" si="37"/>
        <v/>
      </c>
      <c r="AM77" s="5" t="str">
        <f t="shared" si="38"/>
        <v>--</v>
      </c>
      <c r="AN77" s="5" t="str">
        <f t="shared" si="39"/>
        <v/>
      </c>
      <c r="AO77" s="5" t="str">
        <f t="shared" si="40"/>
        <v>--</v>
      </c>
      <c r="AP77" s="5" t="str">
        <f t="shared" si="41"/>
        <v/>
      </c>
      <c r="AS77" s="5" t="str">
        <f t="shared" si="42"/>
        <v>0,20</v>
      </c>
      <c r="AT77" s="5" t="str">
        <f t="shared" si="43"/>
        <v>&lt;</v>
      </c>
      <c r="AU77" s="5" t="str">
        <f t="shared" si="44"/>
        <v/>
      </c>
      <c r="AV77" s="5" t="str">
        <f t="shared" si="45"/>
        <v>0,20</v>
      </c>
      <c r="AW77" s="5" t="str">
        <f t="shared" si="46"/>
        <v>&lt;</v>
      </c>
      <c r="AX77" s="5" t="str">
        <f t="shared" si="47"/>
        <v/>
      </c>
      <c r="AY77" s="5" t="str">
        <f t="shared" si="48"/>
        <v>--</v>
      </c>
      <c r="AZ77" s="5" t="str">
        <f t="shared" si="49"/>
        <v/>
      </c>
      <c r="BA77" s="5" t="str">
        <f t="shared" si="50"/>
        <v/>
      </c>
      <c r="BB77" s="5" t="str">
        <f t="shared" si="51"/>
        <v>--</v>
      </c>
      <c r="BC77" s="5" t="str">
        <f t="shared" si="52"/>
        <v/>
      </c>
      <c r="BD77" s="5" t="str">
        <f t="shared" si="53"/>
        <v/>
      </c>
      <c r="BE77" s="5" t="str">
        <f t="shared" si="54"/>
        <v>--</v>
      </c>
      <c r="BF77" s="5" t="str">
        <f t="shared" si="55"/>
        <v/>
      </c>
      <c r="BG77" s="5" t="str">
        <f t="shared" si="56"/>
        <v/>
      </c>
      <c r="BH77" s="5" t="str">
        <f t="shared" si="57"/>
        <v>--</v>
      </c>
      <c r="BI77" s="5" t="str">
        <f t="shared" si="58"/>
        <v/>
      </c>
      <c r="BJ77" s="5" t="str">
        <f t="shared" si="59"/>
        <v/>
      </c>
    </row>
    <row r="78" spans="1:62" x14ac:dyDescent="0.2">
      <c r="A78" s="4" t="str">
        <f>F!A78</f>
        <v>2,2-Dichloorpropaan</v>
      </c>
      <c r="B78" s="5" t="str">
        <f>IF(ISNUMBER(F!E78)=FALSE,"--",IF(F!E78=0,"--",F!E78))</f>
        <v>--</v>
      </c>
      <c r="C78" s="5" t="str">
        <f>IF(B78="--","",F!F78)</f>
        <v/>
      </c>
      <c r="D78" s="5" t="str">
        <f>IF(ISNUMBER(F!G78)=FALSE,"--",IF(F!G78=0,"--",F!G78))</f>
        <v>--</v>
      </c>
      <c r="E78" s="5" t="str">
        <f>IF(D78="--","",F!H78)</f>
        <v/>
      </c>
      <c r="F78" s="5" t="str">
        <f>IF(ISNUMBER(F!I78)=FALSE,"--",IF(F!I78=0,"--",F!I78))</f>
        <v>--</v>
      </c>
      <c r="G78" s="5" t="str">
        <f>IF(F78="--","",F!J78)</f>
        <v/>
      </c>
      <c r="H78" s="5" t="str">
        <f>IF(ISNUMBER(F!K78)=FALSE,"--",IF(F!K78=0,"--",F!K78))</f>
        <v>--</v>
      </c>
      <c r="I78" s="5" t="str">
        <f>IF(H78="--","",F!L78)</f>
        <v/>
      </c>
      <c r="J78" s="5" t="str">
        <f>IF(ISNUMBER(F!M78)=FALSE,"--",IF(F!M78=0,"--",F!M78))</f>
        <v>--</v>
      </c>
      <c r="K78" s="5" t="str">
        <f>IF(J78="--","",F!N78)</f>
        <v/>
      </c>
      <c r="L78" s="5" t="str">
        <f>IF(ISNUMBER(F!O78)=FALSE,"--",IF(F!O78=0,"--",F!O78))</f>
        <v>--</v>
      </c>
      <c r="M78" s="5" t="str">
        <f>IF(L78="--","",F!P78)</f>
        <v/>
      </c>
      <c r="P78" s="4" t="str">
        <f>IFERROR(IF(AND(VLOOKUP(F!B78,E!$B$1:$AK$300,17,FALSE)&lt;&gt;1000000000,VLOOKUP(F!B78,E!$B$1:$AK$300,18,FALSE)&lt;&gt;1000000000),"toetsen",IF(AND(VLOOKUP(F!B78,E!$B$1:$AK$300,17,FALSE)=1000000000,VLOOKUP(F!B78,E!$B$1:$AK$300,18,FALSE)&lt;&gt;1000000000),"toetsen alleen sgw",IF(AND(VLOOKUP(F!B78,E!$B$1:$AK$300,17,FALSE)&lt;&gt;1000000000,VLOOKUP(F!B78,E!$B$1:$AK$300,18,FALSE)=1000000000),"toetsen alleen vw","niet toetsen"))),"")</f>
        <v/>
      </c>
      <c r="R78" s="4">
        <f>F!BJ78</f>
        <v>-1</v>
      </c>
      <c r="S78" s="4" t="str">
        <f>IF($P78="toetsen",toetsen(F!$B78,R78),IF($P78="toetsen alleen sgw",toetsen_alleen_SGW(F!$B78,R78),IF($P78="toetsen alleen vw",toetsen_alleen_vw(F!$B78,R78),"")))</f>
        <v/>
      </c>
      <c r="T78" s="4" t="str">
        <f>F!BM78</f>
        <v/>
      </c>
      <c r="U78" s="4" t="str">
        <f>IF($P78="toetsen",toetsen(F!$B78,T78),IF($P78="toetsen alleen sgw",toetsen_alleen_SGW(F!$B78,T78),IF($P78="toetsen alleen vw",toetsen_alleen_vw(F!$B78,T78),"")))</f>
        <v/>
      </c>
      <c r="V78" s="4" t="str">
        <f>F!BP78</f>
        <v/>
      </c>
      <c r="W78" s="4" t="str">
        <f>IF($P78="toetsen",toetsen(F!$B78,V78),IF($P78="toetsen alleen sgw",toetsen_alleen_SGW(F!$B78,V78),IF($P78="toetsen alleen vw",toetsen_alleen_vw(F!$B78,V78),"")))</f>
        <v/>
      </c>
      <c r="X78" s="4" t="str">
        <f>F!BS78</f>
        <v/>
      </c>
      <c r="Y78" s="4" t="str">
        <f>IF($P78="toetsen",toetsen(F!$B78,X78),IF($P78="toetsen alleen sgw",toetsen_alleen_SGW(F!$B78,X78),IF($P78="toetsen alleen vw",toetsen_alleen_vw(F!$B78,X78),"")))</f>
        <v/>
      </c>
      <c r="Z78" s="4" t="str">
        <f>F!BV78</f>
        <v/>
      </c>
      <c r="AA78" s="4" t="str">
        <f>IF($P78="toetsen",toetsen(F!$B78,Z78),IF($P78="toetsen alleen sgw",toetsen_alleen_SGW(F!$B78,Z78),IF($P78="toetsen alleen vw",toetsen_alleen_vw(F!$B78,Z78),"")))</f>
        <v/>
      </c>
      <c r="AB78" s="4" t="str">
        <f>F!BY78</f>
        <v/>
      </c>
      <c r="AC78" s="4" t="str">
        <f>IF($P78="toetsen",toetsen(F!$B78,AB78),IF($P78="toetsen alleen sgw",toetsen_alleen_SGW(F!$B78,AB78),IF($P78="toetsen alleen vw",toetsen_alleen_vw(F!$B78,AB78),"")))</f>
        <v/>
      </c>
      <c r="AD78" s="5"/>
      <c r="AE78" s="5" t="str">
        <f t="shared" si="30"/>
        <v>--</v>
      </c>
      <c r="AF78" s="5" t="str">
        <f t="shared" si="31"/>
        <v/>
      </c>
      <c r="AG78" s="5" t="str">
        <f t="shared" si="32"/>
        <v>--</v>
      </c>
      <c r="AH78" s="5" t="str">
        <f t="shared" si="33"/>
        <v/>
      </c>
      <c r="AI78" s="5" t="str">
        <f t="shared" si="34"/>
        <v>--</v>
      </c>
      <c r="AJ78" s="5" t="str">
        <f t="shared" si="35"/>
        <v/>
      </c>
      <c r="AK78" s="5" t="str">
        <f t="shared" si="36"/>
        <v>--</v>
      </c>
      <c r="AL78" s="5" t="str">
        <f t="shared" si="37"/>
        <v/>
      </c>
      <c r="AM78" s="5" t="str">
        <f t="shared" si="38"/>
        <v>--</v>
      </c>
      <c r="AN78" s="5" t="str">
        <f t="shared" si="39"/>
        <v/>
      </c>
      <c r="AO78" s="5" t="str">
        <f t="shared" si="40"/>
        <v>--</v>
      </c>
      <c r="AP78" s="5" t="str">
        <f t="shared" si="41"/>
        <v/>
      </c>
      <c r="AS78" s="5" t="str">
        <f t="shared" si="42"/>
        <v>--</v>
      </c>
      <c r="AT78" s="5" t="str">
        <f t="shared" si="43"/>
        <v/>
      </c>
      <c r="AU78" s="5" t="str">
        <f t="shared" si="44"/>
        <v/>
      </c>
      <c r="AV78" s="5" t="str">
        <f t="shared" si="45"/>
        <v>--</v>
      </c>
      <c r="AW78" s="5" t="str">
        <f t="shared" si="46"/>
        <v/>
      </c>
      <c r="AX78" s="5" t="str">
        <f t="shared" si="47"/>
        <v/>
      </c>
      <c r="AY78" s="5" t="str">
        <f t="shared" si="48"/>
        <v>--</v>
      </c>
      <c r="AZ78" s="5" t="str">
        <f t="shared" si="49"/>
        <v/>
      </c>
      <c r="BA78" s="5" t="str">
        <f t="shared" si="50"/>
        <v/>
      </c>
      <c r="BB78" s="5" t="str">
        <f t="shared" si="51"/>
        <v>--</v>
      </c>
      <c r="BC78" s="5" t="str">
        <f t="shared" si="52"/>
        <v/>
      </c>
      <c r="BD78" s="5" t="str">
        <f t="shared" si="53"/>
        <v/>
      </c>
      <c r="BE78" s="5" t="str">
        <f t="shared" si="54"/>
        <v>--</v>
      </c>
      <c r="BF78" s="5" t="str">
        <f t="shared" si="55"/>
        <v/>
      </c>
      <c r="BG78" s="5" t="str">
        <f t="shared" si="56"/>
        <v/>
      </c>
      <c r="BH78" s="5" t="str">
        <f t="shared" si="57"/>
        <v>--</v>
      </c>
      <c r="BI78" s="5" t="str">
        <f t="shared" si="58"/>
        <v/>
      </c>
      <c r="BJ78" s="5" t="str">
        <f t="shared" si="59"/>
        <v/>
      </c>
    </row>
    <row r="79" spans="1:62" x14ac:dyDescent="0.2">
      <c r="A79" s="4" t="str">
        <f>F!A79</f>
        <v>Dichloorpropanen (som)</v>
      </c>
      <c r="B79" s="5" t="str">
        <f>IF(ISNUMBER(F!E79)=FALSE,"--",IF(F!E79=0,"--",F!E79))</f>
        <v>--</v>
      </c>
      <c r="C79" s="5" t="str">
        <f>IF(B79="--","",F!F79)</f>
        <v/>
      </c>
      <c r="D79" s="5" t="str">
        <f>IF(ISNUMBER(F!G79)=FALSE,"--",IF(F!G79=0,"--",F!G79))</f>
        <v>--</v>
      </c>
      <c r="E79" s="5" t="str">
        <f>IF(D79="--","",F!H79)</f>
        <v/>
      </c>
      <c r="F79" s="5" t="str">
        <f>IF(ISNUMBER(F!I79)=FALSE,"--",IF(F!I79=0,"--",F!I79))</f>
        <v>--</v>
      </c>
      <c r="G79" s="5" t="str">
        <f>IF(F79="--","",F!J79)</f>
        <v/>
      </c>
      <c r="H79" s="5" t="str">
        <f>IF(ISNUMBER(F!K79)=FALSE,"--",IF(F!K79=0,"--",F!K79))</f>
        <v>--</v>
      </c>
      <c r="I79" s="5" t="str">
        <f>IF(H79="--","",F!L79)</f>
        <v/>
      </c>
      <c r="J79" s="5" t="str">
        <f>IF(ISNUMBER(F!M79)=FALSE,"--",IF(F!M79=0,"--",F!M79))</f>
        <v>--</v>
      </c>
      <c r="K79" s="5" t="str">
        <f>IF(J79="--","",F!N79)</f>
        <v/>
      </c>
      <c r="L79" s="5" t="str">
        <f>IF(ISNUMBER(F!O79)=FALSE,"--",IF(F!O79=0,"--",F!O79))</f>
        <v>--</v>
      </c>
      <c r="M79" s="5" t="str">
        <f>IF(L79="--","",F!P79)</f>
        <v/>
      </c>
      <c r="P79" s="4" t="str">
        <f>IFERROR(IF(AND(VLOOKUP(F!B79,E!$B$1:$AK$300,17,FALSE)&lt;&gt;1000000000,VLOOKUP(F!B79,E!$B$1:$AK$300,18,FALSE)&lt;&gt;1000000000),"toetsen",IF(AND(VLOOKUP(F!B79,E!$B$1:$AK$300,17,FALSE)=1000000000,VLOOKUP(F!B79,E!$B$1:$AK$300,18,FALSE)&lt;&gt;1000000000),"toetsen alleen sgw",IF(AND(VLOOKUP(F!B79,E!$B$1:$AK$300,17,FALSE)&lt;&gt;1000000000,VLOOKUP(F!B79,E!$B$1:$AK$300,18,FALSE)=1000000000),"toetsen alleen vw","niet toetsen"))),"")</f>
        <v>toetsen alleen sgw</v>
      </c>
      <c r="R79" s="4">
        <f>F!BJ79</f>
        <v>-1</v>
      </c>
      <c r="S79" s="4" t="str">
        <f>IF($P79="toetsen",toetsen(F!$B79,R79),IF($P79="toetsen alleen sgw",toetsen_alleen_SGW(F!$B79,R79),IF($P79="toetsen alleen vw",toetsen_alleen_vw(F!$B79,R79),"")))</f>
        <v>-</v>
      </c>
      <c r="T79" s="4">
        <f>F!BM79</f>
        <v>-1</v>
      </c>
      <c r="U79" s="4" t="str">
        <f>IF($P79="toetsen",toetsen(F!$B79,T79),IF($P79="toetsen alleen sgw",toetsen_alleen_SGW(F!$B79,T79),IF($P79="toetsen alleen vw",toetsen_alleen_vw(F!$B79,T79),"")))</f>
        <v>-</v>
      </c>
      <c r="V79" s="4">
        <f>F!BP79</f>
        <v>-1</v>
      </c>
      <c r="W79" s="4" t="str">
        <f>IF($P79="toetsen",toetsen(F!$B79,V79),IF($P79="toetsen alleen sgw",toetsen_alleen_SGW(F!$B79,V79),IF($P79="toetsen alleen vw",toetsen_alleen_vw(F!$B79,V79),"")))</f>
        <v>-</v>
      </c>
      <c r="X79" s="4">
        <f>F!BS79</f>
        <v>-1</v>
      </c>
      <c r="Y79" s="4" t="str">
        <f>IF($P79="toetsen",toetsen(F!$B79,X79),IF($P79="toetsen alleen sgw",toetsen_alleen_SGW(F!$B79,X79),IF($P79="toetsen alleen vw",toetsen_alleen_vw(F!$B79,X79),"")))</f>
        <v>-</v>
      </c>
      <c r="Z79" s="4">
        <f>F!BV79</f>
        <v>-1</v>
      </c>
      <c r="AA79" s="4" t="str">
        <f>IF($P79="toetsen",toetsen(F!$B79,Z79),IF($P79="toetsen alleen sgw",toetsen_alleen_SGW(F!$B79,Z79),IF($P79="toetsen alleen vw",toetsen_alleen_vw(F!$B79,Z79),"")))</f>
        <v>-</v>
      </c>
      <c r="AB79" s="4">
        <f>F!BY79</f>
        <v>-1</v>
      </c>
      <c r="AC79" s="4" t="str">
        <f>IF($P79="toetsen",toetsen(F!$B79,AB79),IF($P79="toetsen alleen sgw",toetsen_alleen_SGW(F!$B79,AB79),IF($P79="toetsen alleen vw",toetsen_alleen_vw(F!$B79,AB79),"")))</f>
        <v>-</v>
      </c>
      <c r="AD79" s="5"/>
      <c r="AE79" s="5" t="str">
        <f t="shared" si="30"/>
        <v>--</v>
      </c>
      <c r="AF79" s="5" t="str">
        <f t="shared" si="31"/>
        <v/>
      </c>
      <c r="AG79" s="5" t="str">
        <f t="shared" si="32"/>
        <v>--</v>
      </c>
      <c r="AH79" s="5" t="str">
        <f t="shared" si="33"/>
        <v/>
      </c>
      <c r="AI79" s="5" t="str">
        <f t="shared" si="34"/>
        <v>--</v>
      </c>
      <c r="AJ79" s="5" t="str">
        <f t="shared" si="35"/>
        <v/>
      </c>
      <c r="AK79" s="5" t="str">
        <f t="shared" si="36"/>
        <v>--</v>
      </c>
      <c r="AL79" s="5" t="str">
        <f t="shared" si="37"/>
        <v/>
      </c>
      <c r="AM79" s="5" t="str">
        <f t="shared" si="38"/>
        <v>--</v>
      </c>
      <c r="AN79" s="5" t="str">
        <f t="shared" si="39"/>
        <v/>
      </c>
      <c r="AO79" s="5" t="str">
        <f t="shared" si="40"/>
        <v>--</v>
      </c>
      <c r="AP79" s="5" t="str">
        <f t="shared" si="41"/>
        <v/>
      </c>
      <c r="AS79" s="5" t="str">
        <f t="shared" si="42"/>
        <v>--</v>
      </c>
      <c r="AT79" s="5" t="str">
        <f t="shared" si="43"/>
        <v/>
      </c>
      <c r="AU79" s="5" t="str">
        <f t="shared" si="44"/>
        <v/>
      </c>
      <c r="AV79" s="5" t="str">
        <f t="shared" si="45"/>
        <v>--</v>
      </c>
      <c r="AW79" s="5" t="str">
        <f t="shared" si="46"/>
        <v/>
      </c>
      <c r="AX79" s="5" t="str">
        <f t="shared" si="47"/>
        <v/>
      </c>
      <c r="AY79" s="5" t="str">
        <f t="shared" si="48"/>
        <v>--</v>
      </c>
      <c r="AZ79" s="5" t="str">
        <f t="shared" si="49"/>
        <v/>
      </c>
      <c r="BA79" s="5" t="str">
        <f t="shared" si="50"/>
        <v/>
      </c>
      <c r="BB79" s="5" t="str">
        <f t="shared" si="51"/>
        <v>--</v>
      </c>
      <c r="BC79" s="5" t="str">
        <f t="shared" si="52"/>
        <v/>
      </c>
      <c r="BD79" s="5" t="str">
        <f t="shared" si="53"/>
        <v/>
      </c>
      <c r="BE79" s="5" t="str">
        <f t="shared" si="54"/>
        <v>--</v>
      </c>
      <c r="BF79" s="5" t="str">
        <f t="shared" si="55"/>
        <v/>
      </c>
      <c r="BG79" s="5" t="str">
        <f t="shared" si="56"/>
        <v/>
      </c>
      <c r="BH79" s="5" t="str">
        <f t="shared" si="57"/>
        <v>--</v>
      </c>
      <c r="BI79" s="5" t="str">
        <f t="shared" si="58"/>
        <v/>
      </c>
      <c r="BJ79" s="5" t="str">
        <f t="shared" si="59"/>
        <v/>
      </c>
    </row>
    <row r="80" spans="1:62" x14ac:dyDescent="0.2">
      <c r="A80" s="4" t="str">
        <f>F!A80</f>
        <v>1,2,3-Trichloorpropaan</v>
      </c>
      <c r="B80" s="5" t="str">
        <f>IF(ISNUMBER(F!E80)=FALSE,"--",IF(F!E80=0,"--",F!E80))</f>
        <v>--</v>
      </c>
      <c r="C80" s="5" t="str">
        <f>IF(B80="--","",F!F80)</f>
        <v/>
      </c>
      <c r="D80" s="5" t="str">
        <f>IF(ISNUMBER(F!G80)=FALSE,"--",IF(F!G80=0,"--",F!G80))</f>
        <v>--</v>
      </c>
      <c r="E80" s="5" t="str">
        <f>IF(D80="--","",F!H80)</f>
        <v/>
      </c>
      <c r="F80" s="5" t="str">
        <f>IF(ISNUMBER(F!I80)=FALSE,"--",IF(F!I80=0,"--",F!I80))</f>
        <v>--</v>
      </c>
      <c r="G80" s="5" t="str">
        <f>IF(F80="--","",F!J80)</f>
        <v/>
      </c>
      <c r="H80" s="5" t="str">
        <f>IF(ISNUMBER(F!K80)=FALSE,"--",IF(F!K80=0,"--",F!K80))</f>
        <v>--</v>
      </c>
      <c r="I80" s="5" t="str">
        <f>IF(H80="--","",F!L80)</f>
        <v/>
      </c>
      <c r="J80" s="5" t="str">
        <f>IF(ISNUMBER(F!M80)=FALSE,"--",IF(F!M80=0,"--",F!M80))</f>
        <v>--</v>
      </c>
      <c r="K80" s="5" t="str">
        <f>IF(J80="--","",F!N80)</f>
        <v/>
      </c>
      <c r="L80" s="5" t="str">
        <f>IF(ISNUMBER(F!O80)=FALSE,"--",IF(F!O80=0,"--",F!O80))</f>
        <v>--</v>
      </c>
      <c r="M80" s="5" t="str">
        <f>IF(L80="--","",F!P80)</f>
        <v/>
      </c>
      <c r="P80" s="4" t="str">
        <f>IFERROR(IF(AND(VLOOKUP(F!B80,E!$B$1:$AK$300,17,FALSE)&lt;&gt;1000000000,VLOOKUP(F!B80,E!$B$1:$AK$300,18,FALSE)&lt;&gt;1000000000),"toetsen",IF(AND(VLOOKUP(F!B80,E!$B$1:$AK$300,17,FALSE)=1000000000,VLOOKUP(F!B80,E!$B$1:$AK$300,18,FALSE)&lt;&gt;1000000000),"toetsen alleen sgw",IF(AND(VLOOKUP(F!B80,E!$B$1:$AK$300,17,FALSE)&lt;&gt;1000000000,VLOOKUP(F!B80,E!$B$1:$AK$300,18,FALSE)=1000000000),"toetsen alleen vw","niet toetsen"))),"")</f>
        <v/>
      </c>
      <c r="R80" s="4" t="str">
        <f>F!BJ80</f>
        <v/>
      </c>
      <c r="S80" s="4" t="str">
        <f>IF($P80="toetsen",toetsen(F!$B80,R80),IF($P80="toetsen alleen sgw",toetsen_alleen_SGW(F!$B80,R80),IF($P80="toetsen alleen vw",toetsen_alleen_vw(F!$B80,R80),"")))</f>
        <v/>
      </c>
      <c r="T80" s="4" t="str">
        <f>F!BM80</f>
        <v/>
      </c>
      <c r="U80" s="4" t="str">
        <f>IF($P80="toetsen",toetsen(F!$B80,T80),IF($P80="toetsen alleen sgw",toetsen_alleen_SGW(F!$B80,T80),IF($P80="toetsen alleen vw",toetsen_alleen_vw(F!$B80,T80),"")))</f>
        <v/>
      </c>
      <c r="V80" s="4" t="str">
        <f>F!BP80</f>
        <v/>
      </c>
      <c r="W80" s="4" t="str">
        <f>IF($P80="toetsen",toetsen(F!$B80,V80),IF($P80="toetsen alleen sgw",toetsen_alleen_SGW(F!$B80,V80),IF($P80="toetsen alleen vw",toetsen_alleen_vw(F!$B80,V80),"")))</f>
        <v/>
      </c>
      <c r="X80" s="4" t="str">
        <f>F!BS80</f>
        <v/>
      </c>
      <c r="Y80" s="4" t="str">
        <f>IF($P80="toetsen",toetsen(F!$B80,X80),IF($P80="toetsen alleen sgw",toetsen_alleen_SGW(F!$B80,X80),IF($P80="toetsen alleen vw",toetsen_alleen_vw(F!$B80,X80),"")))</f>
        <v/>
      </c>
      <c r="Z80" s="4" t="str">
        <f>F!BV80</f>
        <v/>
      </c>
      <c r="AA80" s="4" t="str">
        <f>IF($P80="toetsen",toetsen(F!$B80,Z80),IF($P80="toetsen alleen sgw",toetsen_alleen_SGW(F!$B80,Z80),IF($P80="toetsen alleen vw",toetsen_alleen_vw(F!$B80,Z80),"")))</f>
        <v/>
      </c>
      <c r="AB80" s="4" t="str">
        <f>F!BY80</f>
        <v/>
      </c>
      <c r="AC80" s="4" t="str">
        <f>IF($P80="toetsen",toetsen(F!$B80,AB80),IF($P80="toetsen alleen sgw",toetsen_alleen_SGW(F!$B80,AB80),IF($P80="toetsen alleen vw",toetsen_alleen_vw(F!$B80,AB80),"")))</f>
        <v/>
      </c>
      <c r="AD80" s="5"/>
      <c r="AE80" s="5" t="str">
        <f t="shared" si="30"/>
        <v>--</v>
      </c>
      <c r="AF80" s="5" t="str">
        <f t="shared" si="31"/>
        <v/>
      </c>
      <c r="AG80" s="5" t="str">
        <f t="shared" si="32"/>
        <v>--</v>
      </c>
      <c r="AH80" s="5" t="str">
        <f t="shared" si="33"/>
        <v/>
      </c>
      <c r="AI80" s="5" t="str">
        <f t="shared" si="34"/>
        <v>--</v>
      </c>
      <c r="AJ80" s="5" t="str">
        <f t="shared" si="35"/>
        <v/>
      </c>
      <c r="AK80" s="5" t="str">
        <f t="shared" si="36"/>
        <v>--</v>
      </c>
      <c r="AL80" s="5" t="str">
        <f t="shared" si="37"/>
        <v/>
      </c>
      <c r="AM80" s="5" t="str">
        <f t="shared" si="38"/>
        <v>--</v>
      </c>
      <c r="AN80" s="5" t="str">
        <f t="shared" si="39"/>
        <v/>
      </c>
      <c r="AO80" s="5" t="str">
        <f t="shared" si="40"/>
        <v>--</v>
      </c>
      <c r="AP80" s="5" t="str">
        <f t="shared" si="41"/>
        <v/>
      </c>
      <c r="AS80" s="5" t="str">
        <f t="shared" si="42"/>
        <v>--</v>
      </c>
      <c r="AT80" s="5" t="str">
        <f t="shared" si="43"/>
        <v/>
      </c>
      <c r="AU80" s="5" t="str">
        <f t="shared" si="44"/>
        <v/>
      </c>
      <c r="AV80" s="5" t="str">
        <f t="shared" si="45"/>
        <v>--</v>
      </c>
      <c r="AW80" s="5" t="str">
        <f t="shared" si="46"/>
        <v/>
      </c>
      <c r="AX80" s="5" t="str">
        <f t="shared" si="47"/>
        <v/>
      </c>
      <c r="AY80" s="5" t="str">
        <f t="shared" si="48"/>
        <v>--</v>
      </c>
      <c r="AZ80" s="5" t="str">
        <f t="shared" si="49"/>
        <v/>
      </c>
      <c r="BA80" s="5" t="str">
        <f t="shared" si="50"/>
        <v/>
      </c>
      <c r="BB80" s="5" t="str">
        <f t="shared" si="51"/>
        <v>--</v>
      </c>
      <c r="BC80" s="5" t="str">
        <f t="shared" si="52"/>
        <v/>
      </c>
      <c r="BD80" s="5" t="str">
        <f t="shared" si="53"/>
        <v/>
      </c>
      <c r="BE80" s="5" t="str">
        <f t="shared" si="54"/>
        <v>--</v>
      </c>
      <c r="BF80" s="5" t="str">
        <f t="shared" si="55"/>
        <v/>
      </c>
      <c r="BG80" s="5" t="str">
        <f t="shared" si="56"/>
        <v/>
      </c>
      <c r="BH80" s="5" t="str">
        <f t="shared" si="57"/>
        <v>--</v>
      </c>
      <c r="BI80" s="5" t="str">
        <f t="shared" si="58"/>
        <v/>
      </c>
      <c r="BJ80" s="5" t="str">
        <f t="shared" si="59"/>
        <v/>
      </c>
    </row>
    <row r="81" spans="1:62" x14ac:dyDescent="0.2">
      <c r="A81" s="4" t="str">
        <f>F!A81</f>
        <v>1,1-Dichloorpropeen</v>
      </c>
      <c r="B81" s="5" t="str">
        <f>IF(ISNUMBER(F!E81)=FALSE,"--",IF(F!E81=0,"--",F!E81))</f>
        <v>--</v>
      </c>
      <c r="C81" s="5" t="str">
        <f>IF(B81="--","",F!F81)</f>
        <v/>
      </c>
      <c r="D81" s="5" t="str">
        <f>IF(ISNUMBER(F!G81)=FALSE,"--",IF(F!G81=0,"--",F!G81))</f>
        <v>--</v>
      </c>
      <c r="E81" s="5" t="str">
        <f>IF(D81="--","",F!H81)</f>
        <v/>
      </c>
      <c r="F81" s="5" t="str">
        <f>IF(ISNUMBER(F!I81)=FALSE,"--",IF(F!I81=0,"--",F!I81))</f>
        <v>--</v>
      </c>
      <c r="G81" s="5" t="str">
        <f>IF(F81="--","",F!J81)</f>
        <v/>
      </c>
      <c r="H81" s="5" t="str">
        <f>IF(ISNUMBER(F!K81)=FALSE,"--",IF(F!K81=0,"--",F!K81))</f>
        <v>--</v>
      </c>
      <c r="I81" s="5" t="str">
        <f>IF(H81="--","",F!L81)</f>
        <v/>
      </c>
      <c r="J81" s="5" t="str">
        <f>IF(ISNUMBER(F!M81)=FALSE,"--",IF(F!M81=0,"--",F!M81))</f>
        <v>--</v>
      </c>
      <c r="K81" s="5" t="str">
        <f>IF(J81="--","",F!N81)</f>
        <v/>
      </c>
      <c r="L81" s="5" t="str">
        <f>IF(ISNUMBER(F!O81)=FALSE,"--",IF(F!O81=0,"--",F!O81))</f>
        <v>--</v>
      </c>
      <c r="M81" s="5" t="str">
        <f>IF(L81="--","",F!P81)</f>
        <v/>
      </c>
      <c r="P81" s="4" t="str">
        <f>IFERROR(IF(AND(VLOOKUP(F!B81,E!$B$1:$AK$300,17,FALSE)&lt;&gt;1000000000,VLOOKUP(F!B81,E!$B$1:$AK$300,18,FALSE)&lt;&gt;1000000000),"toetsen",IF(AND(VLOOKUP(F!B81,E!$B$1:$AK$300,17,FALSE)=1000000000,VLOOKUP(F!B81,E!$B$1:$AK$300,18,FALSE)&lt;&gt;1000000000),"toetsen alleen sgw",IF(AND(VLOOKUP(F!B81,E!$B$1:$AK$300,17,FALSE)&lt;&gt;1000000000,VLOOKUP(F!B81,E!$B$1:$AK$300,18,FALSE)=1000000000),"toetsen alleen vw","niet toetsen"))),"")</f>
        <v/>
      </c>
      <c r="R81" s="4" t="str">
        <f>F!BJ81</f>
        <v/>
      </c>
      <c r="S81" s="4" t="str">
        <f>IF($P81="toetsen",toetsen(F!$B81,R81),IF($P81="toetsen alleen sgw",toetsen_alleen_SGW(F!$B81,R81),IF($P81="toetsen alleen vw",toetsen_alleen_vw(F!$B81,R81),"")))</f>
        <v/>
      </c>
      <c r="T81" s="4" t="str">
        <f>F!BM81</f>
        <v/>
      </c>
      <c r="U81" s="4" t="str">
        <f>IF($P81="toetsen",toetsen(F!$B81,T81),IF($P81="toetsen alleen sgw",toetsen_alleen_SGW(F!$B81,T81),IF($P81="toetsen alleen vw",toetsen_alleen_vw(F!$B81,T81),"")))</f>
        <v/>
      </c>
      <c r="V81" s="4" t="str">
        <f>F!BP81</f>
        <v/>
      </c>
      <c r="W81" s="4" t="str">
        <f>IF($P81="toetsen",toetsen(F!$B81,V81),IF($P81="toetsen alleen sgw",toetsen_alleen_SGW(F!$B81,V81),IF($P81="toetsen alleen vw",toetsen_alleen_vw(F!$B81,V81),"")))</f>
        <v/>
      </c>
      <c r="X81" s="4" t="str">
        <f>F!BS81</f>
        <v/>
      </c>
      <c r="Y81" s="4" t="str">
        <f>IF($P81="toetsen",toetsen(F!$B81,X81),IF($P81="toetsen alleen sgw",toetsen_alleen_SGW(F!$B81,X81),IF($P81="toetsen alleen vw",toetsen_alleen_vw(F!$B81,X81),"")))</f>
        <v/>
      </c>
      <c r="Z81" s="4" t="str">
        <f>F!BV81</f>
        <v/>
      </c>
      <c r="AA81" s="4" t="str">
        <f>IF($P81="toetsen",toetsen(F!$B81,Z81),IF($P81="toetsen alleen sgw",toetsen_alleen_SGW(F!$B81,Z81),IF($P81="toetsen alleen vw",toetsen_alleen_vw(F!$B81,Z81),"")))</f>
        <v/>
      </c>
      <c r="AB81" s="4" t="str">
        <f>F!BY81</f>
        <v/>
      </c>
      <c r="AC81" s="4" t="str">
        <f>IF($P81="toetsen",toetsen(F!$B81,AB81),IF($P81="toetsen alleen sgw",toetsen_alleen_SGW(F!$B81,AB81),IF($P81="toetsen alleen vw",toetsen_alleen_vw(F!$B81,AB81),"")))</f>
        <v/>
      </c>
      <c r="AD81" s="5"/>
      <c r="AE81" s="5" t="str">
        <f t="shared" si="30"/>
        <v>--</v>
      </c>
      <c r="AF81" s="5" t="str">
        <f t="shared" si="31"/>
        <v/>
      </c>
      <c r="AG81" s="5" t="str">
        <f t="shared" si="32"/>
        <v>--</v>
      </c>
      <c r="AH81" s="5" t="str">
        <f t="shared" si="33"/>
        <v/>
      </c>
      <c r="AI81" s="5" t="str">
        <f t="shared" si="34"/>
        <v>--</v>
      </c>
      <c r="AJ81" s="5" t="str">
        <f t="shared" si="35"/>
        <v/>
      </c>
      <c r="AK81" s="5" t="str">
        <f t="shared" si="36"/>
        <v>--</v>
      </c>
      <c r="AL81" s="5" t="str">
        <f t="shared" si="37"/>
        <v/>
      </c>
      <c r="AM81" s="5" t="str">
        <f t="shared" si="38"/>
        <v>--</v>
      </c>
      <c r="AN81" s="5" t="str">
        <f t="shared" si="39"/>
        <v/>
      </c>
      <c r="AO81" s="5" t="str">
        <f t="shared" si="40"/>
        <v>--</v>
      </c>
      <c r="AP81" s="5" t="str">
        <f t="shared" si="41"/>
        <v/>
      </c>
      <c r="AS81" s="5" t="str">
        <f t="shared" si="42"/>
        <v>--</v>
      </c>
      <c r="AT81" s="5" t="str">
        <f t="shared" si="43"/>
        <v/>
      </c>
      <c r="AU81" s="5" t="str">
        <f t="shared" si="44"/>
        <v/>
      </c>
      <c r="AV81" s="5" t="str">
        <f t="shared" si="45"/>
        <v>--</v>
      </c>
      <c r="AW81" s="5" t="str">
        <f t="shared" si="46"/>
        <v/>
      </c>
      <c r="AX81" s="5" t="str">
        <f t="shared" si="47"/>
        <v/>
      </c>
      <c r="AY81" s="5" t="str">
        <f t="shared" si="48"/>
        <v>--</v>
      </c>
      <c r="AZ81" s="5" t="str">
        <f t="shared" si="49"/>
        <v/>
      </c>
      <c r="BA81" s="5" t="str">
        <f t="shared" si="50"/>
        <v/>
      </c>
      <c r="BB81" s="5" t="str">
        <f t="shared" si="51"/>
        <v>--</v>
      </c>
      <c r="BC81" s="5" t="str">
        <f t="shared" si="52"/>
        <v/>
      </c>
      <c r="BD81" s="5" t="str">
        <f t="shared" si="53"/>
        <v/>
      </c>
      <c r="BE81" s="5" t="str">
        <f t="shared" si="54"/>
        <v>--</v>
      </c>
      <c r="BF81" s="5" t="str">
        <f t="shared" si="55"/>
        <v/>
      </c>
      <c r="BG81" s="5" t="str">
        <f t="shared" si="56"/>
        <v/>
      </c>
      <c r="BH81" s="5" t="str">
        <f t="shared" si="57"/>
        <v>--</v>
      </c>
      <c r="BI81" s="5" t="str">
        <f t="shared" si="58"/>
        <v/>
      </c>
      <c r="BJ81" s="5" t="str">
        <f t="shared" si="59"/>
        <v/>
      </c>
    </row>
    <row r="82" spans="1:62" x14ac:dyDescent="0.2">
      <c r="A82" s="4" t="str">
        <f>F!A82</f>
        <v>trans-1,3-Dichloorpropeen</v>
      </c>
      <c r="B82" s="5" t="str">
        <f>IF(ISNUMBER(F!E82)=FALSE,"--",IF(F!E82=0,"--",F!E82))</f>
        <v>--</v>
      </c>
      <c r="C82" s="5" t="str">
        <f>IF(B82="--","",F!F82)</f>
        <v/>
      </c>
      <c r="D82" s="5" t="str">
        <f>IF(ISNUMBER(F!G82)=FALSE,"--",IF(F!G82=0,"--",F!G82))</f>
        <v>--</v>
      </c>
      <c r="E82" s="5" t="str">
        <f>IF(D82="--","",F!H82)</f>
        <v/>
      </c>
      <c r="F82" s="5" t="str">
        <f>IF(ISNUMBER(F!I82)=FALSE,"--",IF(F!I82=0,"--",F!I82))</f>
        <v>--</v>
      </c>
      <c r="G82" s="5" t="str">
        <f>IF(F82="--","",F!J82)</f>
        <v/>
      </c>
      <c r="H82" s="5" t="str">
        <f>IF(ISNUMBER(F!K82)=FALSE,"--",IF(F!K82=0,"--",F!K82))</f>
        <v>--</v>
      </c>
      <c r="I82" s="5" t="str">
        <f>IF(H82="--","",F!L82)</f>
        <v/>
      </c>
      <c r="J82" s="5" t="str">
        <f>IF(ISNUMBER(F!M82)=FALSE,"--",IF(F!M82=0,"--",F!M82))</f>
        <v>--</v>
      </c>
      <c r="K82" s="5" t="str">
        <f>IF(J82="--","",F!N82)</f>
        <v/>
      </c>
      <c r="L82" s="5" t="str">
        <f>IF(ISNUMBER(F!O82)=FALSE,"--",IF(F!O82=0,"--",F!O82))</f>
        <v>--</v>
      </c>
      <c r="M82" s="5" t="str">
        <f>IF(L82="--","",F!P82)</f>
        <v/>
      </c>
      <c r="P82" s="4" t="str">
        <f>IFERROR(IF(AND(VLOOKUP(F!B82,E!$B$1:$AK$300,17,FALSE)&lt;&gt;1000000000,VLOOKUP(F!B82,E!$B$1:$AK$300,18,FALSE)&lt;&gt;1000000000),"toetsen",IF(AND(VLOOKUP(F!B82,E!$B$1:$AK$300,17,FALSE)=1000000000,VLOOKUP(F!B82,E!$B$1:$AK$300,18,FALSE)&lt;&gt;1000000000),"toetsen alleen sgw",IF(AND(VLOOKUP(F!B82,E!$B$1:$AK$300,17,FALSE)&lt;&gt;1000000000,VLOOKUP(F!B82,E!$B$1:$AK$300,18,FALSE)=1000000000),"toetsen alleen vw","niet toetsen"))),"")</f>
        <v/>
      </c>
      <c r="R82" s="4" t="str">
        <f>F!BJ82</f>
        <v/>
      </c>
      <c r="S82" s="4" t="str">
        <f>IF($P82="toetsen",toetsen(F!$B82,R82),IF($P82="toetsen alleen sgw",toetsen_alleen_SGW(F!$B82,R82),IF($P82="toetsen alleen vw",toetsen_alleen_vw(F!$B82,R82),"")))</f>
        <v/>
      </c>
      <c r="T82" s="4" t="str">
        <f>F!BM82</f>
        <v/>
      </c>
      <c r="U82" s="4" t="str">
        <f>IF($P82="toetsen",toetsen(F!$B82,T82),IF($P82="toetsen alleen sgw",toetsen_alleen_SGW(F!$B82,T82),IF($P82="toetsen alleen vw",toetsen_alleen_vw(F!$B82,T82),"")))</f>
        <v/>
      </c>
      <c r="V82" s="4" t="str">
        <f>F!BP82</f>
        <v/>
      </c>
      <c r="W82" s="4" t="str">
        <f>IF($P82="toetsen",toetsen(F!$B82,V82),IF($P82="toetsen alleen sgw",toetsen_alleen_SGW(F!$B82,V82),IF($P82="toetsen alleen vw",toetsen_alleen_vw(F!$B82,V82),"")))</f>
        <v/>
      </c>
      <c r="X82" s="4" t="str">
        <f>F!BS82</f>
        <v/>
      </c>
      <c r="Y82" s="4" t="str">
        <f>IF($P82="toetsen",toetsen(F!$B82,X82),IF($P82="toetsen alleen sgw",toetsen_alleen_SGW(F!$B82,X82),IF($P82="toetsen alleen vw",toetsen_alleen_vw(F!$B82,X82),"")))</f>
        <v/>
      </c>
      <c r="Z82" s="4" t="str">
        <f>F!BV82</f>
        <v/>
      </c>
      <c r="AA82" s="4" t="str">
        <f>IF($P82="toetsen",toetsen(F!$B82,Z82),IF($P82="toetsen alleen sgw",toetsen_alleen_SGW(F!$B82,Z82),IF($P82="toetsen alleen vw",toetsen_alleen_vw(F!$B82,Z82),"")))</f>
        <v/>
      </c>
      <c r="AB82" s="4" t="str">
        <f>F!BY82</f>
        <v/>
      </c>
      <c r="AC82" s="4" t="str">
        <f>IF($P82="toetsen",toetsen(F!$B82,AB82),IF($P82="toetsen alleen sgw",toetsen_alleen_SGW(F!$B82,AB82),IF($P82="toetsen alleen vw",toetsen_alleen_vw(F!$B82,AB82),"")))</f>
        <v/>
      </c>
      <c r="AD82" s="5"/>
      <c r="AE82" s="5" t="str">
        <f t="shared" si="30"/>
        <v>--</v>
      </c>
      <c r="AF82" s="5" t="str">
        <f t="shared" si="31"/>
        <v/>
      </c>
      <c r="AG82" s="5" t="str">
        <f t="shared" si="32"/>
        <v>--</v>
      </c>
      <c r="AH82" s="5" t="str">
        <f t="shared" si="33"/>
        <v/>
      </c>
      <c r="AI82" s="5" t="str">
        <f t="shared" si="34"/>
        <v>--</v>
      </c>
      <c r="AJ82" s="5" t="str">
        <f t="shared" si="35"/>
        <v/>
      </c>
      <c r="AK82" s="5" t="str">
        <f t="shared" si="36"/>
        <v>--</v>
      </c>
      <c r="AL82" s="5" t="str">
        <f t="shared" si="37"/>
        <v/>
      </c>
      <c r="AM82" s="5" t="str">
        <f t="shared" si="38"/>
        <v>--</v>
      </c>
      <c r="AN82" s="5" t="str">
        <f t="shared" si="39"/>
        <v/>
      </c>
      <c r="AO82" s="5" t="str">
        <f t="shared" si="40"/>
        <v>--</v>
      </c>
      <c r="AP82" s="5" t="str">
        <f t="shared" si="41"/>
        <v/>
      </c>
      <c r="AS82" s="5" t="str">
        <f t="shared" si="42"/>
        <v>--</v>
      </c>
      <c r="AT82" s="5" t="str">
        <f t="shared" si="43"/>
        <v/>
      </c>
      <c r="AU82" s="5" t="str">
        <f t="shared" si="44"/>
        <v/>
      </c>
      <c r="AV82" s="5" t="str">
        <f t="shared" si="45"/>
        <v>--</v>
      </c>
      <c r="AW82" s="5" t="str">
        <f t="shared" si="46"/>
        <v/>
      </c>
      <c r="AX82" s="5" t="str">
        <f t="shared" si="47"/>
        <v/>
      </c>
      <c r="AY82" s="5" t="str">
        <f t="shared" si="48"/>
        <v>--</v>
      </c>
      <c r="AZ82" s="5" t="str">
        <f t="shared" si="49"/>
        <v/>
      </c>
      <c r="BA82" s="5" t="str">
        <f t="shared" si="50"/>
        <v/>
      </c>
      <c r="BB82" s="5" t="str">
        <f t="shared" si="51"/>
        <v>--</v>
      </c>
      <c r="BC82" s="5" t="str">
        <f t="shared" si="52"/>
        <v/>
      </c>
      <c r="BD82" s="5" t="str">
        <f t="shared" si="53"/>
        <v/>
      </c>
      <c r="BE82" s="5" t="str">
        <f t="shared" si="54"/>
        <v>--</v>
      </c>
      <c r="BF82" s="5" t="str">
        <f t="shared" si="55"/>
        <v/>
      </c>
      <c r="BG82" s="5" t="str">
        <f t="shared" si="56"/>
        <v/>
      </c>
      <c r="BH82" s="5" t="str">
        <f t="shared" si="57"/>
        <v>--</v>
      </c>
      <c r="BI82" s="5" t="str">
        <f t="shared" si="58"/>
        <v/>
      </c>
      <c r="BJ82" s="5" t="str">
        <f t="shared" si="59"/>
        <v/>
      </c>
    </row>
    <row r="83" spans="1:62" x14ac:dyDescent="0.2">
      <c r="A83" s="4" t="str">
        <f>F!A83</f>
        <v>cis-1,3-Dichloorpropeen</v>
      </c>
      <c r="B83" s="5" t="str">
        <f>IF(ISNUMBER(F!E83)=FALSE,"--",IF(F!E83=0,"--",F!E83))</f>
        <v>--</v>
      </c>
      <c r="C83" s="5" t="str">
        <f>IF(B83="--","",F!F83)</f>
        <v/>
      </c>
      <c r="D83" s="5" t="str">
        <f>IF(ISNUMBER(F!G83)=FALSE,"--",IF(F!G83=0,"--",F!G83))</f>
        <v>--</v>
      </c>
      <c r="E83" s="5" t="str">
        <f>IF(D83="--","",F!H83)</f>
        <v/>
      </c>
      <c r="F83" s="5" t="str">
        <f>IF(ISNUMBER(F!I83)=FALSE,"--",IF(F!I83=0,"--",F!I83))</f>
        <v>--</v>
      </c>
      <c r="G83" s="5" t="str">
        <f>IF(F83="--","",F!J83)</f>
        <v/>
      </c>
      <c r="H83" s="5" t="str">
        <f>IF(ISNUMBER(F!K83)=FALSE,"--",IF(F!K83=0,"--",F!K83))</f>
        <v>--</v>
      </c>
      <c r="I83" s="5" t="str">
        <f>IF(H83="--","",F!L83)</f>
        <v/>
      </c>
      <c r="J83" s="5" t="str">
        <f>IF(ISNUMBER(F!M83)=FALSE,"--",IF(F!M83=0,"--",F!M83))</f>
        <v>--</v>
      </c>
      <c r="K83" s="5" t="str">
        <f>IF(J83="--","",F!N83)</f>
        <v/>
      </c>
      <c r="L83" s="5" t="str">
        <f>IF(ISNUMBER(F!O83)=FALSE,"--",IF(F!O83=0,"--",F!O83))</f>
        <v>--</v>
      </c>
      <c r="M83" s="5" t="str">
        <f>IF(L83="--","",F!P83)</f>
        <v/>
      </c>
      <c r="P83" s="4" t="str">
        <f>IFERROR(IF(AND(VLOOKUP(F!B83,E!$B$1:$AK$300,17,FALSE)&lt;&gt;1000000000,VLOOKUP(F!B83,E!$B$1:$AK$300,18,FALSE)&lt;&gt;1000000000),"toetsen",IF(AND(VLOOKUP(F!B83,E!$B$1:$AK$300,17,FALSE)=1000000000,VLOOKUP(F!B83,E!$B$1:$AK$300,18,FALSE)&lt;&gt;1000000000),"toetsen alleen sgw",IF(AND(VLOOKUP(F!B83,E!$B$1:$AK$300,17,FALSE)&lt;&gt;1000000000,VLOOKUP(F!B83,E!$B$1:$AK$300,18,FALSE)=1000000000),"toetsen alleen vw","niet toetsen"))),"")</f>
        <v/>
      </c>
      <c r="R83" s="4" t="str">
        <f>F!BJ83</f>
        <v/>
      </c>
      <c r="S83" s="4" t="str">
        <f>IF($P83="toetsen",toetsen(F!$B83,R83),IF($P83="toetsen alleen sgw",toetsen_alleen_SGW(F!$B83,R83),IF($P83="toetsen alleen vw",toetsen_alleen_vw(F!$B83,R83),"")))</f>
        <v/>
      </c>
      <c r="T83" s="4" t="str">
        <f>F!BM83</f>
        <v/>
      </c>
      <c r="U83" s="4" t="str">
        <f>IF($P83="toetsen",toetsen(F!$B83,T83),IF($P83="toetsen alleen sgw",toetsen_alleen_SGW(F!$B83,T83),IF($P83="toetsen alleen vw",toetsen_alleen_vw(F!$B83,T83),"")))</f>
        <v/>
      </c>
      <c r="V83" s="4" t="str">
        <f>F!BP83</f>
        <v/>
      </c>
      <c r="W83" s="4" t="str">
        <f>IF($P83="toetsen",toetsen(F!$B83,V83),IF($P83="toetsen alleen sgw",toetsen_alleen_SGW(F!$B83,V83),IF($P83="toetsen alleen vw",toetsen_alleen_vw(F!$B83,V83),"")))</f>
        <v/>
      </c>
      <c r="X83" s="4" t="str">
        <f>F!BS83</f>
        <v/>
      </c>
      <c r="Y83" s="4" t="str">
        <f>IF($P83="toetsen",toetsen(F!$B83,X83),IF($P83="toetsen alleen sgw",toetsen_alleen_SGW(F!$B83,X83),IF($P83="toetsen alleen vw",toetsen_alleen_vw(F!$B83,X83),"")))</f>
        <v/>
      </c>
      <c r="Z83" s="4" t="str">
        <f>F!BV83</f>
        <v/>
      </c>
      <c r="AA83" s="4" t="str">
        <f>IF($P83="toetsen",toetsen(F!$B83,Z83),IF($P83="toetsen alleen sgw",toetsen_alleen_SGW(F!$B83,Z83),IF($P83="toetsen alleen vw",toetsen_alleen_vw(F!$B83,Z83),"")))</f>
        <v/>
      </c>
      <c r="AB83" s="4" t="str">
        <f>F!BY83</f>
        <v/>
      </c>
      <c r="AC83" s="4" t="str">
        <f>IF($P83="toetsen",toetsen(F!$B83,AB83),IF($P83="toetsen alleen sgw",toetsen_alleen_SGW(F!$B83,AB83),IF($P83="toetsen alleen vw",toetsen_alleen_vw(F!$B83,AB83),"")))</f>
        <v/>
      </c>
      <c r="AD83" s="5"/>
      <c r="AE83" s="5" t="str">
        <f t="shared" si="30"/>
        <v>--</v>
      </c>
      <c r="AF83" s="5" t="str">
        <f t="shared" si="31"/>
        <v/>
      </c>
      <c r="AG83" s="5" t="str">
        <f t="shared" si="32"/>
        <v>--</v>
      </c>
      <c r="AH83" s="5" t="str">
        <f t="shared" si="33"/>
        <v/>
      </c>
      <c r="AI83" s="5" t="str">
        <f t="shared" si="34"/>
        <v>--</v>
      </c>
      <c r="AJ83" s="5" t="str">
        <f t="shared" si="35"/>
        <v/>
      </c>
      <c r="AK83" s="5" t="str">
        <f t="shared" si="36"/>
        <v>--</v>
      </c>
      <c r="AL83" s="5" t="str">
        <f t="shared" si="37"/>
        <v/>
      </c>
      <c r="AM83" s="5" t="str">
        <f t="shared" si="38"/>
        <v>--</v>
      </c>
      <c r="AN83" s="5" t="str">
        <f t="shared" si="39"/>
        <v/>
      </c>
      <c r="AO83" s="5" t="str">
        <f t="shared" si="40"/>
        <v>--</v>
      </c>
      <c r="AP83" s="5" t="str">
        <f t="shared" si="41"/>
        <v/>
      </c>
      <c r="AS83" s="5" t="str">
        <f t="shared" si="42"/>
        <v>--</v>
      </c>
      <c r="AT83" s="5" t="str">
        <f t="shared" si="43"/>
        <v/>
      </c>
      <c r="AU83" s="5" t="str">
        <f t="shared" si="44"/>
        <v/>
      </c>
      <c r="AV83" s="5" t="str">
        <f t="shared" si="45"/>
        <v>--</v>
      </c>
      <c r="AW83" s="5" t="str">
        <f t="shared" si="46"/>
        <v/>
      </c>
      <c r="AX83" s="5" t="str">
        <f t="shared" si="47"/>
        <v/>
      </c>
      <c r="AY83" s="5" t="str">
        <f t="shared" si="48"/>
        <v>--</v>
      </c>
      <c r="AZ83" s="5" t="str">
        <f t="shared" si="49"/>
        <v/>
      </c>
      <c r="BA83" s="5" t="str">
        <f t="shared" si="50"/>
        <v/>
      </c>
      <c r="BB83" s="5" t="str">
        <f t="shared" si="51"/>
        <v>--</v>
      </c>
      <c r="BC83" s="5" t="str">
        <f t="shared" si="52"/>
        <v/>
      </c>
      <c r="BD83" s="5" t="str">
        <f t="shared" si="53"/>
        <v/>
      </c>
      <c r="BE83" s="5" t="str">
        <f t="shared" si="54"/>
        <v>--</v>
      </c>
      <c r="BF83" s="5" t="str">
        <f t="shared" si="55"/>
        <v/>
      </c>
      <c r="BG83" s="5" t="str">
        <f t="shared" si="56"/>
        <v/>
      </c>
      <c r="BH83" s="5" t="str">
        <f t="shared" si="57"/>
        <v>--</v>
      </c>
      <c r="BI83" s="5" t="str">
        <f t="shared" si="58"/>
        <v/>
      </c>
      <c r="BJ83" s="5" t="str">
        <f t="shared" si="59"/>
        <v/>
      </c>
    </row>
    <row r="84" spans="1:62" x14ac:dyDescent="0.2">
      <c r="A84" s="4" t="str">
        <f>F!A84</f>
        <v>1,3-Dichloorpropeen</v>
      </c>
      <c r="B84" s="5" t="str">
        <f>IF(ISNUMBER(F!E84)=FALSE,"--",IF(F!E84=0,"--",F!E84))</f>
        <v>--</v>
      </c>
      <c r="C84" s="5" t="str">
        <f>IF(B84="--","",F!F84)</f>
        <v/>
      </c>
      <c r="D84" s="5" t="str">
        <f>IF(ISNUMBER(F!G84)=FALSE,"--",IF(F!G84=0,"--",F!G84))</f>
        <v>--</v>
      </c>
      <c r="E84" s="5" t="str">
        <f>IF(D84="--","",F!H84)</f>
        <v/>
      </c>
      <c r="F84" s="5" t="str">
        <f>IF(ISNUMBER(F!I84)=FALSE,"--",IF(F!I84=0,"--",F!I84))</f>
        <v>--</v>
      </c>
      <c r="G84" s="5" t="str">
        <f>IF(F84="--","",F!J84)</f>
        <v/>
      </c>
      <c r="H84" s="5" t="str">
        <f>IF(ISNUMBER(F!K84)=FALSE,"--",IF(F!K84=0,"--",F!K84))</f>
        <v>--</v>
      </c>
      <c r="I84" s="5" t="str">
        <f>IF(H84="--","",F!L84)</f>
        <v/>
      </c>
      <c r="J84" s="5" t="str">
        <f>IF(ISNUMBER(F!M84)=FALSE,"--",IF(F!M84=0,"--",F!M84))</f>
        <v>--</v>
      </c>
      <c r="K84" s="5" t="str">
        <f>IF(J84="--","",F!N84)</f>
        <v/>
      </c>
      <c r="L84" s="5" t="str">
        <f>IF(ISNUMBER(F!O84)=FALSE,"--",IF(F!O84=0,"--",F!O84))</f>
        <v>--</v>
      </c>
      <c r="M84" s="5" t="str">
        <f>IF(L84="--","",F!P84)</f>
        <v/>
      </c>
      <c r="P84" s="4" t="str">
        <f>IFERROR(IF(AND(VLOOKUP(F!B84,E!$B$1:$AK$300,17,FALSE)&lt;&gt;1000000000,VLOOKUP(F!B84,E!$B$1:$AK$300,18,FALSE)&lt;&gt;1000000000),"toetsen",IF(AND(VLOOKUP(F!B84,E!$B$1:$AK$300,17,FALSE)=1000000000,VLOOKUP(F!B84,E!$B$1:$AK$300,18,FALSE)&lt;&gt;1000000000),"toetsen alleen sgw",IF(AND(VLOOKUP(F!B84,E!$B$1:$AK$300,17,FALSE)&lt;&gt;1000000000,VLOOKUP(F!B84,E!$B$1:$AK$300,18,FALSE)=1000000000),"toetsen alleen vw","niet toetsen"))),"")</f>
        <v/>
      </c>
      <c r="R84" s="4" t="str">
        <f>F!BJ84</f>
        <v/>
      </c>
      <c r="S84" s="4" t="str">
        <f>IF($P84="toetsen",toetsen(F!$B84,R84),IF($P84="toetsen alleen sgw",toetsen_alleen_SGW(F!$B84,R84),IF($P84="toetsen alleen vw",toetsen_alleen_vw(F!$B84,R84),"")))</f>
        <v/>
      </c>
      <c r="T84" s="4" t="str">
        <f>F!BM84</f>
        <v/>
      </c>
      <c r="U84" s="4" t="str">
        <f>IF($P84="toetsen",toetsen(F!$B84,T84),IF($P84="toetsen alleen sgw",toetsen_alleen_SGW(F!$B84,T84),IF($P84="toetsen alleen vw",toetsen_alleen_vw(F!$B84,T84),"")))</f>
        <v/>
      </c>
      <c r="V84" s="4" t="str">
        <f>F!BP84</f>
        <v/>
      </c>
      <c r="W84" s="4" t="str">
        <f>IF($P84="toetsen",toetsen(F!$B84,V84),IF($P84="toetsen alleen sgw",toetsen_alleen_SGW(F!$B84,V84),IF($P84="toetsen alleen vw",toetsen_alleen_vw(F!$B84,V84),"")))</f>
        <v/>
      </c>
      <c r="X84" s="4" t="str">
        <f>F!BS84</f>
        <v/>
      </c>
      <c r="Y84" s="4" t="str">
        <f>IF($P84="toetsen",toetsen(F!$B84,X84),IF($P84="toetsen alleen sgw",toetsen_alleen_SGW(F!$B84,X84),IF($P84="toetsen alleen vw",toetsen_alleen_vw(F!$B84,X84),"")))</f>
        <v/>
      </c>
      <c r="Z84" s="4" t="str">
        <f>F!BV84</f>
        <v/>
      </c>
      <c r="AA84" s="4" t="str">
        <f>IF($P84="toetsen",toetsen(F!$B84,Z84),IF($P84="toetsen alleen sgw",toetsen_alleen_SGW(F!$B84,Z84),IF($P84="toetsen alleen vw",toetsen_alleen_vw(F!$B84,Z84),"")))</f>
        <v/>
      </c>
      <c r="AB84" s="4" t="str">
        <f>F!BY84</f>
        <v/>
      </c>
      <c r="AC84" s="4" t="str">
        <f>IF($P84="toetsen",toetsen(F!$B84,AB84),IF($P84="toetsen alleen sgw",toetsen_alleen_SGW(F!$B84,AB84),IF($P84="toetsen alleen vw",toetsen_alleen_vw(F!$B84,AB84),"")))</f>
        <v/>
      </c>
      <c r="AD84" s="5"/>
      <c r="AE84" s="5" t="str">
        <f t="shared" si="30"/>
        <v>--</v>
      </c>
      <c r="AF84" s="5" t="str">
        <f t="shared" si="31"/>
        <v/>
      </c>
      <c r="AG84" s="5" t="str">
        <f t="shared" si="32"/>
        <v>--</v>
      </c>
      <c r="AH84" s="5" t="str">
        <f t="shared" si="33"/>
        <v/>
      </c>
      <c r="AI84" s="5" t="str">
        <f t="shared" si="34"/>
        <v>--</v>
      </c>
      <c r="AJ84" s="5" t="str">
        <f t="shared" si="35"/>
        <v/>
      </c>
      <c r="AK84" s="5" t="str">
        <f t="shared" si="36"/>
        <v>--</v>
      </c>
      <c r="AL84" s="5" t="str">
        <f t="shared" si="37"/>
        <v/>
      </c>
      <c r="AM84" s="5" t="str">
        <f t="shared" si="38"/>
        <v>--</v>
      </c>
      <c r="AN84" s="5" t="str">
        <f t="shared" si="39"/>
        <v/>
      </c>
      <c r="AO84" s="5" t="str">
        <f t="shared" si="40"/>
        <v>--</v>
      </c>
      <c r="AP84" s="5" t="str">
        <f t="shared" si="41"/>
        <v/>
      </c>
      <c r="AS84" s="5" t="str">
        <f t="shared" si="42"/>
        <v>--</v>
      </c>
      <c r="AT84" s="5" t="str">
        <f t="shared" si="43"/>
        <v/>
      </c>
      <c r="AU84" s="5" t="str">
        <f t="shared" si="44"/>
        <v/>
      </c>
      <c r="AV84" s="5" t="str">
        <f t="shared" si="45"/>
        <v>--</v>
      </c>
      <c r="AW84" s="5" t="str">
        <f t="shared" si="46"/>
        <v/>
      </c>
      <c r="AX84" s="5" t="str">
        <f t="shared" si="47"/>
        <v/>
      </c>
      <c r="AY84" s="5" t="str">
        <f t="shared" si="48"/>
        <v>--</v>
      </c>
      <c r="AZ84" s="5" t="str">
        <f t="shared" si="49"/>
        <v/>
      </c>
      <c r="BA84" s="5" t="str">
        <f t="shared" si="50"/>
        <v/>
      </c>
      <c r="BB84" s="5" t="str">
        <f t="shared" si="51"/>
        <v>--</v>
      </c>
      <c r="BC84" s="5" t="str">
        <f t="shared" si="52"/>
        <v/>
      </c>
      <c r="BD84" s="5" t="str">
        <f t="shared" si="53"/>
        <v/>
      </c>
      <c r="BE84" s="5" t="str">
        <f t="shared" si="54"/>
        <v>--</v>
      </c>
      <c r="BF84" s="5" t="str">
        <f t="shared" si="55"/>
        <v/>
      </c>
      <c r="BG84" s="5" t="str">
        <f t="shared" si="56"/>
        <v/>
      </c>
      <c r="BH84" s="5" t="str">
        <f t="shared" si="57"/>
        <v>--</v>
      </c>
      <c r="BI84" s="5" t="str">
        <f t="shared" si="58"/>
        <v/>
      </c>
      <c r="BJ84" s="5" t="str">
        <f t="shared" si="59"/>
        <v/>
      </c>
    </row>
    <row r="85" spans="1:62" x14ac:dyDescent="0.2">
      <c r="A85" s="4" t="str">
        <f>F!A85</f>
        <v>1,2-Dibroom-3-chloorpropaan</v>
      </c>
      <c r="B85" s="5" t="str">
        <f>IF(ISNUMBER(F!E85)=FALSE,"--",IF(F!E85=0,"--",F!E85))</f>
        <v>--</v>
      </c>
      <c r="C85" s="5" t="str">
        <f>IF(B85="--","",F!F85)</f>
        <v/>
      </c>
      <c r="D85" s="5" t="str">
        <f>IF(ISNUMBER(F!G85)=FALSE,"--",IF(F!G85=0,"--",F!G85))</f>
        <v>--</v>
      </c>
      <c r="E85" s="5" t="str">
        <f>IF(D85="--","",F!H85)</f>
        <v/>
      </c>
      <c r="F85" s="5" t="str">
        <f>IF(ISNUMBER(F!I85)=FALSE,"--",IF(F!I85=0,"--",F!I85))</f>
        <v>--</v>
      </c>
      <c r="G85" s="5" t="str">
        <f>IF(F85="--","",F!J85)</f>
        <v/>
      </c>
      <c r="H85" s="5" t="str">
        <f>IF(ISNUMBER(F!K85)=FALSE,"--",IF(F!K85=0,"--",F!K85))</f>
        <v>--</v>
      </c>
      <c r="I85" s="5" t="str">
        <f>IF(H85="--","",F!L85)</f>
        <v/>
      </c>
      <c r="J85" s="5" t="str">
        <f>IF(ISNUMBER(F!M85)=FALSE,"--",IF(F!M85=0,"--",F!M85))</f>
        <v>--</v>
      </c>
      <c r="K85" s="5" t="str">
        <f>IF(J85="--","",F!N85)</f>
        <v/>
      </c>
      <c r="L85" s="5" t="str">
        <f>IF(ISNUMBER(F!O85)=FALSE,"--",IF(F!O85=0,"--",F!O85))</f>
        <v>--</v>
      </c>
      <c r="M85" s="5" t="str">
        <f>IF(L85="--","",F!P85)</f>
        <v/>
      </c>
      <c r="P85" s="4" t="str">
        <f>IFERROR(IF(AND(VLOOKUP(F!B85,E!$B$1:$AK$300,17,FALSE)&lt;&gt;1000000000,VLOOKUP(F!B85,E!$B$1:$AK$300,18,FALSE)&lt;&gt;1000000000),"toetsen",IF(AND(VLOOKUP(F!B85,E!$B$1:$AK$300,17,FALSE)=1000000000,VLOOKUP(F!B85,E!$B$1:$AK$300,18,FALSE)&lt;&gt;1000000000),"toetsen alleen sgw",IF(AND(VLOOKUP(F!B85,E!$B$1:$AK$300,17,FALSE)&lt;&gt;1000000000,VLOOKUP(F!B85,E!$B$1:$AK$300,18,FALSE)=1000000000),"toetsen alleen vw","niet toetsen"))),"")</f>
        <v/>
      </c>
      <c r="R85" s="4" t="str">
        <f>F!BJ85</f>
        <v/>
      </c>
      <c r="S85" s="4" t="str">
        <f>IF($P85="toetsen",toetsen(F!$B85,R85),IF($P85="toetsen alleen sgw",toetsen_alleen_SGW(F!$B85,R85),IF($P85="toetsen alleen vw",toetsen_alleen_vw(F!$B85,R85),"")))</f>
        <v/>
      </c>
      <c r="T85" s="4" t="str">
        <f>F!BM85</f>
        <v/>
      </c>
      <c r="U85" s="4" t="str">
        <f>IF($P85="toetsen",toetsen(F!$B85,T85),IF($P85="toetsen alleen sgw",toetsen_alleen_SGW(F!$B85,T85),IF($P85="toetsen alleen vw",toetsen_alleen_vw(F!$B85,T85),"")))</f>
        <v/>
      </c>
      <c r="V85" s="4" t="str">
        <f>F!BP85</f>
        <v/>
      </c>
      <c r="W85" s="4" t="str">
        <f>IF($P85="toetsen",toetsen(F!$B85,V85),IF($P85="toetsen alleen sgw",toetsen_alleen_SGW(F!$B85,V85),IF($P85="toetsen alleen vw",toetsen_alleen_vw(F!$B85,V85),"")))</f>
        <v/>
      </c>
      <c r="X85" s="4" t="str">
        <f>F!BS85</f>
        <v/>
      </c>
      <c r="Y85" s="4" t="str">
        <f>IF($P85="toetsen",toetsen(F!$B85,X85),IF($P85="toetsen alleen sgw",toetsen_alleen_SGW(F!$B85,X85),IF($P85="toetsen alleen vw",toetsen_alleen_vw(F!$B85,X85),"")))</f>
        <v/>
      </c>
      <c r="Z85" s="4" t="str">
        <f>F!BV85</f>
        <v/>
      </c>
      <c r="AA85" s="4" t="str">
        <f>IF($P85="toetsen",toetsen(F!$B85,Z85),IF($P85="toetsen alleen sgw",toetsen_alleen_SGW(F!$B85,Z85),IF($P85="toetsen alleen vw",toetsen_alleen_vw(F!$B85,Z85),"")))</f>
        <v/>
      </c>
      <c r="AB85" s="4" t="str">
        <f>F!BY85</f>
        <v/>
      </c>
      <c r="AC85" s="4" t="str">
        <f>IF($P85="toetsen",toetsen(F!$B85,AB85),IF($P85="toetsen alleen sgw",toetsen_alleen_SGW(F!$B85,AB85),IF($P85="toetsen alleen vw",toetsen_alleen_vw(F!$B85,AB85),"")))</f>
        <v/>
      </c>
      <c r="AD85" s="5"/>
      <c r="AE85" s="5" t="str">
        <f t="shared" si="30"/>
        <v>--</v>
      </c>
      <c r="AF85" s="5" t="str">
        <f t="shared" si="31"/>
        <v/>
      </c>
      <c r="AG85" s="5" t="str">
        <f t="shared" si="32"/>
        <v>--</v>
      </c>
      <c r="AH85" s="5" t="str">
        <f t="shared" si="33"/>
        <v/>
      </c>
      <c r="AI85" s="5" t="str">
        <f t="shared" si="34"/>
        <v>--</v>
      </c>
      <c r="AJ85" s="5" t="str">
        <f t="shared" si="35"/>
        <v/>
      </c>
      <c r="AK85" s="5" t="str">
        <f t="shared" si="36"/>
        <v>--</v>
      </c>
      <c r="AL85" s="5" t="str">
        <f t="shared" si="37"/>
        <v/>
      </c>
      <c r="AM85" s="5" t="str">
        <f t="shared" si="38"/>
        <v>--</v>
      </c>
      <c r="AN85" s="5" t="str">
        <f t="shared" si="39"/>
        <v/>
      </c>
      <c r="AO85" s="5" t="str">
        <f t="shared" si="40"/>
        <v>--</v>
      </c>
      <c r="AP85" s="5" t="str">
        <f t="shared" si="41"/>
        <v/>
      </c>
      <c r="AS85" s="5" t="str">
        <f t="shared" si="42"/>
        <v>--</v>
      </c>
      <c r="AT85" s="5" t="str">
        <f t="shared" si="43"/>
        <v/>
      </c>
      <c r="AU85" s="5" t="str">
        <f t="shared" si="44"/>
        <v/>
      </c>
      <c r="AV85" s="5" t="str">
        <f t="shared" si="45"/>
        <v>--</v>
      </c>
      <c r="AW85" s="5" t="str">
        <f t="shared" si="46"/>
        <v/>
      </c>
      <c r="AX85" s="5" t="str">
        <f t="shared" si="47"/>
        <v/>
      </c>
      <c r="AY85" s="5" t="str">
        <f t="shared" si="48"/>
        <v>--</v>
      </c>
      <c r="AZ85" s="5" t="str">
        <f t="shared" si="49"/>
        <v/>
      </c>
      <c r="BA85" s="5" t="str">
        <f t="shared" si="50"/>
        <v/>
      </c>
      <c r="BB85" s="5" t="str">
        <f t="shared" si="51"/>
        <v>--</v>
      </c>
      <c r="BC85" s="5" t="str">
        <f t="shared" si="52"/>
        <v/>
      </c>
      <c r="BD85" s="5" t="str">
        <f t="shared" si="53"/>
        <v/>
      </c>
      <c r="BE85" s="5" t="str">
        <f t="shared" si="54"/>
        <v>--</v>
      </c>
      <c r="BF85" s="5" t="str">
        <f t="shared" si="55"/>
        <v/>
      </c>
      <c r="BG85" s="5" t="str">
        <f t="shared" si="56"/>
        <v/>
      </c>
      <c r="BH85" s="5" t="str">
        <f t="shared" si="57"/>
        <v>--</v>
      </c>
      <c r="BI85" s="5" t="str">
        <f t="shared" si="58"/>
        <v/>
      </c>
      <c r="BJ85" s="5" t="str">
        <f t="shared" si="59"/>
        <v/>
      </c>
    </row>
    <row r="86" spans="1:62" x14ac:dyDescent="0.2">
      <c r="A86" s="4" t="str">
        <f>F!A86</f>
        <v>Trichloormethaan (chloroform)</v>
      </c>
      <c r="B86" s="5">
        <f>IF(ISNUMBER(F!E86)=FALSE,"--",IF(F!E86=0,"--",F!E86))</f>
        <v>0.2</v>
      </c>
      <c r="C86" s="5" t="str">
        <f>IF(B86="--","",F!F86)</f>
        <v>&lt;</v>
      </c>
      <c r="D86" s="5">
        <f>IF(ISNUMBER(F!G86)=FALSE,"--",IF(F!G86=0,"--",F!G86))</f>
        <v>0.2</v>
      </c>
      <c r="E86" s="5" t="str">
        <f>IF(D86="--","",F!H86)</f>
        <v>&lt;</v>
      </c>
      <c r="F86" s="5" t="str">
        <f>IF(ISNUMBER(F!I86)=FALSE,"--",IF(F!I86=0,"--",F!I86))</f>
        <v>--</v>
      </c>
      <c r="G86" s="5" t="str">
        <f>IF(F86="--","",F!J86)</f>
        <v/>
      </c>
      <c r="H86" s="5" t="str">
        <f>IF(ISNUMBER(F!K86)=FALSE,"--",IF(F!K86=0,"--",F!K86))</f>
        <v>--</v>
      </c>
      <c r="I86" s="5" t="str">
        <f>IF(H86="--","",F!L86)</f>
        <v/>
      </c>
      <c r="J86" s="5" t="str">
        <f>IF(ISNUMBER(F!M86)=FALSE,"--",IF(F!M86=0,"--",F!M86))</f>
        <v>--</v>
      </c>
      <c r="K86" s="5" t="str">
        <f>IF(J86="--","",F!N86)</f>
        <v/>
      </c>
      <c r="L86" s="5" t="str">
        <f>IF(ISNUMBER(F!O86)=FALSE,"--",IF(F!O86=0,"--",F!O86))</f>
        <v>--</v>
      </c>
      <c r="M86" s="5" t="str">
        <f>IF(L86="--","",F!P86)</f>
        <v/>
      </c>
      <c r="P86" s="4" t="str">
        <f>IFERROR(IF(AND(VLOOKUP(F!B86,E!$B$1:$AK$300,17,FALSE)&lt;&gt;1000000000,VLOOKUP(F!B86,E!$B$1:$AK$300,18,FALSE)&lt;&gt;1000000000),"toetsen",IF(AND(VLOOKUP(F!B86,E!$B$1:$AK$300,17,FALSE)=1000000000,VLOOKUP(F!B86,E!$B$1:$AK$300,18,FALSE)&lt;&gt;1000000000),"toetsen alleen sgw",IF(AND(VLOOKUP(F!B86,E!$B$1:$AK$300,17,FALSE)&lt;&gt;1000000000,VLOOKUP(F!B86,E!$B$1:$AK$300,18,FALSE)=1000000000),"toetsen alleen vw","niet toetsen"))),"")</f>
        <v>toetsen alleen sgw</v>
      </c>
      <c r="R86" s="4">
        <f>F!BJ86</f>
        <v>-1</v>
      </c>
      <c r="S86" s="4" t="str">
        <f>IF($P86="toetsen",toetsen(F!$B86,R86),IF($P86="toetsen alleen sgw",toetsen_alleen_SGW(F!$B86,R86),IF($P86="toetsen alleen vw",toetsen_alleen_vw(F!$B86,R86),"")))</f>
        <v>-</v>
      </c>
      <c r="T86" s="4">
        <f>F!BM86</f>
        <v>-1</v>
      </c>
      <c r="U86" s="4" t="str">
        <f>IF($P86="toetsen",toetsen(F!$B86,T86),IF($P86="toetsen alleen sgw",toetsen_alleen_SGW(F!$B86,T86),IF($P86="toetsen alleen vw",toetsen_alleen_vw(F!$B86,T86),"")))</f>
        <v>-</v>
      </c>
      <c r="V86" s="4">
        <f>F!BP86</f>
        <v>-1</v>
      </c>
      <c r="W86" s="4" t="str">
        <f>IF($P86="toetsen",toetsen(F!$B86,V86),IF($P86="toetsen alleen sgw",toetsen_alleen_SGW(F!$B86,V86),IF($P86="toetsen alleen vw",toetsen_alleen_vw(F!$B86,V86),"")))</f>
        <v>-</v>
      </c>
      <c r="X86" s="4">
        <f>F!BS86</f>
        <v>-1</v>
      </c>
      <c r="Y86" s="4" t="str">
        <f>IF($P86="toetsen",toetsen(F!$B86,X86),IF($P86="toetsen alleen sgw",toetsen_alleen_SGW(F!$B86,X86),IF($P86="toetsen alleen vw",toetsen_alleen_vw(F!$B86,X86),"")))</f>
        <v>-</v>
      </c>
      <c r="Z86" s="4">
        <f>F!BV86</f>
        <v>-1</v>
      </c>
      <c r="AA86" s="4" t="str">
        <f>IF($P86="toetsen",toetsen(F!$B86,Z86),IF($P86="toetsen alleen sgw",toetsen_alleen_SGW(F!$B86,Z86),IF($P86="toetsen alleen vw",toetsen_alleen_vw(F!$B86,Z86),"")))</f>
        <v>-</v>
      </c>
      <c r="AB86" s="4">
        <f>F!BY86</f>
        <v>-1</v>
      </c>
      <c r="AC86" s="4" t="str">
        <f>IF($P86="toetsen",toetsen(F!$B86,AB86),IF($P86="toetsen alleen sgw",toetsen_alleen_SGW(F!$B86,AB86),IF($P86="toetsen alleen vw",toetsen_alleen_vw(F!$B86,AB86),"")))</f>
        <v>-</v>
      </c>
      <c r="AD86" s="5"/>
      <c r="AE86" s="5" t="str">
        <f t="shared" si="30"/>
        <v>0,20</v>
      </c>
      <c r="AF86" s="5" t="str">
        <f t="shared" si="31"/>
        <v>&lt;</v>
      </c>
      <c r="AG86" s="5" t="str">
        <f t="shared" si="32"/>
        <v>0,20</v>
      </c>
      <c r="AH86" s="5" t="str">
        <f t="shared" si="33"/>
        <v>&lt;</v>
      </c>
      <c r="AI86" s="5" t="str">
        <f t="shared" si="34"/>
        <v>--</v>
      </c>
      <c r="AJ86" s="5" t="str">
        <f t="shared" si="35"/>
        <v/>
      </c>
      <c r="AK86" s="5" t="str">
        <f t="shared" si="36"/>
        <v>--</v>
      </c>
      <c r="AL86" s="5" t="str">
        <f t="shared" si="37"/>
        <v/>
      </c>
      <c r="AM86" s="5" t="str">
        <f t="shared" si="38"/>
        <v>--</v>
      </c>
      <c r="AN86" s="5" t="str">
        <f t="shared" si="39"/>
        <v/>
      </c>
      <c r="AO86" s="5" t="str">
        <f t="shared" si="40"/>
        <v>--</v>
      </c>
      <c r="AP86" s="5" t="str">
        <f t="shared" si="41"/>
        <v/>
      </c>
      <c r="AS86" s="5" t="str">
        <f t="shared" si="42"/>
        <v>0,20</v>
      </c>
      <c r="AT86" s="5" t="str">
        <f t="shared" si="43"/>
        <v>&lt;</v>
      </c>
      <c r="AU86" s="5" t="str">
        <f t="shared" si="44"/>
        <v>-</v>
      </c>
      <c r="AV86" s="5" t="str">
        <f t="shared" si="45"/>
        <v>0,20</v>
      </c>
      <c r="AW86" s="5" t="str">
        <f t="shared" si="46"/>
        <v>&lt;</v>
      </c>
      <c r="AX86" s="5" t="str">
        <f t="shared" si="47"/>
        <v>-</v>
      </c>
      <c r="AY86" s="5" t="str">
        <f t="shared" si="48"/>
        <v>--</v>
      </c>
      <c r="AZ86" s="5" t="str">
        <f t="shared" si="49"/>
        <v/>
      </c>
      <c r="BA86" s="5" t="str">
        <f t="shared" si="50"/>
        <v/>
      </c>
      <c r="BB86" s="5" t="str">
        <f t="shared" si="51"/>
        <v>--</v>
      </c>
      <c r="BC86" s="5" t="str">
        <f t="shared" si="52"/>
        <v/>
      </c>
      <c r="BD86" s="5" t="str">
        <f t="shared" si="53"/>
        <v/>
      </c>
      <c r="BE86" s="5" t="str">
        <f t="shared" si="54"/>
        <v>--</v>
      </c>
      <c r="BF86" s="5" t="str">
        <f t="shared" si="55"/>
        <v/>
      </c>
      <c r="BG86" s="5" t="str">
        <f t="shared" si="56"/>
        <v/>
      </c>
      <c r="BH86" s="5" t="str">
        <f t="shared" si="57"/>
        <v>--</v>
      </c>
      <c r="BI86" s="5" t="str">
        <f t="shared" si="58"/>
        <v/>
      </c>
      <c r="BJ86" s="5" t="str">
        <f t="shared" si="59"/>
        <v/>
      </c>
    </row>
    <row r="87" spans="1:62" x14ac:dyDescent="0.2">
      <c r="A87" s="4" t="str">
        <f>F!A87</f>
        <v>1,1,1-Trichloorethaan</v>
      </c>
      <c r="B87" s="5">
        <f>IF(ISNUMBER(F!E87)=FALSE,"--",IF(F!E87=0,"--",F!E87))</f>
        <v>0.1</v>
      </c>
      <c r="C87" s="5" t="str">
        <f>IF(B87="--","",F!F87)</f>
        <v>&lt;</v>
      </c>
      <c r="D87" s="5">
        <f>IF(ISNUMBER(F!G87)=FALSE,"--",IF(F!G87=0,"--",F!G87))</f>
        <v>0.1</v>
      </c>
      <c r="E87" s="5" t="str">
        <f>IF(D87="--","",F!H87)</f>
        <v>&lt;</v>
      </c>
      <c r="F87" s="5" t="str">
        <f>IF(ISNUMBER(F!I87)=FALSE,"--",IF(F!I87=0,"--",F!I87))</f>
        <v>--</v>
      </c>
      <c r="G87" s="5" t="str">
        <f>IF(F87="--","",F!J87)</f>
        <v/>
      </c>
      <c r="H87" s="5" t="str">
        <f>IF(ISNUMBER(F!K87)=FALSE,"--",IF(F!K87=0,"--",F!K87))</f>
        <v>--</v>
      </c>
      <c r="I87" s="5" t="str">
        <f>IF(H87="--","",F!L87)</f>
        <v/>
      </c>
      <c r="J87" s="5" t="str">
        <f>IF(ISNUMBER(F!M87)=FALSE,"--",IF(F!M87=0,"--",F!M87))</f>
        <v>--</v>
      </c>
      <c r="K87" s="5" t="str">
        <f>IF(J87="--","",F!N87)</f>
        <v/>
      </c>
      <c r="L87" s="5" t="str">
        <f>IF(ISNUMBER(F!O87)=FALSE,"--",IF(F!O87=0,"--",F!O87))</f>
        <v>--</v>
      </c>
      <c r="M87" s="5" t="str">
        <f>IF(L87="--","",F!P87)</f>
        <v/>
      </c>
      <c r="P87" s="4" t="str">
        <f>IFERROR(IF(AND(VLOOKUP(F!B87,E!$B$1:$AK$300,17,FALSE)&lt;&gt;1000000000,VLOOKUP(F!B87,E!$B$1:$AK$300,18,FALSE)&lt;&gt;1000000000),"toetsen",IF(AND(VLOOKUP(F!B87,E!$B$1:$AK$300,17,FALSE)=1000000000,VLOOKUP(F!B87,E!$B$1:$AK$300,18,FALSE)&lt;&gt;1000000000),"toetsen alleen sgw",IF(AND(VLOOKUP(F!B87,E!$B$1:$AK$300,17,FALSE)&lt;&gt;1000000000,VLOOKUP(F!B87,E!$B$1:$AK$300,18,FALSE)=1000000000),"toetsen alleen vw","niet toetsen"))),"")</f>
        <v>toetsen alleen sgw</v>
      </c>
      <c r="R87" s="4">
        <f>F!BJ87</f>
        <v>-1</v>
      </c>
      <c r="S87" s="4" t="str">
        <f>IF($P87="toetsen",toetsen(F!$B87,R87),IF($P87="toetsen alleen sgw",toetsen_alleen_SGW(F!$B87,R87),IF($P87="toetsen alleen vw",toetsen_alleen_vw(F!$B87,R87),"")))</f>
        <v>-</v>
      </c>
      <c r="T87" s="4">
        <f>F!BM87</f>
        <v>-1</v>
      </c>
      <c r="U87" s="4" t="str">
        <f>IF($P87="toetsen",toetsen(F!$B87,T87),IF($P87="toetsen alleen sgw",toetsen_alleen_SGW(F!$B87,T87),IF($P87="toetsen alleen vw",toetsen_alleen_vw(F!$B87,T87),"")))</f>
        <v>-</v>
      </c>
      <c r="V87" s="4">
        <f>F!BP87</f>
        <v>-1</v>
      </c>
      <c r="W87" s="4" t="str">
        <f>IF($P87="toetsen",toetsen(F!$B87,V87),IF($P87="toetsen alleen sgw",toetsen_alleen_SGW(F!$B87,V87),IF($P87="toetsen alleen vw",toetsen_alleen_vw(F!$B87,V87),"")))</f>
        <v>-</v>
      </c>
      <c r="X87" s="4">
        <f>F!BS87</f>
        <v>-1</v>
      </c>
      <c r="Y87" s="4" t="str">
        <f>IF($P87="toetsen",toetsen(F!$B87,X87),IF($P87="toetsen alleen sgw",toetsen_alleen_SGW(F!$B87,X87),IF($P87="toetsen alleen vw",toetsen_alleen_vw(F!$B87,X87),"")))</f>
        <v>-</v>
      </c>
      <c r="Z87" s="4">
        <f>F!BV87</f>
        <v>-1</v>
      </c>
      <c r="AA87" s="4" t="str">
        <f>IF($P87="toetsen",toetsen(F!$B87,Z87),IF($P87="toetsen alleen sgw",toetsen_alleen_SGW(F!$B87,Z87),IF($P87="toetsen alleen vw",toetsen_alleen_vw(F!$B87,Z87),"")))</f>
        <v>-</v>
      </c>
      <c r="AB87" s="4">
        <f>F!BY87</f>
        <v>-1</v>
      </c>
      <c r="AC87" s="4" t="str">
        <f>IF($P87="toetsen",toetsen(F!$B87,AB87),IF($P87="toetsen alleen sgw",toetsen_alleen_SGW(F!$B87,AB87),IF($P87="toetsen alleen vw",toetsen_alleen_vw(F!$B87,AB87),"")))</f>
        <v>-</v>
      </c>
      <c r="AD87" s="5"/>
      <c r="AE87" s="5" t="str">
        <f t="shared" si="30"/>
        <v>0,10</v>
      </c>
      <c r="AF87" s="5" t="str">
        <f t="shared" si="31"/>
        <v>&lt;</v>
      </c>
      <c r="AG87" s="5" t="str">
        <f t="shared" si="32"/>
        <v>0,10</v>
      </c>
      <c r="AH87" s="5" t="str">
        <f t="shared" si="33"/>
        <v>&lt;</v>
      </c>
      <c r="AI87" s="5" t="str">
        <f t="shared" si="34"/>
        <v>--</v>
      </c>
      <c r="AJ87" s="5" t="str">
        <f t="shared" si="35"/>
        <v/>
      </c>
      <c r="AK87" s="5" t="str">
        <f t="shared" si="36"/>
        <v>--</v>
      </c>
      <c r="AL87" s="5" t="str">
        <f t="shared" si="37"/>
        <v/>
      </c>
      <c r="AM87" s="5" t="str">
        <f t="shared" si="38"/>
        <v>--</v>
      </c>
      <c r="AN87" s="5" t="str">
        <f t="shared" si="39"/>
        <v/>
      </c>
      <c r="AO87" s="5" t="str">
        <f t="shared" si="40"/>
        <v>--</v>
      </c>
      <c r="AP87" s="5" t="str">
        <f t="shared" si="41"/>
        <v/>
      </c>
      <c r="AS87" s="5" t="str">
        <f t="shared" si="42"/>
        <v>0,10</v>
      </c>
      <c r="AT87" s="5" t="str">
        <f t="shared" si="43"/>
        <v>&lt;</v>
      </c>
      <c r="AU87" s="5" t="str">
        <f t="shared" si="44"/>
        <v>-</v>
      </c>
      <c r="AV87" s="5" t="str">
        <f t="shared" si="45"/>
        <v>0,10</v>
      </c>
      <c r="AW87" s="5" t="str">
        <f t="shared" si="46"/>
        <v>&lt;</v>
      </c>
      <c r="AX87" s="5" t="str">
        <f t="shared" si="47"/>
        <v>-</v>
      </c>
      <c r="AY87" s="5" t="str">
        <f t="shared" si="48"/>
        <v>--</v>
      </c>
      <c r="AZ87" s="5" t="str">
        <f t="shared" si="49"/>
        <v/>
      </c>
      <c r="BA87" s="5" t="str">
        <f t="shared" si="50"/>
        <v/>
      </c>
      <c r="BB87" s="5" t="str">
        <f t="shared" si="51"/>
        <v>--</v>
      </c>
      <c r="BC87" s="5" t="str">
        <f t="shared" si="52"/>
        <v/>
      </c>
      <c r="BD87" s="5" t="str">
        <f t="shared" si="53"/>
        <v/>
      </c>
      <c r="BE87" s="5" t="str">
        <f t="shared" si="54"/>
        <v>--</v>
      </c>
      <c r="BF87" s="5" t="str">
        <f t="shared" si="55"/>
        <v/>
      </c>
      <c r="BG87" s="5" t="str">
        <f t="shared" si="56"/>
        <v/>
      </c>
      <c r="BH87" s="5" t="str">
        <f t="shared" si="57"/>
        <v>--</v>
      </c>
      <c r="BI87" s="5" t="str">
        <f t="shared" si="58"/>
        <v/>
      </c>
      <c r="BJ87" s="5" t="str">
        <f t="shared" si="59"/>
        <v/>
      </c>
    </row>
    <row r="88" spans="1:62" x14ac:dyDescent="0.2">
      <c r="A88" s="4" t="str">
        <f>F!A88</f>
        <v>1,1,2-Trichloorethaan</v>
      </c>
      <c r="B88" s="5">
        <f>IF(ISNUMBER(F!E88)=FALSE,"--",IF(F!E88=0,"--",F!E88))</f>
        <v>0.1</v>
      </c>
      <c r="C88" s="5" t="str">
        <f>IF(B88="--","",F!F88)</f>
        <v>&lt;</v>
      </c>
      <c r="D88" s="5">
        <f>IF(ISNUMBER(F!G88)=FALSE,"--",IF(F!G88=0,"--",F!G88))</f>
        <v>0.1</v>
      </c>
      <c r="E88" s="5" t="str">
        <f>IF(D88="--","",F!H88)</f>
        <v>&lt;</v>
      </c>
      <c r="F88" s="5" t="str">
        <f>IF(ISNUMBER(F!I88)=FALSE,"--",IF(F!I88=0,"--",F!I88))</f>
        <v>--</v>
      </c>
      <c r="G88" s="5" t="str">
        <f>IF(F88="--","",F!J88)</f>
        <v/>
      </c>
      <c r="H88" s="5" t="str">
        <f>IF(ISNUMBER(F!K88)=FALSE,"--",IF(F!K88=0,"--",F!K88))</f>
        <v>--</v>
      </c>
      <c r="I88" s="5" t="str">
        <f>IF(H88="--","",F!L88)</f>
        <v/>
      </c>
      <c r="J88" s="5" t="str">
        <f>IF(ISNUMBER(F!M88)=FALSE,"--",IF(F!M88=0,"--",F!M88))</f>
        <v>--</v>
      </c>
      <c r="K88" s="5" t="str">
        <f>IF(J88="--","",F!N88)</f>
        <v/>
      </c>
      <c r="L88" s="5" t="str">
        <f>IF(ISNUMBER(F!O88)=FALSE,"--",IF(F!O88=0,"--",F!O88))</f>
        <v>--</v>
      </c>
      <c r="M88" s="5" t="str">
        <f>IF(L88="--","",F!P88)</f>
        <v/>
      </c>
      <c r="P88" s="4" t="str">
        <f>IFERROR(IF(AND(VLOOKUP(F!B88,E!$B$1:$AK$300,17,FALSE)&lt;&gt;1000000000,VLOOKUP(F!B88,E!$B$1:$AK$300,18,FALSE)&lt;&gt;1000000000),"toetsen",IF(AND(VLOOKUP(F!B88,E!$B$1:$AK$300,17,FALSE)=1000000000,VLOOKUP(F!B88,E!$B$1:$AK$300,18,FALSE)&lt;&gt;1000000000),"toetsen alleen sgw",IF(AND(VLOOKUP(F!B88,E!$B$1:$AK$300,17,FALSE)&lt;&gt;1000000000,VLOOKUP(F!B88,E!$B$1:$AK$300,18,FALSE)=1000000000),"toetsen alleen vw","niet toetsen"))),"")</f>
        <v>toetsen alleen sgw</v>
      </c>
      <c r="R88" s="4">
        <f>F!BJ88</f>
        <v>-1</v>
      </c>
      <c r="S88" s="4" t="str">
        <f>IF($P88="toetsen",toetsen(F!$B88,R88),IF($P88="toetsen alleen sgw",toetsen_alleen_SGW(F!$B88,R88),IF($P88="toetsen alleen vw",toetsen_alleen_vw(F!$B88,R88),"")))</f>
        <v>-</v>
      </c>
      <c r="T88" s="4">
        <f>F!BM88</f>
        <v>-1</v>
      </c>
      <c r="U88" s="4" t="str">
        <f>IF($P88="toetsen",toetsen(F!$B88,T88),IF($P88="toetsen alleen sgw",toetsen_alleen_SGW(F!$B88,T88),IF($P88="toetsen alleen vw",toetsen_alleen_vw(F!$B88,T88),"")))</f>
        <v>-</v>
      </c>
      <c r="V88" s="4">
        <f>F!BP88</f>
        <v>-1</v>
      </c>
      <c r="W88" s="4" t="str">
        <f>IF($P88="toetsen",toetsen(F!$B88,V88),IF($P88="toetsen alleen sgw",toetsen_alleen_SGW(F!$B88,V88),IF($P88="toetsen alleen vw",toetsen_alleen_vw(F!$B88,V88),"")))</f>
        <v>-</v>
      </c>
      <c r="X88" s="4">
        <f>F!BS88</f>
        <v>-1</v>
      </c>
      <c r="Y88" s="4" t="str">
        <f>IF($P88="toetsen",toetsen(F!$B88,X88),IF($P88="toetsen alleen sgw",toetsen_alleen_SGW(F!$B88,X88),IF($P88="toetsen alleen vw",toetsen_alleen_vw(F!$B88,X88),"")))</f>
        <v>-</v>
      </c>
      <c r="Z88" s="4">
        <f>F!BV88</f>
        <v>-1</v>
      </c>
      <c r="AA88" s="4" t="str">
        <f>IF($P88="toetsen",toetsen(F!$B88,Z88),IF($P88="toetsen alleen sgw",toetsen_alleen_SGW(F!$B88,Z88),IF($P88="toetsen alleen vw",toetsen_alleen_vw(F!$B88,Z88),"")))</f>
        <v>-</v>
      </c>
      <c r="AB88" s="4">
        <f>F!BY88</f>
        <v>-1</v>
      </c>
      <c r="AC88" s="4" t="str">
        <f>IF($P88="toetsen",toetsen(F!$B88,AB88),IF($P88="toetsen alleen sgw",toetsen_alleen_SGW(F!$B88,AB88),IF($P88="toetsen alleen vw",toetsen_alleen_vw(F!$B88,AB88),"")))</f>
        <v>-</v>
      </c>
      <c r="AD88" s="5"/>
      <c r="AE88" s="5" t="str">
        <f t="shared" si="30"/>
        <v>0,10</v>
      </c>
      <c r="AF88" s="5" t="str">
        <f t="shared" si="31"/>
        <v>&lt;</v>
      </c>
      <c r="AG88" s="5" t="str">
        <f t="shared" si="32"/>
        <v>0,10</v>
      </c>
      <c r="AH88" s="5" t="str">
        <f t="shared" si="33"/>
        <v>&lt;</v>
      </c>
      <c r="AI88" s="5" t="str">
        <f t="shared" si="34"/>
        <v>--</v>
      </c>
      <c r="AJ88" s="5" t="str">
        <f t="shared" si="35"/>
        <v/>
      </c>
      <c r="AK88" s="5" t="str">
        <f t="shared" si="36"/>
        <v>--</v>
      </c>
      <c r="AL88" s="5" t="str">
        <f t="shared" si="37"/>
        <v/>
      </c>
      <c r="AM88" s="5" t="str">
        <f t="shared" si="38"/>
        <v>--</v>
      </c>
      <c r="AN88" s="5" t="str">
        <f t="shared" si="39"/>
        <v/>
      </c>
      <c r="AO88" s="5" t="str">
        <f t="shared" si="40"/>
        <v>--</v>
      </c>
      <c r="AP88" s="5" t="str">
        <f t="shared" si="41"/>
        <v/>
      </c>
      <c r="AS88" s="5" t="str">
        <f t="shared" si="42"/>
        <v>0,10</v>
      </c>
      <c r="AT88" s="5" t="str">
        <f t="shared" si="43"/>
        <v>&lt;</v>
      </c>
      <c r="AU88" s="5" t="str">
        <f t="shared" si="44"/>
        <v>-</v>
      </c>
      <c r="AV88" s="5" t="str">
        <f t="shared" si="45"/>
        <v>0,10</v>
      </c>
      <c r="AW88" s="5" t="str">
        <f t="shared" si="46"/>
        <v>&lt;</v>
      </c>
      <c r="AX88" s="5" t="str">
        <f t="shared" si="47"/>
        <v>-</v>
      </c>
      <c r="AY88" s="5" t="str">
        <f t="shared" si="48"/>
        <v>--</v>
      </c>
      <c r="AZ88" s="5" t="str">
        <f t="shared" si="49"/>
        <v/>
      </c>
      <c r="BA88" s="5" t="str">
        <f t="shared" si="50"/>
        <v/>
      </c>
      <c r="BB88" s="5" t="str">
        <f t="shared" si="51"/>
        <v>--</v>
      </c>
      <c r="BC88" s="5" t="str">
        <f t="shared" si="52"/>
        <v/>
      </c>
      <c r="BD88" s="5" t="str">
        <f t="shared" si="53"/>
        <v/>
      </c>
      <c r="BE88" s="5" t="str">
        <f t="shared" si="54"/>
        <v>--</v>
      </c>
      <c r="BF88" s="5" t="str">
        <f t="shared" si="55"/>
        <v/>
      </c>
      <c r="BG88" s="5" t="str">
        <f t="shared" si="56"/>
        <v/>
      </c>
      <c r="BH88" s="5" t="str">
        <f t="shared" si="57"/>
        <v>--</v>
      </c>
      <c r="BI88" s="5" t="str">
        <f t="shared" si="58"/>
        <v/>
      </c>
      <c r="BJ88" s="5" t="str">
        <f t="shared" si="59"/>
        <v/>
      </c>
    </row>
    <row r="89" spans="1:62" x14ac:dyDescent="0.2">
      <c r="A89" s="4" t="str">
        <f>F!A89</f>
        <v>Trichloorethanen (som)</v>
      </c>
      <c r="B89" s="5" t="str">
        <f>IF(ISNUMBER(F!E89)=FALSE,"--",IF(F!E89=0,"--",F!E89))</f>
        <v>--</v>
      </c>
      <c r="C89" s="5" t="str">
        <f>IF(B89="--","",F!F89)</f>
        <v/>
      </c>
      <c r="D89" s="5" t="str">
        <f>IF(ISNUMBER(F!G89)=FALSE,"--",IF(F!G89=0,"--",F!G89))</f>
        <v>--</v>
      </c>
      <c r="E89" s="5" t="str">
        <f>IF(D89="--","",F!H89)</f>
        <v/>
      </c>
      <c r="F89" s="5" t="str">
        <f>IF(ISNUMBER(F!I89)=FALSE,"--",IF(F!I89=0,"--",F!I89))</f>
        <v>--</v>
      </c>
      <c r="G89" s="5" t="str">
        <f>IF(F89="--","",F!J89)</f>
        <v/>
      </c>
      <c r="H89" s="5" t="str">
        <f>IF(ISNUMBER(F!K89)=FALSE,"--",IF(F!K89=0,"--",F!K89))</f>
        <v>--</v>
      </c>
      <c r="I89" s="5" t="str">
        <f>IF(H89="--","",F!L89)</f>
        <v/>
      </c>
      <c r="J89" s="5" t="str">
        <f>IF(ISNUMBER(F!M89)=FALSE,"--",IF(F!M89=0,"--",F!M89))</f>
        <v>--</v>
      </c>
      <c r="K89" s="5" t="str">
        <f>IF(J89="--","",F!N89)</f>
        <v/>
      </c>
      <c r="L89" s="5" t="str">
        <f>IF(ISNUMBER(F!O89)=FALSE,"--",IF(F!O89=0,"--",F!O89))</f>
        <v>--</v>
      </c>
      <c r="M89" s="5" t="str">
        <f>IF(L89="--","",F!P89)</f>
        <v/>
      </c>
      <c r="P89" s="4" t="str">
        <f>IFERROR(IF(AND(VLOOKUP(F!B89,E!$B$1:$AK$300,17,FALSE)&lt;&gt;1000000000,VLOOKUP(F!B89,E!$B$1:$AK$300,18,FALSE)&lt;&gt;1000000000),"toetsen",IF(AND(VLOOKUP(F!B89,E!$B$1:$AK$300,17,FALSE)=1000000000,VLOOKUP(F!B89,E!$B$1:$AK$300,18,FALSE)&lt;&gt;1000000000),"toetsen alleen sgw",IF(AND(VLOOKUP(F!B89,E!$B$1:$AK$300,17,FALSE)&lt;&gt;1000000000,VLOOKUP(F!B89,E!$B$1:$AK$300,18,FALSE)=1000000000),"toetsen alleen vw","niet toetsen"))),"")</f>
        <v/>
      </c>
      <c r="R89" s="4" t="str">
        <f>F!BJ89</f>
        <v/>
      </c>
      <c r="S89" s="4" t="str">
        <f>IF($P89="toetsen",toetsen(F!$B89,R89),IF($P89="toetsen alleen sgw",toetsen_alleen_SGW(F!$B89,R89),IF($P89="toetsen alleen vw",toetsen_alleen_vw(F!$B89,R89),"")))</f>
        <v/>
      </c>
      <c r="T89" s="4" t="str">
        <f>F!BM89</f>
        <v/>
      </c>
      <c r="U89" s="4" t="str">
        <f>IF($P89="toetsen",toetsen(F!$B89,T89),IF($P89="toetsen alleen sgw",toetsen_alleen_SGW(F!$B89,T89),IF($P89="toetsen alleen vw",toetsen_alleen_vw(F!$B89,T89),"")))</f>
        <v/>
      </c>
      <c r="V89" s="4" t="str">
        <f>F!BP89</f>
        <v/>
      </c>
      <c r="W89" s="4" t="str">
        <f>IF($P89="toetsen",toetsen(F!$B89,V89),IF($P89="toetsen alleen sgw",toetsen_alleen_SGW(F!$B89,V89),IF($P89="toetsen alleen vw",toetsen_alleen_vw(F!$B89,V89),"")))</f>
        <v/>
      </c>
      <c r="X89" s="4" t="str">
        <f>F!BS89</f>
        <v/>
      </c>
      <c r="Y89" s="4" t="str">
        <f>IF($P89="toetsen",toetsen(F!$B89,X89),IF($P89="toetsen alleen sgw",toetsen_alleen_SGW(F!$B89,X89),IF($P89="toetsen alleen vw",toetsen_alleen_vw(F!$B89,X89),"")))</f>
        <v/>
      </c>
      <c r="Z89" s="4" t="str">
        <f>F!BV89</f>
        <v/>
      </c>
      <c r="AA89" s="4" t="str">
        <f>IF($P89="toetsen",toetsen(F!$B89,Z89),IF($P89="toetsen alleen sgw",toetsen_alleen_SGW(F!$B89,Z89),IF($P89="toetsen alleen vw",toetsen_alleen_vw(F!$B89,Z89),"")))</f>
        <v/>
      </c>
      <c r="AB89" s="4" t="str">
        <f>F!BY89</f>
        <v/>
      </c>
      <c r="AC89" s="4" t="str">
        <f>IF($P89="toetsen",toetsen(F!$B89,AB89),IF($P89="toetsen alleen sgw",toetsen_alleen_SGW(F!$B89,AB89),IF($P89="toetsen alleen vw",toetsen_alleen_vw(F!$B89,AB89),"")))</f>
        <v/>
      </c>
      <c r="AD89" s="5"/>
      <c r="AE89" s="5" t="str">
        <f t="shared" si="30"/>
        <v>--</v>
      </c>
      <c r="AF89" s="5" t="str">
        <f t="shared" si="31"/>
        <v/>
      </c>
      <c r="AG89" s="5" t="str">
        <f t="shared" si="32"/>
        <v>--</v>
      </c>
      <c r="AH89" s="5" t="str">
        <f t="shared" si="33"/>
        <v/>
      </c>
      <c r="AI89" s="5" t="str">
        <f t="shared" si="34"/>
        <v>--</v>
      </c>
      <c r="AJ89" s="5" t="str">
        <f t="shared" si="35"/>
        <v/>
      </c>
      <c r="AK89" s="5" t="str">
        <f t="shared" si="36"/>
        <v>--</v>
      </c>
      <c r="AL89" s="5" t="str">
        <f t="shared" si="37"/>
        <v/>
      </c>
      <c r="AM89" s="5" t="str">
        <f t="shared" si="38"/>
        <v>--</v>
      </c>
      <c r="AN89" s="5" t="str">
        <f t="shared" si="39"/>
        <v/>
      </c>
      <c r="AO89" s="5" t="str">
        <f t="shared" si="40"/>
        <v>--</v>
      </c>
      <c r="AP89" s="5" t="str">
        <f t="shared" si="41"/>
        <v/>
      </c>
      <c r="AS89" s="5" t="str">
        <f t="shared" si="42"/>
        <v>--</v>
      </c>
      <c r="AT89" s="5" t="str">
        <f t="shared" si="43"/>
        <v/>
      </c>
      <c r="AU89" s="5" t="str">
        <f t="shared" si="44"/>
        <v/>
      </c>
      <c r="AV89" s="5" t="str">
        <f t="shared" si="45"/>
        <v>--</v>
      </c>
      <c r="AW89" s="5" t="str">
        <f t="shared" si="46"/>
        <v/>
      </c>
      <c r="AX89" s="5" t="str">
        <f t="shared" si="47"/>
        <v/>
      </c>
      <c r="AY89" s="5" t="str">
        <f t="shared" si="48"/>
        <v>--</v>
      </c>
      <c r="AZ89" s="5" t="str">
        <f t="shared" si="49"/>
        <v/>
      </c>
      <c r="BA89" s="5" t="str">
        <f t="shared" si="50"/>
        <v/>
      </c>
      <c r="BB89" s="5" t="str">
        <f t="shared" si="51"/>
        <v>--</v>
      </c>
      <c r="BC89" s="5" t="str">
        <f t="shared" si="52"/>
        <v/>
      </c>
      <c r="BD89" s="5" t="str">
        <f t="shared" si="53"/>
        <v/>
      </c>
      <c r="BE89" s="5" t="str">
        <f t="shared" si="54"/>
        <v>--</v>
      </c>
      <c r="BF89" s="5" t="str">
        <f t="shared" si="55"/>
        <v/>
      </c>
      <c r="BG89" s="5" t="str">
        <f t="shared" si="56"/>
        <v/>
      </c>
      <c r="BH89" s="5" t="str">
        <f t="shared" si="57"/>
        <v>--</v>
      </c>
      <c r="BI89" s="5" t="str">
        <f t="shared" si="58"/>
        <v/>
      </c>
      <c r="BJ89" s="5" t="str">
        <f t="shared" si="59"/>
        <v/>
      </c>
    </row>
    <row r="90" spans="1:62" x14ac:dyDescent="0.2">
      <c r="A90" s="4" t="str">
        <f>F!A90</f>
        <v>Trichlooretheen (tri)</v>
      </c>
      <c r="B90" s="5">
        <f>IF(ISNUMBER(F!E90)=FALSE,"--",IF(F!E90=0,"--",F!E90))</f>
        <v>0.2</v>
      </c>
      <c r="C90" s="5" t="str">
        <f>IF(B90="--","",F!F90)</f>
        <v>&lt;</v>
      </c>
      <c r="D90" s="5">
        <f>IF(ISNUMBER(F!G90)=FALSE,"--",IF(F!G90=0,"--",F!G90))</f>
        <v>0.2</v>
      </c>
      <c r="E90" s="5" t="str">
        <f>IF(D90="--","",F!H90)</f>
        <v>&lt;</v>
      </c>
      <c r="F90" s="5" t="str">
        <f>IF(ISNUMBER(F!I90)=FALSE,"--",IF(F!I90=0,"--",F!I90))</f>
        <v>--</v>
      </c>
      <c r="G90" s="5" t="str">
        <f>IF(F90="--","",F!J90)</f>
        <v/>
      </c>
      <c r="H90" s="5" t="str">
        <f>IF(ISNUMBER(F!K90)=FALSE,"--",IF(F!K90=0,"--",F!K90))</f>
        <v>--</v>
      </c>
      <c r="I90" s="5" t="str">
        <f>IF(H90="--","",F!L90)</f>
        <v/>
      </c>
      <c r="J90" s="5" t="str">
        <f>IF(ISNUMBER(F!M90)=FALSE,"--",IF(F!M90=0,"--",F!M90))</f>
        <v>--</v>
      </c>
      <c r="K90" s="5" t="str">
        <f>IF(J90="--","",F!N90)</f>
        <v/>
      </c>
      <c r="L90" s="5" t="str">
        <f>IF(ISNUMBER(F!O90)=FALSE,"--",IF(F!O90=0,"--",F!O90))</f>
        <v>--</v>
      </c>
      <c r="M90" s="5" t="str">
        <f>IF(L90="--","",F!P90)</f>
        <v/>
      </c>
      <c r="P90" s="4" t="str">
        <f>IFERROR(IF(AND(VLOOKUP(F!B90,E!$B$1:$AK$300,17,FALSE)&lt;&gt;1000000000,VLOOKUP(F!B90,E!$B$1:$AK$300,18,FALSE)&lt;&gt;1000000000),"toetsen",IF(AND(VLOOKUP(F!B90,E!$B$1:$AK$300,17,FALSE)=1000000000,VLOOKUP(F!B90,E!$B$1:$AK$300,18,FALSE)&lt;&gt;1000000000),"toetsen alleen sgw",IF(AND(VLOOKUP(F!B90,E!$B$1:$AK$300,17,FALSE)&lt;&gt;1000000000,VLOOKUP(F!B90,E!$B$1:$AK$300,18,FALSE)=1000000000),"toetsen alleen vw","niet toetsen"))),"")</f>
        <v>toetsen alleen sgw</v>
      </c>
      <c r="R90" s="4">
        <f>F!BJ90</f>
        <v>-1</v>
      </c>
      <c r="S90" s="4" t="str">
        <f>IF($P90="toetsen",toetsen(F!$B90,R90),IF($P90="toetsen alleen sgw",toetsen_alleen_SGW(F!$B90,R90),IF($P90="toetsen alleen vw",toetsen_alleen_vw(F!$B90,R90),"")))</f>
        <v>-</v>
      </c>
      <c r="T90" s="4">
        <f>F!BM90</f>
        <v>-1</v>
      </c>
      <c r="U90" s="4" t="str">
        <f>IF($P90="toetsen",toetsen(F!$B90,T90),IF($P90="toetsen alleen sgw",toetsen_alleen_SGW(F!$B90,T90),IF($P90="toetsen alleen vw",toetsen_alleen_vw(F!$B90,T90),"")))</f>
        <v>-</v>
      </c>
      <c r="V90" s="4">
        <f>F!BP90</f>
        <v>-1</v>
      </c>
      <c r="W90" s="4" t="str">
        <f>IF($P90="toetsen",toetsen(F!$B90,V90),IF($P90="toetsen alleen sgw",toetsen_alleen_SGW(F!$B90,V90),IF($P90="toetsen alleen vw",toetsen_alleen_vw(F!$B90,V90),"")))</f>
        <v>-</v>
      </c>
      <c r="X90" s="4">
        <f>F!BS90</f>
        <v>-1</v>
      </c>
      <c r="Y90" s="4" t="str">
        <f>IF($P90="toetsen",toetsen(F!$B90,X90),IF($P90="toetsen alleen sgw",toetsen_alleen_SGW(F!$B90,X90),IF($P90="toetsen alleen vw",toetsen_alleen_vw(F!$B90,X90),"")))</f>
        <v>-</v>
      </c>
      <c r="Z90" s="4">
        <f>F!BV90</f>
        <v>-1</v>
      </c>
      <c r="AA90" s="4" t="str">
        <f>IF($P90="toetsen",toetsen(F!$B90,Z90),IF($P90="toetsen alleen sgw",toetsen_alleen_SGW(F!$B90,Z90),IF($P90="toetsen alleen vw",toetsen_alleen_vw(F!$B90,Z90),"")))</f>
        <v>-</v>
      </c>
      <c r="AB90" s="4">
        <f>F!BY90</f>
        <v>-1</v>
      </c>
      <c r="AC90" s="4" t="str">
        <f>IF($P90="toetsen",toetsen(F!$B90,AB90),IF($P90="toetsen alleen sgw",toetsen_alleen_SGW(F!$B90,AB90),IF($P90="toetsen alleen vw",toetsen_alleen_vw(F!$B90,AB90),"")))</f>
        <v>-</v>
      </c>
      <c r="AD90" s="5"/>
      <c r="AE90" s="5" t="str">
        <f t="shared" si="30"/>
        <v>0,20</v>
      </c>
      <c r="AF90" s="5" t="str">
        <f t="shared" si="31"/>
        <v>&lt;</v>
      </c>
      <c r="AG90" s="5" t="str">
        <f t="shared" si="32"/>
        <v>0,20</v>
      </c>
      <c r="AH90" s="5" t="str">
        <f t="shared" si="33"/>
        <v>&lt;</v>
      </c>
      <c r="AI90" s="5" t="str">
        <f t="shared" si="34"/>
        <v>--</v>
      </c>
      <c r="AJ90" s="5" t="str">
        <f t="shared" si="35"/>
        <v/>
      </c>
      <c r="AK90" s="5" t="str">
        <f t="shared" si="36"/>
        <v>--</v>
      </c>
      <c r="AL90" s="5" t="str">
        <f t="shared" si="37"/>
        <v/>
      </c>
      <c r="AM90" s="5" t="str">
        <f t="shared" si="38"/>
        <v>--</v>
      </c>
      <c r="AN90" s="5" t="str">
        <f t="shared" si="39"/>
        <v/>
      </c>
      <c r="AO90" s="5" t="str">
        <f t="shared" si="40"/>
        <v>--</v>
      </c>
      <c r="AP90" s="5" t="str">
        <f t="shared" si="41"/>
        <v/>
      </c>
      <c r="AS90" s="5" t="str">
        <f t="shared" si="42"/>
        <v>0,20</v>
      </c>
      <c r="AT90" s="5" t="str">
        <f t="shared" si="43"/>
        <v>&lt;</v>
      </c>
      <c r="AU90" s="5" t="str">
        <f t="shared" si="44"/>
        <v>-</v>
      </c>
      <c r="AV90" s="5" t="str">
        <f t="shared" si="45"/>
        <v>0,20</v>
      </c>
      <c r="AW90" s="5" t="str">
        <f t="shared" si="46"/>
        <v>&lt;</v>
      </c>
      <c r="AX90" s="5" t="str">
        <f t="shared" si="47"/>
        <v>-</v>
      </c>
      <c r="AY90" s="5" t="str">
        <f t="shared" si="48"/>
        <v>--</v>
      </c>
      <c r="AZ90" s="5" t="str">
        <f t="shared" si="49"/>
        <v/>
      </c>
      <c r="BA90" s="5" t="str">
        <f t="shared" si="50"/>
        <v/>
      </c>
      <c r="BB90" s="5" t="str">
        <f t="shared" si="51"/>
        <v>--</v>
      </c>
      <c r="BC90" s="5" t="str">
        <f t="shared" si="52"/>
        <v/>
      </c>
      <c r="BD90" s="5" t="str">
        <f t="shared" si="53"/>
        <v/>
      </c>
      <c r="BE90" s="5" t="str">
        <f t="shared" si="54"/>
        <v>--</v>
      </c>
      <c r="BF90" s="5" t="str">
        <f t="shared" si="55"/>
        <v/>
      </c>
      <c r="BG90" s="5" t="str">
        <f t="shared" si="56"/>
        <v/>
      </c>
      <c r="BH90" s="5" t="str">
        <f t="shared" si="57"/>
        <v>--</v>
      </c>
      <c r="BI90" s="5" t="str">
        <f t="shared" si="58"/>
        <v/>
      </c>
      <c r="BJ90" s="5" t="str">
        <f t="shared" si="59"/>
        <v/>
      </c>
    </row>
    <row r="91" spans="1:62" x14ac:dyDescent="0.2">
      <c r="A91" s="4" t="str">
        <f>F!A91</f>
        <v>Tetrachloormethaan (tetra)</v>
      </c>
      <c r="B91" s="5">
        <f>IF(ISNUMBER(F!E91)=FALSE,"--",IF(F!E91=0,"--",F!E91))</f>
        <v>0.1</v>
      </c>
      <c r="C91" s="5" t="str">
        <f>IF(B91="--","",F!F91)</f>
        <v>&lt;</v>
      </c>
      <c r="D91" s="5">
        <f>IF(ISNUMBER(F!G91)=FALSE,"--",IF(F!G91=0,"--",F!G91))</f>
        <v>0.1</v>
      </c>
      <c r="E91" s="5" t="str">
        <f>IF(D91="--","",F!H91)</f>
        <v>&lt;</v>
      </c>
      <c r="F91" s="5" t="str">
        <f>IF(ISNUMBER(F!I91)=FALSE,"--",IF(F!I91=0,"--",F!I91))</f>
        <v>--</v>
      </c>
      <c r="G91" s="5" t="str">
        <f>IF(F91="--","",F!J91)</f>
        <v/>
      </c>
      <c r="H91" s="5" t="str">
        <f>IF(ISNUMBER(F!K91)=FALSE,"--",IF(F!K91=0,"--",F!K91))</f>
        <v>--</v>
      </c>
      <c r="I91" s="5" t="str">
        <f>IF(H91="--","",F!L91)</f>
        <v/>
      </c>
      <c r="J91" s="5" t="str">
        <f>IF(ISNUMBER(F!M91)=FALSE,"--",IF(F!M91=0,"--",F!M91))</f>
        <v>--</v>
      </c>
      <c r="K91" s="5" t="str">
        <f>IF(J91="--","",F!N91)</f>
        <v/>
      </c>
      <c r="L91" s="5" t="str">
        <f>IF(ISNUMBER(F!O91)=FALSE,"--",IF(F!O91=0,"--",F!O91))</f>
        <v>--</v>
      </c>
      <c r="M91" s="5" t="str">
        <f>IF(L91="--","",F!P91)</f>
        <v/>
      </c>
      <c r="P91" s="4" t="str">
        <f>IFERROR(IF(AND(VLOOKUP(F!B91,E!$B$1:$AK$300,17,FALSE)&lt;&gt;1000000000,VLOOKUP(F!B91,E!$B$1:$AK$300,18,FALSE)&lt;&gt;1000000000),"toetsen",IF(AND(VLOOKUP(F!B91,E!$B$1:$AK$300,17,FALSE)=1000000000,VLOOKUP(F!B91,E!$B$1:$AK$300,18,FALSE)&lt;&gt;1000000000),"toetsen alleen sgw",IF(AND(VLOOKUP(F!B91,E!$B$1:$AK$300,17,FALSE)&lt;&gt;1000000000,VLOOKUP(F!B91,E!$B$1:$AK$300,18,FALSE)=1000000000),"toetsen alleen vw","niet toetsen"))),"")</f>
        <v>toetsen alleen sgw</v>
      </c>
      <c r="R91" s="4">
        <f>F!BJ91</f>
        <v>-1</v>
      </c>
      <c r="S91" s="4" t="str">
        <f>IF($P91="toetsen",toetsen(F!$B91,R91),IF($P91="toetsen alleen sgw",toetsen_alleen_SGW(F!$B91,R91),IF($P91="toetsen alleen vw",toetsen_alleen_vw(F!$B91,R91),"")))</f>
        <v>-</v>
      </c>
      <c r="T91" s="4">
        <f>F!BM91</f>
        <v>-1</v>
      </c>
      <c r="U91" s="4" t="str">
        <f>IF($P91="toetsen",toetsen(F!$B91,T91),IF($P91="toetsen alleen sgw",toetsen_alleen_SGW(F!$B91,T91),IF($P91="toetsen alleen vw",toetsen_alleen_vw(F!$B91,T91),"")))</f>
        <v>-</v>
      </c>
      <c r="V91" s="4">
        <f>F!BP91</f>
        <v>-1</v>
      </c>
      <c r="W91" s="4" t="str">
        <f>IF($P91="toetsen",toetsen(F!$B91,V91),IF($P91="toetsen alleen sgw",toetsen_alleen_SGW(F!$B91,V91),IF($P91="toetsen alleen vw",toetsen_alleen_vw(F!$B91,V91),"")))</f>
        <v>-</v>
      </c>
      <c r="X91" s="4">
        <f>F!BS91</f>
        <v>-1</v>
      </c>
      <c r="Y91" s="4" t="str">
        <f>IF($P91="toetsen",toetsen(F!$B91,X91),IF($P91="toetsen alleen sgw",toetsen_alleen_SGW(F!$B91,X91),IF($P91="toetsen alleen vw",toetsen_alleen_vw(F!$B91,X91),"")))</f>
        <v>-</v>
      </c>
      <c r="Z91" s="4">
        <f>F!BV91</f>
        <v>-1</v>
      </c>
      <c r="AA91" s="4" t="str">
        <f>IF($P91="toetsen",toetsen(F!$B91,Z91),IF($P91="toetsen alleen sgw",toetsen_alleen_SGW(F!$B91,Z91),IF($P91="toetsen alleen vw",toetsen_alleen_vw(F!$B91,Z91),"")))</f>
        <v>-</v>
      </c>
      <c r="AB91" s="4">
        <f>F!BY91</f>
        <v>-1</v>
      </c>
      <c r="AC91" s="4" t="str">
        <f>IF($P91="toetsen",toetsen(F!$B91,AB91),IF($P91="toetsen alleen sgw",toetsen_alleen_SGW(F!$B91,AB91),IF($P91="toetsen alleen vw",toetsen_alleen_vw(F!$B91,AB91),"")))</f>
        <v>-</v>
      </c>
      <c r="AD91" s="5"/>
      <c r="AE91" s="5" t="str">
        <f t="shared" si="30"/>
        <v>0,10</v>
      </c>
      <c r="AF91" s="5" t="str">
        <f t="shared" si="31"/>
        <v>&lt;</v>
      </c>
      <c r="AG91" s="5" t="str">
        <f t="shared" si="32"/>
        <v>0,10</v>
      </c>
      <c r="AH91" s="5" t="str">
        <f t="shared" si="33"/>
        <v>&lt;</v>
      </c>
      <c r="AI91" s="5" t="str">
        <f t="shared" si="34"/>
        <v>--</v>
      </c>
      <c r="AJ91" s="5" t="str">
        <f t="shared" si="35"/>
        <v/>
      </c>
      <c r="AK91" s="5" t="str">
        <f t="shared" si="36"/>
        <v>--</v>
      </c>
      <c r="AL91" s="5" t="str">
        <f t="shared" si="37"/>
        <v/>
      </c>
      <c r="AM91" s="5" t="str">
        <f t="shared" si="38"/>
        <v>--</v>
      </c>
      <c r="AN91" s="5" t="str">
        <f t="shared" si="39"/>
        <v/>
      </c>
      <c r="AO91" s="5" t="str">
        <f t="shared" si="40"/>
        <v>--</v>
      </c>
      <c r="AP91" s="5" t="str">
        <f t="shared" si="41"/>
        <v/>
      </c>
      <c r="AS91" s="5" t="str">
        <f t="shared" si="42"/>
        <v>0,10</v>
      </c>
      <c r="AT91" s="5" t="str">
        <f t="shared" si="43"/>
        <v>&lt;</v>
      </c>
      <c r="AU91" s="5" t="str">
        <f t="shared" si="44"/>
        <v>-</v>
      </c>
      <c r="AV91" s="5" t="str">
        <f t="shared" si="45"/>
        <v>0,10</v>
      </c>
      <c r="AW91" s="5" t="str">
        <f t="shared" si="46"/>
        <v>&lt;</v>
      </c>
      <c r="AX91" s="5" t="str">
        <f t="shared" si="47"/>
        <v>-</v>
      </c>
      <c r="AY91" s="5" t="str">
        <f t="shared" si="48"/>
        <v>--</v>
      </c>
      <c r="AZ91" s="5" t="str">
        <f t="shared" si="49"/>
        <v/>
      </c>
      <c r="BA91" s="5" t="str">
        <f t="shared" si="50"/>
        <v/>
      </c>
      <c r="BB91" s="5" t="str">
        <f t="shared" si="51"/>
        <v>--</v>
      </c>
      <c r="BC91" s="5" t="str">
        <f t="shared" si="52"/>
        <v/>
      </c>
      <c r="BD91" s="5" t="str">
        <f t="shared" si="53"/>
        <v/>
      </c>
      <c r="BE91" s="5" t="str">
        <f t="shared" si="54"/>
        <v>--</v>
      </c>
      <c r="BF91" s="5" t="str">
        <f t="shared" si="55"/>
        <v/>
      </c>
      <c r="BG91" s="5" t="str">
        <f t="shared" si="56"/>
        <v/>
      </c>
      <c r="BH91" s="5" t="str">
        <f t="shared" si="57"/>
        <v>--</v>
      </c>
      <c r="BI91" s="5" t="str">
        <f t="shared" si="58"/>
        <v/>
      </c>
      <c r="BJ91" s="5" t="str">
        <f t="shared" si="59"/>
        <v/>
      </c>
    </row>
    <row r="92" spans="1:62" x14ac:dyDescent="0.2">
      <c r="A92" s="4" t="str">
        <f>F!A92</f>
        <v>Tetrachlooretheen (per)</v>
      </c>
      <c r="B92" s="5">
        <f>IF(ISNUMBER(F!E92)=FALSE,"--",IF(F!E92=0,"--",F!E92))</f>
        <v>0.1</v>
      </c>
      <c r="C92" s="5" t="str">
        <f>IF(B92="--","",F!F92)</f>
        <v>&lt;</v>
      </c>
      <c r="D92" s="5">
        <f>IF(ISNUMBER(F!G92)=FALSE,"--",IF(F!G92=0,"--",F!G92))</f>
        <v>0.1</v>
      </c>
      <c r="E92" s="5" t="str">
        <f>IF(D92="--","",F!H92)</f>
        <v>&lt;</v>
      </c>
      <c r="F92" s="5" t="str">
        <f>IF(ISNUMBER(F!I92)=FALSE,"--",IF(F!I92=0,"--",F!I92))</f>
        <v>--</v>
      </c>
      <c r="G92" s="5" t="str">
        <f>IF(F92="--","",F!J92)</f>
        <v/>
      </c>
      <c r="H92" s="5" t="str">
        <f>IF(ISNUMBER(F!K92)=FALSE,"--",IF(F!K92=0,"--",F!K92))</f>
        <v>--</v>
      </c>
      <c r="I92" s="5" t="str">
        <f>IF(H92="--","",F!L92)</f>
        <v/>
      </c>
      <c r="J92" s="5" t="str">
        <f>IF(ISNUMBER(F!M92)=FALSE,"--",IF(F!M92=0,"--",F!M92))</f>
        <v>--</v>
      </c>
      <c r="K92" s="5" t="str">
        <f>IF(J92="--","",F!N92)</f>
        <v/>
      </c>
      <c r="L92" s="5" t="str">
        <f>IF(ISNUMBER(F!O92)=FALSE,"--",IF(F!O92=0,"--",F!O92))</f>
        <v>--</v>
      </c>
      <c r="M92" s="5" t="str">
        <f>IF(L92="--","",F!P92)</f>
        <v/>
      </c>
      <c r="P92" s="4" t="str">
        <f>IFERROR(IF(AND(VLOOKUP(F!B92,E!$B$1:$AK$300,17,FALSE)&lt;&gt;1000000000,VLOOKUP(F!B92,E!$B$1:$AK$300,18,FALSE)&lt;&gt;1000000000),"toetsen",IF(AND(VLOOKUP(F!B92,E!$B$1:$AK$300,17,FALSE)=1000000000,VLOOKUP(F!B92,E!$B$1:$AK$300,18,FALSE)&lt;&gt;1000000000),"toetsen alleen sgw",IF(AND(VLOOKUP(F!B92,E!$B$1:$AK$300,17,FALSE)&lt;&gt;1000000000,VLOOKUP(F!B92,E!$B$1:$AK$300,18,FALSE)=1000000000),"toetsen alleen vw","niet toetsen"))),"")</f>
        <v>toetsen alleen sgw</v>
      </c>
      <c r="R92" s="4">
        <f>F!BJ92</f>
        <v>-1</v>
      </c>
      <c r="S92" s="4" t="str">
        <f>IF($P92="toetsen",toetsen(F!$B92,R92),IF($P92="toetsen alleen sgw",toetsen_alleen_SGW(F!$B92,R92),IF($P92="toetsen alleen vw",toetsen_alleen_vw(F!$B92,R92),"")))</f>
        <v>-</v>
      </c>
      <c r="T92" s="4">
        <f>F!BM92</f>
        <v>-1</v>
      </c>
      <c r="U92" s="4" t="str">
        <f>IF($P92="toetsen",toetsen(F!$B92,T92),IF($P92="toetsen alleen sgw",toetsen_alleen_SGW(F!$B92,T92),IF($P92="toetsen alleen vw",toetsen_alleen_vw(F!$B92,T92),"")))</f>
        <v>-</v>
      </c>
      <c r="V92" s="4">
        <f>F!BP92</f>
        <v>-1</v>
      </c>
      <c r="W92" s="4" t="str">
        <f>IF($P92="toetsen",toetsen(F!$B92,V92),IF($P92="toetsen alleen sgw",toetsen_alleen_SGW(F!$B92,V92),IF($P92="toetsen alleen vw",toetsen_alleen_vw(F!$B92,V92),"")))</f>
        <v>-</v>
      </c>
      <c r="X92" s="4">
        <f>F!BS92</f>
        <v>-1</v>
      </c>
      <c r="Y92" s="4" t="str">
        <f>IF($P92="toetsen",toetsen(F!$B92,X92),IF($P92="toetsen alleen sgw",toetsen_alleen_SGW(F!$B92,X92),IF($P92="toetsen alleen vw",toetsen_alleen_vw(F!$B92,X92),"")))</f>
        <v>-</v>
      </c>
      <c r="Z92" s="4">
        <f>F!BV92</f>
        <v>-1</v>
      </c>
      <c r="AA92" s="4" t="str">
        <f>IF($P92="toetsen",toetsen(F!$B92,Z92),IF($P92="toetsen alleen sgw",toetsen_alleen_SGW(F!$B92,Z92),IF($P92="toetsen alleen vw",toetsen_alleen_vw(F!$B92,Z92),"")))</f>
        <v>-</v>
      </c>
      <c r="AB92" s="4">
        <f>F!BY92</f>
        <v>-1</v>
      </c>
      <c r="AC92" s="4" t="str">
        <f>IF($P92="toetsen",toetsen(F!$B92,AB92),IF($P92="toetsen alleen sgw",toetsen_alleen_SGW(F!$B92,AB92),IF($P92="toetsen alleen vw",toetsen_alleen_vw(F!$B92,AB92),"")))</f>
        <v>-</v>
      </c>
      <c r="AD92" s="5"/>
      <c r="AE92" s="5" t="str">
        <f t="shared" si="30"/>
        <v>0,10</v>
      </c>
      <c r="AF92" s="5" t="str">
        <f t="shared" si="31"/>
        <v>&lt;</v>
      </c>
      <c r="AG92" s="5" t="str">
        <f t="shared" si="32"/>
        <v>0,10</v>
      </c>
      <c r="AH92" s="5" t="str">
        <f t="shared" si="33"/>
        <v>&lt;</v>
      </c>
      <c r="AI92" s="5" t="str">
        <f t="shared" si="34"/>
        <v>--</v>
      </c>
      <c r="AJ92" s="5" t="str">
        <f t="shared" si="35"/>
        <v/>
      </c>
      <c r="AK92" s="5" t="str">
        <f t="shared" si="36"/>
        <v>--</v>
      </c>
      <c r="AL92" s="5" t="str">
        <f t="shared" si="37"/>
        <v/>
      </c>
      <c r="AM92" s="5" t="str">
        <f t="shared" si="38"/>
        <v>--</v>
      </c>
      <c r="AN92" s="5" t="str">
        <f t="shared" si="39"/>
        <v/>
      </c>
      <c r="AO92" s="5" t="str">
        <f t="shared" si="40"/>
        <v>--</v>
      </c>
      <c r="AP92" s="5" t="str">
        <f t="shared" si="41"/>
        <v/>
      </c>
      <c r="AS92" s="5" t="str">
        <f t="shared" si="42"/>
        <v>0,10</v>
      </c>
      <c r="AT92" s="5" t="str">
        <f t="shared" si="43"/>
        <v>&lt;</v>
      </c>
      <c r="AU92" s="5" t="str">
        <f t="shared" si="44"/>
        <v>-</v>
      </c>
      <c r="AV92" s="5" t="str">
        <f t="shared" si="45"/>
        <v>0,10</v>
      </c>
      <c r="AW92" s="5" t="str">
        <f t="shared" si="46"/>
        <v>&lt;</v>
      </c>
      <c r="AX92" s="5" t="str">
        <f t="shared" si="47"/>
        <v>-</v>
      </c>
      <c r="AY92" s="5" t="str">
        <f t="shared" si="48"/>
        <v>--</v>
      </c>
      <c r="AZ92" s="5" t="str">
        <f t="shared" si="49"/>
        <v/>
      </c>
      <c r="BA92" s="5" t="str">
        <f t="shared" si="50"/>
        <v/>
      </c>
      <c r="BB92" s="5" t="str">
        <f t="shared" si="51"/>
        <v>--</v>
      </c>
      <c r="BC92" s="5" t="str">
        <f t="shared" si="52"/>
        <v/>
      </c>
      <c r="BD92" s="5" t="str">
        <f t="shared" si="53"/>
        <v/>
      </c>
      <c r="BE92" s="5" t="str">
        <f t="shared" si="54"/>
        <v>--</v>
      </c>
      <c r="BF92" s="5" t="str">
        <f t="shared" si="55"/>
        <v/>
      </c>
      <c r="BG92" s="5" t="str">
        <f t="shared" si="56"/>
        <v/>
      </c>
      <c r="BH92" s="5" t="str">
        <f t="shared" si="57"/>
        <v>--</v>
      </c>
      <c r="BI92" s="5" t="str">
        <f t="shared" si="58"/>
        <v/>
      </c>
      <c r="BJ92" s="5" t="str">
        <f t="shared" si="59"/>
        <v/>
      </c>
    </row>
    <row r="93" spans="1:62" x14ac:dyDescent="0.2">
      <c r="A93" s="4" t="str">
        <f>F!A93</f>
        <v>Broomchloormethaan</v>
      </c>
      <c r="B93" s="5" t="str">
        <f>IF(ISNUMBER(F!E93)=FALSE,"--",IF(F!E93=0,"--",F!E93))</f>
        <v>--</v>
      </c>
      <c r="C93" s="5" t="str">
        <f>IF(B93="--","",F!F93)</f>
        <v/>
      </c>
      <c r="D93" s="5" t="str">
        <f>IF(ISNUMBER(F!G93)=FALSE,"--",IF(F!G93=0,"--",F!G93))</f>
        <v>--</v>
      </c>
      <c r="E93" s="5" t="str">
        <f>IF(D93="--","",F!H93)</f>
        <v/>
      </c>
      <c r="F93" s="5" t="str">
        <f>IF(ISNUMBER(F!I93)=FALSE,"--",IF(F!I93=0,"--",F!I93))</f>
        <v>--</v>
      </c>
      <c r="G93" s="5" t="str">
        <f>IF(F93="--","",F!J93)</f>
        <v/>
      </c>
      <c r="H93" s="5" t="str">
        <f>IF(ISNUMBER(F!K93)=FALSE,"--",IF(F!K93=0,"--",F!K93))</f>
        <v>--</v>
      </c>
      <c r="I93" s="5" t="str">
        <f>IF(H93="--","",F!L93)</f>
        <v/>
      </c>
      <c r="J93" s="5" t="str">
        <f>IF(ISNUMBER(F!M93)=FALSE,"--",IF(F!M93=0,"--",F!M93))</f>
        <v>--</v>
      </c>
      <c r="K93" s="5" t="str">
        <f>IF(J93="--","",F!N93)</f>
        <v/>
      </c>
      <c r="L93" s="5" t="str">
        <f>IF(ISNUMBER(F!O93)=FALSE,"--",IF(F!O93=0,"--",F!O93))</f>
        <v>--</v>
      </c>
      <c r="M93" s="5" t="str">
        <f>IF(L93="--","",F!P93)</f>
        <v/>
      </c>
      <c r="P93" s="4" t="str">
        <f>IFERROR(IF(AND(VLOOKUP(F!B93,E!$B$1:$AK$300,17,FALSE)&lt;&gt;1000000000,VLOOKUP(F!B93,E!$B$1:$AK$300,18,FALSE)&lt;&gt;1000000000),"toetsen",IF(AND(VLOOKUP(F!B93,E!$B$1:$AK$300,17,FALSE)=1000000000,VLOOKUP(F!B93,E!$B$1:$AK$300,18,FALSE)&lt;&gt;1000000000),"toetsen alleen sgw",IF(AND(VLOOKUP(F!B93,E!$B$1:$AK$300,17,FALSE)&lt;&gt;1000000000,VLOOKUP(F!B93,E!$B$1:$AK$300,18,FALSE)=1000000000),"toetsen alleen vw","niet toetsen"))),"")</f>
        <v/>
      </c>
      <c r="R93" s="4" t="str">
        <f>F!BJ93</f>
        <v/>
      </c>
      <c r="S93" s="4" t="str">
        <f>IF($P93="toetsen",toetsen(F!$B93,R93),IF($P93="toetsen alleen sgw",toetsen_alleen_SGW(F!$B93,R93),IF($P93="toetsen alleen vw",toetsen_alleen_vw(F!$B93,R93),"")))</f>
        <v/>
      </c>
      <c r="T93" s="4" t="str">
        <f>F!BM93</f>
        <v/>
      </c>
      <c r="U93" s="4" t="str">
        <f>IF($P93="toetsen",toetsen(F!$B93,T93),IF($P93="toetsen alleen sgw",toetsen_alleen_SGW(F!$B93,T93),IF($P93="toetsen alleen vw",toetsen_alleen_vw(F!$B93,T93),"")))</f>
        <v/>
      </c>
      <c r="V93" s="4" t="str">
        <f>F!BP93</f>
        <v/>
      </c>
      <c r="W93" s="4" t="str">
        <f>IF($P93="toetsen",toetsen(F!$B93,V93),IF($P93="toetsen alleen sgw",toetsen_alleen_SGW(F!$B93,V93),IF($P93="toetsen alleen vw",toetsen_alleen_vw(F!$B93,V93),"")))</f>
        <v/>
      </c>
      <c r="X93" s="4" t="str">
        <f>F!BS93</f>
        <v/>
      </c>
      <c r="Y93" s="4" t="str">
        <f>IF($P93="toetsen",toetsen(F!$B93,X93),IF($P93="toetsen alleen sgw",toetsen_alleen_SGW(F!$B93,X93),IF($P93="toetsen alleen vw",toetsen_alleen_vw(F!$B93,X93),"")))</f>
        <v/>
      </c>
      <c r="Z93" s="4" t="str">
        <f>F!BV93</f>
        <v/>
      </c>
      <c r="AA93" s="4" t="str">
        <f>IF($P93="toetsen",toetsen(F!$B93,Z93),IF($P93="toetsen alleen sgw",toetsen_alleen_SGW(F!$B93,Z93),IF($P93="toetsen alleen vw",toetsen_alleen_vw(F!$B93,Z93),"")))</f>
        <v/>
      </c>
      <c r="AB93" s="4" t="str">
        <f>F!BY93</f>
        <v/>
      </c>
      <c r="AC93" s="4" t="str">
        <f>IF($P93="toetsen",toetsen(F!$B93,AB93),IF($P93="toetsen alleen sgw",toetsen_alleen_SGW(F!$B93,AB93),IF($P93="toetsen alleen vw",toetsen_alleen_vw(F!$B93,AB93),"")))</f>
        <v/>
      </c>
      <c r="AD93" s="5"/>
      <c r="AE93" s="5" t="str">
        <f t="shared" si="30"/>
        <v>--</v>
      </c>
      <c r="AF93" s="5" t="str">
        <f t="shared" si="31"/>
        <v/>
      </c>
      <c r="AG93" s="5" t="str">
        <f t="shared" si="32"/>
        <v>--</v>
      </c>
      <c r="AH93" s="5" t="str">
        <f t="shared" si="33"/>
        <v/>
      </c>
      <c r="AI93" s="5" t="str">
        <f t="shared" si="34"/>
        <v>--</v>
      </c>
      <c r="AJ93" s="5" t="str">
        <f t="shared" si="35"/>
        <v/>
      </c>
      <c r="AK93" s="5" t="str">
        <f t="shared" si="36"/>
        <v>--</v>
      </c>
      <c r="AL93" s="5" t="str">
        <f t="shared" si="37"/>
        <v/>
      </c>
      <c r="AM93" s="5" t="str">
        <f t="shared" si="38"/>
        <v>--</v>
      </c>
      <c r="AN93" s="5" t="str">
        <f t="shared" si="39"/>
        <v/>
      </c>
      <c r="AO93" s="5" t="str">
        <f t="shared" si="40"/>
        <v>--</v>
      </c>
      <c r="AP93" s="5" t="str">
        <f t="shared" si="41"/>
        <v/>
      </c>
      <c r="AS93" s="5" t="str">
        <f t="shared" si="42"/>
        <v>--</v>
      </c>
      <c r="AT93" s="5" t="str">
        <f t="shared" si="43"/>
        <v/>
      </c>
      <c r="AU93" s="5" t="str">
        <f t="shared" si="44"/>
        <v/>
      </c>
      <c r="AV93" s="5" t="str">
        <f t="shared" si="45"/>
        <v>--</v>
      </c>
      <c r="AW93" s="5" t="str">
        <f t="shared" si="46"/>
        <v/>
      </c>
      <c r="AX93" s="5" t="str">
        <f t="shared" si="47"/>
        <v/>
      </c>
      <c r="AY93" s="5" t="str">
        <f t="shared" si="48"/>
        <v>--</v>
      </c>
      <c r="AZ93" s="5" t="str">
        <f t="shared" si="49"/>
        <v/>
      </c>
      <c r="BA93" s="5" t="str">
        <f t="shared" si="50"/>
        <v/>
      </c>
      <c r="BB93" s="5" t="str">
        <f t="shared" si="51"/>
        <v>--</v>
      </c>
      <c r="BC93" s="5" t="str">
        <f t="shared" si="52"/>
        <v/>
      </c>
      <c r="BD93" s="5" t="str">
        <f t="shared" si="53"/>
        <v/>
      </c>
      <c r="BE93" s="5" t="str">
        <f t="shared" si="54"/>
        <v>--</v>
      </c>
      <c r="BF93" s="5" t="str">
        <f t="shared" si="55"/>
        <v/>
      </c>
      <c r="BG93" s="5" t="str">
        <f t="shared" si="56"/>
        <v/>
      </c>
      <c r="BH93" s="5" t="str">
        <f t="shared" si="57"/>
        <v>--</v>
      </c>
      <c r="BI93" s="5" t="str">
        <f t="shared" si="58"/>
        <v/>
      </c>
      <c r="BJ93" s="5" t="str">
        <f t="shared" si="59"/>
        <v/>
      </c>
    </row>
    <row r="94" spans="1:62" x14ac:dyDescent="0.2">
      <c r="A94" s="4" t="str">
        <f>F!A94</f>
        <v>Broomdichloormethaan</v>
      </c>
      <c r="B94" s="5" t="str">
        <f>IF(ISNUMBER(F!E94)=FALSE,"--",IF(F!E94=0,"--",F!E94))</f>
        <v>--</v>
      </c>
      <c r="C94" s="5" t="str">
        <f>IF(B94="--","",F!F94)</f>
        <v/>
      </c>
      <c r="D94" s="5" t="str">
        <f>IF(ISNUMBER(F!G94)=FALSE,"--",IF(F!G94=0,"--",F!G94))</f>
        <v>--</v>
      </c>
      <c r="E94" s="5" t="str">
        <f>IF(D94="--","",F!H94)</f>
        <v/>
      </c>
      <c r="F94" s="5" t="str">
        <f>IF(ISNUMBER(F!I94)=FALSE,"--",IF(F!I94=0,"--",F!I94))</f>
        <v>--</v>
      </c>
      <c r="G94" s="5" t="str">
        <f>IF(F94="--","",F!J94)</f>
        <v/>
      </c>
      <c r="H94" s="5" t="str">
        <f>IF(ISNUMBER(F!K94)=FALSE,"--",IF(F!K94=0,"--",F!K94))</f>
        <v>--</v>
      </c>
      <c r="I94" s="5" t="str">
        <f>IF(H94="--","",F!L94)</f>
        <v/>
      </c>
      <c r="J94" s="5" t="str">
        <f>IF(ISNUMBER(F!M94)=FALSE,"--",IF(F!M94=0,"--",F!M94))</f>
        <v>--</v>
      </c>
      <c r="K94" s="5" t="str">
        <f>IF(J94="--","",F!N94)</f>
        <v/>
      </c>
      <c r="L94" s="5" t="str">
        <f>IF(ISNUMBER(F!O94)=FALSE,"--",IF(F!O94=0,"--",F!O94))</f>
        <v>--</v>
      </c>
      <c r="M94" s="5" t="str">
        <f>IF(L94="--","",F!P94)</f>
        <v/>
      </c>
      <c r="P94" s="4" t="str">
        <f>IFERROR(IF(AND(VLOOKUP(F!B94,E!$B$1:$AK$300,17,FALSE)&lt;&gt;1000000000,VLOOKUP(F!B94,E!$B$1:$AK$300,18,FALSE)&lt;&gt;1000000000),"toetsen",IF(AND(VLOOKUP(F!B94,E!$B$1:$AK$300,17,FALSE)=1000000000,VLOOKUP(F!B94,E!$B$1:$AK$300,18,FALSE)&lt;&gt;1000000000),"toetsen alleen sgw",IF(AND(VLOOKUP(F!B94,E!$B$1:$AK$300,17,FALSE)&lt;&gt;1000000000,VLOOKUP(F!B94,E!$B$1:$AK$300,18,FALSE)=1000000000),"toetsen alleen vw","niet toetsen"))),"")</f>
        <v/>
      </c>
      <c r="R94" s="4" t="str">
        <f>F!BJ94</f>
        <v/>
      </c>
      <c r="S94" s="4" t="str">
        <f>IF($P94="toetsen",toetsen(F!$B94,R94),IF($P94="toetsen alleen sgw",toetsen_alleen_SGW(F!$B94,R94),IF($P94="toetsen alleen vw",toetsen_alleen_vw(F!$B94,R94),"")))</f>
        <v/>
      </c>
      <c r="T94" s="4" t="str">
        <f>F!BM94</f>
        <v/>
      </c>
      <c r="U94" s="4" t="str">
        <f>IF($P94="toetsen",toetsen(F!$B94,T94),IF($P94="toetsen alleen sgw",toetsen_alleen_SGW(F!$B94,T94),IF($P94="toetsen alleen vw",toetsen_alleen_vw(F!$B94,T94),"")))</f>
        <v/>
      </c>
      <c r="V94" s="4" t="str">
        <f>F!BP94</f>
        <v/>
      </c>
      <c r="W94" s="4" t="str">
        <f>IF($P94="toetsen",toetsen(F!$B94,V94),IF($P94="toetsen alleen sgw",toetsen_alleen_SGW(F!$B94,V94),IF($P94="toetsen alleen vw",toetsen_alleen_vw(F!$B94,V94),"")))</f>
        <v/>
      </c>
      <c r="X94" s="4" t="str">
        <f>F!BS94</f>
        <v/>
      </c>
      <c r="Y94" s="4" t="str">
        <f>IF($P94="toetsen",toetsen(F!$B94,X94),IF($P94="toetsen alleen sgw",toetsen_alleen_SGW(F!$B94,X94),IF($P94="toetsen alleen vw",toetsen_alleen_vw(F!$B94,X94),"")))</f>
        <v/>
      </c>
      <c r="Z94" s="4" t="str">
        <f>F!BV94</f>
        <v/>
      </c>
      <c r="AA94" s="4" t="str">
        <f>IF($P94="toetsen",toetsen(F!$B94,Z94),IF($P94="toetsen alleen sgw",toetsen_alleen_SGW(F!$B94,Z94),IF($P94="toetsen alleen vw",toetsen_alleen_vw(F!$B94,Z94),"")))</f>
        <v/>
      </c>
      <c r="AB94" s="4" t="str">
        <f>F!BY94</f>
        <v/>
      </c>
      <c r="AC94" s="4" t="str">
        <f>IF($P94="toetsen",toetsen(F!$B94,AB94),IF($P94="toetsen alleen sgw",toetsen_alleen_SGW(F!$B94,AB94),IF($P94="toetsen alleen vw",toetsen_alleen_vw(F!$B94,AB94),"")))</f>
        <v/>
      </c>
      <c r="AD94" s="5"/>
      <c r="AE94" s="5" t="str">
        <f t="shared" si="30"/>
        <v>--</v>
      </c>
      <c r="AF94" s="5" t="str">
        <f t="shared" si="31"/>
        <v/>
      </c>
      <c r="AG94" s="5" t="str">
        <f t="shared" si="32"/>
        <v>--</v>
      </c>
      <c r="AH94" s="5" t="str">
        <f t="shared" si="33"/>
        <v/>
      </c>
      <c r="AI94" s="5" t="str">
        <f t="shared" si="34"/>
        <v>--</v>
      </c>
      <c r="AJ94" s="5" t="str">
        <f t="shared" si="35"/>
        <v/>
      </c>
      <c r="AK94" s="5" t="str">
        <f t="shared" si="36"/>
        <v>--</v>
      </c>
      <c r="AL94" s="5" t="str">
        <f t="shared" si="37"/>
        <v/>
      </c>
      <c r="AM94" s="5" t="str">
        <f t="shared" si="38"/>
        <v>--</v>
      </c>
      <c r="AN94" s="5" t="str">
        <f t="shared" si="39"/>
        <v/>
      </c>
      <c r="AO94" s="5" t="str">
        <f t="shared" si="40"/>
        <v>--</v>
      </c>
      <c r="AP94" s="5" t="str">
        <f t="shared" si="41"/>
        <v/>
      </c>
      <c r="AS94" s="5" t="str">
        <f t="shared" si="42"/>
        <v>--</v>
      </c>
      <c r="AT94" s="5" t="str">
        <f t="shared" si="43"/>
        <v/>
      </c>
      <c r="AU94" s="5" t="str">
        <f t="shared" si="44"/>
        <v/>
      </c>
      <c r="AV94" s="5" t="str">
        <f t="shared" si="45"/>
        <v>--</v>
      </c>
      <c r="AW94" s="5" t="str">
        <f t="shared" si="46"/>
        <v/>
      </c>
      <c r="AX94" s="5" t="str">
        <f t="shared" si="47"/>
        <v/>
      </c>
      <c r="AY94" s="5" t="str">
        <f t="shared" si="48"/>
        <v>--</v>
      </c>
      <c r="AZ94" s="5" t="str">
        <f t="shared" si="49"/>
        <v/>
      </c>
      <c r="BA94" s="5" t="str">
        <f t="shared" si="50"/>
        <v/>
      </c>
      <c r="BB94" s="5" t="str">
        <f t="shared" si="51"/>
        <v>--</v>
      </c>
      <c r="BC94" s="5" t="str">
        <f t="shared" si="52"/>
        <v/>
      </c>
      <c r="BD94" s="5" t="str">
        <f t="shared" si="53"/>
        <v/>
      </c>
      <c r="BE94" s="5" t="str">
        <f t="shared" si="54"/>
        <v>--</v>
      </c>
      <c r="BF94" s="5" t="str">
        <f t="shared" si="55"/>
        <v/>
      </c>
      <c r="BG94" s="5" t="str">
        <f t="shared" si="56"/>
        <v/>
      </c>
      <c r="BH94" s="5" t="str">
        <f t="shared" si="57"/>
        <v>--</v>
      </c>
      <c r="BI94" s="5" t="str">
        <f t="shared" si="58"/>
        <v/>
      </c>
      <c r="BJ94" s="5" t="str">
        <f t="shared" si="59"/>
        <v/>
      </c>
    </row>
    <row r="95" spans="1:62" x14ac:dyDescent="0.2">
      <c r="A95" s="4" t="str">
        <f>F!A95</f>
        <v>Dibroomchloormethaan</v>
      </c>
      <c r="B95" s="5" t="str">
        <f>IF(ISNUMBER(F!E95)=FALSE,"--",IF(F!E95=0,"--",F!E95))</f>
        <v>--</v>
      </c>
      <c r="C95" s="5" t="str">
        <f>IF(B95="--","",F!F95)</f>
        <v/>
      </c>
      <c r="D95" s="5" t="str">
        <f>IF(ISNUMBER(F!G95)=FALSE,"--",IF(F!G95=0,"--",F!G95))</f>
        <v>--</v>
      </c>
      <c r="E95" s="5" t="str">
        <f>IF(D95="--","",F!H95)</f>
        <v/>
      </c>
      <c r="F95" s="5" t="str">
        <f>IF(ISNUMBER(F!I95)=FALSE,"--",IF(F!I95=0,"--",F!I95))</f>
        <v>--</v>
      </c>
      <c r="G95" s="5" t="str">
        <f>IF(F95="--","",F!J95)</f>
        <v/>
      </c>
      <c r="H95" s="5" t="str">
        <f>IF(ISNUMBER(F!K95)=FALSE,"--",IF(F!K95=0,"--",F!K95))</f>
        <v>--</v>
      </c>
      <c r="I95" s="5" t="str">
        <f>IF(H95="--","",F!L95)</f>
        <v/>
      </c>
      <c r="J95" s="5" t="str">
        <f>IF(ISNUMBER(F!M95)=FALSE,"--",IF(F!M95=0,"--",F!M95))</f>
        <v>--</v>
      </c>
      <c r="K95" s="5" t="str">
        <f>IF(J95="--","",F!N95)</f>
        <v/>
      </c>
      <c r="L95" s="5" t="str">
        <f>IF(ISNUMBER(F!O95)=FALSE,"--",IF(F!O95=0,"--",F!O95))</f>
        <v>--</v>
      </c>
      <c r="M95" s="5" t="str">
        <f>IF(L95="--","",F!P95)</f>
        <v/>
      </c>
      <c r="P95" s="4" t="str">
        <f>IFERROR(IF(AND(VLOOKUP(F!B95,E!$B$1:$AK$300,17,FALSE)&lt;&gt;1000000000,VLOOKUP(F!B95,E!$B$1:$AK$300,18,FALSE)&lt;&gt;1000000000),"toetsen",IF(AND(VLOOKUP(F!B95,E!$B$1:$AK$300,17,FALSE)=1000000000,VLOOKUP(F!B95,E!$B$1:$AK$300,18,FALSE)&lt;&gt;1000000000),"toetsen alleen sgw",IF(AND(VLOOKUP(F!B95,E!$B$1:$AK$300,17,FALSE)&lt;&gt;1000000000,VLOOKUP(F!B95,E!$B$1:$AK$300,18,FALSE)=1000000000),"toetsen alleen vw","niet toetsen"))),"")</f>
        <v/>
      </c>
      <c r="R95" s="4" t="str">
        <f>F!BJ95</f>
        <v/>
      </c>
      <c r="S95" s="4" t="str">
        <f>IF($P95="toetsen",toetsen(F!$B95,R95),IF($P95="toetsen alleen sgw",toetsen_alleen_SGW(F!$B95,R95),IF($P95="toetsen alleen vw",toetsen_alleen_vw(F!$B95,R95),"")))</f>
        <v/>
      </c>
      <c r="T95" s="4" t="str">
        <f>F!BM95</f>
        <v/>
      </c>
      <c r="U95" s="4" t="str">
        <f>IF($P95="toetsen",toetsen(F!$B95,T95),IF($P95="toetsen alleen sgw",toetsen_alleen_SGW(F!$B95,T95),IF($P95="toetsen alleen vw",toetsen_alleen_vw(F!$B95,T95),"")))</f>
        <v/>
      </c>
      <c r="V95" s="4" t="str">
        <f>F!BP95</f>
        <v/>
      </c>
      <c r="W95" s="4" t="str">
        <f>IF($P95="toetsen",toetsen(F!$B95,V95),IF($P95="toetsen alleen sgw",toetsen_alleen_SGW(F!$B95,V95),IF($P95="toetsen alleen vw",toetsen_alleen_vw(F!$B95,V95),"")))</f>
        <v/>
      </c>
      <c r="X95" s="4" t="str">
        <f>F!BS95</f>
        <v/>
      </c>
      <c r="Y95" s="4" t="str">
        <f>IF($P95="toetsen",toetsen(F!$B95,X95),IF($P95="toetsen alleen sgw",toetsen_alleen_SGW(F!$B95,X95),IF($P95="toetsen alleen vw",toetsen_alleen_vw(F!$B95,X95),"")))</f>
        <v/>
      </c>
      <c r="Z95" s="4" t="str">
        <f>F!BV95</f>
        <v/>
      </c>
      <c r="AA95" s="4" t="str">
        <f>IF($P95="toetsen",toetsen(F!$B95,Z95),IF($P95="toetsen alleen sgw",toetsen_alleen_SGW(F!$B95,Z95),IF($P95="toetsen alleen vw",toetsen_alleen_vw(F!$B95,Z95),"")))</f>
        <v/>
      </c>
      <c r="AB95" s="4" t="str">
        <f>F!BY95</f>
        <v/>
      </c>
      <c r="AC95" s="4" t="str">
        <f>IF($P95="toetsen",toetsen(F!$B95,AB95),IF($P95="toetsen alleen sgw",toetsen_alleen_SGW(F!$B95,AB95),IF($P95="toetsen alleen vw",toetsen_alleen_vw(F!$B95,AB95),"")))</f>
        <v/>
      </c>
      <c r="AD95" s="5"/>
      <c r="AE95" s="5" t="str">
        <f t="shared" si="30"/>
        <v>--</v>
      </c>
      <c r="AF95" s="5" t="str">
        <f t="shared" si="31"/>
        <v/>
      </c>
      <c r="AG95" s="5" t="str">
        <f t="shared" si="32"/>
        <v>--</v>
      </c>
      <c r="AH95" s="5" t="str">
        <f t="shared" si="33"/>
        <v/>
      </c>
      <c r="AI95" s="5" t="str">
        <f t="shared" si="34"/>
        <v>--</v>
      </c>
      <c r="AJ95" s="5" t="str">
        <f t="shared" si="35"/>
        <v/>
      </c>
      <c r="AK95" s="5" t="str">
        <f t="shared" si="36"/>
        <v>--</v>
      </c>
      <c r="AL95" s="5" t="str">
        <f t="shared" si="37"/>
        <v/>
      </c>
      <c r="AM95" s="5" t="str">
        <f t="shared" si="38"/>
        <v>--</v>
      </c>
      <c r="AN95" s="5" t="str">
        <f t="shared" si="39"/>
        <v/>
      </c>
      <c r="AO95" s="5" t="str">
        <f t="shared" si="40"/>
        <v>--</v>
      </c>
      <c r="AP95" s="5" t="str">
        <f t="shared" si="41"/>
        <v/>
      </c>
      <c r="AS95" s="5" t="str">
        <f t="shared" si="42"/>
        <v>--</v>
      </c>
      <c r="AT95" s="5" t="str">
        <f t="shared" si="43"/>
        <v/>
      </c>
      <c r="AU95" s="5" t="str">
        <f t="shared" si="44"/>
        <v/>
      </c>
      <c r="AV95" s="5" t="str">
        <f t="shared" si="45"/>
        <v>--</v>
      </c>
      <c r="AW95" s="5" t="str">
        <f t="shared" si="46"/>
        <v/>
      </c>
      <c r="AX95" s="5" t="str">
        <f t="shared" si="47"/>
        <v/>
      </c>
      <c r="AY95" s="5" t="str">
        <f t="shared" si="48"/>
        <v>--</v>
      </c>
      <c r="AZ95" s="5" t="str">
        <f t="shared" si="49"/>
        <v/>
      </c>
      <c r="BA95" s="5" t="str">
        <f t="shared" si="50"/>
        <v/>
      </c>
      <c r="BB95" s="5" t="str">
        <f t="shared" si="51"/>
        <v>--</v>
      </c>
      <c r="BC95" s="5" t="str">
        <f t="shared" si="52"/>
        <v/>
      </c>
      <c r="BD95" s="5" t="str">
        <f t="shared" si="53"/>
        <v/>
      </c>
      <c r="BE95" s="5" t="str">
        <f t="shared" si="54"/>
        <v>--</v>
      </c>
      <c r="BF95" s="5" t="str">
        <f t="shared" si="55"/>
        <v/>
      </c>
      <c r="BG95" s="5" t="str">
        <f t="shared" si="56"/>
        <v/>
      </c>
      <c r="BH95" s="5" t="str">
        <f t="shared" si="57"/>
        <v>--</v>
      </c>
      <c r="BI95" s="5" t="str">
        <f t="shared" si="58"/>
        <v/>
      </c>
      <c r="BJ95" s="5" t="str">
        <f t="shared" si="59"/>
        <v/>
      </c>
    </row>
    <row r="96" spans="1:62" x14ac:dyDescent="0.2">
      <c r="A96" s="4" t="str">
        <f>F!A96</f>
        <v>Tribroommethaan</v>
      </c>
      <c r="B96" s="5">
        <f>IF(ISNUMBER(F!E96)=FALSE,"--",IF(F!E96=0,"--",F!E96))</f>
        <v>0.2</v>
      </c>
      <c r="C96" s="5" t="str">
        <f>IF(B96="--","",F!F96)</f>
        <v>&lt;</v>
      </c>
      <c r="D96" s="5">
        <f>IF(ISNUMBER(F!G96)=FALSE,"--",IF(F!G96=0,"--",F!G96))</f>
        <v>0.2</v>
      </c>
      <c r="E96" s="5" t="str">
        <f>IF(D96="--","",F!H96)</f>
        <v>&lt;</v>
      </c>
      <c r="F96" s="5" t="str">
        <f>IF(ISNUMBER(F!I96)=FALSE,"--",IF(F!I96=0,"--",F!I96))</f>
        <v>--</v>
      </c>
      <c r="G96" s="5" t="str">
        <f>IF(F96="--","",F!J96)</f>
        <v/>
      </c>
      <c r="H96" s="5" t="str">
        <f>IF(ISNUMBER(F!K96)=FALSE,"--",IF(F!K96=0,"--",F!K96))</f>
        <v>--</v>
      </c>
      <c r="I96" s="5" t="str">
        <f>IF(H96="--","",F!L96)</f>
        <v/>
      </c>
      <c r="J96" s="5" t="str">
        <f>IF(ISNUMBER(F!M96)=FALSE,"--",IF(F!M96=0,"--",F!M96))</f>
        <v>--</v>
      </c>
      <c r="K96" s="5" t="str">
        <f>IF(J96="--","",F!N96)</f>
        <v/>
      </c>
      <c r="L96" s="5" t="str">
        <f>IF(ISNUMBER(F!O96)=FALSE,"--",IF(F!O96=0,"--",F!O96))</f>
        <v>--</v>
      </c>
      <c r="M96" s="5" t="str">
        <f>IF(L96="--","",F!P96)</f>
        <v/>
      </c>
      <c r="P96" s="4" t="str">
        <f>IFERROR(IF(AND(VLOOKUP(F!B96,E!$B$1:$AK$300,17,FALSE)&lt;&gt;1000000000,VLOOKUP(F!B96,E!$B$1:$AK$300,18,FALSE)&lt;&gt;1000000000),"toetsen",IF(AND(VLOOKUP(F!B96,E!$B$1:$AK$300,17,FALSE)=1000000000,VLOOKUP(F!B96,E!$B$1:$AK$300,18,FALSE)&lt;&gt;1000000000),"toetsen alleen sgw",IF(AND(VLOOKUP(F!B96,E!$B$1:$AK$300,17,FALSE)&lt;&gt;1000000000,VLOOKUP(F!B96,E!$B$1:$AK$300,18,FALSE)=1000000000),"toetsen alleen vw","niet toetsen"))),"")</f>
        <v>toetsen alleen sgw</v>
      </c>
      <c r="R96" s="4">
        <f>F!BJ96</f>
        <v>-1</v>
      </c>
      <c r="S96" s="4" t="str">
        <f>IF($P96="toetsen",toetsen(F!$B96,R96),IF($P96="toetsen alleen sgw",toetsen_alleen_SGW(F!$B96,R96),IF($P96="toetsen alleen vw",toetsen_alleen_vw(F!$B96,R96),"")))</f>
        <v>-</v>
      </c>
      <c r="T96" s="4">
        <f>F!BM96</f>
        <v>-1</v>
      </c>
      <c r="U96" s="4" t="str">
        <f>IF($P96="toetsen",toetsen(F!$B96,T96),IF($P96="toetsen alleen sgw",toetsen_alleen_SGW(F!$B96,T96),IF($P96="toetsen alleen vw",toetsen_alleen_vw(F!$B96,T96),"")))</f>
        <v>-</v>
      </c>
      <c r="V96" s="4">
        <f>F!BP96</f>
        <v>-1</v>
      </c>
      <c r="W96" s="4" t="str">
        <f>IF($P96="toetsen",toetsen(F!$B96,V96),IF($P96="toetsen alleen sgw",toetsen_alleen_SGW(F!$B96,V96),IF($P96="toetsen alleen vw",toetsen_alleen_vw(F!$B96,V96),"")))</f>
        <v>-</v>
      </c>
      <c r="X96" s="4">
        <f>F!BS96</f>
        <v>-1</v>
      </c>
      <c r="Y96" s="4" t="str">
        <f>IF($P96="toetsen",toetsen(F!$B96,X96),IF($P96="toetsen alleen sgw",toetsen_alleen_SGW(F!$B96,X96),IF($P96="toetsen alleen vw",toetsen_alleen_vw(F!$B96,X96),"")))</f>
        <v>-</v>
      </c>
      <c r="Z96" s="4">
        <f>F!BV96</f>
        <v>-1</v>
      </c>
      <c r="AA96" s="4" t="str">
        <f>IF($P96="toetsen",toetsen(F!$B96,Z96),IF($P96="toetsen alleen sgw",toetsen_alleen_SGW(F!$B96,Z96),IF($P96="toetsen alleen vw",toetsen_alleen_vw(F!$B96,Z96),"")))</f>
        <v>-</v>
      </c>
      <c r="AB96" s="4">
        <f>F!BY96</f>
        <v>-1</v>
      </c>
      <c r="AC96" s="4" t="str">
        <f>IF($P96="toetsen",toetsen(F!$B96,AB96),IF($P96="toetsen alleen sgw",toetsen_alleen_SGW(F!$B96,AB96),IF($P96="toetsen alleen vw",toetsen_alleen_vw(F!$B96,AB96),"")))</f>
        <v>-</v>
      </c>
      <c r="AD96" s="5"/>
      <c r="AE96" s="5" t="str">
        <f t="shared" si="30"/>
        <v>0,20</v>
      </c>
      <c r="AF96" s="5" t="str">
        <f t="shared" si="31"/>
        <v>&lt;</v>
      </c>
      <c r="AG96" s="5" t="str">
        <f t="shared" si="32"/>
        <v>0,20</v>
      </c>
      <c r="AH96" s="5" t="str">
        <f t="shared" si="33"/>
        <v>&lt;</v>
      </c>
      <c r="AI96" s="5" t="str">
        <f t="shared" si="34"/>
        <v>--</v>
      </c>
      <c r="AJ96" s="5" t="str">
        <f t="shared" si="35"/>
        <v/>
      </c>
      <c r="AK96" s="5" t="str">
        <f t="shared" si="36"/>
        <v>--</v>
      </c>
      <c r="AL96" s="5" t="str">
        <f t="shared" si="37"/>
        <v/>
      </c>
      <c r="AM96" s="5" t="str">
        <f t="shared" si="38"/>
        <v>--</v>
      </c>
      <c r="AN96" s="5" t="str">
        <f t="shared" si="39"/>
        <v/>
      </c>
      <c r="AO96" s="5" t="str">
        <f t="shared" si="40"/>
        <v>--</v>
      </c>
      <c r="AP96" s="5" t="str">
        <f t="shared" si="41"/>
        <v/>
      </c>
      <c r="AS96" s="5" t="str">
        <f t="shared" si="42"/>
        <v>0,20</v>
      </c>
      <c r="AT96" s="5" t="str">
        <f t="shared" si="43"/>
        <v>&lt;</v>
      </c>
      <c r="AU96" s="5" t="str">
        <f t="shared" si="44"/>
        <v>-</v>
      </c>
      <c r="AV96" s="5" t="str">
        <f t="shared" si="45"/>
        <v>0,20</v>
      </c>
      <c r="AW96" s="5" t="str">
        <f t="shared" si="46"/>
        <v>&lt;</v>
      </c>
      <c r="AX96" s="5" t="str">
        <f t="shared" si="47"/>
        <v>-</v>
      </c>
      <c r="AY96" s="5" t="str">
        <f t="shared" si="48"/>
        <v>--</v>
      </c>
      <c r="AZ96" s="5" t="str">
        <f t="shared" si="49"/>
        <v/>
      </c>
      <c r="BA96" s="5" t="str">
        <f t="shared" si="50"/>
        <v/>
      </c>
      <c r="BB96" s="5" t="str">
        <f t="shared" si="51"/>
        <v>--</v>
      </c>
      <c r="BC96" s="5" t="str">
        <f t="shared" si="52"/>
        <v/>
      </c>
      <c r="BD96" s="5" t="str">
        <f t="shared" si="53"/>
        <v/>
      </c>
      <c r="BE96" s="5" t="str">
        <f t="shared" si="54"/>
        <v>--</v>
      </c>
      <c r="BF96" s="5" t="str">
        <f t="shared" si="55"/>
        <v/>
      </c>
      <c r="BG96" s="5" t="str">
        <f t="shared" si="56"/>
        <v/>
      </c>
      <c r="BH96" s="5" t="str">
        <f t="shared" si="57"/>
        <v>--</v>
      </c>
      <c r="BI96" s="5" t="str">
        <f t="shared" si="58"/>
        <v/>
      </c>
      <c r="BJ96" s="5" t="str">
        <f t="shared" si="59"/>
        <v/>
      </c>
    </row>
    <row r="97" spans="1:62" x14ac:dyDescent="0.2">
      <c r="A97" s="4" t="str">
        <f>F!A97</f>
        <v>1,2-Dibroommethaan</v>
      </c>
      <c r="B97" s="5" t="str">
        <f>IF(ISNUMBER(F!E97)=FALSE,"--",IF(F!E97=0,"--",F!E97))</f>
        <v>--</v>
      </c>
      <c r="C97" s="5" t="str">
        <f>IF(B97="--","",F!F97)</f>
        <v/>
      </c>
      <c r="D97" s="5" t="str">
        <f>IF(ISNUMBER(F!G97)=FALSE,"--",IF(F!G97=0,"--",F!G97))</f>
        <v>--</v>
      </c>
      <c r="E97" s="5" t="str">
        <f>IF(D97="--","",F!H97)</f>
        <v/>
      </c>
      <c r="F97" s="5" t="str">
        <f>IF(ISNUMBER(F!I97)=FALSE,"--",IF(F!I97=0,"--",F!I97))</f>
        <v>--</v>
      </c>
      <c r="G97" s="5" t="str">
        <f>IF(F97="--","",F!J97)</f>
        <v/>
      </c>
      <c r="H97" s="5" t="str">
        <f>IF(ISNUMBER(F!K97)=FALSE,"--",IF(F!K97=0,"--",F!K97))</f>
        <v>--</v>
      </c>
      <c r="I97" s="5" t="str">
        <f>IF(H97="--","",F!L97)</f>
        <v/>
      </c>
      <c r="J97" s="5" t="str">
        <f>IF(ISNUMBER(F!M97)=FALSE,"--",IF(F!M97=0,"--",F!M97))</f>
        <v>--</v>
      </c>
      <c r="K97" s="5" t="str">
        <f>IF(J97="--","",F!N97)</f>
        <v/>
      </c>
      <c r="L97" s="5" t="str">
        <f>IF(ISNUMBER(F!O97)=FALSE,"--",IF(F!O97=0,"--",F!O97))</f>
        <v>--</v>
      </c>
      <c r="M97" s="5" t="str">
        <f>IF(L97="--","",F!P97)</f>
        <v/>
      </c>
      <c r="P97" s="4" t="str">
        <f>IFERROR(IF(AND(VLOOKUP(F!B97,E!$B$1:$AK$300,17,FALSE)&lt;&gt;1000000000,VLOOKUP(F!B97,E!$B$1:$AK$300,18,FALSE)&lt;&gt;1000000000),"toetsen",IF(AND(VLOOKUP(F!B97,E!$B$1:$AK$300,17,FALSE)=1000000000,VLOOKUP(F!B97,E!$B$1:$AK$300,18,FALSE)&lt;&gt;1000000000),"toetsen alleen sgw",IF(AND(VLOOKUP(F!B97,E!$B$1:$AK$300,17,FALSE)&lt;&gt;1000000000,VLOOKUP(F!B97,E!$B$1:$AK$300,18,FALSE)=1000000000),"toetsen alleen vw","niet toetsen"))),"")</f>
        <v/>
      </c>
      <c r="R97" s="4" t="str">
        <f>F!BJ97</f>
        <v/>
      </c>
      <c r="S97" s="4" t="str">
        <f>IF($P97="toetsen",toetsen(F!$B97,R97),IF($P97="toetsen alleen sgw",toetsen_alleen_SGW(F!$B97,R97),IF($P97="toetsen alleen vw",toetsen_alleen_vw(F!$B97,R97),"")))</f>
        <v/>
      </c>
      <c r="T97" s="4" t="str">
        <f>F!BM97</f>
        <v/>
      </c>
      <c r="U97" s="4" t="str">
        <f>IF($P97="toetsen",toetsen(F!$B97,T97),IF($P97="toetsen alleen sgw",toetsen_alleen_SGW(F!$B97,T97),IF($P97="toetsen alleen vw",toetsen_alleen_vw(F!$B97,T97),"")))</f>
        <v/>
      </c>
      <c r="V97" s="4" t="str">
        <f>F!BP97</f>
        <v/>
      </c>
      <c r="W97" s="4" t="str">
        <f>IF($P97="toetsen",toetsen(F!$B97,V97),IF($P97="toetsen alleen sgw",toetsen_alleen_SGW(F!$B97,V97),IF($P97="toetsen alleen vw",toetsen_alleen_vw(F!$B97,V97),"")))</f>
        <v/>
      </c>
      <c r="X97" s="4" t="str">
        <f>F!BS97</f>
        <v/>
      </c>
      <c r="Y97" s="4" t="str">
        <f>IF($P97="toetsen",toetsen(F!$B97,X97),IF($P97="toetsen alleen sgw",toetsen_alleen_SGW(F!$B97,X97),IF($P97="toetsen alleen vw",toetsen_alleen_vw(F!$B97,X97),"")))</f>
        <v/>
      </c>
      <c r="Z97" s="4" t="str">
        <f>F!BV97</f>
        <v/>
      </c>
      <c r="AA97" s="4" t="str">
        <f>IF($P97="toetsen",toetsen(F!$B97,Z97),IF($P97="toetsen alleen sgw",toetsen_alleen_SGW(F!$B97,Z97),IF($P97="toetsen alleen vw",toetsen_alleen_vw(F!$B97,Z97),"")))</f>
        <v/>
      </c>
      <c r="AB97" s="4" t="str">
        <f>F!BY97</f>
        <v/>
      </c>
      <c r="AC97" s="4" t="str">
        <f>IF($P97="toetsen",toetsen(F!$B97,AB97),IF($P97="toetsen alleen sgw",toetsen_alleen_SGW(F!$B97,AB97),IF($P97="toetsen alleen vw",toetsen_alleen_vw(F!$B97,AB97),"")))</f>
        <v/>
      </c>
      <c r="AD97" s="5"/>
      <c r="AE97" s="5" t="str">
        <f t="shared" si="30"/>
        <v>--</v>
      </c>
      <c r="AF97" s="5" t="str">
        <f t="shared" si="31"/>
        <v/>
      </c>
      <c r="AG97" s="5" t="str">
        <f t="shared" si="32"/>
        <v>--</v>
      </c>
      <c r="AH97" s="5" t="str">
        <f t="shared" si="33"/>
        <v/>
      </c>
      <c r="AI97" s="5" t="str">
        <f t="shared" si="34"/>
        <v>--</v>
      </c>
      <c r="AJ97" s="5" t="str">
        <f t="shared" si="35"/>
        <v/>
      </c>
      <c r="AK97" s="5" t="str">
        <f t="shared" si="36"/>
        <v>--</v>
      </c>
      <c r="AL97" s="5" t="str">
        <f t="shared" si="37"/>
        <v/>
      </c>
      <c r="AM97" s="5" t="str">
        <f t="shared" si="38"/>
        <v>--</v>
      </c>
      <c r="AN97" s="5" t="str">
        <f t="shared" si="39"/>
        <v/>
      </c>
      <c r="AO97" s="5" t="str">
        <f t="shared" si="40"/>
        <v>--</v>
      </c>
      <c r="AP97" s="5" t="str">
        <f t="shared" si="41"/>
        <v/>
      </c>
      <c r="AS97" s="5" t="str">
        <f t="shared" si="42"/>
        <v>--</v>
      </c>
      <c r="AT97" s="5" t="str">
        <f t="shared" si="43"/>
        <v/>
      </c>
      <c r="AU97" s="5" t="str">
        <f t="shared" si="44"/>
        <v/>
      </c>
      <c r="AV97" s="5" t="str">
        <f t="shared" si="45"/>
        <v>--</v>
      </c>
      <c r="AW97" s="5" t="str">
        <f t="shared" si="46"/>
        <v/>
      </c>
      <c r="AX97" s="5" t="str">
        <f t="shared" si="47"/>
        <v/>
      </c>
      <c r="AY97" s="5" t="str">
        <f t="shared" si="48"/>
        <v>--</v>
      </c>
      <c r="AZ97" s="5" t="str">
        <f t="shared" si="49"/>
        <v/>
      </c>
      <c r="BA97" s="5" t="str">
        <f t="shared" si="50"/>
        <v/>
      </c>
      <c r="BB97" s="5" t="str">
        <f t="shared" si="51"/>
        <v>--</v>
      </c>
      <c r="BC97" s="5" t="str">
        <f t="shared" si="52"/>
        <v/>
      </c>
      <c r="BD97" s="5" t="str">
        <f t="shared" si="53"/>
        <v/>
      </c>
      <c r="BE97" s="5" t="str">
        <f t="shared" si="54"/>
        <v>--</v>
      </c>
      <c r="BF97" s="5" t="str">
        <f t="shared" si="55"/>
        <v/>
      </c>
      <c r="BG97" s="5" t="str">
        <f t="shared" si="56"/>
        <v/>
      </c>
      <c r="BH97" s="5" t="str">
        <f t="shared" si="57"/>
        <v>--</v>
      </c>
      <c r="BI97" s="5" t="str">
        <f t="shared" si="58"/>
        <v/>
      </c>
      <c r="BJ97" s="5" t="str">
        <f t="shared" si="59"/>
        <v/>
      </c>
    </row>
    <row r="98" spans="1:62" x14ac:dyDescent="0.2">
      <c r="A98" s="4" t="str">
        <f>F!A98</f>
        <v>Dibroommethaan</v>
      </c>
      <c r="B98" s="5" t="str">
        <f>IF(ISNUMBER(F!E98)=FALSE,"--",IF(F!E98=0,"--",F!E98))</f>
        <v>--</v>
      </c>
      <c r="C98" s="5" t="str">
        <f>IF(B98="--","",F!F98)</f>
        <v/>
      </c>
      <c r="D98" s="5" t="str">
        <f>IF(ISNUMBER(F!G98)=FALSE,"--",IF(F!G98=0,"--",F!G98))</f>
        <v>--</v>
      </c>
      <c r="E98" s="5" t="str">
        <f>IF(D98="--","",F!H98)</f>
        <v/>
      </c>
      <c r="F98" s="5" t="str">
        <f>IF(ISNUMBER(F!I98)=FALSE,"--",IF(F!I98=0,"--",F!I98))</f>
        <v>--</v>
      </c>
      <c r="G98" s="5" t="str">
        <f>IF(F98="--","",F!J98)</f>
        <v/>
      </c>
      <c r="H98" s="5" t="str">
        <f>IF(ISNUMBER(F!K98)=FALSE,"--",IF(F!K98=0,"--",F!K98))</f>
        <v>--</v>
      </c>
      <c r="I98" s="5" t="str">
        <f>IF(H98="--","",F!L98)</f>
        <v/>
      </c>
      <c r="J98" s="5" t="str">
        <f>IF(ISNUMBER(F!M98)=FALSE,"--",IF(F!M98=0,"--",F!M98))</f>
        <v>--</v>
      </c>
      <c r="K98" s="5" t="str">
        <f>IF(J98="--","",F!N98)</f>
        <v/>
      </c>
      <c r="L98" s="5" t="str">
        <f>IF(ISNUMBER(F!O98)=FALSE,"--",IF(F!O98=0,"--",F!O98))</f>
        <v>--</v>
      </c>
      <c r="M98" s="5" t="str">
        <f>IF(L98="--","",F!P98)</f>
        <v/>
      </c>
      <c r="P98" s="4" t="str">
        <f>IFERROR(IF(AND(VLOOKUP(F!B98,E!$B$1:$AK$300,17,FALSE)&lt;&gt;1000000000,VLOOKUP(F!B98,E!$B$1:$AK$300,18,FALSE)&lt;&gt;1000000000),"toetsen",IF(AND(VLOOKUP(F!B98,E!$B$1:$AK$300,17,FALSE)=1000000000,VLOOKUP(F!B98,E!$B$1:$AK$300,18,FALSE)&lt;&gt;1000000000),"toetsen alleen sgw",IF(AND(VLOOKUP(F!B98,E!$B$1:$AK$300,17,FALSE)&lt;&gt;1000000000,VLOOKUP(F!B98,E!$B$1:$AK$300,18,FALSE)=1000000000),"toetsen alleen vw","niet toetsen"))),"")</f>
        <v/>
      </c>
      <c r="R98" s="4" t="str">
        <f>F!BJ98</f>
        <v/>
      </c>
      <c r="S98" s="4" t="str">
        <f>IF($P98="toetsen",toetsen(F!$B98,R98),IF($P98="toetsen alleen sgw",toetsen_alleen_SGW(F!$B98,R98),IF($P98="toetsen alleen vw",toetsen_alleen_vw(F!$B98,R98),"")))</f>
        <v/>
      </c>
      <c r="T98" s="4" t="str">
        <f>F!BM98</f>
        <v/>
      </c>
      <c r="U98" s="4" t="str">
        <f>IF($P98="toetsen",toetsen(F!$B98,T98),IF($P98="toetsen alleen sgw",toetsen_alleen_SGW(F!$B98,T98),IF($P98="toetsen alleen vw",toetsen_alleen_vw(F!$B98,T98),"")))</f>
        <v/>
      </c>
      <c r="V98" s="4" t="str">
        <f>F!BP98</f>
        <v/>
      </c>
      <c r="W98" s="4" t="str">
        <f>IF($P98="toetsen",toetsen(F!$B98,V98),IF($P98="toetsen alleen sgw",toetsen_alleen_SGW(F!$B98,V98),IF($P98="toetsen alleen vw",toetsen_alleen_vw(F!$B98,V98),"")))</f>
        <v/>
      </c>
      <c r="X98" s="4" t="str">
        <f>F!BS98</f>
        <v/>
      </c>
      <c r="Y98" s="4" t="str">
        <f>IF($P98="toetsen",toetsen(F!$B98,X98),IF($P98="toetsen alleen sgw",toetsen_alleen_SGW(F!$B98,X98),IF($P98="toetsen alleen vw",toetsen_alleen_vw(F!$B98,X98),"")))</f>
        <v/>
      </c>
      <c r="Z98" s="4" t="str">
        <f>F!BV98</f>
        <v/>
      </c>
      <c r="AA98" s="4" t="str">
        <f>IF($P98="toetsen",toetsen(F!$B98,Z98),IF($P98="toetsen alleen sgw",toetsen_alleen_SGW(F!$B98,Z98),IF($P98="toetsen alleen vw",toetsen_alleen_vw(F!$B98,Z98),"")))</f>
        <v/>
      </c>
      <c r="AB98" s="4" t="str">
        <f>F!BY98</f>
        <v/>
      </c>
      <c r="AC98" s="4" t="str">
        <f>IF($P98="toetsen",toetsen(F!$B98,AB98),IF($P98="toetsen alleen sgw",toetsen_alleen_SGW(F!$B98,AB98),IF($P98="toetsen alleen vw",toetsen_alleen_vw(F!$B98,AB98),"")))</f>
        <v/>
      </c>
      <c r="AD98" s="5"/>
      <c r="AE98" s="5" t="str">
        <f t="shared" si="30"/>
        <v>--</v>
      </c>
      <c r="AF98" s="5" t="str">
        <f t="shared" si="31"/>
        <v/>
      </c>
      <c r="AG98" s="5" t="str">
        <f t="shared" si="32"/>
        <v>--</v>
      </c>
      <c r="AH98" s="5" t="str">
        <f t="shared" si="33"/>
        <v/>
      </c>
      <c r="AI98" s="5" t="str">
        <f t="shared" si="34"/>
        <v>--</v>
      </c>
      <c r="AJ98" s="5" t="str">
        <f t="shared" si="35"/>
        <v/>
      </c>
      <c r="AK98" s="5" t="str">
        <f t="shared" si="36"/>
        <v>--</v>
      </c>
      <c r="AL98" s="5" t="str">
        <f t="shared" si="37"/>
        <v/>
      </c>
      <c r="AM98" s="5" t="str">
        <f t="shared" si="38"/>
        <v>--</v>
      </c>
      <c r="AN98" s="5" t="str">
        <f t="shared" si="39"/>
        <v/>
      </c>
      <c r="AO98" s="5" t="str">
        <f t="shared" si="40"/>
        <v>--</v>
      </c>
      <c r="AP98" s="5" t="str">
        <f t="shared" si="41"/>
        <v/>
      </c>
      <c r="AS98" s="5" t="str">
        <f t="shared" si="42"/>
        <v>--</v>
      </c>
      <c r="AT98" s="5" t="str">
        <f t="shared" si="43"/>
        <v/>
      </c>
      <c r="AU98" s="5" t="str">
        <f t="shared" si="44"/>
        <v/>
      </c>
      <c r="AV98" s="5" t="str">
        <f t="shared" si="45"/>
        <v>--</v>
      </c>
      <c r="AW98" s="5" t="str">
        <f t="shared" si="46"/>
        <v/>
      </c>
      <c r="AX98" s="5" t="str">
        <f t="shared" si="47"/>
        <v/>
      </c>
      <c r="AY98" s="5" t="str">
        <f t="shared" si="48"/>
        <v>--</v>
      </c>
      <c r="AZ98" s="5" t="str">
        <f t="shared" si="49"/>
        <v/>
      </c>
      <c r="BA98" s="5" t="str">
        <f t="shared" si="50"/>
        <v/>
      </c>
      <c r="BB98" s="5" t="str">
        <f t="shared" si="51"/>
        <v>--</v>
      </c>
      <c r="BC98" s="5" t="str">
        <f t="shared" si="52"/>
        <v/>
      </c>
      <c r="BD98" s="5" t="str">
        <f t="shared" si="53"/>
        <v/>
      </c>
      <c r="BE98" s="5" t="str">
        <f t="shared" si="54"/>
        <v>--</v>
      </c>
      <c r="BF98" s="5" t="str">
        <f t="shared" si="55"/>
        <v/>
      </c>
      <c r="BG98" s="5" t="str">
        <f t="shared" si="56"/>
        <v/>
      </c>
      <c r="BH98" s="5" t="str">
        <f t="shared" si="57"/>
        <v>--</v>
      </c>
      <c r="BI98" s="5" t="str">
        <f t="shared" si="58"/>
        <v/>
      </c>
      <c r="BJ98" s="5" t="str">
        <f t="shared" si="59"/>
        <v/>
      </c>
    </row>
    <row r="99" spans="1:62" x14ac:dyDescent="0.2">
      <c r="A99" s="4" t="str">
        <f>F!A99</f>
        <v>Broombenzeen</v>
      </c>
      <c r="B99" s="5" t="str">
        <f>IF(ISNUMBER(F!E99)=FALSE,"--",IF(F!E99=0,"--",F!E99))</f>
        <v>--</v>
      </c>
      <c r="C99" s="5" t="str">
        <f>IF(B99="--","",F!F99)</f>
        <v/>
      </c>
      <c r="D99" s="5" t="str">
        <f>IF(ISNUMBER(F!G99)=FALSE,"--",IF(F!G99=0,"--",F!G99))</f>
        <v>--</v>
      </c>
      <c r="E99" s="5" t="str">
        <f>IF(D99="--","",F!H99)</f>
        <v/>
      </c>
      <c r="F99" s="5" t="str">
        <f>IF(ISNUMBER(F!I99)=FALSE,"--",IF(F!I99=0,"--",F!I99))</f>
        <v>--</v>
      </c>
      <c r="G99" s="5" t="str">
        <f>IF(F99="--","",F!J99)</f>
        <v/>
      </c>
      <c r="H99" s="5" t="str">
        <f>IF(ISNUMBER(F!K99)=FALSE,"--",IF(F!K99=0,"--",F!K99))</f>
        <v>--</v>
      </c>
      <c r="I99" s="5" t="str">
        <f>IF(H99="--","",F!L99)</f>
        <v/>
      </c>
      <c r="J99" s="5" t="str">
        <f>IF(ISNUMBER(F!M99)=FALSE,"--",IF(F!M99=0,"--",F!M99))</f>
        <v>--</v>
      </c>
      <c r="K99" s="5" t="str">
        <f>IF(J99="--","",F!N99)</f>
        <v/>
      </c>
      <c r="L99" s="5" t="str">
        <f>IF(ISNUMBER(F!O99)=FALSE,"--",IF(F!O99=0,"--",F!O99))</f>
        <v>--</v>
      </c>
      <c r="M99" s="5" t="str">
        <f>IF(L99="--","",F!P99)</f>
        <v/>
      </c>
      <c r="P99" s="4" t="str">
        <f>IFERROR(IF(AND(VLOOKUP(F!B99,E!$B$1:$AK$300,17,FALSE)&lt;&gt;1000000000,VLOOKUP(F!B99,E!$B$1:$AK$300,18,FALSE)&lt;&gt;1000000000),"toetsen",IF(AND(VLOOKUP(F!B99,E!$B$1:$AK$300,17,FALSE)=1000000000,VLOOKUP(F!B99,E!$B$1:$AK$300,18,FALSE)&lt;&gt;1000000000),"toetsen alleen sgw",IF(AND(VLOOKUP(F!B99,E!$B$1:$AK$300,17,FALSE)&lt;&gt;1000000000,VLOOKUP(F!B99,E!$B$1:$AK$300,18,FALSE)=1000000000),"toetsen alleen vw","niet toetsen"))),"")</f>
        <v/>
      </c>
      <c r="R99" s="4" t="str">
        <f>F!BJ99</f>
        <v/>
      </c>
      <c r="S99" s="4" t="str">
        <f>IF($P99="toetsen",toetsen(F!$B99,R99),IF($P99="toetsen alleen sgw",toetsen_alleen_SGW(F!$B99,R99),IF($P99="toetsen alleen vw",toetsen_alleen_vw(F!$B99,R99),"")))</f>
        <v/>
      </c>
      <c r="T99" s="4" t="str">
        <f>F!BM99</f>
        <v/>
      </c>
      <c r="U99" s="4" t="str">
        <f>IF($P99="toetsen",toetsen(F!$B99,T99),IF($P99="toetsen alleen sgw",toetsen_alleen_SGW(F!$B99,T99),IF($P99="toetsen alleen vw",toetsen_alleen_vw(F!$B99,T99),"")))</f>
        <v/>
      </c>
      <c r="V99" s="4" t="str">
        <f>F!BP99</f>
        <v/>
      </c>
      <c r="W99" s="4" t="str">
        <f>IF($P99="toetsen",toetsen(F!$B99,V99),IF($P99="toetsen alleen sgw",toetsen_alleen_SGW(F!$B99,V99),IF($P99="toetsen alleen vw",toetsen_alleen_vw(F!$B99,V99),"")))</f>
        <v/>
      </c>
      <c r="X99" s="4" t="str">
        <f>F!BS99</f>
        <v/>
      </c>
      <c r="Y99" s="4" t="str">
        <f>IF($P99="toetsen",toetsen(F!$B99,X99),IF($P99="toetsen alleen sgw",toetsen_alleen_SGW(F!$B99,X99),IF($P99="toetsen alleen vw",toetsen_alleen_vw(F!$B99,X99),"")))</f>
        <v/>
      </c>
      <c r="Z99" s="4" t="str">
        <f>F!BV99</f>
        <v/>
      </c>
      <c r="AA99" s="4" t="str">
        <f>IF($P99="toetsen",toetsen(F!$B99,Z99),IF($P99="toetsen alleen sgw",toetsen_alleen_SGW(F!$B99,Z99),IF($P99="toetsen alleen vw",toetsen_alleen_vw(F!$B99,Z99),"")))</f>
        <v/>
      </c>
      <c r="AB99" s="4" t="str">
        <f>F!BY99</f>
        <v/>
      </c>
      <c r="AC99" s="4" t="str">
        <f>IF($P99="toetsen",toetsen(F!$B99,AB99),IF($P99="toetsen alleen sgw",toetsen_alleen_SGW(F!$B99,AB99),IF($P99="toetsen alleen vw",toetsen_alleen_vw(F!$B99,AB99),"")))</f>
        <v/>
      </c>
      <c r="AD99" s="5"/>
      <c r="AE99" s="5" t="str">
        <f t="shared" si="30"/>
        <v>--</v>
      </c>
      <c r="AF99" s="5" t="str">
        <f t="shared" si="31"/>
        <v/>
      </c>
      <c r="AG99" s="5" t="str">
        <f t="shared" si="32"/>
        <v>--</v>
      </c>
      <c r="AH99" s="5" t="str">
        <f t="shared" si="33"/>
        <v/>
      </c>
      <c r="AI99" s="5" t="str">
        <f t="shared" si="34"/>
        <v>--</v>
      </c>
      <c r="AJ99" s="5" t="str">
        <f t="shared" si="35"/>
        <v/>
      </c>
      <c r="AK99" s="5" t="str">
        <f t="shared" si="36"/>
        <v>--</v>
      </c>
      <c r="AL99" s="5" t="str">
        <f t="shared" si="37"/>
        <v/>
      </c>
      <c r="AM99" s="5" t="str">
        <f t="shared" si="38"/>
        <v>--</v>
      </c>
      <c r="AN99" s="5" t="str">
        <f t="shared" si="39"/>
        <v/>
      </c>
      <c r="AO99" s="5" t="str">
        <f t="shared" si="40"/>
        <v>--</v>
      </c>
      <c r="AP99" s="5" t="str">
        <f t="shared" si="41"/>
        <v/>
      </c>
      <c r="AS99" s="5" t="str">
        <f t="shared" si="42"/>
        <v>--</v>
      </c>
      <c r="AT99" s="5" t="str">
        <f t="shared" si="43"/>
        <v/>
      </c>
      <c r="AU99" s="5" t="str">
        <f t="shared" si="44"/>
        <v/>
      </c>
      <c r="AV99" s="5" t="str">
        <f t="shared" si="45"/>
        <v>--</v>
      </c>
      <c r="AW99" s="5" t="str">
        <f t="shared" si="46"/>
        <v/>
      </c>
      <c r="AX99" s="5" t="str">
        <f t="shared" si="47"/>
        <v/>
      </c>
      <c r="AY99" s="5" t="str">
        <f t="shared" si="48"/>
        <v>--</v>
      </c>
      <c r="AZ99" s="5" t="str">
        <f t="shared" si="49"/>
        <v/>
      </c>
      <c r="BA99" s="5" t="str">
        <f t="shared" si="50"/>
        <v/>
      </c>
      <c r="BB99" s="5" t="str">
        <f t="shared" si="51"/>
        <v>--</v>
      </c>
      <c r="BC99" s="5" t="str">
        <f t="shared" si="52"/>
        <v/>
      </c>
      <c r="BD99" s="5" t="str">
        <f t="shared" si="53"/>
        <v/>
      </c>
      <c r="BE99" s="5" t="str">
        <f t="shared" si="54"/>
        <v>--</v>
      </c>
      <c r="BF99" s="5" t="str">
        <f t="shared" si="55"/>
        <v/>
      </c>
      <c r="BG99" s="5" t="str">
        <f t="shared" si="56"/>
        <v/>
      </c>
      <c r="BH99" s="5" t="str">
        <f t="shared" si="57"/>
        <v>--</v>
      </c>
      <c r="BI99" s="5" t="str">
        <f t="shared" si="58"/>
        <v/>
      </c>
      <c r="BJ99" s="5" t="str">
        <f t="shared" si="59"/>
        <v/>
      </c>
    </row>
    <row r="100" spans="1:62" x14ac:dyDescent="0.2">
      <c r="A100" s="4" t="str">
        <f>F!A100</f>
        <v>1,1,1,2-Tetrachloorethaan</v>
      </c>
      <c r="B100" s="5" t="str">
        <f>IF(ISNUMBER(F!E100)=FALSE,"--",IF(F!E100=0,"--",F!E100))</f>
        <v>--</v>
      </c>
      <c r="C100" s="5" t="str">
        <f>IF(B100="--","",F!F100)</f>
        <v/>
      </c>
      <c r="D100" s="5" t="str">
        <f>IF(ISNUMBER(F!G100)=FALSE,"--",IF(F!G100=0,"--",F!G100))</f>
        <v>--</v>
      </c>
      <c r="E100" s="5" t="str">
        <f>IF(D100="--","",F!H100)</f>
        <v/>
      </c>
      <c r="F100" s="5" t="str">
        <f>IF(ISNUMBER(F!I100)=FALSE,"--",IF(F!I100=0,"--",F!I100))</f>
        <v>--</v>
      </c>
      <c r="G100" s="5" t="str">
        <f>IF(F100="--","",F!J100)</f>
        <v/>
      </c>
      <c r="H100" s="5" t="str">
        <f>IF(ISNUMBER(F!K100)=FALSE,"--",IF(F!K100=0,"--",F!K100))</f>
        <v>--</v>
      </c>
      <c r="I100" s="5" t="str">
        <f>IF(H100="--","",F!L100)</f>
        <v/>
      </c>
      <c r="J100" s="5" t="str">
        <f>IF(ISNUMBER(F!M100)=FALSE,"--",IF(F!M100=0,"--",F!M100))</f>
        <v>--</v>
      </c>
      <c r="K100" s="5" t="str">
        <f>IF(J100="--","",F!N100)</f>
        <v/>
      </c>
      <c r="L100" s="5" t="str">
        <f>IF(ISNUMBER(F!O100)=FALSE,"--",IF(F!O100=0,"--",F!O100))</f>
        <v>--</v>
      </c>
      <c r="M100" s="5" t="str">
        <f>IF(L100="--","",F!P100)</f>
        <v/>
      </c>
      <c r="O100" s="13"/>
      <c r="P100" s="4" t="str">
        <f>IFERROR(IF(AND(VLOOKUP(F!B100,E!$B$1:$AK$300,17,FALSE)&lt;&gt;1000000000,VLOOKUP(F!B100,E!$B$1:$AK$300,18,FALSE)&lt;&gt;1000000000),"toetsen",IF(AND(VLOOKUP(F!B100,E!$B$1:$AK$300,17,FALSE)=1000000000,VLOOKUP(F!B100,E!$B$1:$AK$300,18,FALSE)&lt;&gt;1000000000),"toetsen alleen sgw",IF(AND(VLOOKUP(F!B100,E!$B$1:$AK$300,17,FALSE)&lt;&gt;1000000000,VLOOKUP(F!B100,E!$B$1:$AK$300,18,FALSE)=1000000000),"toetsen alleen vw","niet toetsen"))),"")</f>
        <v/>
      </c>
      <c r="R100" s="4" t="str">
        <f>F!BJ100</f>
        <v/>
      </c>
      <c r="S100" s="4" t="str">
        <f>IF($P100="toetsen",toetsen(F!$B100,R100),IF($P100="toetsen alleen sgw",toetsen_alleen_SGW(F!$B100,R100),IF($P100="toetsen alleen vw",toetsen_alleen_vw(F!$B100,R100),"")))</f>
        <v/>
      </c>
      <c r="T100" s="4" t="str">
        <f>F!BM100</f>
        <v/>
      </c>
      <c r="U100" s="4" t="str">
        <f>IF($P100="toetsen",toetsen(F!$B100,T100),IF($P100="toetsen alleen sgw",toetsen_alleen_SGW(F!$B100,T100),IF($P100="toetsen alleen vw",toetsen_alleen_vw(F!$B100,T100),"")))</f>
        <v/>
      </c>
      <c r="V100" s="4" t="str">
        <f>F!BP100</f>
        <v/>
      </c>
      <c r="W100" s="4" t="str">
        <f>IF($P100="toetsen",toetsen(F!$B100,V100),IF($P100="toetsen alleen sgw",toetsen_alleen_SGW(F!$B100,V100),IF($P100="toetsen alleen vw",toetsen_alleen_vw(F!$B100,V100),"")))</f>
        <v/>
      </c>
      <c r="X100" s="4" t="str">
        <f>F!BS100</f>
        <v/>
      </c>
      <c r="Y100" s="4" t="str">
        <f>IF($P100="toetsen",toetsen(F!$B100,X100),IF($P100="toetsen alleen sgw",toetsen_alleen_SGW(F!$B100,X100),IF($P100="toetsen alleen vw",toetsen_alleen_vw(F!$B100,X100),"")))</f>
        <v/>
      </c>
      <c r="Z100" s="4" t="str">
        <f>F!BV100</f>
        <v/>
      </c>
      <c r="AA100" s="4" t="str">
        <f>IF($P100="toetsen",toetsen(F!$B100,Z100),IF($P100="toetsen alleen sgw",toetsen_alleen_SGW(F!$B100,Z100),IF($P100="toetsen alleen vw",toetsen_alleen_vw(F!$B100,Z100),"")))</f>
        <v/>
      </c>
      <c r="AB100" s="4" t="str">
        <f>F!BY100</f>
        <v/>
      </c>
      <c r="AC100" s="4" t="str">
        <f>IF($P100="toetsen",toetsen(F!$B100,AB100),IF($P100="toetsen alleen sgw",toetsen_alleen_SGW(F!$B100,AB100),IF($P100="toetsen alleen vw",toetsen_alleen_vw(F!$B100,AB100),"")))</f>
        <v/>
      </c>
      <c r="AD100" s="5"/>
      <c r="AE100" s="5" t="str">
        <f t="shared" si="30"/>
        <v>--</v>
      </c>
      <c r="AF100" s="5" t="str">
        <f t="shared" si="31"/>
        <v/>
      </c>
      <c r="AG100" s="5" t="str">
        <f t="shared" si="32"/>
        <v>--</v>
      </c>
      <c r="AH100" s="5" t="str">
        <f t="shared" si="33"/>
        <v/>
      </c>
      <c r="AI100" s="5" t="str">
        <f t="shared" si="34"/>
        <v>--</v>
      </c>
      <c r="AJ100" s="5" t="str">
        <f t="shared" si="35"/>
        <v/>
      </c>
      <c r="AK100" s="5" t="str">
        <f t="shared" si="36"/>
        <v>--</v>
      </c>
      <c r="AL100" s="5" t="str">
        <f t="shared" si="37"/>
        <v/>
      </c>
      <c r="AM100" s="5" t="str">
        <f t="shared" si="38"/>
        <v>--</v>
      </c>
      <c r="AN100" s="5" t="str">
        <f t="shared" si="39"/>
        <v/>
      </c>
      <c r="AO100" s="5" t="str">
        <f t="shared" si="40"/>
        <v>--</v>
      </c>
      <c r="AP100" s="5" t="str">
        <f t="shared" si="41"/>
        <v/>
      </c>
      <c r="AS100" s="5" t="str">
        <f t="shared" si="42"/>
        <v>--</v>
      </c>
      <c r="AT100" s="5" t="str">
        <f t="shared" si="43"/>
        <v/>
      </c>
      <c r="AU100" s="5" t="str">
        <f t="shared" si="44"/>
        <v/>
      </c>
      <c r="AV100" s="5" t="str">
        <f t="shared" si="45"/>
        <v>--</v>
      </c>
      <c r="AW100" s="5" t="str">
        <f t="shared" si="46"/>
        <v/>
      </c>
      <c r="AX100" s="5" t="str">
        <f t="shared" si="47"/>
        <v/>
      </c>
      <c r="AY100" s="5" t="str">
        <f t="shared" si="48"/>
        <v>--</v>
      </c>
      <c r="AZ100" s="5" t="str">
        <f t="shared" si="49"/>
        <v/>
      </c>
      <c r="BA100" s="5" t="str">
        <f t="shared" si="50"/>
        <v/>
      </c>
      <c r="BB100" s="5" t="str">
        <f t="shared" si="51"/>
        <v>--</v>
      </c>
      <c r="BC100" s="5" t="str">
        <f t="shared" si="52"/>
        <v/>
      </c>
      <c r="BD100" s="5" t="str">
        <f t="shared" si="53"/>
        <v/>
      </c>
      <c r="BE100" s="5" t="str">
        <f t="shared" si="54"/>
        <v>--</v>
      </c>
      <c r="BF100" s="5" t="str">
        <f t="shared" si="55"/>
        <v/>
      </c>
      <c r="BG100" s="5" t="str">
        <f t="shared" si="56"/>
        <v/>
      </c>
      <c r="BH100" s="5" t="str">
        <f t="shared" si="57"/>
        <v>--</v>
      </c>
      <c r="BI100" s="5" t="str">
        <f t="shared" si="58"/>
        <v/>
      </c>
      <c r="BJ100" s="5" t="str">
        <f t="shared" si="59"/>
        <v/>
      </c>
    </row>
    <row r="101" spans="1:62" x14ac:dyDescent="0.2">
      <c r="A101" s="4" t="str">
        <f>F!A101</f>
        <v>1,1,2,2-Tetrachloorethaan</v>
      </c>
      <c r="B101" s="5" t="str">
        <f>IF(ISNUMBER(F!E101)=FALSE,"--",IF(F!E101=0,"--",F!E101))</f>
        <v>--</v>
      </c>
      <c r="C101" s="5" t="str">
        <f>IF(B101="--","",F!F101)</f>
        <v/>
      </c>
      <c r="D101" s="5" t="str">
        <f>IF(ISNUMBER(F!G101)=FALSE,"--",IF(F!G101=0,"--",F!G101))</f>
        <v>--</v>
      </c>
      <c r="E101" s="5" t="str">
        <f>IF(D101="--","",F!H101)</f>
        <v/>
      </c>
      <c r="F101" s="5" t="str">
        <f>IF(ISNUMBER(F!I101)=FALSE,"--",IF(F!I101=0,"--",F!I101))</f>
        <v>--</v>
      </c>
      <c r="G101" s="5" t="str">
        <f>IF(F101="--","",F!J101)</f>
        <v/>
      </c>
      <c r="H101" s="5" t="str">
        <f>IF(ISNUMBER(F!K101)=FALSE,"--",IF(F!K101=0,"--",F!K101))</f>
        <v>--</v>
      </c>
      <c r="I101" s="5" t="str">
        <f>IF(H101="--","",F!L101)</f>
        <v/>
      </c>
      <c r="J101" s="5" t="str">
        <f>IF(ISNUMBER(F!M101)=FALSE,"--",IF(F!M101=0,"--",F!M101))</f>
        <v>--</v>
      </c>
      <c r="K101" s="5" t="str">
        <f>IF(J101="--","",F!N101)</f>
        <v/>
      </c>
      <c r="L101" s="5" t="str">
        <f>IF(ISNUMBER(F!O101)=FALSE,"--",IF(F!O101=0,"--",F!O101))</f>
        <v>--</v>
      </c>
      <c r="M101" s="5" t="str">
        <f>IF(L101="--","",F!P101)</f>
        <v/>
      </c>
      <c r="P101" s="4" t="str">
        <f>IFERROR(IF(AND(VLOOKUP(F!B101,E!$B$1:$AK$300,17,FALSE)&lt;&gt;1000000000,VLOOKUP(F!B101,E!$B$1:$AK$300,18,FALSE)&lt;&gt;1000000000),"toetsen",IF(AND(VLOOKUP(F!B101,E!$B$1:$AK$300,17,FALSE)=1000000000,VLOOKUP(F!B101,E!$B$1:$AK$300,18,FALSE)&lt;&gt;1000000000),"toetsen alleen sgw",IF(AND(VLOOKUP(F!B101,E!$B$1:$AK$300,17,FALSE)&lt;&gt;1000000000,VLOOKUP(F!B101,E!$B$1:$AK$300,18,FALSE)=1000000000),"toetsen alleen vw","niet toetsen"))),"")</f>
        <v/>
      </c>
      <c r="R101" s="4" t="str">
        <f>F!BJ101</f>
        <v/>
      </c>
      <c r="S101" s="4" t="str">
        <f>IF($P101="toetsen",toetsen(F!$B101,R101),IF($P101="toetsen alleen sgw",toetsen_alleen_SGW(F!$B101,R101),IF($P101="toetsen alleen vw",toetsen_alleen_vw(F!$B101,R101),"")))</f>
        <v/>
      </c>
      <c r="T101" s="4" t="str">
        <f>F!BM101</f>
        <v/>
      </c>
      <c r="U101" s="4" t="str">
        <f>IF($P101="toetsen",toetsen(F!$B101,T101),IF($P101="toetsen alleen sgw",toetsen_alleen_SGW(F!$B101,T101),IF($P101="toetsen alleen vw",toetsen_alleen_vw(F!$B101,T101),"")))</f>
        <v/>
      </c>
      <c r="V101" s="4" t="str">
        <f>F!BP101</f>
        <v/>
      </c>
      <c r="W101" s="4" t="str">
        <f>IF($P101="toetsen",toetsen(F!$B101,V101),IF($P101="toetsen alleen sgw",toetsen_alleen_SGW(F!$B101,V101),IF($P101="toetsen alleen vw",toetsen_alleen_vw(F!$B101,V101),"")))</f>
        <v/>
      </c>
      <c r="X101" s="4" t="str">
        <f>F!BS101</f>
        <v/>
      </c>
      <c r="Y101" s="4" t="str">
        <f>IF($P101="toetsen",toetsen(F!$B101,X101),IF($P101="toetsen alleen sgw",toetsen_alleen_SGW(F!$B101,X101),IF($P101="toetsen alleen vw",toetsen_alleen_vw(F!$B101,X101),"")))</f>
        <v/>
      </c>
      <c r="Z101" s="4" t="str">
        <f>F!BV101</f>
        <v/>
      </c>
      <c r="AA101" s="4" t="str">
        <f>IF($P101="toetsen",toetsen(F!$B101,Z101),IF($P101="toetsen alleen sgw",toetsen_alleen_SGW(F!$B101,Z101),IF($P101="toetsen alleen vw",toetsen_alleen_vw(F!$B101,Z101),"")))</f>
        <v/>
      </c>
      <c r="AB101" s="4" t="str">
        <f>F!BY101</f>
        <v/>
      </c>
      <c r="AC101" s="4" t="str">
        <f>IF($P101="toetsen",toetsen(F!$B101,AB101),IF($P101="toetsen alleen sgw",toetsen_alleen_SGW(F!$B101,AB101),IF($P101="toetsen alleen vw",toetsen_alleen_vw(F!$B101,AB101),"")))</f>
        <v/>
      </c>
      <c r="AD101" s="5"/>
      <c r="AE101" s="5" t="str">
        <f t="shared" si="30"/>
        <v>--</v>
      </c>
      <c r="AF101" s="5" t="str">
        <f t="shared" si="31"/>
        <v/>
      </c>
      <c r="AG101" s="5" t="str">
        <f t="shared" si="32"/>
        <v>--</v>
      </c>
      <c r="AH101" s="5" t="str">
        <f t="shared" si="33"/>
        <v/>
      </c>
      <c r="AI101" s="5" t="str">
        <f t="shared" si="34"/>
        <v>--</v>
      </c>
      <c r="AJ101" s="5" t="str">
        <f t="shared" si="35"/>
        <v/>
      </c>
      <c r="AK101" s="5" t="str">
        <f t="shared" si="36"/>
        <v>--</v>
      </c>
      <c r="AL101" s="5" t="str">
        <f t="shared" si="37"/>
        <v/>
      </c>
      <c r="AM101" s="5" t="str">
        <f t="shared" si="38"/>
        <v>--</v>
      </c>
      <c r="AN101" s="5" t="str">
        <f t="shared" si="39"/>
        <v/>
      </c>
      <c r="AO101" s="5" t="str">
        <f t="shared" si="40"/>
        <v>--</v>
      </c>
      <c r="AP101" s="5" t="str">
        <f t="shared" si="41"/>
        <v/>
      </c>
      <c r="AS101" s="5" t="str">
        <f t="shared" si="42"/>
        <v>--</v>
      </c>
      <c r="AT101" s="5" t="str">
        <f t="shared" si="43"/>
        <v/>
      </c>
      <c r="AU101" s="5" t="str">
        <f t="shared" si="44"/>
        <v/>
      </c>
      <c r="AV101" s="5" t="str">
        <f t="shared" si="45"/>
        <v>--</v>
      </c>
      <c r="AW101" s="5" t="str">
        <f t="shared" si="46"/>
        <v/>
      </c>
      <c r="AX101" s="5" t="str">
        <f t="shared" si="47"/>
        <v/>
      </c>
      <c r="AY101" s="5" t="str">
        <f t="shared" si="48"/>
        <v>--</v>
      </c>
      <c r="AZ101" s="5" t="str">
        <f t="shared" si="49"/>
        <v/>
      </c>
      <c r="BA101" s="5" t="str">
        <f t="shared" si="50"/>
        <v/>
      </c>
      <c r="BB101" s="5" t="str">
        <f t="shared" si="51"/>
        <v>--</v>
      </c>
      <c r="BC101" s="5" t="str">
        <f t="shared" si="52"/>
        <v/>
      </c>
      <c r="BD101" s="5" t="str">
        <f t="shared" si="53"/>
        <v/>
      </c>
      <c r="BE101" s="5" t="str">
        <f t="shared" si="54"/>
        <v>--</v>
      </c>
      <c r="BF101" s="5" t="str">
        <f t="shared" si="55"/>
        <v/>
      </c>
      <c r="BG101" s="5" t="str">
        <f t="shared" si="56"/>
        <v/>
      </c>
      <c r="BH101" s="5" t="str">
        <f t="shared" si="57"/>
        <v>--</v>
      </c>
      <c r="BI101" s="5" t="str">
        <f t="shared" si="58"/>
        <v/>
      </c>
      <c r="BJ101" s="5" t="str">
        <f t="shared" si="59"/>
        <v/>
      </c>
    </row>
    <row r="102" spans="1:62" x14ac:dyDescent="0.2">
      <c r="A102" s="4" t="str">
        <f>F!A102</f>
        <v>2-Chloortolueen</v>
      </c>
      <c r="B102" s="5" t="str">
        <f>IF(ISNUMBER(F!E102)=FALSE,"--",IF(F!E102=0,"--",F!E102))</f>
        <v>--</v>
      </c>
      <c r="C102" s="5" t="str">
        <f>IF(B102="--","",F!F102)</f>
        <v/>
      </c>
      <c r="D102" s="5" t="str">
        <f>IF(ISNUMBER(F!G102)=FALSE,"--",IF(F!G102=0,"--",F!G102))</f>
        <v>--</v>
      </c>
      <c r="E102" s="5" t="str">
        <f>IF(D102="--","",F!H102)</f>
        <v/>
      </c>
      <c r="F102" s="5" t="str">
        <f>IF(ISNUMBER(F!I102)=FALSE,"--",IF(F!I102=0,"--",F!I102))</f>
        <v>--</v>
      </c>
      <c r="G102" s="5" t="str">
        <f>IF(F102="--","",F!J102)</f>
        <v/>
      </c>
      <c r="H102" s="5" t="str">
        <f>IF(ISNUMBER(F!K102)=FALSE,"--",IF(F!K102=0,"--",F!K102))</f>
        <v>--</v>
      </c>
      <c r="I102" s="5" t="str">
        <f>IF(H102="--","",F!L102)</f>
        <v/>
      </c>
      <c r="J102" s="5" t="str">
        <f>IF(ISNUMBER(F!M102)=FALSE,"--",IF(F!M102=0,"--",F!M102))</f>
        <v>--</v>
      </c>
      <c r="K102" s="5" t="str">
        <f>IF(J102="--","",F!N102)</f>
        <v/>
      </c>
      <c r="L102" s="5" t="str">
        <f>IF(ISNUMBER(F!O102)=FALSE,"--",IF(F!O102=0,"--",F!O102))</f>
        <v>--</v>
      </c>
      <c r="M102" s="5" t="str">
        <f>IF(L102="--","",F!P102)</f>
        <v/>
      </c>
      <c r="P102" s="4" t="str">
        <f>IFERROR(IF(AND(VLOOKUP(F!B102,E!$B$1:$AK$300,17,FALSE)&lt;&gt;1000000000,VLOOKUP(F!B102,E!$B$1:$AK$300,18,FALSE)&lt;&gt;1000000000),"toetsen",IF(AND(VLOOKUP(F!B102,E!$B$1:$AK$300,17,FALSE)=1000000000,VLOOKUP(F!B102,E!$B$1:$AK$300,18,FALSE)&lt;&gt;1000000000),"toetsen alleen sgw",IF(AND(VLOOKUP(F!B102,E!$B$1:$AK$300,17,FALSE)&lt;&gt;1000000000,VLOOKUP(F!B102,E!$B$1:$AK$300,18,FALSE)=1000000000),"toetsen alleen vw","niet toetsen"))),"")</f>
        <v/>
      </c>
      <c r="R102" s="4" t="str">
        <f>F!BJ102</f>
        <v/>
      </c>
      <c r="S102" s="4" t="str">
        <f>IF($P102="toetsen",toetsen(F!$B102,R102),IF($P102="toetsen alleen sgw",toetsen_alleen_SGW(F!$B102,R102),IF($P102="toetsen alleen vw",toetsen_alleen_vw(F!$B102,R102),"")))</f>
        <v/>
      </c>
      <c r="T102" s="4" t="str">
        <f>F!BM102</f>
        <v/>
      </c>
      <c r="U102" s="4" t="str">
        <f>IF($P102="toetsen",toetsen(F!$B102,T102),IF($P102="toetsen alleen sgw",toetsen_alleen_SGW(F!$B102,T102),IF($P102="toetsen alleen vw",toetsen_alleen_vw(F!$B102,T102),"")))</f>
        <v/>
      </c>
      <c r="V102" s="4" t="str">
        <f>F!BP102</f>
        <v/>
      </c>
      <c r="W102" s="4" t="str">
        <f>IF($P102="toetsen",toetsen(F!$B102,V102),IF($P102="toetsen alleen sgw",toetsen_alleen_SGW(F!$B102,V102),IF($P102="toetsen alleen vw",toetsen_alleen_vw(F!$B102,V102),"")))</f>
        <v/>
      </c>
      <c r="X102" s="4" t="str">
        <f>F!BS102</f>
        <v/>
      </c>
      <c r="Y102" s="4" t="str">
        <f>IF($P102="toetsen",toetsen(F!$B102,X102),IF($P102="toetsen alleen sgw",toetsen_alleen_SGW(F!$B102,X102),IF($P102="toetsen alleen vw",toetsen_alleen_vw(F!$B102,X102),"")))</f>
        <v/>
      </c>
      <c r="Z102" s="4" t="str">
        <f>F!BV102</f>
        <v/>
      </c>
      <c r="AA102" s="4" t="str">
        <f>IF($P102="toetsen",toetsen(F!$B102,Z102),IF($P102="toetsen alleen sgw",toetsen_alleen_SGW(F!$B102,Z102),IF($P102="toetsen alleen vw",toetsen_alleen_vw(F!$B102,Z102),"")))</f>
        <v/>
      </c>
      <c r="AB102" s="4" t="str">
        <f>F!BY102</f>
        <v/>
      </c>
      <c r="AC102" s="4" t="str">
        <f>IF($P102="toetsen",toetsen(F!$B102,AB102),IF($P102="toetsen alleen sgw",toetsen_alleen_SGW(F!$B102,AB102),IF($P102="toetsen alleen vw",toetsen_alleen_vw(F!$B102,AB102),"")))</f>
        <v/>
      </c>
      <c r="AD102" s="5"/>
      <c r="AE102" s="5" t="str">
        <f t="shared" si="30"/>
        <v>--</v>
      </c>
      <c r="AF102" s="5" t="str">
        <f t="shared" si="31"/>
        <v/>
      </c>
      <c r="AG102" s="5" t="str">
        <f t="shared" si="32"/>
        <v>--</v>
      </c>
      <c r="AH102" s="5" t="str">
        <f t="shared" si="33"/>
        <v/>
      </c>
      <c r="AI102" s="5" t="str">
        <f t="shared" si="34"/>
        <v>--</v>
      </c>
      <c r="AJ102" s="5" t="str">
        <f t="shared" si="35"/>
        <v/>
      </c>
      <c r="AK102" s="5" t="str">
        <f t="shared" si="36"/>
        <v>--</v>
      </c>
      <c r="AL102" s="5" t="str">
        <f t="shared" si="37"/>
        <v/>
      </c>
      <c r="AM102" s="5" t="str">
        <f t="shared" si="38"/>
        <v>--</v>
      </c>
      <c r="AN102" s="5" t="str">
        <f t="shared" si="39"/>
        <v/>
      </c>
      <c r="AO102" s="5" t="str">
        <f t="shared" si="40"/>
        <v>--</v>
      </c>
      <c r="AP102" s="5" t="str">
        <f t="shared" si="41"/>
        <v/>
      </c>
      <c r="AS102" s="5" t="str">
        <f t="shared" si="42"/>
        <v>--</v>
      </c>
      <c r="AT102" s="5" t="str">
        <f t="shared" si="43"/>
        <v/>
      </c>
      <c r="AU102" s="5" t="str">
        <f t="shared" si="44"/>
        <v/>
      </c>
      <c r="AV102" s="5" t="str">
        <f t="shared" si="45"/>
        <v>--</v>
      </c>
      <c r="AW102" s="5" t="str">
        <f t="shared" si="46"/>
        <v/>
      </c>
      <c r="AX102" s="5" t="str">
        <f t="shared" si="47"/>
        <v/>
      </c>
      <c r="AY102" s="5" t="str">
        <f t="shared" si="48"/>
        <v>--</v>
      </c>
      <c r="AZ102" s="5" t="str">
        <f t="shared" si="49"/>
        <v/>
      </c>
      <c r="BA102" s="5" t="str">
        <f t="shared" si="50"/>
        <v/>
      </c>
      <c r="BB102" s="5" t="str">
        <f t="shared" si="51"/>
        <v>--</v>
      </c>
      <c r="BC102" s="5" t="str">
        <f t="shared" si="52"/>
        <v/>
      </c>
      <c r="BD102" s="5" t="str">
        <f t="shared" si="53"/>
        <v/>
      </c>
      <c r="BE102" s="5" t="str">
        <f t="shared" si="54"/>
        <v>--</v>
      </c>
      <c r="BF102" s="5" t="str">
        <f t="shared" si="55"/>
        <v/>
      </c>
      <c r="BG102" s="5" t="str">
        <f t="shared" si="56"/>
        <v/>
      </c>
      <c r="BH102" s="5" t="str">
        <f t="shared" si="57"/>
        <v>--</v>
      </c>
      <c r="BI102" s="5" t="str">
        <f t="shared" si="58"/>
        <v/>
      </c>
      <c r="BJ102" s="5" t="str">
        <f t="shared" si="59"/>
        <v/>
      </c>
    </row>
    <row r="103" spans="1:62" x14ac:dyDescent="0.2">
      <c r="A103" s="4" t="str">
        <f>F!A103</f>
        <v>4-Chloortolueen</v>
      </c>
      <c r="B103" s="5" t="str">
        <f>IF(ISNUMBER(F!E103)=FALSE,"--",IF(F!E103=0,"--",F!E103))</f>
        <v>--</v>
      </c>
      <c r="C103" s="5" t="str">
        <f>IF(B103="--","",F!F103)</f>
        <v/>
      </c>
      <c r="D103" s="5" t="str">
        <f>IF(ISNUMBER(F!G103)=FALSE,"--",IF(F!G103=0,"--",F!G103))</f>
        <v>--</v>
      </c>
      <c r="E103" s="5" t="str">
        <f>IF(D103="--","",F!H103)</f>
        <v/>
      </c>
      <c r="F103" s="5" t="str">
        <f>IF(ISNUMBER(F!I103)=FALSE,"--",IF(F!I103=0,"--",F!I103))</f>
        <v>--</v>
      </c>
      <c r="G103" s="5" t="str">
        <f>IF(F103="--","",F!J103)</f>
        <v/>
      </c>
      <c r="H103" s="5" t="str">
        <f>IF(ISNUMBER(F!K103)=FALSE,"--",IF(F!K103=0,"--",F!K103))</f>
        <v>--</v>
      </c>
      <c r="I103" s="5" t="str">
        <f>IF(H103="--","",F!L103)</f>
        <v/>
      </c>
      <c r="J103" s="5" t="str">
        <f>IF(ISNUMBER(F!M103)=FALSE,"--",IF(F!M103=0,"--",F!M103))</f>
        <v>--</v>
      </c>
      <c r="K103" s="5" t="str">
        <f>IF(J103="--","",F!N103)</f>
        <v/>
      </c>
      <c r="L103" s="5" t="str">
        <f>IF(ISNUMBER(F!O103)=FALSE,"--",IF(F!O103=0,"--",F!O103))</f>
        <v>--</v>
      </c>
      <c r="M103" s="5" t="str">
        <f>IF(L103="--","",F!P103)</f>
        <v/>
      </c>
      <c r="P103" s="4" t="str">
        <f>IFERROR(IF(AND(VLOOKUP(F!B103,E!$B$1:$AK$300,17,FALSE)&lt;&gt;1000000000,VLOOKUP(F!B103,E!$B$1:$AK$300,18,FALSE)&lt;&gt;1000000000),"toetsen",IF(AND(VLOOKUP(F!B103,E!$B$1:$AK$300,17,FALSE)=1000000000,VLOOKUP(F!B103,E!$B$1:$AK$300,18,FALSE)&lt;&gt;1000000000),"toetsen alleen sgw",IF(AND(VLOOKUP(F!B103,E!$B$1:$AK$300,17,FALSE)&lt;&gt;1000000000,VLOOKUP(F!B103,E!$B$1:$AK$300,18,FALSE)=1000000000),"toetsen alleen vw","niet toetsen"))),"")</f>
        <v/>
      </c>
      <c r="R103" s="4" t="str">
        <f>F!BJ103</f>
        <v/>
      </c>
      <c r="S103" s="4" t="str">
        <f>IF($P103="toetsen",toetsen(F!$B103,R103),IF($P103="toetsen alleen sgw",toetsen_alleen_SGW(F!$B103,R103),IF($P103="toetsen alleen vw",toetsen_alleen_vw(F!$B103,R103),"")))</f>
        <v/>
      </c>
      <c r="T103" s="4" t="str">
        <f>F!BM103</f>
        <v/>
      </c>
      <c r="U103" s="4" t="str">
        <f>IF($P103="toetsen",toetsen(F!$B103,T103),IF($P103="toetsen alleen sgw",toetsen_alleen_SGW(F!$B103,T103),IF($P103="toetsen alleen vw",toetsen_alleen_vw(F!$B103,T103),"")))</f>
        <v/>
      </c>
      <c r="V103" s="4" t="str">
        <f>F!BP103</f>
        <v/>
      </c>
      <c r="W103" s="4" t="str">
        <f>IF($P103="toetsen",toetsen(F!$B103,V103),IF($P103="toetsen alleen sgw",toetsen_alleen_SGW(F!$B103,V103),IF($P103="toetsen alleen vw",toetsen_alleen_vw(F!$B103,V103),"")))</f>
        <v/>
      </c>
      <c r="X103" s="4" t="str">
        <f>F!BS103</f>
        <v/>
      </c>
      <c r="Y103" s="4" t="str">
        <f>IF($P103="toetsen",toetsen(F!$B103,X103),IF($P103="toetsen alleen sgw",toetsen_alleen_SGW(F!$B103,X103),IF($P103="toetsen alleen vw",toetsen_alleen_vw(F!$B103,X103),"")))</f>
        <v/>
      </c>
      <c r="Z103" s="4" t="str">
        <f>F!BV103</f>
        <v/>
      </c>
      <c r="AA103" s="4" t="str">
        <f>IF($P103="toetsen",toetsen(F!$B103,Z103),IF($P103="toetsen alleen sgw",toetsen_alleen_SGW(F!$B103,Z103),IF($P103="toetsen alleen vw",toetsen_alleen_vw(F!$B103,Z103),"")))</f>
        <v/>
      </c>
      <c r="AB103" s="4" t="str">
        <f>F!BY103</f>
        <v/>
      </c>
      <c r="AC103" s="4" t="str">
        <f>IF($P103="toetsen",toetsen(F!$B103,AB103),IF($P103="toetsen alleen sgw",toetsen_alleen_SGW(F!$B103,AB103),IF($P103="toetsen alleen vw",toetsen_alleen_vw(F!$B103,AB103),"")))</f>
        <v/>
      </c>
      <c r="AD103" s="5"/>
      <c r="AE103" s="5" t="str">
        <f t="shared" si="30"/>
        <v>--</v>
      </c>
      <c r="AF103" s="5" t="str">
        <f t="shared" si="31"/>
        <v/>
      </c>
      <c r="AG103" s="5" t="str">
        <f t="shared" si="32"/>
        <v>--</v>
      </c>
      <c r="AH103" s="5" t="str">
        <f t="shared" si="33"/>
        <v/>
      </c>
      <c r="AI103" s="5" t="str">
        <f t="shared" si="34"/>
        <v>--</v>
      </c>
      <c r="AJ103" s="5" t="str">
        <f t="shared" si="35"/>
        <v/>
      </c>
      <c r="AK103" s="5" t="str">
        <f t="shared" si="36"/>
        <v>--</v>
      </c>
      <c r="AL103" s="5" t="str">
        <f t="shared" si="37"/>
        <v/>
      </c>
      <c r="AM103" s="5" t="str">
        <f t="shared" si="38"/>
        <v>--</v>
      </c>
      <c r="AN103" s="5" t="str">
        <f t="shared" si="39"/>
        <v/>
      </c>
      <c r="AO103" s="5" t="str">
        <f t="shared" si="40"/>
        <v>--</v>
      </c>
      <c r="AP103" s="5" t="str">
        <f t="shared" si="41"/>
        <v/>
      </c>
      <c r="AS103" s="5" t="str">
        <f t="shared" si="42"/>
        <v>--</v>
      </c>
      <c r="AT103" s="5" t="str">
        <f t="shared" si="43"/>
        <v/>
      </c>
      <c r="AU103" s="5" t="str">
        <f t="shared" si="44"/>
        <v/>
      </c>
      <c r="AV103" s="5" t="str">
        <f t="shared" si="45"/>
        <v>--</v>
      </c>
      <c r="AW103" s="5" t="str">
        <f t="shared" si="46"/>
        <v/>
      </c>
      <c r="AX103" s="5" t="str">
        <f t="shared" si="47"/>
        <v/>
      </c>
      <c r="AY103" s="5" t="str">
        <f t="shared" si="48"/>
        <v>--</v>
      </c>
      <c r="AZ103" s="5" t="str">
        <f t="shared" si="49"/>
        <v/>
      </c>
      <c r="BA103" s="5" t="str">
        <f t="shared" si="50"/>
        <v/>
      </c>
      <c r="BB103" s="5" t="str">
        <f t="shared" si="51"/>
        <v>--</v>
      </c>
      <c r="BC103" s="5" t="str">
        <f t="shared" si="52"/>
        <v/>
      </c>
      <c r="BD103" s="5" t="str">
        <f t="shared" si="53"/>
        <v/>
      </c>
      <c r="BE103" s="5" t="str">
        <f t="shared" si="54"/>
        <v>--</v>
      </c>
      <c r="BF103" s="5" t="str">
        <f t="shared" si="55"/>
        <v/>
      </c>
      <c r="BG103" s="5" t="str">
        <f t="shared" si="56"/>
        <v/>
      </c>
      <c r="BH103" s="5" t="str">
        <f t="shared" si="57"/>
        <v>--</v>
      </c>
      <c r="BI103" s="5" t="str">
        <f t="shared" si="58"/>
        <v/>
      </c>
      <c r="BJ103" s="5" t="str">
        <f t="shared" si="59"/>
        <v/>
      </c>
    </row>
    <row r="104" spans="1:62" x14ac:dyDescent="0.2">
      <c r="A104" s="4" t="str">
        <f>F!A104</f>
        <v>Trichloorfluormethaan</v>
      </c>
      <c r="B104" s="5" t="str">
        <f>IF(ISNUMBER(F!E104)=FALSE,"--",IF(F!E104=0,"--",F!E104))</f>
        <v>--</v>
      </c>
      <c r="C104" s="5" t="str">
        <f>IF(B104="--","",F!F104)</f>
        <v/>
      </c>
      <c r="D104" s="5" t="str">
        <f>IF(ISNUMBER(F!G104)=FALSE,"--",IF(F!G104=0,"--",F!G104))</f>
        <v>--</v>
      </c>
      <c r="E104" s="5" t="str">
        <f>IF(D104="--","",F!H104)</f>
        <v/>
      </c>
      <c r="F104" s="5" t="str">
        <f>IF(ISNUMBER(F!I104)=FALSE,"--",IF(F!I104=0,"--",F!I104))</f>
        <v>--</v>
      </c>
      <c r="G104" s="5" t="str">
        <f>IF(F104="--","",F!J104)</f>
        <v/>
      </c>
      <c r="H104" s="5" t="str">
        <f>IF(ISNUMBER(F!K104)=FALSE,"--",IF(F!K104=0,"--",F!K104))</f>
        <v>--</v>
      </c>
      <c r="I104" s="5" t="str">
        <f>IF(H104="--","",F!L104)</f>
        <v/>
      </c>
      <c r="J104" s="5" t="str">
        <f>IF(ISNUMBER(F!M104)=FALSE,"--",IF(F!M104=0,"--",F!M104))</f>
        <v>--</v>
      </c>
      <c r="K104" s="5" t="str">
        <f>IF(J104="--","",F!N104)</f>
        <v/>
      </c>
      <c r="L104" s="5" t="str">
        <f>IF(ISNUMBER(F!O104)=FALSE,"--",IF(F!O104=0,"--",F!O104))</f>
        <v>--</v>
      </c>
      <c r="M104" s="5" t="str">
        <f>IF(L104="--","",F!P104)</f>
        <v/>
      </c>
      <c r="P104" s="4" t="str">
        <f>IFERROR(IF(AND(VLOOKUP(F!B104,E!$B$1:$AK$300,17,FALSE)&lt;&gt;1000000000,VLOOKUP(F!B104,E!$B$1:$AK$300,18,FALSE)&lt;&gt;1000000000),"toetsen",IF(AND(VLOOKUP(F!B104,E!$B$1:$AK$300,17,FALSE)=1000000000,VLOOKUP(F!B104,E!$B$1:$AK$300,18,FALSE)&lt;&gt;1000000000),"toetsen alleen sgw",IF(AND(VLOOKUP(F!B104,E!$B$1:$AK$300,17,FALSE)&lt;&gt;1000000000,VLOOKUP(F!B104,E!$B$1:$AK$300,18,FALSE)=1000000000),"toetsen alleen vw","niet toetsen"))),"")</f>
        <v/>
      </c>
      <c r="R104" s="4" t="str">
        <f>F!BJ104</f>
        <v/>
      </c>
      <c r="S104" s="4" t="str">
        <f>IF($P104="toetsen",toetsen(F!$B104,R104),IF($P104="toetsen alleen sgw",toetsen_alleen_SGW(F!$B104,R104),IF($P104="toetsen alleen vw",toetsen_alleen_vw(F!$B104,R104),"")))</f>
        <v/>
      </c>
      <c r="T104" s="4" t="str">
        <f>F!BM104</f>
        <v/>
      </c>
      <c r="U104" s="4" t="str">
        <f>IF($P104="toetsen",toetsen(F!$B104,T104),IF($P104="toetsen alleen sgw",toetsen_alleen_SGW(F!$B104,T104),IF($P104="toetsen alleen vw",toetsen_alleen_vw(F!$B104,T104),"")))</f>
        <v/>
      </c>
      <c r="V104" s="4" t="str">
        <f>F!BP104</f>
        <v/>
      </c>
      <c r="W104" s="4" t="str">
        <f>IF($P104="toetsen",toetsen(F!$B104,V104),IF($P104="toetsen alleen sgw",toetsen_alleen_SGW(F!$B104,V104),IF($P104="toetsen alleen vw",toetsen_alleen_vw(F!$B104,V104),"")))</f>
        <v/>
      </c>
      <c r="X104" s="4" t="str">
        <f>F!BS104</f>
        <v/>
      </c>
      <c r="Y104" s="4" t="str">
        <f>IF($P104="toetsen",toetsen(F!$B104,X104),IF($P104="toetsen alleen sgw",toetsen_alleen_SGW(F!$B104,X104),IF($P104="toetsen alleen vw",toetsen_alleen_vw(F!$B104,X104),"")))</f>
        <v/>
      </c>
      <c r="Z104" s="4" t="str">
        <f>F!BV104</f>
        <v/>
      </c>
      <c r="AA104" s="4" t="str">
        <f>IF($P104="toetsen",toetsen(F!$B104,Z104),IF($P104="toetsen alleen sgw",toetsen_alleen_SGW(F!$B104,Z104),IF($P104="toetsen alleen vw",toetsen_alleen_vw(F!$B104,Z104),"")))</f>
        <v/>
      </c>
      <c r="AB104" s="4" t="str">
        <f>F!BY104</f>
        <v/>
      </c>
      <c r="AC104" s="4" t="str">
        <f>IF($P104="toetsen",toetsen(F!$B104,AB104),IF($P104="toetsen alleen sgw",toetsen_alleen_SGW(F!$B104,AB104),IF($P104="toetsen alleen vw",toetsen_alleen_vw(F!$B104,AB104),"")))</f>
        <v/>
      </c>
      <c r="AD104" s="5"/>
      <c r="AE104" s="5" t="str">
        <f t="shared" si="30"/>
        <v>--</v>
      </c>
      <c r="AF104" s="5" t="str">
        <f t="shared" si="31"/>
        <v/>
      </c>
      <c r="AG104" s="5" t="str">
        <f t="shared" si="32"/>
        <v>--</v>
      </c>
      <c r="AH104" s="5" t="str">
        <f t="shared" si="33"/>
        <v/>
      </c>
      <c r="AI104" s="5" t="str">
        <f t="shared" si="34"/>
        <v>--</v>
      </c>
      <c r="AJ104" s="5" t="str">
        <f t="shared" si="35"/>
        <v/>
      </c>
      <c r="AK104" s="5" t="str">
        <f t="shared" si="36"/>
        <v>--</v>
      </c>
      <c r="AL104" s="5" t="str">
        <f t="shared" si="37"/>
        <v/>
      </c>
      <c r="AM104" s="5" t="str">
        <f t="shared" si="38"/>
        <v>--</v>
      </c>
      <c r="AN104" s="5" t="str">
        <f t="shared" si="39"/>
        <v/>
      </c>
      <c r="AO104" s="5" t="str">
        <f t="shared" si="40"/>
        <v>--</v>
      </c>
      <c r="AP104" s="5" t="str">
        <f t="shared" si="41"/>
        <v/>
      </c>
      <c r="AS104" s="5" t="str">
        <f t="shared" si="42"/>
        <v>--</v>
      </c>
      <c r="AT104" s="5" t="str">
        <f t="shared" si="43"/>
        <v/>
      </c>
      <c r="AU104" s="5" t="str">
        <f t="shared" si="44"/>
        <v/>
      </c>
      <c r="AV104" s="5" t="str">
        <f t="shared" si="45"/>
        <v>--</v>
      </c>
      <c r="AW104" s="5" t="str">
        <f t="shared" si="46"/>
        <v/>
      </c>
      <c r="AX104" s="5" t="str">
        <f t="shared" si="47"/>
        <v/>
      </c>
      <c r="AY104" s="5" t="str">
        <f t="shared" si="48"/>
        <v>--</v>
      </c>
      <c r="AZ104" s="5" t="str">
        <f t="shared" si="49"/>
        <v/>
      </c>
      <c r="BA104" s="5" t="str">
        <f t="shared" si="50"/>
        <v/>
      </c>
      <c r="BB104" s="5" t="str">
        <f t="shared" si="51"/>
        <v>--</v>
      </c>
      <c r="BC104" s="5" t="str">
        <f t="shared" si="52"/>
        <v/>
      </c>
      <c r="BD104" s="5" t="str">
        <f t="shared" si="53"/>
        <v/>
      </c>
      <c r="BE104" s="5" t="str">
        <f t="shared" si="54"/>
        <v>--</v>
      </c>
      <c r="BF104" s="5" t="str">
        <f t="shared" si="55"/>
        <v/>
      </c>
      <c r="BG104" s="5" t="str">
        <f t="shared" si="56"/>
        <v/>
      </c>
      <c r="BH104" s="5" t="str">
        <f t="shared" si="57"/>
        <v>--</v>
      </c>
      <c r="BI104" s="5" t="str">
        <f t="shared" si="58"/>
        <v/>
      </c>
      <c r="BJ104" s="5" t="str">
        <f t="shared" si="59"/>
        <v/>
      </c>
    </row>
    <row r="105" spans="1:62" x14ac:dyDescent="0.2">
      <c r="A105" s="4" t="str">
        <f>F!A105</f>
        <v>Dichloorfluormethaan</v>
      </c>
      <c r="B105" s="5" t="str">
        <f>IF(ISNUMBER(F!E105)=FALSE,"--",IF(F!E105=0,"--",F!E105))</f>
        <v>--</v>
      </c>
      <c r="C105" s="5" t="str">
        <f>IF(B105="--","",F!F105)</f>
        <v/>
      </c>
      <c r="D105" s="5" t="str">
        <f>IF(ISNUMBER(F!G105)=FALSE,"--",IF(F!G105=0,"--",F!G105))</f>
        <v>--</v>
      </c>
      <c r="E105" s="5" t="str">
        <f>IF(D105="--","",F!H105)</f>
        <v/>
      </c>
      <c r="F105" s="5" t="str">
        <f>IF(ISNUMBER(F!I105)=FALSE,"--",IF(F!I105=0,"--",F!I105))</f>
        <v>--</v>
      </c>
      <c r="G105" s="5" t="str">
        <f>IF(F105="--","",F!J105)</f>
        <v/>
      </c>
      <c r="H105" s="5" t="str">
        <f>IF(ISNUMBER(F!K105)=FALSE,"--",IF(F!K105=0,"--",F!K105))</f>
        <v>--</v>
      </c>
      <c r="I105" s="5" t="str">
        <f>IF(H105="--","",F!L105)</f>
        <v/>
      </c>
      <c r="J105" s="5" t="str">
        <f>IF(ISNUMBER(F!M105)=FALSE,"--",IF(F!M105=0,"--",F!M105))</f>
        <v>--</v>
      </c>
      <c r="K105" s="5" t="str">
        <f>IF(J105="--","",F!N105)</f>
        <v/>
      </c>
      <c r="L105" s="5" t="str">
        <f>IF(ISNUMBER(F!O105)=FALSE,"--",IF(F!O105=0,"--",F!O105))</f>
        <v>--</v>
      </c>
      <c r="M105" s="5" t="str">
        <f>IF(L105="--","",F!P105)</f>
        <v/>
      </c>
      <c r="P105" s="4" t="str">
        <f>IFERROR(IF(AND(VLOOKUP(F!B105,E!$B$1:$AK$300,17,FALSE)&lt;&gt;1000000000,VLOOKUP(F!B105,E!$B$1:$AK$300,18,FALSE)&lt;&gt;1000000000),"toetsen",IF(AND(VLOOKUP(F!B105,E!$B$1:$AK$300,17,FALSE)=1000000000,VLOOKUP(F!B105,E!$B$1:$AK$300,18,FALSE)&lt;&gt;1000000000),"toetsen alleen sgw",IF(AND(VLOOKUP(F!B105,E!$B$1:$AK$300,17,FALSE)&lt;&gt;1000000000,VLOOKUP(F!B105,E!$B$1:$AK$300,18,FALSE)=1000000000),"toetsen alleen vw","niet toetsen"))),"")</f>
        <v/>
      </c>
      <c r="R105" s="4" t="str">
        <f>F!BJ105</f>
        <v/>
      </c>
      <c r="S105" s="4" t="str">
        <f>IF($P105="toetsen",toetsen(F!$B105,R105),IF($P105="toetsen alleen sgw",toetsen_alleen_SGW(F!$B105,R105),IF($P105="toetsen alleen vw",toetsen_alleen_vw(F!$B105,R105),"")))</f>
        <v/>
      </c>
      <c r="T105" s="4" t="str">
        <f>F!BM105</f>
        <v/>
      </c>
      <c r="U105" s="4" t="str">
        <f>IF($P105="toetsen",toetsen(F!$B105,T105),IF($P105="toetsen alleen sgw",toetsen_alleen_SGW(F!$B105,T105),IF($P105="toetsen alleen vw",toetsen_alleen_vw(F!$B105,T105),"")))</f>
        <v/>
      </c>
      <c r="V105" s="4" t="str">
        <f>F!BP105</f>
        <v/>
      </c>
      <c r="W105" s="4" t="str">
        <f>IF($P105="toetsen",toetsen(F!$B105,V105),IF($P105="toetsen alleen sgw",toetsen_alleen_SGW(F!$B105,V105),IF($P105="toetsen alleen vw",toetsen_alleen_vw(F!$B105,V105),"")))</f>
        <v/>
      </c>
      <c r="X105" s="4" t="str">
        <f>F!BS105</f>
        <v/>
      </c>
      <c r="Y105" s="4" t="str">
        <f>IF($P105="toetsen",toetsen(F!$B105,X105),IF($P105="toetsen alleen sgw",toetsen_alleen_SGW(F!$B105,X105),IF($P105="toetsen alleen vw",toetsen_alleen_vw(F!$B105,X105),"")))</f>
        <v/>
      </c>
      <c r="Z105" s="4" t="str">
        <f>F!BV105</f>
        <v/>
      </c>
      <c r="AA105" s="4" t="str">
        <f>IF($P105="toetsen",toetsen(F!$B105,Z105),IF($P105="toetsen alleen sgw",toetsen_alleen_SGW(F!$B105,Z105),IF($P105="toetsen alleen vw",toetsen_alleen_vw(F!$B105,Z105),"")))</f>
        <v/>
      </c>
      <c r="AB105" s="4" t="str">
        <f>F!BY105</f>
        <v/>
      </c>
      <c r="AC105" s="4" t="str">
        <f>IF($P105="toetsen",toetsen(F!$B105,AB105),IF($P105="toetsen alleen sgw",toetsen_alleen_SGW(F!$B105,AB105),IF($P105="toetsen alleen vw",toetsen_alleen_vw(F!$B105,AB105),"")))</f>
        <v/>
      </c>
      <c r="AD105" s="5"/>
      <c r="AE105" s="5" t="str">
        <f t="shared" si="30"/>
        <v>--</v>
      </c>
      <c r="AF105" s="5" t="str">
        <f t="shared" si="31"/>
        <v/>
      </c>
      <c r="AG105" s="5" t="str">
        <f t="shared" si="32"/>
        <v>--</v>
      </c>
      <c r="AH105" s="5" t="str">
        <f t="shared" si="33"/>
        <v/>
      </c>
      <c r="AI105" s="5" t="str">
        <f t="shared" si="34"/>
        <v>--</v>
      </c>
      <c r="AJ105" s="5" t="str">
        <f t="shared" si="35"/>
        <v/>
      </c>
      <c r="AK105" s="5" t="str">
        <f t="shared" si="36"/>
        <v>--</v>
      </c>
      <c r="AL105" s="5" t="str">
        <f t="shared" si="37"/>
        <v/>
      </c>
      <c r="AM105" s="5" t="str">
        <f t="shared" si="38"/>
        <v>--</v>
      </c>
      <c r="AN105" s="5" t="str">
        <f t="shared" si="39"/>
        <v/>
      </c>
      <c r="AO105" s="5" t="str">
        <f t="shared" si="40"/>
        <v>--</v>
      </c>
      <c r="AP105" s="5" t="str">
        <f t="shared" si="41"/>
        <v/>
      </c>
      <c r="AS105" s="5" t="str">
        <f t="shared" si="42"/>
        <v>--</v>
      </c>
      <c r="AT105" s="5" t="str">
        <f t="shared" si="43"/>
        <v/>
      </c>
      <c r="AU105" s="5" t="str">
        <f t="shared" si="44"/>
        <v/>
      </c>
      <c r="AV105" s="5" t="str">
        <f t="shared" si="45"/>
        <v>--</v>
      </c>
      <c r="AW105" s="5" t="str">
        <f t="shared" si="46"/>
        <v/>
      </c>
      <c r="AX105" s="5" t="str">
        <f t="shared" si="47"/>
        <v/>
      </c>
      <c r="AY105" s="5" t="str">
        <f t="shared" si="48"/>
        <v>--</v>
      </c>
      <c r="AZ105" s="5" t="str">
        <f t="shared" si="49"/>
        <v/>
      </c>
      <c r="BA105" s="5" t="str">
        <f t="shared" si="50"/>
        <v/>
      </c>
      <c r="BB105" s="5" t="str">
        <f t="shared" si="51"/>
        <v>--</v>
      </c>
      <c r="BC105" s="5" t="str">
        <f t="shared" si="52"/>
        <v/>
      </c>
      <c r="BD105" s="5" t="str">
        <f t="shared" si="53"/>
        <v/>
      </c>
      <c r="BE105" s="5" t="str">
        <f t="shared" si="54"/>
        <v>--</v>
      </c>
      <c r="BF105" s="5" t="str">
        <f t="shared" si="55"/>
        <v/>
      </c>
      <c r="BG105" s="5" t="str">
        <f t="shared" si="56"/>
        <v/>
      </c>
      <c r="BH105" s="5" t="str">
        <f t="shared" si="57"/>
        <v>--</v>
      </c>
      <c r="BI105" s="5" t="str">
        <f t="shared" si="58"/>
        <v/>
      </c>
      <c r="BJ105" s="5" t="str">
        <f t="shared" si="59"/>
        <v/>
      </c>
    </row>
    <row r="106" spans="1:62" x14ac:dyDescent="0.2">
      <c r="A106" s="4" t="str">
        <f>F!A106</f>
        <v>Chloorethaan</v>
      </c>
      <c r="B106" s="5" t="str">
        <f>IF(ISNUMBER(F!E106)=FALSE,"--",IF(F!E106=0,"--",F!E106))</f>
        <v>--</v>
      </c>
      <c r="C106" s="5" t="str">
        <f>IF(B106="--","",F!F106)</f>
        <v/>
      </c>
      <c r="D106" s="5" t="str">
        <f>IF(ISNUMBER(F!G106)=FALSE,"--",IF(F!G106=0,"--",F!G106))</f>
        <v>--</v>
      </c>
      <c r="E106" s="5" t="str">
        <f>IF(D106="--","",F!H106)</f>
        <v/>
      </c>
      <c r="F106" s="5" t="str">
        <f>IF(ISNUMBER(F!I106)=FALSE,"--",IF(F!I106=0,"--",F!I106))</f>
        <v>--</v>
      </c>
      <c r="G106" s="5" t="str">
        <f>IF(F106="--","",F!J106)</f>
        <v/>
      </c>
      <c r="H106" s="5" t="str">
        <f>IF(ISNUMBER(F!K106)=FALSE,"--",IF(F!K106=0,"--",F!K106))</f>
        <v>--</v>
      </c>
      <c r="I106" s="5" t="str">
        <f>IF(H106="--","",F!L106)</f>
        <v/>
      </c>
      <c r="J106" s="5" t="str">
        <f>IF(ISNUMBER(F!M106)=FALSE,"--",IF(F!M106=0,"--",F!M106))</f>
        <v>--</v>
      </c>
      <c r="K106" s="5" t="str">
        <f>IF(J106="--","",F!N106)</f>
        <v/>
      </c>
      <c r="L106" s="5" t="str">
        <f>IF(ISNUMBER(F!O106)=FALSE,"--",IF(F!O106=0,"--",F!O106))</f>
        <v>--</v>
      </c>
      <c r="M106" s="5" t="str">
        <f>IF(L106="--","",F!P106)</f>
        <v/>
      </c>
      <c r="P106" s="4" t="str">
        <f>IFERROR(IF(AND(VLOOKUP(F!B106,E!$B$1:$AK$300,17,FALSE)&lt;&gt;1000000000,VLOOKUP(F!B106,E!$B$1:$AK$300,18,FALSE)&lt;&gt;1000000000),"toetsen",IF(AND(VLOOKUP(F!B106,E!$B$1:$AK$300,17,FALSE)=1000000000,VLOOKUP(F!B106,E!$B$1:$AK$300,18,FALSE)&lt;&gt;1000000000),"toetsen alleen sgw",IF(AND(VLOOKUP(F!B106,E!$B$1:$AK$300,17,FALSE)&lt;&gt;1000000000,VLOOKUP(F!B106,E!$B$1:$AK$300,18,FALSE)=1000000000),"toetsen alleen vw","niet toetsen"))),"")</f>
        <v/>
      </c>
      <c r="R106" s="4" t="str">
        <f>F!BJ106</f>
        <v/>
      </c>
      <c r="S106" s="4" t="str">
        <f>IF($P106="toetsen",toetsen(F!$B106,R106),IF($P106="toetsen alleen sgw",toetsen_alleen_SGW(F!$B106,R106),IF($P106="toetsen alleen vw",toetsen_alleen_vw(F!$B106,R106),"")))</f>
        <v/>
      </c>
      <c r="T106" s="4" t="str">
        <f>F!BM106</f>
        <v/>
      </c>
      <c r="U106" s="4" t="str">
        <f>IF($P106="toetsen",toetsen(F!$B106,T106),IF($P106="toetsen alleen sgw",toetsen_alleen_SGW(F!$B106,T106),IF($P106="toetsen alleen vw",toetsen_alleen_vw(F!$B106,T106),"")))</f>
        <v/>
      </c>
      <c r="V106" s="4" t="str">
        <f>F!BP106</f>
        <v/>
      </c>
      <c r="W106" s="4" t="str">
        <f>IF($P106="toetsen",toetsen(F!$B106,V106),IF($P106="toetsen alleen sgw",toetsen_alleen_SGW(F!$B106,V106),IF($P106="toetsen alleen vw",toetsen_alleen_vw(F!$B106,V106),"")))</f>
        <v/>
      </c>
      <c r="X106" s="4" t="str">
        <f>F!BS106</f>
        <v/>
      </c>
      <c r="Y106" s="4" t="str">
        <f>IF($P106="toetsen",toetsen(F!$B106,X106),IF($P106="toetsen alleen sgw",toetsen_alleen_SGW(F!$B106,X106),IF($P106="toetsen alleen vw",toetsen_alleen_vw(F!$B106,X106),"")))</f>
        <v/>
      </c>
      <c r="Z106" s="4" t="str">
        <f>F!BV106</f>
        <v/>
      </c>
      <c r="AA106" s="4" t="str">
        <f>IF($P106="toetsen",toetsen(F!$B106,Z106),IF($P106="toetsen alleen sgw",toetsen_alleen_SGW(F!$B106,Z106),IF($P106="toetsen alleen vw",toetsen_alleen_vw(F!$B106,Z106),"")))</f>
        <v/>
      </c>
      <c r="AB106" s="4" t="str">
        <f>F!BY106</f>
        <v/>
      </c>
      <c r="AC106" s="4" t="str">
        <f>IF($P106="toetsen",toetsen(F!$B106,AB106),IF($P106="toetsen alleen sgw",toetsen_alleen_SGW(F!$B106,AB106),IF($P106="toetsen alleen vw",toetsen_alleen_vw(F!$B106,AB106),"")))</f>
        <v/>
      </c>
      <c r="AD106" s="5"/>
      <c r="AE106" s="5" t="str">
        <f t="shared" si="30"/>
        <v>--</v>
      </c>
      <c r="AF106" s="5" t="str">
        <f t="shared" si="31"/>
        <v/>
      </c>
      <c r="AG106" s="5" t="str">
        <f t="shared" si="32"/>
        <v>--</v>
      </c>
      <c r="AH106" s="5" t="str">
        <f t="shared" si="33"/>
        <v/>
      </c>
      <c r="AI106" s="5" t="str">
        <f t="shared" si="34"/>
        <v>--</v>
      </c>
      <c r="AJ106" s="5" t="str">
        <f t="shared" si="35"/>
        <v/>
      </c>
      <c r="AK106" s="5" t="str">
        <f t="shared" si="36"/>
        <v>--</v>
      </c>
      <c r="AL106" s="5" t="str">
        <f t="shared" si="37"/>
        <v/>
      </c>
      <c r="AM106" s="5" t="str">
        <f t="shared" si="38"/>
        <v>--</v>
      </c>
      <c r="AN106" s="5" t="str">
        <f t="shared" si="39"/>
        <v/>
      </c>
      <c r="AO106" s="5" t="str">
        <f t="shared" si="40"/>
        <v>--</v>
      </c>
      <c r="AP106" s="5" t="str">
        <f t="shared" si="41"/>
        <v/>
      </c>
      <c r="AS106" s="5" t="str">
        <f t="shared" si="42"/>
        <v>--</v>
      </c>
      <c r="AT106" s="5" t="str">
        <f t="shared" si="43"/>
        <v/>
      </c>
      <c r="AU106" s="5" t="str">
        <f t="shared" si="44"/>
        <v/>
      </c>
      <c r="AV106" s="5" t="str">
        <f t="shared" si="45"/>
        <v>--</v>
      </c>
      <c r="AW106" s="5" t="str">
        <f t="shared" si="46"/>
        <v/>
      </c>
      <c r="AX106" s="5" t="str">
        <f t="shared" si="47"/>
        <v/>
      </c>
      <c r="AY106" s="5" t="str">
        <f t="shared" si="48"/>
        <v>--</v>
      </c>
      <c r="AZ106" s="5" t="str">
        <f t="shared" si="49"/>
        <v/>
      </c>
      <c r="BA106" s="5" t="str">
        <f t="shared" si="50"/>
        <v/>
      </c>
      <c r="BB106" s="5" t="str">
        <f t="shared" si="51"/>
        <v>--</v>
      </c>
      <c r="BC106" s="5" t="str">
        <f t="shared" si="52"/>
        <v/>
      </c>
      <c r="BD106" s="5" t="str">
        <f t="shared" si="53"/>
        <v/>
      </c>
      <c r="BE106" s="5" t="str">
        <f t="shared" si="54"/>
        <v>--</v>
      </c>
      <c r="BF106" s="5" t="str">
        <f t="shared" si="55"/>
        <v/>
      </c>
      <c r="BG106" s="5" t="str">
        <f t="shared" si="56"/>
        <v/>
      </c>
      <c r="BH106" s="5" t="str">
        <f t="shared" si="57"/>
        <v>--</v>
      </c>
      <c r="BI106" s="5" t="str">
        <f t="shared" si="58"/>
        <v/>
      </c>
      <c r="BJ106" s="5" t="str">
        <f t="shared" si="59"/>
        <v/>
      </c>
    </row>
    <row r="107" spans="1:62" x14ac:dyDescent="0.2">
      <c r="A107" s="4" t="str">
        <f>F!A107</f>
        <v>Chloormethaan</v>
      </c>
      <c r="B107" s="5" t="str">
        <f>IF(ISNUMBER(F!E107)=FALSE,"--",IF(F!E107=0,"--",F!E107))</f>
        <v>--</v>
      </c>
      <c r="C107" s="5" t="str">
        <f>IF(B107="--","",F!F107)</f>
        <v/>
      </c>
      <c r="D107" s="5" t="str">
        <f>IF(ISNUMBER(F!G107)=FALSE,"--",IF(F!G107=0,"--",F!G107))</f>
        <v>--</v>
      </c>
      <c r="E107" s="5" t="str">
        <f>IF(D107="--","",F!H107)</f>
        <v/>
      </c>
      <c r="F107" s="5" t="str">
        <f>IF(ISNUMBER(F!I107)=FALSE,"--",IF(F!I107=0,"--",F!I107))</f>
        <v>--</v>
      </c>
      <c r="G107" s="5" t="str">
        <f>IF(F107="--","",F!J107)</f>
        <v/>
      </c>
      <c r="H107" s="5" t="str">
        <f>IF(ISNUMBER(F!K107)=FALSE,"--",IF(F!K107=0,"--",F!K107))</f>
        <v>--</v>
      </c>
      <c r="I107" s="5" t="str">
        <f>IF(H107="--","",F!L107)</f>
        <v/>
      </c>
      <c r="J107" s="5" t="str">
        <f>IF(ISNUMBER(F!M107)=FALSE,"--",IF(F!M107=0,"--",F!M107))</f>
        <v>--</v>
      </c>
      <c r="K107" s="5" t="str">
        <f>IF(J107="--","",F!N107)</f>
        <v/>
      </c>
      <c r="L107" s="5" t="str">
        <f>IF(ISNUMBER(F!O107)=FALSE,"--",IF(F!O107=0,"--",F!O107))</f>
        <v>--</v>
      </c>
      <c r="M107" s="5" t="str">
        <f>IF(L107="--","",F!P107)</f>
        <v/>
      </c>
      <c r="P107" s="4" t="str">
        <f>IFERROR(IF(AND(VLOOKUP(F!B107,E!$B$1:$AK$300,17,FALSE)&lt;&gt;1000000000,VLOOKUP(F!B107,E!$B$1:$AK$300,18,FALSE)&lt;&gt;1000000000),"toetsen",IF(AND(VLOOKUP(F!B107,E!$B$1:$AK$300,17,FALSE)=1000000000,VLOOKUP(F!B107,E!$B$1:$AK$300,18,FALSE)&lt;&gt;1000000000),"toetsen alleen sgw",IF(AND(VLOOKUP(F!B107,E!$B$1:$AK$300,17,FALSE)&lt;&gt;1000000000,VLOOKUP(F!B107,E!$B$1:$AK$300,18,FALSE)=1000000000),"toetsen alleen vw","niet toetsen"))),"")</f>
        <v/>
      </c>
      <c r="R107" s="4" t="str">
        <f>F!BJ107</f>
        <v/>
      </c>
      <c r="S107" s="4" t="str">
        <f>IF($P107="toetsen",toetsen(F!$B107,R107),IF($P107="toetsen alleen sgw",toetsen_alleen_SGW(F!$B107,R107),IF($P107="toetsen alleen vw",toetsen_alleen_vw(F!$B107,R107),"")))</f>
        <v/>
      </c>
      <c r="T107" s="4" t="str">
        <f>F!BM107</f>
        <v/>
      </c>
      <c r="U107" s="4" t="str">
        <f>IF($P107="toetsen",toetsen(F!$B107,T107),IF($P107="toetsen alleen sgw",toetsen_alleen_SGW(F!$B107,T107),IF($P107="toetsen alleen vw",toetsen_alleen_vw(F!$B107,T107),"")))</f>
        <v/>
      </c>
      <c r="V107" s="4" t="str">
        <f>F!BP107</f>
        <v/>
      </c>
      <c r="W107" s="4" t="str">
        <f>IF($P107="toetsen",toetsen(F!$B107,V107),IF($P107="toetsen alleen sgw",toetsen_alleen_SGW(F!$B107,V107),IF($P107="toetsen alleen vw",toetsen_alleen_vw(F!$B107,V107),"")))</f>
        <v/>
      </c>
      <c r="X107" s="4" t="str">
        <f>F!BS107</f>
        <v/>
      </c>
      <c r="Y107" s="4" t="str">
        <f>IF($P107="toetsen",toetsen(F!$B107,X107),IF($P107="toetsen alleen sgw",toetsen_alleen_SGW(F!$B107,X107),IF($P107="toetsen alleen vw",toetsen_alleen_vw(F!$B107,X107),"")))</f>
        <v/>
      </c>
      <c r="Z107" s="4" t="str">
        <f>F!BV107</f>
        <v/>
      </c>
      <c r="AA107" s="4" t="str">
        <f>IF($P107="toetsen",toetsen(F!$B107,Z107),IF($P107="toetsen alleen sgw",toetsen_alleen_SGW(F!$B107,Z107),IF($P107="toetsen alleen vw",toetsen_alleen_vw(F!$B107,Z107),"")))</f>
        <v/>
      </c>
      <c r="AB107" s="4" t="str">
        <f>F!BY107</f>
        <v/>
      </c>
      <c r="AC107" s="4" t="str">
        <f>IF($P107="toetsen",toetsen(F!$B107,AB107),IF($P107="toetsen alleen sgw",toetsen_alleen_SGW(F!$B107,AB107),IF($P107="toetsen alleen vw",toetsen_alleen_vw(F!$B107,AB107),"")))</f>
        <v/>
      </c>
      <c r="AD107" s="5"/>
      <c r="AE107" s="5" t="str">
        <f t="shared" si="30"/>
        <v>--</v>
      </c>
      <c r="AF107" s="5" t="str">
        <f t="shared" si="31"/>
        <v/>
      </c>
      <c r="AG107" s="5" t="str">
        <f t="shared" si="32"/>
        <v>--</v>
      </c>
      <c r="AH107" s="5" t="str">
        <f t="shared" si="33"/>
        <v/>
      </c>
      <c r="AI107" s="5" t="str">
        <f t="shared" si="34"/>
        <v>--</v>
      </c>
      <c r="AJ107" s="5" t="str">
        <f t="shared" si="35"/>
        <v/>
      </c>
      <c r="AK107" s="5" t="str">
        <f t="shared" si="36"/>
        <v>--</v>
      </c>
      <c r="AL107" s="5" t="str">
        <f t="shared" si="37"/>
        <v/>
      </c>
      <c r="AM107" s="5" t="str">
        <f t="shared" si="38"/>
        <v>--</v>
      </c>
      <c r="AN107" s="5" t="str">
        <f t="shared" si="39"/>
        <v/>
      </c>
      <c r="AO107" s="5" t="str">
        <f t="shared" si="40"/>
        <v>--</v>
      </c>
      <c r="AP107" s="5" t="str">
        <f t="shared" si="41"/>
        <v/>
      </c>
      <c r="AS107" s="5" t="str">
        <f t="shared" si="42"/>
        <v>--</v>
      </c>
      <c r="AT107" s="5" t="str">
        <f t="shared" si="43"/>
        <v/>
      </c>
      <c r="AU107" s="5" t="str">
        <f t="shared" si="44"/>
        <v/>
      </c>
      <c r="AV107" s="5" t="str">
        <f t="shared" si="45"/>
        <v>--</v>
      </c>
      <c r="AW107" s="5" t="str">
        <f t="shared" si="46"/>
        <v/>
      </c>
      <c r="AX107" s="5" t="str">
        <f t="shared" si="47"/>
        <v/>
      </c>
      <c r="AY107" s="5" t="str">
        <f t="shared" si="48"/>
        <v>--</v>
      </c>
      <c r="AZ107" s="5" t="str">
        <f t="shared" si="49"/>
        <v/>
      </c>
      <c r="BA107" s="5" t="str">
        <f t="shared" si="50"/>
        <v/>
      </c>
      <c r="BB107" s="5" t="str">
        <f t="shared" si="51"/>
        <v>--</v>
      </c>
      <c r="BC107" s="5" t="str">
        <f t="shared" si="52"/>
        <v/>
      </c>
      <c r="BD107" s="5" t="str">
        <f t="shared" si="53"/>
        <v/>
      </c>
      <c r="BE107" s="5" t="str">
        <f t="shared" si="54"/>
        <v>--</v>
      </c>
      <c r="BF107" s="5" t="str">
        <f t="shared" si="55"/>
        <v/>
      </c>
      <c r="BG107" s="5" t="str">
        <f t="shared" si="56"/>
        <v/>
      </c>
      <c r="BH107" s="5" t="str">
        <f t="shared" si="57"/>
        <v>--</v>
      </c>
      <c r="BI107" s="5" t="str">
        <f t="shared" si="58"/>
        <v/>
      </c>
      <c r="BJ107" s="5" t="str">
        <f t="shared" si="59"/>
        <v/>
      </c>
    </row>
    <row r="108" spans="1:62" x14ac:dyDescent="0.2">
      <c r="A108" s="4" t="str">
        <f>F!A108</f>
        <v>Broommethaan</v>
      </c>
      <c r="B108" s="5" t="str">
        <f>IF(ISNUMBER(F!E108)=FALSE,"--",IF(F!E108=0,"--",F!E108))</f>
        <v>--</v>
      </c>
      <c r="C108" s="5" t="str">
        <f>IF(B108="--","",F!F108)</f>
        <v/>
      </c>
      <c r="D108" s="5" t="str">
        <f>IF(ISNUMBER(F!G108)=FALSE,"--",IF(F!G108=0,"--",F!G108))</f>
        <v>--</v>
      </c>
      <c r="E108" s="5" t="str">
        <f>IF(D108="--","",F!H108)</f>
        <v/>
      </c>
      <c r="F108" s="5" t="str">
        <f>IF(ISNUMBER(F!I108)=FALSE,"--",IF(F!I108=0,"--",F!I108))</f>
        <v>--</v>
      </c>
      <c r="G108" s="5" t="str">
        <f>IF(F108="--","",F!J108)</f>
        <v/>
      </c>
      <c r="H108" s="5" t="str">
        <f>IF(ISNUMBER(F!K108)=FALSE,"--",IF(F!K108=0,"--",F!K108))</f>
        <v>--</v>
      </c>
      <c r="I108" s="5" t="str">
        <f>IF(H108="--","",F!L108)</f>
        <v/>
      </c>
      <c r="J108" s="5" t="str">
        <f>IF(ISNUMBER(F!M108)=FALSE,"--",IF(F!M108=0,"--",F!M108))</f>
        <v>--</v>
      </c>
      <c r="K108" s="5" t="str">
        <f>IF(J108="--","",F!N108)</f>
        <v/>
      </c>
      <c r="L108" s="5" t="str">
        <f>IF(ISNUMBER(F!O108)=FALSE,"--",IF(F!O108=0,"--",F!O108))</f>
        <v>--</v>
      </c>
      <c r="M108" s="5" t="str">
        <f>IF(L108="--","",F!P108)</f>
        <v/>
      </c>
      <c r="P108" s="4" t="str">
        <f>IFERROR(IF(AND(VLOOKUP(F!B108,E!$B$1:$AK$300,17,FALSE)&lt;&gt;1000000000,VLOOKUP(F!B108,E!$B$1:$AK$300,18,FALSE)&lt;&gt;1000000000),"toetsen",IF(AND(VLOOKUP(F!B108,E!$B$1:$AK$300,17,FALSE)=1000000000,VLOOKUP(F!B108,E!$B$1:$AK$300,18,FALSE)&lt;&gt;1000000000),"toetsen alleen sgw",IF(AND(VLOOKUP(F!B108,E!$B$1:$AK$300,17,FALSE)&lt;&gt;1000000000,VLOOKUP(F!B108,E!$B$1:$AK$300,18,FALSE)=1000000000),"toetsen alleen vw","niet toetsen"))),"")</f>
        <v/>
      </c>
      <c r="R108" s="4" t="str">
        <f>F!BJ108</f>
        <v/>
      </c>
      <c r="S108" s="4" t="str">
        <f>IF($P108="toetsen",toetsen(F!$B108,R108),IF($P108="toetsen alleen sgw",toetsen_alleen_SGW(F!$B108,R108),IF($P108="toetsen alleen vw",toetsen_alleen_vw(F!$B108,R108),"")))</f>
        <v/>
      </c>
      <c r="T108" s="4" t="str">
        <f>F!BM108</f>
        <v/>
      </c>
      <c r="U108" s="4" t="str">
        <f>IF($P108="toetsen",toetsen(F!$B108,T108),IF($P108="toetsen alleen sgw",toetsen_alleen_SGW(F!$B108,T108),IF($P108="toetsen alleen vw",toetsen_alleen_vw(F!$B108,T108),"")))</f>
        <v/>
      </c>
      <c r="V108" s="4" t="str">
        <f>F!BP108</f>
        <v/>
      </c>
      <c r="W108" s="4" t="str">
        <f>IF($P108="toetsen",toetsen(F!$B108,V108),IF($P108="toetsen alleen sgw",toetsen_alleen_SGW(F!$B108,V108),IF($P108="toetsen alleen vw",toetsen_alleen_vw(F!$B108,V108),"")))</f>
        <v/>
      </c>
      <c r="X108" s="4" t="str">
        <f>F!BS108</f>
        <v/>
      </c>
      <c r="Y108" s="4" t="str">
        <f>IF($P108="toetsen",toetsen(F!$B108,X108),IF($P108="toetsen alleen sgw",toetsen_alleen_SGW(F!$B108,X108),IF($P108="toetsen alleen vw",toetsen_alleen_vw(F!$B108,X108),"")))</f>
        <v/>
      </c>
      <c r="Z108" s="4" t="str">
        <f>F!BV108</f>
        <v/>
      </c>
      <c r="AA108" s="4" t="str">
        <f>IF($P108="toetsen",toetsen(F!$B108,Z108),IF($P108="toetsen alleen sgw",toetsen_alleen_SGW(F!$B108,Z108),IF($P108="toetsen alleen vw",toetsen_alleen_vw(F!$B108,Z108),"")))</f>
        <v/>
      </c>
      <c r="AB108" s="4" t="str">
        <f>F!BY108</f>
        <v/>
      </c>
      <c r="AC108" s="4" t="str">
        <f>IF($P108="toetsen",toetsen(F!$B108,AB108),IF($P108="toetsen alleen sgw",toetsen_alleen_SGW(F!$B108,AB108),IF($P108="toetsen alleen vw",toetsen_alleen_vw(F!$B108,AB108),"")))</f>
        <v/>
      </c>
      <c r="AD108" s="5"/>
      <c r="AE108" s="5" t="str">
        <f t="shared" si="30"/>
        <v>--</v>
      </c>
      <c r="AF108" s="5" t="str">
        <f t="shared" si="31"/>
        <v/>
      </c>
      <c r="AG108" s="5" t="str">
        <f t="shared" si="32"/>
        <v>--</v>
      </c>
      <c r="AH108" s="5" t="str">
        <f t="shared" si="33"/>
        <v/>
      </c>
      <c r="AI108" s="5" t="str">
        <f t="shared" si="34"/>
        <v>--</v>
      </c>
      <c r="AJ108" s="5" t="str">
        <f t="shared" si="35"/>
        <v/>
      </c>
      <c r="AK108" s="5" t="str">
        <f t="shared" si="36"/>
        <v>--</v>
      </c>
      <c r="AL108" s="5" t="str">
        <f t="shared" si="37"/>
        <v/>
      </c>
      <c r="AM108" s="5" t="str">
        <f t="shared" si="38"/>
        <v>--</v>
      </c>
      <c r="AN108" s="5" t="str">
        <f t="shared" si="39"/>
        <v/>
      </c>
      <c r="AO108" s="5" t="str">
        <f t="shared" si="40"/>
        <v>--</v>
      </c>
      <c r="AP108" s="5" t="str">
        <f t="shared" si="41"/>
        <v/>
      </c>
      <c r="AS108" s="5" t="str">
        <f t="shared" si="42"/>
        <v>--</v>
      </c>
      <c r="AT108" s="5" t="str">
        <f t="shared" si="43"/>
        <v/>
      </c>
      <c r="AU108" s="5" t="str">
        <f t="shared" si="44"/>
        <v/>
      </c>
      <c r="AV108" s="5" t="str">
        <f t="shared" si="45"/>
        <v>--</v>
      </c>
      <c r="AW108" s="5" t="str">
        <f t="shared" si="46"/>
        <v/>
      </c>
      <c r="AX108" s="5" t="str">
        <f t="shared" si="47"/>
        <v/>
      </c>
      <c r="AY108" s="5" t="str">
        <f t="shared" si="48"/>
        <v>--</v>
      </c>
      <c r="AZ108" s="5" t="str">
        <f t="shared" si="49"/>
        <v/>
      </c>
      <c r="BA108" s="5" t="str">
        <f t="shared" si="50"/>
        <v/>
      </c>
      <c r="BB108" s="5" t="str">
        <f t="shared" si="51"/>
        <v>--</v>
      </c>
      <c r="BC108" s="5" t="str">
        <f t="shared" si="52"/>
        <v/>
      </c>
      <c r="BD108" s="5" t="str">
        <f t="shared" si="53"/>
        <v/>
      </c>
      <c r="BE108" s="5" t="str">
        <f t="shared" si="54"/>
        <v>--</v>
      </c>
      <c r="BF108" s="5" t="str">
        <f t="shared" si="55"/>
        <v/>
      </c>
      <c r="BG108" s="5" t="str">
        <f t="shared" si="56"/>
        <v/>
      </c>
      <c r="BH108" s="5" t="str">
        <f t="shared" si="57"/>
        <v>--</v>
      </c>
      <c r="BI108" s="5" t="str">
        <f t="shared" si="58"/>
        <v/>
      </c>
      <c r="BJ108" s="5" t="str">
        <f t="shared" si="59"/>
        <v/>
      </c>
    </row>
    <row r="109" spans="1:62" x14ac:dyDescent="0.2">
      <c r="A109" s="4" t="str">
        <f>F!A109</f>
        <v>Monochloorbenzeen</v>
      </c>
      <c r="B109" s="5" t="str">
        <f>IF(ISNUMBER(F!E109)=FALSE,"--",IF(F!E109=0,"--",F!E109))</f>
        <v>--</v>
      </c>
      <c r="C109" s="5" t="str">
        <f>IF(B109="--","",F!F109)</f>
        <v/>
      </c>
      <c r="D109" s="5" t="str">
        <f>IF(ISNUMBER(F!G109)=FALSE,"--",IF(F!G109=0,"--",F!G109))</f>
        <v>--</v>
      </c>
      <c r="E109" s="5" t="str">
        <f>IF(D109="--","",F!H109)</f>
        <v/>
      </c>
      <c r="F109" s="5" t="str">
        <f>IF(ISNUMBER(F!I109)=FALSE,"--",IF(F!I109=0,"--",F!I109))</f>
        <v>--</v>
      </c>
      <c r="G109" s="5" t="str">
        <f>IF(F109="--","",F!J109)</f>
        <v/>
      </c>
      <c r="H109" s="5" t="str">
        <f>IF(ISNUMBER(F!K109)=FALSE,"--",IF(F!K109=0,"--",F!K109))</f>
        <v>--</v>
      </c>
      <c r="I109" s="5" t="str">
        <f>IF(H109="--","",F!L109)</f>
        <v/>
      </c>
      <c r="J109" s="5" t="str">
        <f>IF(ISNUMBER(F!M109)=FALSE,"--",IF(F!M109=0,"--",F!M109))</f>
        <v>--</v>
      </c>
      <c r="K109" s="5" t="str">
        <f>IF(J109="--","",F!N109)</f>
        <v/>
      </c>
      <c r="L109" s="5" t="str">
        <f>IF(ISNUMBER(F!O109)=FALSE,"--",IF(F!O109=0,"--",F!O109))</f>
        <v>--</v>
      </c>
      <c r="M109" s="5" t="str">
        <f>IF(L109="--","",F!P109)</f>
        <v/>
      </c>
      <c r="P109" s="4" t="str">
        <f>IFERROR(IF(AND(VLOOKUP(F!B109,E!$B$1:$AK$300,17,FALSE)&lt;&gt;1000000000,VLOOKUP(F!B109,E!$B$1:$AK$300,18,FALSE)&lt;&gt;1000000000),"toetsen",IF(AND(VLOOKUP(F!B109,E!$B$1:$AK$300,17,FALSE)=1000000000,VLOOKUP(F!B109,E!$B$1:$AK$300,18,FALSE)&lt;&gt;1000000000),"toetsen alleen sgw",IF(AND(VLOOKUP(F!B109,E!$B$1:$AK$300,17,FALSE)&lt;&gt;1000000000,VLOOKUP(F!B109,E!$B$1:$AK$300,18,FALSE)=1000000000),"toetsen alleen vw","niet toetsen"))),"")</f>
        <v>toetsen alleen sgw</v>
      </c>
      <c r="R109" s="4" t="str">
        <f>F!BJ109</f>
        <v/>
      </c>
      <c r="S109" s="4" t="str">
        <f>IF($P109="toetsen",toetsen(F!$B109,R109),IF($P109="toetsen alleen sgw",toetsen_alleen_SGW(F!$B109,R109),IF($P109="toetsen alleen vw",toetsen_alleen_vw(F!$B109,R109),"")))</f>
        <v/>
      </c>
      <c r="T109" s="4" t="str">
        <f>F!BM109</f>
        <v/>
      </c>
      <c r="U109" s="4" t="str">
        <f>IF($P109="toetsen",toetsen(F!$B109,T109),IF($P109="toetsen alleen sgw",toetsen_alleen_SGW(F!$B109,T109),IF($P109="toetsen alleen vw",toetsen_alleen_vw(F!$B109,T109),"")))</f>
        <v/>
      </c>
      <c r="V109" s="4" t="str">
        <f>F!BP109</f>
        <v/>
      </c>
      <c r="W109" s="4" t="str">
        <f>IF($P109="toetsen",toetsen(F!$B109,V109),IF($P109="toetsen alleen sgw",toetsen_alleen_SGW(F!$B109,V109),IF($P109="toetsen alleen vw",toetsen_alleen_vw(F!$B109,V109),"")))</f>
        <v/>
      </c>
      <c r="X109" s="4" t="str">
        <f>F!BS109</f>
        <v/>
      </c>
      <c r="Y109" s="4" t="str">
        <f>IF($P109="toetsen",toetsen(F!$B109,X109),IF($P109="toetsen alleen sgw",toetsen_alleen_SGW(F!$B109,X109),IF($P109="toetsen alleen vw",toetsen_alleen_vw(F!$B109,X109),"")))</f>
        <v/>
      </c>
      <c r="Z109" s="4" t="str">
        <f>F!BV109</f>
        <v/>
      </c>
      <c r="AA109" s="4" t="str">
        <f>IF($P109="toetsen",toetsen(F!$B109,Z109),IF($P109="toetsen alleen sgw",toetsen_alleen_SGW(F!$B109,Z109),IF($P109="toetsen alleen vw",toetsen_alleen_vw(F!$B109,Z109),"")))</f>
        <v/>
      </c>
      <c r="AB109" s="4" t="str">
        <f>F!BY109</f>
        <v/>
      </c>
      <c r="AC109" s="4" t="str">
        <f>IF($P109="toetsen",toetsen(F!$B109,AB109),IF($P109="toetsen alleen sgw",toetsen_alleen_SGW(F!$B109,AB109),IF($P109="toetsen alleen vw",toetsen_alleen_vw(F!$B109,AB109),"")))</f>
        <v/>
      </c>
      <c r="AD109" s="5"/>
      <c r="AE109" s="5" t="str">
        <f t="shared" si="30"/>
        <v>--</v>
      </c>
      <c r="AF109" s="5" t="str">
        <f t="shared" si="31"/>
        <v/>
      </c>
      <c r="AG109" s="5" t="str">
        <f t="shared" si="32"/>
        <v>--</v>
      </c>
      <c r="AH109" s="5" t="str">
        <f t="shared" si="33"/>
        <v/>
      </c>
      <c r="AI109" s="5" t="str">
        <f t="shared" si="34"/>
        <v>--</v>
      </c>
      <c r="AJ109" s="5" t="str">
        <f t="shared" si="35"/>
        <v/>
      </c>
      <c r="AK109" s="5" t="str">
        <f t="shared" si="36"/>
        <v>--</v>
      </c>
      <c r="AL109" s="5" t="str">
        <f t="shared" si="37"/>
        <v/>
      </c>
      <c r="AM109" s="5" t="str">
        <f t="shared" si="38"/>
        <v>--</v>
      </c>
      <c r="AN109" s="5" t="str">
        <f t="shared" si="39"/>
        <v/>
      </c>
      <c r="AO109" s="5" t="str">
        <f t="shared" si="40"/>
        <v>--</v>
      </c>
      <c r="AP109" s="5" t="str">
        <f t="shared" si="41"/>
        <v/>
      </c>
      <c r="AS109" s="5" t="str">
        <f t="shared" si="42"/>
        <v>--</v>
      </c>
      <c r="AT109" s="5" t="str">
        <f t="shared" si="43"/>
        <v/>
      </c>
      <c r="AU109" s="5" t="str">
        <f t="shared" si="44"/>
        <v/>
      </c>
      <c r="AV109" s="5" t="str">
        <f t="shared" si="45"/>
        <v>--</v>
      </c>
      <c r="AW109" s="5" t="str">
        <f t="shared" si="46"/>
        <v/>
      </c>
      <c r="AX109" s="5" t="str">
        <f t="shared" si="47"/>
        <v/>
      </c>
      <c r="AY109" s="5" t="str">
        <f t="shared" si="48"/>
        <v>--</v>
      </c>
      <c r="AZ109" s="5" t="str">
        <f t="shared" si="49"/>
        <v/>
      </c>
      <c r="BA109" s="5" t="str">
        <f t="shared" si="50"/>
        <v/>
      </c>
      <c r="BB109" s="5" t="str">
        <f t="shared" si="51"/>
        <v>--</v>
      </c>
      <c r="BC109" s="5" t="str">
        <f t="shared" si="52"/>
        <v/>
      </c>
      <c r="BD109" s="5" t="str">
        <f t="shared" si="53"/>
        <v/>
      </c>
      <c r="BE109" s="5" t="str">
        <f t="shared" si="54"/>
        <v>--</v>
      </c>
      <c r="BF109" s="5" t="str">
        <f t="shared" si="55"/>
        <v/>
      </c>
      <c r="BG109" s="5" t="str">
        <f t="shared" si="56"/>
        <v/>
      </c>
      <c r="BH109" s="5" t="str">
        <f t="shared" si="57"/>
        <v>--</v>
      </c>
      <c r="BI109" s="5" t="str">
        <f t="shared" si="58"/>
        <v/>
      </c>
      <c r="BJ109" s="5" t="str">
        <f t="shared" si="59"/>
        <v/>
      </c>
    </row>
    <row r="110" spans="1:62" x14ac:dyDescent="0.2">
      <c r="A110" s="4" t="str">
        <f>F!A110</f>
        <v>1,2-Dichloorbenzeen</v>
      </c>
      <c r="B110" s="5" t="str">
        <f>IF(ISNUMBER(F!E110)=FALSE,"--",IF(F!E110=0,"--",F!E110))</f>
        <v>--</v>
      </c>
      <c r="C110" s="5" t="str">
        <f>IF(B110="--","",F!F110)</f>
        <v/>
      </c>
      <c r="D110" s="5" t="str">
        <f>IF(ISNUMBER(F!G110)=FALSE,"--",IF(F!G110=0,"--",F!G110))</f>
        <v>--</v>
      </c>
      <c r="E110" s="5" t="str">
        <f>IF(D110="--","",F!H110)</f>
        <v/>
      </c>
      <c r="F110" s="5" t="str">
        <f>IF(ISNUMBER(F!I110)=FALSE,"--",IF(F!I110=0,"--",F!I110))</f>
        <v>--</v>
      </c>
      <c r="G110" s="5" t="str">
        <f>IF(F110="--","",F!J110)</f>
        <v/>
      </c>
      <c r="H110" s="5" t="str">
        <f>IF(ISNUMBER(F!K110)=FALSE,"--",IF(F!K110=0,"--",F!K110))</f>
        <v>--</v>
      </c>
      <c r="I110" s="5" t="str">
        <f>IF(H110="--","",F!L110)</f>
        <v/>
      </c>
      <c r="J110" s="5" t="str">
        <f>IF(ISNUMBER(F!M110)=FALSE,"--",IF(F!M110=0,"--",F!M110))</f>
        <v>--</v>
      </c>
      <c r="K110" s="5" t="str">
        <f>IF(J110="--","",F!N110)</f>
        <v/>
      </c>
      <c r="L110" s="5" t="str">
        <f>IF(ISNUMBER(F!O110)=FALSE,"--",IF(F!O110=0,"--",F!O110))</f>
        <v>--</v>
      </c>
      <c r="M110" s="5" t="str">
        <f>IF(L110="--","",F!P110)</f>
        <v/>
      </c>
      <c r="P110" s="4" t="str">
        <f>IFERROR(IF(AND(VLOOKUP(F!B110,E!$B$1:$AK$300,17,FALSE)&lt;&gt;1000000000,VLOOKUP(F!B110,E!$B$1:$AK$300,18,FALSE)&lt;&gt;1000000000),"toetsen",IF(AND(VLOOKUP(F!B110,E!$B$1:$AK$300,17,FALSE)=1000000000,VLOOKUP(F!B110,E!$B$1:$AK$300,18,FALSE)&lt;&gt;1000000000),"toetsen alleen sgw",IF(AND(VLOOKUP(F!B110,E!$B$1:$AK$300,17,FALSE)&lt;&gt;1000000000,VLOOKUP(F!B110,E!$B$1:$AK$300,18,FALSE)=1000000000),"toetsen alleen vw","niet toetsen"))),"")</f>
        <v/>
      </c>
      <c r="R110" s="4" t="str">
        <f>F!BJ110</f>
        <v/>
      </c>
      <c r="S110" s="4" t="str">
        <f>IF($P110="toetsen",toetsen(F!$B110,R110),IF($P110="toetsen alleen sgw",toetsen_alleen_SGW(F!$B110,R110),IF($P110="toetsen alleen vw",toetsen_alleen_vw(F!$B110,R110),"")))</f>
        <v/>
      </c>
      <c r="T110" s="4" t="str">
        <f>F!BM110</f>
        <v/>
      </c>
      <c r="U110" s="4" t="str">
        <f>IF($P110="toetsen",toetsen(F!$B110,T110),IF($P110="toetsen alleen sgw",toetsen_alleen_SGW(F!$B110,T110),IF($P110="toetsen alleen vw",toetsen_alleen_vw(F!$B110,T110),"")))</f>
        <v/>
      </c>
      <c r="V110" s="4" t="str">
        <f>F!BP110</f>
        <v/>
      </c>
      <c r="W110" s="4" t="str">
        <f>IF($P110="toetsen",toetsen(F!$B110,V110),IF($P110="toetsen alleen sgw",toetsen_alleen_SGW(F!$B110,V110),IF($P110="toetsen alleen vw",toetsen_alleen_vw(F!$B110,V110),"")))</f>
        <v/>
      </c>
      <c r="X110" s="4" t="str">
        <f>F!BS110</f>
        <v/>
      </c>
      <c r="Y110" s="4" t="str">
        <f>IF($P110="toetsen",toetsen(F!$B110,X110),IF($P110="toetsen alleen sgw",toetsen_alleen_SGW(F!$B110,X110),IF($P110="toetsen alleen vw",toetsen_alleen_vw(F!$B110,X110),"")))</f>
        <v/>
      </c>
      <c r="Z110" s="4" t="str">
        <f>F!BV110</f>
        <v/>
      </c>
      <c r="AA110" s="4" t="str">
        <f>IF($P110="toetsen",toetsen(F!$B110,Z110),IF($P110="toetsen alleen sgw",toetsen_alleen_SGW(F!$B110,Z110),IF($P110="toetsen alleen vw",toetsen_alleen_vw(F!$B110,Z110),"")))</f>
        <v/>
      </c>
      <c r="AB110" s="4" t="str">
        <f>F!BY110</f>
        <v/>
      </c>
      <c r="AC110" s="4" t="str">
        <f>IF($P110="toetsen",toetsen(F!$B110,AB110),IF($P110="toetsen alleen sgw",toetsen_alleen_SGW(F!$B110,AB110),IF($P110="toetsen alleen vw",toetsen_alleen_vw(F!$B110,AB110),"")))</f>
        <v/>
      </c>
      <c r="AD110" s="5"/>
      <c r="AE110" s="5" t="str">
        <f t="shared" si="30"/>
        <v>--</v>
      </c>
      <c r="AF110" s="5" t="str">
        <f t="shared" si="31"/>
        <v/>
      </c>
      <c r="AG110" s="5" t="str">
        <f t="shared" si="32"/>
        <v>--</v>
      </c>
      <c r="AH110" s="5" t="str">
        <f t="shared" si="33"/>
        <v/>
      </c>
      <c r="AI110" s="5" t="str">
        <f t="shared" si="34"/>
        <v>--</v>
      </c>
      <c r="AJ110" s="5" t="str">
        <f t="shared" si="35"/>
        <v/>
      </c>
      <c r="AK110" s="5" t="str">
        <f t="shared" si="36"/>
        <v>--</v>
      </c>
      <c r="AL110" s="5" t="str">
        <f t="shared" si="37"/>
        <v/>
      </c>
      <c r="AM110" s="5" t="str">
        <f t="shared" si="38"/>
        <v>--</v>
      </c>
      <c r="AN110" s="5" t="str">
        <f t="shared" si="39"/>
        <v/>
      </c>
      <c r="AO110" s="5" t="str">
        <f t="shared" si="40"/>
        <v>--</v>
      </c>
      <c r="AP110" s="5" t="str">
        <f t="shared" si="41"/>
        <v/>
      </c>
      <c r="AS110" s="5" t="str">
        <f t="shared" si="42"/>
        <v>--</v>
      </c>
      <c r="AT110" s="5" t="str">
        <f t="shared" si="43"/>
        <v/>
      </c>
      <c r="AU110" s="5" t="str">
        <f t="shared" si="44"/>
        <v/>
      </c>
      <c r="AV110" s="5" t="str">
        <f t="shared" si="45"/>
        <v>--</v>
      </c>
      <c r="AW110" s="5" t="str">
        <f t="shared" si="46"/>
        <v/>
      </c>
      <c r="AX110" s="5" t="str">
        <f t="shared" si="47"/>
        <v/>
      </c>
      <c r="AY110" s="5" t="str">
        <f t="shared" si="48"/>
        <v>--</v>
      </c>
      <c r="AZ110" s="5" t="str">
        <f t="shared" si="49"/>
        <v/>
      </c>
      <c r="BA110" s="5" t="str">
        <f t="shared" si="50"/>
        <v/>
      </c>
      <c r="BB110" s="5" t="str">
        <f t="shared" si="51"/>
        <v>--</v>
      </c>
      <c r="BC110" s="5" t="str">
        <f t="shared" si="52"/>
        <v/>
      </c>
      <c r="BD110" s="5" t="str">
        <f t="shared" si="53"/>
        <v/>
      </c>
      <c r="BE110" s="5" t="str">
        <f t="shared" si="54"/>
        <v>--</v>
      </c>
      <c r="BF110" s="5" t="str">
        <f t="shared" si="55"/>
        <v/>
      </c>
      <c r="BG110" s="5" t="str">
        <f t="shared" si="56"/>
        <v/>
      </c>
      <c r="BH110" s="5" t="str">
        <f t="shared" si="57"/>
        <v>--</v>
      </c>
      <c r="BI110" s="5" t="str">
        <f t="shared" si="58"/>
        <v/>
      </c>
      <c r="BJ110" s="5" t="str">
        <f t="shared" si="59"/>
        <v/>
      </c>
    </row>
    <row r="111" spans="1:62" x14ac:dyDescent="0.2">
      <c r="A111" s="4" t="str">
        <f>F!A111</f>
        <v>1,3-Dichloorbenzeen</v>
      </c>
      <c r="B111" s="5" t="str">
        <f>IF(ISNUMBER(F!E111)=FALSE,"--",IF(F!E111=0,"--",F!E111))</f>
        <v>--</v>
      </c>
      <c r="C111" s="5" t="str">
        <f>IF(B111="--","",F!F111)</f>
        <v/>
      </c>
      <c r="D111" s="5" t="str">
        <f>IF(ISNUMBER(F!G111)=FALSE,"--",IF(F!G111=0,"--",F!G111))</f>
        <v>--</v>
      </c>
      <c r="E111" s="5" t="str">
        <f>IF(D111="--","",F!H111)</f>
        <v/>
      </c>
      <c r="F111" s="5" t="str">
        <f>IF(ISNUMBER(F!I111)=FALSE,"--",IF(F!I111=0,"--",F!I111))</f>
        <v>--</v>
      </c>
      <c r="G111" s="5" t="str">
        <f>IF(F111="--","",F!J111)</f>
        <v/>
      </c>
      <c r="H111" s="5" t="str">
        <f>IF(ISNUMBER(F!K111)=FALSE,"--",IF(F!K111=0,"--",F!K111))</f>
        <v>--</v>
      </c>
      <c r="I111" s="5" t="str">
        <f>IF(H111="--","",F!L111)</f>
        <v/>
      </c>
      <c r="J111" s="5" t="str">
        <f>IF(ISNUMBER(F!M111)=FALSE,"--",IF(F!M111=0,"--",F!M111))</f>
        <v>--</v>
      </c>
      <c r="K111" s="5" t="str">
        <f>IF(J111="--","",F!N111)</f>
        <v/>
      </c>
      <c r="L111" s="5" t="str">
        <f>IF(ISNUMBER(F!O111)=FALSE,"--",IF(F!O111=0,"--",F!O111))</f>
        <v>--</v>
      </c>
      <c r="M111" s="5" t="str">
        <f>IF(L111="--","",F!P111)</f>
        <v/>
      </c>
      <c r="P111" s="4" t="str">
        <f>IFERROR(IF(AND(VLOOKUP(F!B111,E!$B$1:$AK$300,17,FALSE)&lt;&gt;1000000000,VLOOKUP(F!B111,E!$B$1:$AK$300,18,FALSE)&lt;&gt;1000000000),"toetsen",IF(AND(VLOOKUP(F!B111,E!$B$1:$AK$300,17,FALSE)=1000000000,VLOOKUP(F!B111,E!$B$1:$AK$300,18,FALSE)&lt;&gt;1000000000),"toetsen alleen sgw",IF(AND(VLOOKUP(F!B111,E!$B$1:$AK$300,17,FALSE)&lt;&gt;1000000000,VLOOKUP(F!B111,E!$B$1:$AK$300,18,FALSE)=1000000000),"toetsen alleen vw","niet toetsen"))),"")</f>
        <v/>
      </c>
      <c r="R111" s="4" t="str">
        <f>F!BJ111</f>
        <v/>
      </c>
      <c r="S111" s="4" t="str">
        <f>IF($P111="toetsen",toetsen(F!$B111,R111),IF($P111="toetsen alleen sgw",toetsen_alleen_SGW(F!$B111,R111),IF($P111="toetsen alleen vw",toetsen_alleen_vw(F!$B111,R111),"")))</f>
        <v/>
      </c>
      <c r="T111" s="4" t="str">
        <f>F!BM111</f>
        <v/>
      </c>
      <c r="U111" s="4" t="str">
        <f>IF($P111="toetsen",toetsen(F!$B111,T111),IF($P111="toetsen alleen sgw",toetsen_alleen_SGW(F!$B111,T111),IF($P111="toetsen alleen vw",toetsen_alleen_vw(F!$B111,T111),"")))</f>
        <v/>
      </c>
      <c r="V111" s="4" t="str">
        <f>F!BP111</f>
        <v/>
      </c>
      <c r="W111" s="4" t="str">
        <f>IF($P111="toetsen",toetsen(F!$B111,V111),IF($P111="toetsen alleen sgw",toetsen_alleen_SGW(F!$B111,V111),IF($P111="toetsen alleen vw",toetsen_alleen_vw(F!$B111,V111),"")))</f>
        <v/>
      </c>
      <c r="X111" s="4" t="str">
        <f>F!BS111</f>
        <v/>
      </c>
      <c r="Y111" s="4" t="str">
        <f>IF($P111="toetsen",toetsen(F!$B111,X111),IF($P111="toetsen alleen sgw",toetsen_alleen_SGW(F!$B111,X111),IF($P111="toetsen alleen vw",toetsen_alleen_vw(F!$B111,X111),"")))</f>
        <v/>
      </c>
      <c r="Z111" s="4" t="str">
        <f>F!BV111</f>
        <v/>
      </c>
      <c r="AA111" s="4" t="str">
        <f>IF($P111="toetsen",toetsen(F!$B111,Z111),IF($P111="toetsen alleen sgw",toetsen_alleen_SGW(F!$B111,Z111),IF($P111="toetsen alleen vw",toetsen_alleen_vw(F!$B111,Z111),"")))</f>
        <v/>
      </c>
      <c r="AB111" s="4" t="str">
        <f>F!BY111</f>
        <v/>
      </c>
      <c r="AC111" s="4" t="str">
        <f>IF($P111="toetsen",toetsen(F!$B111,AB111),IF($P111="toetsen alleen sgw",toetsen_alleen_SGW(F!$B111,AB111),IF($P111="toetsen alleen vw",toetsen_alleen_vw(F!$B111,AB111),"")))</f>
        <v/>
      </c>
      <c r="AD111" s="5"/>
      <c r="AE111" s="5" t="str">
        <f t="shared" si="30"/>
        <v>--</v>
      </c>
      <c r="AF111" s="5" t="str">
        <f t="shared" si="31"/>
        <v/>
      </c>
      <c r="AG111" s="5" t="str">
        <f t="shared" si="32"/>
        <v>--</v>
      </c>
      <c r="AH111" s="5" t="str">
        <f t="shared" si="33"/>
        <v/>
      </c>
      <c r="AI111" s="5" t="str">
        <f t="shared" si="34"/>
        <v>--</v>
      </c>
      <c r="AJ111" s="5" t="str">
        <f t="shared" si="35"/>
        <v/>
      </c>
      <c r="AK111" s="5" t="str">
        <f t="shared" si="36"/>
        <v>--</v>
      </c>
      <c r="AL111" s="5" t="str">
        <f t="shared" si="37"/>
        <v/>
      </c>
      <c r="AM111" s="5" t="str">
        <f t="shared" si="38"/>
        <v>--</v>
      </c>
      <c r="AN111" s="5" t="str">
        <f t="shared" si="39"/>
        <v/>
      </c>
      <c r="AO111" s="5" t="str">
        <f t="shared" si="40"/>
        <v>--</v>
      </c>
      <c r="AP111" s="5" t="str">
        <f t="shared" si="41"/>
        <v/>
      </c>
      <c r="AS111" s="5" t="str">
        <f t="shared" si="42"/>
        <v>--</v>
      </c>
      <c r="AT111" s="5" t="str">
        <f t="shared" si="43"/>
        <v/>
      </c>
      <c r="AU111" s="5" t="str">
        <f t="shared" si="44"/>
        <v/>
      </c>
      <c r="AV111" s="5" t="str">
        <f t="shared" si="45"/>
        <v>--</v>
      </c>
      <c r="AW111" s="5" t="str">
        <f t="shared" si="46"/>
        <v/>
      </c>
      <c r="AX111" s="5" t="str">
        <f t="shared" si="47"/>
        <v/>
      </c>
      <c r="AY111" s="5" t="str">
        <f t="shared" si="48"/>
        <v>--</v>
      </c>
      <c r="AZ111" s="5" t="str">
        <f t="shared" si="49"/>
        <v/>
      </c>
      <c r="BA111" s="5" t="str">
        <f t="shared" si="50"/>
        <v/>
      </c>
      <c r="BB111" s="5" t="str">
        <f t="shared" si="51"/>
        <v>--</v>
      </c>
      <c r="BC111" s="5" t="str">
        <f t="shared" si="52"/>
        <v/>
      </c>
      <c r="BD111" s="5" t="str">
        <f t="shared" si="53"/>
        <v/>
      </c>
      <c r="BE111" s="5" t="str">
        <f t="shared" si="54"/>
        <v>--</v>
      </c>
      <c r="BF111" s="5" t="str">
        <f t="shared" si="55"/>
        <v/>
      </c>
      <c r="BG111" s="5" t="str">
        <f t="shared" si="56"/>
        <v/>
      </c>
      <c r="BH111" s="5" t="str">
        <f t="shared" si="57"/>
        <v>--</v>
      </c>
      <c r="BI111" s="5" t="str">
        <f t="shared" si="58"/>
        <v/>
      </c>
      <c r="BJ111" s="5" t="str">
        <f t="shared" si="59"/>
        <v/>
      </c>
    </row>
    <row r="112" spans="1:62" x14ac:dyDescent="0.2">
      <c r="A112" s="4" t="str">
        <f>F!A112</f>
        <v>1,4-Dichloorbenzeen</v>
      </c>
      <c r="B112" s="5" t="str">
        <f>IF(ISNUMBER(F!E112)=FALSE,"--",IF(F!E112=0,"--",F!E112))</f>
        <v>--</v>
      </c>
      <c r="C112" s="5" t="str">
        <f>IF(B112="--","",F!F112)</f>
        <v/>
      </c>
      <c r="D112" s="5" t="str">
        <f>IF(ISNUMBER(F!G112)=FALSE,"--",IF(F!G112=0,"--",F!G112))</f>
        <v>--</v>
      </c>
      <c r="E112" s="5" t="str">
        <f>IF(D112="--","",F!H112)</f>
        <v/>
      </c>
      <c r="F112" s="5" t="str">
        <f>IF(ISNUMBER(F!I112)=FALSE,"--",IF(F!I112=0,"--",F!I112))</f>
        <v>--</v>
      </c>
      <c r="G112" s="5" t="str">
        <f>IF(F112="--","",F!J112)</f>
        <v/>
      </c>
      <c r="H112" s="5" t="str">
        <f>IF(ISNUMBER(F!K112)=FALSE,"--",IF(F!K112=0,"--",F!K112))</f>
        <v>--</v>
      </c>
      <c r="I112" s="5" t="str">
        <f>IF(H112="--","",F!L112)</f>
        <v/>
      </c>
      <c r="J112" s="5" t="str">
        <f>IF(ISNUMBER(F!M112)=FALSE,"--",IF(F!M112=0,"--",F!M112))</f>
        <v>--</v>
      </c>
      <c r="K112" s="5" t="str">
        <f>IF(J112="--","",F!N112)</f>
        <v/>
      </c>
      <c r="L112" s="5" t="str">
        <f>IF(ISNUMBER(F!O112)=FALSE,"--",IF(F!O112=0,"--",F!O112))</f>
        <v>--</v>
      </c>
      <c r="M112" s="5" t="str">
        <f>IF(L112="--","",F!P112)</f>
        <v/>
      </c>
      <c r="P112" s="4" t="str">
        <f>IFERROR(IF(AND(VLOOKUP(F!B112,E!$B$1:$AK$300,17,FALSE)&lt;&gt;1000000000,VLOOKUP(F!B112,E!$B$1:$AK$300,18,FALSE)&lt;&gt;1000000000),"toetsen",IF(AND(VLOOKUP(F!B112,E!$B$1:$AK$300,17,FALSE)=1000000000,VLOOKUP(F!B112,E!$B$1:$AK$300,18,FALSE)&lt;&gt;1000000000),"toetsen alleen sgw",IF(AND(VLOOKUP(F!B112,E!$B$1:$AK$300,17,FALSE)&lt;&gt;1000000000,VLOOKUP(F!B112,E!$B$1:$AK$300,18,FALSE)=1000000000),"toetsen alleen vw","niet toetsen"))),"")</f>
        <v/>
      </c>
      <c r="R112" s="4" t="str">
        <f>F!BJ112</f>
        <v/>
      </c>
      <c r="S112" s="4" t="str">
        <f>IF($P112="toetsen",toetsen(F!$B112,R112),IF($P112="toetsen alleen sgw",toetsen_alleen_SGW(F!$B112,R112),IF($P112="toetsen alleen vw",toetsen_alleen_vw(F!$B112,R112),"")))</f>
        <v/>
      </c>
      <c r="T112" s="4" t="str">
        <f>F!BM112</f>
        <v/>
      </c>
      <c r="U112" s="4" t="str">
        <f>IF($P112="toetsen",toetsen(F!$B112,T112),IF($P112="toetsen alleen sgw",toetsen_alleen_SGW(F!$B112,T112),IF($P112="toetsen alleen vw",toetsen_alleen_vw(F!$B112,T112),"")))</f>
        <v/>
      </c>
      <c r="V112" s="4" t="str">
        <f>F!BP112</f>
        <v/>
      </c>
      <c r="W112" s="4" t="str">
        <f>IF($P112="toetsen",toetsen(F!$B112,V112),IF($P112="toetsen alleen sgw",toetsen_alleen_SGW(F!$B112,V112),IF($P112="toetsen alleen vw",toetsen_alleen_vw(F!$B112,V112),"")))</f>
        <v/>
      </c>
      <c r="X112" s="4" t="str">
        <f>F!BS112</f>
        <v/>
      </c>
      <c r="Y112" s="4" t="str">
        <f>IF($P112="toetsen",toetsen(F!$B112,X112),IF($P112="toetsen alleen sgw",toetsen_alleen_SGW(F!$B112,X112),IF($P112="toetsen alleen vw",toetsen_alleen_vw(F!$B112,X112),"")))</f>
        <v/>
      </c>
      <c r="Z112" s="4" t="str">
        <f>F!BV112</f>
        <v/>
      </c>
      <c r="AA112" s="4" t="str">
        <f>IF($P112="toetsen",toetsen(F!$B112,Z112),IF($P112="toetsen alleen sgw",toetsen_alleen_SGW(F!$B112,Z112),IF($P112="toetsen alleen vw",toetsen_alleen_vw(F!$B112,Z112),"")))</f>
        <v/>
      </c>
      <c r="AB112" s="4" t="str">
        <f>F!BY112</f>
        <v/>
      </c>
      <c r="AC112" s="4" t="str">
        <f>IF($P112="toetsen",toetsen(F!$B112,AB112),IF($P112="toetsen alleen sgw",toetsen_alleen_SGW(F!$B112,AB112),IF($P112="toetsen alleen vw",toetsen_alleen_vw(F!$B112,AB112),"")))</f>
        <v/>
      </c>
      <c r="AD112" s="5"/>
      <c r="AE112" s="5" t="str">
        <f t="shared" si="30"/>
        <v>--</v>
      </c>
      <c r="AF112" s="5" t="str">
        <f t="shared" si="31"/>
        <v/>
      </c>
      <c r="AG112" s="5" t="str">
        <f t="shared" si="32"/>
        <v>--</v>
      </c>
      <c r="AH112" s="5" t="str">
        <f t="shared" si="33"/>
        <v/>
      </c>
      <c r="AI112" s="5" t="str">
        <f t="shared" si="34"/>
        <v>--</v>
      </c>
      <c r="AJ112" s="5" t="str">
        <f t="shared" si="35"/>
        <v/>
      </c>
      <c r="AK112" s="5" t="str">
        <f t="shared" si="36"/>
        <v>--</v>
      </c>
      <c r="AL112" s="5" t="str">
        <f t="shared" si="37"/>
        <v/>
      </c>
      <c r="AM112" s="5" t="str">
        <f t="shared" si="38"/>
        <v>--</v>
      </c>
      <c r="AN112" s="5" t="str">
        <f t="shared" si="39"/>
        <v/>
      </c>
      <c r="AO112" s="5" t="str">
        <f t="shared" si="40"/>
        <v>--</v>
      </c>
      <c r="AP112" s="5" t="str">
        <f t="shared" si="41"/>
        <v/>
      </c>
      <c r="AS112" s="5" t="str">
        <f t="shared" si="42"/>
        <v>--</v>
      </c>
      <c r="AT112" s="5" t="str">
        <f t="shared" si="43"/>
        <v/>
      </c>
      <c r="AU112" s="5" t="str">
        <f t="shared" si="44"/>
        <v/>
      </c>
      <c r="AV112" s="5" t="str">
        <f t="shared" si="45"/>
        <v>--</v>
      </c>
      <c r="AW112" s="5" t="str">
        <f t="shared" si="46"/>
        <v/>
      </c>
      <c r="AX112" s="5" t="str">
        <f t="shared" si="47"/>
        <v/>
      </c>
      <c r="AY112" s="5" t="str">
        <f t="shared" si="48"/>
        <v>--</v>
      </c>
      <c r="AZ112" s="5" t="str">
        <f t="shared" si="49"/>
        <v/>
      </c>
      <c r="BA112" s="5" t="str">
        <f t="shared" si="50"/>
        <v/>
      </c>
      <c r="BB112" s="5" t="str">
        <f t="shared" si="51"/>
        <v>--</v>
      </c>
      <c r="BC112" s="5" t="str">
        <f t="shared" si="52"/>
        <v/>
      </c>
      <c r="BD112" s="5" t="str">
        <f t="shared" si="53"/>
        <v/>
      </c>
      <c r="BE112" s="5" t="str">
        <f t="shared" si="54"/>
        <v>--</v>
      </c>
      <c r="BF112" s="5" t="str">
        <f t="shared" si="55"/>
        <v/>
      </c>
      <c r="BG112" s="5" t="str">
        <f t="shared" si="56"/>
        <v/>
      </c>
      <c r="BH112" s="5" t="str">
        <f t="shared" si="57"/>
        <v>--</v>
      </c>
      <c r="BI112" s="5" t="str">
        <f t="shared" si="58"/>
        <v/>
      </c>
      <c r="BJ112" s="5" t="str">
        <f t="shared" si="59"/>
        <v/>
      </c>
    </row>
    <row r="113" spans="1:62" x14ac:dyDescent="0.2">
      <c r="A113" s="4" t="str">
        <f>F!A113</f>
        <v>Dichloorbenzenen (som)</v>
      </c>
      <c r="B113" s="5" t="str">
        <f>IF(ISNUMBER(F!E113)=FALSE,"--",IF(F!E113=0,"--",F!E113))</f>
        <v>--</v>
      </c>
      <c r="C113" s="5" t="str">
        <f>IF(B113="--","",F!F113)</f>
        <v/>
      </c>
      <c r="D113" s="5" t="str">
        <f>IF(ISNUMBER(F!G113)=FALSE,"--",IF(F!G113=0,"--",F!G113))</f>
        <v>--</v>
      </c>
      <c r="E113" s="5" t="str">
        <f>IF(D113="--","",F!H113)</f>
        <v/>
      </c>
      <c r="F113" s="5" t="str">
        <f>IF(ISNUMBER(F!I113)=FALSE,"--",IF(F!I113=0,"--",F!I113))</f>
        <v>--</v>
      </c>
      <c r="G113" s="5" t="str">
        <f>IF(F113="--","",F!J113)</f>
        <v/>
      </c>
      <c r="H113" s="5" t="str">
        <f>IF(ISNUMBER(F!K113)=FALSE,"--",IF(F!K113=0,"--",F!K113))</f>
        <v>--</v>
      </c>
      <c r="I113" s="5" t="str">
        <f>IF(H113="--","",F!L113)</f>
        <v/>
      </c>
      <c r="J113" s="5" t="str">
        <f>IF(ISNUMBER(F!M113)=FALSE,"--",IF(F!M113=0,"--",F!M113))</f>
        <v>--</v>
      </c>
      <c r="K113" s="5" t="str">
        <f>IF(J113="--","",F!N113)</f>
        <v/>
      </c>
      <c r="L113" s="5" t="str">
        <f>IF(ISNUMBER(F!O113)=FALSE,"--",IF(F!O113=0,"--",F!O113))</f>
        <v>--</v>
      </c>
      <c r="M113" s="5" t="str">
        <f>IF(L113="--","",F!P113)</f>
        <v/>
      </c>
      <c r="P113" s="4" t="str">
        <f>IFERROR(IF(AND(VLOOKUP(F!B113,E!$B$1:$AK$300,17,FALSE)&lt;&gt;1000000000,VLOOKUP(F!B113,E!$B$1:$AK$300,18,FALSE)&lt;&gt;1000000000),"toetsen",IF(AND(VLOOKUP(F!B113,E!$B$1:$AK$300,17,FALSE)=1000000000,VLOOKUP(F!B113,E!$B$1:$AK$300,18,FALSE)&lt;&gt;1000000000),"toetsen alleen sgw",IF(AND(VLOOKUP(F!B113,E!$B$1:$AK$300,17,FALSE)&lt;&gt;1000000000,VLOOKUP(F!B113,E!$B$1:$AK$300,18,FALSE)=1000000000),"toetsen alleen vw","niet toetsen"))),"")</f>
        <v>toetsen alleen sgw</v>
      </c>
      <c r="R113" s="4">
        <f>F!BJ113</f>
        <v>-1</v>
      </c>
      <c r="S113" s="4" t="str">
        <f>IF($P113="toetsen",toetsen(F!$B113,R113),IF($P113="toetsen alleen sgw",toetsen_alleen_SGW(F!$B113,R113),IF($P113="toetsen alleen vw",toetsen_alleen_vw(F!$B113,R113),"")))</f>
        <v>-</v>
      </c>
      <c r="T113" s="4">
        <f>F!BM113</f>
        <v>-1</v>
      </c>
      <c r="U113" s="4" t="str">
        <f>IF($P113="toetsen",toetsen(F!$B113,T113),IF($P113="toetsen alleen sgw",toetsen_alleen_SGW(F!$B113,T113),IF($P113="toetsen alleen vw",toetsen_alleen_vw(F!$B113,T113),"")))</f>
        <v>-</v>
      </c>
      <c r="V113" s="4">
        <f>F!BP113</f>
        <v>-1</v>
      </c>
      <c r="W113" s="4" t="str">
        <f>IF($P113="toetsen",toetsen(F!$B113,V113),IF($P113="toetsen alleen sgw",toetsen_alleen_SGW(F!$B113,V113),IF($P113="toetsen alleen vw",toetsen_alleen_vw(F!$B113,V113),"")))</f>
        <v>-</v>
      </c>
      <c r="X113" s="4">
        <f>F!BS113</f>
        <v>-1</v>
      </c>
      <c r="Y113" s="4" t="str">
        <f>IF($P113="toetsen",toetsen(F!$B113,X113),IF($P113="toetsen alleen sgw",toetsen_alleen_SGW(F!$B113,X113),IF($P113="toetsen alleen vw",toetsen_alleen_vw(F!$B113,X113),"")))</f>
        <v>-</v>
      </c>
      <c r="Z113" s="4">
        <f>F!BV113</f>
        <v>-1</v>
      </c>
      <c r="AA113" s="4" t="str">
        <f>IF($P113="toetsen",toetsen(F!$B113,Z113),IF($P113="toetsen alleen sgw",toetsen_alleen_SGW(F!$B113,Z113),IF($P113="toetsen alleen vw",toetsen_alleen_vw(F!$B113,Z113),"")))</f>
        <v>-</v>
      </c>
      <c r="AB113" s="4">
        <f>F!BY113</f>
        <v>-1</v>
      </c>
      <c r="AC113" s="4" t="str">
        <f>IF($P113="toetsen",toetsen(F!$B113,AB113),IF($P113="toetsen alleen sgw",toetsen_alleen_SGW(F!$B113,AB113),IF($P113="toetsen alleen vw",toetsen_alleen_vw(F!$B113,AB113),"")))</f>
        <v>-</v>
      </c>
      <c r="AD113" s="5"/>
      <c r="AE113" s="5" t="str">
        <f t="shared" si="30"/>
        <v>--</v>
      </c>
      <c r="AF113" s="5" t="str">
        <f t="shared" si="31"/>
        <v/>
      </c>
      <c r="AG113" s="5" t="str">
        <f t="shared" si="32"/>
        <v>--</v>
      </c>
      <c r="AH113" s="5" t="str">
        <f t="shared" si="33"/>
        <v/>
      </c>
      <c r="AI113" s="5" t="str">
        <f t="shared" si="34"/>
        <v>--</v>
      </c>
      <c r="AJ113" s="5" t="str">
        <f t="shared" si="35"/>
        <v/>
      </c>
      <c r="AK113" s="5" t="str">
        <f t="shared" si="36"/>
        <v>--</v>
      </c>
      <c r="AL113" s="5" t="str">
        <f t="shared" si="37"/>
        <v/>
      </c>
      <c r="AM113" s="5" t="str">
        <f t="shared" si="38"/>
        <v>--</v>
      </c>
      <c r="AN113" s="5" t="str">
        <f t="shared" si="39"/>
        <v/>
      </c>
      <c r="AO113" s="5" t="str">
        <f t="shared" si="40"/>
        <v>--</v>
      </c>
      <c r="AP113" s="5" t="str">
        <f t="shared" si="41"/>
        <v/>
      </c>
      <c r="AS113" s="5" t="str">
        <f t="shared" si="42"/>
        <v>--</v>
      </c>
      <c r="AT113" s="5" t="str">
        <f t="shared" si="43"/>
        <v/>
      </c>
      <c r="AU113" s="5" t="str">
        <f t="shared" si="44"/>
        <v/>
      </c>
      <c r="AV113" s="5" t="str">
        <f t="shared" si="45"/>
        <v>--</v>
      </c>
      <c r="AW113" s="5" t="str">
        <f t="shared" si="46"/>
        <v/>
      </c>
      <c r="AX113" s="5" t="str">
        <f t="shared" si="47"/>
        <v/>
      </c>
      <c r="AY113" s="5" t="str">
        <f t="shared" si="48"/>
        <v>--</v>
      </c>
      <c r="AZ113" s="5" t="str">
        <f t="shared" si="49"/>
        <v/>
      </c>
      <c r="BA113" s="5" t="str">
        <f t="shared" si="50"/>
        <v/>
      </c>
      <c r="BB113" s="5" t="str">
        <f t="shared" si="51"/>
        <v>--</v>
      </c>
      <c r="BC113" s="5" t="str">
        <f t="shared" si="52"/>
        <v/>
      </c>
      <c r="BD113" s="5" t="str">
        <f t="shared" si="53"/>
        <v/>
      </c>
      <c r="BE113" s="5" t="str">
        <f t="shared" si="54"/>
        <v>--</v>
      </c>
      <c r="BF113" s="5" t="str">
        <f t="shared" si="55"/>
        <v/>
      </c>
      <c r="BG113" s="5" t="str">
        <f t="shared" si="56"/>
        <v/>
      </c>
      <c r="BH113" s="5" t="str">
        <f t="shared" si="57"/>
        <v>--</v>
      </c>
      <c r="BI113" s="5" t="str">
        <f t="shared" si="58"/>
        <v/>
      </c>
      <c r="BJ113" s="5" t="str">
        <f t="shared" si="59"/>
        <v/>
      </c>
    </row>
    <row r="114" spans="1:62" x14ac:dyDescent="0.2">
      <c r="A114" s="4" t="str">
        <f>F!A114</f>
        <v>1,2,3-Trichloorbenzeen</v>
      </c>
      <c r="B114" s="5" t="str">
        <f>IF(ISNUMBER(F!E114)=FALSE,"--",IF(F!E114=0,"--",F!E114))</f>
        <v>--</v>
      </c>
      <c r="C114" s="5" t="str">
        <f>IF(B114="--","",F!F114)</f>
        <v/>
      </c>
      <c r="D114" s="5" t="str">
        <f>IF(ISNUMBER(F!G114)=FALSE,"--",IF(F!G114=0,"--",F!G114))</f>
        <v>--</v>
      </c>
      <c r="E114" s="5" t="str">
        <f>IF(D114="--","",F!H114)</f>
        <v/>
      </c>
      <c r="F114" s="5" t="str">
        <f>IF(ISNUMBER(F!I114)=FALSE,"--",IF(F!I114=0,"--",F!I114))</f>
        <v>--</v>
      </c>
      <c r="G114" s="5" t="str">
        <f>IF(F114="--","",F!J114)</f>
        <v/>
      </c>
      <c r="H114" s="5" t="str">
        <f>IF(ISNUMBER(F!K114)=FALSE,"--",IF(F!K114=0,"--",F!K114))</f>
        <v>--</v>
      </c>
      <c r="I114" s="5" t="str">
        <f>IF(H114="--","",F!L114)</f>
        <v/>
      </c>
      <c r="J114" s="5" t="str">
        <f>IF(ISNUMBER(F!M114)=FALSE,"--",IF(F!M114=0,"--",F!M114))</f>
        <v>--</v>
      </c>
      <c r="K114" s="5" t="str">
        <f>IF(J114="--","",F!N114)</f>
        <v/>
      </c>
      <c r="L114" s="5" t="str">
        <f>IF(ISNUMBER(F!O114)=FALSE,"--",IF(F!O114=0,"--",F!O114))</f>
        <v>--</v>
      </c>
      <c r="M114" s="5" t="str">
        <f>IF(L114="--","",F!P114)</f>
        <v/>
      </c>
      <c r="P114" s="4" t="str">
        <f>IFERROR(IF(AND(VLOOKUP(F!B114,E!$B$1:$AK$300,17,FALSE)&lt;&gt;1000000000,VLOOKUP(F!B114,E!$B$1:$AK$300,18,FALSE)&lt;&gt;1000000000),"toetsen",IF(AND(VLOOKUP(F!B114,E!$B$1:$AK$300,17,FALSE)=1000000000,VLOOKUP(F!B114,E!$B$1:$AK$300,18,FALSE)&lt;&gt;1000000000),"toetsen alleen sgw",IF(AND(VLOOKUP(F!B114,E!$B$1:$AK$300,17,FALSE)&lt;&gt;1000000000,VLOOKUP(F!B114,E!$B$1:$AK$300,18,FALSE)=1000000000),"toetsen alleen vw","niet toetsen"))),"")</f>
        <v/>
      </c>
      <c r="R114" s="4" t="str">
        <f>F!BJ114</f>
        <v/>
      </c>
      <c r="S114" s="4" t="str">
        <f>IF($P114="toetsen",toetsen(F!$B114,R114),IF($P114="toetsen alleen sgw",toetsen_alleen_SGW(F!$B114,R114),IF($P114="toetsen alleen vw",toetsen_alleen_vw(F!$B114,R114),"")))</f>
        <v/>
      </c>
      <c r="T114" s="4" t="str">
        <f>F!BM114</f>
        <v/>
      </c>
      <c r="U114" s="4" t="str">
        <f>IF($P114="toetsen",toetsen(F!$B114,T114),IF($P114="toetsen alleen sgw",toetsen_alleen_SGW(F!$B114,T114),IF($P114="toetsen alleen vw",toetsen_alleen_vw(F!$B114,T114),"")))</f>
        <v/>
      </c>
      <c r="V114" s="4" t="str">
        <f>F!BP114</f>
        <v/>
      </c>
      <c r="W114" s="4" t="str">
        <f>IF($P114="toetsen",toetsen(F!$B114,V114),IF($P114="toetsen alleen sgw",toetsen_alleen_SGW(F!$B114,V114),IF($P114="toetsen alleen vw",toetsen_alleen_vw(F!$B114,V114),"")))</f>
        <v/>
      </c>
      <c r="X114" s="4" t="str">
        <f>F!BS114</f>
        <v/>
      </c>
      <c r="Y114" s="4" t="str">
        <f>IF($P114="toetsen",toetsen(F!$B114,X114),IF($P114="toetsen alleen sgw",toetsen_alleen_SGW(F!$B114,X114),IF($P114="toetsen alleen vw",toetsen_alleen_vw(F!$B114,X114),"")))</f>
        <v/>
      </c>
      <c r="Z114" s="4" t="str">
        <f>F!BV114</f>
        <v/>
      </c>
      <c r="AA114" s="4" t="str">
        <f>IF($P114="toetsen",toetsen(F!$B114,Z114),IF($P114="toetsen alleen sgw",toetsen_alleen_SGW(F!$B114,Z114),IF($P114="toetsen alleen vw",toetsen_alleen_vw(F!$B114,Z114),"")))</f>
        <v/>
      </c>
      <c r="AB114" s="4" t="str">
        <f>F!BY114</f>
        <v/>
      </c>
      <c r="AC114" s="4" t="str">
        <f>IF($P114="toetsen",toetsen(F!$B114,AB114),IF($P114="toetsen alleen sgw",toetsen_alleen_SGW(F!$B114,AB114),IF($P114="toetsen alleen vw",toetsen_alleen_vw(F!$B114,AB114),"")))</f>
        <v/>
      </c>
      <c r="AD114" s="5"/>
      <c r="AE114" s="5" t="str">
        <f t="shared" si="30"/>
        <v>--</v>
      </c>
      <c r="AF114" s="5" t="str">
        <f t="shared" si="31"/>
        <v/>
      </c>
      <c r="AG114" s="5" t="str">
        <f t="shared" si="32"/>
        <v>--</v>
      </c>
      <c r="AH114" s="5" t="str">
        <f t="shared" si="33"/>
        <v/>
      </c>
      <c r="AI114" s="5" t="str">
        <f t="shared" si="34"/>
        <v>--</v>
      </c>
      <c r="AJ114" s="5" t="str">
        <f t="shared" si="35"/>
        <v/>
      </c>
      <c r="AK114" s="5" t="str">
        <f t="shared" si="36"/>
        <v>--</v>
      </c>
      <c r="AL114" s="5" t="str">
        <f t="shared" si="37"/>
        <v/>
      </c>
      <c r="AM114" s="5" t="str">
        <f t="shared" si="38"/>
        <v>--</v>
      </c>
      <c r="AN114" s="5" t="str">
        <f t="shared" si="39"/>
        <v/>
      </c>
      <c r="AO114" s="5" t="str">
        <f t="shared" si="40"/>
        <v>--</v>
      </c>
      <c r="AP114" s="5" t="str">
        <f t="shared" si="41"/>
        <v/>
      </c>
      <c r="AS114" s="5" t="str">
        <f t="shared" si="42"/>
        <v>--</v>
      </c>
      <c r="AT114" s="5" t="str">
        <f t="shared" si="43"/>
        <v/>
      </c>
      <c r="AU114" s="5" t="str">
        <f t="shared" si="44"/>
        <v/>
      </c>
      <c r="AV114" s="5" t="str">
        <f t="shared" si="45"/>
        <v>--</v>
      </c>
      <c r="AW114" s="5" t="str">
        <f t="shared" si="46"/>
        <v/>
      </c>
      <c r="AX114" s="5" t="str">
        <f t="shared" si="47"/>
        <v/>
      </c>
      <c r="AY114" s="5" t="str">
        <f t="shared" si="48"/>
        <v>--</v>
      </c>
      <c r="AZ114" s="5" t="str">
        <f t="shared" si="49"/>
        <v/>
      </c>
      <c r="BA114" s="5" t="str">
        <f t="shared" si="50"/>
        <v/>
      </c>
      <c r="BB114" s="5" t="str">
        <f t="shared" si="51"/>
        <v>--</v>
      </c>
      <c r="BC114" s="5" t="str">
        <f t="shared" si="52"/>
        <v/>
      </c>
      <c r="BD114" s="5" t="str">
        <f t="shared" si="53"/>
        <v/>
      </c>
      <c r="BE114" s="5" t="str">
        <f t="shared" si="54"/>
        <v>--</v>
      </c>
      <c r="BF114" s="5" t="str">
        <f t="shared" si="55"/>
        <v/>
      </c>
      <c r="BG114" s="5" t="str">
        <f t="shared" si="56"/>
        <v/>
      </c>
      <c r="BH114" s="5" t="str">
        <f t="shared" si="57"/>
        <v>--</v>
      </c>
      <c r="BI114" s="5" t="str">
        <f t="shared" si="58"/>
        <v/>
      </c>
      <c r="BJ114" s="5" t="str">
        <f t="shared" si="59"/>
        <v/>
      </c>
    </row>
    <row r="115" spans="1:62" x14ac:dyDescent="0.2">
      <c r="A115" s="4" t="str">
        <f>F!A115</f>
        <v>1,2,4-Trichloorbenzeen</v>
      </c>
      <c r="B115" s="5" t="str">
        <f>IF(ISNUMBER(F!E115)=FALSE,"--",IF(F!E115=0,"--",F!E115))</f>
        <v>--</v>
      </c>
      <c r="C115" s="5" t="str">
        <f>IF(B115="--","",F!F115)</f>
        <v/>
      </c>
      <c r="D115" s="5" t="str">
        <f>IF(ISNUMBER(F!G115)=FALSE,"--",IF(F!G115=0,"--",F!G115))</f>
        <v>--</v>
      </c>
      <c r="E115" s="5" t="str">
        <f>IF(D115="--","",F!H115)</f>
        <v/>
      </c>
      <c r="F115" s="5" t="str">
        <f>IF(ISNUMBER(F!I115)=FALSE,"--",IF(F!I115=0,"--",F!I115))</f>
        <v>--</v>
      </c>
      <c r="G115" s="5" t="str">
        <f>IF(F115="--","",F!J115)</f>
        <v/>
      </c>
      <c r="H115" s="5" t="str">
        <f>IF(ISNUMBER(F!K115)=FALSE,"--",IF(F!K115=0,"--",F!K115))</f>
        <v>--</v>
      </c>
      <c r="I115" s="5" t="str">
        <f>IF(H115="--","",F!L115)</f>
        <v/>
      </c>
      <c r="J115" s="5" t="str">
        <f>IF(ISNUMBER(F!M115)=FALSE,"--",IF(F!M115=0,"--",F!M115))</f>
        <v>--</v>
      </c>
      <c r="K115" s="5" t="str">
        <f>IF(J115="--","",F!N115)</f>
        <v/>
      </c>
      <c r="L115" s="5" t="str">
        <f>IF(ISNUMBER(F!O115)=FALSE,"--",IF(F!O115=0,"--",F!O115))</f>
        <v>--</v>
      </c>
      <c r="M115" s="5" t="str">
        <f>IF(L115="--","",F!P115)</f>
        <v/>
      </c>
      <c r="P115" s="4" t="str">
        <f>IFERROR(IF(AND(VLOOKUP(F!B115,E!$B$1:$AK$300,17,FALSE)&lt;&gt;1000000000,VLOOKUP(F!B115,E!$B$1:$AK$300,18,FALSE)&lt;&gt;1000000000),"toetsen",IF(AND(VLOOKUP(F!B115,E!$B$1:$AK$300,17,FALSE)=1000000000,VLOOKUP(F!B115,E!$B$1:$AK$300,18,FALSE)&lt;&gt;1000000000),"toetsen alleen sgw",IF(AND(VLOOKUP(F!B115,E!$B$1:$AK$300,17,FALSE)&lt;&gt;1000000000,VLOOKUP(F!B115,E!$B$1:$AK$300,18,FALSE)=1000000000),"toetsen alleen vw","niet toetsen"))),"")</f>
        <v/>
      </c>
      <c r="R115" s="4" t="str">
        <f>F!BJ115</f>
        <v/>
      </c>
      <c r="S115" s="4" t="str">
        <f>IF($P115="toetsen",toetsen(F!$B115,R115),IF($P115="toetsen alleen sgw",toetsen_alleen_SGW(F!$B115,R115),IF($P115="toetsen alleen vw",toetsen_alleen_vw(F!$B115,R115),"")))</f>
        <v/>
      </c>
      <c r="T115" s="4" t="str">
        <f>F!BM115</f>
        <v/>
      </c>
      <c r="U115" s="4" t="str">
        <f>IF($P115="toetsen",toetsen(F!$B115,T115),IF($P115="toetsen alleen sgw",toetsen_alleen_SGW(F!$B115,T115),IF($P115="toetsen alleen vw",toetsen_alleen_vw(F!$B115,T115),"")))</f>
        <v/>
      </c>
      <c r="V115" s="4" t="str">
        <f>F!BP115</f>
        <v/>
      </c>
      <c r="W115" s="4" t="str">
        <f>IF($P115="toetsen",toetsen(F!$B115,V115),IF($P115="toetsen alleen sgw",toetsen_alleen_SGW(F!$B115,V115),IF($P115="toetsen alleen vw",toetsen_alleen_vw(F!$B115,V115),"")))</f>
        <v/>
      </c>
      <c r="X115" s="4" t="str">
        <f>F!BS115</f>
        <v/>
      </c>
      <c r="Y115" s="4" t="str">
        <f>IF($P115="toetsen",toetsen(F!$B115,X115),IF($P115="toetsen alleen sgw",toetsen_alleen_SGW(F!$B115,X115),IF($P115="toetsen alleen vw",toetsen_alleen_vw(F!$B115,X115),"")))</f>
        <v/>
      </c>
      <c r="Z115" s="4" t="str">
        <f>F!BV115</f>
        <v/>
      </c>
      <c r="AA115" s="4" t="str">
        <f>IF($P115="toetsen",toetsen(F!$B115,Z115),IF($P115="toetsen alleen sgw",toetsen_alleen_SGW(F!$B115,Z115),IF($P115="toetsen alleen vw",toetsen_alleen_vw(F!$B115,Z115),"")))</f>
        <v/>
      </c>
      <c r="AB115" s="4" t="str">
        <f>F!BY115</f>
        <v/>
      </c>
      <c r="AC115" s="4" t="str">
        <f>IF($P115="toetsen",toetsen(F!$B115,AB115),IF($P115="toetsen alleen sgw",toetsen_alleen_SGW(F!$B115,AB115),IF($P115="toetsen alleen vw",toetsen_alleen_vw(F!$B115,AB115),"")))</f>
        <v/>
      </c>
      <c r="AD115" s="5"/>
      <c r="AE115" s="5" t="str">
        <f t="shared" si="30"/>
        <v>--</v>
      </c>
      <c r="AF115" s="5" t="str">
        <f t="shared" si="31"/>
        <v/>
      </c>
      <c r="AG115" s="5" t="str">
        <f t="shared" si="32"/>
        <v>--</v>
      </c>
      <c r="AH115" s="5" t="str">
        <f t="shared" si="33"/>
        <v/>
      </c>
      <c r="AI115" s="5" t="str">
        <f t="shared" si="34"/>
        <v>--</v>
      </c>
      <c r="AJ115" s="5" t="str">
        <f t="shared" si="35"/>
        <v/>
      </c>
      <c r="AK115" s="5" t="str">
        <f t="shared" si="36"/>
        <v>--</v>
      </c>
      <c r="AL115" s="5" t="str">
        <f t="shared" si="37"/>
        <v/>
      </c>
      <c r="AM115" s="5" t="str">
        <f t="shared" si="38"/>
        <v>--</v>
      </c>
      <c r="AN115" s="5" t="str">
        <f t="shared" si="39"/>
        <v/>
      </c>
      <c r="AO115" s="5" t="str">
        <f t="shared" si="40"/>
        <v>--</v>
      </c>
      <c r="AP115" s="5" t="str">
        <f t="shared" si="41"/>
        <v/>
      </c>
      <c r="AS115" s="5" t="str">
        <f t="shared" si="42"/>
        <v>--</v>
      </c>
      <c r="AT115" s="5" t="str">
        <f t="shared" si="43"/>
        <v/>
      </c>
      <c r="AU115" s="5" t="str">
        <f t="shared" si="44"/>
        <v/>
      </c>
      <c r="AV115" s="5" t="str">
        <f t="shared" si="45"/>
        <v>--</v>
      </c>
      <c r="AW115" s="5" t="str">
        <f t="shared" si="46"/>
        <v/>
      </c>
      <c r="AX115" s="5" t="str">
        <f t="shared" si="47"/>
        <v/>
      </c>
      <c r="AY115" s="5" t="str">
        <f t="shared" si="48"/>
        <v>--</v>
      </c>
      <c r="AZ115" s="5" t="str">
        <f t="shared" si="49"/>
        <v/>
      </c>
      <c r="BA115" s="5" t="str">
        <f t="shared" si="50"/>
        <v/>
      </c>
      <c r="BB115" s="5" t="str">
        <f t="shared" si="51"/>
        <v>--</v>
      </c>
      <c r="BC115" s="5" t="str">
        <f t="shared" si="52"/>
        <v/>
      </c>
      <c r="BD115" s="5" t="str">
        <f t="shared" si="53"/>
        <v/>
      </c>
      <c r="BE115" s="5" t="str">
        <f t="shared" si="54"/>
        <v>--</v>
      </c>
      <c r="BF115" s="5" t="str">
        <f t="shared" si="55"/>
        <v/>
      </c>
      <c r="BG115" s="5" t="str">
        <f t="shared" si="56"/>
        <v/>
      </c>
      <c r="BH115" s="5" t="str">
        <f t="shared" si="57"/>
        <v>--</v>
      </c>
      <c r="BI115" s="5" t="str">
        <f t="shared" si="58"/>
        <v/>
      </c>
      <c r="BJ115" s="5" t="str">
        <f t="shared" si="59"/>
        <v/>
      </c>
    </row>
    <row r="116" spans="1:62" x14ac:dyDescent="0.2">
      <c r="A116" s="4" t="str">
        <f>F!A116</f>
        <v>1,3,5-trichloorbenzeen</v>
      </c>
      <c r="B116" s="5" t="str">
        <f>IF(ISNUMBER(F!E116)=FALSE,"--",IF(F!E116=0,"--",F!E116))</f>
        <v>--</v>
      </c>
      <c r="C116" s="5" t="str">
        <f>IF(B116="--","",F!F116)</f>
        <v/>
      </c>
      <c r="D116" s="5" t="str">
        <f>IF(ISNUMBER(F!G116)=FALSE,"--",IF(F!G116=0,"--",F!G116))</f>
        <v>--</v>
      </c>
      <c r="E116" s="5" t="str">
        <f>IF(D116="--","",F!H116)</f>
        <v/>
      </c>
      <c r="F116" s="5" t="str">
        <f>IF(ISNUMBER(F!I116)=FALSE,"--",IF(F!I116=0,"--",F!I116))</f>
        <v>--</v>
      </c>
      <c r="G116" s="5" t="str">
        <f>IF(F116="--","",F!J116)</f>
        <v/>
      </c>
      <c r="H116" s="5" t="str">
        <f>IF(ISNUMBER(F!K116)=FALSE,"--",IF(F!K116=0,"--",F!K116))</f>
        <v>--</v>
      </c>
      <c r="I116" s="5" t="str">
        <f>IF(H116="--","",F!L116)</f>
        <v/>
      </c>
      <c r="J116" s="5" t="str">
        <f>IF(ISNUMBER(F!M116)=FALSE,"--",IF(F!M116=0,"--",F!M116))</f>
        <v>--</v>
      </c>
      <c r="K116" s="5" t="str">
        <f>IF(J116="--","",F!N116)</f>
        <v/>
      </c>
      <c r="L116" s="5" t="str">
        <f>IF(ISNUMBER(F!O116)=FALSE,"--",IF(F!O116=0,"--",F!O116))</f>
        <v>--</v>
      </c>
      <c r="M116" s="5" t="str">
        <f>IF(L116="--","",F!P116)</f>
        <v/>
      </c>
      <c r="P116" s="4" t="str">
        <f>IFERROR(IF(AND(VLOOKUP(F!B116,E!$B$1:$AK$300,17,FALSE)&lt;&gt;1000000000,VLOOKUP(F!B116,E!$B$1:$AK$300,18,FALSE)&lt;&gt;1000000000),"toetsen",IF(AND(VLOOKUP(F!B116,E!$B$1:$AK$300,17,FALSE)=1000000000,VLOOKUP(F!B116,E!$B$1:$AK$300,18,FALSE)&lt;&gt;1000000000),"toetsen alleen sgw",IF(AND(VLOOKUP(F!B116,E!$B$1:$AK$300,17,FALSE)&lt;&gt;1000000000,VLOOKUP(F!B116,E!$B$1:$AK$300,18,FALSE)=1000000000),"toetsen alleen vw","niet toetsen"))),"")</f>
        <v/>
      </c>
      <c r="R116" s="4" t="str">
        <f>F!BJ116</f>
        <v/>
      </c>
      <c r="S116" s="4" t="str">
        <f>IF($P116="toetsen",toetsen(F!$B116,R116),IF($P116="toetsen alleen sgw",toetsen_alleen_SGW(F!$B116,R116),IF($P116="toetsen alleen vw",toetsen_alleen_vw(F!$B116,R116),"")))</f>
        <v/>
      </c>
      <c r="T116" s="4" t="str">
        <f>F!BM116</f>
        <v/>
      </c>
      <c r="U116" s="4" t="str">
        <f>IF($P116="toetsen",toetsen(F!$B116,T116),IF($P116="toetsen alleen sgw",toetsen_alleen_SGW(F!$B116,T116),IF($P116="toetsen alleen vw",toetsen_alleen_vw(F!$B116,T116),"")))</f>
        <v/>
      </c>
      <c r="V116" s="4" t="str">
        <f>F!BP116</f>
        <v/>
      </c>
      <c r="W116" s="4" t="str">
        <f>IF($P116="toetsen",toetsen(F!$B116,V116),IF($P116="toetsen alleen sgw",toetsen_alleen_SGW(F!$B116,V116),IF($P116="toetsen alleen vw",toetsen_alleen_vw(F!$B116,V116),"")))</f>
        <v/>
      </c>
      <c r="X116" s="4" t="str">
        <f>F!BS116</f>
        <v/>
      </c>
      <c r="Y116" s="4" t="str">
        <f>IF($P116="toetsen",toetsen(F!$B116,X116),IF($P116="toetsen alleen sgw",toetsen_alleen_SGW(F!$B116,X116),IF($P116="toetsen alleen vw",toetsen_alleen_vw(F!$B116,X116),"")))</f>
        <v/>
      </c>
      <c r="Z116" s="4" t="str">
        <f>F!BV116</f>
        <v/>
      </c>
      <c r="AA116" s="4" t="str">
        <f>IF($P116="toetsen",toetsen(F!$B116,Z116),IF($P116="toetsen alleen sgw",toetsen_alleen_SGW(F!$B116,Z116),IF($P116="toetsen alleen vw",toetsen_alleen_vw(F!$B116,Z116),"")))</f>
        <v/>
      </c>
      <c r="AB116" s="4" t="str">
        <f>F!BY116</f>
        <v/>
      </c>
      <c r="AC116" s="4" t="str">
        <f>IF($P116="toetsen",toetsen(F!$B116,AB116),IF($P116="toetsen alleen sgw",toetsen_alleen_SGW(F!$B116,AB116),IF($P116="toetsen alleen vw",toetsen_alleen_vw(F!$B116,AB116),"")))</f>
        <v/>
      </c>
      <c r="AD116" s="5"/>
      <c r="AE116" s="5" t="str">
        <f t="shared" si="30"/>
        <v>--</v>
      </c>
      <c r="AF116" s="5" t="str">
        <f t="shared" si="31"/>
        <v/>
      </c>
      <c r="AG116" s="5" t="str">
        <f t="shared" si="32"/>
        <v>--</v>
      </c>
      <c r="AH116" s="5" t="str">
        <f t="shared" si="33"/>
        <v/>
      </c>
      <c r="AI116" s="5" t="str">
        <f t="shared" si="34"/>
        <v>--</v>
      </c>
      <c r="AJ116" s="5" t="str">
        <f t="shared" si="35"/>
        <v/>
      </c>
      <c r="AK116" s="5" t="str">
        <f t="shared" si="36"/>
        <v>--</v>
      </c>
      <c r="AL116" s="5" t="str">
        <f t="shared" si="37"/>
        <v/>
      </c>
      <c r="AM116" s="5" t="str">
        <f t="shared" si="38"/>
        <v>--</v>
      </c>
      <c r="AN116" s="5" t="str">
        <f t="shared" si="39"/>
        <v/>
      </c>
      <c r="AO116" s="5" t="str">
        <f t="shared" si="40"/>
        <v>--</v>
      </c>
      <c r="AP116" s="5" t="str">
        <f t="shared" si="41"/>
        <v/>
      </c>
      <c r="AS116" s="5" t="str">
        <f t="shared" si="42"/>
        <v>--</v>
      </c>
      <c r="AT116" s="5" t="str">
        <f t="shared" si="43"/>
        <v/>
      </c>
      <c r="AU116" s="5" t="str">
        <f t="shared" si="44"/>
        <v/>
      </c>
      <c r="AV116" s="5" t="str">
        <f t="shared" si="45"/>
        <v>--</v>
      </c>
      <c r="AW116" s="5" t="str">
        <f t="shared" si="46"/>
        <v/>
      </c>
      <c r="AX116" s="5" t="str">
        <f t="shared" si="47"/>
        <v/>
      </c>
      <c r="AY116" s="5" t="str">
        <f t="shared" si="48"/>
        <v>--</v>
      </c>
      <c r="AZ116" s="5" t="str">
        <f t="shared" si="49"/>
        <v/>
      </c>
      <c r="BA116" s="5" t="str">
        <f t="shared" si="50"/>
        <v/>
      </c>
      <c r="BB116" s="5" t="str">
        <f t="shared" si="51"/>
        <v>--</v>
      </c>
      <c r="BC116" s="5" t="str">
        <f t="shared" si="52"/>
        <v/>
      </c>
      <c r="BD116" s="5" t="str">
        <f t="shared" si="53"/>
        <v/>
      </c>
      <c r="BE116" s="5" t="str">
        <f t="shared" si="54"/>
        <v>--</v>
      </c>
      <c r="BF116" s="5" t="str">
        <f t="shared" si="55"/>
        <v/>
      </c>
      <c r="BG116" s="5" t="str">
        <f t="shared" si="56"/>
        <v/>
      </c>
      <c r="BH116" s="5" t="str">
        <f t="shared" si="57"/>
        <v>--</v>
      </c>
      <c r="BI116" s="5" t="str">
        <f t="shared" si="58"/>
        <v/>
      </c>
      <c r="BJ116" s="5" t="str">
        <f t="shared" si="59"/>
        <v/>
      </c>
    </row>
    <row r="117" spans="1:62" x14ac:dyDescent="0.2">
      <c r="A117" s="4" t="str">
        <f>F!A117</f>
        <v>Trichloorbenzenen (som)</v>
      </c>
      <c r="B117" s="5" t="str">
        <f>IF(ISNUMBER(F!E117)=FALSE,"--",IF(F!E117=0,"--",F!E117))</f>
        <v>--</v>
      </c>
      <c r="C117" s="5" t="str">
        <f>IF(B117="--","",F!F117)</f>
        <v/>
      </c>
      <c r="D117" s="5" t="str">
        <f>IF(ISNUMBER(F!G117)=FALSE,"--",IF(F!G117=0,"--",F!G117))</f>
        <v>--</v>
      </c>
      <c r="E117" s="5" t="str">
        <f>IF(D117="--","",F!H117)</f>
        <v/>
      </c>
      <c r="F117" s="5" t="str">
        <f>IF(ISNUMBER(F!I117)=FALSE,"--",IF(F!I117=0,"--",F!I117))</f>
        <v>--</v>
      </c>
      <c r="G117" s="5" t="str">
        <f>IF(F117="--","",F!J117)</f>
        <v/>
      </c>
      <c r="H117" s="5" t="str">
        <f>IF(ISNUMBER(F!K117)=FALSE,"--",IF(F!K117=0,"--",F!K117))</f>
        <v>--</v>
      </c>
      <c r="I117" s="5" t="str">
        <f>IF(H117="--","",F!L117)</f>
        <v/>
      </c>
      <c r="J117" s="5" t="str">
        <f>IF(ISNUMBER(F!M117)=FALSE,"--",IF(F!M117=0,"--",F!M117))</f>
        <v>--</v>
      </c>
      <c r="K117" s="5" t="str">
        <f>IF(J117="--","",F!N117)</f>
        <v/>
      </c>
      <c r="L117" s="5" t="str">
        <f>IF(ISNUMBER(F!O117)=FALSE,"--",IF(F!O117=0,"--",F!O117))</f>
        <v>--</v>
      </c>
      <c r="M117" s="5" t="str">
        <f>IF(L117="--","",F!P117)</f>
        <v/>
      </c>
      <c r="O117" s="13"/>
      <c r="P117" s="4" t="str">
        <f>IFERROR(IF(AND(VLOOKUP(F!B117,E!$B$1:$AK$300,17,FALSE)&lt;&gt;1000000000,VLOOKUP(F!B117,E!$B$1:$AK$300,18,FALSE)&lt;&gt;1000000000),"toetsen",IF(AND(VLOOKUP(F!B117,E!$B$1:$AK$300,17,FALSE)=1000000000,VLOOKUP(F!B117,E!$B$1:$AK$300,18,FALSE)&lt;&gt;1000000000),"toetsen alleen sgw",IF(AND(VLOOKUP(F!B117,E!$B$1:$AK$300,17,FALSE)&lt;&gt;1000000000,VLOOKUP(F!B117,E!$B$1:$AK$300,18,FALSE)=1000000000),"toetsen alleen vw","niet toetsen"))),"")</f>
        <v>toetsen alleen sgw</v>
      </c>
      <c r="R117" s="4">
        <f>F!BJ117</f>
        <v>-1</v>
      </c>
      <c r="S117" s="4" t="str">
        <f>IF($P117="toetsen",toetsen(F!$B117,R117),IF($P117="toetsen alleen sgw",toetsen_alleen_SGW(F!$B117,R117),IF($P117="toetsen alleen vw",toetsen_alleen_vw(F!$B117,R117),"")))</f>
        <v>-</v>
      </c>
      <c r="T117" s="4">
        <f>F!BM117</f>
        <v>-1</v>
      </c>
      <c r="U117" s="4" t="str">
        <f>IF($P117="toetsen",toetsen(F!$B117,T117),IF($P117="toetsen alleen sgw",toetsen_alleen_SGW(F!$B117,T117),IF($P117="toetsen alleen vw",toetsen_alleen_vw(F!$B117,T117),"")))</f>
        <v>-</v>
      </c>
      <c r="V117" s="4">
        <f>F!BP117</f>
        <v>-1</v>
      </c>
      <c r="W117" s="4" t="str">
        <f>IF($P117="toetsen",toetsen(F!$B117,V117),IF($P117="toetsen alleen sgw",toetsen_alleen_SGW(F!$B117,V117),IF($P117="toetsen alleen vw",toetsen_alleen_vw(F!$B117,V117),"")))</f>
        <v>-</v>
      </c>
      <c r="X117" s="4">
        <f>F!BS117</f>
        <v>-1</v>
      </c>
      <c r="Y117" s="4" t="str">
        <f>IF($P117="toetsen",toetsen(F!$B117,X117),IF($P117="toetsen alleen sgw",toetsen_alleen_SGW(F!$B117,X117),IF($P117="toetsen alleen vw",toetsen_alleen_vw(F!$B117,X117),"")))</f>
        <v>-</v>
      </c>
      <c r="Z117" s="4">
        <f>F!BV117</f>
        <v>-1</v>
      </c>
      <c r="AA117" s="4" t="str">
        <f>IF($P117="toetsen",toetsen(F!$B117,Z117),IF($P117="toetsen alleen sgw",toetsen_alleen_SGW(F!$B117,Z117),IF($P117="toetsen alleen vw",toetsen_alleen_vw(F!$B117,Z117),"")))</f>
        <v>-</v>
      </c>
      <c r="AB117" s="4">
        <f>F!BY117</f>
        <v>-1</v>
      </c>
      <c r="AC117" s="4" t="str">
        <f>IF($P117="toetsen",toetsen(F!$B117,AB117),IF($P117="toetsen alleen sgw",toetsen_alleen_SGW(F!$B117,AB117),IF($P117="toetsen alleen vw",toetsen_alleen_vw(F!$B117,AB117),"")))</f>
        <v>-</v>
      </c>
      <c r="AD117" s="5"/>
      <c r="AE117" s="5" t="str">
        <f t="shared" si="30"/>
        <v>--</v>
      </c>
      <c r="AF117" s="5" t="str">
        <f t="shared" si="31"/>
        <v/>
      </c>
      <c r="AG117" s="5" t="str">
        <f t="shared" si="32"/>
        <v>--</v>
      </c>
      <c r="AH117" s="5" t="str">
        <f t="shared" si="33"/>
        <v/>
      </c>
      <c r="AI117" s="5" t="str">
        <f t="shared" si="34"/>
        <v>--</v>
      </c>
      <c r="AJ117" s="5" t="str">
        <f t="shared" si="35"/>
        <v/>
      </c>
      <c r="AK117" s="5" t="str">
        <f t="shared" si="36"/>
        <v>--</v>
      </c>
      <c r="AL117" s="5" t="str">
        <f t="shared" si="37"/>
        <v/>
      </c>
      <c r="AM117" s="5" t="str">
        <f t="shared" si="38"/>
        <v>--</v>
      </c>
      <c r="AN117" s="5" t="str">
        <f t="shared" si="39"/>
        <v/>
      </c>
      <c r="AO117" s="5" t="str">
        <f t="shared" si="40"/>
        <v>--</v>
      </c>
      <c r="AP117" s="5" t="str">
        <f t="shared" si="41"/>
        <v/>
      </c>
      <c r="AS117" s="5" t="str">
        <f t="shared" si="42"/>
        <v>--</v>
      </c>
      <c r="AT117" s="5" t="str">
        <f t="shared" si="43"/>
        <v/>
      </c>
      <c r="AU117" s="5" t="str">
        <f t="shared" si="44"/>
        <v/>
      </c>
      <c r="AV117" s="5" t="str">
        <f t="shared" si="45"/>
        <v>--</v>
      </c>
      <c r="AW117" s="5" t="str">
        <f t="shared" si="46"/>
        <v/>
      </c>
      <c r="AX117" s="5" t="str">
        <f t="shared" si="47"/>
        <v/>
      </c>
      <c r="AY117" s="5" t="str">
        <f t="shared" si="48"/>
        <v>--</v>
      </c>
      <c r="AZ117" s="5" t="str">
        <f t="shared" si="49"/>
        <v/>
      </c>
      <c r="BA117" s="5" t="str">
        <f t="shared" si="50"/>
        <v/>
      </c>
      <c r="BB117" s="5" t="str">
        <f t="shared" si="51"/>
        <v>--</v>
      </c>
      <c r="BC117" s="5" t="str">
        <f t="shared" si="52"/>
        <v/>
      </c>
      <c r="BD117" s="5" t="str">
        <f t="shared" si="53"/>
        <v/>
      </c>
      <c r="BE117" s="5" t="str">
        <f t="shared" si="54"/>
        <v>--</v>
      </c>
      <c r="BF117" s="5" t="str">
        <f t="shared" si="55"/>
        <v/>
      </c>
      <c r="BG117" s="5" t="str">
        <f t="shared" si="56"/>
        <v/>
      </c>
      <c r="BH117" s="5" t="str">
        <f t="shared" si="57"/>
        <v>--</v>
      </c>
      <c r="BI117" s="5" t="str">
        <f t="shared" si="58"/>
        <v/>
      </c>
      <c r="BJ117" s="5" t="str">
        <f t="shared" si="59"/>
        <v/>
      </c>
    </row>
    <row r="118" spans="1:62" x14ac:dyDescent="0.2">
      <c r="A118" s="4" t="str">
        <f>F!A118</f>
        <v>1,2,3,4-tetrachloorbenzeen</v>
      </c>
      <c r="B118" s="5" t="str">
        <f>IF(ISNUMBER(F!E118)=FALSE,"--",IF(F!E118=0,"--",F!E118))</f>
        <v>--</v>
      </c>
      <c r="C118" s="5" t="str">
        <f>IF(B118="--","",F!F118)</f>
        <v/>
      </c>
      <c r="D118" s="5" t="str">
        <f>IF(ISNUMBER(F!G118)=FALSE,"--",IF(F!G118=0,"--",F!G118))</f>
        <v>--</v>
      </c>
      <c r="E118" s="5" t="str">
        <f>IF(D118="--","",F!H118)</f>
        <v/>
      </c>
      <c r="F118" s="5" t="str">
        <f>IF(ISNUMBER(F!I118)=FALSE,"--",IF(F!I118=0,"--",F!I118))</f>
        <v>--</v>
      </c>
      <c r="G118" s="5" t="str">
        <f>IF(F118="--","",F!J118)</f>
        <v/>
      </c>
      <c r="H118" s="5" t="str">
        <f>IF(ISNUMBER(F!K118)=FALSE,"--",IF(F!K118=0,"--",F!K118))</f>
        <v>--</v>
      </c>
      <c r="I118" s="5" t="str">
        <f>IF(H118="--","",F!L118)</f>
        <v/>
      </c>
      <c r="J118" s="5" t="str">
        <f>IF(ISNUMBER(F!M118)=FALSE,"--",IF(F!M118=0,"--",F!M118))</f>
        <v>--</v>
      </c>
      <c r="K118" s="5" t="str">
        <f>IF(J118="--","",F!N118)</f>
        <v/>
      </c>
      <c r="L118" s="5" t="str">
        <f>IF(ISNUMBER(F!O118)=FALSE,"--",IF(F!O118=0,"--",F!O118))</f>
        <v>--</v>
      </c>
      <c r="M118" s="5" t="str">
        <f>IF(L118="--","",F!P118)</f>
        <v/>
      </c>
      <c r="P118" s="4" t="str">
        <f>IFERROR(IF(AND(VLOOKUP(F!B118,E!$B$1:$AK$300,17,FALSE)&lt;&gt;1000000000,VLOOKUP(F!B118,E!$B$1:$AK$300,18,FALSE)&lt;&gt;1000000000),"toetsen",IF(AND(VLOOKUP(F!B118,E!$B$1:$AK$300,17,FALSE)=1000000000,VLOOKUP(F!B118,E!$B$1:$AK$300,18,FALSE)&lt;&gt;1000000000),"toetsen alleen sgw",IF(AND(VLOOKUP(F!B118,E!$B$1:$AK$300,17,FALSE)&lt;&gt;1000000000,VLOOKUP(F!B118,E!$B$1:$AK$300,18,FALSE)=1000000000),"toetsen alleen vw","niet toetsen"))),"")</f>
        <v/>
      </c>
      <c r="R118" s="4" t="str">
        <f>F!BJ118</f>
        <v/>
      </c>
      <c r="S118" s="4" t="str">
        <f>IF($P118="toetsen",toetsen(F!$B118,R118),IF($P118="toetsen alleen sgw",toetsen_alleen_SGW(F!$B118,R118),IF($P118="toetsen alleen vw",toetsen_alleen_vw(F!$B118,R118),"")))</f>
        <v/>
      </c>
      <c r="T118" s="4" t="str">
        <f>F!BM118</f>
        <v/>
      </c>
      <c r="U118" s="4" t="str">
        <f>IF($P118="toetsen",toetsen(F!$B118,T118),IF($P118="toetsen alleen sgw",toetsen_alleen_SGW(F!$B118,T118),IF($P118="toetsen alleen vw",toetsen_alleen_vw(F!$B118,T118),"")))</f>
        <v/>
      </c>
      <c r="V118" s="4" t="str">
        <f>F!BP118</f>
        <v/>
      </c>
      <c r="W118" s="4" t="str">
        <f>IF($P118="toetsen",toetsen(F!$B118,V118),IF($P118="toetsen alleen sgw",toetsen_alleen_SGW(F!$B118,V118),IF($P118="toetsen alleen vw",toetsen_alleen_vw(F!$B118,V118),"")))</f>
        <v/>
      </c>
      <c r="X118" s="4" t="str">
        <f>F!BS118</f>
        <v/>
      </c>
      <c r="Y118" s="4" t="str">
        <f>IF($P118="toetsen",toetsen(F!$B118,X118),IF($P118="toetsen alleen sgw",toetsen_alleen_SGW(F!$B118,X118),IF($P118="toetsen alleen vw",toetsen_alleen_vw(F!$B118,X118),"")))</f>
        <v/>
      </c>
      <c r="Z118" s="4" t="str">
        <f>F!BV118</f>
        <v/>
      </c>
      <c r="AA118" s="4" t="str">
        <f>IF($P118="toetsen",toetsen(F!$B118,Z118),IF($P118="toetsen alleen sgw",toetsen_alleen_SGW(F!$B118,Z118),IF($P118="toetsen alleen vw",toetsen_alleen_vw(F!$B118,Z118),"")))</f>
        <v/>
      </c>
      <c r="AB118" s="4" t="str">
        <f>F!BY118</f>
        <v/>
      </c>
      <c r="AC118" s="4" t="str">
        <f>IF($P118="toetsen",toetsen(F!$B118,AB118),IF($P118="toetsen alleen sgw",toetsen_alleen_SGW(F!$B118,AB118),IF($P118="toetsen alleen vw",toetsen_alleen_vw(F!$B118,AB118),"")))</f>
        <v/>
      </c>
      <c r="AD118" s="5"/>
      <c r="AE118" s="5" t="str">
        <f t="shared" si="30"/>
        <v>--</v>
      </c>
      <c r="AF118" s="5" t="str">
        <f t="shared" si="31"/>
        <v/>
      </c>
      <c r="AG118" s="5" t="str">
        <f t="shared" si="32"/>
        <v>--</v>
      </c>
      <c r="AH118" s="5" t="str">
        <f t="shared" si="33"/>
        <v/>
      </c>
      <c r="AI118" s="5" t="str">
        <f t="shared" si="34"/>
        <v>--</v>
      </c>
      <c r="AJ118" s="5" t="str">
        <f t="shared" si="35"/>
        <v/>
      </c>
      <c r="AK118" s="5" t="str">
        <f t="shared" si="36"/>
        <v>--</v>
      </c>
      <c r="AL118" s="5" t="str">
        <f t="shared" si="37"/>
        <v/>
      </c>
      <c r="AM118" s="5" t="str">
        <f t="shared" si="38"/>
        <v>--</v>
      </c>
      <c r="AN118" s="5" t="str">
        <f t="shared" si="39"/>
        <v/>
      </c>
      <c r="AO118" s="5" t="str">
        <f t="shared" si="40"/>
        <v>--</v>
      </c>
      <c r="AP118" s="5" t="str">
        <f t="shared" si="41"/>
        <v/>
      </c>
      <c r="AS118" s="5" t="str">
        <f t="shared" si="42"/>
        <v>--</v>
      </c>
      <c r="AT118" s="5" t="str">
        <f t="shared" si="43"/>
        <v/>
      </c>
      <c r="AU118" s="5" t="str">
        <f t="shared" si="44"/>
        <v/>
      </c>
      <c r="AV118" s="5" t="str">
        <f t="shared" si="45"/>
        <v>--</v>
      </c>
      <c r="AW118" s="5" t="str">
        <f t="shared" si="46"/>
        <v/>
      </c>
      <c r="AX118" s="5" t="str">
        <f t="shared" si="47"/>
        <v/>
      </c>
      <c r="AY118" s="5" t="str">
        <f t="shared" si="48"/>
        <v>--</v>
      </c>
      <c r="AZ118" s="5" t="str">
        <f t="shared" si="49"/>
        <v/>
      </c>
      <c r="BA118" s="5" t="str">
        <f t="shared" si="50"/>
        <v/>
      </c>
      <c r="BB118" s="5" t="str">
        <f t="shared" si="51"/>
        <v>--</v>
      </c>
      <c r="BC118" s="5" t="str">
        <f t="shared" si="52"/>
        <v/>
      </c>
      <c r="BD118" s="5" t="str">
        <f t="shared" si="53"/>
        <v/>
      </c>
      <c r="BE118" s="5" t="str">
        <f t="shared" si="54"/>
        <v>--</v>
      </c>
      <c r="BF118" s="5" t="str">
        <f t="shared" si="55"/>
        <v/>
      </c>
      <c r="BG118" s="5" t="str">
        <f t="shared" si="56"/>
        <v/>
      </c>
      <c r="BH118" s="5" t="str">
        <f t="shared" si="57"/>
        <v>--</v>
      </c>
      <c r="BI118" s="5" t="str">
        <f t="shared" si="58"/>
        <v/>
      </c>
      <c r="BJ118" s="5" t="str">
        <f t="shared" si="59"/>
        <v/>
      </c>
    </row>
    <row r="119" spans="1:62" x14ac:dyDescent="0.2">
      <c r="A119" s="4" t="str">
        <f>F!A119</f>
        <v>1,2,3,5-tetrachloorbenzeen</v>
      </c>
      <c r="B119" s="5" t="str">
        <f>IF(ISNUMBER(F!E119)=FALSE,"--",IF(F!E119=0,"--",F!E119))</f>
        <v>--</v>
      </c>
      <c r="C119" s="5" t="str">
        <f>IF(B119="--","",F!F119)</f>
        <v/>
      </c>
      <c r="D119" s="5" t="str">
        <f>IF(ISNUMBER(F!G119)=FALSE,"--",IF(F!G119=0,"--",F!G119))</f>
        <v>--</v>
      </c>
      <c r="E119" s="5" t="str">
        <f>IF(D119="--","",F!H119)</f>
        <v/>
      </c>
      <c r="F119" s="5" t="str">
        <f>IF(ISNUMBER(F!I119)=FALSE,"--",IF(F!I119=0,"--",F!I119))</f>
        <v>--</v>
      </c>
      <c r="G119" s="5" t="str">
        <f>IF(F119="--","",F!J119)</f>
        <v/>
      </c>
      <c r="H119" s="5" t="str">
        <f>IF(ISNUMBER(F!K119)=FALSE,"--",IF(F!K119=0,"--",F!K119))</f>
        <v>--</v>
      </c>
      <c r="I119" s="5" t="str">
        <f>IF(H119="--","",F!L119)</f>
        <v/>
      </c>
      <c r="J119" s="5" t="str">
        <f>IF(ISNUMBER(F!M119)=FALSE,"--",IF(F!M119=0,"--",F!M119))</f>
        <v>--</v>
      </c>
      <c r="K119" s="5" t="str">
        <f>IF(J119="--","",F!N119)</f>
        <v/>
      </c>
      <c r="L119" s="5" t="str">
        <f>IF(ISNUMBER(F!O119)=FALSE,"--",IF(F!O119=0,"--",F!O119))</f>
        <v>--</v>
      </c>
      <c r="M119" s="5" t="str">
        <f>IF(L119="--","",F!P119)</f>
        <v/>
      </c>
      <c r="P119" s="4" t="str">
        <f>IFERROR(IF(AND(VLOOKUP(F!B119,E!$B$1:$AK$300,17,FALSE)&lt;&gt;1000000000,VLOOKUP(F!B119,E!$B$1:$AK$300,18,FALSE)&lt;&gt;1000000000),"toetsen",IF(AND(VLOOKUP(F!B119,E!$B$1:$AK$300,17,FALSE)=1000000000,VLOOKUP(F!B119,E!$B$1:$AK$300,18,FALSE)&lt;&gt;1000000000),"toetsen alleen sgw",IF(AND(VLOOKUP(F!B119,E!$B$1:$AK$300,17,FALSE)&lt;&gt;1000000000,VLOOKUP(F!B119,E!$B$1:$AK$300,18,FALSE)=1000000000),"toetsen alleen vw","niet toetsen"))),"")</f>
        <v/>
      </c>
      <c r="R119" s="4" t="str">
        <f>F!BJ119</f>
        <v/>
      </c>
      <c r="S119" s="4" t="str">
        <f>IF($P119="toetsen",toetsen(F!$B119,R119),IF($P119="toetsen alleen sgw",toetsen_alleen_SGW(F!$B119,R119),IF($P119="toetsen alleen vw",toetsen_alleen_vw(F!$B119,R119),"")))</f>
        <v/>
      </c>
      <c r="T119" s="4" t="str">
        <f>F!BM119</f>
        <v/>
      </c>
      <c r="U119" s="4" t="str">
        <f>IF($P119="toetsen",toetsen(F!$B119,T119),IF($P119="toetsen alleen sgw",toetsen_alleen_SGW(F!$B119,T119),IF($P119="toetsen alleen vw",toetsen_alleen_vw(F!$B119,T119),"")))</f>
        <v/>
      </c>
      <c r="V119" s="4" t="str">
        <f>F!BP119</f>
        <v/>
      </c>
      <c r="W119" s="4" t="str">
        <f>IF($P119="toetsen",toetsen(F!$B119,V119),IF($P119="toetsen alleen sgw",toetsen_alleen_SGW(F!$B119,V119),IF($P119="toetsen alleen vw",toetsen_alleen_vw(F!$B119,V119),"")))</f>
        <v/>
      </c>
      <c r="X119" s="4" t="str">
        <f>F!BS119</f>
        <v/>
      </c>
      <c r="Y119" s="4" t="str">
        <f>IF($P119="toetsen",toetsen(F!$B119,X119),IF($P119="toetsen alleen sgw",toetsen_alleen_SGW(F!$B119,X119),IF($P119="toetsen alleen vw",toetsen_alleen_vw(F!$B119,X119),"")))</f>
        <v/>
      </c>
      <c r="Z119" s="4" t="str">
        <f>F!BV119</f>
        <v/>
      </c>
      <c r="AA119" s="4" t="str">
        <f>IF($P119="toetsen",toetsen(F!$B119,Z119),IF($P119="toetsen alleen sgw",toetsen_alleen_SGW(F!$B119,Z119),IF($P119="toetsen alleen vw",toetsen_alleen_vw(F!$B119,Z119),"")))</f>
        <v/>
      </c>
      <c r="AB119" s="4" t="str">
        <f>F!BY119</f>
        <v/>
      </c>
      <c r="AC119" s="4" t="str">
        <f>IF($P119="toetsen",toetsen(F!$B119,AB119),IF($P119="toetsen alleen sgw",toetsen_alleen_SGW(F!$B119,AB119),IF($P119="toetsen alleen vw",toetsen_alleen_vw(F!$B119,AB119),"")))</f>
        <v/>
      </c>
      <c r="AD119" s="5"/>
      <c r="AE119" s="5" t="str">
        <f t="shared" si="30"/>
        <v>--</v>
      </c>
      <c r="AF119" s="5" t="str">
        <f t="shared" si="31"/>
        <v/>
      </c>
      <c r="AG119" s="5" t="str">
        <f t="shared" si="32"/>
        <v>--</v>
      </c>
      <c r="AH119" s="5" t="str">
        <f t="shared" si="33"/>
        <v/>
      </c>
      <c r="AI119" s="5" t="str">
        <f t="shared" si="34"/>
        <v>--</v>
      </c>
      <c r="AJ119" s="5" t="str">
        <f t="shared" si="35"/>
        <v/>
      </c>
      <c r="AK119" s="5" t="str">
        <f t="shared" si="36"/>
        <v>--</v>
      </c>
      <c r="AL119" s="5" t="str">
        <f t="shared" si="37"/>
        <v/>
      </c>
      <c r="AM119" s="5" t="str">
        <f t="shared" si="38"/>
        <v>--</v>
      </c>
      <c r="AN119" s="5" t="str">
        <f t="shared" si="39"/>
        <v/>
      </c>
      <c r="AO119" s="5" t="str">
        <f t="shared" si="40"/>
        <v>--</v>
      </c>
      <c r="AP119" s="5" t="str">
        <f t="shared" si="41"/>
        <v/>
      </c>
      <c r="AS119" s="5" t="str">
        <f t="shared" si="42"/>
        <v>--</v>
      </c>
      <c r="AT119" s="5" t="str">
        <f t="shared" si="43"/>
        <v/>
      </c>
      <c r="AU119" s="5" t="str">
        <f t="shared" si="44"/>
        <v/>
      </c>
      <c r="AV119" s="5" t="str">
        <f t="shared" si="45"/>
        <v>--</v>
      </c>
      <c r="AW119" s="5" t="str">
        <f t="shared" si="46"/>
        <v/>
      </c>
      <c r="AX119" s="5" t="str">
        <f t="shared" si="47"/>
        <v/>
      </c>
      <c r="AY119" s="5" t="str">
        <f t="shared" si="48"/>
        <v>--</v>
      </c>
      <c r="AZ119" s="5" t="str">
        <f t="shared" si="49"/>
        <v/>
      </c>
      <c r="BA119" s="5" t="str">
        <f t="shared" si="50"/>
        <v/>
      </c>
      <c r="BB119" s="5" t="str">
        <f t="shared" si="51"/>
        <v>--</v>
      </c>
      <c r="BC119" s="5" t="str">
        <f t="shared" si="52"/>
        <v/>
      </c>
      <c r="BD119" s="5" t="str">
        <f t="shared" si="53"/>
        <v/>
      </c>
      <c r="BE119" s="5" t="str">
        <f t="shared" si="54"/>
        <v>--</v>
      </c>
      <c r="BF119" s="5" t="str">
        <f t="shared" si="55"/>
        <v/>
      </c>
      <c r="BG119" s="5" t="str">
        <f t="shared" si="56"/>
        <v/>
      </c>
      <c r="BH119" s="5" t="str">
        <f t="shared" si="57"/>
        <v>--</v>
      </c>
      <c r="BI119" s="5" t="str">
        <f t="shared" si="58"/>
        <v/>
      </c>
      <c r="BJ119" s="5" t="str">
        <f t="shared" si="59"/>
        <v/>
      </c>
    </row>
    <row r="120" spans="1:62" x14ac:dyDescent="0.2">
      <c r="A120" s="4" t="str">
        <f>F!A120</f>
        <v>1,2,4,5-tetrachloorbenzeen</v>
      </c>
      <c r="B120" s="5" t="str">
        <f>IF(ISNUMBER(F!E120)=FALSE,"--",IF(F!E120=0,"--",F!E120))</f>
        <v>--</v>
      </c>
      <c r="C120" s="5" t="str">
        <f>IF(B120="--","",F!F120)</f>
        <v/>
      </c>
      <c r="D120" s="5" t="str">
        <f>IF(ISNUMBER(F!G120)=FALSE,"--",IF(F!G120=0,"--",F!G120))</f>
        <v>--</v>
      </c>
      <c r="E120" s="5" t="str">
        <f>IF(D120="--","",F!H120)</f>
        <v/>
      </c>
      <c r="F120" s="5" t="str">
        <f>IF(ISNUMBER(F!I120)=FALSE,"--",IF(F!I120=0,"--",F!I120))</f>
        <v>--</v>
      </c>
      <c r="G120" s="5" t="str">
        <f>IF(F120="--","",F!J120)</f>
        <v/>
      </c>
      <c r="H120" s="5" t="str">
        <f>IF(ISNUMBER(F!K120)=FALSE,"--",IF(F!K120=0,"--",F!K120))</f>
        <v>--</v>
      </c>
      <c r="I120" s="5" t="str">
        <f>IF(H120="--","",F!L120)</f>
        <v/>
      </c>
      <c r="J120" s="5" t="str">
        <f>IF(ISNUMBER(F!M120)=FALSE,"--",IF(F!M120=0,"--",F!M120))</f>
        <v>--</v>
      </c>
      <c r="K120" s="5" t="str">
        <f>IF(J120="--","",F!N120)</f>
        <v/>
      </c>
      <c r="L120" s="5" t="str">
        <f>IF(ISNUMBER(F!O120)=FALSE,"--",IF(F!O120=0,"--",F!O120))</f>
        <v>--</v>
      </c>
      <c r="M120" s="5" t="str">
        <f>IF(L120="--","",F!P120)</f>
        <v/>
      </c>
      <c r="P120" s="4" t="str">
        <f>IFERROR(IF(AND(VLOOKUP(F!B120,E!$B$1:$AK$300,17,FALSE)&lt;&gt;1000000000,VLOOKUP(F!B120,E!$B$1:$AK$300,18,FALSE)&lt;&gt;1000000000),"toetsen",IF(AND(VLOOKUP(F!B120,E!$B$1:$AK$300,17,FALSE)=1000000000,VLOOKUP(F!B120,E!$B$1:$AK$300,18,FALSE)&lt;&gt;1000000000),"toetsen alleen sgw",IF(AND(VLOOKUP(F!B120,E!$B$1:$AK$300,17,FALSE)&lt;&gt;1000000000,VLOOKUP(F!B120,E!$B$1:$AK$300,18,FALSE)=1000000000),"toetsen alleen vw","niet toetsen"))),"")</f>
        <v/>
      </c>
      <c r="R120" s="4" t="str">
        <f>F!BJ120</f>
        <v/>
      </c>
      <c r="S120" s="4" t="str">
        <f>IF($P120="toetsen",toetsen(F!$B120,R120),IF($P120="toetsen alleen sgw",toetsen_alleen_SGW(F!$B120,R120),IF($P120="toetsen alleen vw",toetsen_alleen_vw(F!$B120,R120),"")))</f>
        <v/>
      </c>
      <c r="T120" s="4" t="str">
        <f>F!BM120</f>
        <v/>
      </c>
      <c r="U120" s="4" t="str">
        <f>IF($P120="toetsen",toetsen(F!$B120,T120),IF($P120="toetsen alleen sgw",toetsen_alleen_SGW(F!$B120,T120),IF($P120="toetsen alleen vw",toetsen_alleen_vw(F!$B120,T120),"")))</f>
        <v/>
      </c>
      <c r="V120" s="4" t="str">
        <f>F!BP120</f>
        <v/>
      </c>
      <c r="W120" s="4" t="str">
        <f>IF($P120="toetsen",toetsen(F!$B120,V120),IF($P120="toetsen alleen sgw",toetsen_alleen_SGW(F!$B120,V120),IF($P120="toetsen alleen vw",toetsen_alleen_vw(F!$B120,V120),"")))</f>
        <v/>
      </c>
      <c r="X120" s="4" t="str">
        <f>F!BS120</f>
        <v/>
      </c>
      <c r="Y120" s="4" t="str">
        <f>IF($P120="toetsen",toetsen(F!$B120,X120),IF($P120="toetsen alleen sgw",toetsen_alleen_SGW(F!$B120,X120),IF($P120="toetsen alleen vw",toetsen_alleen_vw(F!$B120,X120),"")))</f>
        <v/>
      </c>
      <c r="Z120" s="4" t="str">
        <f>F!BV120</f>
        <v/>
      </c>
      <c r="AA120" s="4" t="str">
        <f>IF($P120="toetsen",toetsen(F!$B120,Z120),IF($P120="toetsen alleen sgw",toetsen_alleen_SGW(F!$B120,Z120),IF($P120="toetsen alleen vw",toetsen_alleen_vw(F!$B120,Z120),"")))</f>
        <v/>
      </c>
      <c r="AB120" s="4" t="str">
        <f>F!BY120</f>
        <v/>
      </c>
      <c r="AC120" s="4" t="str">
        <f>IF($P120="toetsen",toetsen(F!$B120,AB120),IF($P120="toetsen alleen sgw",toetsen_alleen_SGW(F!$B120,AB120),IF($P120="toetsen alleen vw",toetsen_alleen_vw(F!$B120,AB120),"")))</f>
        <v/>
      </c>
      <c r="AD120" s="5"/>
      <c r="AE120" s="5" t="str">
        <f t="shared" si="30"/>
        <v>--</v>
      </c>
      <c r="AF120" s="5" t="str">
        <f t="shared" si="31"/>
        <v/>
      </c>
      <c r="AG120" s="5" t="str">
        <f t="shared" si="32"/>
        <v>--</v>
      </c>
      <c r="AH120" s="5" t="str">
        <f t="shared" si="33"/>
        <v/>
      </c>
      <c r="AI120" s="5" t="str">
        <f t="shared" si="34"/>
        <v>--</v>
      </c>
      <c r="AJ120" s="5" t="str">
        <f t="shared" si="35"/>
        <v/>
      </c>
      <c r="AK120" s="5" t="str">
        <f t="shared" si="36"/>
        <v>--</v>
      </c>
      <c r="AL120" s="5" t="str">
        <f t="shared" si="37"/>
        <v/>
      </c>
      <c r="AM120" s="5" t="str">
        <f t="shared" si="38"/>
        <v>--</v>
      </c>
      <c r="AN120" s="5" t="str">
        <f t="shared" si="39"/>
        <v/>
      </c>
      <c r="AO120" s="5" t="str">
        <f t="shared" si="40"/>
        <v>--</v>
      </c>
      <c r="AP120" s="5" t="str">
        <f t="shared" si="41"/>
        <v/>
      </c>
      <c r="AS120" s="5" t="str">
        <f t="shared" si="42"/>
        <v>--</v>
      </c>
      <c r="AT120" s="5" t="str">
        <f t="shared" si="43"/>
        <v/>
      </c>
      <c r="AU120" s="5" t="str">
        <f t="shared" si="44"/>
        <v/>
      </c>
      <c r="AV120" s="5" t="str">
        <f t="shared" si="45"/>
        <v>--</v>
      </c>
      <c r="AW120" s="5" t="str">
        <f t="shared" si="46"/>
        <v/>
      </c>
      <c r="AX120" s="5" t="str">
        <f t="shared" si="47"/>
        <v/>
      </c>
      <c r="AY120" s="5" t="str">
        <f t="shared" si="48"/>
        <v>--</v>
      </c>
      <c r="AZ120" s="5" t="str">
        <f t="shared" si="49"/>
        <v/>
      </c>
      <c r="BA120" s="5" t="str">
        <f t="shared" si="50"/>
        <v/>
      </c>
      <c r="BB120" s="5" t="str">
        <f t="shared" si="51"/>
        <v>--</v>
      </c>
      <c r="BC120" s="5" t="str">
        <f t="shared" si="52"/>
        <v/>
      </c>
      <c r="BD120" s="5" t="str">
        <f t="shared" si="53"/>
        <v/>
      </c>
      <c r="BE120" s="5" t="str">
        <f t="shared" si="54"/>
        <v>--</v>
      </c>
      <c r="BF120" s="5" t="str">
        <f t="shared" si="55"/>
        <v/>
      </c>
      <c r="BG120" s="5" t="str">
        <f t="shared" si="56"/>
        <v/>
      </c>
      <c r="BH120" s="5" t="str">
        <f t="shared" si="57"/>
        <v>--</v>
      </c>
      <c r="BI120" s="5" t="str">
        <f t="shared" si="58"/>
        <v/>
      </c>
      <c r="BJ120" s="5" t="str">
        <f t="shared" si="59"/>
        <v/>
      </c>
    </row>
    <row r="121" spans="1:62" x14ac:dyDescent="0.2">
      <c r="A121" s="4" t="str">
        <f>F!A121</f>
        <v>Tetrachloorbenzenen (som)</v>
      </c>
      <c r="B121" s="5" t="str">
        <f>IF(ISNUMBER(F!E121)=FALSE,"--",IF(F!E121=0,"--",F!E121))</f>
        <v>--</v>
      </c>
      <c r="C121" s="5" t="str">
        <f>IF(B121="--","",F!F121)</f>
        <v/>
      </c>
      <c r="D121" s="5" t="str">
        <f>IF(ISNUMBER(F!G121)=FALSE,"--",IF(F!G121=0,"--",F!G121))</f>
        <v>--</v>
      </c>
      <c r="E121" s="5" t="str">
        <f>IF(D121="--","",F!H121)</f>
        <v/>
      </c>
      <c r="F121" s="5" t="str">
        <f>IF(ISNUMBER(F!I121)=FALSE,"--",IF(F!I121=0,"--",F!I121))</f>
        <v>--</v>
      </c>
      <c r="G121" s="5" t="str">
        <f>IF(F121="--","",F!J121)</f>
        <v/>
      </c>
      <c r="H121" s="5" t="str">
        <f>IF(ISNUMBER(F!K121)=FALSE,"--",IF(F!K121=0,"--",F!K121))</f>
        <v>--</v>
      </c>
      <c r="I121" s="5" t="str">
        <f>IF(H121="--","",F!L121)</f>
        <v/>
      </c>
      <c r="J121" s="5" t="str">
        <f>IF(ISNUMBER(F!M121)=FALSE,"--",IF(F!M121=0,"--",F!M121))</f>
        <v>--</v>
      </c>
      <c r="K121" s="5" t="str">
        <f>IF(J121="--","",F!N121)</f>
        <v/>
      </c>
      <c r="L121" s="5" t="str">
        <f>IF(ISNUMBER(F!O121)=FALSE,"--",IF(F!O121=0,"--",F!O121))</f>
        <v>--</v>
      </c>
      <c r="M121" s="5" t="str">
        <f>IF(L121="--","",F!P121)</f>
        <v/>
      </c>
      <c r="P121" s="4" t="str">
        <f>IFERROR(IF(AND(VLOOKUP(F!B121,E!$B$1:$AK$300,17,FALSE)&lt;&gt;1000000000,VLOOKUP(F!B121,E!$B$1:$AK$300,18,FALSE)&lt;&gt;1000000000),"toetsen",IF(AND(VLOOKUP(F!B121,E!$B$1:$AK$300,17,FALSE)=1000000000,VLOOKUP(F!B121,E!$B$1:$AK$300,18,FALSE)&lt;&gt;1000000000),"toetsen alleen sgw",IF(AND(VLOOKUP(F!B121,E!$B$1:$AK$300,17,FALSE)&lt;&gt;1000000000,VLOOKUP(F!B121,E!$B$1:$AK$300,18,FALSE)=1000000000),"toetsen alleen vw","niet toetsen"))),"")</f>
        <v>toetsen alleen sgw</v>
      </c>
      <c r="R121" s="4">
        <f>F!BJ121</f>
        <v>-1</v>
      </c>
      <c r="S121" s="4" t="str">
        <f>IF($P121="toetsen",toetsen(F!$B121,R121),IF($P121="toetsen alleen sgw",toetsen_alleen_SGW(F!$B121,R121),IF($P121="toetsen alleen vw",toetsen_alleen_vw(F!$B121,R121),"")))</f>
        <v>-</v>
      </c>
      <c r="T121" s="4">
        <f>F!BM121</f>
        <v>-1</v>
      </c>
      <c r="U121" s="4" t="str">
        <f>IF($P121="toetsen",toetsen(F!$B121,T121),IF($P121="toetsen alleen sgw",toetsen_alleen_SGW(F!$B121,T121),IF($P121="toetsen alleen vw",toetsen_alleen_vw(F!$B121,T121),"")))</f>
        <v>-</v>
      </c>
      <c r="V121" s="4">
        <f>F!BP121</f>
        <v>-1</v>
      </c>
      <c r="W121" s="4" t="str">
        <f>IF($P121="toetsen",toetsen(F!$B121,V121),IF($P121="toetsen alleen sgw",toetsen_alleen_SGW(F!$B121,V121),IF($P121="toetsen alleen vw",toetsen_alleen_vw(F!$B121,V121),"")))</f>
        <v>-</v>
      </c>
      <c r="X121" s="4">
        <f>F!BS121</f>
        <v>-1</v>
      </c>
      <c r="Y121" s="4" t="str">
        <f>IF($P121="toetsen",toetsen(F!$B121,X121),IF($P121="toetsen alleen sgw",toetsen_alleen_SGW(F!$B121,X121),IF($P121="toetsen alleen vw",toetsen_alleen_vw(F!$B121,X121),"")))</f>
        <v>-</v>
      </c>
      <c r="Z121" s="4">
        <f>F!BV121</f>
        <v>-1</v>
      </c>
      <c r="AA121" s="4" t="str">
        <f>IF($P121="toetsen",toetsen(F!$B121,Z121),IF($P121="toetsen alleen sgw",toetsen_alleen_SGW(F!$B121,Z121),IF($P121="toetsen alleen vw",toetsen_alleen_vw(F!$B121,Z121),"")))</f>
        <v>-</v>
      </c>
      <c r="AB121" s="4">
        <f>F!BY121</f>
        <v>-1</v>
      </c>
      <c r="AC121" s="4" t="str">
        <f>IF($P121="toetsen",toetsen(F!$B121,AB121),IF($P121="toetsen alleen sgw",toetsen_alleen_SGW(F!$B121,AB121),IF($P121="toetsen alleen vw",toetsen_alleen_vw(F!$B121,AB121),"")))</f>
        <v>-</v>
      </c>
      <c r="AD121" s="5"/>
      <c r="AE121" s="5" t="str">
        <f t="shared" si="30"/>
        <v>--</v>
      </c>
      <c r="AF121" s="5" t="str">
        <f t="shared" si="31"/>
        <v/>
      </c>
      <c r="AG121" s="5" t="str">
        <f t="shared" si="32"/>
        <v>--</v>
      </c>
      <c r="AH121" s="5" t="str">
        <f t="shared" si="33"/>
        <v/>
      </c>
      <c r="AI121" s="5" t="str">
        <f t="shared" si="34"/>
        <v>--</v>
      </c>
      <c r="AJ121" s="5" t="str">
        <f t="shared" si="35"/>
        <v/>
      </c>
      <c r="AK121" s="5" t="str">
        <f t="shared" si="36"/>
        <v>--</v>
      </c>
      <c r="AL121" s="5" t="str">
        <f t="shared" si="37"/>
        <v/>
      </c>
      <c r="AM121" s="5" t="str">
        <f t="shared" si="38"/>
        <v>--</v>
      </c>
      <c r="AN121" s="5" t="str">
        <f t="shared" si="39"/>
        <v/>
      </c>
      <c r="AO121" s="5" t="str">
        <f t="shared" si="40"/>
        <v>--</v>
      </c>
      <c r="AP121" s="5" t="str">
        <f t="shared" si="41"/>
        <v/>
      </c>
      <c r="AS121" s="5" t="str">
        <f t="shared" si="42"/>
        <v>--</v>
      </c>
      <c r="AT121" s="5" t="str">
        <f t="shared" si="43"/>
        <v/>
      </c>
      <c r="AU121" s="5" t="str">
        <f t="shared" si="44"/>
        <v/>
      </c>
      <c r="AV121" s="5" t="str">
        <f t="shared" si="45"/>
        <v>--</v>
      </c>
      <c r="AW121" s="5" t="str">
        <f t="shared" si="46"/>
        <v/>
      </c>
      <c r="AX121" s="5" t="str">
        <f t="shared" si="47"/>
        <v/>
      </c>
      <c r="AY121" s="5" t="str">
        <f t="shared" si="48"/>
        <v>--</v>
      </c>
      <c r="AZ121" s="5" t="str">
        <f t="shared" si="49"/>
        <v/>
      </c>
      <c r="BA121" s="5" t="str">
        <f t="shared" si="50"/>
        <v/>
      </c>
      <c r="BB121" s="5" t="str">
        <f t="shared" si="51"/>
        <v>--</v>
      </c>
      <c r="BC121" s="5" t="str">
        <f t="shared" si="52"/>
        <v/>
      </c>
      <c r="BD121" s="5" t="str">
        <f t="shared" si="53"/>
        <v/>
      </c>
      <c r="BE121" s="5" t="str">
        <f t="shared" si="54"/>
        <v>--</v>
      </c>
      <c r="BF121" s="5" t="str">
        <f t="shared" si="55"/>
        <v/>
      </c>
      <c r="BG121" s="5" t="str">
        <f t="shared" si="56"/>
        <v/>
      </c>
      <c r="BH121" s="5" t="str">
        <f t="shared" si="57"/>
        <v>--</v>
      </c>
      <c r="BI121" s="5" t="str">
        <f t="shared" si="58"/>
        <v/>
      </c>
      <c r="BJ121" s="5" t="str">
        <f t="shared" si="59"/>
        <v/>
      </c>
    </row>
    <row r="122" spans="1:62" x14ac:dyDescent="0.2">
      <c r="A122" s="4" t="str">
        <f>F!A122</f>
        <v>Pentachloorbenzeen</v>
      </c>
      <c r="B122" s="5" t="str">
        <f>IF(ISNUMBER(F!E122)=FALSE,"--",IF(F!E122=0,"--",F!E122))</f>
        <v>--</v>
      </c>
      <c r="C122" s="5" t="str">
        <f>IF(B122="--","",F!F122)</f>
        <v/>
      </c>
      <c r="D122" s="5" t="str">
        <f>IF(ISNUMBER(F!G122)=FALSE,"--",IF(F!G122=0,"--",F!G122))</f>
        <v>--</v>
      </c>
      <c r="E122" s="5" t="str">
        <f>IF(D122="--","",F!H122)</f>
        <v/>
      </c>
      <c r="F122" s="5" t="str">
        <f>IF(ISNUMBER(F!I122)=FALSE,"--",IF(F!I122=0,"--",F!I122))</f>
        <v>--</v>
      </c>
      <c r="G122" s="5" t="str">
        <f>IF(F122="--","",F!J122)</f>
        <v/>
      </c>
      <c r="H122" s="5" t="str">
        <f>IF(ISNUMBER(F!K122)=FALSE,"--",IF(F!K122=0,"--",F!K122))</f>
        <v>--</v>
      </c>
      <c r="I122" s="5" t="str">
        <f>IF(H122="--","",F!L122)</f>
        <v/>
      </c>
      <c r="J122" s="5" t="str">
        <f>IF(ISNUMBER(F!M122)=FALSE,"--",IF(F!M122=0,"--",F!M122))</f>
        <v>--</v>
      </c>
      <c r="K122" s="5" t="str">
        <f>IF(J122="--","",F!N122)</f>
        <v/>
      </c>
      <c r="L122" s="5" t="str">
        <f>IF(ISNUMBER(F!O122)=FALSE,"--",IF(F!O122=0,"--",F!O122))</f>
        <v>--</v>
      </c>
      <c r="M122" s="5" t="str">
        <f>IF(L122="--","",F!P122)</f>
        <v/>
      </c>
      <c r="P122" s="4" t="str">
        <f>IFERROR(IF(AND(VLOOKUP(F!B122,E!$B$1:$AK$300,17,FALSE)&lt;&gt;1000000000,VLOOKUP(F!B122,E!$B$1:$AK$300,18,FALSE)&lt;&gt;1000000000),"toetsen",IF(AND(VLOOKUP(F!B122,E!$B$1:$AK$300,17,FALSE)=1000000000,VLOOKUP(F!B122,E!$B$1:$AK$300,18,FALSE)&lt;&gt;1000000000),"toetsen alleen sgw",IF(AND(VLOOKUP(F!B122,E!$B$1:$AK$300,17,FALSE)&lt;&gt;1000000000,VLOOKUP(F!B122,E!$B$1:$AK$300,18,FALSE)=1000000000),"toetsen alleen vw","niet toetsen"))),"")</f>
        <v>toetsen alleen sgw</v>
      </c>
      <c r="R122" s="4" t="str">
        <f>F!BJ122</f>
        <v/>
      </c>
      <c r="S122" s="4" t="str">
        <f>IF($P122="toetsen",toetsen(F!$B122,R122),IF($P122="toetsen alleen sgw",toetsen_alleen_SGW(F!$B122,R122),IF($P122="toetsen alleen vw",toetsen_alleen_vw(F!$B122,R122),"")))</f>
        <v/>
      </c>
      <c r="T122" s="4" t="str">
        <f>F!BM122</f>
        <v/>
      </c>
      <c r="U122" s="4" t="str">
        <f>IF($P122="toetsen",toetsen(F!$B122,T122),IF($P122="toetsen alleen sgw",toetsen_alleen_SGW(F!$B122,T122),IF($P122="toetsen alleen vw",toetsen_alleen_vw(F!$B122,T122),"")))</f>
        <v/>
      </c>
      <c r="V122" s="4" t="str">
        <f>F!BP122</f>
        <v/>
      </c>
      <c r="W122" s="4" t="str">
        <f>IF($P122="toetsen",toetsen(F!$B122,V122),IF($P122="toetsen alleen sgw",toetsen_alleen_SGW(F!$B122,V122),IF($P122="toetsen alleen vw",toetsen_alleen_vw(F!$B122,V122),"")))</f>
        <v/>
      </c>
      <c r="X122" s="4" t="str">
        <f>F!BS122</f>
        <v/>
      </c>
      <c r="Y122" s="4" t="str">
        <f>IF($P122="toetsen",toetsen(F!$B122,X122),IF($P122="toetsen alleen sgw",toetsen_alleen_SGW(F!$B122,X122),IF($P122="toetsen alleen vw",toetsen_alleen_vw(F!$B122,X122),"")))</f>
        <v/>
      </c>
      <c r="Z122" s="4" t="str">
        <f>F!BV122</f>
        <v/>
      </c>
      <c r="AA122" s="4" t="str">
        <f>IF($P122="toetsen",toetsen(F!$B122,Z122),IF($P122="toetsen alleen sgw",toetsen_alleen_SGW(F!$B122,Z122),IF($P122="toetsen alleen vw",toetsen_alleen_vw(F!$B122,Z122),"")))</f>
        <v/>
      </c>
      <c r="AB122" s="4" t="str">
        <f>F!BY122</f>
        <v/>
      </c>
      <c r="AC122" s="4" t="str">
        <f>IF($P122="toetsen",toetsen(F!$B122,AB122),IF($P122="toetsen alleen sgw",toetsen_alleen_SGW(F!$B122,AB122),IF($P122="toetsen alleen vw",toetsen_alleen_vw(F!$B122,AB122),"")))</f>
        <v/>
      </c>
      <c r="AD122" s="5"/>
      <c r="AE122" s="5" t="str">
        <f t="shared" si="30"/>
        <v>--</v>
      </c>
      <c r="AF122" s="5" t="str">
        <f t="shared" si="31"/>
        <v/>
      </c>
      <c r="AG122" s="5" t="str">
        <f t="shared" si="32"/>
        <v>--</v>
      </c>
      <c r="AH122" s="5" t="str">
        <f t="shared" si="33"/>
        <v/>
      </c>
      <c r="AI122" s="5" t="str">
        <f t="shared" si="34"/>
        <v>--</v>
      </c>
      <c r="AJ122" s="5" t="str">
        <f t="shared" si="35"/>
        <v/>
      </c>
      <c r="AK122" s="5" t="str">
        <f t="shared" si="36"/>
        <v>--</v>
      </c>
      <c r="AL122" s="5" t="str">
        <f t="shared" si="37"/>
        <v/>
      </c>
      <c r="AM122" s="5" t="str">
        <f t="shared" si="38"/>
        <v>--</v>
      </c>
      <c r="AN122" s="5" t="str">
        <f t="shared" si="39"/>
        <v/>
      </c>
      <c r="AO122" s="5" t="str">
        <f t="shared" si="40"/>
        <v>--</v>
      </c>
      <c r="AP122" s="5" t="str">
        <f t="shared" si="41"/>
        <v/>
      </c>
      <c r="AS122" s="5" t="str">
        <f t="shared" si="42"/>
        <v>--</v>
      </c>
      <c r="AT122" s="5" t="str">
        <f t="shared" si="43"/>
        <v/>
      </c>
      <c r="AU122" s="5" t="str">
        <f t="shared" si="44"/>
        <v/>
      </c>
      <c r="AV122" s="5" t="str">
        <f t="shared" si="45"/>
        <v>--</v>
      </c>
      <c r="AW122" s="5" t="str">
        <f t="shared" si="46"/>
        <v/>
      </c>
      <c r="AX122" s="5" t="str">
        <f t="shared" si="47"/>
        <v/>
      </c>
      <c r="AY122" s="5" t="str">
        <f t="shared" si="48"/>
        <v>--</v>
      </c>
      <c r="AZ122" s="5" t="str">
        <f t="shared" si="49"/>
        <v/>
      </c>
      <c r="BA122" s="5" t="str">
        <f t="shared" si="50"/>
        <v/>
      </c>
      <c r="BB122" s="5" t="str">
        <f t="shared" si="51"/>
        <v>--</v>
      </c>
      <c r="BC122" s="5" t="str">
        <f t="shared" si="52"/>
        <v/>
      </c>
      <c r="BD122" s="5" t="str">
        <f t="shared" si="53"/>
        <v/>
      </c>
      <c r="BE122" s="5" t="str">
        <f t="shared" si="54"/>
        <v>--</v>
      </c>
      <c r="BF122" s="5" t="str">
        <f t="shared" si="55"/>
        <v/>
      </c>
      <c r="BG122" s="5" t="str">
        <f t="shared" si="56"/>
        <v/>
      </c>
      <c r="BH122" s="5" t="str">
        <f t="shared" si="57"/>
        <v>--</v>
      </c>
      <c r="BI122" s="5" t="str">
        <f t="shared" si="58"/>
        <v/>
      </c>
      <c r="BJ122" s="5" t="str">
        <f t="shared" si="59"/>
        <v/>
      </c>
    </row>
    <row r="123" spans="1:62" x14ac:dyDescent="0.2">
      <c r="A123" s="4" t="str">
        <f>F!A123</f>
        <v>Hexachloorbenzeen</v>
      </c>
      <c r="B123" s="5" t="str">
        <f>IF(ISNUMBER(F!E123)=FALSE,"--",IF(F!E123=0,"--",F!E123))</f>
        <v>--</v>
      </c>
      <c r="C123" s="5" t="str">
        <f>IF(B123="--","",F!F123)</f>
        <v/>
      </c>
      <c r="D123" s="5" t="str">
        <f>IF(ISNUMBER(F!G123)=FALSE,"--",IF(F!G123=0,"--",F!G123))</f>
        <v>--</v>
      </c>
      <c r="E123" s="5" t="str">
        <f>IF(D123="--","",F!H123)</f>
        <v/>
      </c>
      <c r="F123" s="5" t="str">
        <f>IF(ISNUMBER(F!I123)=FALSE,"--",IF(F!I123=0,"--",F!I123))</f>
        <v>--</v>
      </c>
      <c r="G123" s="5" t="str">
        <f>IF(F123="--","",F!J123)</f>
        <v/>
      </c>
      <c r="H123" s="5" t="str">
        <f>IF(ISNUMBER(F!K123)=FALSE,"--",IF(F!K123=0,"--",F!K123))</f>
        <v>--</v>
      </c>
      <c r="I123" s="5" t="str">
        <f>IF(H123="--","",F!L123)</f>
        <v/>
      </c>
      <c r="J123" s="5" t="str">
        <f>IF(ISNUMBER(F!M123)=FALSE,"--",IF(F!M123=0,"--",F!M123))</f>
        <v>--</v>
      </c>
      <c r="K123" s="5" t="str">
        <f>IF(J123="--","",F!N123)</f>
        <v/>
      </c>
      <c r="L123" s="5" t="str">
        <f>IF(ISNUMBER(F!O123)=FALSE,"--",IF(F!O123=0,"--",F!O123))</f>
        <v>--</v>
      </c>
      <c r="M123" s="5" t="str">
        <f>IF(L123="--","",F!P123)</f>
        <v/>
      </c>
      <c r="P123" s="4" t="str">
        <f>IFERROR(IF(AND(VLOOKUP(F!B123,E!$B$1:$AK$300,17,FALSE)&lt;&gt;1000000000,VLOOKUP(F!B123,E!$B$1:$AK$300,18,FALSE)&lt;&gt;1000000000),"toetsen",IF(AND(VLOOKUP(F!B123,E!$B$1:$AK$300,17,FALSE)=1000000000,VLOOKUP(F!B123,E!$B$1:$AK$300,18,FALSE)&lt;&gt;1000000000),"toetsen alleen sgw",IF(AND(VLOOKUP(F!B123,E!$B$1:$AK$300,17,FALSE)&lt;&gt;1000000000,VLOOKUP(F!B123,E!$B$1:$AK$300,18,FALSE)=1000000000),"toetsen alleen vw","niet toetsen"))),"")</f>
        <v>toetsen alleen sgw</v>
      </c>
      <c r="R123" s="4" t="str">
        <f>F!BJ123</f>
        <v/>
      </c>
      <c r="S123" s="4" t="str">
        <f>IF($P123="toetsen",toetsen(F!$B123,R123),IF($P123="toetsen alleen sgw",toetsen_alleen_SGW(F!$B123,R123),IF($P123="toetsen alleen vw",toetsen_alleen_vw(F!$B123,R123),"")))</f>
        <v/>
      </c>
      <c r="T123" s="4" t="str">
        <f>F!BM123</f>
        <v/>
      </c>
      <c r="U123" s="4" t="str">
        <f>IF($P123="toetsen",toetsen(F!$B123,T123),IF($P123="toetsen alleen sgw",toetsen_alleen_SGW(F!$B123,T123),IF($P123="toetsen alleen vw",toetsen_alleen_vw(F!$B123,T123),"")))</f>
        <v/>
      </c>
      <c r="V123" s="4" t="str">
        <f>F!BP123</f>
        <v/>
      </c>
      <c r="W123" s="4" t="str">
        <f>IF($P123="toetsen",toetsen(F!$B123,V123),IF($P123="toetsen alleen sgw",toetsen_alleen_SGW(F!$B123,V123),IF($P123="toetsen alleen vw",toetsen_alleen_vw(F!$B123,V123),"")))</f>
        <v/>
      </c>
      <c r="X123" s="4" t="str">
        <f>F!BS123</f>
        <v/>
      </c>
      <c r="Y123" s="4" t="str">
        <f>IF($P123="toetsen",toetsen(F!$B123,X123),IF($P123="toetsen alleen sgw",toetsen_alleen_SGW(F!$B123,X123),IF($P123="toetsen alleen vw",toetsen_alleen_vw(F!$B123,X123),"")))</f>
        <v/>
      </c>
      <c r="Z123" s="4" t="str">
        <f>F!BV123</f>
        <v/>
      </c>
      <c r="AA123" s="4" t="str">
        <f>IF($P123="toetsen",toetsen(F!$B123,Z123),IF($P123="toetsen alleen sgw",toetsen_alleen_SGW(F!$B123,Z123),IF($P123="toetsen alleen vw",toetsen_alleen_vw(F!$B123,Z123),"")))</f>
        <v/>
      </c>
      <c r="AB123" s="4" t="str">
        <f>F!BY123</f>
        <v/>
      </c>
      <c r="AC123" s="4" t="str">
        <f>IF($P123="toetsen",toetsen(F!$B123,AB123),IF($P123="toetsen alleen sgw",toetsen_alleen_SGW(F!$B123,AB123),IF($P123="toetsen alleen vw",toetsen_alleen_vw(F!$B123,AB123),"")))</f>
        <v/>
      </c>
      <c r="AD123" s="5"/>
      <c r="AE123" s="5" t="str">
        <f t="shared" si="30"/>
        <v>--</v>
      </c>
      <c r="AF123" s="5" t="str">
        <f t="shared" si="31"/>
        <v/>
      </c>
      <c r="AG123" s="5" t="str">
        <f t="shared" si="32"/>
        <v>--</v>
      </c>
      <c r="AH123" s="5" t="str">
        <f t="shared" si="33"/>
        <v/>
      </c>
      <c r="AI123" s="5" t="str">
        <f t="shared" si="34"/>
        <v>--</v>
      </c>
      <c r="AJ123" s="5" t="str">
        <f t="shared" si="35"/>
        <v/>
      </c>
      <c r="AK123" s="5" t="str">
        <f t="shared" si="36"/>
        <v>--</v>
      </c>
      <c r="AL123" s="5" t="str">
        <f t="shared" si="37"/>
        <v/>
      </c>
      <c r="AM123" s="5" t="str">
        <f t="shared" si="38"/>
        <v>--</v>
      </c>
      <c r="AN123" s="5" t="str">
        <f t="shared" si="39"/>
        <v/>
      </c>
      <c r="AO123" s="5" t="str">
        <f t="shared" si="40"/>
        <v>--</v>
      </c>
      <c r="AP123" s="5" t="str">
        <f t="shared" si="41"/>
        <v/>
      </c>
      <c r="AS123" s="5" t="str">
        <f t="shared" si="42"/>
        <v>--</v>
      </c>
      <c r="AT123" s="5" t="str">
        <f t="shared" si="43"/>
        <v/>
      </c>
      <c r="AU123" s="5" t="str">
        <f t="shared" si="44"/>
        <v/>
      </c>
      <c r="AV123" s="5" t="str">
        <f t="shared" si="45"/>
        <v>--</v>
      </c>
      <c r="AW123" s="5" t="str">
        <f t="shared" si="46"/>
        <v/>
      </c>
      <c r="AX123" s="5" t="str">
        <f t="shared" si="47"/>
        <v/>
      </c>
      <c r="AY123" s="5" t="str">
        <f t="shared" si="48"/>
        <v>--</v>
      </c>
      <c r="AZ123" s="5" t="str">
        <f t="shared" si="49"/>
        <v/>
      </c>
      <c r="BA123" s="5" t="str">
        <f t="shared" si="50"/>
        <v/>
      </c>
      <c r="BB123" s="5" t="str">
        <f t="shared" si="51"/>
        <v>--</v>
      </c>
      <c r="BC123" s="5" t="str">
        <f t="shared" si="52"/>
        <v/>
      </c>
      <c r="BD123" s="5" t="str">
        <f t="shared" si="53"/>
        <v/>
      </c>
      <c r="BE123" s="5" t="str">
        <f t="shared" si="54"/>
        <v>--</v>
      </c>
      <c r="BF123" s="5" t="str">
        <f t="shared" si="55"/>
        <v/>
      </c>
      <c r="BG123" s="5" t="str">
        <f t="shared" si="56"/>
        <v/>
      </c>
      <c r="BH123" s="5" t="str">
        <f t="shared" si="57"/>
        <v>--</v>
      </c>
      <c r="BI123" s="5" t="str">
        <f t="shared" si="58"/>
        <v/>
      </c>
      <c r="BJ123" s="5" t="str">
        <f t="shared" si="59"/>
        <v/>
      </c>
    </row>
    <row r="124" spans="1:62" x14ac:dyDescent="0.2">
      <c r="A124" s="4" t="str">
        <f>F!A124</f>
        <v>Chloorbenzen (som)</v>
      </c>
      <c r="B124" s="5" t="str">
        <f>IF(ISNUMBER(F!E124)=FALSE,"--",IF(F!E124=0,"--",F!E124))</f>
        <v>--</v>
      </c>
      <c r="C124" s="5" t="str">
        <f>IF(B124="--","",F!F124)</f>
        <v/>
      </c>
      <c r="D124" s="5" t="str">
        <f>IF(ISNUMBER(F!G124)=FALSE,"--",IF(F!G124=0,"--",F!G124))</f>
        <v>--</v>
      </c>
      <c r="E124" s="5" t="str">
        <f>IF(D124="--","",F!H124)</f>
        <v/>
      </c>
      <c r="F124" s="5" t="str">
        <f>IF(ISNUMBER(F!I124)=FALSE,"--",IF(F!I124=0,"--",F!I124))</f>
        <v>--</v>
      </c>
      <c r="G124" s="5" t="str">
        <f>IF(F124="--","",F!J124)</f>
        <v/>
      </c>
      <c r="H124" s="5" t="str">
        <f>IF(ISNUMBER(F!K124)=FALSE,"--",IF(F!K124=0,"--",F!K124))</f>
        <v>--</v>
      </c>
      <c r="I124" s="5" t="str">
        <f>IF(H124="--","",F!L124)</f>
        <v/>
      </c>
      <c r="J124" s="5" t="str">
        <f>IF(ISNUMBER(F!M124)=FALSE,"--",IF(F!M124=0,"--",F!M124))</f>
        <v>--</v>
      </c>
      <c r="K124" s="5" t="str">
        <f>IF(J124="--","",F!N124)</f>
        <v/>
      </c>
      <c r="L124" s="5" t="str">
        <f>IF(ISNUMBER(F!O124)=FALSE,"--",IF(F!O124=0,"--",F!O124))</f>
        <v>--</v>
      </c>
      <c r="M124" s="5" t="str">
        <f>IF(L124="--","",F!P124)</f>
        <v/>
      </c>
      <c r="O124" s="13"/>
      <c r="P124" s="4" t="str">
        <f>IFERROR(IF(AND(VLOOKUP(F!B124,E!$B$1:$AK$300,17,FALSE)&lt;&gt;1000000000,VLOOKUP(F!B124,E!$B$1:$AK$300,18,FALSE)&lt;&gt;1000000000),"toetsen",IF(AND(VLOOKUP(F!B124,E!$B$1:$AK$300,17,FALSE)=1000000000,VLOOKUP(F!B124,E!$B$1:$AK$300,18,FALSE)&lt;&gt;1000000000),"toetsen alleen sgw",IF(AND(VLOOKUP(F!B124,E!$B$1:$AK$300,17,FALSE)&lt;&gt;1000000000,VLOOKUP(F!B124,E!$B$1:$AK$300,18,FALSE)=1000000000),"toetsen alleen vw","niet toetsen"))),"")</f>
        <v>niet toetsen</v>
      </c>
      <c r="R124" s="4">
        <f>F!BJ124</f>
        <v>-1</v>
      </c>
      <c r="S124" s="4" t="str">
        <f>IF($P124="toetsen",toetsen(F!$B124,R124),IF($P124="toetsen alleen sgw",toetsen_alleen_SGW(F!$B124,R124),IF($P124="toetsen alleen vw",toetsen_alleen_vw(F!$B124,R124),"")))</f>
        <v/>
      </c>
      <c r="T124" s="4">
        <f>F!BM124</f>
        <v>-1</v>
      </c>
      <c r="U124" s="4" t="str">
        <f>IF($P124="toetsen",toetsen(F!$B124,T124),IF($P124="toetsen alleen sgw",toetsen_alleen_SGW(F!$B124,T124),IF($P124="toetsen alleen vw",toetsen_alleen_vw(F!$B124,T124),"")))</f>
        <v/>
      </c>
      <c r="V124" s="4">
        <f>F!BP124</f>
        <v>-1</v>
      </c>
      <c r="W124" s="4" t="str">
        <f>IF($P124="toetsen",toetsen(F!$B124,V124),IF($P124="toetsen alleen sgw",toetsen_alleen_SGW(F!$B124,V124),IF($P124="toetsen alleen vw",toetsen_alleen_vw(F!$B124,V124),"")))</f>
        <v/>
      </c>
      <c r="X124" s="4">
        <f>F!BS124</f>
        <v>-1</v>
      </c>
      <c r="Y124" s="4" t="str">
        <f>IF($P124="toetsen",toetsen(F!$B124,X124),IF($P124="toetsen alleen sgw",toetsen_alleen_SGW(F!$B124,X124),IF($P124="toetsen alleen vw",toetsen_alleen_vw(F!$B124,X124),"")))</f>
        <v/>
      </c>
      <c r="Z124" s="4">
        <f>F!BV124</f>
        <v>-1</v>
      </c>
      <c r="AA124" s="4" t="str">
        <f>IF($P124="toetsen",toetsen(F!$B124,Z124),IF($P124="toetsen alleen sgw",toetsen_alleen_SGW(F!$B124,Z124),IF($P124="toetsen alleen vw",toetsen_alleen_vw(F!$B124,Z124),"")))</f>
        <v/>
      </c>
      <c r="AB124" s="4">
        <f>F!BY124</f>
        <v>-1</v>
      </c>
      <c r="AC124" s="4" t="str">
        <f>IF($P124="toetsen",toetsen(F!$B124,AB124),IF($P124="toetsen alleen sgw",toetsen_alleen_SGW(F!$B124,AB124),IF($P124="toetsen alleen vw",toetsen_alleen_vw(F!$B124,AB124),"")))</f>
        <v/>
      </c>
      <c r="AD124" s="5"/>
      <c r="AE124" s="5" t="str">
        <f t="shared" si="30"/>
        <v>--</v>
      </c>
      <c r="AF124" s="5" t="str">
        <f t="shared" si="31"/>
        <v/>
      </c>
      <c r="AG124" s="5" t="str">
        <f t="shared" si="32"/>
        <v>--</v>
      </c>
      <c r="AH124" s="5" t="str">
        <f t="shared" si="33"/>
        <v/>
      </c>
      <c r="AI124" s="5" t="str">
        <f t="shared" si="34"/>
        <v>--</v>
      </c>
      <c r="AJ124" s="5" t="str">
        <f t="shared" si="35"/>
        <v/>
      </c>
      <c r="AK124" s="5" t="str">
        <f t="shared" si="36"/>
        <v>--</v>
      </c>
      <c r="AL124" s="5" t="str">
        <f t="shared" si="37"/>
        <v/>
      </c>
      <c r="AM124" s="5" t="str">
        <f t="shared" si="38"/>
        <v>--</v>
      </c>
      <c r="AN124" s="5" t="str">
        <f t="shared" si="39"/>
        <v/>
      </c>
      <c r="AO124" s="5" t="str">
        <f t="shared" si="40"/>
        <v>--</v>
      </c>
      <c r="AP124" s="5" t="str">
        <f t="shared" si="41"/>
        <v/>
      </c>
      <c r="AS124" s="5" t="str">
        <f t="shared" si="42"/>
        <v>--</v>
      </c>
      <c r="AT124" s="5" t="str">
        <f t="shared" si="43"/>
        <v/>
      </c>
      <c r="AU124" s="5" t="str">
        <f t="shared" si="44"/>
        <v/>
      </c>
      <c r="AV124" s="5" t="str">
        <f t="shared" si="45"/>
        <v>--</v>
      </c>
      <c r="AW124" s="5" t="str">
        <f t="shared" si="46"/>
        <v/>
      </c>
      <c r="AX124" s="5" t="str">
        <f t="shared" si="47"/>
        <v/>
      </c>
      <c r="AY124" s="5" t="str">
        <f t="shared" si="48"/>
        <v>--</v>
      </c>
      <c r="AZ124" s="5" t="str">
        <f t="shared" si="49"/>
        <v/>
      </c>
      <c r="BA124" s="5" t="str">
        <f t="shared" si="50"/>
        <v/>
      </c>
      <c r="BB124" s="5" t="str">
        <f t="shared" si="51"/>
        <v>--</v>
      </c>
      <c r="BC124" s="5" t="str">
        <f t="shared" si="52"/>
        <v/>
      </c>
      <c r="BD124" s="5" t="str">
        <f t="shared" si="53"/>
        <v/>
      </c>
      <c r="BE124" s="5" t="str">
        <f t="shared" si="54"/>
        <v>--</v>
      </c>
      <c r="BF124" s="5" t="str">
        <f t="shared" si="55"/>
        <v/>
      </c>
      <c r="BG124" s="5" t="str">
        <f t="shared" si="56"/>
        <v/>
      </c>
      <c r="BH124" s="5" t="str">
        <f t="shared" si="57"/>
        <v>--</v>
      </c>
      <c r="BI124" s="5" t="str">
        <f t="shared" si="58"/>
        <v/>
      </c>
      <c r="BJ124" s="5" t="str">
        <f t="shared" si="59"/>
        <v/>
      </c>
    </row>
    <row r="125" spans="1:62" x14ac:dyDescent="0.2">
      <c r="A125" s="4" t="str">
        <f>F!A125</f>
        <v>2,3+2,4+2,5-Dichloorfenol</v>
      </c>
      <c r="B125" s="5" t="str">
        <f>IF(ISNUMBER(F!E125)=FALSE,"--",IF(F!E125=0,"--",F!E125))</f>
        <v>--</v>
      </c>
      <c r="C125" s="5" t="str">
        <f>IF(B125="--","",F!F125)</f>
        <v/>
      </c>
      <c r="D125" s="5" t="str">
        <f>IF(ISNUMBER(F!G125)=FALSE,"--",IF(F!G125=0,"--",F!G125))</f>
        <v>--</v>
      </c>
      <c r="E125" s="5" t="str">
        <f>IF(D125="--","",F!H125)</f>
        <v/>
      </c>
      <c r="F125" s="5" t="str">
        <f>IF(ISNUMBER(F!I125)=FALSE,"--",IF(F!I125=0,"--",F!I125))</f>
        <v>--</v>
      </c>
      <c r="G125" s="5" t="str">
        <f>IF(F125="--","",F!J125)</f>
        <v/>
      </c>
      <c r="H125" s="5" t="str">
        <f>IF(ISNUMBER(F!K125)=FALSE,"--",IF(F!K125=0,"--",F!K125))</f>
        <v>--</v>
      </c>
      <c r="I125" s="5" t="str">
        <f>IF(H125="--","",F!L125)</f>
        <v/>
      </c>
      <c r="J125" s="5" t="str">
        <f>IF(ISNUMBER(F!M125)=FALSE,"--",IF(F!M125=0,"--",F!M125))</f>
        <v>--</v>
      </c>
      <c r="K125" s="5" t="str">
        <f>IF(J125="--","",F!N125)</f>
        <v/>
      </c>
      <c r="L125" s="5" t="str">
        <f>IF(ISNUMBER(F!O125)=FALSE,"--",IF(F!O125=0,"--",F!O125))</f>
        <v>--</v>
      </c>
      <c r="M125" s="5" t="str">
        <f>IF(L125="--","",F!P125)</f>
        <v/>
      </c>
      <c r="P125" s="4" t="str">
        <f>IFERROR(IF(AND(VLOOKUP(F!B125,E!$B$1:$AK$300,17,FALSE)&lt;&gt;1000000000,VLOOKUP(F!B125,E!$B$1:$AK$300,18,FALSE)&lt;&gt;1000000000),"toetsen",IF(AND(VLOOKUP(F!B125,E!$B$1:$AK$300,17,FALSE)=1000000000,VLOOKUP(F!B125,E!$B$1:$AK$300,18,FALSE)&lt;&gt;1000000000),"toetsen alleen sgw",IF(AND(VLOOKUP(F!B125,E!$B$1:$AK$300,17,FALSE)&lt;&gt;1000000000,VLOOKUP(F!B125,E!$B$1:$AK$300,18,FALSE)=1000000000),"toetsen alleen vw","niet toetsen"))),"")</f>
        <v/>
      </c>
      <c r="R125" s="4" t="str">
        <f>F!BJ125</f>
        <v/>
      </c>
      <c r="S125" s="4" t="str">
        <f>IF($P125="toetsen",toetsen(F!$B125,R125),IF($P125="toetsen alleen sgw",toetsen_alleen_SGW(F!$B125,R125),IF($P125="toetsen alleen vw",toetsen_alleen_vw(F!$B125,R125),"")))</f>
        <v/>
      </c>
      <c r="T125" s="4" t="str">
        <f>F!BM125</f>
        <v/>
      </c>
      <c r="U125" s="4" t="str">
        <f>IF($P125="toetsen",toetsen(F!$B125,T125),IF($P125="toetsen alleen sgw",toetsen_alleen_SGW(F!$B125,T125),IF($P125="toetsen alleen vw",toetsen_alleen_vw(F!$B125,T125),"")))</f>
        <v/>
      </c>
      <c r="V125" s="4" t="str">
        <f>F!BP125</f>
        <v/>
      </c>
      <c r="W125" s="4" t="str">
        <f>IF($P125="toetsen",toetsen(F!$B125,V125),IF($P125="toetsen alleen sgw",toetsen_alleen_SGW(F!$B125,V125),IF($P125="toetsen alleen vw",toetsen_alleen_vw(F!$B125,V125),"")))</f>
        <v/>
      </c>
      <c r="X125" s="4" t="str">
        <f>F!BS125</f>
        <v/>
      </c>
      <c r="Y125" s="4" t="str">
        <f>IF($P125="toetsen",toetsen(F!$B125,X125),IF($P125="toetsen alleen sgw",toetsen_alleen_SGW(F!$B125,X125),IF($P125="toetsen alleen vw",toetsen_alleen_vw(F!$B125,X125),"")))</f>
        <v/>
      </c>
      <c r="Z125" s="4" t="str">
        <f>F!BV125</f>
        <v/>
      </c>
      <c r="AA125" s="4" t="str">
        <f>IF($P125="toetsen",toetsen(F!$B125,Z125),IF($P125="toetsen alleen sgw",toetsen_alleen_SGW(F!$B125,Z125),IF($P125="toetsen alleen vw",toetsen_alleen_vw(F!$B125,Z125),"")))</f>
        <v/>
      </c>
      <c r="AB125" s="4" t="str">
        <f>F!BY125</f>
        <v/>
      </c>
      <c r="AC125" s="4" t="str">
        <f>IF($P125="toetsen",toetsen(F!$B125,AB125),IF($P125="toetsen alleen sgw",toetsen_alleen_SGW(F!$B125,AB125),IF($P125="toetsen alleen vw",toetsen_alleen_vw(F!$B125,AB125),"")))</f>
        <v/>
      </c>
      <c r="AD125" s="5"/>
      <c r="AE125" s="5" t="str">
        <f t="shared" si="30"/>
        <v>--</v>
      </c>
      <c r="AF125" s="5" t="str">
        <f t="shared" si="31"/>
        <v/>
      </c>
      <c r="AG125" s="5" t="str">
        <f t="shared" si="32"/>
        <v>--</v>
      </c>
      <c r="AH125" s="5" t="str">
        <f t="shared" si="33"/>
        <v/>
      </c>
      <c r="AI125" s="5" t="str">
        <f t="shared" si="34"/>
        <v>--</v>
      </c>
      <c r="AJ125" s="5" t="str">
        <f t="shared" si="35"/>
        <v/>
      </c>
      <c r="AK125" s="5" t="str">
        <f t="shared" si="36"/>
        <v>--</v>
      </c>
      <c r="AL125" s="5" t="str">
        <f t="shared" si="37"/>
        <v/>
      </c>
      <c r="AM125" s="5" t="str">
        <f t="shared" si="38"/>
        <v>--</v>
      </c>
      <c r="AN125" s="5" t="str">
        <f t="shared" si="39"/>
        <v/>
      </c>
      <c r="AO125" s="5" t="str">
        <f t="shared" si="40"/>
        <v>--</v>
      </c>
      <c r="AP125" s="5" t="str">
        <f t="shared" si="41"/>
        <v/>
      </c>
      <c r="AS125" s="5" t="str">
        <f t="shared" si="42"/>
        <v>--</v>
      </c>
      <c r="AT125" s="5" t="str">
        <f t="shared" si="43"/>
        <v/>
      </c>
      <c r="AU125" s="5" t="str">
        <f t="shared" si="44"/>
        <v/>
      </c>
      <c r="AV125" s="5" t="str">
        <f t="shared" si="45"/>
        <v>--</v>
      </c>
      <c r="AW125" s="5" t="str">
        <f t="shared" si="46"/>
        <v/>
      </c>
      <c r="AX125" s="5" t="str">
        <f t="shared" si="47"/>
        <v/>
      </c>
      <c r="AY125" s="5" t="str">
        <f t="shared" si="48"/>
        <v>--</v>
      </c>
      <c r="AZ125" s="5" t="str">
        <f t="shared" si="49"/>
        <v/>
      </c>
      <c r="BA125" s="5" t="str">
        <f t="shared" si="50"/>
        <v/>
      </c>
      <c r="BB125" s="5" t="str">
        <f t="shared" si="51"/>
        <v>--</v>
      </c>
      <c r="BC125" s="5" t="str">
        <f t="shared" si="52"/>
        <v/>
      </c>
      <c r="BD125" s="5" t="str">
        <f t="shared" si="53"/>
        <v/>
      </c>
      <c r="BE125" s="5" t="str">
        <f t="shared" si="54"/>
        <v>--</v>
      </c>
      <c r="BF125" s="5" t="str">
        <f t="shared" si="55"/>
        <v/>
      </c>
      <c r="BG125" s="5" t="str">
        <f t="shared" si="56"/>
        <v/>
      </c>
      <c r="BH125" s="5" t="str">
        <f t="shared" si="57"/>
        <v>--</v>
      </c>
      <c r="BI125" s="5" t="str">
        <f t="shared" si="58"/>
        <v/>
      </c>
      <c r="BJ125" s="5" t="str">
        <f t="shared" si="59"/>
        <v/>
      </c>
    </row>
    <row r="126" spans="1:62" x14ac:dyDescent="0.2">
      <c r="A126" s="4" t="str">
        <f>F!A126</f>
        <v>2,3,4-trichloorfenol</v>
      </c>
      <c r="B126" s="5" t="str">
        <f>IF(ISNUMBER(F!E126)=FALSE,"--",IF(F!E126=0,"--",F!E126))</f>
        <v>--</v>
      </c>
      <c r="C126" s="5" t="str">
        <f>IF(B126="--","",F!F126)</f>
        <v/>
      </c>
      <c r="D126" s="5" t="str">
        <f>IF(ISNUMBER(F!G126)=FALSE,"--",IF(F!G126=0,"--",F!G126))</f>
        <v>--</v>
      </c>
      <c r="E126" s="5" t="str">
        <f>IF(D126="--","",F!H126)</f>
        <v/>
      </c>
      <c r="F126" s="5" t="str">
        <f>IF(ISNUMBER(F!I126)=FALSE,"--",IF(F!I126=0,"--",F!I126))</f>
        <v>--</v>
      </c>
      <c r="G126" s="5" t="str">
        <f>IF(F126="--","",F!J126)</f>
        <v/>
      </c>
      <c r="H126" s="5" t="str">
        <f>IF(ISNUMBER(F!K126)=FALSE,"--",IF(F!K126=0,"--",F!K126))</f>
        <v>--</v>
      </c>
      <c r="I126" s="5" t="str">
        <f>IF(H126="--","",F!L126)</f>
        <v/>
      </c>
      <c r="J126" s="5" t="str">
        <f>IF(ISNUMBER(F!M126)=FALSE,"--",IF(F!M126=0,"--",F!M126))</f>
        <v>--</v>
      </c>
      <c r="K126" s="5" t="str">
        <f>IF(J126="--","",F!N126)</f>
        <v/>
      </c>
      <c r="L126" s="5" t="str">
        <f>IF(ISNUMBER(F!O126)=FALSE,"--",IF(F!O126=0,"--",F!O126))</f>
        <v>--</v>
      </c>
      <c r="M126" s="5" t="str">
        <f>IF(L126="--","",F!P126)</f>
        <v/>
      </c>
      <c r="P126" s="4" t="str">
        <f>IFERROR(IF(AND(VLOOKUP(F!B126,E!$B$1:$AK$300,17,FALSE)&lt;&gt;1000000000,VLOOKUP(F!B126,E!$B$1:$AK$300,18,FALSE)&lt;&gt;1000000000),"toetsen",IF(AND(VLOOKUP(F!B126,E!$B$1:$AK$300,17,FALSE)=1000000000,VLOOKUP(F!B126,E!$B$1:$AK$300,18,FALSE)&lt;&gt;1000000000),"toetsen alleen sgw",IF(AND(VLOOKUP(F!B126,E!$B$1:$AK$300,17,FALSE)&lt;&gt;1000000000,VLOOKUP(F!B126,E!$B$1:$AK$300,18,FALSE)=1000000000),"toetsen alleen vw","niet toetsen"))),"")</f>
        <v/>
      </c>
      <c r="R126" s="4" t="str">
        <f>F!BJ126</f>
        <v/>
      </c>
      <c r="S126" s="4" t="str">
        <f>IF($P126="toetsen",toetsen(F!$B126,R126),IF($P126="toetsen alleen sgw",toetsen_alleen_SGW(F!$B126,R126),IF($P126="toetsen alleen vw",toetsen_alleen_vw(F!$B126,R126),"")))</f>
        <v/>
      </c>
      <c r="T126" s="4" t="str">
        <f>F!BM126</f>
        <v/>
      </c>
      <c r="U126" s="4" t="str">
        <f>IF($P126="toetsen",toetsen(F!$B126,T126),IF($P126="toetsen alleen sgw",toetsen_alleen_SGW(F!$B126,T126),IF($P126="toetsen alleen vw",toetsen_alleen_vw(F!$B126,T126),"")))</f>
        <v/>
      </c>
      <c r="V126" s="4" t="str">
        <f>F!BP126</f>
        <v/>
      </c>
      <c r="W126" s="4" t="str">
        <f>IF($P126="toetsen",toetsen(F!$B126,V126),IF($P126="toetsen alleen sgw",toetsen_alleen_SGW(F!$B126,V126),IF($P126="toetsen alleen vw",toetsen_alleen_vw(F!$B126,V126),"")))</f>
        <v/>
      </c>
      <c r="X126" s="4" t="str">
        <f>F!BS126</f>
        <v/>
      </c>
      <c r="Y126" s="4" t="str">
        <f>IF($P126="toetsen",toetsen(F!$B126,X126),IF($P126="toetsen alleen sgw",toetsen_alleen_SGW(F!$B126,X126),IF($P126="toetsen alleen vw",toetsen_alleen_vw(F!$B126,X126),"")))</f>
        <v/>
      </c>
      <c r="Z126" s="4" t="str">
        <f>F!BV126</f>
        <v/>
      </c>
      <c r="AA126" s="4" t="str">
        <f>IF($P126="toetsen",toetsen(F!$B126,Z126),IF($P126="toetsen alleen sgw",toetsen_alleen_SGW(F!$B126,Z126),IF($P126="toetsen alleen vw",toetsen_alleen_vw(F!$B126,Z126),"")))</f>
        <v/>
      </c>
      <c r="AB126" s="4" t="str">
        <f>F!BY126</f>
        <v/>
      </c>
      <c r="AC126" s="4" t="str">
        <f>IF($P126="toetsen",toetsen(F!$B126,AB126),IF($P126="toetsen alleen sgw",toetsen_alleen_SGW(F!$B126,AB126),IF($P126="toetsen alleen vw",toetsen_alleen_vw(F!$B126,AB126),"")))</f>
        <v/>
      </c>
      <c r="AD126" s="5"/>
      <c r="AE126" s="5" t="str">
        <f t="shared" si="30"/>
        <v>--</v>
      </c>
      <c r="AF126" s="5" t="str">
        <f t="shared" si="31"/>
        <v/>
      </c>
      <c r="AG126" s="5" t="str">
        <f t="shared" si="32"/>
        <v>--</v>
      </c>
      <c r="AH126" s="5" t="str">
        <f t="shared" si="33"/>
        <v/>
      </c>
      <c r="AI126" s="5" t="str">
        <f t="shared" si="34"/>
        <v>--</v>
      </c>
      <c r="AJ126" s="5" t="str">
        <f t="shared" si="35"/>
        <v/>
      </c>
      <c r="AK126" s="5" t="str">
        <f t="shared" si="36"/>
        <v>--</v>
      </c>
      <c r="AL126" s="5" t="str">
        <f t="shared" si="37"/>
        <v/>
      </c>
      <c r="AM126" s="5" t="str">
        <f t="shared" si="38"/>
        <v>--</v>
      </c>
      <c r="AN126" s="5" t="str">
        <f t="shared" si="39"/>
        <v/>
      </c>
      <c r="AO126" s="5" t="str">
        <f t="shared" si="40"/>
        <v>--</v>
      </c>
      <c r="AP126" s="5" t="str">
        <f t="shared" si="41"/>
        <v/>
      </c>
      <c r="AS126" s="5" t="str">
        <f t="shared" si="42"/>
        <v>--</v>
      </c>
      <c r="AT126" s="5" t="str">
        <f t="shared" si="43"/>
        <v/>
      </c>
      <c r="AU126" s="5" t="str">
        <f t="shared" si="44"/>
        <v/>
      </c>
      <c r="AV126" s="5" t="str">
        <f t="shared" si="45"/>
        <v>--</v>
      </c>
      <c r="AW126" s="5" t="str">
        <f t="shared" si="46"/>
        <v/>
      </c>
      <c r="AX126" s="5" t="str">
        <f t="shared" si="47"/>
        <v/>
      </c>
      <c r="AY126" s="5" t="str">
        <f t="shared" si="48"/>
        <v>--</v>
      </c>
      <c r="AZ126" s="5" t="str">
        <f t="shared" si="49"/>
        <v/>
      </c>
      <c r="BA126" s="5" t="str">
        <f t="shared" si="50"/>
        <v/>
      </c>
      <c r="BB126" s="5" t="str">
        <f t="shared" si="51"/>
        <v>--</v>
      </c>
      <c r="BC126" s="5" t="str">
        <f t="shared" si="52"/>
        <v/>
      </c>
      <c r="BD126" s="5" t="str">
        <f t="shared" si="53"/>
        <v/>
      </c>
      <c r="BE126" s="5" t="str">
        <f t="shared" si="54"/>
        <v>--</v>
      </c>
      <c r="BF126" s="5" t="str">
        <f t="shared" si="55"/>
        <v/>
      </c>
      <c r="BG126" s="5" t="str">
        <f t="shared" si="56"/>
        <v/>
      </c>
      <c r="BH126" s="5" t="str">
        <f t="shared" si="57"/>
        <v>--</v>
      </c>
      <c r="BI126" s="5" t="str">
        <f t="shared" si="58"/>
        <v/>
      </c>
      <c r="BJ126" s="5" t="str">
        <f t="shared" si="59"/>
        <v/>
      </c>
    </row>
    <row r="127" spans="1:62" x14ac:dyDescent="0.2">
      <c r="A127" s="4" t="str">
        <f>F!A127</f>
        <v>2,3,5-trichloorfenol</v>
      </c>
      <c r="B127" s="5" t="str">
        <f>IF(ISNUMBER(F!E127)=FALSE,"--",IF(F!E127=0,"--",F!E127))</f>
        <v>--</v>
      </c>
      <c r="C127" s="5" t="str">
        <f>IF(B127="--","",F!F127)</f>
        <v/>
      </c>
      <c r="D127" s="5" t="str">
        <f>IF(ISNUMBER(F!G127)=FALSE,"--",IF(F!G127=0,"--",F!G127))</f>
        <v>--</v>
      </c>
      <c r="E127" s="5" t="str">
        <f>IF(D127="--","",F!H127)</f>
        <v/>
      </c>
      <c r="F127" s="5" t="str">
        <f>IF(ISNUMBER(F!I127)=FALSE,"--",IF(F!I127=0,"--",F!I127))</f>
        <v>--</v>
      </c>
      <c r="G127" s="5" t="str">
        <f>IF(F127="--","",F!J127)</f>
        <v/>
      </c>
      <c r="H127" s="5" t="str">
        <f>IF(ISNUMBER(F!K127)=FALSE,"--",IF(F!K127=0,"--",F!K127))</f>
        <v>--</v>
      </c>
      <c r="I127" s="5" t="str">
        <f>IF(H127="--","",F!L127)</f>
        <v/>
      </c>
      <c r="J127" s="5" t="str">
        <f>IF(ISNUMBER(F!M127)=FALSE,"--",IF(F!M127=0,"--",F!M127))</f>
        <v>--</v>
      </c>
      <c r="K127" s="5" t="str">
        <f>IF(J127="--","",F!N127)</f>
        <v/>
      </c>
      <c r="L127" s="5" t="str">
        <f>IF(ISNUMBER(F!O127)=FALSE,"--",IF(F!O127=0,"--",F!O127))</f>
        <v>--</v>
      </c>
      <c r="M127" s="5" t="str">
        <f>IF(L127="--","",F!P127)</f>
        <v/>
      </c>
      <c r="P127" s="4" t="str">
        <f>IFERROR(IF(AND(VLOOKUP(F!B127,E!$B$1:$AK$300,17,FALSE)&lt;&gt;1000000000,VLOOKUP(F!B127,E!$B$1:$AK$300,18,FALSE)&lt;&gt;1000000000),"toetsen",IF(AND(VLOOKUP(F!B127,E!$B$1:$AK$300,17,FALSE)=1000000000,VLOOKUP(F!B127,E!$B$1:$AK$300,18,FALSE)&lt;&gt;1000000000),"toetsen alleen sgw",IF(AND(VLOOKUP(F!B127,E!$B$1:$AK$300,17,FALSE)&lt;&gt;1000000000,VLOOKUP(F!B127,E!$B$1:$AK$300,18,FALSE)=1000000000),"toetsen alleen vw","niet toetsen"))),"")</f>
        <v/>
      </c>
      <c r="R127" s="4" t="str">
        <f>F!BJ127</f>
        <v/>
      </c>
      <c r="S127" s="4" t="str">
        <f>IF($P127="toetsen",toetsen(F!$B127,R127),IF($P127="toetsen alleen sgw",toetsen_alleen_SGW(F!$B127,R127),IF($P127="toetsen alleen vw",toetsen_alleen_vw(F!$B127,R127),"")))</f>
        <v/>
      </c>
      <c r="T127" s="4" t="str">
        <f>F!BM127</f>
        <v/>
      </c>
      <c r="U127" s="4" t="str">
        <f>IF($P127="toetsen",toetsen(F!$B127,T127),IF($P127="toetsen alleen sgw",toetsen_alleen_SGW(F!$B127,T127),IF($P127="toetsen alleen vw",toetsen_alleen_vw(F!$B127,T127),"")))</f>
        <v/>
      </c>
      <c r="V127" s="4" t="str">
        <f>F!BP127</f>
        <v/>
      </c>
      <c r="W127" s="4" t="str">
        <f>IF($P127="toetsen",toetsen(F!$B127,V127),IF($P127="toetsen alleen sgw",toetsen_alleen_SGW(F!$B127,V127),IF($P127="toetsen alleen vw",toetsen_alleen_vw(F!$B127,V127),"")))</f>
        <v/>
      </c>
      <c r="X127" s="4" t="str">
        <f>F!BS127</f>
        <v/>
      </c>
      <c r="Y127" s="4" t="str">
        <f>IF($P127="toetsen",toetsen(F!$B127,X127),IF($P127="toetsen alleen sgw",toetsen_alleen_SGW(F!$B127,X127),IF($P127="toetsen alleen vw",toetsen_alleen_vw(F!$B127,X127),"")))</f>
        <v/>
      </c>
      <c r="Z127" s="4" t="str">
        <f>F!BV127</f>
        <v/>
      </c>
      <c r="AA127" s="4" t="str">
        <f>IF($P127="toetsen",toetsen(F!$B127,Z127),IF($P127="toetsen alleen sgw",toetsen_alleen_SGW(F!$B127,Z127),IF($P127="toetsen alleen vw",toetsen_alleen_vw(F!$B127,Z127),"")))</f>
        <v/>
      </c>
      <c r="AB127" s="4" t="str">
        <f>F!BY127</f>
        <v/>
      </c>
      <c r="AC127" s="4" t="str">
        <f>IF($P127="toetsen",toetsen(F!$B127,AB127),IF($P127="toetsen alleen sgw",toetsen_alleen_SGW(F!$B127,AB127),IF($P127="toetsen alleen vw",toetsen_alleen_vw(F!$B127,AB127),"")))</f>
        <v/>
      </c>
      <c r="AD127" s="5"/>
      <c r="AE127" s="5" t="str">
        <f t="shared" si="30"/>
        <v>--</v>
      </c>
      <c r="AF127" s="5" t="str">
        <f t="shared" si="31"/>
        <v/>
      </c>
      <c r="AG127" s="5" t="str">
        <f t="shared" si="32"/>
        <v>--</v>
      </c>
      <c r="AH127" s="5" t="str">
        <f t="shared" si="33"/>
        <v/>
      </c>
      <c r="AI127" s="5" t="str">
        <f t="shared" si="34"/>
        <v>--</v>
      </c>
      <c r="AJ127" s="5" t="str">
        <f t="shared" si="35"/>
        <v/>
      </c>
      <c r="AK127" s="5" t="str">
        <f t="shared" si="36"/>
        <v>--</v>
      </c>
      <c r="AL127" s="5" t="str">
        <f t="shared" si="37"/>
        <v/>
      </c>
      <c r="AM127" s="5" t="str">
        <f t="shared" si="38"/>
        <v>--</v>
      </c>
      <c r="AN127" s="5" t="str">
        <f t="shared" si="39"/>
        <v/>
      </c>
      <c r="AO127" s="5" t="str">
        <f t="shared" si="40"/>
        <v>--</v>
      </c>
      <c r="AP127" s="5" t="str">
        <f t="shared" si="41"/>
        <v/>
      </c>
      <c r="AS127" s="5" t="str">
        <f t="shared" si="42"/>
        <v>--</v>
      </c>
      <c r="AT127" s="5" t="str">
        <f t="shared" si="43"/>
        <v/>
      </c>
      <c r="AU127" s="5" t="str">
        <f t="shared" si="44"/>
        <v/>
      </c>
      <c r="AV127" s="5" t="str">
        <f t="shared" si="45"/>
        <v>--</v>
      </c>
      <c r="AW127" s="5" t="str">
        <f t="shared" si="46"/>
        <v/>
      </c>
      <c r="AX127" s="5" t="str">
        <f t="shared" si="47"/>
        <v/>
      </c>
      <c r="AY127" s="5" t="str">
        <f t="shared" si="48"/>
        <v>--</v>
      </c>
      <c r="AZ127" s="5" t="str">
        <f t="shared" si="49"/>
        <v/>
      </c>
      <c r="BA127" s="5" t="str">
        <f t="shared" si="50"/>
        <v/>
      </c>
      <c r="BB127" s="5" t="str">
        <f t="shared" si="51"/>
        <v>--</v>
      </c>
      <c r="BC127" s="5" t="str">
        <f t="shared" si="52"/>
        <v/>
      </c>
      <c r="BD127" s="5" t="str">
        <f t="shared" si="53"/>
        <v/>
      </c>
      <c r="BE127" s="5" t="str">
        <f t="shared" si="54"/>
        <v>--</v>
      </c>
      <c r="BF127" s="5" t="str">
        <f t="shared" si="55"/>
        <v/>
      </c>
      <c r="BG127" s="5" t="str">
        <f t="shared" si="56"/>
        <v/>
      </c>
      <c r="BH127" s="5" t="str">
        <f t="shared" si="57"/>
        <v>--</v>
      </c>
      <c r="BI127" s="5" t="str">
        <f t="shared" si="58"/>
        <v/>
      </c>
      <c r="BJ127" s="5" t="str">
        <f t="shared" si="59"/>
        <v/>
      </c>
    </row>
    <row r="128" spans="1:62" x14ac:dyDescent="0.2">
      <c r="A128" s="4" t="str">
        <f>F!A128</f>
        <v>2,3,6-trichloorfenol</v>
      </c>
      <c r="B128" s="5" t="str">
        <f>IF(ISNUMBER(F!E128)=FALSE,"--",IF(F!E128=0,"--",F!E128))</f>
        <v>--</v>
      </c>
      <c r="C128" s="5" t="str">
        <f>IF(B128="--","",F!F128)</f>
        <v/>
      </c>
      <c r="D128" s="5" t="str">
        <f>IF(ISNUMBER(F!G128)=FALSE,"--",IF(F!G128=0,"--",F!G128))</f>
        <v>--</v>
      </c>
      <c r="E128" s="5" t="str">
        <f>IF(D128="--","",F!H128)</f>
        <v/>
      </c>
      <c r="F128" s="5" t="str">
        <f>IF(ISNUMBER(F!I128)=FALSE,"--",IF(F!I128=0,"--",F!I128))</f>
        <v>--</v>
      </c>
      <c r="G128" s="5" t="str">
        <f>IF(F128="--","",F!J128)</f>
        <v/>
      </c>
      <c r="H128" s="5" t="str">
        <f>IF(ISNUMBER(F!K128)=FALSE,"--",IF(F!K128=0,"--",F!K128))</f>
        <v>--</v>
      </c>
      <c r="I128" s="5" t="str">
        <f>IF(H128="--","",F!L128)</f>
        <v/>
      </c>
      <c r="J128" s="5" t="str">
        <f>IF(ISNUMBER(F!M128)=FALSE,"--",IF(F!M128=0,"--",F!M128))</f>
        <v>--</v>
      </c>
      <c r="K128" s="5" t="str">
        <f>IF(J128="--","",F!N128)</f>
        <v/>
      </c>
      <c r="L128" s="5" t="str">
        <f>IF(ISNUMBER(F!O128)=FALSE,"--",IF(F!O128=0,"--",F!O128))</f>
        <v>--</v>
      </c>
      <c r="M128" s="5" t="str">
        <f>IF(L128="--","",F!P128)</f>
        <v/>
      </c>
      <c r="O128" s="13"/>
      <c r="P128" s="4" t="str">
        <f>IFERROR(IF(AND(VLOOKUP(F!B128,E!$B$1:$AK$300,17,FALSE)&lt;&gt;1000000000,VLOOKUP(F!B128,E!$B$1:$AK$300,18,FALSE)&lt;&gt;1000000000),"toetsen",IF(AND(VLOOKUP(F!B128,E!$B$1:$AK$300,17,FALSE)=1000000000,VLOOKUP(F!B128,E!$B$1:$AK$300,18,FALSE)&lt;&gt;1000000000),"toetsen alleen sgw",IF(AND(VLOOKUP(F!B128,E!$B$1:$AK$300,17,FALSE)&lt;&gt;1000000000,VLOOKUP(F!B128,E!$B$1:$AK$300,18,FALSE)=1000000000),"toetsen alleen vw","niet toetsen"))),"")</f>
        <v/>
      </c>
      <c r="R128" s="4" t="str">
        <f>F!BJ128</f>
        <v/>
      </c>
      <c r="S128" s="4" t="str">
        <f>IF($P128="toetsen",toetsen(F!$B128,R128),IF($P128="toetsen alleen sgw",toetsen_alleen_SGW(F!$B128,R128),IF($P128="toetsen alleen vw",toetsen_alleen_vw(F!$B128,R128),"")))</f>
        <v/>
      </c>
      <c r="T128" s="4" t="str">
        <f>F!BM128</f>
        <v/>
      </c>
      <c r="U128" s="4" t="str">
        <f>IF($P128="toetsen",toetsen(F!$B128,T128),IF($P128="toetsen alleen sgw",toetsen_alleen_SGW(F!$B128,T128),IF($P128="toetsen alleen vw",toetsen_alleen_vw(F!$B128,T128),"")))</f>
        <v/>
      </c>
      <c r="V128" s="4" t="str">
        <f>F!BP128</f>
        <v/>
      </c>
      <c r="W128" s="4" t="str">
        <f>IF($P128="toetsen",toetsen(F!$B128,V128),IF($P128="toetsen alleen sgw",toetsen_alleen_SGW(F!$B128,V128),IF($P128="toetsen alleen vw",toetsen_alleen_vw(F!$B128,V128),"")))</f>
        <v/>
      </c>
      <c r="X128" s="4" t="str">
        <f>F!BS128</f>
        <v/>
      </c>
      <c r="Y128" s="4" t="str">
        <f>IF($P128="toetsen",toetsen(F!$B128,X128),IF($P128="toetsen alleen sgw",toetsen_alleen_SGW(F!$B128,X128),IF($P128="toetsen alleen vw",toetsen_alleen_vw(F!$B128,X128),"")))</f>
        <v/>
      </c>
      <c r="Z128" s="4" t="str">
        <f>F!BV128</f>
        <v/>
      </c>
      <c r="AA128" s="4" t="str">
        <f>IF($P128="toetsen",toetsen(F!$B128,Z128),IF($P128="toetsen alleen sgw",toetsen_alleen_SGW(F!$B128,Z128),IF($P128="toetsen alleen vw",toetsen_alleen_vw(F!$B128,Z128),"")))</f>
        <v/>
      </c>
      <c r="AB128" s="4" t="str">
        <f>F!BY128</f>
        <v/>
      </c>
      <c r="AC128" s="4" t="str">
        <f>IF($P128="toetsen",toetsen(F!$B128,AB128),IF($P128="toetsen alleen sgw",toetsen_alleen_SGW(F!$B128,AB128),IF($P128="toetsen alleen vw",toetsen_alleen_vw(F!$B128,AB128),"")))</f>
        <v/>
      </c>
      <c r="AD128" s="5"/>
      <c r="AE128" s="5" t="str">
        <f t="shared" si="30"/>
        <v>--</v>
      </c>
      <c r="AF128" s="5" t="str">
        <f t="shared" si="31"/>
        <v/>
      </c>
      <c r="AG128" s="5" t="str">
        <f t="shared" si="32"/>
        <v>--</v>
      </c>
      <c r="AH128" s="5" t="str">
        <f t="shared" si="33"/>
        <v/>
      </c>
      <c r="AI128" s="5" t="str">
        <f t="shared" si="34"/>
        <v>--</v>
      </c>
      <c r="AJ128" s="5" t="str">
        <f t="shared" si="35"/>
        <v/>
      </c>
      <c r="AK128" s="5" t="str">
        <f t="shared" si="36"/>
        <v>--</v>
      </c>
      <c r="AL128" s="5" t="str">
        <f t="shared" si="37"/>
        <v/>
      </c>
      <c r="AM128" s="5" t="str">
        <f t="shared" si="38"/>
        <v>--</v>
      </c>
      <c r="AN128" s="5" t="str">
        <f t="shared" si="39"/>
        <v/>
      </c>
      <c r="AO128" s="5" t="str">
        <f t="shared" si="40"/>
        <v>--</v>
      </c>
      <c r="AP128" s="5" t="str">
        <f t="shared" si="41"/>
        <v/>
      </c>
      <c r="AS128" s="5" t="str">
        <f t="shared" si="42"/>
        <v>--</v>
      </c>
      <c r="AT128" s="5" t="str">
        <f t="shared" si="43"/>
        <v/>
      </c>
      <c r="AU128" s="5" t="str">
        <f t="shared" si="44"/>
        <v/>
      </c>
      <c r="AV128" s="5" t="str">
        <f t="shared" si="45"/>
        <v>--</v>
      </c>
      <c r="AW128" s="5" t="str">
        <f t="shared" si="46"/>
        <v/>
      </c>
      <c r="AX128" s="5" t="str">
        <f t="shared" si="47"/>
        <v/>
      </c>
      <c r="AY128" s="5" t="str">
        <f t="shared" si="48"/>
        <v>--</v>
      </c>
      <c r="AZ128" s="5" t="str">
        <f t="shared" si="49"/>
        <v/>
      </c>
      <c r="BA128" s="5" t="str">
        <f t="shared" si="50"/>
        <v/>
      </c>
      <c r="BB128" s="5" t="str">
        <f t="shared" si="51"/>
        <v>--</v>
      </c>
      <c r="BC128" s="5" t="str">
        <f t="shared" si="52"/>
        <v/>
      </c>
      <c r="BD128" s="5" t="str">
        <f t="shared" si="53"/>
        <v/>
      </c>
      <c r="BE128" s="5" t="str">
        <f t="shared" si="54"/>
        <v>--</v>
      </c>
      <c r="BF128" s="5" t="str">
        <f t="shared" si="55"/>
        <v/>
      </c>
      <c r="BG128" s="5" t="str">
        <f t="shared" si="56"/>
        <v/>
      </c>
      <c r="BH128" s="5" t="str">
        <f t="shared" si="57"/>
        <v>--</v>
      </c>
      <c r="BI128" s="5" t="str">
        <f t="shared" si="58"/>
        <v/>
      </c>
      <c r="BJ128" s="5" t="str">
        <f t="shared" si="59"/>
        <v/>
      </c>
    </row>
    <row r="129" spans="1:62" x14ac:dyDescent="0.2">
      <c r="A129" s="4" t="str">
        <f>F!A129</f>
        <v>2,4,5-Trichloorfenol</v>
      </c>
      <c r="B129" s="5" t="str">
        <f>IF(ISNUMBER(F!E129)=FALSE,"--",IF(F!E129=0,"--",F!E129))</f>
        <v>--</v>
      </c>
      <c r="C129" s="5" t="str">
        <f>IF(B129="--","",F!F129)</f>
        <v/>
      </c>
      <c r="D129" s="5" t="str">
        <f>IF(ISNUMBER(F!G129)=FALSE,"--",IF(F!G129=0,"--",F!G129))</f>
        <v>--</v>
      </c>
      <c r="E129" s="5" t="str">
        <f>IF(D129="--","",F!H129)</f>
        <v/>
      </c>
      <c r="F129" s="5" t="str">
        <f>IF(ISNUMBER(F!I129)=FALSE,"--",IF(F!I129=0,"--",F!I129))</f>
        <v>--</v>
      </c>
      <c r="G129" s="5" t="str">
        <f>IF(F129="--","",F!J129)</f>
        <v/>
      </c>
      <c r="H129" s="5" t="str">
        <f>IF(ISNUMBER(F!K129)=FALSE,"--",IF(F!K129=0,"--",F!K129))</f>
        <v>--</v>
      </c>
      <c r="I129" s="5" t="str">
        <f>IF(H129="--","",F!L129)</f>
        <v/>
      </c>
      <c r="J129" s="5" t="str">
        <f>IF(ISNUMBER(F!M129)=FALSE,"--",IF(F!M129=0,"--",F!M129))</f>
        <v>--</v>
      </c>
      <c r="K129" s="5" t="str">
        <f>IF(J129="--","",F!N129)</f>
        <v/>
      </c>
      <c r="L129" s="5" t="str">
        <f>IF(ISNUMBER(F!O129)=FALSE,"--",IF(F!O129=0,"--",F!O129))</f>
        <v>--</v>
      </c>
      <c r="M129" s="5" t="str">
        <f>IF(L129="--","",F!P129)</f>
        <v/>
      </c>
      <c r="P129" s="4" t="str">
        <f>IFERROR(IF(AND(VLOOKUP(F!B129,E!$B$1:$AK$300,17,FALSE)&lt;&gt;1000000000,VLOOKUP(F!B129,E!$B$1:$AK$300,18,FALSE)&lt;&gt;1000000000),"toetsen",IF(AND(VLOOKUP(F!B129,E!$B$1:$AK$300,17,FALSE)=1000000000,VLOOKUP(F!B129,E!$B$1:$AK$300,18,FALSE)&lt;&gt;1000000000),"toetsen alleen sgw",IF(AND(VLOOKUP(F!B129,E!$B$1:$AK$300,17,FALSE)&lt;&gt;1000000000,VLOOKUP(F!B129,E!$B$1:$AK$300,18,FALSE)=1000000000),"toetsen alleen vw","niet toetsen"))),"")</f>
        <v/>
      </c>
      <c r="R129" s="4" t="str">
        <f>F!BJ129</f>
        <v/>
      </c>
      <c r="S129" s="4" t="str">
        <f>IF($P129="toetsen",toetsen(F!$B129,R129),IF($P129="toetsen alleen sgw",toetsen_alleen_SGW(F!$B129,R129),IF($P129="toetsen alleen vw",toetsen_alleen_vw(F!$B129,R129),"")))</f>
        <v/>
      </c>
      <c r="T129" s="4" t="str">
        <f>F!BM129</f>
        <v/>
      </c>
      <c r="U129" s="4" t="str">
        <f>IF($P129="toetsen",toetsen(F!$B129,T129),IF($P129="toetsen alleen sgw",toetsen_alleen_SGW(F!$B129,T129),IF($P129="toetsen alleen vw",toetsen_alleen_vw(F!$B129,T129),"")))</f>
        <v/>
      </c>
      <c r="V129" s="4" t="str">
        <f>F!BP129</f>
        <v/>
      </c>
      <c r="W129" s="4" t="str">
        <f>IF($P129="toetsen",toetsen(F!$B129,V129),IF($P129="toetsen alleen sgw",toetsen_alleen_SGW(F!$B129,V129),IF($P129="toetsen alleen vw",toetsen_alleen_vw(F!$B129,V129),"")))</f>
        <v/>
      </c>
      <c r="X129" s="4" t="str">
        <f>F!BS129</f>
        <v/>
      </c>
      <c r="Y129" s="4" t="str">
        <f>IF($P129="toetsen",toetsen(F!$B129,X129),IF($P129="toetsen alleen sgw",toetsen_alleen_SGW(F!$B129,X129),IF($P129="toetsen alleen vw",toetsen_alleen_vw(F!$B129,X129),"")))</f>
        <v/>
      </c>
      <c r="Z129" s="4" t="str">
        <f>F!BV129</f>
        <v/>
      </c>
      <c r="AA129" s="4" t="str">
        <f>IF($P129="toetsen",toetsen(F!$B129,Z129),IF($P129="toetsen alleen sgw",toetsen_alleen_SGW(F!$B129,Z129),IF($P129="toetsen alleen vw",toetsen_alleen_vw(F!$B129,Z129),"")))</f>
        <v/>
      </c>
      <c r="AB129" s="4" t="str">
        <f>F!BY129</f>
        <v/>
      </c>
      <c r="AC129" s="4" t="str">
        <f>IF($P129="toetsen",toetsen(F!$B129,AB129),IF($P129="toetsen alleen sgw",toetsen_alleen_SGW(F!$B129,AB129),IF($P129="toetsen alleen vw",toetsen_alleen_vw(F!$B129,AB129),"")))</f>
        <v/>
      </c>
      <c r="AD129" s="5"/>
      <c r="AE129" s="5" t="str">
        <f t="shared" si="30"/>
        <v>--</v>
      </c>
      <c r="AF129" s="5" t="str">
        <f t="shared" si="31"/>
        <v/>
      </c>
      <c r="AG129" s="5" t="str">
        <f t="shared" si="32"/>
        <v>--</v>
      </c>
      <c r="AH129" s="5" t="str">
        <f t="shared" si="33"/>
        <v/>
      </c>
      <c r="AI129" s="5" t="str">
        <f t="shared" si="34"/>
        <v>--</v>
      </c>
      <c r="AJ129" s="5" t="str">
        <f t="shared" si="35"/>
        <v/>
      </c>
      <c r="AK129" s="5" t="str">
        <f t="shared" si="36"/>
        <v>--</v>
      </c>
      <c r="AL129" s="5" t="str">
        <f t="shared" si="37"/>
        <v/>
      </c>
      <c r="AM129" s="5" t="str">
        <f t="shared" si="38"/>
        <v>--</v>
      </c>
      <c r="AN129" s="5" t="str">
        <f t="shared" si="39"/>
        <v/>
      </c>
      <c r="AO129" s="5" t="str">
        <f t="shared" si="40"/>
        <v>--</v>
      </c>
      <c r="AP129" s="5" t="str">
        <f t="shared" si="41"/>
        <v/>
      </c>
      <c r="AS129" s="5" t="str">
        <f t="shared" si="42"/>
        <v>--</v>
      </c>
      <c r="AT129" s="5" t="str">
        <f t="shared" si="43"/>
        <v/>
      </c>
      <c r="AU129" s="5" t="str">
        <f t="shared" si="44"/>
        <v/>
      </c>
      <c r="AV129" s="5" t="str">
        <f t="shared" si="45"/>
        <v>--</v>
      </c>
      <c r="AW129" s="5" t="str">
        <f t="shared" si="46"/>
        <v/>
      </c>
      <c r="AX129" s="5" t="str">
        <f t="shared" si="47"/>
        <v/>
      </c>
      <c r="AY129" s="5" t="str">
        <f t="shared" si="48"/>
        <v>--</v>
      </c>
      <c r="AZ129" s="5" t="str">
        <f t="shared" si="49"/>
        <v/>
      </c>
      <c r="BA129" s="5" t="str">
        <f t="shared" si="50"/>
        <v/>
      </c>
      <c r="BB129" s="5" t="str">
        <f t="shared" si="51"/>
        <v>--</v>
      </c>
      <c r="BC129" s="5" t="str">
        <f t="shared" si="52"/>
        <v/>
      </c>
      <c r="BD129" s="5" t="str">
        <f t="shared" si="53"/>
        <v/>
      </c>
      <c r="BE129" s="5" t="str">
        <f t="shared" si="54"/>
        <v>--</v>
      </c>
      <c r="BF129" s="5" t="str">
        <f t="shared" si="55"/>
        <v/>
      </c>
      <c r="BG129" s="5" t="str">
        <f t="shared" si="56"/>
        <v/>
      </c>
      <c r="BH129" s="5" t="str">
        <f t="shared" si="57"/>
        <v>--</v>
      </c>
      <c r="BI129" s="5" t="str">
        <f t="shared" si="58"/>
        <v/>
      </c>
      <c r="BJ129" s="5" t="str">
        <f t="shared" si="59"/>
        <v/>
      </c>
    </row>
    <row r="130" spans="1:62" x14ac:dyDescent="0.2">
      <c r="A130" s="4" t="str">
        <f>F!A130</f>
        <v>2,4,6-Trichloorfenol</v>
      </c>
      <c r="B130" s="5" t="str">
        <f>IF(ISNUMBER(F!E130)=FALSE,"--",IF(F!E130=0,"--",F!E130))</f>
        <v>--</v>
      </c>
      <c r="C130" s="5" t="str">
        <f>IF(B130="--","",F!F130)</f>
        <v/>
      </c>
      <c r="D130" s="5" t="str">
        <f>IF(ISNUMBER(F!G130)=FALSE,"--",IF(F!G130=0,"--",F!G130))</f>
        <v>--</v>
      </c>
      <c r="E130" s="5" t="str">
        <f>IF(D130="--","",F!H130)</f>
        <v/>
      </c>
      <c r="F130" s="5" t="str">
        <f>IF(ISNUMBER(F!I130)=FALSE,"--",IF(F!I130=0,"--",F!I130))</f>
        <v>--</v>
      </c>
      <c r="G130" s="5" t="str">
        <f>IF(F130="--","",F!J130)</f>
        <v/>
      </c>
      <c r="H130" s="5" t="str">
        <f>IF(ISNUMBER(F!K130)=FALSE,"--",IF(F!K130=0,"--",F!K130))</f>
        <v>--</v>
      </c>
      <c r="I130" s="5" t="str">
        <f>IF(H130="--","",F!L130)</f>
        <v/>
      </c>
      <c r="J130" s="5" t="str">
        <f>IF(ISNUMBER(F!M130)=FALSE,"--",IF(F!M130=0,"--",F!M130))</f>
        <v>--</v>
      </c>
      <c r="K130" s="5" t="str">
        <f>IF(J130="--","",F!N130)</f>
        <v/>
      </c>
      <c r="L130" s="5" t="str">
        <f>IF(ISNUMBER(F!O130)=FALSE,"--",IF(F!O130=0,"--",F!O130))</f>
        <v>--</v>
      </c>
      <c r="M130" s="5" t="str">
        <f>IF(L130="--","",F!P130)</f>
        <v/>
      </c>
      <c r="P130" s="4" t="str">
        <f>IFERROR(IF(AND(VLOOKUP(F!B130,E!$B$1:$AK$300,17,FALSE)&lt;&gt;1000000000,VLOOKUP(F!B130,E!$B$1:$AK$300,18,FALSE)&lt;&gt;1000000000),"toetsen",IF(AND(VLOOKUP(F!B130,E!$B$1:$AK$300,17,FALSE)=1000000000,VLOOKUP(F!B130,E!$B$1:$AK$300,18,FALSE)&lt;&gt;1000000000),"toetsen alleen sgw",IF(AND(VLOOKUP(F!B130,E!$B$1:$AK$300,17,FALSE)&lt;&gt;1000000000,VLOOKUP(F!B130,E!$B$1:$AK$300,18,FALSE)=1000000000),"toetsen alleen vw","niet toetsen"))),"")</f>
        <v/>
      </c>
      <c r="R130" s="4" t="str">
        <f>F!BJ130</f>
        <v/>
      </c>
      <c r="S130" s="4" t="str">
        <f>IF($P130="toetsen",toetsen(F!$B130,R130),IF($P130="toetsen alleen sgw",toetsen_alleen_SGW(F!$B130,R130),IF($P130="toetsen alleen vw",toetsen_alleen_vw(F!$B130,R130),"")))</f>
        <v/>
      </c>
      <c r="T130" s="4" t="str">
        <f>F!BM130</f>
        <v/>
      </c>
      <c r="U130" s="4" t="str">
        <f>IF($P130="toetsen",toetsen(F!$B130,T130),IF($P130="toetsen alleen sgw",toetsen_alleen_SGW(F!$B130,T130),IF($P130="toetsen alleen vw",toetsen_alleen_vw(F!$B130,T130),"")))</f>
        <v/>
      </c>
      <c r="V130" s="4" t="str">
        <f>F!BP130</f>
        <v/>
      </c>
      <c r="W130" s="4" t="str">
        <f>IF($P130="toetsen",toetsen(F!$B130,V130),IF($P130="toetsen alleen sgw",toetsen_alleen_SGW(F!$B130,V130),IF($P130="toetsen alleen vw",toetsen_alleen_vw(F!$B130,V130),"")))</f>
        <v/>
      </c>
      <c r="X130" s="4" t="str">
        <f>F!BS130</f>
        <v/>
      </c>
      <c r="Y130" s="4" t="str">
        <f>IF($P130="toetsen",toetsen(F!$B130,X130),IF($P130="toetsen alleen sgw",toetsen_alleen_SGW(F!$B130,X130),IF($P130="toetsen alleen vw",toetsen_alleen_vw(F!$B130,X130),"")))</f>
        <v/>
      </c>
      <c r="Z130" s="4" t="str">
        <f>F!BV130</f>
        <v/>
      </c>
      <c r="AA130" s="4" t="str">
        <f>IF($P130="toetsen",toetsen(F!$B130,Z130),IF($P130="toetsen alleen sgw",toetsen_alleen_SGW(F!$B130,Z130),IF($P130="toetsen alleen vw",toetsen_alleen_vw(F!$B130,Z130),"")))</f>
        <v/>
      </c>
      <c r="AB130" s="4" t="str">
        <f>F!BY130</f>
        <v/>
      </c>
      <c r="AC130" s="4" t="str">
        <f>IF($P130="toetsen",toetsen(F!$B130,AB130),IF($P130="toetsen alleen sgw",toetsen_alleen_SGW(F!$B130,AB130),IF($P130="toetsen alleen vw",toetsen_alleen_vw(F!$B130,AB130),"")))</f>
        <v/>
      </c>
      <c r="AD130" s="5"/>
      <c r="AE130" s="5" t="str">
        <f t="shared" si="30"/>
        <v>--</v>
      </c>
      <c r="AF130" s="5" t="str">
        <f t="shared" si="31"/>
        <v/>
      </c>
      <c r="AG130" s="5" t="str">
        <f t="shared" si="32"/>
        <v>--</v>
      </c>
      <c r="AH130" s="5" t="str">
        <f t="shared" si="33"/>
        <v/>
      </c>
      <c r="AI130" s="5" t="str">
        <f t="shared" si="34"/>
        <v>--</v>
      </c>
      <c r="AJ130" s="5" t="str">
        <f t="shared" si="35"/>
        <v/>
      </c>
      <c r="AK130" s="5" t="str">
        <f t="shared" si="36"/>
        <v>--</v>
      </c>
      <c r="AL130" s="5" t="str">
        <f t="shared" si="37"/>
        <v/>
      </c>
      <c r="AM130" s="5" t="str">
        <f t="shared" si="38"/>
        <v>--</v>
      </c>
      <c r="AN130" s="5" t="str">
        <f t="shared" si="39"/>
        <v/>
      </c>
      <c r="AO130" s="5" t="str">
        <f t="shared" si="40"/>
        <v>--</v>
      </c>
      <c r="AP130" s="5" t="str">
        <f t="shared" si="41"/>
        <v/>
      </c>
      <c r="AS130" s="5" t="str">
        <f t="shared" si="42"/>
        <v>--</v>
      </c>
      <c r="AT130" s="5" t="str">
        <f t="shared" si="43"/>
        <v/>
      </c>
      <c r="AU130" s="5" t="str">
        <f t="shared" si="44"/>
        <v/>
      </c>
      <c r="AV130" s="5" t="str">
        <f t="shared" si="45"/>
        <v>--</v>
      </c>
      <c r="AW130" s="5" t="str">
        <f t="shared" si="46"/>
        <v/>
      </c>
      <c r="AX130" s="5" t="str">
        <f t="shared" si="47"/>
        <v/>
      </c>
      <c r="AY130" s="5" t="str">
        <f t="shared" si="48"/>
        <v>--</v>
      </c>
      <c r="AZ130" s="5" t="str">
        <f t="shared" si="49"/>
        <v/>
      </c>
      <c r="BA130" s="5" t="str">
        <f t="shared" si="50"/>
        <v/>
      </c>
      <c r="BB130" s="5" t="str">
        <f t="shared" si="51"/>
        <v>--</v>
      </c>
      <c r="BC130" s="5" t="str">
        <f t="shared" si="52"/>
        <v/>
      </c>
      <c r="BD130" s="5" t="str">
        <f t="shared" si="53"/>
        <v/>
      </c>
      <c r="BE130" s="5" t="str">
        <f t="shared" si="54"/>
        <v>--</v>
      </c>
      <c r="BF130" s="5" t="str">
        <f t="shared" si="55"/>
        <v/>
      </c>
      <c r="BG130" s="5" t="str">
        <f t="shared" si="56"/>
        <v/>
      </c>
      <c r="BH130" s="5" t="str">
        <f t="shared" si="57"/>
        <v>--</v>
      </c>
      <c r="BI130" s="5" t="str">
        <f t="shared" si="58"/>
        <v/>
      </c>
      <c r="BJ130" s="5" t="str">
        <f t="shared" si="59"/>
        <v/>
      </c>
    </row>
    <row r="131" spans="1:62" x14ac:dyDescent="0.2">
      <c r="A131" s="4" t="str">
        <f>F!A131</f>
        <v>3,4,5-Trichloorfenol</v>
      </c>
      <c r="B131" s="5" t="str">
        <f>IF(ISNUMBER(F!E131)=FALSE,"--",IF(F!E131=0,"--",F!E131))</f>
        <v>--</v>
      </c>
      <c r="C131" s="5" t="str">
        <f>IF(B131="--","",F!F131)</f>
        <v/>
      </c>
      <c r="D131" s="5" t="str">
        <f>IF(ISNUMBER(F!G131)=FALSE,"--",IF(F!G131=0,"--",F!G131))</f>
        <v>--</v>
      </c>
      <c r="E131" s="5" t="str">
        <f>IF(D131="--","",F!H131)</f>
        <v/>
      </c>
      <c r="F131" s="5" t="str">
        <f>IF(ISNUMBER(F!I131)=FALSE,"--",IF(F!I131=0,"--",F!I131))</f>
        <v>--</v>
      </c>
      <c r="G131" s="5" t="str">
        <f>IF(F131="--","",F!J131)</f>
        <v/>
      </c>
      <c r="H131" s="5" t="str">
        <f>IF(ISNUMBER(F!K131)=FALSE,"--",IF(F!K131=0,"--",F!K131))</f>
        <v>--</v>
      </c>
      <c r="I131" s="5" t="str">
        <f>IF(H131="--","",F!L131)</f>
        <v/>
      </c>
      <c r="J131" s="5" t="str">
        <f>IF(ISNUMBER(F!M131)=FALSE,"--",IF(F!M131=0,"--",F!M131))</f>
        <v>--</v>
      </c>
      <c r="K131" s="5" t="str">
        <f>IF(J131="--","",F!N131)</f>
        <v/>
      </c>
      <c r="L131" s="5" t="str">
        <f>IF(ISNUMBER(F!O131)=FALSE,"--",IF(F!O131=0,"--",F!O131))</f>
        <v>--</v>
      </c>
      <c r="M131" s="5" t="str">
        <f>IF(L131="--","",F!P131)</f>
        <v/>
      </c>
      <c r="P131" s="4" t="str">
        <f>IFERROR(IF(AND(VLOOKUP(F!B131,E!$B$1:$AK$300,17,FALSE)&lt;&gt;1000000000,VLOOKUP(F!B131,E!$B$1:$AK$300,18,FALSE)&lt;&gt;1000000000),"toetsen",IF(AND(VLOOKUP(F!B131,E!$B$1:$AK$300,17,FALSE)=1000000000,VLOOKUP(F!B131,E!$B$1:$AK$300,18,FALSE)&lt;&gt;1000000000),"toetsen alleen sgw",IF(AND(VLOOKUP(F!B131,E!$B$1:$AK$300,17,FALSE)&lt;&gt;1000000000,VLOOKUP(F!B131,E!$B$1:$AK$300,18,FALSE)=1000000000),"toetsen alleen vw","niet toetsen"))),"")</f>
        <v/>
      </c>
      <c r="R131" s="4" t="str">
        <f>F!BJ131</f>
        <v/>
      </c>
      <c r="S131" s="4" t="str">
        <f>IF($P131="toetsen",toetsen(F!$B131,R131),IF($P131="toetsen alleen sgw",toetsen_alleen_SGW(F!$B131,R131),IF($P131="toetsen alleen vw",toetsen_alleen_vw(F!$B131,R131),"")))</f>
        <v/>
      </c>
      <c r="T131" s="4" t="str">
        <f>F!BM131</f>
        <v/>
      </c>
      <c r="U131" s="4" t="str">
        <f>IF($P131="toetsen",toetsen(F!$B131,T131),IF($P131="toetsen alleen sgw",toetsen_alleen_SGW(F!$B131,T131),IF($P131="toetsen alleen vw",toetsen_alleen_vw(F!$B131,T131),"")))</f>
        <v/>
      </c>
      <c r="V131" s="4" t="str">
        <f>F!BP131</f>
        <v/>
      </c>
      <c r="W131" s="4" t="str">
        <f>IF($P131="toetsen",toetsen(F!$B131,V131),IF($P131="toetsen alleen sgw",toetsen_alleen_SGW(F!$B131,V131),IF($P131="toetsen alleen vw",toetsen_alleen_vw(F!$B131,V131),"")))</f>
        <v/>
      </c>
      <c r="X131" s="4" t="str">
        <f>F!BS131</f>
        <v/>
      </c>
      <c r="Y131" s="4" t="str">
        <f>IF($P131="toetsen",toetsen(F!$B131,X131),IF($P131="toetsen alleen sgw",toetsen_alleen_SGW(F!$B131,X131),IF($P131="toetsen alleen vw",toetsen_alleen_vw(F!$B131,X131),"")))</f>
        <v/>
      </c>
      <c r="Z131" s="4" t="str">
        <f>F!BV131</f>
        <v/>
      </c>
      <c r="AA131" s="4" t="str">
        <f>IF($P131="toetsen",toetsen(F!$B131,Z131),IF($P131="toetsen alleen sgw",toetsen_alleen_SGW(F!$B131,Z131),IF($P131="toetsen alleen vw",toetsen_alleen_vw(F!$B131,Z131),"")))</f>
        <v/>
      </c>
      <c r="AB131" s="4" t="str">
        <f>F!BY131</f>
        <v/>
      </c>
      <c r="AC131" s="4" t="str">
        <f>IF($P131="toetsen",toetsen(F!$B131,AB131),IF($P131="toetsen alleen sgw",toetsen_alleen_SGW(F!$B131,AB131),IF($P131="toetsen alleen vw",toetsen_alleen_vw(F!$B131,AB131),"")))</f>
        <v/>
      </c>
      <c r="AD131" s="5"/>
      <c r="AE131" s="5" t="str">
        <f t="shared" si="30"/>
        <v>--</v>
      </c>
      <c r="AF131" s="5" t="str">
        <f t="shared" si="31"/>
        <v/>
      </c>
      <c r="AG131" s="5" t="str">
        <f t="shared" si="32"/>
        <v>--</v>
      </c>
      <c r="AH131" s="5" t="str">
        <f t="shared" si="33"/>
        <v/>
      </c>
      <c r="AI131" s="5" t="str">
        <f t="shared" si="34"/>
        <v>--</v>
      </c>
      <c r="AJ131" s="5" t="str">
        <f t="shared" si="35"/>
        <v/>
      </c>
      <c r="AK131" s="5" t="str">
        <f t="shared" si="36"/>
        <v>--</v>
      </c>
      <c r="AL131" s="5" t="str">
        <f t="shared" si="37"/>
        <v/>
      </c>
      <c r="AM131" s="5" t="str">
        <f t="shared" si="38"/>
        <v>--</v>
      </c>
      <c r="AN131" s="5" t="str">
        <f t="shared" si="39"/>
        <v/>
      </c>
      <c r="AO131" s="5" t="str">
        <f t="shared" si="40"/>
        <v>--</v>
      </c>
      <c r="AP131" s="5" t="str">
        <f t="shared" si="41"/>
        <v/>
      </c>
      <c r="AS131" s="5" t="str">
        <f t="shared" si="42"/>
        <v>--</v>
      </c>
      <c r="AT131" s="5" t="str">
        <f t="shared" si="43"/>
        <v/>
      </c>
      <c r="AU131" s="5" t="str">
        <f t="shared" si="44"/>
        <v/>
      </c>
      <c r="AV131" s="5" t="str">
        <f t="shared" si="45"/>
        <v>--</v>
      </c>
      <c r="AW131" s="5" t="str">
        <f t="shared" si="46"/>
        <v/>
      </c>
      <c r="AX131" s="5" t="str">
        <f t="shared" si="47"/>
        <v/>
      </c>
      <c r="AY131" s="5" t="str">
        <f t="shared" si="48"/>
        <v>--</v>
      </c>
      <c r="AZ131" s="5" t="str">
        <f t="shared" si="49"/>
        <v/>
      </c>
      <c r="BA131" s="5" t="str">
        <f t="shared" si="50"/>
        <v/>
      </c>
      <c r="BB131" s="5" t="str">
        <f t="shared" si="51"/>
        <v>--</v>
      </c>
      <c r="BC131" s="5" t="str">
        <f t="shared" si="52"/>
        <v/>
      </c>
      <c r="BD131" s="5" t="str">
        <f t="shared" si="53"/>
        <v/>
      </c>
      <c r="BE131" s="5" t="str">
        <f t="shared" si="54"/>
        <v>--</v>
      </c>
      <c r="BF131" s="5" t="str">
        <f t="shared" si="55"/>
        <v/>
      </c>
      <c r="BG131" s="5" t="str">
        <f t="shared" si="56"/>
        <v/>
      </c>
      <c r="BH131" s="5" t="str">
        <f t="shared" si="57"/>
        <v>--</v>
      </c>
      <c r="BI131" s="5" t="str">
        <f t="shared" si="58"/>
        <v/>
      </c>
      <c r="BJ131" s="5" t="str">
        <f t="shared" si="59"/>
        <v/>
      </c>
    </row>
    <row r="132" spans="1:62" x14ac:dyDescent="0.2">
      <c r="A132" s="4" t="str">
        <f>F!A132</f>
        <v>Trichloorfenolen (som)</v>
      </c>
      <c r="B132" s="5" t="str">
        <f>IF(ISNUMBER(F!E132)=FALSE,"--",IF(F!E132=0,"--",F!E132))</f>
        <v>--</v>
      </c>
      <c r="C132" s="5" t="str">
        <f>IF(B132="--","",F!F132)</f>
        <v/>
      </c>
      <c r="D132" s="5" t="str">
        <f>IF(ISNUMBER(F!G132)=FALSE,"--",IF(F!G132=0,"--",F!G132))</f>
        <v>--</v>
      </c>
      <c r="E132" s="5" t="str">
        <f>IF(D132="--","",F!H132)</f>
        <v/>
      </c>
      <c r="F132" s="5" t="str">
        <f>IF(ISNUMBER(F!I132)=FALSE,"--",IF(F!I132=0,"--",F!I132))</f>
        <v>--</v>
      </c>
      <c r="G132" s="5" t="str">
        <f>IF(F132="--","",F!J132)</f>
        <v/>
      </c>
      <c r="H132" s="5" t="str">
        <f>IF(ISNUMBER(F!K132)=FALSE,"--",IF(F!K132=0,"--",F!K132))</f>
        <v>--</v>
      </c>
      <c r="I132" s="5" t="str">
        <f>IF(H132="--","",F!L132)</f>
        <v/>
      </c>
      <c r="J132" s="5" t="str">
        <f>IF(ISNUMBER(F!M132)=FALSE,"--",IF(F!M132=0,"--",F!M132))</f>
        <v>--</v>
      </c>
      <c r="K132" s="5" t="str">
        <f>IF(J132="--","",F!N132)</f>
        <v/>
      </c>
      <c r="L132" s="5" t="str">
        <f>IF(ISNUMBER(F!O132)=FALSE,"--",IF(F!O132=0,"--",F!O132))</f>
        <v>--</v>
      </c>
      <c r="M132" s="5" t="str">
        <f>IF(L132="--","",F!P132)</f>
        <v/>
      </c>
      <c r="P132" s="4" t="str">
        <f>IFERROR(IF(AND(VLOOKUP(F!B132,E!$B$1:$AK$300,17,FALSE)&lt;&gt;1000000000,VLOOKUP(F!B132,E!$B$1:$AK$300,18,FALSE)&lt;&gt;1000000000),"toetsen",IF(AND(VLOOKUP(F!B132,E!$B$1:$AK$300,17,FALSE)=1000000000,VLOOKUP(F!B132,E!$B$1:$AK$300,18,FALSE)&lt;&gt;1000000000),"toetsen alleen sgw",IF(AND(VLOOKUP(F!B132,E!$B$1:$AK$300,17,FALSE)&lt;&gt;1000000000,VLOOKUP(F!B132,E!$B$1:$AK$300,18,FALSE)=1000000000),"toetsen alleen vw","niet toetsen"))),"")</f>
        <v>toetsen alleen sgw</v>
      </c>
      <c r="R132" s="4">
        <f>F!BJ132</f>
        <v>-1</v>
      </c>
      <c r="S132" s="4" t="str">
        <f>IF($P132="toetsen",toetsen(F!$B132,R132),IF($P132="toetsen alleen sgw",toetsen_alleen_SGW(F!$B132,R132),IF($P132="toetsen alleen vw",toetsen_alleen_vw(F!$B132,R132),"")))</f>
        <v>-</v>
      </c>
      <c r="T132" s="4">
        <f>F!BM132</f>
        <v>-1</v>
      </c>
      <c r="U132" s="4" t="str">
        <f>IF($P132="toetsen",toetsen(F!$B132,T132),IF($P132="toetsen alleen sgw",toetsen_alleen_SGW(F!$B132,T132),IF($P132="toetsen alleen vw",toetsen_alleen_vw(F!$B132,T132),"")))</f>
        <v>-</v>
      </c>
      <c r="V132" s="4">
        <f>F!BP132</f>
        <v>-1</v>
      </c>
      <c r="W132" s="4" t="str">
        <f>IF($P132="toetsen",toetsen(F!$B132,V132),IF($P132="toetsen alleen sgw",toetsen_alleen_SGW(F!$B132,V132),IF($P132="toetsen alleen vw",toetsen_alleen_vw(F!$B132,V132),"")))</f>
        <v>-</v>
      </c>
      <c r="X132" s="4">
        <f>F!BS132</f>
        <v>-1</v>
      </c>
      <c r="Y132" s="4" t="str">
        <f>IF($P132="toetsen",toetsen(F!$B132,X132),IF($P132="toetsen alleen sgw",toetsen_alleen_SGW(F!$B132,X132),IF($P132="toetsen alleen vw",toetsen_alleen_vw(F!$B132,X132),"")))</f>
        <v>-</v>
      </c>
      <c r="Z132" s="4">
        <f>F!BV132</f>
        <v>-1</v>
      </c>
      <c r="AA132" s="4" t="str">
        <f>IF($P132="toetsen",toetsen(F!$B132,Z132),IF($P132="toetsen alleen sgw",toetsen_alleen_SGW(F!$B132,Z132),IF($P132="toetsen alleen vw",toetsen_alleen_vw(F!$B132,Z132),"")))</f>
        <v>-</v>
      </c>
      <c r="AB132" s="4">
        <f>F!BY132</f>
        <v>-1</v>
      </c>
      <c r="AC132" s="4" t="str">
        <f>IF($P132="toetsen",toetsen(F!$B132,AB132),IF($P132="toetsen alleen sgw",toetsen_alleen_SGW(F!$B132,AB132),IF($P132="toetsen alleen vw",toetsen_alleen_vw(F!$B132,AB132),"")))</f>
        <v>-</v>
      </c>
      <c r="AD132" s="5"/>
      <c r="AE132" s="5" t="str">
        <f t="shared" si="30"/>
        <v>--</v>
      </c>
      <c r="AF132" s="5" t="str">
        <f t="shared" si="31"/>
        <v/>
      </c>
      <c r="AG132" s="5" t="str">
        <f t="shared" si="32"/>
        <v>--</v>
      </c>
      <c r="AH132" s="5" t="str">
        <f t="shared" si="33"/>
        <v/>
      </c>
      <c r="AI132" s="5" t="str">
        <f t="shared" si="34"/>
        <v>--</v>
      </c>
      <c r="AJ132" s="5" t="str">
        <f t="shared" si="35"/>
        <v/>
      </c>
      <c r="AK132" s="5" t="str">
        <f t="shared" si="36"/>
        <v>--</v>
      </c>
      <c r="AL132" s="5" t="str">
        <f t="shared" si="37"/>
        <v/>
      </c>
      <c r="AM132" s="5" t="str">
        <f t="shared" si="38"/>
        <v>--</v>
      </c>
      <c r="AN132" s="5" t="str">
        <f t="shared" si="39"/>
        <v/>
      </c>
      <c r="AO132" s="5" t="str">
        <f t="shared" si="40"/>
        <v>--</v>
      </c>
      <c r="AP132" s="5" t="str">
        <f t="shared" si="41"/>
        <v/>
      </c>
      <c r="AS132" s="5" t="str">
        <f t="shared" si="42"/>
        <v>--</v>
      </c>
      <c r="AT132" s="5" t="str">
        <f t="shared" si="43"/>
        <v/>
      </c>
      <c r="AU132" s="5" t="str">
        <f t="shared" si="44"/>
        <v/>
      </c>
      <c r="AV132" s="5" t="str">
        <f t="shared" si="45"/>
        <v>--</v>
      </c>
      <c r="AW132" s="5" t="str">
        <f t="shared" si="46"/>
        <v/>
      </c>
      <c r="AX132" s="5" t="str">
        <f t="shared" si="47"/>
        <v/>
      </c>
      <c r="AY132" s="5" t="str">
        <f t="shared" si="48"/>
        <v>--</v>
      </c>
      <c r="AZ132" s="5" t="str">
        <f t="shared" si="49"/>
        <v/>
      </c>
      <c r="BA132" s="5" t="str">
        <f t="shared" si="50"/>
        <v/>
      </c>
      <c r="BB132" s="5" t="str">
        <f t="shared" si="51"/>
        <v>--</v>
      </c>
      <c r="BC132" s="5" t="str">
        <f t="shared" si="52"/>
        <v/>
      </c>
      <c r="BD132" s="5" t="str">
        <f t="shared" si="53"/>
        <v/>
      </c>
      <c r="BE132" s="5" t="str">
        <f t="shared" si="54"/>
        <v>--</v>
      </c>
      <c r="BF132" s="5" t="str">
        <f t="shared" si="55"/>
        <v/>
      </c>
      <c r="BG132" s="5" t="str">
        <f t="shared" si="56"/>
        <v/>
      </c>
      <c r="BH132" s="5" t="str">
        <f t="shared" si="57"/>
        <v>--</v>
      </c>
      <c r="BI132" s="5" t="str">
        <f t="shared" si="58"/>
        <v/>
      </c>
      <c r="BJ132" s="5" t="str">
        <f t="shared" si="59"/>
        <v/>
      </c>
    </row>
    <row r="133" spans="1:62" x14ac:dyDescent="0.2">
      <c r="A133" s="4" t="str">
        <f>F!A133</f>
        <v>2-Chloorfenol</v>
      </c>
      <c r="B133" s="5" t="str">
        <f>IF(ISNUMBER(F!E133)=FALSE,"--",IF(F!E133=0,"--",F!E133))</f>
        <v>--</v>
      </c>
      <c r="C133" s="5" t="str">
        <f>IF(B133="--","",F!F133)</f>
        <v/>
      </c>
      <c r="D133" s="5" t="str">
        <f>IF(ISNUMBER(F!G133)=FALSE,"--",IF(F!G133=0,"--",F!G133))</f>
        <v>--</v>
      </c>
      <c r="E133" s="5" t="str">
        <f>IF(D133="--","",F!H133)</f>
        <v/>
      </c>
      <c r="F133" s="5" t="str">
        <f>IF(ISNUMBER(F!I133)=FALSE,"--",IF(F!I133=0,"--",F!I133))</f>
        <v>--</v>
      </c>
      <c r="G133" s="5" t="str">
        <f>IF(F133="--","",F!J133)</f>
        <v/>
      </c>
      <c r="H133" s="5" t="str">
        <f>IF(ISNUMBER(F!K133)=FALSE,"--",IF(F!K133=0,"--",F!K133))</f>
        <v>--</v>
      </c>
      <c r="I133" s="5" t="str">
        <f>IF(H133="--","",F!L133)</f>
        <v/>
      </c>
      <c r="J133" s="5" t="str">
        <f>IF(ISNUMBER(F!M133)=FALSE,"--",IF(F!M133=0,"--",F!M133))</f>
        <v>--</v>
      </c>
      <c r="K133" s="5" t="str">
        <f>IF(J133="--","",F!N133)</f>
        <v/>
      </c>
      <c r="L133" s="5" t="str">
        <f>IF(ISNUMBER(F!O133)=FALSE,"--",IF(F!O133=0,"--",F!O133))</f>
        <v>--</v>
      </c>
      <c r="M133" s="5" t="str">
        <f>IF(L133="--","",F!P133)</f>
        <v/>
      </c>
      <c r="P133" s="4" t="str">
        <f>IFERROR(IF(AND(VLOOKUP(F!B133,E!$B$1:$AK$300,17,FALSE)&lt;&gt;1000000000,VLOOKUP(F!B133,E!$B$1:$AK$300,18,FALSE)&lt;&gt;1000000000),"toetsen",IF(AND(VLOOKUP(F!B133,E!$B$1:$AK$300,17,FALSE)=1000000000,VLOOKUP(F!B133,E!$B$1:$AK$300,18,FALSE)&lt;&gt;1000000000),"toetsen alleen sgw",IF(AND(VLOOKUP(F!B133,E!$B$1:$AK$300,17,FALSE)&lt;&gt;1000000000,VLOOKUP(F!B133,E!$B$1:$AK$300,18,FALSE)=1000000000),"toetsen alleen vw","niet toetsen"))),"")</f>
        <v/>
      </c>
      <c r="R133" s="4" t="str">
        <f>F!BJ133</f>
        <v/>
      </c>
      <c r="S133" s="4" t="str">
        <f>IF($P133="toetsen",toetsen(F!$B133,R133),IF($P133="toetsen alleen sgw",toetsen_alleen_SGW(F!$B133,R133),IF($P133="toetsen alleen vw",toetsen_alleen_vw(F!$B133,R133),"")))</f>
        <v/>
      </c>
      <c r="T133" s="4" t="str">
        <f>F!BM133</f>
        <v/>
      </c>
      <c r="U133" s="4" t="str">
        <f>IF($P133="toetsen",toetsen(F!$B133,T133),IF($P133="toetsen alleen sgw",toetsen_alleen_SGW(F!$B133,T133),IF($P133="toetsen alleen vw",toetsen_alleen_vw(F!$B133,T133),"")))</f>
        <v/>
      </c>
      <c r="V133" s="4" t="str">
        <f>F!BP133</f>
        <v/>
      </c>
      <c r="W133" s="4" t="str">
        <f>IF($P133="toetsen",toetsen(F!$B133,V133),IF($P133="toetsen alleen sgw",toetsen_alleen_SGW(F!$B133,V133),IF($P133="toetsen alleen vw",toetsen_alleen_vw(F!$B133,V133),"")))</f>
        <v/>
      </c>
      <c r="X133" s="4" t="str">
        <f>F!BS133</f>
        <v/>
      </c>
      <c r="Y133" s="4" t="str">
        <f>IF($P133="toetsen",toetsen(F!$B133,X133),IF($P133="toetsen alleen sgw",toetsen_alleen_SGW(F!$B133,X133),IF($P133="toetsen alleen vw",toetsen_alleen_vw(F!$B133,X133),"")))</f>
        <v/>
      </c>
      <c r="Z133" s="4" t="str">
        <f>F!BV133</f>
        <v/>
      </c>
      <c r="AA133" s="4" t="str">
        <f>IF($P133="toetsen",toetsen(F!$B133,Z133),IF($P133="toetsen alleen sgw",toetsen_alleen_SGW(F!$B133,Z133),IF($P133="toetsen alleen vw",toetsen_alleen_vw(F!$B133,Z133),"")))</f>
        <v/>
      </c>
      <c r="AB133" s="4" t="str">
        <f>F!BY133</f>
        <v/>
      </c>
      <c r="AC133" s="4" t="str">
        <f>IF($P133="toetsen",toetsen(F!$B133,AB133),IF($P133="toetsen alleen sgw",toetsen_alleen_SGW(F!$B133,AB133),IF($P133="toetsen alleen vw",toetsen_alleen_vw(F!$B133,AB133),"")))</f>
        <v/>
      </c>
      <c r="AD133" s="5"/>
      <c r="AE133" s="5" t="str">
        <f t="shared" si="30"/>
        <v>--</v>
      </c>
      <c r="AF133" s="5" t="str">
        <f t="shared" si="31"/>
        <v/>
      </c>
      <c r="AG133" s="5" t="str">
        <f t="shared" si="32"/>
        <v>--</v>
      </c>
      <c r="AH133" s="5" t="str">
        <f t="shared" si="33"/>
        <v/>
      </c>
      <c r="AI133" s="5" t="str">
        <f t="shared" si="34"/>
        <v>--</v>
      </c>
      <c r="AJ133" s="5" t="str">
        <f t="shared" si="35"/>
        <v/>
      </c>
      <c r="AK133" s="5" t="str">
        <f t="shared" si="36"/>
        <v>--</v>
      </c>
      <c r="AL133" s="5" t="str">
        <f t="shared" si="37"/>
        <v/>
      </c>
      <c r="AM133" s="5" t="str">
        <f t="shared" si="38"/>
        <v>--</v>
      </c>
      <c r="AN133" s="5" t="str">
        <f t="shared" si="39"/>
        <v/>
      </c>
      <c r="AO133" s="5" t="str">
        <f t="shared" si="40"/>
        <v>--</v>
      </c>
      <c r="AP133" s="5" t="str">
        <f t="shared" si="41"/>
        <v/>
      </c>
      <c r="AS133" s="5" t="str">
        <f t="shared" si="42"/>
        <v>--</v>
      </c>
      <c r="AT133" s="5" t="str">
        <f t="shared" si="43"/>
        <v/>
      </c>
      <c r="AU133" s="5" t="str">
        <f t="shared" si="44"/>
        <v/>
      </c>
      <c r="AV133" s="5" t="str">
        <f t="shared" si="45"/>
        <v>--</v>
      </c>
      <c r="AW133" s="5" t="str">
        <f t="shared" si="46"/>
        <v/>
      </c>
      <c r="AX133" s="5" t="str">
        <f t="shared" si="47"/>
        <v/>
      </c>
      <c r="AY133" s="5" t="str">
        <f t="shared" si="48"/>
        <v>--</v>
      </c>
      <c r="AZ133" s="5" t="str">
        <f t="shared" si="49"/>
        <v/>
      </c>
      <c r="BA133" s="5" t="str">
        <f t="shared" si="50"/>
        <v/>
      </c>
      <c r="BB133" s="5" t="str">
        <f t="shared" si="51"/>
        <v>--</v>
      </c>
      <c r="BC133" s="5" t="str">
        <f t="shared" si="52"/>
        <v/>
      </c>
      <c r="BD133" s="5" t="str">
        <f t="shared" si="53"/>
        <v/>
      </c>
      <c r="BE133" s="5" t="str">
        <f t="shared" si="54"/>
        <v>--</v>
      </c>
      <c r="BF133" s="5" t="str">
        <f t="shared" si="55"/>
        <v/>
      </c>
      <c r="BG133" s="5" t="str">
        <f t="shared" si="56"/>
        <v/>
      </c>
      <c r="BH133" s="5" t="str">
        <f t="shared" si="57"/>
        <v>--</v>
      </c>
      <c r="BI133" s="5" t="str">
        <f t="shared" si="58"/>
        <v/>
      </c>
      <c r="BJ133" s="5" t="str">
        <f t="shared" si="59"/>
        <v/>
      </c>
    </row>
    <row r="134" spans="1:62" x14ac:dyDescent="0.2">
      <c r="A134" s="4" t="str">
        <f>F!A134</f>
        <v>4-Chloor-3-methylfenol</v>
      </c>
      <c r="B134" s="5" t="str">
        <f>IF(ISNUMBER(F!E134)=FALSE,"--",IF(F!E134=0,"--",F!E134))</f>
        <v>--</v>
      </c>
      <c r="C134" s="5" t="str">
        <f>IF(B134="--","",F!F134)</f>
        <v/>
      </c>
      <c r="D134" s="5" t="str">
        <f>IF(ISNUMBER(F!G134)=FALSE,"--",IF(F!G134=0,"--",F!G134))</f>
        <v>--</v>
      </c>
      <c r="E134" s="5" t="str">
        <f>IF(D134="--","",F!H134)</f>
        <v/>
      </c>
      <c r="F134" s="5" t="str">
        <f>IF(ISNUMBER(F!I134)=FALSE,"--",IF(F!I134=0,"--",F!I134))</f>
        <v>--</v>
      </c>
      <c r="G134" s="5" t="str">
        <f>IF(F134="--","",F!J134)</f>
        <v/>
      </c>
      <c r="H134" s="5" t="str">
        <f>IF(ISNUMBER(F!K134)=FALSE,"--",IF(F!K134=0,"--",F!K134))</f>
        <v>--</v>
      </c>
      <c r="I134" s="5" t="str">
        <f>IF(H134="--","",F!L134)</f>
        <v/>
      </c>
      <c r="J134" s="5" t="str">
        <f>IF(ISNUMBER(F!M134)=FALSE,"--",IF(F!M134=0,"--",F!M134))</f>
        <v>--</v>
      </c>
      <c r="K134" s="5" t="str">
        <f>IF(J134="--","",F!N134)</f>
        <v/>
      </c>
      <c r="L134" s="5" t="str">
        <f>IF(ISNUMBER(F!O134)=FALSE,"--",IF(F!O134=0,"--",F!O134))</f>
        <v>--</v>
      </c>
      <c r="M134" s="5" t="str">
        <f>IF(L134="--","",F!P134)</f>
        <v/>
      </c>
      <c r="P134" s="4" t="str">
        <f>IFERROR(IF(AND(VLOOKUP(F!B134,E!$B$1:$AK$300,17,FALSE)&lt;&gt;1000000000,VLOOKUP(F!B134,E!$B$1:$AK$300,18,FALSE)&lt;&gt;1000000000),"toetsen",IF(AND(VLOOKUP(F!B134,E!$B$1:$AK$300,17,FALSE)=1000000000,VLOOKUP(F!B134,E!$B$1:$AK$300,18,FALSE)&lt;&gt;1000000000),"toetsen alleen sgw",IF(AND(VLOOKUP(F!B134,E!$B$1:$AK$300,17,FALSE)&lt;&gt;1000000000,VLOOKUP(F!B134,E!$B$1:$AK$300,18,FALSE)=1000000000),"toetsen alleen vw","niet toetsen"))),"")</f>
        <v/>
      </c>
      <c r="R134" s="4" t="str">
        <f>F!BJ134</f>
        <v/>
      </c>
      <c r="S134" s="4" t="str">
        <f>IF($P134="toetsen",toetsen(F!$B134,R134),IF($P134="toetsen alleen sgw",toetsen_alleen_SGW(F!$B134,R134),IF($P134="toetsen alleen vw",toetsen_alleen_vw(F!$B134,R134),"")))</f>
        <v/>
      </c>
      <c r="T134" s="4" t="str">
        <f>F!BM134</f>
        <v/>
      </c>
      <c r="U134" s="4" t="str">
        <f>IF($P134="toetsen",toetsen(F!$B134,T134),IF($P134="toetsen alleen sgw",toetsen_alleen_SGW(F!$B134,T134),IF($P134="toetsen alleen vw",toetsen_alleen_vw(F!$B134,T134),"")))</f>
        <v/>
      </c>
      <c r="V134" s="4" t="str">
        <f>F!BP134</f>
        <v/>
      </c>
      <c r="W134" s="4" t="str">
        <f>IF($P134="toetsen",toetsen(F!$B134,V134),IF($P134="toetsen alleen sgw",toetsen_alleen_SGW(F!$B134,V134),IF($P134="toetsen alleen vw",toetsen_alleen_vw(F!$B134,V134),"")))</f>
        <v/>
      </c>
      <c r="X134" s="4" t="str">
        <f>F!BS134</f>
        <v/>
      </c>
      <c r="Y134" s="4" t="str">
        <f>IF($P134="toetsen",toetsen(F!$B134,X134),IF($P134="toetsen alleen sgw",toetsen_alleen_SGW(F!$B134,X134),IF($P134="toetsen alleen vw",toetsen_alleen_vw(F!$B134,X134),"")))</f>
        <v/>
      </c>
      <c r="Z134" s="4" t="str">
        <f>F!BV134</f>
        <v/>
      </c>
      <c r="AA134" s="4" t="str">
        <f>IF($P134="toetsen",toetsen(F!$B134,Z134),IF($P134="toetsen alleen sgw",toetsen_alleen_SGW(F!$B134,Z134),IF($P134="toetsen alleen vw",toetsen_alleen_vw(F!$B134,Z134),"")))</f>
        <v/>
      </c>
      <c r="AB134" s="4" t="str">
        <f>F!BY134</f>
        <v/>
      </c>
      <c r="AC134" s="4" t="str">
        <f>IF($P134="toetsen",toetsen(F!$B134,AB134),IF($P134="toetsen alleen sgw",toetsen_alleen_SGW(F!$B134,AB134),IF($P134="toetsen alleen vw",toetsen_alleen_vw(F!$B134,AB134),"")))</f>
        <v/>
      </c>
      <c r="AD134" s="5"/>
      <c r="AE134" s="5" t="str">
        <f t="shared" si="30"/>
        <v>--</v>
      </c>
      <c r="AF134" s="5" t="str">
        <f t="shared" si="31"/>
        <v/>
      </c>
      <c r="AG134" s="5" t="str">
        <f t="shared" si="32"/>
        <v>--</v>
      </c>
      <c r="AH134" s="5" t="str">
        <f t="shared" si="33"/>
        <v/>
      </c>
      <c r="AI134" s="5" t="str">
        <f t="shared" si="34"/>
        <v>--</v>
      </c>
      <c r="AJ134" s="5" t="str">
        <f t="shared" si="35"/>
        <v/>
      </c>
      <c r="AK134" s="5" t="str">
        <f t="shared" si="36"/>
        <v>--</v>
      </c>
      <c r="AL134" s="5" t="str">
        <f t="shared" si="37"/>
        <v/>
      </c>
      <c r="AM134" s="5" t="str">
        <f t="shared" si="38"/>
        <v>--</v>
      </c>
      <c r="AN134" s="5" t="str">
        <f t="shared" si="39"/>
        <v/>
      </c>
      <c r="AO134" s="5" t="str">
        <f t="shared" si="40"/>
        <v>--</v>
      </c>
      <c r="AP134" s="5" t="str">
        <f t="shared" si="41"/>
        <v/>
      </c>
      <c r="AS134" s="5" t="str">
        <f t="shared" si="42"/>
        <v>--</v>
      </c>
      <c r="AT134" s="5" t="str">
        <f t="shared" si="43"/>
        <v/>
      </c>
      <c r="AU134" s="5" t="str">
        <f t="shared" si="44"/>
        <v/>
      </c>
      <c r="AV134" s="5" t="str">
        <f t="shared" si="45"/>
        <v>--</v>
      </c>
      <c r="AW134" s="5" t="str">
        <f t="shared" si="46"/>
        <v/>
      </c>
      <c r="AX134" s="5" t="str">
        <f t="shared" si="47"/>
        <v/>
      </c>
      <c r="AY134" s="5" t="str">
        <f t="shared" si="48"/>
        <v>--</v>
      </c>
      <c r="AZ134" s="5" t="str">
        <f t="shared" si="49"/>
        <v/>
      </c>
      <c r="BA134" s="5" t="str">
        <f t="shared" si="50"/>
        <v/>
      </c>
      <c r="BB134" s="5" t="str">
        <f t="shared" si="51"/>
        <v>--</v>
      </c>
      <c r="BC134" s="5" t="str">
        <f t="shared" si="52"/>
        <v/>
      </c>
      <c r="BD134" s="5" t="str">
        <f t="shared" si="53"/>
        <v/>
      </c>
      <c r="BE134" s="5" t="str">
        <f t="shared" si="54"/>
        <v>--</v>
      </c>
      <c r="BF134" s="5" t="str">
        <f t="shared" si="55"/>
        <v/>
      </c>
      <c r="BG134" s="5" t="str">
        <f t="shared" si="56"/>
        <v/>
      </c>
      <c r="BH134" s="5" t="str">
        <f t="shared" si="57"/>
        <v>--</v>
      </c>
      <c r="BI134" s="5" t="str">
        <f t="shared" si="58"/>
        <v/>
      </c>
      <c r="BJ134" s="5" t="str">
        <f t="shared" si="59"/>
        <v/>
      </c>
    </row>
    <row r="135" spans="1:62" x14ac:dyDescent="0.2">
      <c r="A135" s="4" t="str">
        <f>F!A135</f>
        <v>4-Chloor-2-methylfenol</v>
      </c>
      <c r="B135" s="5" t="str">
        <f>IF(ISNUMBER(F!E135)=FALSE,"--",IF(F!E135=0,"--",F!E135))</f>
        <v>--</v>
      </c>
      <c r="C135" s="5" t="str">
        <f>IF(B135="--","",F!F135)</f>
        <v/>
      </c>
      <c r="D135" s="5" t="str">
        <f>IF(ISNUMBER(F!G135)=FALSE,"--",IF(F!G135=0,"--",F!G135))</f>
        <v>--</v>
      </c>
      <c r="E135" s="5" t="str">
        <f>IF(D135="--","",F!H135)</f>
        <v/>
      </c>
      <c r="F135" s="5" t="str">
        <f>IF(ISNUMBER(F!I135)=FALSE,"--",IF(F!I135=0,"--",F!I135))</f>
        <v>--</v>
      </c>
      <c r="G135" s="5" t="str">
        <f>IF(F135="--","",F!J135)</f>
        <v/>
      </c>
      <c r="H135" s="5" t="str">
        <f>IF(ISNUMBER(F!K135)=FALSE,"--",IF(F!K135=0,"--",F!K135))</f>
        <v>--</v>
      </c>
      <c r="I135" s="5" t="str">
        <f>IF(H135="--","",F!L135)</f>
        <v/>
      </c>
      <c r="J135" s="5" t="str">
        <f>IF(ISNUMBER(F!M135)=FALSE,"--",IF(F!M135=0,"--",F!M135))</f>
        <v>--</v>
      </c>
      <c r="K135" s="5" t="str">
        <f>IF(J135="--","",F!N135)</f>
        <v/>
      </c>
      <c r="L135" s="5" t="str">
        <f>IF(ISNUMBER(F!O135)=FALSE,"--",IF(F!O135=0,"--",F!O135))</f>
        <v>--</v>
      </c>
      <c r="M135" s="5" t="str">
        <f>IF(L135="--","",F!P135)</f>
        <v/>
      </c>
      <c r="O135" s="13"/>
      <c r="P135" s="4" t="str">
        <f>IFERROR(IF(AND(VLOOKUP(F!B135,E!$B$1:$AK$300,17,FALSE)&lt;&gt;1000000000,VLOOKUP(F!B135,E!$B$1:$AK$300,18,FALSE)&lt;&gt;1000000000),"toetsen",IF(AND(VLOOKUP(F!B135,E!$B$1:$AK$300,17,FALSE)=1000000000,VLOOKUP(F!B135,E!$B$1:$AK$300,18,FALSE)&lt;&gt;1000000000),"toetsen alleen sgw",IF(AND(VLOOKUP(F!B135,E!$B$1:$AK$300,17,FALSE)&lt;&gt;1000000000,VLOOKUP(F!B135,E!$B$1:$AK$300,18,FALSE)=1000000000),"toetsen alleen vw","niet toetsen"))),"")</f>
        <v/>
      </c>
      <c r="R135" s="4" t="str">
        <f>F!BJ135</f>
        <v/>
      </c>
      <c r="S135" s="4" t="str">
        <f>IF($P135="toetsen",toetsen(F!$B135,R135),IF($P135="toetsen alleen sgw",toetsen_alleen_SGW(F!$B135,R135),IF($P135="toetsen alleen vw",toetsen_alleen_vw(F!$B135,R135),"")))</f>
        <v/>
      </c>
      <c r="T135" s="4" t="str">
        <f>F!BM135</f>
        <v/>
      </c>
      <c r="U135" s="4" t="str">
        <f>IF($P135="toetsen",toetsen(F!$B135,T135),IF($P135="toetsen alleen sgw",toetsen_alleen_SGW(F!$B135,T135),IF($P135="toetsen alleen vw",toetsen_alleen_vw(F!$B135,T135),"")))</f>
        <v/>
      </c>
      <c r="V135" s="4" t="str">
        <f>F!BP135</f>
        <v/>
      </c>
      <c r="W135" s="4" t="str">
        <f>IF($P135="toetsen",toetsen(F!$B135,V135),IF($P135="toetsen alleen sgw",toetsen_alleen_SGW(F!$B135,V135),IF($P135="toetsen alleen vw",toetsen_alleen_vw(F!$B135,V135),"")))</f>
        <v/>
      </c>
      <c r="X135" s="4" t="str">
        <f>F!BS135</f>
        <v/>
      </c>
      <c r="Y135" s="4" t="str">
        <f>IF($P135="toetsen",toetsen(F!$B135,X135),IF($P135="toetsen alleen sgw",toetsen_alleen_SGW(F!$B135,X135),IF($P135="toetsen alleen vw",toetsen_alleen_vw(F!$B135,X135),"")))</f>
        <v/>
      </c>
      <c r="Z135" s="4" t="str">
        <f>F!BV135</f>
        <v/>
      </c>
      <c r="AA135" s="4" t="str">
        <f>IF($P135="toetsen",toetsen(F!$B135,Z135),IF($P135="toetsen alleen sgw",toetsen_alleen_SGW(F!$B135,Z135),IF($P135="toetsen alleen vw",toetsen_alleen_vw(F!$B135,Z135),"")))</f>
        <v/>
      </c>
      <c r="AB135" s="4" t="str">
        <f>F!BY135</f>
        <v/>
      </c>
      <c r="AC135" s="4" t="str">
        <f>IF($P135="toetsen",toetsen(F!$B135,AB135),IF($P135="toetsen alleen sgw",toetsen_alleen_SGW(F!$B135,AB135),IF($P135="toetsen alleen vw",toetsen_alleen_vw(F!$B135,AB135),"")))</f>
        <v/>
      </c>
      <c r="AD135" s="5"/>
      <c r="AE135" s="5" t="str">
        <f t="shared" si="30"/>
        <v>--</v>
      </c>
      <c r="AF135" s="5" t="str">
        <f t="shared" si="31"/>
        <v/>
      </c>
      <c r="AG135" s="5" t="str">
        <f t="shared" si="32"/>
        <v>--</v>
      </c>
      <c r="AH135" s="5" t="str">
        <f t="shared" si="33"/>
        <v/>
      </c>
      <c r="AI135" s="5" t="str">
        <f t="shared" si="34"/>
        <v>--</v>
      </c>
      <c r="AJ135" s="5" t="str">
        <f t="shared" si="35"/>
        <v/>
      </c>
      <c r="AK135" s="5" t="str">
        <f t="shared" si="36"/>
        <v>--</v>
      </c>
      <c r="AL135" s="5" t="str">
        <f t="shared" si="37"/>
        <v/>
      </c>
      <c r="AM135" s="5" t="str">
        <f t="shared" si="38"/>
        <v>--</v>
      </c>
      <c r="AN135" s="5" t="str">
        <f t="shared" si="39"/>
        <v/>
      </c>
      <c r="AO135" s="5" t="str">
        <f t="shared" si="40"/>
        <v>--</v>
      </c>
      <c r="AP135" s="5" t="str">
        <f t="shared" si="41"/>
        <v/>
      </c>
      <c r="AS135" s="5" t="str">
        <f t="shared" si="42"/>
        <v>--</v>
      </c>
      <c r="AT135" s="5" t="str">
        <f t="shared" si="43"/>
        <v/>
      </c>
      <c r="AU135" s="5" t="str">
        <f t="shared" si="44"/>
        <v/>
      </c>
      <c r="AV135" s="5" t="str">
        <f t="shared" si="45"/>
        <v>--</v>
      </c>
      <c r="AW135" s="5" t="str">
        <f t="shared" si="46"/>
        <v/>
      </c>
      <c r="AX135" s="5" t="str">
        <f t="shared" si="47"/>
        <v/>
      </c>
      <c r="AY135" s="5" t="str">
        <f t="shared" si="48"/>
        <v>--</v>
      </c>
      <c r="AZ135" s="5" t="str">
        <f t="shared" si="49"/>
        <v/>
      </c>
      <c r="BA135" s="5" t="str">
        <f t="shared" si="50"/>
        <v/>
      </c>
      <c r="BB135" s="5" t="str">
        <f t="shared" si="51"/>
        <v>--</v>
      </c>
      <c r="BC135" s="5" t="str">
        <f t="shared" si="52"/>
        <v/>
      </c>
      <c r="BD135" s="5" t="str">
        <f t="shared" si="53"/>
        <v/>
      </c>
      <c r="BE135" s="5" t="str">
        <f t="shared" si="54"/>
        <v>--</v>
      </c>
      <c r="BF135" s="5" t="str">
        <f t="shared" si="55"/>
        <v/>
      </c>
      <c r="BG135" s="5" t="str">
        <f t="shared" si="56"/>
        <v/>
      </c>
      <c r="BH135" s="5" t="str">
        <f t="shared" si="57"/>
        <v>--</v>
      </c>
      <c r="BI135" s="5" t="str">
        <f t="shared" si="58"/>
        <v/>
      </c>
      <c r="BJ135" s="5" t="str">
        <f t="shared" si="59"/>
        <v/>
      </c>
    </row>
    <row r="136" spans="1:62" x14ac:dyDescent="0.2">
      <c r="A136" s="4" t="str">
        <f>F!A136</f>
        <v>4-Chloormethyfenolen (som)</v>
      </c>
      <c r="B136" s="5" t="str">
        <f>IF(ISNUMBER(F!E136)=FALSE,"--",IF(F!E136=0,"--",F!E136))</f>
        <v>--</v>
      </c>
      <c r="C136" s="5" t="str">
        <f>IF(B136="--","",F!F136)</f>
        <v/>
      </c>
      <c r="D136" s="5" t="str">
        <f>IF(ISNUMBER(F!G136)=FALSE,"--",IF(F!G136=0,"--",F!G136))</f>
        <v>--</v>
      </c>
      <c r="E136" s="5" t="str">
        <f>IF(D136="--","",F!H136)</f>
        <v/>
      </c>
      <c r="F136" s="5" t="str">
        <f>IF(ISNUMBER(F!I136)=FALSE,"--",IF(F!I136=0,"--",F!I136))</f>
        <v>--</v>
      </c>
      <c r="G136" s="5" t="str">
        <f>IF(F136="--","",F!J136)</f>
        <v/>
      </c>
      <c r="H136" s="5" t="str">
        <f>IF(ISNUMBER(F!K136)=FALSE,"--",IF(F!K136=0,"--",F!K136))</f>
        <v>--</v>
      </c>
      <c r="I136" s="5" t="str">
        <f>IF(H136="--","",F!L136)</f>
        <v/>
      </c>
      <c r="J136" s="5" t="str">
        <f>IF(ISNUMBER(F!M136)=FALSE,"--",IF(F!M136=0,"--",F!M136))</f>
        <v>--</v>
      </c>
      <c r="K136" s="5" t="str">
        <f>IF(J136="--","",F!N136)</f>
        <v/>
      </c>
      <c r="L136" s="5" t="str">
        <f>IF(ISNUMBER(F!O136)=FALSE,"--",IF(F!O136=0,"--",F!O136))</f>
        <v>--</v>
      </c>
      <c r="M136" s="5" t="str">
        <f>IF(L136="--","",F!P136)</f>
        <v/>
      </c>
      <c r="P136" s="4" t="str">
        <f>IFERROR(IF(AND(VLOOKUP(F!B136,E!$B$1:$AK$300,17,FALSE)&lt;&gt;1000000000,VLOOKUP(F!B136,E!$B$1:$AK$300,18,FALSE)&lt;&gt;1000000000),"toetsen",IF(AND(VLOOKUP(F!B136,E!$B$1:$AK$300,17,FALSE)=1000000000,VLOOKUP(F!B136,E!$B$1:$AK$300,18,FALSE)&lt;&gt;1000000000),"toetsen alleen sgw",IF(AND(VLOOKUP(F!B136,E!$B$1:$AK$300,17,FALSE)&lt;&gt;1000000000,VLOOKUP(F!B136,E!$B$1:$AK$300,18,FALSE)=1000000000),"toetsen alleen vw","niet toetsen"))),"")</f>
        <v>niet toetsen</v>
      </c>
      <c r="R136" s="4">
        <f>F!BJ136</f>
        <v>-1</v>
      </c>
      <c r="S136" s="4" t="str">
        <f>IF($P136="toetsen",toetsen(F!$B136,R136),IF($P136="toetsen alleen sgw",toetsen_alleen_SGW(F!$B136,R136),IF($P136="toetsen alleen vw",toetsen_alleen_vw(F!$B136,R136),"")))</f>
        <v/>
      </c>
      <c r="T136" s="4">
        <f>F!BM136</f>
        <v>-1</v>
      </c>
      <c r="U136" s="4" t="str">
        <f>IF($P136="toetsen",toetsen(F!$B136,T136),IF($P136="toetsen alleen sgw",toetsen_alleen_SGW(F!$B136,T136),IF($P136="toetsen alleen vw",toetsen_alleen_vw(F!$B136,T136),"")))</f>
        <v/>
      </c>
      <c r="V136" s="4">
        <f>F!BP136</f>
        <v>-1</v>
      </c>
      <c r="W136" s="4" t="str">
        <f>IF($P136="toetsen",toetsen(F!$B136,V136),IF($P136="toetsen alleen sgw",toetsen_alleen_SGW(F!$B136,V136),IF($P136="toetsen alleen vw",toetsen_alleen_vw(F!$B136,V136),"")))</f>
        <v/>
      </c>
      <c r="X136" s="4">
        <f>F!BS136</f>
        <v>-1</v>
      </c>
      <c r="Y136" s="4" t="str">
        <f>IF($P136="toetsen",toetsen(F!$B136,X136),IF($P136="toetsen alleen sgw",toetsen_alleen_SGW(F!$B136,X136),IF($P136="toetsen alleen vw",toetsen_alleen_vw(F!$B136,X136),"")))</f>
        <v/>
      </c>
      <c r="Z136" s="4">
        <f>F!BV136</f>
        <v>-1</v>
      </c>
      <c r="AA136" s="4" t="str">
        <f>IF($P136="toetsen",toetsen(F!$B136,Z136),IF($P136="toetsen alleen sgw",toetsen_alleen_SGW(F!$B136,Z136),IF($P136="toetsen alleen vw",toetsen_alleen_vw(F!$B136,Z136),"")))</f>
        <v/>
      </c>
      <c r="AB136" s="4">
        <f>F!BY136</f>
        <v>-1</v>
      </c>
      <c r="AC136" s="4" t="str">
        <f>IF($P136="toetsen",toetsen(F!$B136,AB136),IF($P136="toetsen alleen sgw",toetsen_alleen_SGW(F!$B136,AB136),IF($P136="toetsen alleen vw",toetsen_alleen_vw(F!$B136,AB136),"")))</f>
        <v/>
      </c>
      <c r="AD136" s="5"/>
      <c r="AE136" s="5" t="str">
        <f t="shared" si="30"/>
        <v>--</v>
      </c>
      <c r="AF136" s="5" t="str">
        <f t="shared" si="31"/>
        <v/>
      </c>
      <c r="AG136" s="5" t="str">
        <f t="shared" si="32"/>
        <v>--</v>
      </c>
      <c r="AH136" s="5" t="str">
        <f t="shared" si="33"/>
        <v/>
      </c>
      <c r="AI136" s="5" t="str">
        <f t="shared" si="34"/>
        <v>--</v>
      </c>
      <c r="AJ136" s="5" t="str">
        <f t="shared" si="35"/>
        <v/>
      </c>
      <c r="AK136" s="5" t="str">
        <f t="shared" si="36"/>
        <v>--</v>
      </c>
      <c r="AL136" s="5" t="str">
        <f t="shared" si="37"/>
        <v/>
      </c>
      <c r="AM136" s="5" t="str">
        <f t="shared" si="38"/>
        <v>--</v>
      </c>
      <c r="AN136" s="5" t="str">
        <f t="shared" si="39"/>
        <v/>
      </c>
      <c r="AO136" s="5" t="str">
        <f t="shared" si="40"/>
        <v>--</v>
      </c>
      <c r="AP136" s="5" t="str">
        <f t="shared" si="41"/>
        <v/>
      </c>
      <c r="AS136" s="5" t="str">
        <f t="shared" si="42"/>
        <v>--</v>
      </c>
      <c r="AT136" s="5" t="str">
        <f t="shared" si="43"/>
        <v/>
      </c>
      <c r="AU136" s="5" t="str">
        <f t="shared" si="44"/>
        <v/>
      </c>
      <c r="AV136" s="5" t="str">
        <f t="shared" si="45"/>
        <v>--</v>
      </c>
      <c r="AW136" s="5" t="str">
        <f t="shared" si="46"/>
        <v/>
      </c>
      <c r="AX136" s="5" t="str">
        <f t="shared" si="47"/>
        <v/>
      </c>
      <c r="AY136" s="5" t="str">
        <f t="shared" si="48"/>
        <v>--</v>
      </c>
      <c r="AZ136" s="5" t="str">
        <f t="shared" si="49"/>
        <v/>
      </c>
      <c r="BA136" s="5" t="str">
        <f t="shared" si="50"/>
        <v/>
      </c>
      <c r="BB136" s="5" t="str">
        <f t="shared" si="51"/>
        <v>--</v>
      </c>
      <c r="BC136" s="5" t="str">
        <f t="shared" si="52"/>
        <v/>
      </c>
      <c r="BD136" s="5" t="str">
        <f t="shared" si="53"/>
        <v/>
      </c>
      <c r="BE136" s="5" t="str">
        <f t="shared" si="54"/>
        <v>--</v>
      </c>
      <c r="BF136" s="5" t="str">
        <f t="shared" si="55"/>
        <v/>
      </c>
      <c r="BG136" s="5" t="str">
        <f t="shared" si="56"/>
        <v/>
      </c>
      <c r="BH136" s="5" t="str">
        <f t="shared" si="57"/>
        <v>--</v>
      </c>
      <c r="BI136" s="5" t="str">
        <f t="shared" si="58"/>
        <v/>
      </c>
      <c r="BJ136" s="5" t="str">
        <f t="shared" si="59"/>
        <v/>
      </c>
    </row>
    <row r="137" spans="1:62" x14ac:dyDescent="0.2">
      <c r="A137" s="4" t="str">
        <f>F!A137</f>
        <v>5-Chloor-3methylfenol</v>
      </c>
      <c r="B137" s="5" t="str">
        <f>IF(ISNUMBER(F!E137)=FALSE,"--",IF(F!E137=0,"--",F!E137))</f>
        <v>--</v>
      </c>
      <c r="C137" s="5" t="str">
        <f>IF(B137="--","",F!F137)</f>
        <v/>
      </c>
      <c r="D137" s="5" t="str">
        <f>IF(ISNUMBER(F!G137)=FALSE,"--",IF(F!G137=0,"--",F!G137))</f>
        <v>--</v>
      </c>
      <c r="E137" s="5" t="str">
        <f>IF(D137="--","",F!H137)</f>
        <v/>
      </c>
      <c r="F137" s="5" t="str">
        <f>IF(ISNUMBER(F!I137)=FALSE,"--",IF(F!I137=0,"--",F!I137))</f>
        <v>--</v>
      </c>
      <c r="G137" s="5" t="str">
        <f>IF(F137="--","",F!J137)</f>
        <v/>
      </c>
      <c r="H137" s="5" t="str">
        <f>IF(ISNUMBER(F!K137)=FALSE,"--",IF(F!K137=0,"--",F!K137))</f>
        <v>--</v>
      </c>
      <c r="I137" s="5" t="str">
        <f>IF(H137="--","",F!L137)</f>
        <v/>
      </c>
      <c r="J137" s="5" t="str">
        <f>IF(ISNUMBER(F!M137)=FALSE,"--",IF(F!M137=0,"--",F!M137))</f>
        <v>--</v>
      </c>
      <c r="K137" s="5" t="str">
        <f>IF(J137="--","",F!N137)</f>
        <v/>
      </c>
      <c r="L137" s="5" t="str">
        <f>IF(ISNUMBER(F!O137)=FALSE,"--",IF(F!O137=0,"--",F!O137))</f>
        <v>--</v>
      </c>
      <c r="M137" s="5" t="str">
        <f>IF(L137="--","",F!P137)</f>
        <v/>
      </c>
      <c r="P137" s="4" t="str">
        <f>IFERROR(IF(AND(VLOOKUP(F!B137,E!$B$1:$AK$300,17,FALSE)&lt;&gt;1000000000,VLOOKUP(F!B137,E!$B$1:$AK$300,18,FALSE)&lt;&gt;1000000000),"toetsen",IF(AND(VLOOKUP(F!B137,E!$B$1:$AK$300,17,FALSE)=1000000000,VLOOKUP(F!B137,E!$B$1:$AK$300,18,FALSE)&lt;&gt;1000000000),"toetsen alleen sgw",IF(AND(VLOOKUP(F!B137,E!$B$1:$AK$300,17,FALSE)&lt;&gt;1000000000,VLOOKUP(F!B137,E!$B$1:$AK$300,18,FALSE)=1000000000),"toetsen alleen vw","niet toetsen"))),"")</f>
        <v/>
      </c>
      <c r="R137" s="4" t="str">
        <f>F!BJ137</f>
        <v/>
      </c>
      <c r="S137" s="4" t="str">
        <f>IF($P137="toetsen",toetsen(F!$B137,R137),IF($P137="toetsen alleen sgw",toetsen_alleen_SGW(F!$B137,R137),IF($P137="toetsen alleen vw",toetsen_alleen_vw(F!$B137,R137),"")))</f>
        <v/>
      </c>
      <c r="T137" s="4" t="str">
        <f>F!BM137</f>
        <v/>
      </c>
      <c r="U137" s="4" t="str">
        <f>IF($P137="toetsen",toetsen(F!$B137,T137),IF($P137="toetsen alleen sgw",toetsen_alleen_SGW(F!$B137,T137),IF($P137="toetsen alleen vw",toetsen_alleen_vw(F!$B137,T137),"")))</f>
        <v/>
      </c>
      <c r="V137" s="4" t="str">
        <f>F!BP137</f>
        <v/>
      </c>
      <c r="W137" s="4" t="str">
        <f>IF($P137="toetsen",toetsen(F!$B137,V137),IF($P137="toetsen alleen sgw",toetsen_alleen_SGW(F!$B137,V137),IF($P137="toetsen alleen vw",toetsen_alleen_vw(F!$B137,V137),"")))</f>
        <v/>
      </c>
      <c r="X137" s="4" t="str">
        <f>F!BS137</f>
        <v/>
      </c>
      <c r="Y137" s="4" t="str">
        <f>IF($P137="toetsen",toetsen(F!$B137,X137),IF($P137="toetsen alleen sgw",toetsen_alleen_SGW(F!$B137,X137),IF($P137="toetsen alleen vw",toetsen_alleen_vw(F!$B137,X137),"")))</f>
        <v/>
      </c>
      <c r="Z137" s="4" t="str">
        <f>F!BV137</f>
        <v/>
      </c>
      <c r="AA137" s="4" t="str">
        <f>IF($P137="toetsen",toetsen(F!$B137,Z137),IF($P137="toetsen alleen sgw",toetsen_alleen_SGW(F!$B137,Z137),IF($P137="toetsen alleen vw",toetsen_alleen_vw(F!$B137,Z137),"")))</f>
        <v/>
      </c>
      <c r="AB137" s="4" t="str">
        <f>F!BY137</f>
        <v/>
      </c>
      <c r="AC137" s="4" t="str">
        <f>IF($P137="toetsen",toetsen(F!$B137,AB137),IF($P137="toetsen alleen sgw",toetsen_alleen_SGW(F!$B137,AB137),IF($P137="toetsen alleen vw",toetsen_alleen_vw(F!$B137,AB137),"")))</f>
        <v/>
      </c>
      <c r="AD137" s="5"/>
      <c r="AE137" s="5" t="str">
        <f t="shared" si="30"/>
        <v>--</v>
      </c>
      <c r="AF137" s="5" t="str">
        <f t="shared" si="31"/>
        <v/>
      </c>
      <c r="AG137" s="5" t="str">
        <f t="shared" si="32"/>
        <v>--</v>
      </c>
      <c r="AH137" s="5" t="str">
        <f t="shared" si="33"/>
        <v/>
      </c>
      <c r="AI137" s="5" t="str">
        <f t="shared" si="34"/>
        <v>--</v>
      </c>
      <c r="AJ137" s="5" t="str">
        <f t="shared" si="35"/>
        <v/>
      </c>
      <c r="AK137" s="5" t="str">
        <f t="shared" si="36"/>
        <v>--</v>
      </c>
      <c r="AL137" s="5" t="str">
        <f t="shared" si="37"/>
        <v/>
      </c>
      <c r="AM137" s="5" t="str">
        <f t="shared" si="38"/>
        <v>--</v>
      </c>
      <c r="AN137" s="5" t="str">
        <f t="shared" si="39"/>
        <v/>
      </c>
      <c r="AO137" s="5" t="str">
        <f t="shared" si="40"/>
        <v>--</v>
      </c>
      <c r="AP137" s="5" t="str">
        <f t="shared" si="41"/>
        <v/>
      </c>
      <c r="AS137" s="5" t="str">
        <f t="shared" si="42"/>
        <v>--</v>
      </c>
      <c r="AT137" s="5" t="str">
        <f t="shared" si="43"/>
        <v/>
      </c>
      <c r="AU137" s="5" t="str">
        <f t="shared" si="44"/>
        <v/>
      </c>
      <c r="AV137" s="5" t="str">
        <f t="shared" si="45"/>
        <v>--</v>
      </c>
      <c r="AW137" s="5" t="str">
        <f t="shared" si="46"/>
        <v/>
      </c>
      <c r="AX137" s="5" t="str">
        <f t="shared" si="47"/>
        <v/>
      </c>
      <c r="AY137" s="5" t="str">
        <f t="shared" si="48"/>
        <v>--</v>
      </c>
      <c r="AZ137" s="5" t="str">
        <f t="shared" si="49"/>
        <v/>
      </c>
      <c r="BA137" s="5" t="str">
        <f t="shared" si="50"/>
        <v/>
      </c>
      <c r="BB137" s="5" t="str">
        <f t="shared" si="51"/>
        <v>--</v>
      </c>
      <c r="BC137" s="5" t="str">
        <f t="shared" si="52"/>
        <v/>
      </c>
      <c r="BD137" s="5" t="str">
        <f t="shared" si="53"/>
        <v/>
      </c>
      <c r="BE137" s="5" t="str">
        <f t="shared" si="54"/>
        <v>--</v>
      </c>
      <c r="BF137" s="5" t="str">
        <f t="shared" si="55"/>
        <v/>
      </c>
      <c r="BG137" s="5" t="str">
        <f t="shared" si="56"/>
        <v/>
      </c>
      <c r="BH137" s="5" t="str">
        <f t="shared" si="57"/>
        <v>--</v>
      </c>
      <c r="BI137" s="5" t="str">
        <f t="shared" si="58"/>
        <v/>
      </c>
      <c r="BJ137" s="5" t="str">
        <f t="shared" si="59"/>
        <v/>
      </c>
    </row>
    <row r="138" spans="1:62" x14ac:dyDescent="0.2">
      <c r="A138" s="4" t="str">
        <f>F!A138</f>
        <v>2,3-dichloorfenol</v>
      </c>
      <c r="B138" s="5" t="str">
        <f>IF(ISNUMBER(F!E138)=FALSE,"--",IF(F!E138=0,"--",F!E138))</f>
        <v>--</v>
      </c>
      <c r="C138" s="5" t="str">
        <f>IF(B138="--","",F!F138)</f>
        <v/>
      </c>
      <c r="D138" s="5" t="str">
        <f>IF(ISNUMBER(F!G138)=FALSE,"--",IF(F!G138=0,"--",F!G138))</f>
        <v>--</v>
      </c>
      <c r="E138" s="5" t="str">
        <f>IF(D138="--","",F!H138)</f>
        <v/>
      </c>
      <c r="F138" s="5" t="str">
        <f>IF(ISNUMBER(F!I138)=FALSE,"--",IF(F!I138=0,"--",F!I138))</f>
        <v>--</v>
      </c>
      <c r="G138" s="5" t="str">
        <f>IF(F138="--","",F!J138)</f>
        <v/>
      </c>
      <c r="H138" s="5" t="str">
        <f>IF(ISNUMBER(F!K138)=FALSE,"--",IF(F!K138=0,"--",F!K138))</f>
        <v>--</v>
      </c>
      <c r="I138" s="5" t="str">
        <f>IF(H138="--","",F!L138)</f>
        <v/>
      </c>
      <c r="J138" s="5" t="str">
        <f>IF(ISNUMBER(F!M138)=FALSE,"--",IF(F!M138=0,"--",F!M138))</f>
        <v>--</v>
      </c>
      <c r="K138" s="5" t="str">
        <f>IF(J138="--","",F!N138)</f>
        <v/>
      </c>
      <c r="L138" s="5" t="str">
        <f>IF(ISNUMBER(F!O138)=FALSE,"--",IF(F!O138=0,"--",F!O138))</f>
        <v>--</v>
      </c>
      <c r="M138" s="5" t="str">
        <f>IF(L138="--","",F!P138)</f>
        <v/>
      </c>
      <c r="P138" s="4" t="str">
        <f>IFERROR(IF(AND(VLOOKUP(F!B138,E!$B$1:$AK$300,17,FALSE)&lt;&gt;1000000000,VLOOKUP(F!B138,E!$B$1:$AK$300,18,FALSE)&lt;&gt;1000000000),"toetsen",IF(AND(VLOOKUP(F!B138,E!$B$1:$AK$300,17,FALSE)=1000000000,VLOOKUP(F!B138,E!$B$1:$AK$300,18,FALSE)&lt;&gt;1000000000),"toetsen alleen sgw",IF(AND(VLOOKUP(F!B138,E!$B$1:$AK$300,17,FALSE)&lt;&gt;1000000000,VLOOKUP(F!B138,E!$B$1:$AK$300,18,FALSE)=1000000000),"toetsen alleen vw","niet toetsen"))),"")</f>
        <v/>
      </c>
      <c r="R138" s="4" t="str">
        <f>F!BJ138</f>
        <v/>
      </c>
      <c r="S138" s="4" t="str">
        <f>IF($P138="toetsen",toetsen(F!$B138,R138),IF($P138="toetsen alleen sgw",toetsen_alleen_SGW(F!$B138,R138),IF($P138="toetsen alleen vw",toetsen_alleen_vw(F!$B138,R138),"")))</f>
        <v/>
      </c>
      <c r="T138" s="4" t="str">
        <f>F!BM138</f>
        <v/>
      </c>
      <c r="U138" s="4" t="str">
        <f>IF($P138="toetsen",toetsen(F!$B138,T138),IF($P138="toetsen alleen sgw",toetsen_alleen_SGW(F!$B138,T138),IF($P138="toetsen alleen vw",toetsen_alleen_vw(F!$B138,T138),"")))</f>
        <v/>
      </c>
      <c r="V138" s="4" t="str">
        <f>F!BP138</f>
        <v/>
      </c>
      <c r="W138" s="4" t="str">
        <f>IF($P138="toetsen",toetsen(F!$B138,V138),IF($P138="toetsen alleen sgw",toetsen_alleen_SGW(F!$B138,V138),IF($P138="toetsen alleen vw",toetsen_alleen_vw(F!$B138,V138),"")))</f>
        <v/>
      </c>
      <c r="X138" s="4" t="str">
        <f>F!BS138</f>
        <v/>
      </c>
      <c r="Y138" s="4" t="str">
        <f>IF($P138="toetsen",toetsen(F!$B138,X138),IF($P138="toetsen alleen sgw",toetsen_alleen_SGW(F!$B138,X138),IF($P138="toetsen alleen vw",toetsen_alleen_vw(F!$B138,X138),"")))</f>
        <v/>
      </c>
      <c r="Z138" s="4" t="str">
        <f>F!BV138</f>
        <v/>
      </c>
      <c r="AA138" s="4" t="str">
        <f>IF($P138="toetsen",toetsen(F!$B138,Z138),IF($P138="toetsen alleen sgw",toetsen_alleen_SGW(F!$B138,Z138),IF($P138="toetsen alleen vw",toetsen_alleen_vw(F!$B138,Z138),"")))</f>
        <v/>
      </c>
      <c r="AB138" s="4" t="str">
        <f>F!BY138</f>
        <v/>
      </c>
      <c r="AC138" s="4" t="str">
        <f>IF($P138="toetsen",toetsen(F!$B138,AB138),IF($P138="toetsen alleen sgw",toetsen_alleen_SGW(F!$B138,AB138),IF($P138="toetsen alleen vw",toetsen_alleen_vw(F!$B138,AB138),"")))</f>
        <v/>
      </c>
      <c r="AD138" s="5"/>
      <c r="AE138" s="5" t="str">
        <f t="shared" ref="AE138:AE201" si="60">IF(B138="--",B138,(IF(B138&lt;1,FIXED(B138,2),IF(B138&lt;10,FIXED(B138,1),IF(B138&lt;100,FIXED(B138,0),IF(B138&lt;1000,MROUND(B138,10),MROUND(B138,100)))))))</f>
        <v>--</v>
      </c>
      <c r="AF138" s="5" t="str">
        <f t="shared" ref="AF138:AF201" si="61">C138</f>
        <v/>
      </c>
      <c r="AG138" s="5" t="str">
        <f t="shared" ref="AG138:AG201" si="62">IF(D138="--",D138,(IF(D138&lt;1,FIXED(D138,2),IF(D138&lt;10,FIXED(D138,1),IF(D138&lt;100,FIXED(D138,0),IF(D138&lt;1000,MROUND(D138,10),MROUND(D138,100)))))))</f>
        <v>--</v>
      </c>
      <c r="AH138" s="5" t="str">
        <f t="shared" ref="AH138:AH201" si="63">E138</f>
        <v/>
      </c>
      <c r="AI138" s="5" t="str">
        <f t="shared" ref="AI138:AI201" si="64">IF(F138="--",F138,(IF(F138&lt;1,FIXED(F138,2),IF(F138&lt;10,FIXED(F138,1),IF(F138&lt;100,FIXED(F138,0),IF(F138&lt;1000,MROUND(F138,10),MROUND(F138,100)))))))</f>
        <v>--</v>
      </c>
      <c r="AJ138" s="5" t="str">
        <f t="shared" ref="AJ138:AJ201" si="65">G138</f>
        <v/>
      </c>
      <c r="AK138" s="5" t="str">
        <f t="shared" ref="AK138:AK201" si="66">IF(H138="--",H138,(IF(H138&lt;1,FIXED(H138,2),IF(H138&lt;10,FIXED(H138,1),IF(H138&lt;100,FIXED(H138,0),IF(H138&lt;1000,MROUND(H138,10),MROUND(H138,100)))))))</f>
        <v>--</v>
      </c>
      <c r="AL138" s="5" t="str">
        <f t="shared" ref="AL138:AL201" si="67">I138</f>
        <v/>
      </c>
      <c r="AM138" s="5" t="str">
        <f t="shared" ref="AM138:AM201" si="68">IF(J138="--",J138,(IF(J138&lt;1,FIXED(J138,2),IF(J138&lt;10,FIXED(J138,1),IF(J138&lt;100,FIXED(J138,0),IF(J138&lt;1000,MROUND(J138,10),MROUND(J138,100)))))))</f>
        <v>--</v>
      </c>
      <c r="AN138" s="5" t="str">
        <f t="shared" ref="AN138:AN201" si="69">K138</f>
        <v/>
      </c>
      <c r="AO138" s="5" t="str">
        <f t="shared" ref="AO138:AO201" si="70">IF(L138="--",L138,(IF(L138&lt;1,FIXED(L138,2),IF(L138&lt;10,FIXED(L138,1),IF(L138&lt;100,FIXED(L138,0),IF(L138&lt;1000,MROUND(L138,10),MROUND(L138,100)))))))</f>
        <v>--</v>
      </c>
      <c r="AP138" s="5" t="str">
        <f t="shared" ref="AP138:AP201" si="71">M138</f>
        <v/>
      </c>
      <c r="AS138" s="5" t="str">
        <f t="shared" ref="AS138:AS201" si="72">HLOOKUP(SMALL($AE$5:$AP$5,1),$AE$5:$AP$500,ROW(AS138)-4,FALSE)</f>
        <v>--</v>
      </c>
      <c r="AT138" s="5" t="str">
        <f t="shared" ref="AT138:AT201" si="73">IF(HLOOKUP(SMALL($C$3:$M$3,1),$C$3:$M$500,ROW(AS138)-2,FALSE)="&lt;","&lt;","")</f>
        <v/>
      </c>
      <c r="AU138" s="5" t="str">
        <f t="shared" ref="AU138:AU201" si="74">IF(AS138="--","",IF(HLOOKUP(SMALL($R$5:$AC$5,2),$R$5:$AC$500,ROW(AS138)-4,FALSE)=0,"",HLOOKUP(SMALL($R$5:$AC$5,2),$R$5:$AC$500,ROW(AS138)-4,FALSE)))</f>
        <v/>
      </c>
      <c r="AV138" s="5" t="str">
        <f t="shared" ref="AV138:AV201" si="75">HLOOKUP(SMALL($AE$5:$AP$5,2),$AE$5:$AP$500,ROW(AV138)-4,FALSE)</f>
        <v>--</v>
      </c>
      <c r="AW138" s="5" t="str">
        <f t="shared" ref="AW138:AW201" si="76">IF(HLOOKUP(SMALL($C$3:$M$3,2),$C$3:$M$500,ROW(AV138)-2,FALSE)="&lt;","&lt;","")</f>
        <v/>
      </c>
      <c r="AX138" s="5" t="str">
        <f t="shared" ref="AX138:AX201" si="77">IF(AV138="--","",IF(HLOOKUP(SMALL($R$5:$AC$5,4),$R$5:$AC$500,ROW(AV138)-4,FALSE)=0,"",HLOOKUP(SMALL($R$5:$AC$5,4),$R$5:$AC$500,ROW(AV138)-4,FALSE)))</f>
        <v/>
      </c>
      <c r="AY138" s="5" t="str">
        <f t="shared" ref="AY138:AY201" si="78">HLOOKUP(SMALL($AE$5:$AP$5,3),$AE$5:$AP$500,ROW(AY138)-4,FALSE)</f>
        <v>--</v>
      </c>
      <c r="AZ138" s="5" t="str">
        <f t="shared" ref="AZ138:AZ201" si="79">IF(HLOOKUP(SMALL($C$3:$M$3,3),$C$3:$M$500,ROW(AY138)-2,FALSE)="&lt;","&lt;","")</f>
        <v/>
      </c>
      <c r="BA138" s="5" t="str">
        <f t="shared" ref="BA138:BA201" si="80">IF(AY138="--","",IF(HLOOKUP(SMALL($R$5:$AC$5,6),$R$5:$AC$500,ROW(AY138)-4,FALSE)=0,"",HLOOKUP(SMALL($R$5:$AC$5,6),$R$5:$AC$500,ROW(AY138)-4,FALSE)))</f>
        <v/>
      </c>
      <c r="BB138" s="5" t="str">
        <f t="shared" ref="BB138:BB201" si="81">HLOOKUP(SMALL($AE$5:$AP$5,4),$AE$5:$AP$500,ROW(BB138)-4,FALSE)</f>
        <v>--</v>
      </c>
      <c r="BC138" s="5" t="str">
        <f t="shared" ref="BC138:BC201" si="82">IF(HLOOKUP(SMALL($C$3:$M$3,4),$C$3:$M$500,ROW(BB138)-2,FALSE)="&lt;","&lt;","")</f>
        <v/>
      </c>
      <c r="BD138" s="5" t="str">
        <f t="shared" ref="BD138:BD201" si="83">IF(BB138="--","",IF(HLOOKUP(SMALL($R$5:$AC$5,8),$R$5:$AC$500,ROW(BB138)-4,FALSE)=0,"",HLOOKUP(SMALL($R$5:$AC$5,8),$R$5:$AC$500,ROW(BB138)-4,FALSE)))</f>
        <v/>
      </c>
      <c r="BE138" s="5" t="str">
        <f t="shared" ref="BE138:BE201" si="84">HLOOKUP(SMALL($AE$5:$AP$5,5),$AE$5:$AP$500,ROW(BE138)-4,FALSE)</f>
        <v>--</v>
      </c>
      <c r="BF138" s="5" t="str">
        <f t="shared" ref="BF138:BF201" si="85">IF(HLOOKUP(SMALL($C$3:$M$3,5),$C$3:$M$500,ROW(BE138)-2,FALSE)="&lt;","&lt;","")</f>
        <v/>
      </c>
      <c r="BG138" s="5" t="str">
        <f t="shared" ref="BG138:BG201" si="86">IF(BE138="--","",IF(HLOOKUP(SMALL($R$5:$AC$5,10),$R$5:$AC$500,ROW(BE138)-4,FALSE)=0,"",HLOOKUP(SMALL($R$5:$AC$5,10),$R$5:$AC$500,ROW(BE138)-4,FALSE)))</f>
        <v/>
      </c>
      <c r="BH138" s="5" t="str">
        <f t="shared" ref="BH138:BH201" si="87">HLOOKUP(SMALL($AE$5:$AP$5,6),$AE$5:$AP$500,ROW(BH138)-4,FALSE)</f>
        <v>--</v>
      </c>
      <c r="BI138" s="5" t="str">
        <f t="shared" ref="BI138:BI201" si="88">IF(HLOOKUP(SMALL($C$3:$M$3,6),$C$3:$M$500,ROW(BH138)-2,FALSE)="&lt;","&lt;","")</f>
        <v/>
      </c>
      <c r="BJ138" s="5" t="str">
        <f t="shared" ref="BJ138:BJ201" si="89">IF(BH138="--","",IF(HLOOKUP(SMALL($R$5:$AC$5,12),$R$5:$AC$500,ROW(BH138)-4,FALSE)=0,"",HLOOKUP(SMALL($R$5:$AC$5,12),$R$5:$AC$500,ROW(BH138)-4,FALSE)))</f>
        <v/>
      </c>
    </row>
    <row r="139" spans="1:62" x14ac:dyDescent="0.2">
      <c r="A139" s="4" t="str">
        <f>F!A139</f>
        <v>2,4-dichloorfenol</v>
      </c>
      <c r="B139" s="5" t="str">
        <f>IF(ISNUMBER(F!E139)=FALSE,"--",IF(F!E139=0,"--",F!E139))</f>
        <v>--</v>
      </c>
      <c r="C139" s="5" t="str">
        <f>IF(B139="--","",F!F139)</f>
        <v/>
      </c>
      <c r="D139" s="5" t="str">
        <f>IF(ISNUMBER(F!G139)=FALSE,"--",IF(F!G139=0,"--",F!G139))</f>
        <v>--</v>
      </c>
      <c r="E139" s="5" t="str">
        <f>IF(D139="--","",F!H139)</f>
        <v/>
      </c>
      <c r="F139" s="5" t="str">
        <f>IF(ISNUMBER(F!I139)=FALSE,"--",IF(F!I139=0,"--",F!I139))</f>
        <v>--</v>
      </c>
      <c r="G139" s="5" t="str">
        <f>IF(F139="--","",F!J139)</f>
        <v/>
      </c>
      <c r="H139" s="5" t="str">
        <f>IF(ISNUMBER(F!K139)=FALSE,"--",IF(F!K139=0,"--",F!K139))</f>
        <v>--</v>
      </c>
      <c r="I139" s="5" t="str">
        <f>IF(H139="--","",F!L139)</f>
        <v/>
      </c>
      <c r="J139" s="5" t="str">
        <f>IF(ISNUMBER(F!M139)=FALSE,"--",IF(F!M139=0,"--",F!M139))</f>
        <v>--</v>
      </c>
      <c r="K139" s="5" t="str">
        <f>IF(J139="--","",F!N139)</f>
        <v/>
      </c>
      <c r="L139" s="5" t="str">
        <f>IF(ISNUMBER(F!O139)=FALSE,"--",IF(F!O139=0,"--",F!O139))</f>
        <v>--</v>
      </c>
      <c r="M139" s="5" t="str">
        <f>IF(L139="--","",F!P139)</f>
        <v/>
      </c>
      <c r="O139" s="13"/>
      <c r="P139" s="4" t="str">
        <f>IFERROR(IF(AND(VLOOKUP(F!B139,E!$B$1:$AK$300,17,FALSE)&lt;&gt;1000000000,VLOOKUP(F!B139,E!$B$1:$AK$300,18,FALSE)&lt;&gt;1000000000),"toetsen",IF(AND(VLOOKUP(F!B139,E!$B$1:$AK$300,17,FALSE)=1000000000,VLOOKUP(F!B139,E!$B$1:$AK$300,18,FALSE)&lt;&gt;1000000000),"toetsen alleen sgw",IF(AND(VLOOKUP(F!B139,E!$B$1:$AK$300,17,FALSE)&lt;&gt;1000000000,VLOOKUP(F!B139,E!$B$1:$AK$300,18,FALSE)=1000000000),"toetsen alleen vw","niet toetsen"))),"")</f>
        <v/>
      </c>
      <c r="R139" s="4" t="str">
        <f>F!BJ139</f>
        <v/>
      </c>
      <c r="S139" s="4" t="str">
        <f>IF($P139="toetsen",toetsen(F!$B139,R139),IF($P139="toetsen alleen sgw",toetsen_alleen_SGW(F!$B139,R139),IF($P139="toetsen alleen vw",toetsen_alleen_vw(F!$B139,R139),"")))</f>
        <v/>
      </c>
      <c r="T139" s="4" t="str">
        <f>F!BM139</f>
        <v/>
      </c>
      <c r="U139" s="4" t="str">
        <f>IF($P139="toetsen",toetsen(F!$B139,T139),IF($P139="toetsen alleen sgw",toetsen_alleen_SGW(F!$B139,T139),IF($P139="toetsen alleen vw",toetsen_alleen_vw(F!$B139,T139),"")))</f>
        <v/>
      </c>
      <c r="V139" s="4" t="str">
        <f>F!BP139</f>
        <v/>
      </c>
      <c r="W139" s="4" t="str">
        <f>IF($P139="toetsen",toetsen(F!$B139,V139),IF($P139="toetsen alleen sgw",toetsen_alleen_SGW(F!$B139,V139),IF($P139="toetsen alleen vw",toetsen_alleen_vw(F!$B139,V139),"")))</f>
        <v/>
      </c>
      <c r="X139" s="4" t="str">
        <f>F!BS139</f>
        <v/>
      </c>
      <c r="Y139" s="4" t="str">
        <f>IF($P139="toetsen",toetsen(F!$B139,X139),IF($P139="toetsen alleen sgw",toetsen_alleen_SGW(F!$B139,X139),IF($P139="toetsen alleen vw",toetsen_alleen_vw(F!$B139,X139),"")))</f>
        <v/>
      </c>
      <c r="Z139" s="4" t="str">
        <f>F!BV139</f>
        <v/>
      </c>
      <c r="AA139" s="4" t="str">
        <f>IF($P139="toetsen",toetsen(F!$B139,Z139),IF($P139="toetsen alleen sgw",toetsen_alleen_SGW(F!$B139,Z139),IF($P139="toetsen alleen vw",toetsen_alleen_vw(F!$B139,Z139),"")))</f>
        <v/>
      </c>
      <c r="AB139" s="4" t="str">
        <f>F!BY139</f>
        <v/>
      </c>
      <c r="AC139" s="4" t="str">
        <f>IF($P139="toetsen",toetsen(F!$B139,AB139),IF($P139="toetsen alleen sgw",toetsen_alleen_SGW(F!$B139,AB139),IF($P139="toetsen alleen vw",toetsen_alleen_vw(F!$B139,AB139),"")))</f>
        <v/>
      </c>
      <c r="AD139" s="5"/>
      <c r="AE139" s="5" t="str">
        <f t="shared" si="60"/>
        <v>--</v>
      </c>
      <c r="AF139" s="5" t="str">
        <f t="shared" si="61"/>
        <v/>
      </c>
      <c r="AG139" s="5" t="str">
        <f t="shared" si="62"/>
        <v>--</v>
      </c>
      <c r="AH139" s="5" t="str">
        <f t="shared" si="63"/>
        <v/>
      </c>
      <c r="AI139" s="5" t="str">
        <f t="shared" si="64"/>
        <v>--</v>
      </c>
      <c r="AJ139" s="5" t="str">
        <f t="shared" si="65"/>
        <v/>
      </c>
      <c r="AK139" s="5" t="str">
        <f t="shared" si="66"/>
        <v>--</v>
      </c>
      <c r="AL139" s="5" t="str">
        <f t="shared" si="67"/>
        <v/>
      </c>
      <c r="AM139" s="5" t="str">
        <f t="shared" si="68"/>
        <v>--</v>
      </c>
      <c r="AN139" s="5" t="str">
        <f t="shared" si="69"/>
        <v/>
      </c>
      <c r="AO139" s="5" t="str">
        <f t="shared" si="70"/>
        <v>--</v>
      </c>
      <c r="AP139" s="5" t="str">
        <f t="shared" si="71"/>
        <v/>
      </c>
      <c r="AS139" s="5" t="str">
        <f t="shared" si="72"/>
        <v>--</v>
      </c>
      <c r="AT139" s="5" t="str">
        <f t="shared" si="73"/>
        <v/>
      </c>
      <c r="AU139" s="5" t="str">
        <f t="shared" si="74"/>
        <v/>
      </c>
      <c r="AV139" s="5" t="str">
        <f t="shared" si="75"/>
        <v>--</v>
      </c>
      <c r="AW139" s="5" t="str">
        <f t="shared" si="76"/>
        <v/>
      </c>
      <c r="AX139" s="5" t="str">
        <f t="shared" si="77"/>
        <v/>
      </c>
      <c r="AY139" s="5" t="str">
        <f t="shared" si="78"/>
        <v>--</v>
      </c>
      <c r="AZ139" s="5" t="str">
        <f t="shared" si="79"/>
        <v/>
      </c>
      <c r="BA139" s="5" t="str">
        <f t="shared" si="80"/>
        <v/>
      </c>
      <c r="BB139" s="5" t="str">
        <f t="shared" si="81"/>
        <v>--</v>
      </c>
      <c r="BC139" s="5" t="str">
        <f t="shared" si="82"/>
        <v/>
      </c>
      <c r="BD139" s="5" t="str">
        <f t="shared" si="83"/>
        <v/>
      </c>
      <c r="BE139" s="5" t="str">
        <f t="shared" si="84"/>
        <v>--</v>
      </c>
      <c r="BF139" s="5" t="str">
        <f t="shared" si="85"/>
        <v/>
      </c>
      <c r="BG139" s="5" t="str">
        <f t="shared" si="86"/>
        <v/>
      </c>
      <c r="BH139" s="5" t="str">
        <f t="shared" si="87"/>
        <v>--</v>
      </c>
      <c r="BI139" s="5" t="str">
        <f t="shared" si="88"/>
        <v/>
      </c>
      <c r="BJ139" s="5" t="str">
        <f t="shared" si="89"/>
        <v/>
      </c>
    </row>
    <row r="140" spans="1:62" x14ac:dyDescent="0.2">
      <c r="A140" s="4" t="str">
        <f>F!A140</f>
        <v>2,5-dichloorfenol</v>
      </c>
      <c r="B140" s="5" t="str">
        <f>IF(ISNUMBER(F!E140)=FALSE,"--",IF(F!E140=0,"--",F!E140))</f>
        <v>--</v>
      </c>
      <c r="C140" s="5" t="str">
        <f>IF(B140="--","",F!F140)</f>
        <v/>
      </c>
      <c r="D140" s="5" t="str">
        <f>IF(ISNUMBER(F!G140)=FALSE,"--",IF(F!G140=0,"--",F!G140))</f>
        <v>--</v>
      </c>
      <c r="E140" s="5" t="str">
        <f>IF(D140="--","",F!H140)</f>
        <v/>
      </c>
      <c r="F140" s="5" t="str">
        <f>IF(ISNUMBER(F!I140)=FALSE,"--",IF(F!I140=0,"--",F!I140))</f>
        <v>--</v>
      </c>
      <c r="G140" s="5" t="str">
        <f>IF(F140="--","",F!J140)</f>
        <v/>
      </c>
      <c r="H140" s="5" t="str">
        <f>IF(ISNUMBER(F!K140)=FALSE,"--",IF(F!K140=0,"--",F!K140))</f>
        <v>--</v>
      </c>
      <c r="I140" s="5" t="str">
        <f>IF(H140="--","",F!L140)</f>
        <v/>
      </c>
      <c r="J140" s="5" t="str">
        <f>IF(ISNUMBER(F!M140)=FALSE,"--",IF(F!M140=0,"--",F!M140))</f>
        <v>--</v>
      </c>
      <c r="K140" s="5" t="str">
        <f>IF(J140="--","",F!N140)</f>
        <v/>
      </c>
      <c r="L140" s="5" t="str">
        <f>IF(ISNUMBER(F!O140)=FALSE,"--",IF(F!O140=0,"--",F!O140))</f>
        <v>--</v>
      </c>
      <c r="M140" s="5" t="str">
        <f>IF(L140="--","",F!P140)</f>
        <v/>
      </c>
      <c r="P140" s="4" t="str">
        <f>IFERROR(IF(AND(VLOOKUP(F!B140,E!$B$1:$AK$300,17,FALSE)&lt;&gt;1000000000,VLOOKUP(F!B140,E!$B$1:$AK$300,18,FALSE)&lt;&gt;1000000000),"toetsen",IF(AND(VLOOKUP(F!B140,E!$B$1:$AK$300,17,FALSE)=1000000000,VLOOKUP(F!B140,E!$B$1:$AK$300,18,FALSE)&lt;&gt;1000000000),"toetsen alleen sgw",IF(AND(VLOOKUP(F!B140,E!$B$1:$AK$300,17,FALSE)&lt;&gt;1000000000,VLOOKUP(F!B140,E!$B$1:$AK$300,18,FALSE)=1000000000),"toetsen alleen vw","niet toetsen"))),"")</f>
        <v/>
      </c>
      <c r="R140" s="4" t="str">
        <f>F!BJ140</f>
        <v/>
      </c>
      <c r="S140" s="4" t="str">
        <f>IF($P140="toetsen",toetsen(F!$B140,R140),IF($P140="toetsen alleen sgw",toetsen_alleen_SGW(F!$B140,R140),IF($P140="toetsen alleen vw",toetsen_alleen_vw(F!$B140,R140),"")))</f>
        <v/>
      </c>
      <c r="T140" s="4" t="str">
        <f>F!BM140</f>
        <v/>
      </c>
      <c r="U140" s="4" t="str">
        <f>IF($P140="toetsen",toetsen(F!$B140,T140),IF($P140="toetsen alleen sgw",toetsen_alleen_SGW(F!$B140,T140),IF($P140="toetsen alleen vw",toetsen_alleen_vw(F!$B140,T140),"")))</f>
        <v/>
      </c>
      <c r="V140" s="4" t="str">
        <f>F!BP140</f>
        <v/>
      </c>
      <c r="W140" s="4" t="str">
        <f>IF($P140="toetsen",toetsen(F!$B140,V140),IF($P140="toetsen alleen sgw",toetsen_alleen_SGW(F!$B140,V140),IF($P140="toetsen alleen vw",toetsen_alleen_vw(F!$B140,V140),"")))</f>
        <v/>
      </c>
      <c r="X140" s="4" t="str">
        <f>F!BS140</f>
        <v/>
      </c>
      <c r="Y140" s="4" t="str">
        <f>IF($P140="toetsen",toetsen(F!$B140,X140),IF($P140="toetsen alleen sgw",toetsen_alleen_SGW(F!$B140,X140),IF($P140="toetsen alleen vw",toetsen_alleen_vw(F!$B140,X140),"")))</f>
        <v/>
      </c>
      <c r="Z140" s="4" t="str">
        <f>F!BV140</f>
        <v/>
      </c>
      <c r="AA140" s="4" t="str">
        <f>IF($P140="toetsen",toetsen(F!$B140,Z140),IF($P140="toetsen alleen sgw",toetsen_alleen_SGW(F!$B140,Z140),IF($P140="toetsen alleen vw",toetsen_alleen_vw(F!$B140,Z140),"")))</f>
        <v/>
      </c>
      <c r="AB140" s="4" t="str">
        <f>F!BY140</f>
        <v/>
      </c>
      <c r="AC140" s="4" t="str">
        <f>IF($P140="toetsen",toetsen(F!$B140,AB140),IF($P140="toetsen alleen sgw",toetsen_alleen_SGW(F!$B140,AB140),IF($P140="toetsen alleen vw",toetsen_alleen_vw(F!$B140,AB140),"")))</f>
        <v/>
      </c>
      <c r="AD140" s="5"/>
      <c r="AE140" s="5" t="str">
        <f t="shared" si="60"/>
        <v>--</v>
      </c>
      <c r="AF140" s="5" t="str">
        <f t="shared" si="61"/>
        <v/>
      </c>
      <c r="AG140" s="5" t="str">
        <f t="shared" si="62"/>
        <v>--</v>
      </c>
      <c r="AH140" s="5" t="str">
        <f t="shared" si="63"/>
        <v/>
      </c>
      <c r="AI140" s="5" t="str">
        <f t="shared" si="64"/>
        <v>--</v>
      </c>
      <c r="AJ140" s="5" t="str">
        <f t="shared" si="65"/>
        <v/>
      </c>
      <c r="AK140" s="5" t="str">
        <f t="shared" si="66"/>
        <v>--</v>
      </c>
      <c r="AL140" s="5" t="str">
        <f t="shared" si="67"/>
        <v/>
      </c>
      <c r="AM140" s="5" t="str">
        <f t="shared" si="68"/>
        <v>--</v>
      </c>
      <c r="AN140" s="5" t="str">
        <f t="shared" si="69"/>
        <v/>
      </c>
      <c r="AO140" s="5" t="str">
        <f t="shared" si="70"/>
        <v>--</v>
      </c>
      <c r="AP140" s="5" t="str">
        <f t="shared" si="71"/>
        <v/>
      </c>
      <c r="AS140" s="5" t="str">
        <f t="shared" si="72"/>
        <v>--</v>
      </c>
      <c r="AT140" s="5" t="str">
        <f t="shared" si="73"/>
        <v/>
      </c>
      <c r="AU140" s="5" t="str">
        <f t="shared" si="74"/>
        <v/>
      </c>
      <c r="AV140" s="5" t="str">
        <f t="shared" si="75"/>
        <v>--</v>
      </c>
      <c r="AW140" s="5" t="str">
        <f t="shared" si="76"/>
        <v/>
      </c>
      <c r="AX140" s="5" t="str">
        <f t="shared" si="77"/>
        <v/>
      </c>
      <c r="AY140" s="5" t="str">
        <f t="shared" si="78"/>
        <v>--</v>
      </c>
      <c r="AZ140" s="5" t="str">
        <f t="shared" si="79"/>
        <v/>
      </c>
      <c r="BA140" s="5" t="str">
        <f t="shared" si="80"/>
        <v/>
      </c>
      <c r="BB140" s="5" t="str">
        <f t="shared" si="81"/>
        <v>--</v>
      </c>
      <c r="BC140" s="5" t="str">
        <f t="shared" si="82"/>
        <v/>
      </c>
      <c r="BD140" s="5" t="str">
        <f t="shared" si="83"/>
        <v/>
      </c>
      <c r="BE140" s="5" t="str">
        <f t="shared" si="84"/>
        <v>--</v>
      </c>
      <c r="BF140" s="5" t="str">
        <f t="shared" si="85"/>
        <v/>
      </c>
      <c r="BG140" s="5" t="str">
        <f t="shared" si="86"/>
        <v/>
      </c>
      <c r="BH140" s="5" t="str">
        <f t="shared" si="87"/>
        <v>--</v>
      </c>
      <c r="BI140" s="5" t="str">
        <f t="shared" si="88"/>
        <v/>
      </c>
      <c r="BJ140" s="5" t="str">
        <f t="shared" si="89"/>
        <v/>
      </c>
    </row>
    <row r="141" spans="1:62" x14ac:dyDescent="0.2">
      <c r="A141" s="4" t="str">
        <f>F!A141</f>
        <v>2,6-dichloorfenol</v>
      </c>
      <c r="B141" s="5" t="str">
        <f>IF(ISNUMBER(F!E141)=FALSE,"--",IF(F!E141=0,"--",F!E141))</f>
        <v>--</v>
      </c>
      <c r="C141" s="5" t="str">
        <f>IF(B141="--","",F!F141)</f>
        <v/>
      </c>
      <c r="D141" s="5" t="str">
        <f>IF(ISNUMBER(F!G141)=FALSE,"--",IF(F!G141=0,"--",F!G141))</f>
        <v>--</v>
      </c>
      <c r="E141" s="5" t="str">
        <f>IF(D141="--","",F!H141)</f>
        <v/>
      </c>
      <c r="F141" s="5" t="str">
        <f>IF(ISNUMBER(F!I141)=FALSE,"--",IF(F!I141=0,"--",F!I141))</f>
        <v>--</v>
      </c>
      <c r="G141" s="5" t="str">
        <f>IF(F141="--","",F!J141)</f>
        <v/>
      </c>
      <c r="H141" s="5" t="str">
        <f>IF(ISNUMBER(F!K141)=FALSE,"--",IF(F!K141=0,"--",F!K141))</f>
        <v>--</v>
      </c>
      <c r="I141" s="5" t="str">
        <f>IF(H141="--","",F!L141)</f>
        <v/>
      </c>
      <c r="J141" s="5" t="str">
        <f>IF(ISNUMBER(F!M141)=FALSE,"--",IF(F!M141=0,"--",F!M141))</f>
        <v>--</v>
      </c>
      <c r="K141" s="5" t="str">
        <f>IF(J141="--","",F!N141)</f>
        <v/>
      </c>
      <c r="L141" s="5" t="str">
        <f>IF(ISNUMBER(F!O141)=FALSE,"--",IF(F!O141=0,"--",F!O141))</f>
        <v>--</v>
      </c>
      <c r="M141" s="5" t="str">
        <f>IF(L141="--","",F!P141)</f>
        <v/>
      </c>
      <c r="P141" s="4" t="str">
        <f>IFERROR(IF(AND(VLOOKUP(F!B141,E!$B$1:$AK$300,17,FALSE)&lt;&gt;1000000000,VLOOKUP(F!B141,E!$B$1:$AK$300,18,FALSE)&lt;&gt;1000000000),"toetsen",IF(AND(VLOOKUP(F!B141,E!$B$1:$AK$300,17,FALSE)=1000000000,VLOOKUP(F!B141,E!$B$1:$AK$300,18,FALSE)&lt;&gt;1000000000),"toetsen alleen sgw",IF(AND(VLOOKUP(F!B141,E!$B$1:$AK$300,17,FALSE)&lt;&gt;1000000000,VLOOKUP(F!B141,E!$B$1:$AK$300,18,FALSE)=1000000000),"toetsen alleen vw","niet toetsen"))),"")</f>
        <v/>
      </c>
      <c r="R141" s="4" t="str">
        <f>F!BJ141</f>
        <v/>
      </c>
      <c r="S141" s="4" t="str">
        <f>IF($P141="toetsen",toetsen(F!$B141,R141),IF($P141="toetsen alleen sgw",toetsen_alleen_SGW(F!$B141,R141),IF($P141="toetsen alleen vw",toetsen_alleen_vw(F!$B141,R141),"")))</f>
        <v/>
      </c>
      <c r="T141" s="4" t="str">
        <f>F!BM141</f>
        <v/>
      </c>
      <c r="U141" s="4" t="str">
        <f>IF($P141="toetsen",toetsen(F!$B141,T141),IF($P141="toetsen alleen sgw",toetsen_alleen_SGW(F!$B141,T141),IF($P141="toetsen alleen vw",toetsen_alleen_vw(F!$B141,T141),"")))</f>
        <v/>
      </c>
      <c r="V141" s="4" t="str">
        <f>F!BP141</f>
        <v/>
      </c>
      <c r="W141" s="4" t="str">
        <f>IF($P141="toetsen",toetsen(F!$B141,V141),IF($P141="toetsen alleen sgw",toetsen_alleen_SGW(F!$B141,V141),IF($P141="toetsen alleen vw",toetsen_alleen_vw(F!$B141,V141),"")))</f>
        <v/>
      </c>
      <c r="X141" s="4" t="str">
        <f>F!BS141</f>
        <v/>
      </c>
      <c r="Y141" s="4" t="str">
        <f>IF($P141="toetsen",toetsen(F!$B141,X141),IF($P141="toetsen alleen sgw",toetsen_alleen_SGW(F!$B141,X141),IF($P141="toetsen alleen vw",toetsen_alleen_vw(F!$B141,X141),"")))</f>
        <v/>
      </c>
      <c r="Z141" s="4" t="str">
        <f>F!BV141</f>
        <v/>
      </c>
      <c r="AA141" s="4" t="str">
        <f>IF($P141="toetsen",toetsen(F!$B141,Z141),IF($P141="toetsen alleen sgw",toetsen_alleen_SGW(F!$B141,Z141),IF($P141="toetsen alleen vw",toetsen_alleen_vw(F!$B141,Z141),"")))</f>
        <v/>
      </c>
      <c r="AB141" s="4" t="str">
        <f>F!BY141</f>
        <v/>
      </c>
      <c r="AC141" s="4" t="str">
        <f>IF($P141="toetsen",toetsen(F!$B141,AB141),IF($P141="toetsen alleen sgw",toetsen_alleen_SGW(F!$B141,AB141),IF($P141="toetsen alleen vw",toetsen_alleen_vw(F!$B141,AB141),"")))</f>
        <v/>
      </c>
      <c r="AD141" s="5"/>
      <c r="AE141" s="5" t="str">
        <f t="shared" si="60"/>
        <v>--</v>
      </c>
      <c r="AF141" s="5" t="str">
        <f t="shared" si="61"/>
        <v/>
      </c>
      <c r="AG141" s="5" t="str">
        <f t="shared" si="62"/>
        <v>--</v>
      </c>
      <c r="AH141" s="5" t="str">
        <f t="shared" si="63"/>
        <v/>
      </c>
      <c r="AI141" s="5" t="str">
        <f t="shared" si="64"/>
        <v>--</v>
      </c>
      <c r="AJ141" s="5" t="str">
        <f t="shared" si="65"/>
        <v/>
      </c>
      <c r="AK141" s="5" t="str">
        <f t="shared" si="66"/>
        <v>--</v>
      </c>
      <c r="AL141" s="5" t="str">
        <f t="shared" si="67"/>
        <v/>
      </c>
      <c r="AM141" s="5" t="str">
        <f t="shared" si="68"/>
        <v>--</v>
      </c>
      <c r="AN141" s="5" t="str">
        <f t="shared" si="69"/>
        <v/>
      </c>
      <c r="AO141" s="5" t="str">
        <f t="shared" si="70"/>
        <v>--</v>
      </c>
      <c r="AP141" s="5" t="str">
        <f t="shared" si="71"/>
        <v/>
      </c>
      <c r="AS141" s="5" t="str">
        <f t="shared" si="72"/>
        <v>--</v>
      </c>
      <c r="AT141" s="5" t="str">
        <f t="shared" si="73"/>
        <v/>
      </c>
      <c r="AU141" s="5" t="str">
        <f t="shared" si="74"/>
        <v/>
      </c>
      <c r="AV141" s="5" t="str">
        <f t="shared" si="75"/>
        <v>--</v>
      </c>
      <c r="AW141" s="5" t="str">
        <f t="shared" si="76"/>
        <v/>
      </c>
      <c r="AX141" s="5" t="str">
        <f t="shared" si="77"/>
        <v/>
      </c>
      <c r="AY141" s="5" t="str">
        <f t="shared" si="78"/>
        <v>--</v>
      </c>
      <c r="AZ141" s="5" t="str">
        <f t="shared" si="79"/>
        <v/>
      </c>
      <c r="BA141" s="5" t="str">
        <f t="shared" si="80"/>
        <v/>
      </c>
      <c r="BB141" s="5" t="str">
        <f t="shared" si="81"/>
        <v>--</v>
      </c>
      <c r="BC141" s="5" t="str">
        <f t="shared" si="82"/>
        <v/>
      </c>
      <c r="BD141" s="5" t="str">
        <f t="shared" si="83"/>
        <v/>
      </c>
      <c r="BE141" s="5" t="str">
        <f t="shared" si="84"/>
        <v>--</v>
      </c>
      <c r="BF141" s="5" t="str">
        <f t="shared" si="85"/>
        <v/>
      </c>
      <c r="BG141" s="5" t="str">
        <f t="shared" si="86"/>
        <v/>
      </c>
      <c r="BH141" s="5" t="str">
        <f t="shared" si="87"/>
        <v>--</v>
      </c>
      <c r="BI141" s="5" t="str">
        <f t="shared" si="88"/>
        <v/>
      </c>
      <c r="BJ141" s="5" t="str">
        <f t="shared" si="89"/>
        <v/>
      </c>
    </row>
    <row r="142" spans="1:62" x14ac:dyDescent="0.2">
      <c r="A142" s="4" t="str">
        <f>F!A142</f>
        <v>3,4-dichloorfenol</v>
      </c>
      <c r="B142" s="5" t="str">
        <f>IF(ISNUMBER(F!E142)=FALSE,"--",IF(F!E142=0,"--",F!E142))</f>
        <v>--</v>
      </c>
      <c r="C142" s="5" t="str">
        <f>IF(B142="--","",F!F142)</f>
        <v/>
      </c>
      <c r="D142" s="5" t="str">
        <f>IF(ISNUMBER(F!G142)=FALSE,"--",IF(F!G142=0,"--",F!G142))</f>
        <v>--</v>
      </c>
      <c r="E142" s="5" t="str">
        <f>IF(D142="--","",F!H142)</f>
        <v/>
      </c>
      <c r="F142" s="5" t="str">
        <f>IF(ISNUMBER(F!I142)=FALSE,"--",IF(F!I142=0,"--",F!I142))</f>
        <v>--</v>
      </c>
      <c r="G142" s="5" t="str">
        <f>IF(F142="--","",F!J142)</f>
        <v/>
      </c>
      <c r="H142" s="5" t="str">
        <f>IF(ISNUMBER(F!K142)=FALSE,"--",IF(F!K142=0,"--",F!K142))</f>
        <v>--</v>
      </c>
      <c r="I142" s="5" t="str">
        <f>IF(H142="--","",F!L142)</f>
        <v/>
      </c>
      <c r="J142" s="5" t="str">
        <f>IF(ISNUMBER(F!M142)=FALSE,"--",IF(F!M142=0,"--",F!M142))</f>
        <v>--</v>
      </c>
      <c r="K142" s="5" t="str">
        <f>IF(J142="--","",F!N142)</f>
        <v/>
      </c>
      <c r="L142" s="5" t="str">
        <f>IF(ISNUMBER(F!O142)=FALSE,"--",IF(F!O142=0,"--",F!O142))</f>
        <v>--</v>
      </c>
      <c r="M142" s="5" t="str">
        <f>IF(L142="--","",F!P142)</f>
        <v/>
      </c>
      <c r="P142" s="4" t="str">
        <f>IFERROR(IF(AND(VLOOKUP(F!B142,E!$B$1:$AK$300,17,FALSE)&lt;&gt;1000000000,VLOOKUP(F!B142,E!$B$1:$AK$300,18,FALSE)&lt;&gt;1000000000),"toetsen",IF(AND(VLOOKUP(F!B142,E!$B$1:$AK$300,17,FALSE)=1000000000,VLOOKUP(F!B142,E!$B$1:$AK$300,18,FALSE)&lt;&gt;1000000000),"toetsen alleen sgw",IF(AND(VLOOKUP(F!B142,E!$B$1:$AK$300,17,FALSE)&lt;&gt;1000000000,VLOOKUP(F!B142,E!$B$1:$AK$300,18,FALSE)=1000000000),"toetsen alleen vw","niet toetsen"))),"")</f>
        <v/>
      </c>
      <c r="R142" s="4" t="str">
        <f>F!BJ142</f>
        <v/>
      </c>
      <c r="S142" s="4" t="str">
        <f>IF($P142="toetsen",toetsen(F!$B142,R142),IF($P142="toetsen alleen sgw",toetsen_alleen_SGW(F!$B142,R142),IF($P142="toetsen alleen vw",toetsen_alleen_vw(F!$B142,R142),"")))</f>
        <v/>
      </c>
      <c r="T142" s="4" t="str">
        <f>F!BM142</f>
        <v/>
      </c>
      <c r="U142" s="4" t="str">
        <f>IF($P142="toetsen",toetsen(F!$B142,T142),IF($P142="toetsen alleen sgw",toetsen_alleen_SGW(F!$B142,T142),IF($P142="toetsen alleen vw",toetsen_alleen_vw(F!$B142,T142),"")))</f>
        <v/>
      </c>
      <c r="V142" s="4" t="str">
        <f>F!BP142</f>
        <v/>
      </c>
      <c r="W142" s="4" t="str">
        <f>IF($P142="toetsen",toetsen(F!$B142,V142),IF($P142="toetsen alleen sgw",toetsen_alleen_SGW(F!$B142,V142),IF($P142="toetsen alleen vw",toetsen_alleen_vw(F!$B142,V142),"")))</f>
        <v/>
      </c>
      <c r="X142" s="4" t="str">
        <f>F!BS142</f>
        <v/>
      </c>
      <c r="Y142" s="4" t="str">
        <f>IF($P142="toetsen",toetsen(F!$B142,X142),IF($P142="toetsen alleen sgw",toetsen_alleen_SGW(F!$B142,X142),IF($P142="toetsen alleen vw",toetsen_alleen_vw(F!$B142,X142),"")))</f>
        <v/>
      </c>
      <c r="Z142" s="4" t="str">
        <f>F!BV142</f>
        <v/>
      </c>
      <c r="AA142" s="4" t="str">
        <f>IF($P142="toetsen",toetsen(F!$B142,Z142),IF($P142="toetsen alleen sgw",toetsen_alleen_SGW(F!$B142,Z142),IF($P142="toetsen alleen vw",toetsen_alleen_vw(F!$B142,Z142),"")))</f>
        <v/>
      </c>
      <c r="AB142" s="4" t="str">
        <f>F!BY142</f>
        <v/>
      </c>
      <c r="AC142" s="4" t="str">
        <f>IF($P142="toetsen",toetsen(F!$B142,AB142),IF($P142="toetsen alleen sgw",toetsen_alleen_SGW(F!$B142,AB142),IF($P142="toetsen alleen vw",toetsen_alleen_vw(F!$B142,AB142),"")))</f>
        <v/>
      </c>
      <c r="AD142" s="5"/>
      <c r="AE142" s="5" t="str">
        <f t="shared" si="60"/>
        <v>--</v>
      </c>
      <c r="AF142" s="5" t="str">
        <f t="shared" si="61"/>
        <v/>
      </c>
      <c r="AG142" s="5" t="str">
        <f t="shared" si="62"/>
        <v>--</v>
      </c>
      <c r="AH142" s="5" t="str">
        <f t="shared" si="63"/>
        <v/>
      </c>
      <c r="AI142" s="5" t="str">
        <f t="shared" si="64"/>
        <v>--</v>
      </c>
      <c r="AJ142" s="5" t="str">
        <f t="shared" si="65"/>
        <v/>
      </c>
      <c r="AK142" s="5" t="str">
        <f t="shared" si="66"/>
        <v>--</v>
      </c>
      <c r="AL142" s="5" t="str">
        <f t="shared" si="67"/>
        <v/>
      </c>
      <c r="AM142" s="5" t="str">
        <f t="shared" si="68"/>
        <v>--</v>
      </c>
      <c r="AN142" s="5" t="str">
        <f t="shared" si="69"/>
        <v/>
      </c>
      <c r="AO142" s="5" t="str">
        <f t="shared" si="70"/>
        <v>--</v>
      </c>
      <c r="AP142" s="5" t="str">
        <f t="shared" si="71"/>
        <v/>
      </c>
      <c r="AS142" s="5" t="str">
        <f t="shared" si="72"/>
        <v>--</v>
      </c>
      <c r="AT142" s="5" t="str">
        <f t="shared" si="73"/>
        <v/>
      </c>
      <c r="AU142" s="5" t="str">
        <f t="shared" si="74"/>
        <v/>
      </c>
      <c r="AV142" s="5" t="str">
        <f t="shared" si="75"/>
        <v>--</v>
      </c>
      <c r="AW142" s="5" t="str">
        <f t="shared" si="76"/>
        <v/>
      </c>
      <c r="AX142" s="5" t="str">
        <f t="shared" si="77"/>
        <v/>
      </c>
      <c r="AY142" s="5" t="str">
        <f t="shared" si="78"/>
        <v>--</v>
      </c>
      <c r="AZ142" s="5" t="str">
        <f t="shared" si="79"/>
        <v/>
      </c>
      <c r="BA142" s="5" t="str">
        <f t="shared" si="80"/>
        <v/>
      </c>
      <c r="BB142" s="5" t="str">
        <f t="shared" si="81"/>
        <v>--</v>
      </c>
      <c r="BC142" s="5" t="str">
        <f t="shared" si="82"/>
        <v/>
      </c>
      <c r="BD142" s="5" t="str">
        <f t="shared" si="83"/>
        <v/>
      </c>
      <c r="BE142" s="5" t="str">
        <f t="shared" si="84"/>
        <v>--</v>
      </c>
      <c r="BF142" s="5" t="str">
        <f t="shared" si="85"/>
        <v/>
      </c>
      <c r="BG142" s="5" t="str">
        <f t="shared" si="86"/>
        <v/>
      </c>
      <c r="BH142" s="5" t="str">
        <f t="shared" si="87"/>
        <v>--</v>
      </c>
      <c r="BI142" s="5" t="str">
        <f t="shared" si="88"/>
        <v/>
      </c>
      <c r="BJ142" s="5" t="str">
        <f t="shared" si="89"/>
        <v/>
      </c>
    </row>
    <row r="143" spans="1:62" x14ac:dyDescent="0.2">
      <c r="A143" s="4" t="str">
        <f>F!A143</f>
        <v>3,5-dichloorfenol</v>
      </c>
      <c r="B143" s="5" t="str">
        <f>IF(ISNUMBER(F!E143)=FALSE,"--",IF(F!E143=0,"--",F!E143))</f>
        <v>--</v>
      </c>
      <c r="C143" s="5" t="str">
        <f>IF(B143="--","",F!F143)</f>
        <v/>
      </c>
      <c r="D143" s="5" t="str">
        <f>IF(ISNUMBER(F!G143)=FALSE,"--",IF(F!G143=0,"--",F!G143))</f>
        <v>--</v>
      </c>
      <c r="E143" s="5" t="str">
        <f>IF(D143="--","",F!H143)</f>
        <v/>
      </c>
      <c r="F143" s="5" t="str">
        <f>IF(ISNUMBER(F!I143)=FALSE,"--",IF(F!I143=0,"--",F!I143))</f>
        <v>--</v>
      </c>
      <c r="G143" s="5" t="str">
        <f>IF(F143="--","",F!J143)</f>
        <v/>
      </c>
      <c r="H143" s="5" t="str">
        <f>IF(ISNUMBER(F!K143)=FALSE,"--",IF(F!K143=0,"--",F!K143))</f>
        <v>--</v>
      </c>
      <c r="I143" s="5" t="str">
        <f>IF(H143="--","",F!L143)</f>
        <v/>
      </c>
      <c r="J143" s="5" t="str">
        <f>IF(ISNUMBER(F!M143)=FALSE,"--",IF(F!M143=0,"--",F!M143))</f>
        <v>--</v>
      </c>
      <c r="K143" s="5" t="str">
        <f>IF(J143="--","",F!N143)</f>
        <v/>
      </c>
      <c r="L143" s="5" t="str">
        <f>IF(ISNUMBER(F!O143)=FALSE,"--",IF(F!O143=0,"--",F!O143))</f>
        <v>--</v>
      </c>
      <c r="M143" s="5" t="str">
        <f>IF(L143="--","",F!P143)</f>
        <v/>
      </c>
      <c r="P143" s="4" t="str">
        <f>IFERROR(IF(AND(VLOOKUP(F!B143,E!$B$1:$AK$300,17,FALSE)&lt;&gt;1000000000,VLOOKUP(F!B143,E!$B$1:$AK$300,18,FALSE)&lt;&gt;1000000000),"toetsen",IF(AND(VLOOKUP(F!B143,E!$B$1:$AK$300,17,FALSE)=1000000000,VLOOKUP(F!B143,E!$B$1:$AK$300,18,FALSE)&lt;&gt;1000000000),"toetsen alleen sgw",IF(AND(VLOOKUP(F!B143,E!$B$1:$AK$300,17,FALSE)&lt;&gt;1000000000,VLOOKUP(F!B143,E!$B$1:$AK$300,18,FALSE)=1000000000),"toetsen alleen vw","niet toetsen"))),"")</f>
        <v/>
      </c>
      <c r="R143" s="4" t="str">
        <f>F!BJ143</f>
        <v/>
      </c>
      <c r="S143" s="4" t="str">
        <f>IF($P143="toetsen",toetsen(F!$B143,R143),IF($P143="toetsen alleen sgw",toetsen_alleen_SGW(F!$B143,R143),IF($P143="toetsen alleen vw",toetsen_alleen_vw(F!$B143,R143),"")))</f>
        <v/>
      </c>
      <c r="T143" s="4" t="str">
        <f>F!BM143</f>
        <v/>
      </c>
      <c r="U143" s="4" t="str">
        <f>IF($P143="toetsen",toetsen(F!$B143,T143),IF($P143="toetsen alleen sgw",toetsen_alleen_SGW(F!$B143,T143),IF($P143="toetsen alleen vw",toetsen_alleen_vw(F!$B143,T143),"")))</f>
        <v/>
      </c>
      <c r="V143" s="4" t="str">
        <f>F!BP143</f>
        <v/>
      </c>
      <c r="W143" s="4" t="str">
        <f>IF($P143="toetsen",toetsen(F!$B143,V143),IF($P143="toetsen alleen sgw",toetsen_alleen_SGW(F!$B143,V143),IF($P143="toetsen alleen vw",toetsen_alleen_vw(F!$B143,V143),"")))</f>
        <v/>
      </c>
      <c r="X143" s="4" t="str">
        <f>F!BS143</f>
        <v/>
      </c>
      <c r="Y143" s="4" t="str">
        <f>IF($P143="toetsen",toetsen(F!$B143,X143),IF($P143="toetsen alleen sgw",toetsen_alleen_SGW(F!$B143,X143),IF($P143="toetsen alleen vw",toetsen_alleen_vw(F!$B143,X143),"")))</f>
        <v/>
      </c>
      <c r="Z143" s="4" t="str">
        <f>F!BV143</f>
        <v/>
      </c>
      <c r="AA143" s="4" t="str">
        <f>IF($P143="toetsen",toetsen(F!$B143,Z143),IF($P143="toetsen alleen sgw",toetsen_alleen_SGW(F!$B143,Z143),IF($P143="toetsen alleen vw",toetsen_alleen_vw(F!$B143,Z143),"")))</f>
        <v/>
      </c>
      <c r="AB143" s="4" t="str">
        <f>F!BY143</f>
        <v/>
      </c>
      <c r="AC143" s="4" t="str">
        <f>IF($P143="toetsen",toetsen(F!$B143,AB143),IF($P143="toetsen alleen sgw",toetsen_alleen_SGW(F!$B143,AB143),IF($P143="toetsen alleen vw",toetsen_alleen_vw(F!$B143,AB143),"")))</f>
        <v/>
      </c>
      <c r="AD143" s="5"/>
      <c r="AE143" s="5" t="str">
        <f t="shared" si="60"/>
        <v>--</v>
      </c>
      <c r="AF143" s="5" t="str">
        <f t="shared" si="61"/>
        <v/>
      </c>
      <c r="AG143" s="5" t="str">
        <f t="shared" si="62"/>
        <v>--</v>
      </c>
      <c r="AH143" s="5" t="str">
        <f t="shared" si="63"/>
        <v/>
      </c>
      <c r="AI143" s="5" t="str">
        <f t="shared" si="64"/>
        <v>--</v>
      </c>
      <c r="AJ143" s="5" t="str">
        <f t="shared" si="65"/>
        <v/>
      </c>
      <c r="AK143" s="5" t="str">
        <f t="shared" si="66"/>
        <v>--</v>
      </c>
      <c r="AL143" s="5" t="str">
        <f t="shared" si="67"/>
        <v/>
      </c>
      <c r="AM143" s="5" t="str">
        <f t="shared" si="68"/>
        <v>--</v>
      </c>
      <c r="AN143" s="5" t="str">
        <f t="shared" si="69"/>
        <v/>
      </c>
      <c r="AO143" s="5" t="str">
        <f t="shared" si="70"/>
        <v>--</v>
      </c>
      <c r="AP143" s="5" t="str">
        <f t="shared" si="71"/>
        <v/>
      </c>
      <c r="AS143" s="5" t="str">
        <f t="shared" si="72"/>
        <v>--</v>
      </c>
      <c r="AT143" s="5" t="str">
        <f t="shared" si="73"/>
        <v/>
      </c>
      <c r="AU143" s="5" t="str">
        <f t="shared" si="74"/>
        <v/>
      </c>
      <c r="AV143" s="5" t="str">
        <f t="shared" si="75"/>
        <v>--</v>
      </c>
      <c r="AW143" s="5" t="str">
        <f t="shared" si="76"/>
        <v/>
      </c>
      <c r="AX143" s="5" t="str">
        <f t="shared" si="77"/>
        <v/>
      </c>
      <c r="AY143" s="5" t="str">
        <f t="shared" si="78"/>
        <v>--</v>
      </c>
      <c r="AZ143" s="5" t="str">
        <f t="shared" si="79"/>
        <v/>
      </c>
      <c r="BA143" s="5" t="str">
        <f t="shared" si="80"/>
        <v/>
      </c>
      <c r="BB143" s="5" t="str">
        <f t="shared" si="81"/>
        <v>--</v>
      </c>
      <c r="BC143" s="5" t="str">
        <f t="shared" si="82"/>
        <v/>
      </c>
      <c r="BD143" s="5" t="str">
        <f t="shared" si="83"/>
        <v/>
      </c>
      <c r="BE143" s="5" t="str">
        <f t="shared" si="84"/>
        <v>--</v>
      </c>
      <c r="BF143" s="5" t="str">
        <f t="shared" si="85"/>
        <v/>
      </c>
      <c r="BG143" s="5" t="str">
        <f t="shared" si="86"/>
        <v/>
      </c>
      <c r="BH143" s="5" t="str">
        <f t="shared" si="87"/>
        <v>--</v>
      </c>
      <c r="BI143" s="5" t="str">
        <f t="shared" si="88"/>
        <v/>
      </c>
      <c r="BJ143" s="5" t="str">
        <f t="shared" si="89"/>
        <v/>
      </c>
    </row>
    <row r="144" spans="1:62" x14ac:dyDescent="0.2">
      <c r="A144" s="4" t="str">
        <f>F!A144</f>
        <v>Dichloorfenolen (som)</v>
      </c>
      <c r="B144" s="5" t="str">
        <f>IF(ISNUMBER(F!E144)=FALSE,"--",IF(F!E144=0,"--",F!E144))</f>
        <v>--</v>
      </c>
      <c r="C144" s="5" t="str">
        <f>IF(B144="--","",F!F144)</f>
        <v/>
      </c>
      <c r="D144" s="5" t="str">
        <f>IF(ISNUMBER(F!G144)=FALSE,"--",IF(F!G144=0,"--",F!G144))</f>
        <v>--</v>
      </c>
      <c r="E144" s="5" t="str">
        <f>IF(D144="--","",F!H144)</f>
        <v/>
      </c>
      <c r="F144" s="5" t="str">
        <f>IF(ISNUMBER(F!I144)=FALSE,"--",IF(F!I144=0,"--",F!I144))</f>
        <v>--</v>
      </c>
      <c r="G144" s="5" t="str">
        <f>IF(F144="--","",F!J144)</f>
        <v/>
      </c>
      <c r="H144" s="5" t="str">
        <f>IF(ISNUMBER(F!K144)=FALSE,"--",IF(F!K144=0,"--",F!K144))</f>
        <v>--</v>
      </c>
      <c r="I144" s="5" t="str">
        <f>IF(H144="--","",F!L144)</f>
        <v/>
      </c>
      <c r="J144" s="5" t="str">
        <f>IF(ISNUMBER(F!M144)=FALSE,"--",IF(F!M144=0,"--",F!M144))</f>
        <v>--</v>
      </c>
      <c r="K144" s="5" t="str">
        <f>IF(J144="--","",F!N144)</f>
        <v/>
      </c>
      <c r="L144" s="5" t="str">
        <f>IF(ISNUMBER(F!O144)=FALSE,"--",IF(F!O144=0,"--",F!O144))</f>
        <v>--</v>
      </c>
      <c r="M144" s="5" t="str">
        <f>IF(L144="--","",F!P144)</f>
        <v/>
      </c>
      <c r="O144" s="13"/>
      <c r="P144" s="4" t="str">
        <f>IFERROR(IF(AND(VLOOKUP(F!B144,E!$B$1:$AK$300,17,FALSE)&lt;&gt;1000000000,VLOOKUP(F!B144,E!$B$1:$AK$300,18,FALSE)&lt;&gt;1000000000),"toetsen",IF(AND(VLOOKUP(F!B144,E!$B$1:$AK$300,17,FALSE)=1000000000,VLOOKUP(F!B144,E!$B$1:$AK$300,18,FALSE)&lt;&gt;1000000000),"toetsen alleen sgw",IF(AND(VLOOKUP(F!B144,E!$B$1:$AK$300,17,FALSE)&lt;&gt;1000000000,VLOOKUP(F!B144,E!$B$1:$AK$300,18,FALSE)=1000000000),"toetsen alleen vw","niet toetsen"))),"")</f>
        <v>toetsen alleen sgw</v>
      </c>
      <c r="R144" s="4">
        <f>F!BJ144</f>
        <v>-1</v>
      </c>
      <c r="S144" s="4" t="str">
        <f>IF($P144="toetsen",toetsen(F!$B144,R144),IF($P144="toetsen alleen sgw",toetsen_alleen_SGW(F!$B144,R144),IF($P144="toetsen alleen vw",toetsen_alleen_vw(F!$B144,R144),"")))</f>
        <v>-</v>
      </c>
      <c r="T144" s="4">
        <f>F!BM144</f>
        <v>-1</v>
      </c>
      <c r="U144" s="4" t="str">
        <f>IF($P144="toetsen",toetsen(F!$B144,T144),IF($P144="toetsen alleen sgw",toetsen_alleen_SGW(F!$B144,T144),IF($P144="toetsen alleen vw",toetsen_alleen_vw(F!$B144,T144),"")))</f>
        <v>-</v>
      </c>
      <c r="V144" s="4">
        <f>F!BP144</f>
        <v>-1</v>
      </c>
      <c r="W144" s="4" t="str">
        <f>IF($P144="toetsen",toetsen(F!$B144,V144),IF($P144="toetsen alleen sgw",toetsen_alleen_SGW(F!$B144,V144),IF($P144="toetsen alleen vw",toetsen_alleen_vw(F!$B144,V144),"")))</f>
        <v>-</v>
      </c>
      <c r="X144" s="4">
        <f>F!BS144</f>
        <v>-1</v>
      </c>
      <c r="Y144" s="4" t="str">
        <f>IF($P144="toetsen",toetsen(F!$B144,X144),IF($P144="toetsen alleen sgw",toetsen_alleen_SGW(F!$B144,X144),IF($P144="toetsen alleen vw",toetsen_alleen_vw(F!$B144,X144),"")))</f>
        <v>-</v>
      </c>
      <c r="Z144" s="4">
        <f>F!BV144</f>
        <v>-1</v>
      </c>
      <c r="AA144" s="4" t="str">
        <f>IF($P144="toetsen",toetsen(F!$B144,Z144),IF($P144="toetsen alleen sgw",toetsen_alleen_SGW(F!$B144,Z144),IF($P144="toetsen alleen vw",toetsen_alleen_vw(F!$B144,Z144),"")))</f>
        <v>-</v>
      </c>
      <c r="AB144" s="4">
        <f>F!BY144</f>
        <v>-1</v>
      </c>
      <c r="AC144" s="4" t="str">
        <f>IF($P144="toetsen",toetsen(F!$B144,AB144),IF($P144="toetsen alleen sgw",toetsen_alleen_SGW(F!$B144,AB144),IF($P144="toetsen alleen vw",toetsen_alleen_vw(F!$B144,AB144),"")))</f>
        <v>-</v>
      </c>
      <c r="AD144" s="5"/>
      <c r="AE144" s="5" t="str">
        <f t="shared" si="60"/>
        <v>--</v>
      </c>
      <c r="AF144" s="5" t="str">
        <f t="shared" si="61"/>
        <v/>
      </c>
      <c r="AG144" s="5" t="str">
        <f t="shared" si="62"/>
        <v>--</v>
      </c>
      <c r="AH144" s="5" t="str">
        <f t="shared" si="63"/>
        <v/>
      </c>
      <c r="AI144" s="5" t="str">
        <f t="shared" si="64"/>
        <v>--</v>
      </c>
      <c r="AJ144" s="5" t="str">
        <f t="shared" si="65"/>
        <v/>
      </c>
      <c r="AK144" s="5" t="str">
        <f t="shared" si="66"/>
        <v>--</v>
      </c>
      <c r="AL144" s="5" t="str">
        <f t="shared" si="67"/>
        <v/>
      </c>
      <c r="AM144" s="5" t="str">
        <f t="shared" si="68"/>
        <v>--</v>
      </c>
      <c r="AN144" s="5" t="str">
        <f t="shared" si="69"/>
        <v/>
      </c>
      <c r="AO144" s="5" t="str">
        <f t="shared" si="70"/>
        <v>--</v>
      </c>
      <c r="AP144" s="5" t="str">
        <f t="shared" si="71"/>
        <v/>
      </c>
      <c r="AS144" s="5" t="str">
        <f t="shared" si="72"/>
        <v>--</v>
      </c>
      <c r="AT144" s="5" t="str">
        <f t="shared" si="73"/>
        <v/>
      </c>
      <c r="AU144" s="5" t="str">
        <f t="shared" si="74"/>
        <v/>
      </c>
      <c r="AV144" s="5" t="str">
        <f t="shared" si="75"/>
        <v>--</v>
      </c>
      <c r="AW144" s="5" t="str">
        <f t="shared" si="76"/>
        <v/>
      </c>
      <c r="AX144" s="5" t="str">
        <f t="shared" si="77"/>
        <v/>
      </c>
      <c r="AY144" s="5" t="str">
        <f t="shared" si="78"/>
        <v>--</v>
      </c>
      <c r="AZ144" s="5" t="str">
        <f t="shared" si="79"/>
        <v/>
      </c>
      <c r="BA144" s="5" t="str">
        <f t="shared" si="80"/>
        <v/>
      </c>
      <c r="BB144" s="5" t="str">
        <f t="shared" si="81"/>
        <v>--</v>
      </c>
      <c r="BC144" s="5" t="str">
        <f t="shared" si="82"/>
        <v/>
      </c>
      <c r="BD144" s="5" t="str">
        <f t="shared" si="83"/>
        <v/>
      </c>
      <c r="BE144" s="5" t="str">
        <f t="shared" si="84"/>
        <v>--</v>
      </c>
      <c r="BF144" s="5" t="str">
        <f t="shared" si="85"/>
        <v/>
      </c>
      <c r="BG144" s="5" t="str">
        <f t="shared" si="86"/>
        <v/>
      </c>
      <c r="BH144" s="5" t="str">
        <f t="shared" si="87"/>
        <v>--</v>
      </c>
      <c r="BI144" s="5" t="str">
        <f t="shared" si="88"/>
        <v/>
      </c>
      <c r="BJ144" s="5" t="str">
        <f t="shared" si="89"/>
        <v/>
      </c>
    </row>
    <row r="145" spans="1:62" x14ac:dyDescent="0.2">
      <c r="A145" s="4" t="str">
        <f>F!A145</f>
        <v>2,3,4,5-tetrachloorfenol</v>
      </c>
      <c r="B145" s="5" t="str">
        <f>IF(ISNUMBER(F!E145)=FALSE,"--",IF(F!E145=0,"--",F!E145))</f>
        <v>--</v>
      </c>
      <c r="C145" s="5" t="str">
        <f>IF(B145="--","",F!F145)</f>
        <v/>
      </c>
      <c r="D145" s="5" t="str">
        <f>IF(ISNUMBER(F!G145)=FALSE,"--",IF(F!G145=0,"--",F!G145))</f>
        <v>--</v>
      </c>
      <c r="E145" s="5" t="str">
        <f>IF(D145="--","",F!H145)</f>
        <v/>
      </c>
      <c r="F145" s="5" t="str">
        <f>IF(ISNUMBER(F!I145)=FALSE,"--",IF(F!I145=0,"--",F!I145))</f>
        <v>--</v>
      </c>
      <c r="G145" s="5" t="str">
        <f>IF(F145="--","",F!J145)</f>
        <v/>
      </c>
      <c r="H145" s="5" t="str">
        <f>IF(ISNUMBER(F!K145)=FALSE,"--",IF(F!K145=0,"--",F!K145))</f>
        <v>--</v>
      </c>
      <c r="I145" s="5" t="str">
        <f>IF(H145="--","",F!L145)</f>
        <v/>
      </c>
      <c r="J145" s="5" t="str">
        <f>IF(ISNUMBER(F!M145)=FALSE,"--",IF(F!M145=0,"--",F!M145))</f>
        <v>--</v>
      </c>
      <c r="K145" s="5" t="str">
        <f>IF(J145="--","",F!N145)</f>
        <v/>
      </c>
      <c r="L145" s="5" t="str">
        <f>IF(ISNUMBER(F!O145)=FALSE,"--",IF(F!O145=0,"--",F!O145))</f>
        <v>--</v>
      </c>
      <c r="M145" s="5" t="str">
        <f>IF(L145="--","",F!P145)</f>
        <v/>
      </c>
      <c r="P145" s="4" t="str">
        <f>IFERROR(IF(AND(VLOOKUP(F!B145,E!$B$1:$AK$300,17,FALSE)&lt;&gt;1000000000,VLOOKUP(F!B145,E!$B$1:$AK$300,18,FALSE)&lt;&gt;1000000000),"toetsen",IF(AND(VLOOKUP(F!B145,E!$B$1:$AK$300,17,FALSE)=1000000000,VLOOKUP(F!B145,E!$B$1:$AK$300,18,FALSE)&lt;&gt;1000000000),"toetsen alleen sgw",IF(AND(VLOOKUP(F!B145,E!$B$1:$AK$300,17,FALSE)&lt;&gt;1000000000,VLOOKUP(F!B145,E!$B$1:$AK$300,18,FALSE)=1000000000),"toetsen alleen vw","niet toetsen"))),"")</f>
        <v/>
      </c>
      <c r="R145" s="4" t="str">
        <f>F!BJ145</f>
        <v/>
      </c>
      <c r="S145" s="4" t="str">
        <f>IF($P145="toetsen",toetsen(F!$B145,R145),IF($P145="toetsen alleen sgw",toetsen_alleen_SGW(F!$B145,R145),IF($P145="toetsen alleen vw",toetsen_alleen_vw(F!$B145,R145),"")))</f>
        <v/>
      </c>
      <c r="T145" s="4" t="str">
        <f>F!BM145</f>
        <v/>
      </c>
      <c r="U145" s="4" t="str">
        <f>IF($P145="toetsen",toetsen(F!$B145,T145),IF($P145="toetsen alleen sgw",toetsen_alleen_SGW(F!$B145,T145),IF($P145="toetsen alleen vw",toetsen_alleen_vw(F!$B145,T145),"")))</f>
        <v/>
      </c>
      <c r="V145" s="4" t="str">
        <f>F!BP145</f>
        <v/>
      </c>
      <c r="W145" s="4" t="str">
        <f>IF($P145="toetsen",toetsen(F!$B145,V145),IF($P145="toetsen alleen sgw",toetsen_alleen_SGW(F!$B145,V145),IF($P145="toetsen alleen vw",toetsen_alleen_vw(F!$B145,V145),"")))</f>
        <v/>
      </c>
      <c r="X145" s="4" t="str">
        <f>F!BS145</f>
        <v/>
      </c>
      <c r="Y145" s="4" t="str">
        <f>IF($P145="toetsen",toetsen(F!$B145,X145),IF($P145="toetsen alleen sgw",toetsen_alleen_SGW(F!$B145,X145),IF($P145="toetsen alleen vw",toetsen_alleen_vw(F!$B145,X145),"")))</f>
        <v/>
      </c>
      <c r="Z145" s="4" t="str">
        <f>F!BV145</f>
        <v/>
      </c>
      <c r="AA145" s="4" t="str">
        <f>IF($P145="toetsen",toetsen(F!$B145,Z145),IF($P145="toetsen alleen sgw",toetsen_alleen_SGW(F!$B145,Z145),IF($P145="toetsen alleen vw",toetsen_alleen_vw(F!$B145,Z145),"")))</f>
        <v/>
      </c>
      <c r="AB145" s="4" t="str">
        <f>F!BY145</f>
        <v/>
      </c>
      <c r="AC145" s="4" t="str">
        <f>IF($P145="toetsen",toetsen(F!$B145,AB145),IF($P145="toetsen alleen sgw",toetsen_alleen_SGW(F!$B145,AB145),IF($P145="toetsen alleen vw",toetsen_alleen_vw(F!$B145,AB145),"")))</f>
        <v/>
      </c>
      <c r="AD145" s="5"/>
      <c r="AE145" s="5" t="str">
        <f t="shared" si="60"/>
        <v>--</v>
      </c>
      <c r="AF145" s="5" t="str">
        <f t="shared" si="61"/>
        <v/>
      </c>
      <c r="AG145" s="5" t="str">
        <f t="shared" si="62"/>
        <v>--</v>
      </c>
      <c r="AH145" s="5" t="str">
        <f t="shared" si="63"/>
        <v/>
      </c>
      <c r="AI145" s="5" t="str">
        <f t="shared" si="64"/>
        <v>--</v>
      </c>
      <c r="AJ145" s="5" t="str">
        <f t="shared" si="65"/>
        <v/>
      </c>
      <c r="AK145" s="5" t="str">
        <f t="shared" si="66"/>
        <v>--</v>
      </c>
      <c r="AL145" s="5" t="str">
        <f t="shared" si="67"/>
        <v/>
      </c>
      <c r="AM145" s="5" t="str">
        <f t="shared" si="68"/>
        <v>--</v>
      </c>
      <c r="AN145" s="5" t="str">
        <f t="shared" si="69"/>
        <v/>
      </c>
      <c r="AO145" s="5" t="str">
        <f t="shared" si="70"/>
        <v>--</v>
      </c>
      <c r="AP145" s="5" t="str">
        <f t="shared" si="71"/>
        <v/>
      </c>
      <c r="AS145" s="5" t="str">
        <f t="shared" si="72"/>
        <v>--</v>
      </c>
      <c r="AT145" s="5" t="str">
        <f t="shared" si="73"/>
        <v/>
      </c>
      <c r="AU145" s="5" t="str">
        <f t="shared" si="74"/>
        <v/>
      </c>
      <c r="AV145" s="5" t="str">
        <f t="shared" si="75"/>
        <v>--</v>
      </c>
      <c r="AW145" s="5" t="str">
        <f t="shared" si="76"/>
        <v/>
      </c>
      <c r="AX145" s="5" t="str">
        <f t="shared" si="77"/>
        <v/>
      </c>
      <c r="AY145" s="5" t="str">
        <f t="shared" si="78"/>
        <v>--</v>
      </c>
      <c r="AZ145" s="5" t="str">
        <f t="shared" si="79"/>
        <v/>
      </c>
      <c r="BA145" s="5" t="str">
        <f t="shared" si="80"/>
        <v/>
      </c>
      <c r="BB145" s="5" t="str">
        <f t="shared" si="81"/>
        <v>--</v>
      </c>
      <c r="BC145" s="5" t="str">
        <f t="shared" si="82"/>
        <v/>
      </c>
      <c r="BD145" s="5" t="str">
        <f t="shared" si="83"/>
        <v/>
      </c>
      <c r="BE145" s="5" t="str">
        <f t="shared" si="84"/>
        <v>--</v>
      </c>
      <c r="BF145" s="5" t="str">
        <f t="shared" si="85"/>
        <v/>
      </c>
      <c r="BG145" s="5" t="str">
        <f t="shared" si="86"/>
        <v/>
      </c>
      <c r="BH145" s="5" t="str">
        <f t="shared" si="87"/>
        <v>--</v>
      </c>
      <c r="BI145" s="5" t="str">
        <f t="shared" si="88"/>
        <v/>
      </c>
      <c r="BJ145" s="5" t="str">
        <f t="shared" si="89"/>
        <v/>
      </c>
    </row>
    <row r="146" spans="1:62" x14ac:dyDescent="0.2">
      <c r="A146" s="4" t="str">
        <f>F!A146</f>
        <v>2,3,4,6-tetrachloorfenol</v>
      </c>
      <c r="B146" s="5" t="str">
        <f>IF(ISNUMBER(F!E146)=FALSE,"--",IF(F!E146=0,"--",F!E146))</f>
        <v>--</v>
      </c>
      <c r="C146" s="5" t="str">
        <f>IF(B146="--","",F!F146)</f>
        <v/>
      </c>
      <c r="D146" s="5" t="str">
        <f>IF(ISNUMBER(F!G146)=FALSE,"--",IF(F!G146=0,"--",F!G146))</f>
        <v>--</v>
      </c>
      <c r="E146" s="5" t="str">
        <f>IF(D146="--","",F!H146)</f>
        <v/>
      </c>
      <c r="F146" s="5" t="str">
        <f>IF(ISNUMBER(F!I146)=FALSE,"--",IF(F!I146=0,"--",F!I146))</f>
        <v>--</v>
      </c>
      <c r="G146" s="5" t="str">
        <f>IF(F146="--","",F!J146)</f>
        <v/>
      </c>
      <c r="H146" s="5" t="str">
        <f>IF(ISNUMBER(F!K146)=FALSE,"--",IF(F!K146=0,"--",F!K146))</f>
        <v>--</v>
      </c>
      <c r="I146" s="5" t="str">
        <f>IF(H146="--","",F!L146)</f>
        <v/>
      </c>
      <c r="J146" s="5" t="str">
        <f>IF(ISNUMBER(F!M146)=FALSE,"--",IF(F!M146=0,"--",F!M146))</f>
        <v>--</v>
      </c>
      <c r="K146" s="5" t="str">
        <f>IF(J146="--","",F!N146)</f>
        <v/>
      </c>
      <c r="L146" s="5" t="str">
        <f>IF(ISNUMBER(F!O146)=FALSE,"--",IF(F!O146=0,"--",F!O146))</f>
        <v>--</v>
      </c>
      <c r="M146" s="5" t="str">
        <f>IF(L146="--","",F!P146)</f>
        <v/>
      </c>
      <c r="P146" s="4" t="str">
        <f>IFERROR(IF(AND(VLOOKUP(F!B146,E!$B$1:$AK$300,17,FALSE)&lt;&gt;1000000000,VLOOKUP(F!B146,E!$B$1:$AK$300,18,FALSE)&lt;&gt;1000000000),"toetsen",IF(AND(VLOOKUP(F!B146,E!$B$1:$AK$300,17,FALSE)=1000000000,VLOOKUP(F!B146,E!$B$1:$AK$300,18,FALSE)&lt;&gt;1000000000),"toetsen alleen sgw",IF(AND(VLOOKUP(F!B146,E!$B$1:$AK$300,17,FALSE)&lt;&gt;1000000000,VLOOKUP(F!B146,E!$B$1:$AK$300,18,FALSE)=1000000000),"toetsen alleen vw","niet toetsen"))),"")</f>
        <v/>
      </c>
      <c r="R146" s="4" t="str">
        <f>F!BJ146</f>
        <v/>
      </c>
      <c r="S146" s="4" t="str">
        <f>IF($P146="toetsen",toetsen(F!$B146,R146),IF($P146="toetsen alleen sgw",toetsen_alleen_SGW(F!$B146,R146),IF($P146="toetsen alleen vw",toetsen_alleen_vw(F!$B146,R146),"")))</f>
        <v/>
      </c>
      <c r="T146" s="4" t="str">
        <f>F!BM146</f>
        <v/>
      </c>
      <c r="U146" s="4" t="str">
        <f>IF($P146="toetsen",toetsen(F!$B146,T146),IF($P146="toetsen alleen sgw",toetsen_alleen_SGW(F!$B146,T146),IF($P146="toetsen alleen vw",toetsen_alleen_vw(F!$B146,T146),"")))</f>
        <v/>
      </c>
      <c r="V146" s="4" t="str">
        <f>F!BP146</f>
        <v/>
      </c>
      <c r="W146" s="4" t="str">
        <f>IF($P146="toetsen",toetsen(F!$B146,V146),IF($P146="toetsen alleen sgw",toetsen_alleen_SGW(F!$B146,V146),IF($P146="toetsen alleen vw",toetsen_alleen_vw(F!$B146,V146),"")))</f>
        <v/>
      </c>
      <c r="X146" s="4" t="str">
        <f>F!BS146</f>
        <v/>
      </c>
      <c r="Y146" s="4" t="str">
        <f>IF($P146="toetsen",toetsen(F!$B146,X146),IF($P146="toetsen alleen sgw",toetsen_alleen_SGW(F!$B146,X146),IF($P146="toetsen alleen vw",toetsen_alleen_vw(F!$B146,X146),"")))</f>
        <v/>
      </c>
      <c r="Z146" s="4" t="str">
        <f>F!BV146</f>
        <v/>
      </c>
      <c r="AA146" s="4" t="str">
        <f>IF($P146="toetsen",toetsen(F!$B146,Z146),IF($P146="toetsen alleen sgw",toetsen_alleen_SGW(F!$B146,Z146),IF($P146="toetsen alleen vw",toetsen_alleen_vw(F!$B146,Z146),"")))</f>
        <v/>
      </c>
      <c r="AB146" s="4" t="str">
        <f>F!BY146</f>
        <v/>
      </c>
      <c r="AC146" s="4" t="str">
        <f>IF($P146="toetsen",toetsen(F!$B146,AB146),IF($P146="toetsen alleen sgw",toetsen_alleen_SGW(F!$B146,AB146),IF($P146="toetsen alleen vw",toetsen_alleen_vw(F!$B146,AB146),"")))</f>
        <v/>
      </c>
      <c r="AD146" s="5"/>
      <c r="AE146" s="5" t="str">
        <f t="shared" si="60"/>
        <v>--</v>
      </c>
      <c r="AF146" s="5" t="str">
        <f t="shared" si="61"/>
        <v/>
      </c>
      <c r="AG146" s="5" t="str">
        <f t="shared" si="62"/>
        <v>--</v>
      </c>
      <c r="AH146" s="5" t="str">
        <f t="shared" si="63"/>
        <v/>
      </c>
      <c r="AI146" s="5" t="str">
        <f t="shared" si="64"/>
        <v>--</v>
      </c>
      <c r="AJ146" s="5" t="str">
        <f t="shared" si="65"/>
        <v/>
      </c>
      <c r="AK146" s="5" t="str">
        <f t="shared" si="66"/>
        <v>--</v>
      </c>
      <c r="AL146" s="5" t="str">
        <f t="shared" si="67"/>
        <v/>
      </c>
      <c r="AM146" s="5" t="str">
        <f t="shared" si="68"/>
        <v>--</v>
      </c>
      <c r="AN146" s="5" t="str">
        <f t="shared" si="69"/>
        <v/>
      </c>
      <c r="AO146" s="5" t="str">
        <f t="shared" si="70"/>
        <v>--</v>
      </c>
      <c r="AP146" s="5" t="str">
        <f t="shared" si="71"/>
        <v/>
      </c>
      <c r="AS146" s="5" t="str">
        <f t="shared" si="72"/>
        <v>--</v>
      </c>
      <c r="AT146" s="5" t="str">
        <f t="shared" si="73"/>
        <v/>
      </c>
      <c r="AU146" s="5" t="str">
        <f t="shared" si="74"/>
        <v/>
      </c>
      <c r="AV146" s="5" t="str">
        <f t="shared" si="75"/>
        <v>--</v>
      </c>
      <c r="AW146" s="5" t="str">
        <f t="shared" si="76"/>
        <v/>
      </c>
      <c r="AX146" s="5" t="str">
        <f t="shared" si="77"/>
        <v/>
      </c>
      <c r="AY146" s="5" t="str">
        <f t="shared" si="78"/>
        <v>--</v>
      </c>
      <c r="AZ146" s="5" t="str">
        <f t="shared" si="79"/>
        <v/>
      </c>
      <c r="BA146" s="5" t="str">
        <f t="shared" si="80"/>
        <v/>
      </c>
      <c r="BB146" s="5" t="str">
        <f t="shared" si="81"/>
        <v>--</v>
      </c>
      <c r="BC146" s="5" t="str">
        <f t="shared" si="82"/>
        <v/>
      </c>
      <c r="BD146" s="5" t="str">
        <f t="shared" si="83"/>
        <v/>
      </c>
      <c r="BE146" s="5" t="str">
        <f t="shared" si="84"/>
        <v>--</v>
      </c>
      <c r="BF146" s="5" t="str">
        <f t="shared" si="85"/>
        <v/>
      </c>
      <c r="BG146" s="5" t="str">
        <f t="shared" si="86"/>
        <v/>
      </c>
      <c r="BH146" s="5" t="str">
        <f t="shared" si="87"/>
        <v>--</v>
      </c>
      <c r="BI146" s="5" t="str">
        <f t="shared" si="88"/>
        <v/>
      </c>
      <c r="BJ146" s="5" t="str">
        <f t="shared" si="89"/>
        <v/>
      </c>
    </row>
    <row r="147" spans="1:62" x14ac:dyDescent="0.2">
      <c r="A147" s="4" t="str">
        <f>F!A147</f>
        <v>2,3,5,6-tetrachloorfenol</v>
      </c>
      <c r="B147" s="5" t="str">
        <f>IF(ISNUMBER(F!E147)=FALSE,"--",IF(F!E147=0,"--",F!E147))</f>
        <v>--</v>
      </c>
      <c r="C147" s="5" t="str">
        <f>IF(B147="--","",F!F147)</f>
        <v/>
      </c>
      <c r="D147" s="5" t="str">
        <f>IF(ISNUMBER(F!G147)=FALSE,"--",IF(F!G147=0,"--",F!G147))</f>
        <v>--</v>
      </c>
      <c r="E147" s="5" t="str">
        <f>IF(D147="--","",F!H147)</f>
        <v/>
      </c>
      <c r="F147" s="5" t="str">
        <f>IF(ISNUMBER(F!I147)=FALSE,"--",IF(F!I147=0,"--",F!I147))</f>
        <v>--</v>
      </c>
      <c r="G147" s="5" t="str">
        <f>IF(F147="--","",F!J147)</f>
        <v/>
      </c>
      <c r="H147" s="5" t="str">
        <f>IF(ISNUMBER(F!K147)=FALSE,"--",IF(F!K147=0,"--",F!K147))</f>
        <v>--</v>
      </c>
      <c r="I147" s="5" t="str">
        <f>IF(H147="--","",F!L147)</f>
        <v/>
      </c>
      <c r="J147" s="5" t="str">
        <f>IF(ISNUMBER(F!M147)=FALSE,"--",IF(F!M147=0,"--",F!M147))</f>
        <v>--</v>
      </c>
      <c r="K147" s="5" t="str">
        <f>IF(J147="--","",F!N147)</f>
        <v/>
      </c>
      <c r="L147" s="5" t="str">
        <f>IF(ISNUMBER(F!O147)=FALSE,"--",IF(F!O147=0,"--",F!O147))</f>
        <v>--</v>
      </c>
      <c r="M147" s="5" t="str">
        <f>IF(L147="--","",F!P147)</f>
        <v/>
      </c>
      <c r="P147" s="4" t="str">
        <f>IFERROR(IF(AND(VLOOKUP(F!B147,E!$B$1:$AK$300,17,FALSE)&lt;&gt;1000000000,VLOOKUP(F!B147,E!$B$1:$AK$300,18,FALSE)&lt;&gt;1000000000),"toetsen",IF(AND(VLOOKUP(F!B147,E!$B$1:$AK$300,17,FALSE)=1000000000,VLOOKUP(F!B147,E!$B$1:$AK$300,18,FALSE)&lt;&gt;1000000000),"toetsen alleen sgw",IF(AND(VLOOKUP(F!B147,E!$B$1:$AK$300,17,FALSE)&lt;&gt;1000000000,VLOOKUP(F!B147,E!$B$1:$AK$300,18,FALSE)=1000000000),"toetsen alleen vw","niet toetsen"))),"")</f>
        <v/>
      </c>
      <c r="R147" s="4" t="str">
        <f>F!BJ147</f>
        <v/>
      </c>
      <c r="S147" s="4" t="str">
        <f>IF($P147="toetsen",toetsen(F!$B147,R147),IF($P147="toetsen alleen sgw",toetsen_alleen_SGW(F!$B147,R147),IF($P147="toetsen alleen vw",toetsen_alleen_vw(F!$B147,R147),"")))</f>
        <v/>
      </c>
      <c r="T147" s="4" t="str">
        <f>F!BM147</f>
        <v/>
      </c>
      <c r="U147" s="4" t="str">
        <f>IF($P147="toetsen",toetsen(F!$B147,T147),IF($P147="toetsen alleen sgw",toetsen_alleen_SGW(F!$B147,T147),IF($P147="toetsen alleen vw",toetsen_alleen_vw(F!$B147,T147),"")))</f>
        <v/>
      </c>
      <c r="V147" s="4" t="str">
        <f>F!BP147</f>
        <v/>
      </c>
      <c r="W147" s="4" t="str">
        <f>IF($P147="toetsen",toetsen(F!$B147,V147),IF($P147="toetsen alleen sgw",toetsen_alleen_SGW(F!$B147,V147),IF($P147="toetsen alleen vw",toetsen_alleen_vw(F!$B147,V147),"")))</f>
        <v/>
      </c>
      <c r="X147" s="4" t="str">
        <f>F!BS147</f>
        <v/>
      </c>
      <c r="Y147" s="4" t="str">
        <f>IF($P147="toetsen",toetsen(F!$B147,X147),IF($P147="toetsen alleen sgw",toetsen_alleen_SGW(F!$B147,X147),IF($P147="toetsen alleen vw",toetsen_alleen_vw(F!$B147,X147),"")))</f>
        <v/>
      </c>
      <c r="Z147" s="4" t="str">
        <f>F!BV147</f>
        <v/>
      </c>
      <c r="AA147" s="4" t="str">
        <f>IF($P147="toetsen",toetsen(F!$B147,Z147),IF($P147="toetsen alleen sgw",toetsen_alleen_SGW(F!$B147,Z147),IF($P147="toetsen alleen vw",toetsen_alleen_vw(F!$B147,Z147),"")))</f>
        <v/>
      </c>
      <c r="AB147" s="4" t="str">
        <f>F!BY147</f>
        <v/>
      </c>
      <c r="AC147" s="4" t="str">
        <f>IF($P147="toetsen",toetsen(F!$B147,AB147),IF($P147="toetsen alleen sgw",toetsen_alleen_SGW(F!$B147,AB147),IF($P147="toetsen alleen vw",toetsen_alleen_vw(F!$B147,AB147),"")))</f>
        <v/>
      </c>
      <c r="AD147" s="5"/>
      <c r="AE147" s="5" t="str">
        <f t="shared" si="60"/>
        <v>--</v>
      </c>
      <c r="AF147" s="5" t="str">
        <f t="shared" si="61"/>
        <v/>
      </c>
      <c r="AG147" s="5" t="str">
        <f t="shared" si="62"/>
        <v>--</v>
      </c>
      <c r="AH147" s="5" t="str">
        <f t="shared" si="63"/>
        <v/>
      </c>
      <c r="AI147" s="5" t="str">
        <f t="shared" si="64"/>
        <v>--</v>
      </c>
      <c r="AJ147" s="5" t="str">
        <f t="shared" si="65"/>
        <v/>
      </c>
      <c r="AK147" s="5" t="str">
        <f t="shared" si="66"/>
        <v>--</v>
      </c>
      <c r="AL147" s="5" t="str">
        <f t="shared" si="67"/>
        <v/>
      </c>
      <c r="AM147" s="5" t="str">
        <f t="shared" si="68"/>
        <v>--</v>
      </c>
      <c r="AN147" s="5" t="str">
        <f t="shared" si="69"/>
        <v/>
      </c>
      <c r="AO147" s="5" t="str">
        <f t="shared" si="70"/>
        <v>--</v>
      </c>
      <c r="AP147" s="5" t="str">
        <f t="shared" si="71"/>
        <v/>
      </c>
      <c r="AS147" s="5" t="str">
        <f t="shared" si="72"/>
        <v>--</v>
      </c>
      <c r="AT147" s="5" t="str">
        <f t="shared" si="73"/>
        <v/>
      </c>
      <c r="AU147" s="5" t="str">
        <f t="shared" si="74"/>
        <v/>
      </c>
      <c r="AV147" s="5" t="str">
        <f t="shared" si="75"/>
        <v>--</v>
      </c>
      <c r="AW147" s="5" t="str">
        <f t="shared" si="76"/>
        <v/>
      </c>
      <c r="AX147" s="5" t="str">
        <f t="shared" si="77"/>
        <v/>
      </c>
      <c r="AY147" s="5" t="str">
        <f t="shared" si="78"/>
        <v>--</v>
      </c>
      <c r="AZ147" s="5" t="str">
        <f t="shared" si="79"/>
        <v/>
      </c>
      <c r="BA147" s="5" t="str">
        <f t="shared" si="80"/>
        <v/>
      </c>
      <c r="BB147" s="5" t="str">
        <f t="shared" si="81"/>
        <v>--</v>
      </c>
      <c r="BC147" s="5" t="str">
        <f t="shared" si="82"/>
        <v/>
      </c>
      <c r="BD147" s="5" t="str">
        <f t="shared" si="83"/>
        <v/>
      </c>
      <c r="BE147" s="5" t="str">
        <f t="shared" si="84"/>
        <v>--</v>
      </c>
      <c r="BF147" s="5" t="str">
        <f t="shared" si="85"/>
        <v/>
      </c>
      <c r="BG147" s="5" t="str">
        <f t="shared" si="86"/>
        <v/>
      </c>
      <c r="BH147" s="5" t="str">
        <f t="shared" si="87"/>
        <v>--</v>
      </c>
      <c r="BI147" s="5" t="str">
        <f t="shared" si="88"/>
        <v/>
      </c>
      <c r="BJ147" s="5" t="str">
        <f t="shared" si="89"/>
        <v/>
      </c>
    </row>
    <row r="148" spans="1:62" x14ac:dyDescent="0.2">
      <c r="A148" s="4" t="str">
        <f>F!A148</f>
        <v>Tetrachloorfenolen (som)</v>
      </c>
      <c r="B148" s="5" t="str">
        <f>IF(ISNUMBER(F!E148)=FALSE,"--",IF(F!E148=0,"--",F!E148))</f>
        <v>--</v>
      </c>
      <c r="C148" s="5" t="str">
        <f>IF(B148="--","",F!F148)</f>
        <v/>
      </c>
      <c r="D148" s="5" t="str">
        <f>IF(ISNUMBER(F!G148)=FALSE,"--",IF(F!G148=0,"--",F!G148))</f>
        <v>--</v>
      </c>
      <c r="E148" s="5" t="str">
        <f>IF(D148="--","",F!H148)</f>
        <v/>
      </c>
      <c r="F148" s="5" t="str">
        <f>IF(ISNUMBER(F!I148)=FALSE,"--",IF(F!I148=0,"--",F!I148))</f>
        <v>--</v>
      </c>
      <c r="G148" s="5" t="str">
        <f>IF(F148="--","",F!J148)</f>
        <v/>
      </c>
      <c r="H148" s="5" t="str">
        <f>IF(ISNUMBER(F!K148)=FALSE,"--",IF(F!K148=0,"--",F!K148))</f>
        <v>--</v>
      </c>
      <c r="I148" s="5" t="str">
        <f>IF(H148="--","",F!L148)</f>
        <v/>
      </c>
      <c r="J148" s="5" t="str">
        <f>IF(ISNUMBER(F!M148)=FALSE,"--",IF(F!M148=0,"--",F!M148))</f>
        <v>--</v>
      </c>
      <c r="K148" s="5" t="str">
        <f>IF(J148="--","",F!N148)</f>
        <v/>
      </c>
      <c r="L148" s="5" t="str">
        <f>IF(ISNUMBER(F!O148)=FALSE,"--",IF(F!O148=0,"--",F!O148))</f>
        <v>--</v>
      </c>
      <c r="M148" s="5" t="str">
        <f>IF(L148="--","",F!P148)</f>
        <v/>
      </c>
      <c r="P148" s="4" t="str">
        <f>IFERROR(IF(AND(VLOOKUP(F!B148,E!$B$1:$AK$300,17,FALSE)&lt;&gt;1000000000,VLOOKUP(F!B148,E!$B$1:$AK$300,18,FALSE)&lt;&gt;1000000000),"toetsen",IF(AND(VLOOKUP(F!B148,E!$B$1:$AK$300,17,FALSE)=1000000000,VLOOKUP(F!B148,E!$B$1:$AK$300,18,FALSE)&lt;&gt;1000000000),"toetsen alleen sgw",IF(AND(VLOOKUP(F!B148,E!$B$1:$AK$300,17,FALSE)&lt;&gt;1000000000,VLOOKUP(F!B148,E!$B$1:$AK$300,18,FALSE)=1000000000),"toetsen alleen vw","niet toetsen"))),"")</f>
        <v>toetsen alleen sgw</v>
      </c>
      <c r="R148" s="4">
        <f>F!BJ148</f>
        <v>-1</v>
      </c>
      <c r="S148" s="4" t="str">
        <f>IF($P148="toetsen",toetsen(F!$B148,R148),IF($P148="toetsen alleen sgw",toetsen_alleen_SGW(F!$B148,R148),IF($P148="toetsen alleen vw",toetsen_alleen_vw(F!$B148,R148),"")))</f>
        <v>-</v>
      </c>
      <c r="T148" s="4">
        <f>F!BM148</f>
        <v>-1</v>
      </c>
      <c r="U148" s="4" t="str">
        <f>IF($P148="toetsen",toetsen(F!$B148,T148),IF($P148="toetsen alleen sgw",toetsen_alleen_SGW(F!$B148,T148),IF($P148="toetsen alleen vw",toetsen_alleen_vw(F!$B148,T148),"")))</f>
        <v>-</v>
      </c>
      <c r="V148" s="4">
        <f>F!BP148</f>
        <v>-1</v>
      </c>
      <c r="W148" s="4" t="str">
        <f>IF($P148="toetsen",toetsen(F!$B148,V148),IF($P148="toetsen alleen sgw",toetsen_alleen_SGW(F!$B148,V148),IF($P148="toetsen alleen vw",toetsen_alleen_vw(F!$B148,V148),"")))</f>
        <v>-</v>
      </c>
      <c r="X148" s="4">
        <f>F!BS148</f>
        <v>-1</v>
      </c>
      <c r="Y148" s="4" t="str">
        <f>IF($P148="toetsen",toetsen(F!$B148,X148),IF($P148="toetsen alleen sgw",toetsen_alleen_SGW(F!$B148,X148),IF($P148="toetsen alleen vw",toetsen_alleen_vw(F!$B148,X148),"")))</f>
        <v>-</v>
      </c>
      <c r="Z148" s="4">
        <f>F!BV148</f>
        <v>-1</v>
      </c>
      <c r="AA148" s="4" t="str">
        <f>IF($P148="toetsen",toetsen(F!$B148,Z148),IF($P148="toetsen alleen sgw",toetsen_alleen_SGW(F!$B148,Z148),IF($P148="toetsen alleen vw",toetsen_alleen_vw(F!$B148,Z148),"")))</f>
        <v>-</v>
      </c>
      <c r="AB148" s="4">
        <f>F!BY148</f>
        <v>-1</v>
      </c>
      <c r="AC148" s="4" t="str">
        <f>IF($P148="toetsen",toetsen(F!$B148,AB148),IF($P148="toetsen alleen sgw",toetsen_alleen_SGW(F!$B148,AB148),IF($P148="toetsen alleen vw",toetsen_alleen_vw(F!$B148,AB148),"")))</f>
        <v>-</v>
      </c>
      <c r="AD148" s="5"/>
      <c r="AE148" s="5" t="str">
        <f t="shared" si="60"/>
        <v>--</v>
      </c>
      <c r="AF148" s="5" t="str">
        <f t="shared" si="61"/>
        <v/>
      </c>
      <c r="AG148" s="5" t="str">
        <f t="shared" si="62"/>
        <v>--</v>
      </c>
      <c r="AH148" s="5" t="str">
        <f t="shared" si="63"/>
        <v/>
      </c>
      <c r="AI148" s="5" t="str">
        <f t="shared" si="64"/>
        <v>--</v>
      </c>
      <c r="AJ148" s="5" t="str">
        <f t="shared" si="65"/>
        <v/>
      </c>
      <c r="AK148" s="5" t="str">
        <f t="shared" si="66"/>
        <v>--</v>
      </c>
      <c r="AL148" s="5" t="str">
        <f t="shared" si="67"/>
        <v/>
      </c>
      <c r="AM148" s="5" t="str">
        <f t="shared" si="68"/>
        <v>--</v>
      </c>
      <c r="AN148" s="5" t="str">
        <f t="shared" si="69"/>
        <v/>
      </c>
      <c r="AO148" s="5" t="str">
        <f t="shared" si="70"/>
        <v>--</v>
      </c>
      <c r="AP148" s="5" t="str">
        <f t="shared" si="71"/>
        <v/>
      </c>
      <c r="AS148" s="5" t="str">
        <f t="shared" si="72"/>
        <v>--</v>
      </c>
      <c r="AT148" s="5" t="str">
        <f t="shared" si="73"/>
        <v/>
      </c>
      <c r="AU148" s="5" t="str">
        <f t="shared" si="74"/>
        <v/>
      </c>
      <c r="AV148" s="5" t="str">
        <f t="shared" si="75"/>
        <v>--</v>
      </c>
      <c r="AW148" s="5" t="str">
        <f t="shared" si="76"/>
        <v/>
      </c>
      <c r="AX148" s="5" t="str">
        <f t="shared" si="77"/>
        <v/>
      </c>
      <c r="AY148" s="5" t="str">
        <f t="shared" si="78"/>
        <v>--</v>
      </c>
      <c r="AZ148" s="5" t="str">
        <f t="shared" si="79"/>
        <v/>
      </c>
      <c r="BA148" s="5" t="str">
        <f t="shared" si="80"/>
        <v/>
      </c>
      <c r="BB148" s="5" t="str">
        <f t="shared" si="81"/>
        <v>--</v>
      </c>
      <c r="BC148" s="5" t="str">
        <f t="shared" si="82"/>
        <v/>
      </c>
      <c r="BD148" s="5" t="str">
        <f t="shared" si="83"/>
        <v/>
      </c>
      <c r="BE148" s="5" t="str">
        <f t="shared" si="84"/>
        <v>--</v>
      </c>
      <c r="BF148" s="5" t="str">
        <f t="shared" si="85"/>
        <v/>
      </c>
      <c r="BG148" s="5" t="str">
        <f t="shared" si="86"/>
        <v/>
      </c>
      <c r="BH148" s="5" t="str">
        <f t="shared" si="87"/>
        <v>--</v>
      </c>
      <c r="BI148" s="5" t="str">
        <f t="shared" si="88"/>
        <v/>
      </c>
      <c r="BJ148" s="5" t="str">
        <f t="shared" si="89"/>
        <v/>
      </c>
    </row>
    <row r="149" spans="1:62" x14ac:dyDescent="0.2">
      <c r="A149" s="4" t="str">
        <f>F!A149</f>
        <v>Pentachloorfenol</v>
      </c>
      <c r="B149" s="5" t="str">
        <f>IF(ISNUMBER(F!E149)=FALSE,"--",IF(F!E149=0,"--",F!E149))</f>
        <v>--</v>
      </c>
      <c r="C149" s="5" t="str">
        <f>IF(B149="--","",F!F149)</f>
        <v/>
      </c>
      <c r="D149" s="5" t="str">
        <f>IF(ISNUMBER(F!G149)=FALSE,"--",IF(F!G149=0,"--",F!G149))</f>
        <v>--</v>
      </c>
      <c r="E149" s="5" t="str">
        <f>IF(D149="--","",F!H149)</f>
        <v/>
      </c>
      <c r="F149" s="5" t="str">
        <f>IF(ISNUMBER(F!I149)=FALSE,"--",IF(F!I149=0,"--",F!I149))</f>
        <v>--</v>
      </c>
      <c r="G149" s="5" t="str">
        <f>IF(F149="--","",F!J149)</f>
        <v/>
      </c>
      <c r="H149" s="5" t="str">
        <f>IF(ISNUMBER(F!K149)=FALSE,"--",IF(F!K149=0,"--",F!K149))</f>
        <v>--</v>
      </c>
      <c r="I149" s="5" t="str">
        <f>IF(H149="--","",F!L149)</f>
        <v/>
      </c>
      <c r="J149" s="5" t="str">
        <f>IF(ISNUMBER(F!M149)=FALSE,"--",IF(F!M149=0,"--",F!M149))</f>
        <v>--</v>
      </c>
      <c r="K149" s="5" t="str">
        <f>IF(J149="--","",F!N149)</f>
        <v/>
      </c>
      <c r="L149" s="5" t="str">
        <f>IF(ISNUMBER(F!O149)=FALSE,"--",IF(F!O149=0,"--",F!O149))</f>
        <v>--</v>
      </c>
      <c r="M149" s="5" t="str">
        <f>IF(L149="--","",F!P149)</f>
        <v/>
      </c>
      <c r="P149" s="4" t="str">
        <f>IFERROR(IF(AND(VLOOKUP(F!B149,E!$B$1:$AK$300,17,FALSE)&lt;&gt;1000000000,VLOOKUP(F!B149,E!$B$1:$AK$300,18,FALSE)&lt;&gt;1000000000),"toetsen",IF(AND(VLOOKUP(F!B149,E!$B$1:$AK$300,17,FALSE)=1000000000,VLOOKUP(F!B149,E!$B$1:$AK$300,18,FALSE)&lt;&gt;1000000000),"toetsen alleen sgw",IF(AND(VLOOKUP(F!B149,E!$B$1:$AK$300,17,FALSE)&lt;&gt;1000000000,VLOOKUP(F!B149,E!$B$1:$AK$300,18,FALSE)=1000000000),"toetsen alleen vw","niet toetsen"))),"")</f>
        <v>toetsen alleen sgw</v>
      </c>
      <c r="R149" s="4" t="str">
        <f>F!BJ149</f>
        <v/>
      </c>
      <c r="S149" s="4" t="str">
        <f>IF($P149="toetsen",toetsen(F!$B149,R149),IF($P149="toetsen alleen sgw",toetsen_alleen_SGW(F!$B149,R149),IF($P149="toetsen alleen vw",toetsen_alleen_vw(F!$B149,R149),"")))</f>
        <v/>
      </c>
      <c r="T149" s="4" t="str">
        <f>F!BM149</f>
        <v/>
      </c>
      <c r="U149" s="4" t="str">
        <f>IF($P149="toetsen",toetsen(F!$B149,T149),IF($P149="toetsen alleen sgw",toetsen_alleen_SGW(F!$B149,T149),IF($P149="toetsen alleen vw",toetsen_alleen_vw(F!$B149,T149),"")))</f>
        <v/>
      </c>
      <c r="V149" s="4" t="str">
        <f>F!BP149</f>
        <v/>
      </c>
      <c r="W149" s="4" t="str">
        <f>IF($P149="toetsen",toetsen(F!$B149,V149),IF($P149="toetsen alleen sgw",toetsen_alleen_SGW(F!$B149,V149),IF($P149="toetsen alleen vw",toetsen_alleen_vw(F!$B149,V149),"")))</f>
        <v/>
      </c>
      <c r="X149" s="4" t="str">
        <f>F!BS149</f>
        <v/>
      </c>
      <c r="Y149" s="4" t="str">
        <f>IF($P149="toetsen",toetsen(F!$B149,X149),IF($P149="toetsen alleen sgw",toetsen_alleen_SGW(F!$B149,X149),IF($P149="toetsen alleen vw",toetsen_alleen_vw(F!$B149,X149),"")))</f>
        <v/>
      </c>
      <c r="Z149" s="4" t="str">
        <f>F!BV149</f>
        <v/>
      </c>
      <c r="AA149" s="4" t="str">
        <f>IF($P149="toetsen",toetsen(F!$B149,Z149),IF($P149="toetsen alleen sgw",toetsen_alleen_SGW(F!$B149,Z149),IF($P149="toetsen alleen vw",toetsen_alleen_vw(F!$B149,Z149),"")))</f>
        <v/>
      </c>
      <c r="AB149" s="4" t="str">
        <f>F!BY149</f>
        <v/>
      </c>
      <c r="AC149" s="4" t="str">
        <f>IF($P149="toetsen",toetsen(F!$B149,AB149),IF($P149="toetsen alleen sgw",toetsen_alleen_SGW(F!$B149,AB149),IF($P149="toetsen alleen vw",toetsen_alleen_vw(F!$B149,AB149),"")))</f>
        <v/>
      </c>
      <c r="AD149" s="5"/>
      <c r="AE149" s="5" t="str">
        <f t="shared" si="60"/>
        <v>--</v>
      </c>
      <c r="AF149" s="5" t="str">
        <f t="shared" si="61"/>
        <v/>
      </c>
      <c r="AG149" s="5" t="str">
        <f t="shared" si="62"/>
        <v>--</v>
      </c>
      <c r="AH149" s="5" t="str">
        <f t="shared" si="63"/>
        <v/>
      </c>
      <c r="AI149" s="5" t="str">
        <f t="shared" si="64"/>
        <v>--</v>
      </c>
      <c r="AJ149" s="5" t="str">
        <f t="shared" si="65"/>
        <v/>
      </c>
      <c r="AK149" s="5" t="str">
        <f t="shared" si="66"/>
        <v>--</v>
      </c>
      <c r="AL149" s="5" t="str">
        <f t="shared" si="67"/>
        <v/>
      </c>
      <c r="AM149" s="5" t="str">
        <f t="shared" si="68"/>
        <v>--</v>
      </c>
      <c r="AN149" s="5" t="str">
        <f t="shared" si="69"/>
        <v/>
      </c>
      <c r="AO149" s="5" t="str">
        <f t="shared" si="70"/>
        <v>--</v>
      </c>
      <c r="AP149" s="5" t="str">
        <f t="shared" si="71"/>
        <v/>
      </c>
      <c r="AS149" s="5" t="str">
        <f t="shared" si="72"/>
        <v>--</v>
      </c>
      <c r="AT149" s="5" t="str">
        <f t="shared" si="73"/>
        <v/>
      </c>
      <c r="AU149" s="5" t="str">
        <f t="shared" si="74"/>
        <v/>
      </c>
      <c r="AV149" s="5" t="str">
        <f t="shared" si="75"/>
        <v>--</v>
      </c>
      <c r="AW149" s="5" t="str">
        <f t="shared" si="76"/>
        <v/>
      </c>
      <c r="AX149" s="5" t="str">
        <f t="shared" si="77"/>
        <v/>
      </c>
      <c r="AY149" s="5" t="str">
        <f t="shared" si="78"/>
        <v>--</v>
      </c>
      <c r="AZ149" s="5" t="str">
        <f t="shared" si="79"/>
        <v/>
      </c>
      <c r="BA149" s="5" t="str">
        <f t="shared" si="80"/>
        <v/>
      </c>
      <c r="BB149" s="5" t="str">
        <f t="shared" si="81"/>
        <v>--</v>
      </c>
      <c r="BC149" s="5" t="str">
        <f t="shared" si="82"/>
        <v/>
      </c>
      <c r="BD149" s="5" t="str">
        <f t="shared" si="83"/>
        <v/>
      </c>
      <c r="BE149" s="5" t="str">
        <f t="shared" si="84"/>
        <v>--</v>
      </c>
      <c r="BF149" s="5" t="str">
        <f t="shared" si="85"/>
        <v/>
      </c>
      <c r="BG149" s="5" t="str">
        <f t="shared" si="86"/>
        <v/>
      </c>
      <c r="BH149" s="5" t="str">
        <f t="shared" si="87"/>
        <v>--</v>
      </c>
      <c r="BI149" s="5" t="str">
        <f t="shared" si="88"/>
        <v/>
      </c>
      <c r="BJ149" s="5" t="str">
        <f t="shared" si="89"/>
        <v/>
      </c>
    </row>
    <row r="150" spans="1:62" x14ac:dyDescent="0.2">
      <c r="A150" s="4" t="str">
        <f>F!A150</f>
        <v>Chloorfenolen (som)</v>
      </c>
      <c r="B150" s="5" t="str">
        <f>IF(ISNUMBER(F!E150)=FALSE,"--",IF(F!E150=0,"--",F!E150))</f>
        <v>--</v>
      </c>
      <c r="C150" s="5" t="str">
        <f>IF(B150="--","",F!F150)</f>
        <v/>
      </c>
      <c r="D150" s="5" t="str">
        <f>IF(ISNUMBER(F!G150)=FALSE,"--",IF(F!G150=0,"--",F!G150))</f>
        <v>--</v>
      </c>
      <c r="E150" s="5" t="str">
        <f>IF(D150="--","",F!H150)</f>
        <v/>
      </c>
      <c r="F150" s="5" t="str">
        <f>IF(ISNUMBER(F!I150)=FALSE,"--",IF(F!I150=0,"--",F!I150))</f>
        <v>--</v>
      </c>
      <c r="G150" s="5" t="str">
        <f>IF(F150="--","",F!J150)</f>
        <v/>
      </c>
      <c r="H150" s="5" t="str">
        <f>IF(ISNUMBER(F!K150)=FALSE,"--",IF(F!K150=0,"--",F!K150))</f>
        <v>--</v>
      </c>
      <c r="I150" s="5" t="str">
        <f>IF(H150="--","",F!L150)</f>
        <v/>
      </c>
      <c r="J150" s="5" t="str">
        <f>IF(ISNUMBER(F!M150)=FALSE,"--",IF(F!M150=0,"--",F!M150))</f>
        <v>--</v>
      </c>
      <c r="K150" s="5" t="str">
        <f>IF(J150="--","",F!N150)</f>
        <v/>
      </c>
      <c r="L150" s="5" t="str">
        <f>IF(ISNUMBER(F!O150)=FALSE,"--",IF(F!O150=0,"--",F!O150))</f>
        <v>--</v>
      </c>
      <c r="M150" s="5" t="str">
        <f>IF(L150="--","",F!P150)</f>
        <v/>
      </c>
      <c r="P150" s="4" t="str">
        <f>IFERROR(IF(AND(VLOOKUP(F!B150,E!$B$1:$AK$300,17,FALSE)&lt;&gt;1000000000,VLOOKUP(F!B150,E!$B$1:$AK$300,18,FALSE)&lt;&gt;1000000000),"toetsen",IF(AND(VLOOKUP(F!B150,E!$B$1:$AK$300,17,FALSE)=1000000000,VLOOKUP(F!B150,E!$B$1:$AK$300,18,FALSE)&lt;&gt;1000000000),"toetsen alleen sgw",IF(AND(VLOOKUP(F!B150,E!$B$1:$AK$300,17,FALSE)&lt;&gt;1000000000,VLOOKUP(F!B150,E!$B$1:$AK$300,18,FALSE)=1000000000),"toetsen alleen vw","niet toetsen"))),"")</f>
        <v>niet toetsen</v>
      </c>
      <c r="R150" s="4" t="str">
        <f>F!BJ150</f>
        <v/>
      </c>
      <c r="S150" s="4" t="str">
        <f>IF($P150="toetsen",toetsen(F!$B150,R150),IF($P150="toetsen alleen sgw",toetsen_alleen_SGW(F!$B150,R150),IF($P150="toetsen alleen vw",toetsen_alleen_vw(F!$B150,R150),"")))</f>
        <v/>
      </c>
      <c r="T150" s="4" t="str">
        <f>F!BM150</f>
        <v/>
      </c>
      <c r="U150" s="4" t="str">
        <f>IF($P150="toetsen",toetsen(F!$B150,T150),IF($P150="toetsen alleen sgw",toetsen_alleen_SGW(F!$B150,T150),IF($P150="toetsen alleen vw",toetsen_alleen_vw(F!$B150,T150),"")))</f>
        <v/>
      </c>
      <c r="V150" s="4" t="str">
        <f>F!BP150</f>
        <v/>
      </c>
      <c r="W150" s="4" t="str">
        <f>IF($P150="toetsen",toetsen(F!$B150,V150),IF($P150="toetsen alleen sgw",toetsen_alleen_SGW(F!$B150,V150),IF($P150="toetsen alleen vw",toetsen_alleen_vw(F!$B150,V150),"")))</f>
        <v/>
      </c>
      <c r="X150" s="4" t="str">
        <f>F!BS150</f>
        <v/>
      </c>
      <c r="Y150" s="4" t="str">
        <f>IF($P150="toetsen",toetsen(F!$B150,X150),IF($P150="toetsen alleen sgw",toetsen_alleen_SGW(F!$B150,X150),IF($P150="toetsen alleen vw",toetsen_alleen_vw(F!$B150,X150),"")))</f>
        <v/>
      </c>
      <c r="Z150" s="4" t="str">
        <f>F!BV150</f>
        <v/>
      </c>
      <c r="AA150" s="4" t="str">
        <f>IF($P150="toetsen",toetsen(F!$B150,Z150),IF($P150="toetsen alleen sgw",toetsen_alleen_SGW(F!$B150,Z150),IF($P150="toetsen alleen vw",toetsen_alleen_vw(F!$B150,Z150),"")))</f>
        <v/>
      </c>
      <c r="AB150" s="4" t="str">
        <f>F!BY150</f>
        <v/>
      </c>
      <c r="AC150" s="4" t="str">
        <f>IF($P150="toetsen",toetsen(F!$B150,AB150),IF($P150="toetsen alleen sgw",toetsen_alleen_SGW(F!$B150,AB150),IF($P150="toetsen alleen vw",toetsen_alleen_vw(F!$B150,AB150),"")))</f>
        <v/>
      </c>
      <c r="AD150" s="5"/>
      <c r="AE150" s="5" t="str">
        <f t="shared" si="60"/>
        <v>--</v>
      </c>
      <c r="AF150" s="5" t="str">
        <f t="shared" si="61"/>
        <v/>
      </c>
      <c r="AG150" s="5" t="str">
        <f t="shared" si="62"/>
        <v>--</v>
      </c>
      <c r="AH150" s="5" t="str">
        <f t="shared" si="63"/>
        <v/>
      </c>
      <c r="AI150" s="5" t="str">
        <f t="shared" si="64"/>
        <v>--</v>
      </c>
      <c r="AJ150" s="5" t="str">
        <f t="shared" si="65"/>
        <v/>
      </c>
      <c r="AK150" s="5" t="str">
        <f t="shared" si="66"/>
        <v>--</v>
      </c>
      <c r="AL150" s="5" t="str">
        <f t="shared" si="67"/>
        <v/>
      </c>
      <c r="AM150" s="5" t="str">
        <f t="shared" si="68"/>
        <v>--</v>
      </c>
      <c r="AN150" s="5" t="str">
        <f t="shared" si="69"/>
        <v/>
      </c>
      <c r="AO150" s="5" t="str">
        <f t="shared" si="70"/>
        <v>--</v>
      </c>
      <c r="AP150" s="5" t="str">
        <f t="shared" si="71"/>
        <v/>
      </c>
      <c r="AS150" s="5" t="str">
        <f t="shared" si="72"/>
        <v>--</v>
      </c>
      <c r="AT150" s="5" t="str">
        <f t="shared" si="73"/>
        <v/>
      </c>
      <c r="AU150" s="5" t="str">
        <f t="shared" si="74"/>
        <v/>
      </c>
      <c r="AV150" s="5" t="str">
        <f t="shared" si="75"/>
        <v>--</v>
      </c>
      <c r="AW150" s="5" t="str">
        <f t="shared" si="76"/>
        <v/>
      </c>
      <c r="AX150" s="5" t="str">
        <f t="shared" si="77"/>
        <v/>
      </c>
      <c r="AY150" s="5" t="str">
        <f t="shared" si="78"/>
        <v>--</v>
      </c>
      <c r="AZ150" s="5" t="str">
        <f t="shared" si="79"/>
        <v/>
      </c>
      <c r="BA150" s="5" t="str">
        <f t="shared" si="80"/>
        <v/>
      </c>
      <c r="BB150" s="5" t="str">
        <f t="shared" si="81"/>
        <v>--</v>
      </c>
      <c r="BC150" s="5" t="str">
        <f t="shared" si="82"/>
        <v/>
      </c>
      <c r="BD150" s="5" t="str">
        <f t="shared" si="83"/>
        <v/>
      </c>
      <c r="BE150" s="5" t="str">
        <f t="shared" si="84"/>
        <v>--</v>
      </c>
      <c r="BF150" s="5" t="str">
        <f t="shared" si="85"/>
        <v/>
      </c>
      <c r="BG150" s="5" t="str">
        <f t="shared" si="86"/>
        <v/>
      </c>
      <c r="BH150" s="5" t="str">
        <f t="shared" si="87"/>
        <v>--</v>
      </c>
      <c r="BI150" s="5" t="str">
        <f t="shared" si="88"/>
        <v/>
      </c>
      <c r="BJ150" s="5" t="str">
        <f t="shared" si="89"/>
        <v/>
      </c>
    </row>
    <row r="151" spans="1:62" x14ac:dyDescent="0.2">
      <c r="A151" s="4" t="str">
        <f>F!A151</f>
        <v>o,p-DDT</v>
      </c>
      <c r="B151" s="5" t="str">
        <f>IF(ISNUMBER(F!E151)=FALSE,"--",IF(F!E151=0,"--",F!E151))</f>
        <v>--</v>
      </c>
      <c r="C151" s="5" t="str">
        <f>IF(B151="--","",F!F151)</f>
        <v/>
      </c>
      <c r="D151" s="5" t="str">
        <f>IF(ISNUMBER(F!G151)=FALSE,"--",IF(F!G151=0,"--",F!G151))</f>
        <v>--</v>
      </c>
      <c r="E151" s="5" t="str">
        <f>IF(D151="--","",F!H151)</f>
        <v/>
      </c>
      <c r="F151" s="5" t="str">
        <f>IF(ISNUMBER(F!I151)=FALSE,"--",IF(F!I151=0,"--",F!I151))</f>
        <v>--</v>
      </c>
      <c r="G151" s="5" t="str">
        <f>IF(F151="--","",F!J151)</f>
        <v/>
      </c>
      <c r="H151" s="5" t="str">
        <f>IF(ISNUMBER(F!K151)=FALSE,"--",IF(F!K151=0,"--",F!K151))</f>
        <v>--</v>
      </c>
      <c r="I151" s="5" t="str">
        <f>IF(H151="--","",F!L151)</f>
        <v/>
      </c>
      <c r="J151" s="5" t="str">
        <f>IF(ISNUMBER(F!M151)=FALSE,"--",IF(F!M151=0,"--",F!M151))</f>
        <v>--</v>
      </c>
      <c r="K151" s="5" t="str">
        <f>IF(J151="--","",F!N151)</f>
        <v/>
      </c>
      <c r="L151" s="5" t="str">
        <f>IF(ISNUMBER(F!O151)=FALSE,"--",IF(F!O151=0,"--",F!O151))</f>
        <v>--</v>
      </c>
      <c r="M151" s="5" t="str">
        <f>IF(L151="--","",F!P151)</f>
        <v/>
      </c>
      <c r="P151" s="4" t="str">
        <f>IFERROR(IF(AND(VLOOKUP(F!B151,E!$B$1:$AK$300,17,FALSE)&lt;&gt;1000000000,VLOOKUP(F!B151,E!$B$1:$AK$300,18,FALSE)&lt;&gt;1000000000),"toetsen",IF(AND(VLOOKUP(F!B151,E!$B$1:$AK$300,17,FALSE)=1000000000,VLOOKUP(F!B151,E!$B$1:$AK$300,18,FALSE)&lt;&gt;1000000000),"toetsen alleen sgw",IF(AND(VLOOKUP(F!B151,E!$B$1:$AK$300,17,FALSE)&lt;&gt;1000000000,VLOOKUP(F!B151,E!$B$1:$AK$300,18,FALSE)=1000000000),"toetsen alleen vw","niet toetsen"))),"")</f>
        <v/>
      </c>
      <c r="R151" s="4" t="str">
        <f>F!BJ151</f>
        <v/>
      </c>
      <c r="S151" s="4" t="str">
        <f>IF($P151="toetsen",toetsen(F!$B151,R151),IF($P151="toetsen alleen sgw",toetsen_alleen_SGW(F!$B151,R151),IF($P151="toetsen alleen vw",toetsen_alleen_vw(F!$B151,R151),"")))</f>
        <v/>
      </c>
      <c r="T151" s="4" t="str">
        <f>F!BM151</f>
        <v/>
      </c>
      <c r="U151" s="4" t="str">
        <f>IF($P151="toetsen",toetsen(F!$B151,T151),IF($P151="toetsen alleen sgw",toetsen_alleen_SGW(F!$B151,T151),IF($P151="toetsen alleen vw",toetsen_alleen_vw(F!$B151,T151),"")))</f>
        <v/>
      </c>
      <c r="V151" s="4" t="str">
        <f>F!BP151</f>
        <v/>
      </c>
      <c r="W151" s="4" t="str">
        <f>IF($P151="toetsen",toetsen(F!$B151,V151),IF($P151="toetsen alleen sgw",toetsen_alleen_SGW(F!$B151,V151),IF($P151="toetsen alleen vw",toetsen_alleen_vw(F!$B151,V151),"")))</f>
        <v/>
      </c>
      <c r="X151" s="4" t="str">
        <f>F!BS151</f>
        <v/>
      </c>
      <c r="Y151" s="4" t="str">
        <f>IF($P151="toetsen",toetsen(F!$B151,X151),IF($P151="toetsen alleen sgw",toetsen_alleen_SGW(F!$B151,X151),IF($P151="toetsen alleen vw",toetsen_alleen_vw(F!$B151,X151),"")))</f>
        <v/>
      </c>
      <c r="Z151" s="4" t="str">
        <f>F!BV151</f>
        <v/>
      </c>
      <c r="AA151" s="4" t="str">
        <f>IF($P151="toetsen",toetsen(F!$B151,Z151),IF($P151="toetsen alleen sgw",toetsen_alleen_SGW(F!$B151,Z151),IF($P151="toetsen alleen vw",toetsen_alleen_vw(F!$B151,Z151),"")))</f>
        <v/>
      </c>
      <c r="AB151" s="4" t="str">
        <f>F!BY151</f>
        <v/>
      </c>
      <c r="AC151" s="4" t="str">
        <f>IF($P151="toetsen",toetsen(F!$B151,AB151),IF($P151="toetsen alleen sgw",toetsen_alleen_SGW(F!$B151,AB151),IF($P151="toetsen alleen vw",toetsen_alleen_vw(F!$B151,AB151),"")))</f>
        <v/>
      </c>
      <c r="AD151" s="5"/>
      <c r="AE151" s="5" t="str">
        <f t="shared" si="60"/>
        <v>--</v>
      </c>
      <c r="AF151" s="5" t="str">
        <f t="shared" si="61"/>
        <v/>
      </c>
      <c r="AG151" s="5" t="str">
        <f t="shared" si="62"/>
        <v>--</v>
      </c>
      <c r="AH151" s="5" t="str">
        <f t="shared" si="63"/>
        <v/>
      </c>
      <c r="AI151" s="5" t="str">
        <f t="shared" si="64"/>
        <v>--</v>
      </c>
      <c r="AJ151" s="5" t="str">
        <f t="shared" si="65"/>
        <v/>
      </c>
      <c r="AK151" s="5" t="str">
        <f t="shared" si="66"/>
        <v>--</v>
      </c>
      <c r="AL151" s="5" t="str">
        <f t="shared" si="67"/>
        <v/>
      </c>
      <c r="AM151" s="5" t="str">
        <f t="shared" si="68"/>
        <v>--</v>
      </c>
      <c r="AN151" s="5" t="str">
        <f t="shared" si="69"/>
        <v/>
      </c>
      <c r="AO151" s="5" t="str">
        <f t="shared" si="70"/>
        <v>--</v>
      </c>
      <c r="AP151" s="5" t="str">
        <f t="shared" si="71"/>
        <v/>
      </c>
      <c r="AS151" s="5" t="str">
        <f t="shared" si="72"/>
        <v>--</v>
      </c>
      <c r="AT151" s="5" t="str">
        <f t="shared" si="73"/>
        <v/>
      </c>
      <c r="AU151" s="5" t="str">
        <f t="shared" si="74"/>
        <v/>
      </c>
      <c r="AV151" s="5" t="str">
        <f t="shared" si="75"/>
        <v>--</v>
      </c>
      <c r="AW151" s="5" t="str">
        <f t="shared" si="76"/>
        <v/>
      </c>
      <c r="AX151" s="5" t="str">
        <f t="shared" si="77"/>
        <v/>
      </c>
      <c r="AY151" s="5" t="str">
        <f t="shared" si="78"/>
        <v>--</v>
      </c>
      <c r="AZ151" s="5" t="str">
        <f t="shared" si="79"/>
        <v/>
      </c>
      <c r="BA151" s="5" t="str">
        <f t="shared" si="80"/>
        <v/>
      </c>
      <c r="BB151" s="5" t="str">
        <f t="shared" si="81"/>
        <v>--</v>
      </c>
      <c r="BC151" s="5" t="str">
        <f t="shared" si="82"/>
        <v/>
      </c>
      <c r="BD151" s="5" t="str">
        <f t="shared" si="83"/>
        <v/>
      </c>
      <c r="BE151" s="5" t="str">
        <f t="shared" si="84"/>
        <v>--</v>
      </c>
      <c r="BF151" s="5" t="str">
        <f t="shared" si="85"/>
        <v/>
      </c>
      <c r="BG151" s="5" t="str">
        <f t="shared" si="86"/>
        <v/>
      </c>
      <c r="BH151" s="5" t="str">
        <f t="shared" si="87"/>
        <v>--</v>
      </c>
      <c r="BI151" s="5" t="str">
        <f t="shared" si="88"/>
        <v/>
      </c>
      <c r="BJ151" s="5" t="str">
        <f t="shared" si="89"/>
        <v/>
      </c>
    </row>
    <row r="152" spans="1:62" x14ac:dyDescent="0.2">
      <c r="A152" s="4" t="str">
        <f>F!A152</f>
        <v>p,p-DDT</v>
      </c>
      <c r="B152" s="5" t="str">
        <f>IF(ISNUMBER(F!E152)=FALSE,"--",IF(F!E152=0,"--",F!E152))</f>
        <v>--</v>
      </c>
      <c r="C152" s="5" t="str">
        <f>IF(B152="--","",F!F152)</f>
        <v/>
      </c>
      <c r="D152" s="5" t="str">
        <f>IF(ISNUMBER(F!G152)=FALSE,"--",IF(F!G152=0,"--",F!G152))</f>
        <v>--</v>
      </c>
      <c r="E152" s="5" t="str">
        <f>IF(D152="--","",F!H152)</f>
        <v/>
      </c>
      <c r="F152" s="5" t="str">
        <f>IF(ISNUMBER(F!I152)=FALSE,"--",IF(F!I152=0,"--",F!I152))</f>
        <v>--</v>
      </c>
      <c r="G152" s="5" t="str">
        <f>IF(F152="--","",F!J152)</f>
        <v/>
      </c>
      <c r="H152" s="5" t="str">
        <f>IF(ISNUMBER(F!K152)=FALSE,"--",IF(F!K152=0,"--",F!K152))</f>
        <v>--</v>
      </c>
      <c r="I152" s="5" t="str">
        <f>IF(H152="--","",F!L152)</f>
        <v/>
      </c>
      <c r="J152" s="5" t="str">
        <f>IF(ISNUMBER(F!M152)=FALSE,"--",IF(F!M152=0,"--",F!M152))</f>
        <v>--</v>
      </c>
      <c r="K152" s="5" t="str">
        <f>IF(J152="--","",F!N152)</f>
        <v/>
      </c>
      <c r="L152" s="5" t="str">
        <f>IF(ISNUMBER(F!O152)=FALSE,"--",IF(F!O152=0,"--",F!O152))</f>
        <v>--</v>
      </c>
      <c r="M152" s="5" t="str">
        <f>IF(L152="--","",F!P152)</f>
        <v/>
      </c>
      <c r="P152" s="4" t="str">
        <f>IFERROR(IF(AND(VLOOKUP(F!B152,E!$B$1:$AK$300,17,FALSE)&lt;&gt;1000000000,VLOOKUP(F!B152,E!$B$1:$AK$300,18,FALSE)&lt;&gt;1000000000),"toetsen",IF(AND(VLOOKUP(F!B152,E!$B$1:$AK$300,17,FALSE)=1000000000,VLOOKUP(F!B152,E!$B$1:$AK$300,18,FALSE)&lt;&gt;1000000000),"toetsen alleen sgw",IF(AND(VLOOKUP(F!B152,E!$B$1:$AK$300,17,FALSE)&lt;&gt;1000000000,VLOOKUP(F!B152,E!$B$1:$AK$300,18,FALSE)=1000000000),"toetsen alleen vw","niet toetsen"))),"")</f>
        <v/>
      </c>
      <c r="R152" s="4" t="str">
        <f>F!BJ152</f>
        <v/>
      </c>
      <c r="S152" s="4" t="str">
        <f>IF($P152="toetsen",toetsen(F!$B152,R152),IF($P152="toetsen alleen sgw",toetsen_alleen_SGW(F!$B152,R152),IF($P152="toetsen alleen vw",toetsen_alleen_vw(F!$B152,R152),"")))</f>
        <v/>
      </c>
      <c r="T152" s="4" t="str">
        <f>F!BM152</f>
        <v/>
      </c>
      <c r="U152" s="4" t="str">
        <f>IF($P152="toetsen",toetsen(F!$B152,T152),IF($P152="toetsen alleen sgw",toetsen_alleen_SGW(F!$B152,T152),IF($P152="toetsen alleen vw",toetsen_alleen_vw(F!$B152,T152),"")))</f>
        <v/>
      </c>
      <c r="V152" s="4" t="str">
        <f>F!BP152</f>
        <v/>
      </c>
      <c r="W152" s="4" t="str">
        <f>IF($P152="toetsen",toetsen(F!$B152,V152),IF($P152="toetsen alleen sgw",toetsen_alleen_SGW(F!$B152,V152),IF($P152="toetsen alleen vw",toetsen_alleen_vw(F!$B152,V152),"")))</f>
        <v/>
      </c>
      <c r="X152" s="4" t="str">
        <f>F!BS152</f>
        <v/>
      </c>
      <c r="Y152" s="4" t="str">
        <f>IF($P152="toetsen",toetsen(F!$B152,X152),IF($P152="toetsen alleen sgw",toetsen_alleen_SGW(F!$B152,X152),IF($P152="toetsen alleen vw",toetsen_alleen_vw(F!$B152,X152),"")))</f>
        <v/>
      </c>
      <c r="Z152" s="4" t="str">
        <f>F!BV152</f>
        <v/>
      </c>
      <c r="AA152" s="4" t="str">
        <f>IF($P152="toetsen",toetsen(F!$B152,Z152),IF($P152="toetsen alleen sgw",toetsen_alleen_SGW(F!$B152,Z152),IF($P152="toetsen alleen vw",toetsen_alleen_vw(F!$B152,Z152),"")))</f>
        <v/>
      </c>
      <c r="AB152" s="4" t="str">
        <f>F!BY152</f>
        <v/>
      </c>
      <c r="AC152" s="4" t="str">
        <f>IF($P152="toetsen",toetsen(F!$B152,AB152),IF($P152="toetsen alleen sgw",toetsen_alleen_SGW(F!$B152,AB152),IF($P152="toetsen alleen vw",toetsen_alleen_vw(F!$B152,AB152),"")))</f>
        <v/>
      </c>
      <c r="AD152" s="5"/>
      <c r="AE152" s="5" t="str">
        <f t="shared" si="60"/>
        <v>--</v>
      </c>
      <c r="AF152" s="5" t="str">
        <f t="shared" si="61"/>
        <v/>
      </c>
      <c r="AG152" s="5" t="str">
        <f t="shared" si="62"/>
        <v>--</v>
      </c>
      <c r="AH152" s="5" t="str">
        <f t="shared" si="63"/>
        <v/>
      </c>
      <c r="AI152" s="5" t="str">
        <f t="shared" si="64"/>
        <v>--</v>
      </c>
      <c r="AJ152" s="5" t="str">
        <f t="shared" si="65"/>
        <v/>
      </c>
      <c r="AK152" s="5" t="str">
        <f t="shared" si="66"/>
        <v>--</v>
      </c>
      <c r="AL152" s="5" t="str">
        <f t="shared" si="67"/>
        <v/>
      </c>
      <c r="AM152" s="5" t="str">
        <f t="shared" si="68"/>
        <v>--</v>
      </c>
      <c r="AN152" s="5" t="str">
        <f t="shared" si="69"/>
        <v/>
      </c>
      <c r="AO152" s="5" t="str">
        <f t="shared" si="70"/>
        <v>--</v>
      </c>
      <c r="AP152" s="5" t="str">
        <f t="shared" si="71"/>
        <v/>
      </c>
      <c r="AS152" s="5" t="str">
        <f t="shared" si="72"/>
        <v>--</v>
      </c>
      <c r="AT152" s="5" t="str">
        <f t="shared" si="73"/>
        <v/>
      </c>
      <c r="AU152" s="5" t="str">
        <f t="shared" si="74"/>
        <v/>
      </c>
      <c r="AV152" s="5" t="str">
        <f t="shared" si="75"/>
        <v>--</v>
      </c>
      <c r="AW152" s="5" t="str">
        <f t="shared" si="76"/>
        <v/>
      </c>
      <c r="AX152" s="5" t="str">
        <f t="shared" si="77"/>
        <v/>
      </c>
      <c r="AY152" s="5" t="str">
        <f t="shared" si="78"/>
        <v>--</v>
      </c>
      <c r="AZ152" s="5" t="str">
        <f t="shared" si="79"/>
        <v/>
      </c>
      <c r="BA152" s="5" t="str">
        <f t="shared" si="80"/>
        <v/>
      </c>
      <c r="BB152" s="5" t="str">
        <f t="shared" si="81"/>
        <v>--</v>
      </c>
      <c r="BC152" s="5" t="str">
        <f t="shared" si="82"/>
        <v/>
      </c>
      <c r="BD152" s="5" t="str">
        <f t="shared" si="83"/>
        <v/>
      </c>
      <c r="BE152" s="5" t="str">
        <f t="shared" si="84"/>
        <v>--</v>
      </c>
      <c r="BF152" s="5" t="str">
        <f t="shared" si="85"/>
        <v/>
      </c>
      <c r="BG152" s="5" t="str">
        <f t="shared" si="86"/>
        <v/>
      </c>
      <c r="BH152" s="5" t="str">
        <f t="shared" si="87"/>
        <v>--</v>
      </c>
      <c r="BI152" s="5" t="str">
        <f t="shared" si="88"/>
        <v/>
      </c>
      <c r="BJ152" s="5" t="str">
        <f t="shared" si="89"/>
        <v/>
      </c>
    </row>
    <row r="153" spans="1:62" x14ac:dyDescent="0.2">
      <c r="A153" s="4" t="str">
        <f>F!A153</f>
        <v>Som DDT</v>
      </c>
      <c r="B153" s="5" t="str">
        <f>IF(ISNUMBER(F!E153)=FALSE,"--",IF(F!E153=0,"--",F!E153))</f>
        <v>--</v>
      </c>
      <c r="C153" s="5" t="str">
        <f>IF(B153="--","",F!F153)</f>
        <v/>
      </c>
      <c r="D153" s="5" t="str">
        <f>IF(ISNUMBER(F!G153)=FALSE,"--",IF(F!G153=0,"--",F!G153))</f>
        <v>--</v>
      </c>
      <c r="E153" s="5" t="str">
        <f>IF(D153="--","",F!H153)</f>
        <v/>
      </c>
      <c r="F153" s="5" t="str">
        <f>IF(ISNUMBER(F!I153)=FALSE,"--",IF(F!I153=0,"--",F!I153))</f>
        <v>--</v>
      </c>
      <c r="G153" s="5" t="str">
        <f>IF(F153="--","",F!J153)</f>
        <v/>
      </c>
      <c r="H153" s="5" t="str">
        <f>IF(ISNUMBER(F!K153)=FALSE,"--",IF(F!K153=0,"--",F!K153))</f>
        <v>--</v>
      </c>
      <c r="I153" s="5" t="str">
        <f>IF(H153="--","",F!L153)</f>
        <v/>
      </c>
      <c r="J153" s="5" t="str">
        <f>IF(ISNUMBER(F!M153)=FALSE,"--",IF(F!M153=0,"--",F!M153))</f>
        <v>--</v>
      </c>
      <c r="K153" s="5" t="str">
        <f>IF(J153="--","",F!N153)</f>
        <v/>
      </c>
      <c r="L153" s="5" t="str">
        <f>IF(ISNUMBER(F!O153)=FALSE,"--",IF(F!O153=0,"--",F!O153))</f>
        <v>--</v>
      </c>
      <c r="M153" s="5" t="str">
        <f>IF(L153="--","",F!P153)</f>
        <v/>
      </c>
      <c r="P153" s="4" t="str">
        <f>IFERROR(IF(AND(VLOOKUP(F!B153,E!$B$1:$AK$300,17,FALSE)&lt;&gt;1000000000,VLOOKUP(F!B153,E!$B$1:$AK$300,18,FALSE)&lt;&gt;1000000000),"toetsen",IF(AND(VLOOKUP(F!B153,E!$B$1:$AK$300,17,FALSE)=1000000000,VLOOKUP(F!B153,E!$B$1:$AK$300,18,FALSE)&lt;&gt;1000000000),"toetsen alleen sgw",IF(AND(VLOOKUP(F!B153,E!$B$1:$AK$300,17,FALSE)&lt;&gt;1000000000,VLOOKUP(F!B153,E!$B$1:$AK$300,18,FALSE)=1000000000),"toetsen alleen vw","niet toetsen"))),"")</f>
        <v>niet toetsen</v>
      </c>
      <c r="R153" s="4">
        <f>F!BJ153</f>
        <v>-1</v>
      </c>
      <c r="S153" s="4" t="str">
        <f>IF($P153="toetsen",toetsen(F!$B153,R153),IF($P153="toetsen alleen sgw",toetsen_alleen_SGW(F!$B153,R153),IF($P153="toetsen alleen vw",toetsen_alleen_vw(F!$B153,R153),"")))</f>
        <v/>
      </c>
      <c r="T153" s="4">
        <f>F!BM153</f>
        <v>-1</v>
      </c>
      <c r="U153" s="4" t="str">
        <f>IF($P153="toetsen",toetsen(F!$B153,T153),IF($P153="toetsen alleen sgw",toetsen_alleen_SGW(F!$B153,T153),IF($P153="toetsen alleen vw",toetsen_alleen_vw(F!$B153,T153),"")))</f>
        <v/>
      </c>
      <c r="V153" s="4">
        <f>F!BP153</f>
        <v>-1</v>
      </c>
      <c r="W153" s="4" t="str">
        <f>IF($P153="toetsen",toetsen(F!$B153,V153),IF($P153="toetsen alleen sgw",toetsen_alleen_SGW(F!$B153,V153),IF($P153="toetsen alleen vw",toetsen_alleen_vw(F!$B153,V153),"")))</f>
        <v/>
      </c>
      <c r="X153" s="4">
        <f>F!BS153</f>
        <v>-1</v>
      </c>
      <c r="Y153" s="4" t="str">
        <f>IF($P153="toetsen",toetsen(F!$B153,X153),IF($P153="toetsen alleen sgw",toetsen_alleen_SGW(F!$B153,X153),IF($P153="toetsen alleen vw",toetsen_alleen_vw(F!$B153,X153),"")))</f>
        <v/>
      </c>
      <c r="Z153" s="4">
        <f>F!BV153</f>
        <v>-1</v>
      </c>
      <c r="AA153" s="4" t="str">
        <f>IF($P153="toetsen",toetsen(F!$B153,Z153),IF($P153="toetsen alleen sgw",toetsen_alleen_SGW(F!$B153,Z153),IF($P153="toetsen alleen vw",toetsen_alleen_vw(F!$B153,Z153),"")))</f>
        <v/>
      </c>
      <c r="AB153" s="4">
        <f>F!BY153</f>
        <v>-1</v>
      </c>
      <c r="AC153" s="4" t="str">
        <f>IF($P153="toetsen",toetsen(F!$B153,AB153),IF($P153="toetsen alleen sgw",toetsen_alleen_SGW(F!$B153,AB153),IF($P153="toetsen alleen vw",toetsen_alleen_vw(F!$B153,AB153),"")))</f>
        <v/>
      </c>
      <c r="AD153" s="5"/>
      <c r="AE153" s="5" t="str">
        <f t="shared" si="60"/>
        <v>--</v>
      </c>
      <c r="AF153" s="5" t="str">
        <f t="shared" si="61"/>
        <v/>
      </c>
      <c r="AG153" s="5" t="str">
        <f t="shared" si="62"/>
        <v>--</v>
      </c>
      <c r="AH153" s="5" t="str">
        <f t="shared" si="63"/>
        <v/>
      </c>
      <c r="AI153" s="5" t="str">
        <f t="shared" si="64"/>
        <v>--</v>
      </c>
      <c r="AJ153" s="5" t="str">
        <f t="shared" si="65"/>
        <v/>
      </c>
      <c r="AK153" s="5" t="str">
        <f t="shared" si="66"/>
        <v>--</v>
      </c>
      <c r="AL153" s="5" t="str">
        <f t="shared" si="67"/>
        <v/>
      </c>
      <c r="AM153" s="5" t="str">
        <f t="shared" si="68"/>
        <v>--</v>
      </c>
      <c r="AN153" s="5" t="str">
        <f t="shared" si="69"/>
        <v/>
      </c>
      <c r="AO153" s="5" t="str">
        <f t="shared" si="70"/>
        <v>--</v>
      </c>
      <c r="AP153" s="5" t="str">
        <f t="shared" si="71"/>
        <v/>
      </c>
      <c r="AS153" s="5" t="str">
        <f t="shared" si="72"/>
        <v>--</v>
      </c>
      <c r="AT153" s="5" t="str">
        <f t="shared" si="73"/>
        <v/>
      </c>
      <c r="AU153" s="5" t="str">
        <f t="shared" si="74"/>
        <v/>
      </c>
      <c r="AV153" s="5" t="str">
        <f t="shared" si="75"/>
        <v>--</v>
      </c>
      <c r="AW153" s="5" t="str">
        <f t="shared" si="76"/>
        <v/>
      </c>
      <c r="AX153" s="5" t="str">
        <f t="shared" si="77"/>
        <v/>
      </c>
      <c r="AY153" s="5" t="str">
        <f t="shared" si="78"/>
        <v>--</v>
      </c>
      <c r="AZ153" s="5" t="str">
        <f t="shared" si="79"/>
        <v/>
      </c>
      <c r="BA153" s="5" t="str">
        <f t="shared" si="80"/>
        <v/>
      </c>
      <c r="BB153" s="5" t="str">
        <f t="shared" si="81"/>
        <v>--</v>
      </c>
      <c r="BC153" s="5" t="str">
        <f t="shared" si="82"/>
        <v/>
      </c>
      <c r="BD153" s="5" t="str">
        <f t="shared" si="83"/>
        <v/>
      </c>
      <c r="BE153" s="5" t="str">
        <f t="shared" si="84"/>
        <v>--</v>
      </c>
      <c r="BF153" s="5" t="str">
        <f t="shared" si="85"/>
        <v/>
      </c>
      <c r="BG153" s="5" t="str">
        <f t="shared" si="86"/>
        <v/>
      </c>
      <c r="BH153" s="5" t="str">
        <f t="shared" si="87"/>
        <v>--</v>
      </c>
      <c r="BI153" s="5" t="str">
        <f t="shared" si="88"/>
        <v/>
      </c>
      <c r="BJ153" s="5" t="str">
        <f t="shared" si="89"/>
        <v/>
      </c>
    </row>
    <row r="154" spans="1:62" x14ac:dyDescent="0.2">
      <c r="A154" s="4" t="str">
        <f>F!A154</f>
        <v>o,p-DDD</v>
      </c>
      <c r="B154" s="5" t="str">
        <f>IF(ISNUMBER(F!E154)=FALSE,"--",IF(F!E154=0,"--",F!E154))</f>
        <v>--</v>
      </c>
      <c r="C154" s="5" t="str">
        <f>IF(B154="--","",F!F154)</f>
        <v/>
      </c>
      <c r="D154" s="5" t="str">
        <f>IF(ISNUMBER(F!G154)=FALSE,"--",IF(F!G154=0,"--",F!G154))</f>
        <v>--</v>
      </c>
      <c r="E154" s="5" t="str">
        <f>IF(D154="--","",F!H154)</f>
        <v/>
      </c>
      <c r="F154" s="5" t="str">
        <f>IF(ISNUMBER(F!I154)=FALSE,"--",IF(F!I154=0,"--",F!I154))</f>
        <v>--</v>
      </c>
      <c r="G154" s="5" t="str">
        <f>IF(F154="--","",F!J154)</f>
        <v/>
      </c>
      <c r="H154" s="5" t="str">
        <f>IF(ISNUMBER(F!K154)=FALSE,"--",IF(F!K154=0,"--",F!K154))</f>
        <v>--</v>
      </c>
      <c r="I154" s="5" t="str">
        <f>IF(H154="--","",F!L154)</f>
        <v/>
      </c>
      <c r="J154" s="5" t="str">
        <f>IF(ISNUMBER(F!M154)=FALSE,"--",IF(F!M154=0,"--",F!M154))</f>
        <v>--</v>
      </c>
      <c r="K154" s="5" t="str">
        <f>IF(J154="--","",F!N154)</f>
        <v/>
      </c>
      <c r="L154" s="5" t="str">
        <f>IF(ISNUMBER(F!O154)=FALSE,"--",IF(F!O154=0,"--",F!O154))</f>
        <v>--</v>
      </c>
      <c r="M154" s="5" t="str">
        <f>IF(L154="--","",F!P154)</f>
        <v/>
      </c>
      <c r="P154" s="4" t="str">
        <f>IFERROR(IF(AND(VLOOKUP(F!B154,E!$B$1:$AK$300,17,FALSE)&lt;&gt;1000000000,VLOOKUP(F!B154,E!$B$1:$AK$300,18,FALSE)&lt;&gt;1000000000),"toetsen",IF(AND(VLOOKUP(F!B154,E!$B$1:$AK$300,17,FALSE)=1000000000,VLOOKUP(F!B154,E!$B$1:$AK$300,18,FALSE)&lt;&gt;1000000000),"toetsen alleen sgw",IF(AND(VLOOKUP(F!B154,E!$B$1:$AK$300,17,FALSE)&lt;&gt;1000000000,VLOOKUP(F!B154,E!$B$1:$AK$300,18,FALSE)=1000000000),"toetsen alleen vw","niet toetsen"))),"")</f>
        <v/>
      </c>
      <c r="R154" s="4" t="str">
        <f>F!BJ154</f>
        <v/>
      </c>
      <c r="S154" s="4" t="str">
        <f>IF($P154="toetsen",toetsen(F!$B154,R154),IF($P154="toetsen alleen sgw",toetsen_alleen_SGW(F!$B154,R154),IF($P154="toetsen alleen vw",toetsen_alleen_vw(F!$B154,R154),"")))</f>
        <v/>
      </c>
      <c r="T154" s="4" t="str">
        <f>F!BM154</f>
        <v/>
      </c>
      <c r="U154" s="4" t="str">
        <f>IF($P154="toetsen",toetsen(F!$B154,T154),IF($P154="toetsen alleen sgw",toetsen_alleen_SGW(F!$B154,T154),IF($P154="toetsen alleen vw",toetsen_alleen_vw(F!$B154,T154),"")))</f>
        <v/>
      </c>
      <c r="V154" s="4" t="str">
        <f>F!BP154</f>
        <v/>
      </c>
      <c r="W154" s="4" t="str">
        <f>IF($P154="toetsen",toetsen(F!$B154,V154),IF($P154="toetsen alleen sgw",toetsen_alleen_SGW(F!$B154,V154),IF($P154="toetsen alleen vw",toetsen_alleen_vw(F!$B154,V154),"")))</f>
        <v/>
      </c>
      <c r="X154" s="4" t="str">
        <f>F!BS154</f>
        <v/>
      </c>
      <c r="Y154" s="4" t="str">
        <f>IF($P154="toetsen",toetsen(F!$B154,X154),IF($P154="toetsen alleen sgw",toetsen_alleen_SGW(F!$B154,X154),IF($P154="toetsen alleen vw",toetsen_alleen_vw(F!$B154,X154),"")))</f>
        <v/>
      </c>
      <c r="Z154" s="4" t="str">
        <f>F!BV154</f>
        <v/>
      </c>
      <c r="AA154" s="4" t="str">
        <f>IF($P154="toetsen",toetsen(F!$B154,Z154),IF($P154="toetsen alleen sgw",toetsen_alleen_SGW(F!$B154,Z154),IF($P154="toetsen alleen vw",toetsen_alleen_vw(F!$B154,Z154),"")))</f>
        <v/>
      </c>
      <c r="AB154" s="4" t="str">
        <f>F!BY154</f>
        <v/>
      </c>
      <c r="AC154" s="4" t="str">
        <f>IF($P154="toetsen",toetsen(F!$B154,AB154),IF($P154="toetsen alleen sgw",toetsen_alleen_SGW(F!$B154,AB154),IF($P154="toetsen alleen vw",toetsen_alleen_vw(F!$B154,AB154),"")))</f>
        <v/>
      </c>
      <c r="AD154" s="5"/>
      <c r="AE154" s="5" t="str">
        <f t="shared" si="60"/>
        <v>--</v>
      </c>
      <c r="AF154" s="5" t="str">
        <f t="shared" si="61"/>
        <v/>
      </c>
      <c r="AG154" s="5" t="str">
        <f t="shared" si="62"/>
        <v>--</v>
      </c>
      <c r="AH154" s="5" t="str">
        <f t="shared" si="63"/>
        <v/>
      </c>
      <c r="AI154" s="5" t="str">
        <f t="shared" si="64"/>
        <v>--</v>
      </c>
      <c r="AJ154" s="5" t="str">
        <f t="shared" si="65"/>
        <v/>
      </c>
      <c r="AK154" s="5" t="str">
        <f t="shared" si="66"/>
        <v>--</v>
      </c>
      <c r="AL154" s="5" t="str">
        <f t="shared" si="67"/>
        <v/>
      </c>
      <c r="AM154" s="5" t="str">
        <f t="shared" si="68"/>
        <v>--</v>
      </c>
      <c r="AN154" s="5" t="str">
        <f t="shared" si="69"/>
        <v/>
      </c>
      <c r="AO154" s="5" t="str">
        <f t="shared" si="70"/>
        <v>--</v>
      </c>
      <c r="AP154" s="5" t="str">
        <f t="shared" si="71"/>
        <v/>
      </c>
      <c r="AS154" s="5" t="str">
        <f t="shared" si="72"/>
        <v>--</v>
      </c>
      <c r="AT154" s="5" t="str">
        <f t="shared" si="73"/>
        <v/>
      </c>
      <c r="AU154" s="5" t="str">
        <f t="shared" si="74"/>
        <v/>
      </c>
      <c r="AV154" s="5" t="str">
        <f t="shared" si="75"/>
        <v>--</v>
      </c>
      <c r="AW154" s="5" t="str">
        <f t="shared" si="76"/>
        <v/>
      </c>
      <c r="AX154" s="5" t="str">
        <f t="shared" si="77"/>
        <v/>
      </c>
      <c r="AY154" s="5" t="str">
        <f t="shared" si="78"/>
        <v>--</v>
      </c>
      <c r="AZ154" s="5" t="str">
        <f t="shared" si="79"/>
        <v/>
      </c>
      <c r="BA154" s="5" t="str">
        <f t="shared" si="80"/>
        <v/>
      </c>
      <c r="BB154" s="5" t="str">
        <f t="shared" si="81"/>
        <v>--</v>
      </c>
      <c r="BC154" s="5" t="str">
        <f t="shared" si="82"/>
        <v/>
      </c>
      <c r="BD154" s="5" t="str">
        <f t="shared" si="83"/>
        <v/>
      </c>
      <c r="BE154" s="5" t="str">
        <f t="shared" si="84"/>
        <v>--</v>
      </c>
      <c r="BF154" s="5" t="str">
        <f t="shared" si="85"/>
        <v/>
      </c>
      <c r="BG154" s="5" t="str">
        <f t="shared" si="86"/>
        <v/>
      </c>
      <c r="BH154" s="5" t="str">
        <f t="shared" si="87"/>
        <v>--</v>
      </c>
      <c r="BI154" s="5" t="str">
        <f t="shared" si="88"/>
        <v/>
      </c>
      <c r="BJ154" s="5" t="str">
        <f t="shared" si="89"/>
        <v/>
      </c>
    </row>
    <row r="155" spans="1:62" x14ac:dyDescent="0.2">
      <c r="A155" s="4" t="str">
        <f>F!A155</f>
        <v>p,p-DDD</v>
      </c>
      <c r="B155" s="5" t="str">
        <f>IF(ISNUMBER(F!E155)=FALSE,"--",IF(F!E155=0,"--",F!E155))</f>
        <v>--</v>
      </c>
      <c r="C155" s="5" t="str">
        <f>IF(B155="--","",F!F155)</f>
        <v/>
      </c>
      <c r="D155" s="5" t="str">
        <f>IF(ISNUMBER(F!G155)=FALSE,"--",IF(F!G155=0,"--",F!G155))</f>
        <v>--</v>
      </c>
      <c r="E155" s="5" t="str">
        <f>IF(D155="--","",F!H155)</f>
        <v/>
      </c>
      <c r="F155" s="5" t="str">
        <f>IF(ISNUMBER(F!I155)=FALSE,"--",IF(F!I155=0,"--",F!I155))</f>
        <v>--</v>
      </c>
      <c r="G155" s="5" t="str">
        <f>IF(F155="--","",F!J155)</f>
        <v/>
      </c>
      <c r="H155" s="5" t="str">
        <f>IF(ISNUMBER(F!K155)=FALSE,"--",IF(F!K155=0,"--",F!K155))</f>
        <v>--</v>
      </c>
      <c r="I155" s="5" t="str">
        <f>IF(H155="--","",F!L155)</f>
        <v/>
      </c>
      <c r="J155" s="5" t="str">
        <f>IF(ISNUMBER(F!M155)=FALSE,"--",IF(F!M155=0,"--",F!M155))</f>
        <v>--</v>
      </c>
      <c r="K155" s="5" t="str">
        <f>IF(J155="--","",F!N155)</f>
        <v/>
      </c>
      <c r="L155" s="5" t="str">
        <f>IF(ISNUMBER(F!O155)=FALSE,"--",IF(F!O155=0,"--",F!O155))</f>
        <v>--</v>
      </c>
      <c r="M155" s="5" t="str">
        <f>IF(L155="--","",F!P155)</f>
        <v/>
      </c>
      <c r="P155" s="4" t="str">
        <f>IFERROR(IF(AND(VLOOKUP(F!B155,E!$B$1:$AK$300,17,FALSE)&lt;&gt;1000000000,VLOOKUP(F!B155,E!$B$1:$AK$300,18,FALSE)&lt;&gt;1000000000),"toetsen",IF(AND(VLOOKUP(F!B155,E!$B$1:$AK$300,17,FALSE)=1000000000,VLOOKUP(F!B155,E!$B$1:$AK$300,18,FALSE)&lt;&gt;1000000000),"toetsen alleen sgw",IF(AND(VLOOKUP(F!B155,E!$B$1:$AK$300,17,FALSE)&lt;&gt;1000000000,VLOOKUP(F!B155,E!$B$1:$AK$300,18,FALSE)=1000000000),"toetsen alleen vw","niet toetsen"))),"")</f>
        <v/>
      </c>
      <c r="R155" s="4" t="str">
        <f>F!BJ155</f>
        <v/>
      </c>
      <c r="S155" s="4" t="str">
        <f>IF($P155="toetsen",toetsen(F!$B155,R155),IF($P155="toetsen alleen sgw",toetsen_alleen_SGW(F!$B155,R155),IF($P155="toetsen alleen vw",toetsen_alleen_vw(F!$B155,R155),"")))</f>
        <v/>
      </c>
      <c r="T155" s="4" t="str">
        <f>F!BM155</f>
        <v/>
      </c>
      <c r="U155" s="4" t="str">
        <f>IF($P155="toetsen",toetsen(F!$B155,T155),IF($P155="toetsen alleen sgw",toetsen_alleen_SGW(F!$B155,T155),IF($P155="toetsen alleen vw",toetsen_alleen_vw(F!$B155,T155),"")))</f>
        <v/>
      </c>
      <c r="V155" s="4" t="str">
        <f>F!BP155</f>
        <v/>
      </c>
      <c r="W155" s="4" t="str">
        <f>IF($P155="toetsen",toetsen(F!$B155,V155),IF($P155="toetsen alleen sgw",toetsen_alleen_SGW(F!$B155,V155),IF($P155="toetsen alleen vw",toetsen_alleen_vw(F!$B155,V155),"")))</f>
        <v/>
      </c>
      <c r="X155" s="4" t="str">
        <f>F!BS155</f>
        <v/>
      </c>
      <c r="Y155" s="4" t="str">
        <f>IF($P155="toetsen",toetsen(F!$B155,X155),IF($P155="toetsen alleen sgw",toetsen_alleen_SGW(F!$B155,X155),IF($P155="toetsen alleen vw",toetsen_alleen_vw(F!$B155,X155),"")))</f>
        <v/>
      </c>
      <c r="Z155" s="4" t="str">
        <f>F!BV155</f>
        <v/>
      </c>
      <c r="AA155" s="4" t="str">
        <f>IF($P155="toetsen",toetsen(F!$B155,Z155),IF($P155="toetsen alleen sgw",toetsen_alleen_SGW(F!$B155,Z155),IF($P155="toetsen alleen vw",toetsen_alleen_vw(F!$B155,Z155),"")))</f>
        <v/>
      </c>
      <c r="AB155" s="4" t="str">
        <f>F!BY155</f>
        <v/>
      </c>
      <c r="AC155" s="4" t="str">
        <f>IF($P155="toetsen",toetsen(F!$B155,AB155),IF($P155="toetsen alleen sgw",toetsen_alleen_SGW(F!$B155,AB155),IF($P155="toetsen alleen vw",toetsen_alleen_vw(F!$B155,AB155),"")))</f>
        <v/>
      </c>
      <c r="AD155" s="5"/>
      <c r="AE155" s="5" t="str">
        <f t="shared" si="60"/>
        <v>--</v>
      </c>
      <c r="AF155" s="5" t="str">
        <f t="shared" si="61"/>
        <v/>
      </c>
      <c r="AG155" s="5" t="str">
        <f t="shared" si="62"/>
        <v>--</v>
      </c>
      <c r="AH155" s="5" t="str">
        <f t="shared" si="63"/>
        <v/>
      </c>
      <c r="AI155" s="5" t="str">
        <f t="shared" si="64"/>
        <v>--</v>
      </c>
      <c r="AJ155" s="5" t="str">
        <f t="shared" si="65"/>
        <v/>
      </c>
      <c r="AK155" s="5" t="str">
        <f t="shared" si="66"/>
        <v>--</v>
      </c>
      <c r="AL155" s="5" t="str">
        <f t="shared" si="67"/>
        <v/>
      </c>
      <c r="AM155" s="5" t="str">
        <f t="shared" si="68"/>
        <v>--</v>
      </c>
      <c r="AN155" s="5" t="str">
        <f t="shared" si="69"/>
        <v/>
      </c>
      <c r="AO155" s="5" t="str">
        <f t="shared" si="70"/>
        <v>--</v>
      </c>
      <c r="AP155" s="5" t="str">
        <f t="shared" si="71"/>
        <v/>
      </c>
      <c r="AS155" s="5" t="str">
        <f t="shared" si="72"/>
        <v>--</v>
      </c>
      <c r="AT155" s="5" t="str">
        <f t="shared" si="73"/>
        <v/>
      </c>
      <c r="AU155" s="5" t="str">
        <f t="shared" si="74"/>
        <v/>
      </c>
      <c r="AV155" s="5" t="str">
        <f t="shared" si="75"/>
        <v>--</v>
      </c>
      <c r="AW155" s="5" t="str">
        <f t="shared" si="76"/>
        <v/>
      </c>
      <c r="AX155" s="5" t="str">
        <f t="shared" si="77"/>
        <v/>
      </c>
      <c r="AY155" s="5" t="str">
        <f t="shared" si="78"/>
        <v>--</v>
      </c>
      <c r="AZ155" s="5" t="str">
        <f t="shared" si="79"/>
        <v/>
      </c>
      <c r="BA155" s="5" t="str">
        <f t="shared" si="80"/>
        <v/>
      </c>
      <c r="BB155" s="5" t="str">
        <f t="shared" si="81"/>
        <v>--</v>
      </c>
      <c r="BC155" s="5" t="str">
        <f t="shared" si="82"/>
        <v/>
      </c>
      <c r="BD155" s="5" t="str">
        <f t="shared" si="83"/>
        <v/>
      </c>
      <c r="BE155" s="5" t="str">
        <f t="shared" si="84"/>
        <v>--</v>
      </c>
      <c r="BF155" s="5" t="str">
        <f t="shared" si="85"/>
        <v/>
      </c>
      <c r="BG155" s="5" t="str">
        <f t="shared" si="86"/>
        <v/>
      </c>
      <c r="BH155" s="5" t="str">
        <f t="shared" si="87"/>
        <v>--</v>
      </c>
      <c r="BI155" s="5" t="str">
        <f t="shared" si="88"/>
        <v/>
      </c>
      <c r="BJ155" s="5" t="str">
        <f t="shared" si="89"/>
        <v/>
      </c>
    </row>
    <row r="156" spans="1:62" x14ac:dyDescent="0.2">
      <c r="A156" s="4" t="str">
        <f>F!A156</f>
        <v>Som DDD</v>
      </c>
      <c r="B156" s="5" t="str">
        <f>IF(ISNUMBER(F!E156)=FALSE,"--",IF(F!E156=0,"--",F!E156))</f>
        <v>--</v>
      </c>
      <c r="C156" s="5" t="str">
        <f>IF(B156="--","",F!F156)</f>
        <v/>
      </c>
      <c r="D156" s="5" t="str">
        <f>IF(ISNUMBER(F!G156)=FALSE,"--",IF(F!G156=0,"--",F!G156))</f>
        <v>--</v>
      </c>
      <c r="E156" s="5" t="str">
        <f>IF(D156="--","",F!H156)</f>
        <v/>
      </c>
      <c r="F156" s="5" t="str">
        <f>IF(ISNUMBER(F!I156)=FALSE,"--",IF(F!I156=0,"--",F!I156))</f>
        <v>--</v>
      </c>
      <c r="G156" s="5" t="str">
        <f>IF(F156="--","",F!J156)</f>
        <v/>
      </c>
      <c r="H156" s="5" t="str">
        <f>IF(ISNUMBER(F!K156)=FALSE,"--",IF(F!K156=0,"--",F!K156))</f>
        <v>--</v>
      </c>
      <c r="I156" s="5" t="str">
        <f>IF(H156="--","",F!L156)</f>
        <v/>
      </c>
      <c r="J156" s="5" t="str">
        <f>IF(ISNUMBER(F!M156)=FALSE,"--",IF(F!M156=0,"--",F!M156))</f>
        <v>--</v>
      </c>
      <c r="K156" s="5" t="str">
        <f>IF(J156="--","",F!N156)</f>
        <v/>
      </c>
      <c r="L156" s="5" t="str">
        <f>IF(ISNUMBER(F!O156)=FALSE,"--",IF(F!O156=0,"--",F!O156))</f>
        <v>--</v>
      </c>
      <c r="M156" s="5" t="str">
        <f>IF(L156="--","",F!P156)</f>
        <v/>
      </c>
      <c r="P156" s="4" t="str">
        <f>IFERROR(IF(AND(VLOOKUP(F!B156,E!$B$1:$AK$300,17,FALSE)&lt;&gt;1000000000,VLOOKUP(F!B156,E!$B$1:$AK$300,18,FALSE)&lt;&gt;1000000000),"toetsen",IF(AND(VLOOKUP(F!B156,E!$B$1:$AK$300,17,FALSE)=1000000000,VLOOKUP(F!B156,E!$B$1:$AK$300,18,FALSE)&lt;&gt;1000000000),"toetsen alleen sgw",IF(AND(VLOOKUP(F!B156,E!$B$1:$AK$300,17,FALSE)&lt;&gt;1000000000,VLOOKUP(F!B156,E!$B$1:$AK$300,18,FALSE)=1000000000),"toetsen alleen vw","niet toetsen"))),"")</f>
        <v>niet toetsen</v>
      </c>
      <c r="R156" s="4">
        <f>F!BJ156</f>
        <v>-1</v>
      </c>
      <c r="S156" s="4" t="str">
        <f>IF($P156="toetsen",toetsen(F!$B156,R156),IF($P156="toetsen alleen sgw",toetsen_alleen_SGW(F!$B156,R156),IF($P156="toetsen alleen vw",toetsen_alleen_vw(F!$B156,R156),"")))</f>
        <v/>
      </c>
      <c r="T156" s="4">
        <f>F!BM156</f>
        <v>-1</v>
      </c>
      <c r="U156" s="4" t="str">
        <f>IF($P156="toetsen",toetsen(F!$B156,T156),IF($P156="toetsen alleen sgw",toetsen_alleen_SGW(F!$B156,T156),IF($P156="toetsen alleen vw",toetsen_alleen_vw(F!$B156,T156),"")))</f>
        <v/>
      </c>
      <c r="V156" s="4">
        <f>F!BP156</f>
        <v>-1</v>
      </c>
      <c r="W156" s="4" t="str">
        <f>IF($P156="toetsen",toetsen(F!$B156,V156),IF($P156="toetsen alleen sgw",toetsen_alleen_SGW(F!$B156,V156),IF($P156="toetsen alleen vw",toetsen_alleen_vw(F!$B156,V156),"")))</f>
        <v/>
      </c>
      <c r="X156" s="4">
        <f>F!BS156</f>
        <v>-1</v>
      </c>
      <c r="Y156" s="4" t="str">
        <f>IF($P156="toetsen",toetsen(F!$B156,X156),IF($P156="toetsen alleen sgw",toetsen_alleen_SGW(F!$B156,X156),IF($P156="toetsen alleen vw",toetsen_alleen_vw(F!$B156,X156),"")))</f>
        <v/>
      </c>
      <c r="Z156" s="4">
        <f>F!BV156</f>
        <v>-1</v>
      </c>
      <c r="AA156" s="4" t="str">
        <f>IF($P156="toetsen",toetsen(F!$B156,Z156),IF($P156="toetsen alleen sgw",toetsen_alleen_SGW(F!$B156,Z156),IF($P156="toetsen alleen vw",toetsen_alleen_vw(F!$B156,Z156),"")))</f>
        <v/>
      </c>
      <c r="AB156" s="4">
        <f>F!BY156</f>
        <v>-1</v>
      </c>
      <c r="AC156" s="4" t="str">
        <f>IF($P156="toetsen",toetsen(F!$B156,AB156),IF($P156="toetsen alleen sgw",toetsen_alleen_SGW(F!$B156,AB156),IF($P156="toetsen alleen vw",toetsen_alleen_vw(F!$B156,AB156),"")))</f>
        <v/>
      </c>
      <c r="AD156" s="5"/>
      <c r="AE156" s="5" t="str">
        <f t="shared" si="60"/>
        <v>--</v>
      </c>
      <c r="AF156" s="5" t="str">
        <f t="shared" si="61"/>
        <v/>
      </c>
      <c r="AG156" s="5" t="str">
        <f t="shared" si="62"/>
        <v>--</v>
      </c>
      <c r="AH156" s="5" t="str">
        <f t="shared" si="63"/>
        <v/>
      </c>
      <c r="AI156" s="5" t="str">
        <f t="shared" si="64"/>
        <v>--</v>
      </c>
      <c r="AJ156" s="5" t="str">
        <f t="shared" si="65"/>
        <v/>
      </c>
      <c r="AK156" s="5" t="str">
        <f t="shared" si="66"/>
        <v>--</v>
      </c>
      <c r="AL156" s="5" t="str">
        <f t="shared" si="67"/>
        <v/>
      </c>
      <c r="AM156" s="5" t="str">
        <f t="shared" si="68"/>
        <v>--</v>
      </c>
      <c r="AN156" s="5" t="str">
        <f t="shared" si="69"/>
        <v/>
      </c>
      <c r="AO156" s="5" t="str">
        <f t="shared" si="70"/>
        <v>--</v>
      </c>
      <c r="AP156" s="5" t="str">
        <f t="shared" si="71"/>
        <v/>
      </c>
      <c r="AS156" s="5" t="str">
        <f t="shared" si="72"/>
        <v>--</v>
      </c>
      <c r="AT156" s="5" t="str">
        <f t="shared" si="73"/>
        <v/>
      </c>
      <c r="AU156" s="5" t="str">
        <f t="shared" si="74"/>
        <v/>
      </c>
      <c r="AV156" s="5" t="str">
        <f t="shared" si="75"/>
        <v>--</v>
      </c>
      <c r="AW156" s="5" t="str">
        <f t="shared" si="76"/>
        <v/>
      </c>
      <c r="AX156" s="5" t="str">
        <f t="shared" si="77"/>
        <v/>
      </c>
      <c r="AY156" s="5" t="str">
        <f t="shared" si="78"/>
        <v>--</v>
      </c>
      <c r="AZ156" s="5" t="str">
        <f t="shared" si="79"/>
        <v/>
      </c>
      <c r="BA156" s="5" t="str">
        <f t="shared" si="80"/>
        <v/>
      </c>
      <c r="BB156" s="5" t="str">
        <f t="shared" si="81"/>
        <v>--</v>
      </c>
      <c r="BC156" s="5" t="str">
        <f t="shared" si="82"/>
        <v/>
      </c>
      <c r="BD156" s="5" t="str">
        <f t="shared" si="83"/>
        <v/>
      </c>
      <c r="BE156" s="5" t="str">
        <f t="shared" si="84"/>
        <v>--</v>
      </c>
      <c r="BF156" s="5" t="str">
        <f t="shared" si="85"/>
        <v/>
      </c>
      <c r="BG156" s="5" t="str">
        <f t="shared" si="86"/>
        <v/>
      </c>
      <c r="BH156" s="5" t="str">
        <f t="shared" si="87"/>
        <v>--</v>
      </c>
      <c r="BI156" s="5" t="str">
        <f t="shared" si="88"/>
        <v/>
      </c>
      <c r="BJ156" s="5" t="str">
        <f t="shared" si="89"/>
        <v/>
      </c>
    </row>
    <row r="157" spans="1:62" x14ac:dyDescent="0.2">
      <c r="A157" s="4" t="str">
        <f>F!A157</f>
        <v>o,p-DDE</v>
      </c>
      <c r="B157" s="5" t="str">
        <f>IF(ISNUMBER(F!E157)=FALSE,"--",IF(F!E157=0,"--",F!E157))</f>
        <v>--</v>
      </c>
      <c r="C157" s="5" t="str">
        <f>IF(B157="--","",F!F157)</f>
        <v/>
      </c>
      <c r="D157" s="5" t="str">
        <f>IF(ISNUMBER(F!G157)=FALSE,"--",IF(F!G157=0,"--",F!G157))</f>
        <v>--</v>
      </c>
      <c r="E157" s="5" t="str">
        <f>IF(D157="--","",F!H157)</f>
        <v/>
      </c>
      <c r="F157" s="5" t="str">
        <f>IF(ISNUMBER(F!I157)=FALSE,"--",IF(F!I157=0,"--",F!I157))</f>
        <v>--</v>
      </c>
      <c r="G157" s="5" t="str">
        <f>IF(F157="--","",F!J157)</f>
        <v/>
      </c>
      <c r="H157" s="5" t="str">
        <f>IF(ISNUMBER(F!K157)=FALSE,"--",IF(F!K157=0,"--",F!K157))</f>
        <v>--</v>
      </c>
      <c r="I157" s="5" t="str">
        <f>IF(H157="--","",F!L157)</f>
        <v/>
      </c>
      <c r="J157" s="5" t="str">
        <f>IF(ISNUMBER(F!M157)=FALSE,"--",IF(F!M157=0,"--",F!M157))</f>
        <v>--</v>
      </c>
      <c r="K157" s="5" t="str">
        <f>IF(J157="--","",F!N157)</f>
        <v/>
      </c>
      <c r="L157" s="5" t="str">
        <f>IF(ISNUMBER(F!O157)=FALSE,"--",IF(F!O157=0,"--",F!O157))</f>
        <v>--</v>
      </c>
      <c r="M157" s="5" t="str">
        <f>IF(L157="--","",F!P157)</f>
        <v/>
      </c>
      <c r="P157" s="4" t="str">
        <f>IFERROR(IF(AND(VLOOKUP(F!B157,E!$B$1:$AK$300,17,FALSE)&lt;&gt;1000000000,VLOOKUP(F!B157,E!$B$1:$AK$300,18,FALSE)&lt;&gt;1000000000),"toetsen",IF(AND(VLOOKUP(F!B157,E!$B$1:$AK$300,17,FALSE)=1000000000,VLOOKUP(F!B157,E!$B$1:$AK$300,18,FALSE)&lt;&gt;1000000000),"toetsen alleen sgw",IF(AND(VLOOKUP(F!B157,E!$B$1:$AK$300,17,FALSE)&lt;&gt;1000000000,VLOOKUP(F!B157,E!$B$1:$AK$300,18,FALSE)=1000000000),"toetsen alleen vw","niet toetsen"))),"")</f>
        <v/>
      </c>
      <c r="R157" s="4" t="str">
        <f>F!BJ157</f>
        <v/>
      </c>
      <c r="S157" s="4" t="str">
        <f>IF($P157="toetsen",toetsen(F!$B157,R157),IF($P157="toetsen alleen sgw",toetsen_alleen_SGW(F!$B157,R157),IF($P157="toetsen alleen vw",toetsen_alleen_vw(F!$B157,R157),"")))</f>
        <v/>
      </c>
      <c r="T157" s="4" t="str">
        <f>F!BM157</f>
        <v/>
      </c>
      <c r="U157" s="4" t="str">
        <f>IF($P157="toetsen",toetsen(F!$B157,T157),IF($P157="toetsen alleen sgw",toetsen_alleen_SGW(F!$B157,T157),IF($P157="toetsen alleen vw",toetsen_alleen_vw(F!$B157,T157),"")))</f>
        <v/>
      </c>
      <c r="V157" s="4" t="str">
        <f>F!BP157</f>
        <v/>
      </c>
      <c r="W157" s="4" t="str">
        <f>IF($P157="toetsen",toetsen(F!$B157,V157),IF($P157="toetsen alleen sgw",toetsen_alleen_SGW(F!$B157,V157),IF($P157="toetsen alleen vw",toetsen_alleen_vw(F!$B157,V157),"")))</f>
        <v/>
      </c>
      <c r="X157" s="4" t="str">
        <f>F!BS157</f>
        <v/>
      </c>
      <c r="Y157" s="4" t="str">
        <f>IF($P157="toetsen",toetsen(F!$B157,X157),IF($P157="toetsen alleen sgw",toetsen_alleen_SGW(F!$B157,X157),IF($P157="toetsen alleen vw",toetsen_alleen_vw(F!$B157,X157),"")))</f>
        <v/>
      </c>
      <c r="Z157" s="4" t="str">
        <f>F!BV157</f>
        <v/>
      </c>
      <c r="AA157" s="4" t="str">
        <f>IF($P157="toetsen",toetsen(F!$B157,Z157),IF($P157="toetsen alleen sgw",toetsen_alleen_SGW(F!$B157,Z157),IF($P157="toetsen alleen vw",toetsen_alleen_vw(F!$B157,Z157),"")))</f>
        <v/>
      </c>
      <c r="AB157" s="4" t="str">
        <f>F!BY157</f>
        <v/>
      </c>
      <c r="AC157" s="4" t="str">
        <f>IF($P157="toetsen",toetsen(F!$B157,AB157),IF($P157="toetsen alleen sgw",toetsen_alleen_SGW(F!$B157,AB157),IF($P157="toetsen alleen vw",toetsen_alleen_vw(F!$B157,AB157),"")))</f>
        <v/>
      </c>
      <c r="AD157" s="5"/>
      <c r="AE157" s="5" t="str">
        <f t="shared" si="60"/>
        <v>--</v>
      </c>
      <c r="AF157" s="5" t="str">
        <f t="shared" si="61"/>
        <v/>
      </c>
      <c r="AG157" s="5" t="str">
        <f t="shared" si="62"/>
        <v>--</v>
      </c>
      <c r="AH157" s="5" t="str">
        <f t="shared" si="63"/>
        <v/>
      </c>
      <c r="AI157" s="5" t="str">
        <f t="shared" si="64"/>
        <v>--</v>
      </c>
      <c r="AJ157" s="5" t="str">
        <f t="shared" si="65"/>
        <v/>
      </c>
      <c r="AK157" s="5" t="str">
        <f t="shared" si="66"/>
        <v>--</v>
      </c>
      <c r="AL157" s="5" t="str">
        <f t="shared" si="67"/>
        <v/>
      </c>
      <c r="AM157" s="5" t="str">
        <f t="shared" si="68"/>
        <v>--</v>
      </c>
      <c r="AN157" s="5" t="str">
        <f t="shared" si="69"/>
        <v/>
      </c>
      <c r="AO157" s="5" t="str">
        <f t="shared" si="70"/>
        <v>--</v>
      </c>
      <c r="AP157" s="5" t="str">
        <f t="shared" si="71"/>
        <v/>
      </c>
      <c r="AS157" s="5" t="str">
        <f t="shared" si="72"/>
        <v>--</v>
      </c>
      <c r="AT157" s="5" t="str">
        <f t="shared" si="73"/>
        <v/>
      </c>
      <c r="AU157" s="5" t="str">
        <f t="shared" si="74"/>
        <v/>
      </c>
      <c r="AV157" s="5" t="str">
        <f t="shared" si="75"/>
        <v>--</v>
      </c>
      <c r="AW157" s="5" t="str">
        <f t="shared" si="76"/>
        <v/>
      </c>
      <c r="AX157" s="5" t="str">
        <f t="shared" si="77"/>
        <v/>
      </c>
      <c r="AY157" s="5" t="str">
        <f t="shared" si="78"/>
        <v>--</v>
      </c>
      <c r="AZ157" s="5" t="str">
        <f t="shared" si="79"/>
        <v/>
      </c>
      <c r="BA157" s="5" t="str">
        <f t="shared" si="80"/>
        <v/>
      </c>
      <c r="BB157" s="5" t="str">
        <f t="shared" si="81"/>
        <v>--</v>
      </c>
      <c r="BC157" s="5" t="str">
        <f t="shared" si="82"/>
        <v/>
      </c>
      <c r="BD157" s="5" t="str">
        <f t="shared" si="83"/>
        <v/>
      </c>
      <c r="BE157" s="5" t="str">
        <f t="shared" si="84"/>
        <v>--</v>
      </c>
      <c r="BF157" s="5" t="str">
        <f t="shared" si="85"/>
        <v/>
      </c>
      <c r="BG157" s="5" t="str">
        <f t="shared" si="86"/>
        <v/>
      </c>
      <c r="BH157" s="5" t="str">
        <f t="shared" si="87"/>
        <v>--</v>
      </c>
      <c r="BI157" s="5" t="str">
        <f t="shared" si="88"/>
        <v/>
      </c>
      <c r="BJ157" s="5" t="str">
        <f t="shared" si="89"/>
        <v/>
      </c>
    </row>
    <row r="158" spans="1:62" x14ac:dyDescent="0.2">
      <c r="A158" s="4" t="str">
        <f>F!A158</f>
        <v>p,p-DDE</v>
      </c>
      <c r="B158" s="5" t="str">
        <f>IF(ISNUMBER(F!E158)=FALSE,"--",IF(F!E158=0,"--",F!E158))</f>
        <v>--</v>
      </c>
      <c r="C158" s="5" t="str">
        <f>IF(B158="--","",F!F158)</f>
        <v/>
      </c>
      <c r="D158" s="5" t="str">
        <f>IF(ISNUMBER(F!G158)=FALSE,"--",IF(F!G158=0,"--",F!G158))</f>
        <v>--</v>
      </c>
      <c r="E158" s="5" t="str">
        <f>IF(D158="--","",F!H158)</f>
        <v/>
      </c>
      <c r="F158" s="5" t="str">
        <f>IF(ISNUMBER(F!I158)=FALSE,"--",IF(F!I158=0,"--",F!I158))</f>
        <v>--</v>
      </c>
      <c r="G158" s="5" t="str">
        <f>IF(F158="--","",F!J158)</f>
        <v/>
      </c>
      <c r="H158" s="5" t="str">
        <f>IF(ISNUMBER(F!K158)=FALSE,"--",IF(F!K158=0,"--",F!K158))</f>
        <v>--</v>
      </c>
      <c r="I158" s="5" t="str">
        <f>IF(H158="--","",F!L158)</f>
        <v/>
      </c>
      <c r="J158" s="5" t="str">
        <f>IF(ISNUMBER(F!M158)=FALSE,"--",IF(F!M158=0,"--",F!M158))</f>
        <v>--</v>
      </c>
      <c r="K158" s="5" t="str">
        <f>IF(J158="--","",F!N158)</f>
        <v/>
      </c>
      <c r="L158" s="5" t="str">
        <f>IF(ISNUMBER(F!O158)=FALSE,"--",IF(F!O158=0,"--",F!O158))</f>
        <v>--</v>
      </c>
      <c r="M158" s="5" t="str">
        <f>IF(L158="--","",F!P158)</f>
        <v/>
      </c>
      <c r="P158" s="4" t="str">
        <f>IFERROR(IF(AND(VLOOKUP(F!B158,E!$B$1:$AK$300,17,FALSE)&lt;&gt;1000000000,VLOOKUP(F!B158,E!$B$1:$AK$300,18,FALSE)&lt;&gt;1000000000),"toetsen",IF(AND(VLOOKUP(F!B158,E!$B$1:$AK$300,17,FALSE)=1000000000,VLOOKUP(F!B158,E!$B$1:$AK$300,18,FALSE)&lt;&gt;1000000000),"toetsen alleen sgw",IF(AND(VLOOKUP(F!B158,E!$B$1:$AK$300,17,FALSE)&lt;&gt;1000000000,VLOOKUP(F!B158,E!$B$1:$AK$300,18,FALSE)=1000000000),"toetsen alleen vw","niet toetsen"))),"")</f>
        <v/>
      </c>
      <c r="R158" s="4" t="str">
        <f>F!BJ158</f>
        <v/>
      </c>
      <c r="S158" s="4" t="str">
        <f>IF($P158="toetsen",toetsen(F!$B158,R158),IF($P158="toetsen alleen sgw",toetsen_alleen_SGW(F!$B158,R158),IF($P158="toetsen alleen vw",toetsen_alleen_vw(F!$B158,R158),"")))</f>
        <v/>
      </c>
      <c r="T158" s="4" t="str">
        <f>F!BM158</f>
        <v/>
      </c>
      <c r="U158" s="4" t="str">
        <f>IF($P158="toetsen",toetsen(F!$B158,T158),IF($P158="toetsen alleen sgw",toetsen_alleen_SGW(F!$B158,T158),IF($P158="toetsen alleen vw",toetsen_alleen_vw(F!$B158,T158),"")))</f>
        <v/>
      </c>
      <c r="V158" s="4" t="str">
        <f>F!BP158</f>
        <v/>
      </c>
      <c r="W158" s="4" t="str">
        <f>IF($P158="toetsen",toetsen(F!$B158,V158),IF($P158="toetsen alleen sgw",toetsen_alleen_SGW(F!$B158,V158),IF($P158="toetsen alleen vw",toetsen_alleen_vw(F!$B158,V158),"")))</f>
        <v/>
      </c>
      <c r="X158" s="4" t="str">
        <f>F!BS158</f>
        <v/>
      </c>
      <c r="Y158" s="4" t="str">
        <f>IF($P158="toetsen",toetsen(F!$B158,X158),IF($P158="toetsen alleen sgw",toetsen_alleen_SGW(F!$B158,X158),IF($P158="toetsen alleen vw",toetsen_alleen_vw(F!$B158,X158),"")))</f>
        <v/>
      </c>
      <c r="Z158" s="4" t="str">
        <f>F!BV158</f>
        <v/>
      </c>
      <c r="AA158" s="4" t="str">
        <f>IF($P158="toetsen",toetsen(F!$B158,Z158),IF($P158="toetsen alleen sgw",toetsen_alleen_SGW(F!$B158,Z158),IF($P158="toetsen alleen vw",toetsen_alleen_vw(F!$B158,Z158),"")))</f>
        <v/>
      </c>
      <c r="AB158" s="4" t="str">
        <f>F!BY158</f>
        <v/>
      </c>
      <c r="AC158" s="4" t="str">
        <f>IF($P158="toetsen",toetsen(F!$B158,AB158),IF($P158="toetsen alleen sgw",toetsen_alleen_SGW(F!$B158,AB158),IF($P158="toetsen alleen vw",toetsen_alleen_vw(F!$B158,AB158),"")))</f>
        <v/>
      </c>
      <c r="AD158" s="5"/>
      <c r="AE158" s="5" t="str">
        <f t="shared" si="60"/>
        <v>--</v>
      </c>
      <c r="AF158" s="5" t="str">
        <f t="shared" si="61"/>
        <v/>
      </c>
      <c r="AG158" s="5" t="str">
        <f t="shared" si="62"/>
        <v>--</v>
      </c>
      <c r="AH158" s="5" t="str">
        <f t="shared" si="63"/>
        <v/>
      </c>
      <c r="AI158" s="5" t="str">
        <f t="shared" si="64"/>
        <v>--</v>
      </c>
      <c r="AJ158" s="5" t="str">
        <f t="shared" si="65"/>
        <v/>
      </c>
      <c r="AK158" s="5" t="str">
        <f t="shared" si="66"/>
        <v>--</v>
      </c>
      <c r="AL158" s="5" t="str">
        <f t="shared" si="67"/>
        <v/>
      </c>
      <c r="AM158" s="5" t="str">
        <f t="shared" si="68"/>
        <v>--</v>
      </c>
      <c r="AN158" s="5" t="str">
        <f t="shared" si="69"/>
        <v/>
      </c>
      <c r="AO158" s="5" t="str">
        <f t="shared" si="70"/>
        <v>--</v>
      </c>
      <c r="AP158" s="5" t="str">
        <f t="shared" si="71"/>
        <v/>
      </c>
      <c r="AS158" s="5" t="str">
        <f t="shared" si="72"/>
        <v>--</v>
      </c>
      <c r="AT158" s="5" t="str">
        <f t="shared" si="73"/>
        <v/>
      </c>
      <c r="AU158" s="5" t="str">
        <f t="shared" si="74"/>
        <v/>
      </c>
      <c r="AV158" s="5" t="str">
        <f t="shared" si="75"/>
        <v>--</v>
      </c>
      <c r="AW158" s="5" t="str">
        <f t="shared" si="76"/>
        <v/>
      </c>
      <c r="AX158" s="5" t="str">
        <f t="shared" si="77"/>
        <v/>
      </c>
      <c r="AY158" s="5" t="str">
        <f t="shared" si="78"/>
        <v>--</v>
      </c>
      <c r="AZ158" s="5" t="str">
        <f t="shared" si="79"/>
        <v/>
      </c>
      <c r="BA158" s="5" t="str">
        <f t="shared" si="80"/>
        <v/>
      </c>
      <c r="BB158" s="5" t="str">
        <f t="shared" si="81"/>
        <v>--</v>
      </c>
      <c r="BC158" s="5" t="str">
        <f t="shared" si="82"/>
        <v/>
      </c>
      <c r="BD158" s="5" t="str">
        <f t="shared" si="83"/>
        <v/>
      </c>
      <c r="BE158" s="5" t="str">
        <f t="shared" si="84"/>
        <v>--</v>
      </c>
      <c r="BF158" s="5" t="str">
        <f t="shared" si="85"/>
        <v/>
      </c>
      <c r="BG158" s="5" t="str">
        <f t="shared" si="86"/>
        <v/>
      </c>
      <c r="BH158" s="5" t="str">
        <f t="shared" si="87"/>
        <v>--</v>
      </c>
      <c r="BI158" s="5" t="str">
        <f t="shared" si="88"/>
        <v/>
      </c>
      <c r="BJ158" s="5" t="str">
        <f t="shared" si="89"/>
        <v/>
      </c>
    </row>
    <row r="159" spans="1:62" x14ac:dyDescent="0.2">
      <c r="A159" s="4" t="str">
        <f>F!A159</f>
        <v>Som DDE</v>
      </c>
      <c r="B159" s="5" t="str">
        <f>IF(ISNUMBER(F!E159)=FALSE,"--",IF(F!E159=0,"--",F!E159))</f>
        <v>--</v>
      </c>
      <c r="C159" s="5" t="str">
        <f>IF(B159="--","",F!F159)</f>
        <v/>
      </c>
      <c r="D159" s="5" t="str">
        <f>IF(ISNUMBER(F!G159)=FALSE,"--",IF(F!G159=0,"--",F!G159))</f>
        <v>--</v>
      </c>
      <c r="E159" s="5" t="str">
        <f>IF(D159="--","",F!H159)</f>
        <v/>
      </c>
      <c r="F159" s="5" t="str">
        <f>IF(ISNUMBER(F!I159)=FALSE,"--",IF(F!I159=0,"--",F!I159))</f>
        <v>--</v>
      </c>
      <c r="G159" s="5" t="str">
        <f>IF(F159="--","",F!J159)</f>
        <v/>
      </c>
      <c r="H159" s="5" t="str">
        <f>IF(ISNUMBER(F!K159)=FALSE,"--",IF(F!K159=0,"--",F!K159))</f>
        <v>--</v>
      </c>
      <c r="I159" s="5" t="str">
        <f>IF(H159="--","",F!L159)</f>
        <v/>
      </c>
      <c r="J159" s="5" t="str">
        <f>IF(ISNUMBER(F!M159)=FALSE,"--",IF(F!M159=0,"--",F!M159))</f>
        <v>--</v>
      </c>
      <c r="K159" s="5" t="str">
        <f>IF(J159="--","",F!N159)</f>
        <v/>
      </c>
      <c r="L159" s="5" t="str">
        <f>IF(ISNUMBER(F!O159)=FALSE,"--",IF(F!O159=0,"--",F!O159))</f>
        <v>--</v>
      </c>
      <c r="M159" s="5" t="str">
        <f>IF(L159="--","",F!P159)</f>
        <v/>
      </c>
      <c r="P159" s="4" t="str">
        <f>IFERROR(IF(AND(VLOOKUP(F!B159,E!$B$1:$AK$300,17,FALSE)&lt;&gt;1000000000,VLOOKUP(F!B159,E!$B$1:$AK$300,18,FALSE)&lt;&gt;1000000000),"toetsen",IF(AND(VLOOKUP(F!B159,E!$B$1:$AK$300,17,FALSE)=1000000000,VLOOKUP(F!B159,E!$B$1:$AK$300,18,FALSE)&lt;&gt;1000000000),"toetsen alleen sgw",IF(AND(VLOOKUP(F!B159,E!$B$1:$AK$300,17,FALSE)&lt;&gt;1000000000,VLOOKUP(F!B159,E!$B$1:$AK$300,18,FALSE)=1000000000),"toetsen alleen vw","niet toetsen"))),"")</f>
        <v>niet toetsen</v>
      </c>
      <c r="R159" s="4">
        <f>F!BJ159</f>
        <v>-1</v>
      </c>
      <c r="S159" s="4" t="str">
        <f>IF($P159="toetsen",toetsen(F!$B159,R159),IF($P159="toetsen alleen sgw",toetsen_alleen_SGW(F!$B159,R159),IF($P159="toetsen alleen vw",toetsen_alleen_vw(F!$B159,R159),"")))</f>
        <v/>
      </c>
      <c r="T159" s="4">
        <f>F!BM159</f>
        <v>-1</v>
      </c>
      <c r="U159" s="4" t="str">
        <f>IF($P159="toetsen",toetsen(F!$B159,T159),IF($P159="toetsen alleen sgw",toetsen_alleen_SGW(F!$B159,T159),IF($P159="toetsen alleen vw",toetsen_alleen_vw(F!$B159,T159),"")))</f>
        <v/>
      </c>
      <c r="V159" s="4">
        <f>F!BP159</f>
        <v>-1</v>
      </c>
      <c r="W159" s="4" t="str">
        <f>IF($P159="toetsen",toetsen(F!$B159,V159),IF($P159="toetsen alleen sgw",toetsen_alleen_SGW(F!$B159,V159),IF($P159="toetsen alleen vw",toetsen_alleen_vw(F!$B159,V159),"")))</f>
        <v/>
      </c>
      <c r="X159" s="4">
        <f>F!BS159</f>
        <v>-1</v>
      </c>
      <c r="Y159" s="4" t="str">
        <f>IF($P159="toetsen",toetsen(F!$B159,X159),IF($P159="toetsen alleen sgw",toetsen_alleen_SGW(F!$B159,X159),IF($P159="toetsen alleen vw",toetsen_alleen_vw(F!$B159,X159),"")))</f>
        <v/>
      </c>
      <c r="Z159" s="4">
        <f>F!BV159</f>
        <v>-1</v>
      </c>
      <c r="AA159" s="4" t="str">
        <f>IF($P159="toetsen",toetsen(F!$B159,Z159),IF($P159="toetsen alleen sgw",toetsen_alleen_SGW(F!$B159,Z159),IF($P159="toetsen alleen vw",toetsen_alleen_vw(F!$B159,Z159),"")))</f>
        <v/>
      </c>
      <c r="AB159" s="4">
        <f>F!BY159</f>
        <v>-1</v>
      </c>
      <c r="AC159" s="4" t="str">
        <f>IF($P159="toetsen",toetsen(F!$B159,AB159),IF($P159="toetsen alleen sgw",toetsen_alleen_SGW(F!$B159,AB159),IF($P159="toetsen alleen vw",toetsen_alleen_vw(F!$B159,AB159),"")))</f>
        <v/>
      </c>
      <c r="AD159" s="5"/>
      <c r="AE159" s="5" t="str">
        <f t="shared" si="60"/>
        <v>--</v>
      </c>
      <c r="AF159" s="5" t="str">
        <f t="shared" si="61"/>
        <v/>
      </c>
      <c r="AG159" s="5" t="str">
        <f t="shared" si="62"/>
        <v>--</v>
      </c>
      <c r="AH159" s="5" t="str">
        <f t="shared" si="63"/>
        <v/>
      </c>
      <c r="AI159" s="5" t="str">
        <f t="shared" si="64"/>
        <v>--</v>
      </c>
      <c r="AJ159" s="5" t="str">
        <f t="shared" si="65"/>
        <v/>
      </c>
      <c r="AK159" s="5" t="str">
        <f t="shared" si="66"/>
        <v>--</v>
      </c>
      <c r="AL159" s="5" t="str">
        <f t="shared" si="67"/>
        <v/>
      </c>
      <c r="AM159" s="5" t="str">
        <f t="shared" si="68"/>
        <v>--</v>
      </c>
      <c r="AN159" s="5" t="str">
        <f t="shared" si="69"/>
        <v/>
      </c>
      <c r="AO159" s="5" t="str">
        <f t="shared" si="70"/>
        <v>--</v>
      </c>
      <c r="AP159" s="5" t="str">
        <f t="shared" si="71"/>
        <v/>
      </c>
      <c r="AS159" s="5" t="str">
        <f t="shared" si="72"/>
        <v>--</v>
      </c>
      <c r="AT159" s="5" t="str">
        <f t="shared" si="73"/>
        <v/>
      </c>
      <c r="AU159" s="5" t="str">
        <f t="shared" si="74"/>
        <v/>
      </c>
      <c r="AV159" s="5" t="str">
        <f t="shared" si="75"/>
        <v>--</v>
      </c>
      <c r="AW159" s="5" t="str">
        <f t="shared" si="76"/>
        <v/>
      </c>
      <c r="AX159" s="5" t="str">
        <f t="shared" si="77"/>
        <v/>
      </c>
      <c r="AY159" s="5" t="str">
        <f t="shared" si="78"/>
        <v>--</v>
      </c>
      <c r="AZ159" s="5" t="str">
        <f t="shared" si="79"/>
        <v/>
      </c>
      <c r="BA159" s="5" t="str">
        <f t="shared" si="80"/>
        <v/>
      </c>
      <c r="BB159" s="5" t="str">
        <f t="shared" si="81"/>
        <v>--</v>
      </c>
      <c r="BC159" s="5" t="str">
        <f t="shared" si="82"/>
        <v/>
      </c>
      <c r="BD159" s="5" t="str">
        <f t="shared" si="83"/>
        <v/>
      </c>
      <c r="BE159" s="5" t="str">
        <f t="shared" si="84"/>
        <v>--</v>
      </c>
      <c r="BF159" s="5" t="str">
        <f t="shared" si="85"/>
        <v/>
      </c>
      <c r="BG159" s="5" t="str">
        <f t="shared" si="86"/>
        <v/>
      </c>
      <c r="BH159" s="5" t="str">
        <f t="shared" si="87"/>
        <v>--</v>
      </c>
      <c r="BI159" s="5" t="str">
        <f t="shared" si="88"/>
        <v/>
      </c>
      <c r="BJ159" s="5" t="str">
        <f t="shared" si="89"/>
        <v/>
      </c>
    </row>
    <row r="160" spans="1:62" x14ac:dyDescent="0.2">
      <c r="A160" s="4" t="str">
        <f>F!A160</f>
        <v>Som DDT,DDE,DDD</v>
      </c>
      <c r="B160" s="5" t="str">
        <f>IF(ISNUMBER(F!E160)=FALSE,"--",IF(F!E160=0,"--",F!E160))</f>
        <v>--</v>
      </c>
      <c r="C160" s="5" t="str">
        <f>IF(B160="--","",F!F160)</f>
        <v/>
      </c>
      <c r="D160" s="5" t="str">
        <f>IF(ISNUMBER(F!G160)=FALSE,"--",IF(F!G160=0,"--",F!G160))</f>
        <v>--</v>
      </c>
      <c r="E160" s="5" t="str">
        <f>IF(D160="--","",F!H160)</f>
        <v/>
      </c>
      <c r="F160" s="5" t="str">
        <f>IF(ISNUMBER(F!I160)=FALSE,"--",IF(F!I160=0,"--",F!I160))</f>
        <v>--</v>
      </c>
      <c r="G160" s="5" t="str">
        <f>IF(F160="--","",F!J160)</f>
        <v/>
      </c>
      <c r="H160" s="5" t="str">
        <f>IF(ISNUMBER(F!K160)=FALSE,"--",IF(F!K160=0,"--",F!K160))</f>
        <v>--</v>
      </c>
      <c r="I160" s="5" t="str">
        <f>IF(H160="--","",F!L160)</f>
        <v/>
      </c>
      <c r="J160" s="5" t="str">
        <f>IF(ISNUMBER(F!M160)=FALSE,"--",IF(F!M160=0,"--",F!M160))</f>
        <v>--</v>
      </c>
      <c r="K160" s="5" t="str">
        <f>IF(J160="--","",F!N160)</f>
        <v/>
      </c>
      <c r="L160" s="5" t="str">
        <f>IF(ISNUMBER(F!O160)=FALSE,"--",IF(F!O160=0,"--",F!O160))</f>
        <v>--</v>
      </c>
      <c r="M160" s="5" t="str">
        <f>IF(L160="--","",F!P160)</f>
        <v/>
      </c>
      <c r="P160" s="4" t="str">
        <f>IFERROR(IF(AND(VLOOKUP(F!B160,E!$B$1:$AK$300,17,FALSE)&lt;&gt;1000000000,VLOOKUP(F!B160,E!$B$1:$AK$300,18,FALSE)&lt;&gt;1000000000),"toetsen",IF(AND(VLOOKUP(F!B160,E!$B$1:$AK$300,17,FALSE)=1000000000,VLOOKUP(F!B160,E!$B$1:$AK$300,18,FALSE)&lt;&gt;1000000000),"toetsen alleen sgw",IF(AND(VLOOKUP(F!B160,E!$B$1:$AK$300,17,FALSE)&lt;&gt;1000000000,VLOOKUP(F!B160,E!$B$1:$AK$300,18,FALSE)=1000000000),"toetsen alleen vw","niet toetsen"))),"")</f>
        <v>toetsen alleen sgw</v>
      </c>
      <c r="R160" s="4">
        <f>F!BJ160</f>
        <v>-1</v>
      </c>
      <c r="S160" s="4" t="str">
        <f>IF($P160="toetsen",toetsen(F!$B160,R160),IF($P160="toetsen alleen sgw",toetsen_alleen_SGW(F!$B160,R160),IF($P160="toetsen alleen vw",toetsen_alleen_vw(F!$B160,R160),"")))</f>
        <v>-</v>
      </c>
      <c r="T160" s="4" t="str">
        <f>F!BM160</f>
        <v/>
      </c>
      <c r="U160" s="4" t="str">
        <f>IF($P160="toetsen",toetsen(F!$B160,T160),IF($P160="toetsen alleen sgw",toetsen_alleen_SGW(F!$B160,T160),IF($P160="toetsen alleen vw",toetsen_alleen_vw(F!$B160,T160),"")))</f>
        <v/>
      </c>
      <c r="V160" s="4" t="str">
        <f>F!BP160</f>
        <v/>
      </c>
      <c r="W160" s="4" t="str">
        <f>IF($P160="toetsen",toetsen(F!$B160,V160),IF($P160="toetsen alleen sgw",toetsen_alleen_SGW(F!$B160,V160),IF($P160="toetsen alleen vw",toetsen_alleen_vw(F!$B160,V160),"")))</f>
        <v/>
      </c>
      <c r="X160" s="4" t="str">
        <f>F!BS160</f>
        <v/>
      </c>
      <c r="Y160" s="4" t="str">
        <f>IF($P160="toetsen",toetsen(F!$B160,X160),IF($P160="toetsen alleen sgw",toetsen_alleen_SGW(F!$B160,X160),IF($P160="toetsen alleen vw",toetsen_alleen_vw(F!$B160,X160),"")))</f>
        <v/>
      </c>
      <c r="Z160" s="4" t="str">
        <f>F!BV160</f>
        <v/>
      </c>
      <c r="AA160" s="4" t="str">
        <f>IF($P160="toetsen",toetsen(F!$B160,Z160),IF($P160="toetsen alleen sgw",toetsen_alleen_SGW(F!$B160,Z160),IF($P160="toetsen alleen vw",toetsen_alleen_vw(F!$B160,Z160),"")))</f>
        <v/>
      </c>
      <c r="AB160" s="4" t="str">
        <f>F!BY160</f>
        <v/>
      </c>
      <c r="AC160" s="4" t="str">
        <f>IF($P160="toetsen",toetsen(F!$B160,AB160),IF($P160="toetsen alleen sgw",toetsen_alleen_SGW(F!$B160,AB160),IF($P160="toetsen alleen vw",toetsen_alleen_vw(F!$B160,AB160),"")))</f>
        <v/>
      </c>
      <c r="AD160" s="5"/>
      <c r="AE160" s="5" t="str">
        <f t="shared" si="60"/>
        <v>--</v>
      </c>
      <c r="AF160" s="5" t="str">
        <f t="shared" si="61"/>
        <v/>
      </c>
      <c r="AG160" s="5" t="str">
        <f t="shared" si="62"/>
        <v>--</v>
      </c>
      <c r="AH160" s="5" t="str">
        <f t="shared" si="63"/>
        <v/>
      </c>
      <c r="AI160" s="5" t="str">
        <f t="shared" si="64"/>
        <v>--</v>
      </c>
      <c r="AJ160" s="5" t="str">
        <f t="shared" si="65"/>
        <v/>
      </c>
      <c r="AK160" s="5" t="str">
        <f t="shared" si="66"/>
        <v>--</v>
      </c>
      <c r="AL160" s="5" t="str">
        <f t="shared" si="67"/>
        <v/>
      </c>
      <c r="AM160" s="5" t="str">
        <f t="shared" si="68"/>
        <v>--</v>
      </c>
      <c r="AN160" s="5" t="str">
        <f t="shared" si="69"/>
        <v/>
      </c>
      <c r="AO160" s="5" t="str">
        <f t="shared" si="70"/>
        <v>--</v>
      </c>
      <c r="AP160" s="5" t="str">
        <f t="shared" si="71"/>
        <v/>
      </c>
      <c r="AS160" s="5" t="str">
        <f t="shared" si="72"/>
        <v>--</v>
      </c>
      <c r="AT160" s="5" t="str">
        <f t="shared" si="73"/>
        <v/>
      </c>
      <c r="AU160" s="5" t="str">
        <f t="shared" si="74"/>
        <v/>
      </c>
      <c r="AV160" s="5" t="str">
        <f t="shared" si="75"/>
        <v>--</v>
      </c>
      <c r="AW160" s="5" t="str">
        <f t="shared" si="76"/>
        <v/>
      </c>
      <c r="AX160" s="5" t="str">
        <f t="shared" si="77"/>
        <v/>
      </c>
      <c r="AY160" s="5" t="str">
        <f t="shared" si="78"/>
        <v>--</v>
      </c>
      <c r="AZ160" s="5" t="str">
        <f t="shared" si="79"/>
        <v/>
      </c>
      <c r="BA160" s="5" t="str">
        <f t="shared" si="80"/>
        <v/>
      </c>
      <c r="BB160" s="5" t="str">
        <f t="shared" si="81"/>
        <v>--</v>
      </c>
      <c r="BC160" s="5" t="str">
        <f t="shared" si="82"/>
        <v/>
      </c>
      <c r="BD160" s="5" t="str">
        <f t="shared" si="83"/>
        <v/>
      </c>
      <c r="BE160" s="5" t="str">
        <f t="shared" si="84"/>
        <v>--</v>
      </c>
      <c r="BF160" s="5" t="str">
        <f t="shared" si="85"/>
        <v/>
      </c>
      <c r="BG160" s="5" t="str">
        <f t="shared" si="86"/>
        <v/>
      </c>
      <c r="BH160" s="5" t="str">
        <f t="shared" si="87"/>
        <v>--</v>
      </c>
      <c r="BI160" s="5" t="str">
        <f t="shared" si="88"/>
        <v/>
      </c>
      <c r="BJ160" s="5" t="str">
        <f t="shared" si="89"/>
        <v/>
      </c>
    </row>
    <row r="161" spans="1:62" x14ac:dyDescent="0.2">
      <c r="A161" s="4" t="str">
        <f>F!A161</f>
        <v>Aldrin</v>
      </c>
      <c r="B161" s="5" t="str">
        <f>IF(ISNUMBER(F!E161)=FALSE,"--",IF(F!E161=0,"--",F!E161))</f>
        <v>--</v>
      </c>
      <c r="C161" s="5" t="str">
        <f>IF(B161="--","",F!F161)</f>
        <v/>
      </c>
      <c r="D161" s="5" t="str">
        <f>IF(ISNUMBER(F!G161)=FALSE,"--",IF(F!G161=0,"--",F!G161))</f>
        <v>--</v>
      </c>
      <c r="E161" s="5" t="str">
        <f>IF(D161="--","",F!H161)</f>
        <v/>
      </c>
      <c r="F161" s="5" t="str">
        <f>IF(ISNUMBER(F!I161)=FALSE,"--",IF(F!I161=0,"--",F!I161))</f>
        <v>--</v>
      </c>
      <c r="G161" s="5" t="str">
        <f>IF(F161="--","",F!J161)</f>
        <v/>
      </c>
      <c r="H161" s="5" t="str">
        <f>IF(ISNUMBER(F!K161)=FALSE,"--",IF(F!K161=0,"--",F!K161))</f>
        <v>--</v>
      </c>
      <c r="I161" s="5" t="str">
        <f>IF(H161="--","",F!L161)</f>
        <v/>
      </c>
      <c r="J161" s="5" t="str">
        <f>IF(ISNUMBER(F!M161)=FALSE,"--",IF(F!M161=0,"--",F!M161))</f>
        <v>--</v>
      </c>
      <c r="K161" s="5" t="str">
        <f>IF(J161="--","",F!N161)</f>
        <v/>
      </c>
      <c r="L161" s="5" t="str">
        <f>IF(ISNUMBER(F!O161)=FALSE,"--",IF(F!O161=0,"--",F!O161))</f>
        <v>--</v>
      </c>
      <c r="M161" s="5" t="str">
        <f>IF(L161="--","",F!P161)</f>
        <v/>
      </c>
      <c r="P161" s="4" t="str">
        <f>IFERROR(IF(AND(VLOOKUP(F!B161,E!$B$1:$AK$300,17,FALSE)&lt;&gt;1000000000,VLOOKUP(F!B161,E!$B$1:$AK$300,18,FALSE)&lt;&gt;1000000000),"toetsen",IF(AND(VLOOKUP(F!B161,E!$B$1:$AK$300,17,FALSE)=1000000000,VLOOKUP(F!B161,E!$B$1:$AK$300,18,FALSE)&lt;&gt;1000000000),"toetsen alleen sgw",IF(AND(VLOOKUP(F!B161,E!$B$1:$AK$300,17,FALSE)&lt;&gt;1000000000,VLOOKUP(F!B161,E!$B$1:$AK$300,18,FALSE)=1000000000),"toetsen alleen vw","niet toetsen"))),"")</f>
        <v>niet toetsen</v>
      </c>
      <c r="R161" s="4" t="str">
        <f>F!BJ161</f>
        <v/>
      </c>
      <c r="S161" s="4" t="str">
        <f>IF($P161="toetsen",toetsen(F!$B161,R161),IF($P161="toetsen alleen sgw",toetsen_alleen_SGW(F!$B161,R161),IF($P161="toetsen alleen vw",toetsen_alleen_vw(F!$B161,R161),"")))</f>
        <v/>
      </c>
      <c r="T161" s="4" t="str">
        <f>F!BM161</f>
        <v/>
      </c>
      <c r="U161" s="4" t="str">
        <f>IF($P161="toetsen",toetsen(F!$B161,T161),IF($P161="toetsen alleen sgw",toetsen_alleen_SGW(F!$B161,T161),IF($P161="toetsen alleen vw",toetsen_alleen_vw(F!$B161,T161),"")))</f>
        <v/>
      </c>
      <c r="V161" s="4" t="str">
        <f>F!BP161</f>
        <v/>
      </c>
      <c r="W161" s="4" t="str">
        <f>IF($P161="toetsen",toetsen(F!$B161,V161),IF($P161="toetsen alleen sgw",toetsen_alleen_SGW(F!$B161,V161),IF($P161="toetsen alleen vw",toetsen_alleen_vw(F!$B161,V161),"")))</f>
        <v/>
      </c>
      <c r="X161" s="4" t="str">
        <f>F!BS161</f>
        <v/>
      </c>
      <c r="Y161" s="4" t="str">
        <f>IF($P161="toetsen",toetsen(F!$B161,X161),IF($P161="toetsen alleen sgw",toetsen_alleen_SGW(F!$B161,X161),IF($P161="toetsen alleen vw",toetsen_alleen_vw(F!$B161,X161),"")))</f>
        <v/>
      </c>
      <c r="Z161" s="4" t="str">
        <f>F!BV161</f>
        <v/>
      </c>
      <c r="AA161" s="4" t="str">
        <f>IF($P161="toetsen",toetsen(F!$B161,Z161),IF($P161="toetsen alleen sgw",toetsen_alleen_SGW(F!$B161,Z161),IF($P161="toetsen alleen vw",toetsen_alleen_vw(F!$B161,Z161),"")))</f>
        <v/>
      </c>
      <c r="AB161" s="4" t="str">
        <f>F!BY161</f>
        <v/>
      </c>
      <c r="AC161" s="4" t="str">
        <f>IF($P161="toetsen",toetsen(F!$B161,AB161),IF($P161="toetsen alleen sgw",toetsen_alleen_SGW(F!$B161,AB161),IF($P161="toetsen alleen vw",toetsen_alleen_vw(F!$B161,AB161),"")))</f>
        <v/>
      </c>
      <c r="AD161" s="5"/>
      <c r="AE161" s="5" t="str">
        <f t="shared" si="60"/>
        <v>--</v>
      </c>
      <c r="AF161" s="5" t="str">
        <f t="shared" si="61"/>
        <v/>
      </c>
      <c r="AG161" s="5" t="str">
        <f t="shared" si="62"/>
        <v>--</v>
      </c>
      <c r="AH161" s="5" t="str">
        <f t="shared" si="63"/>
        <v/>
      </c>
      <c r="AI161" s="5" t="str">
        <f t="shared" si="64"/>
        <v>--</v>
      </c>
      <c r="AJ161" s="5" t="str">
        <f t="shared" si="65"/>
        <v/>
      </c>
      <c r="AK161" s="5" t="str">
        <f t="shared" si="66"/>
        <v>--</v>
      </c>
      <c r="AL161" s="5" t="str">
        <f t="shared" si="67"/>
        <v/>
      </c>
      <c r="AM161" s="5" t="str">
        <f t="shared" si="68"/>
        <v>--</v>
      </c>
      <c r="AN161" s="5" t="str">
        <f t="shared" si="69"/>
        <v/>
      </c>
      <c r="AO161" s="5" t="str">
        <f t="shared" si="70"/>
        <v>--</v>
      </c>
      <c r="AP161" s="5" t="str">
        <f t="shared" si="71"/>
        <v/>
      </c>
      <c r="AS161" s="5" t="str">
        <f t="shared" si="72"/>
        <v>--</v>
      </c>
      <c r="AT161" s="5" t="str">
        <f t="shared" si="73"/>
        <v/>
      </c>
      <c r="AU161" s="5" t="str">
        <f t="shared" si="74"/>
        <v/>
      </c>
      <c r="AV161" s="5" t="str">
        <f t="shared" si="75"/>
        <v>--</v>
      </c>
      <c r="AW161" s="5" t="str">
        <f t="shared" si="76"/>
        <v/>
      </c>
      <c r="AX161" s="5" t="str">
        <f t="shared" si="77"/>
        <v/>
      </c>
      <c r="AY161" s="5" t="str">
        <f t="shared" si="78"/>
        <v>--</v>
      </c>
      <c r="AZ161" s="5" t="str">
        <f t="shared" si="79"/>
        <v/>
      </c>
      <c r="BA161" s="5" t="str">
        <f t="shared" si="80"/>
        <v/>
      </c>
      <c r="BB161" s="5" t="str">
        <f t="shared" si="81"/>
        <v>--</v>
      </c>
      <c r="BC161" s="5" t="str">
        <f t="shared" si="82"/>
        <v/>
      </c>
      <c r="BD161" s="5" t="str">
        <f t="shared" si="83"/>
        <v/>
      </c>
      <c r="BE161" s="5" t="str">
        <f t="shared" si="84"/>
        <v>--</v>
      </c>
      <c r="BF161" s="5" t="str">
        <f t="shared" si="85"/>
        <v/>
      </c>
      <c r="BG161" s="5" t="str">
        <f t="shared" si="86"/>
        <v/>
      </c>
      <c r="BH161" s="5" t="str">
        <f t="shared" si="87"/>
        <v>--</v>
      </c>
      <c r="BI161" s="5" t="str">
        <f t="shared" si="88"/>
        <v/>
      </c>
      <c r="BJ161" s="5" t="str">
        <f t="shared" si="89"/>
        <v/>
      </c>
    </row>
    <row r="162" spans="1:62" x14ac:dyDescent="0.2">
      <c r="A162" s="4" t="str">
        <f>F!A162</f>
        <v>Dieldrin</v>
      </c>
      <c r="B162" s="5" t="str">
        <f>IF(ISNUMBER(F!E162)=FALSE,"--",IF(F!E162=0,"--",F!E162))</f>
        <v>--</v>
      </c>
      <c r="C162" s="5" t="str">
        <f>IF(B162="--","",F!F162)</f>
        <v/>
      </c>
      <c r="D162" s="5" t="str">
        <f>IF(ISNUMBER(F!G162)=FALSE,"--",IF(F!G162=0,"--",F!G162))</f>
        <v>--</v>
      </c>
      <c r="E162" s="5" t="str">
        <f>IF(D162="--","",F!H162)</f>
        <v/>
      </c>
      <c r="F162" s="5" t="str">
        <f>IF(ISNUMBER(F!I162)=FALSE,"--",IF(F!I162=0,"--",F!I162))</f>
        <v>--</v>
      </c>
      <c r="G162" s="5" t="str">
        <f>IF(F162="--","",F!J162)</f>
        <v/>
      </c>
      <c r="H162" s="5" t="str">
        <f>IF(ISNUMBER(F!K162)=FALSE,"--",IF(F!K162=0,"--",F!K162))</f>
        <v>--</v>
      </c>
      <c r="I162" s="5" t="str">
        <f>IF(H162="--","",F!L162)</f>
        <v/>
      </c>
      <c r="J162" s="5" t="str">
        <f>IF(ISNUMBER(F!M162)=FALSE,"--",IF(F!M162=0,"--",F!M162))</f>
        <v>--</v>
      </c>
      <c r="K162" s="5" t="str">
        <f>IF(J162="--","",F!N162)</f>
        <v/>
      </c>
      <c r="L162" s="5" t="str">
        <f>IF(ISNUMBER(F!O162)=FALSE,"--",IF(F!O162=0,"--",F!O162))</f>
        <v>--</v>
      </c>
      <c r="M162" s="5" t="str">
        <f>IF(L162="--","",F!P162)</f>
        <v/>
      </c>
      <c r="P162" s="4" t="str">
        <f>IFERROR(IF(AND(VLOOKUP(F!B162,E!$B$1:$AK$300,17,FALSE)&lt;&gt;1000000000,VLOOKUP(F!B162,E!$B$1:$AK$300,18,FALSE)&lt;&gt;1000000000),"toetsen",IF(AND(VLOOKUP(F!B162,E!$B$1:$AK$300,17,FALSE)=1000000000,VLOOKUP(F!B162,E!$B$1:$AK$300,18,FALSE)&lt;&gt;1000000000),"toetsen alleen sgw",IF(AND(VLOOKUP(F!B162,E!$B$1:$AK$300,17,FALSE)&lt;&gt;1000000000,VLOOKUP(F!B162,E!$B$1:$AK$300,18,FALSE)=1000000000),"toetsen alleen vw","niet toetsen"))),"")</f>
        <v>niet toetsen</v>
      </c>
      <c r="R162" s="4" t="str">
        <f>F!BJ162</f>
        <v/>
      </c>
      <c r="S162" s="4" t="str">
        <f>IF($P162="toetsen",toetsen(F!$B162,R162),IF($P162="toetsen alleen sgw",toetsen_alleen_SGW(F!$B162,R162),IF($P162="toetsen alleen vw",toetsen_alleen_vw(F!$B162,R162),"")))</f>
        <v/>
      </c>
      <c r="T162" s="4" t="str">
        <f>F!BM162</f>
        <v/>
      </c>
      <c r="U162" s="4" t="str">
        <f>IF($P162="toetsen",toetsen(F!$B162,T162),IF($P162="toetsen alleen sgw",toetsen_alleen_SGW(F!$B162,T162),IF($P162="toetsen alleen vw",toetsen_alleen_vw(F!$B162,T162),"")))</f>
        <v/>
      </c>
      <c r="V162" s="4" t="str">
        <f>F!BP162</f>
        <v/>
      </c>
      <c r="W162" s="4" t="str">
        <f>IF($P162="toetsen",toetsen(F!$B162,V162),IF($P162="toetsen alleen sgw",toetsen_alleen_SGW(F!$B162,V162),IF($P162="toetsen alleen vw",toetsen_alleen_vw(F!$B162,V162),"")))</f>
        <v/>
      </c>
      <c r="X162" s="4" t="str">
        <f>F!BS162</f>
        <v/>
      </c>
      <c r="Y162" s="4" t="str">
        <f>IF($P162="toetsen",toetsen(F!$B162,X162),IF($P162="toetsen alleen sgw",toetsen_alleen_SGW(F!$B162,X162),IF($P162="toetsen alleen vw",toetsen_alleen_vw(F!$B162,X162),"")))</f>
        <v/>
      </c>
      <c r="Z162" s="4" t="str">
        <f>F!BV162</f>
        <v/>
      </c>
      <c r="AA162" s="4" t="str">
        <f>IF($P162="toetsen",toetsen(F!$B162,Z162),IF($P162="toetsen alleen sgw",toetsen_alleen_SGW(F!$B162,Z162),IF($P162="toetsen alleen vw",toetsen_alleen_vw(F!$B162,Z162),"")))</f>
        <v/>
      </c>
      <c r="AB162" s="4" t="str">
        <f>F!BY162</f>
        <v/>
      </c>
      <c r="AC162" s="4" t="str">
        <f>IF($P162="toetsen",toetsen(F!$B162,AB162),IF($P162="toetsen alleen sgw",toetsen_alleen_SGW(F!$B162,AB162),IF($P162="toetsen alleen vw",toetsen_alleen_vw(F!$B162,AB162),"")))</f>
        <v/>
      </c>
      <c r="AD162" s="5"/>
      <c r="AE162" s="5" t="str">
        <f t="shared" si="60"/>
        <v>--</v>
      </c>
      <c r="AF162" s="5" t="str">
        <f t="shared" si="61"/>
        <v/>
      </c>
      <c r="AG162" s="5" t="str">
        <f t="shared" si="62"/>
        <v>--</v>
      </c>
      <c r="AH162" s="5" t="str">
        <f t="shared" si="63"/>
        <v/>
      </c>
      <c r="AI162" s="5" t="str">
        <f t="shared" si="64"/>
        <v>--</v>
      </c>
      <c r="AJ162" s="5" t="str">
        <f t="shared" si="65"/>
        <v/>
      </c>
      <c r="AK162" s="5" t="str">
        <f t="shared" si="66"/>
        <v>--</v>
      </c>
      <c r="AL162" s="5" t="str">
        <f t="shared" si="67"/>
        <v/>
      </c>
      <c r="AM162" s="5" t="str">
        <f t="shared" si="68"/>
        <v>--</v>
      </c>
      <c r="AN162" s="5" t="str">
        <f t="shared" si="69"/>
        <v/>
      </c>
      <c r="AO162" s="5" t="str">
        <f t="shared" si="70"/>
        <v>--</v>
      </c>
      <c r="AP162" s="5" t="str">
        <f t="shared" si="71"/>
        <v/>
      </c>
      <c r="AS162" s="5" t="str">
        <f t="shared" si="72"/>
        <v>--</v>
      </c>
      <c r="AT162" s="5" t="str">
        <f t="shared" si="73"/>
        <v/>
      </c>
      <c r="AU162" s="5" t="str">
        <f t="shared" si="74"/>
        <v/>
      </c>
      <c r="AV162" s="5" t="str">
        <f t="shared" si="75"/>
        <v>--</v>
      </c>
      <c r="AW162" s="5" t="str">
        <f t="shared" si="76"/>
        <v/>
      </c>
      <c r="AX162" s="5" t="str">
        <f t="shared" si="77"/>
        <v/>
      </c>
      <c r="AY162" s="5" t="str">
        <f t="shared" si="78"/>
        <v>--</v>
      </c>
      <c r="AZ162" s="5" t="str">
        <f t="shared" si="79"/>
        <v/>
      </c>
      <c r="BA162" s="5" t="str">
        <f t="shared" si="80"/>
        <v/>
      </c>
      <c r="BB162" s="5" t="str">
        <f t="shared" si="81"/>
        <v>--</v>
      </c>
      <c r="BC162" s="5" t="str">
        <f t="shared" si="82"/>
        <v/>
      </c>
      <c r="BD162" s="5" t="str">
        <f t="shared" si="83"/>
        <v/>
      </c>
      <c r="BE162" s="5" t="str">
        <f t="shared" si="84"/>
        <v>--</v>
      </c>
      <c r="BF162" s="5" t="str">
        <f t="shared" si="85"/>
        <v/>
      </c>
      <c r="BG162" s="5" t="str">
        <f t="shared" si="86"/>
        <v/>
      </c>
      <c r="BH162" s="5" t="str">
        <f t="shared" si="87"/>
        <v>--</v>
      </c>
      <c r="BI162" s="5" t="str">
        <f t="shared" si="88"/>
        <v/>
      </c>
      <c r="BJ162" s="5" t="str">
        <f t="shared" si="89"/>
        <v/>
      </c>
    </row>
    <row r="163" spans="1:62" x14ac:dyDescent="0.2">
      <c r="A163" s="4" t="str">
        <f>F!A163</f>
        <v>Endrin</v>
      </c>
      <c r="B163" s="5" t="str">
        <f>IF(ISNUMBER(F!E163)=FALSE,"--",IF(F!E163=0,"--",F!E163))</f>
        <v>--</v>
      </c>
      <c r="C163" s="5" t="str">
        <f>IF(B163="--","",F!F163)</f>
        <v/>
      </c>
      <c r="D163" s="5" t="str">
        <f>IF(ISNUMBER(F!G163)=FALSE,"--",IF(F!G163=0,"--",F!G163))</f>
        <v>--</v>
      </c>
      <c r="E163" s="5" t="str">
        <f>IF(D163="--","",F!H163)</f>
        <v/>
      </c>
      <c r="F163" s="5" t="str">
        <f>IF(ISNUMBER(F!I163)=FALSE,"--",IF(F!I163=0,"--",F!I163))</f>
        <v>--</v>
      </c>
      <c r="G163" s="5" t="str">
        <f>IF(F163="--","",F!J163)</f>
        <v/>
      </c>
      <c r="H163" s="5" t="str">
        <f>IF(ISNUMBER(F!K163)=FALSE,"--",IF(F!K163=0,"--",F!K163))</f>
        <v>--</v>
      </c>
      <c r="I163" s="5" t="str">
        <f>IF(H163="--","",F!L163)</f>
        <v/>
      </c>
      <c r="J163" s="5" t="str">
        <f>IF(ISNUMBER(F!M163)=FALSE,"--",IF(F!M163=0,"--",F!M163))</f>
        <v>--</v>
      </c>
      <c r="K163" s="5" t="str">
        <f>IF(J163="--","",F!N163)</f>
        <v/>
      </c>
      <c r="L163" s="5" t="str">
        <f>IF(ISNUMBER(F!O163)=FALSE,"--",IF(F!O163=0,"--",F!O163))</f>
        <v>--</v>
      </c>
      <c r="M163" s="5" t="str">
        <f>IF(L163="--","",F!P163)</f>
        <v/>
      </c>
      <c r="P163" s="4" t="str">
        <f>IFERROR(IF(AND(VLOOKUP(F!B163,E!$B$1:$AK$300,17,FALSE)&lt;&gt;1000000000,VLOOKUP(F!B163,E!$B$1:$AK$300,18,FALSE)&lt;&gt;1000000000),"toetsen",IF(AND(VLOOKUP(F!B163,E!$B$1:$AK$300,17,FALSE)=1000000000,VLOOKUP(F!B163,E!$B$1:$AK$300,18,FALSE)&lt;&gt;1000000000),"toetsen alleen sgw",IF(AND(VLOOKUP(F!B163,E!$B$1:$AK$300,17,FALSE)&lt;&gt;1000000000,VLOOKUP(F!B163,E!$B$1:$AK$300,18,FALSE)=1000000000),"toetsen alleen vw","niet toetsen"))),"")</f>
        <v>niet toetsen</v>
      </c>
      <c r="R163" s="4" t="str">
        <f>F!BJ163</f>
        <v/>
      </c>
      <c r="S163" s="4" t="str">
        <f>IF($P163="toetsen",toetsen(F!$B163,R163),IF($P163="toetsen alleen sgw",toetsen_alleen_SGW(F!$B163,R163),IF($P163="toetsen alleen vw",toetsen_alleen_vw(F!$B163,R163),"")))</f>
        <v/>
      </c>
      <c r="T163" s="4" t="str">
        <f>F!BM163</f>
        <v/>
      </c>
      <c r="U163" s="4" t="str">
        <f>IF($P163="toetsen",toetsen(F!$B163,T163),IF($P163="toetsen alleen sgw",toetsen_alleen_SGW(F!$B163,T163),IF($P163="toetsen alleen vw",toetsen_alleen_vw(F!$B163,T163),"")))</f>
        <v/>
      </c>
      <c r="V163" s="4" t="str">
        <f>F!BP163</f>
        <v/>
      </c>
      <c r="W163" s="4" t="str">
        <f>IF($P163="toetsen",toetsen(F!$B163,V163),IF($P163="toetsen alleen sgw",toetsen_alleen_SGW(F!$B163,V163),IF($P163="toetsen alleen vw",toetsen_alleen_vw(F!$B163,V163),"")))</f>
        <v/>
      </c>
      <c r="X163" s="4" t="str">
        <f>F!BS163</f>
        <v/>
      </c>
      <c r="Y163" s="4" t="str">
        <f>IF($P163="toetsen",toetsen(F!$B163,X163),IF($P163="toetsen alleen sgw",toetsen_alleen_SGW(F!$B163,X163),IF($P163="toetsen alleen vw",toetsen_alleen_vw(F!$B163,X163),"")))</f>
        <v/>
      </c>
      <c r="Z163" s="4" t="str">
        <f>F!BV163</f>
        <v/>
      </c>
      <c r="AA163" s="4" t="str">
        <f>IF($P163="toetsen",toetsen(F!$B163,Z163),IF($P163="toetsen alleen sgw",toetsen_alleen_SGW(F!$B163,Z163),IF($P163="toetsen alleen vw",toetsen_alleen_vw(F!$B163,Z163),"")))</f>
        <v/>
      </c>
      <c r="AB163" s="4" t="str">
        <f>F!BY163</f>
        <v/>
      </c>
      <c r="AC163" s="4" t="str">
        <f>IF($P163="toetsen",toetsen(F!$B163,AB163),IF($P163="toetsen alleen sgw",toetsen_alleen_SGW(F!$B163,AB163),IF($P163="toetsen alleen vw",toetsen_alleen_vw(F!$B163,AB163),"")))</f>
        <v/>
      </c>
      <c r="AD163" s="5"/>
      <c r="AE163" s="5" t="str">
        <f t="shared" si="60"/>
        <v>--</v>
      </c>
      <c r="AF163" s="5" t="str">
        <f t="shared" si="61"/>
        <v/>
      </c>
      <c r="AG163" s="5" t="str">
        <f t="shared" si="62"/>
        <v>--</v>
      </c>
      <c r="AH163" s="5" t="str">
        <f t="shared" si="63"/>
        <v/>
      </c>
      <c r="AI163" s="5" t="str">
        <f t="shared" si="64"/>
        <v>--</v>
      </c>
      <c r="AJ163" s="5" t="str">
        <f t="shared" si="65"/>
        <v/>
      </c>
      <c r="AK163" s="5" t="str">
        <f t="shared" si="66"/>
        <v>--</v>
      </c>
      <c r="AL163" s="5" t="str">
        <f t="shared" si="67"/>
        <v/>
      </c>
      <c r="AM163" s="5" t="str">
        <f t="shared" si="68"/>
        <v>--</v>
      </c>
      <c r="AN163" s="5" t="str">
        <f t="shared" si="69"/>
        <v/>
      </c>
      <c r="AO163" s="5" t="str">
        <f t="shared" si="70"/>
        <v>--</v>
      </c>
      <c r="AP163" s="5" t="str">
        <f t="shared" si="71"/>
        <v/>
      </c>
      <c r="AS163" s="5" t="str">
        <f t="shared" si="72"/>
        <v>--</v>
      </c>
      <c r="AT163" s="5" t="str">
        <f t="shared" si="73"/>
        <v/>
      </c>
      <c r="AU163" s="5" t="str">
        <f t="shared" si="74"/>
        <v/>
      </c>
      <c r="AV163" s="5" t="str">
        <f t="shared" si="75"/>
        <v>--</v>
      </c>
      <c r="AW163" s="5" t="str">
        <f t="shared" si="76"/>
        <v/>
      </c>
      <c r="AX163" s="5" t="str">
        <f t="shared" si="77"/>
        <v/>
      </c>
      <c r="AY163" s="5" t="str">
        <f t="shared" si="78"/>
        <v>--</v>
      </c>
      <c r="AZ163" s="5" t="str">
        <f t="shared" si="79"/>
        <v/>
      </c>
      <c r="BA163" s="5" t="str">
        <f t="shared" si="80"/>
        <v/>
      </c>
      <c r="BB163" s="5" t="str">
        <f t="shared" si="81"/>
        <v>--</v>
      </c>
      <c r="BC163" s="5" t="str">
        <f t="shared" si="82"/>
        <v/>
      </c>
      <c r="BD163" s="5" t="str">
        <f t="shared" si="83"/>
        <v/>
      </c>
      <c r="BE163" s="5" t="str">
        <f t="shared" si="84"/>
        <v>--</v>
      </c>
      <c r="BF163" s="5" t="str">
        <f t="shared" si="85"/>
        <v/>
      </c>
      <c r="BG163" s="5" t="str">
        <f t="shared" si="86"/>
        <v/>
      </c>
      <c r="BH163" s="5" t="str">
        <f t="shared" si="87"/>
        <v>--</v>
      </c>
      <c r="BI163" s="5" t="str">
        <f t="shared" si="88"/>
        <v/>
      </c>
      <c r="BJ163" s="5" t="str">
        <f t="shared" si="89"/>
        <v/>
      </c>
    </row>
    <row r="164" spans="1:62" x14ac:dyDescent="0.2">
      <c r="A164" s="4" t="str">
        <f>F!A164</f>
        <v>Som aldrin,dieldrin,endrin</v>
      </c>
      <c r="B164" s="5" t="str">
        <f>IF(ISNUMBER(F!E164)=FALSE,"--",IF(F!E164=0,"--",F!E164))</f>
        <v>--</v>
      </c>
      <c r="C164" s="5" t="str">
        <f>IF(B164="--","",F!F164)</f>
        <v/>
      </c>
      <c r="D164" s="5" t="str">
        <f>IF(ISNUMBER(F!G164)=FALSE,"--",IF(F!G164=0,"--",F!G164))</f>
        <v>--</v>
      </c>
      <c r="E164" s="5" t="str">
        <f>IF(D164="--","",F!H164)</f>
        <v/>
      </c>
      <c r="F164" s="5" t="str">
        <f>IF(ISNUMBER(F!I164)=FALSE,"--",IF(F!I164=0,"--",F!I164))</f>
        <v>--</v>
      </c>
      <c r="G164" s="5" t="str">
        <f>IF(F164="--","",F!J164)</f>
        <v/>
      </c>
      <c r="H164" s="5" t="str">
        <f>IF(ISNUMBER(F!K164)=FALSE,"--",IF(F!K164=0,"--",F!K164))</f>
        <v>--</v>
      </c>
      <c r="I164" s="5" t="str">
        <f>IF(H164="--","",F!L164)</f>
        <v/>
      </c>
      <c r="J164" s="5" t="str">
        <f>IF(ISNUMBER(F!M164)=FALSE,"--",IF(F!M164=0,"--",F!M164))</f>
        <v>--</v>
      </c>
      <c r="K164" s="5" t="str">
        <f>IF(J164="--","",F!N164)</f>
        <v/>
      </c>
      <c r="L164" s="5" t="str">
        <f>IF(ISNUMBER(F!O164)=FALSE,"--",IF(F!O164=0,"--",F!O164))</f>
        <v>--</v>
      </c>
      <c r="M164" s="5" t="str">
        <f>IF(L164="--","",F!P164)</f>
        <v/>
      </c>
      <c r="P164" s="4" t="str">
        <f>IFERROR(IF(AND(VLOOKUP(F!B164,E!$B$1:$AK$300,17,FALSE)&lt;&gt;1000000000,VLOOKUP(F!B164,E!$B$1:$AK$300,18,FALSE)&lt;&gt;1000000000),"toetsen",IF(AND(VLOOKUP(F!B164,E!$B$1:$AK$300,17,FALSE)=1000000000,VLOOKUP(F!B164,E!$B$1:$AK$300,18,FALSE)&lt;&gt;1000000000),"toetsen alleen sgw",IF(AND(VLOOKUP(F!B164,E!$B$1:$AK$300,17,FALSE)&lt;&gt;1000000000,VLOOKUP(F!B164,E!$B$1:$AK$300,18,FALSE)=1000000000),"toetsen alleen vw","niet toetsen"))),"")</f>
        <v>toetsen alleen sgw</v>
      </c>
      <c r="R164" s="4">
        <f>F!BJ164</f>
        <v>-1</v>
      </c>
      <c r="S164" s="4" t="str">
        <f>IF($P164="toetsen",toetsen(F!$B164,R164),IF($P164="toetsen alleen sgw",toetsen_alleen_SGW(F!$B164,R164),IF($P164="toetsen alleen vw",toetsen_alleen_vw(F!$B164,R164),"")))</f>
        <v>-</v>
      </c>
      <c r="T164" s="4">
        <f>F!BM164</f>
        <v>-1</v>
      </c>
      <c r="U164" s="4" t="str">
        <f>IF($P164="toetsen",toetsen(F!$B164,T164),IF($P164="toetsen alleen sgw",toetsen_alleen_SGW(F!$B164,T164),IF($P164="toetsen alleen vw",toetsen_alleen_vw(F!$B164,T164),"")))</f>
        <v>-</v>
      </c>
      <c r="V164" s="4">
        <f>F!BP164</f>
        <v>-1</v>
      </c>
      <c r="W164" s="4" t="str">
        <f>IF($P164="toetsen",toetsen(F!$B164,V164),IF($P164="toetsen alleen sgw",toetsen_alleen_SGW(F!$B164,V164),IF($P164="toetsen alleen vw",toetsen_alleen_vw(F!$B164,V164),"")))</f>
        <v>-</v>
      </c>
      <c r="X164" s="4">
        <f>F!BS164</f>
        <v>-1</v>
      </c>
      <c r="Y164" s="4" t="str">
        <f>IF($P164="toetsen",toetsen(F!$B164,X164),IF($P164="toetsen alleen sgw",toetsen_alleen_SGW(F!$B164,X164),IF($P164="toetsen alleen vw",toetsen_alleen_vw(F!$B164,X164),"")))</f>
        <v>-</v>
      </c>
      <c r="Z164" s="4">
        <f>F!BV164</f>
        <v>-1</v>
      </c>
      <c r="AA164" s="4" t="str">
        <f>IF($P164="toetsen",toetsen(F!$B164,Z164),IF($P164="toetsen alleen sgw",toetsen_alleen_SGW(F!$B164,Z164),IF($P164="toetsen alleen vw",toetsen_alleen_vw(F!$B164,Z164),"")))</f>
        <v>-</v>
      </c>
      <c r="AB164" s="4">
        <f>F!BY164</f>
        <v>-1</v>
      </c>
      <c r="AC164" s="4" t="str">
        <f>IF($P164="toetsen",toetsen(F!$B164,AB164),IF($P164="toetsen alleen sgw",toetsen_alleen_SGW(F!$B164,AB164),IF($P164="toetsen alleen vw",toetsen_alleen_vw(F!$B164,AB164),"")))</f>
        <v>-</v>
      </c>
      <c r="AD164" s="5"/>
      <c r="AE164" s="5" t="str">
        <f t="shared" si="60"/>
        <v>--</v>
      </c>
      <c r="AF164" s="5" t="str">
        <f t="shared" si="61"/>
        <v/>
      </c>
      <c r="AG164" s="5" t="str">
        <f t="shared" si="62"/>
        <v>--</v>
      </c>
      <c r="AH164" s="5" t="str">
        <f t="shared" si="63"/>
        <v/>
      </c>
      <c r="AI164" s="5" t="str">
        <f t="shared" si="64"/>
        <v>--</v>
      </c>
      <c r="AJ164" s="5" t="str">
        <f t="shared" si="65"/>
        <v/>
      </c>
      <c r="AK164" s="5" t="str">
        <f t="shared" si="66"/>
        <v>--</v>
      </c>
      <c r="AL164" s="5" t="str">
        <f t="shared" si="67"/>
        <v/>
      </c>
      <c r="AM164" s="5" t="str">
        <f t="shared" si="68"/>
        <v>--</v>
      </c>
      <c r="AN164" s="5" t="str">
        <f t="shared" si="69"/>
        <v/>
      </c>
      <c r="AO164" s="5" t="str">
        <f t="shared" si="70"/>
        <v>--</v>
      </c>
      <c r="AP164" s="5" t="str">
        <f t="shared" si="71"/>
        <v/>
      </c>
      <c r="AS164" s="5" t="str">
        <f t="shared" si="72"/>
        <v>--</v>
      </c>
      <c r="AT164" s="5" t="str">
        <f t="shared" si="73"/>
        <v/>
      </c>
      <c r="AU164" s="5" t="str">
        <f t="shared" si="74"/>
        <v/>
      </c>
      <c r="AV164" s="5" t="str">
        <f t="shared" si="75"/>
        <v>--</v>
      </c>
      <c r="AW164" s="5" t="str">
        <f t="shared" si="76"/>
        <v/>
      </c>
      <c r="AX164" s="5" t="str">
        <f t="shared" si="77"/>
        <v/>
      </c>
      <c r="AY164" s="5" t="str">
        <f t="shared" si="78"/>
        <v>--</v>
      </c>
      <c r="AZ164" s="5" t="str">
        <f t="shared" si="79"/>
        <v/>
      </c>
      <c r="BA164" s="5" t="str">
        <f t="shared" si="80"/>
        <v/>
      </c>
      <c r="BB164" s="5" t="str">
        <f t="shared" si="81"/>
        <v>--</v>
      </c>
      <c r="BC164" s="5" t="str">
        <f t="shared" si="82"/>
        <v/>
      </c>
      <c r="BD164" s="5" t="str">
        <f t="shared" si="83"/>
        <v/>
      </c>
      <c r="BE164" s="5" t="str">
        <f t="shared" si="84"/>
        <v>--</v>
      </c>
      <c r="BF164" s="5" t="str">
        <f t="shared" si="85"/>
        <v/>
      </c>
      <c r="BG164" s="5" t="str">
        <f t="shared" si="86"/>
        <v/>
      </c>
      <c r="BH164" s="5" t="str">
        <f t="shared" si="87"/>
        <v>--</v>
      </c>
      <c r="BI164" s="5" t="str">
        <f t="shared" si="88"/>
        <v/>
      </c>
      <c r="BJ164" s="5" t="str">
        <f t="shared" si="89"/>
        <v/>
      </c>
    </row>
    <row r="165" spans="1:62" x14ac:dyDescent="0.2">
      <c r="A165" s="4" t="str">
        <f>F!A165</f>
        <v>Isodrin</v>
      </c>
      <c r="B165" s="5" t="str">
        <f>IF(ISNUMBER(F!E165)=FALSE,"--",IF(F!E165=0,"--",F!E165))</f>
        <v>--</v>
      </c>
      <c r="C165" s="5" t="str">
        <f>IF(B165="--","",F!F165)</f>
        <v/>
      </c>
      <c r="D165" s="5" t="str">
        <f>IF(ISNUMBER(F!G165)=FALSE,"--",IF(F!G165=0,"--",F!G165))</f>
        <v>--</v>
      </c>
      <c r="E165" s="5" t="str">
        <f>IF(D165="--","",F!H165)</f>
        <v/>
      </c>
      <c r="F165" s="5" t="str">
        <f>IF(ISNUMBER(F!I165)=FALSE,"--",IF(F!I165=0,"--",F!I165))</f>
        <v>--</v>
      </c>
      <c r="G165" s="5" t="str">
        <f>IF(F165="--","",F!J165)</f>
        <v/>
      </c>
      <c r="H165" s="5" t="str">
        <f>IF(ISNUMBER(F!K165)=FALSE,"--",IF(F!K165=0,"--",F!K165))</f>
        <v>--</v>
      </c>
      <c r="I165" s="5" t="str">
        <f>IF(H165="--","",F!L165)</f>
        <v/>
      </c>
      <c r="J165" s="5" t="str">
        <f>IF(ISNUMBER(F!M165)=FALSE,"--",IF(F!M165=0,"--",F!M165))</f>
        <v>--</v>
      </c>
      <c r="K165" s="5" t="str">
        <f>IF(J165="--","",F!N165)</f>
        <v/>
      </c>
      <c r="L165" s="5" t="str">
        <f>IF(ISNUMBER(F!O165)=FALSE,"--",IF(F!O165=0,"--",F!O165))</f>
        <v>--</v>
      </c>
      <c r="M165" s="5" t="str">
        <f>IF(L165="--","",F!P165)</f>
        <v/>
      </c>
      <c r="P165" s="4" t="str">
        <f>IFERROR(IF(AND(VLOOKUP(F!B165,E!$B$1:$AK$300,17,FALSE)&lt;&gt;1000000000,VLOOKUP(F!B165,E!$B$1:$AK$300,18,FALSE)&lt;&gt;1000000000),"toetsen",IF(AND(VLOOKUP(F!B165,E!$B$1:$AK$300,17,FALSE)=1000000000,VLOOKUP(F!B165,E!$B$1:$AK$300,18,FALSE)&lt;&gt;1000000000),"toetsen alleen sgw",IF(AND(VLOOKUP(F!B165,E!$B$1:$AK$300,17,FALSE)&lt;&gt;1000000000,VLOOKUP(F!B165,E!$B$1:$AK$300,18,FALSE)=1000000000),"toetsen alleen vw","niet toetsen"))),"")</f>
        <v>niet toetsen</v>
      </c>
      <c r="R165" s="4" t="str">
        <f>F!BJ165</f>
        <v/>
      </c>
      <c r="S165" s="4" t="str">
        <f>IF($P165="toetsen",toetsen(F!$B165,R165),IF($P165="toetsen alleen sgw",toetsen_alleen_SGW(F!$B165,R165),IF($P165="toetsen alleen vw",toetsen_alleen_vw(F!$B165,R165),"")))</f>
        <v/>
      </c>
      <c r="T165" s="4" t="str">
        <f>F!BM165</f>
        <v/>
      </c>
      <c r="U165" s="4" t="str">
        <f>IF($P165="toetsen",toetsen(F!$B165,T165),IF($P165="toetsen alleen sgw",toetsen_alleen_SGW(F!$B165,T165),IF($P165="toetsen alleen vw",toetsen_alleen_vw(F!$B165,T165),"")))</f>
        <v/>
      </c>
      <c r="V165" s="4" t="str">
        <f>F!BP165</f>
        <v/>
      </c>
      <c r="W165" s="4" t="str">
        <f>IF($P165="toetsen",toetsen(F!$B165,V165),IF($P165="toetsen alleen sgw",toetsen_alleen_SGW(F!$B165,V165),IF($P165="toetsen alleen vw",toetsen_alleen_vw(F!$B165,V165),"")))</f>
        <v/>
      </c>
      <c r="X165" s="4" t="str">
        <f>F!BS165</f>
        <v/>
      </c>
      <c r="Y165" s="4" t="str">
        <f>IF($P165="toetsen",toetsen(F!$B165,X165),IF($P165="toetsen alleen sgw",toetsen_alleen_SGW(F!$B165,X165),IF($P165="toetsen alleen vw",toetsen_alleen_vw(F!$B165,X165),"")))</f>
        <v/>
      </c>
      <c r="Z165" s="4" t="str">
        <f>F!BV165</f>
        <v/>
      </c>
      <c r="AA165" s="4" t="str">
        <f>IF($P165="toetsen",toetsen(F!$B165,Z165),IF($P165="toetsen alleen sgw",toetsen_alleen_SGW(F!$B165,Z165),IF($P165="toetsen alleen vw",toetsen_alleen_vw(F!$B165,Z165),"")))</f>
        <v/>
      </c>
      <c r="AB165" s="4" t="str">
        <f>F!BY165</f>
        <v/>
      </c>
      <c r="AC165" s="4" t="str">
        <f>IF($P165="toetsen",toetsen(F!$B165,AB165),IF($P165="toetsen alleen sgw",toetsen_alleen_SGW(F!$B165,AB165),IF($P165="toetsen alleen vw",toetsen_alleen_vw(F!$B165,AB165),"")))</f>
        <v/>
      </c>
      <c r="AD165" s="5"/>
      <c r="AE165" s="5" t="str">
        <f t="shared" si="60"/>
        <v>--</v>
      </c>
      <c r="AF165" s="5" t="str">
        <f t="shared" si="61"/>
        <v/>
      </c>
      <c r="AG165" s="5" t="str">
        <f t="shared" si="62"/>
        <v>--</v>
      </c>
      <c r="AH165" s="5" t="str">
        <f t="shared" si="63"/>
        <v/>
      </c>
      <c r="AI165" s="5" t="str">
        <f t="shared" si="64"/>
        <v>--</v>
      </c>
      <c r="AJ165" s="5" t="str">
        <f t="shared" si="65"/>
        <v/>
      </c>
      <c r="AK165" s="5" t="str">
        <f t="shared" si="66"/>
        <v>--</v>
      </c>
      <c r="AL165" s="5" t="str">
        <f t="shared" si="67"/>
        <v/>
      </c>
      <c r="AM165" s="5" t="str">
        <f t="shared" si="68"/>
        <v>--</v>
      </c>
      <c r="AN165" s="5" t="str">
        <f t="shared" si="69"/>
        <v/>
      </c>
      <c r="AO165" s="5" t="str">
        <f t="shared" si="70"/>
        <v>--</v>
      </c>
      <c r="AP165" s="5" t="str">
        <f t="shared" si="71"/>
        <v/>
      </c>
      <c r="AS165" s="5" t="str">
        <f t="shared" si="72"/>
        <v>--</v>
      </c>
      <c r="AT165" s="5" t="str">
        <f t="shared" si="73"/>
        <v/>
      </c>
      <c r="AU165" s="5" t="str">
        <f t="shared" si="74"/>
        <v/>
      </c>
      <c r="AV165" s="5" t="str">
        <f t="shared" si="75"/>
        <v>--</v>
      </c>
      <c r="AW165" s="5" t="str">
        <f t="shared" si="76"/>
        <v/>
      </c>
      <c r="AX165" s="5" t="str">
        <f t="shared" si="77"/>
        <v/>
      </c>
      <c r="AY165" s="5" t="str">
        <f t="shared" si="78"/>
        <v>--</v>
      </c>
      <c r="AZ165" s="5" t="str">
        <f t="shared" si="79"/>
        <v/>
      </c>
      <c r="BA165" s="5" t="str">
        <f t="shared" si="80"/>
        <v/>
      </c>
      <c r="BB165" s="5" t="str">
        <f t="shared" si="81"/>
        <v>--</v>
      </c>
      <c r="BC165" s="5" t="str">
        <f t="shared" si="82"/>
        <v/>
      </c>
      <c r="BD165" s="5" t="str">
        <f t="shared" si="83"/>
        <v/>
      </c>
      <c r="BE165" s="5" t="str">
        <f t="shared" si="84"/>
        <v>--</v>
      </c>
      <c r="BF165" s="5" t="str">
        <f t="shared" si="85"/>
        <v/>
      </c>
      <c r="BG165" s="5" t="str">
        <f t="shared" si="86"/>
        <v/>
      </c>
      <c r="BH165" s="5" t="str">
        <f t="shared" si="87"/>
        <v>--</v>
      </c>
      <c r="BI165" s="5" t="str">
        <f t="shared" si="88"/>
        <v/>
      </c>
      <c r="BJ165" s="5" t="str">
        <f t="shared" si="89"/>
        <v/>
      </c>
    </row>
    <row r="166" spans="1:62" x14ac:dyDescent="0.2">
      <c r="A166" s="4" t="str">
        <f>F!A166</f>
        <v>Telodrin</v>
      </c>
      <c r="B166" s="5" t="str">
        <f>IF(ISNUMBER(F!E166)=FALSE,"--",IF(F!E166=0,"--",F!E166))</f>
        <v>--</v>
      </c>
      <c r="C166" s="5" t="str">
        <f>IF(B166="--","",F!F166)</f>
        <v/>
      </c>
      <c r="D166" s="5" t="str">
        <f>IF(ISNUMBER(F!G166)=FALSE,"--",IF(F!G166=0,"--",F!G166))</f>
        <v>--</v>
      </c>
      <c r="E166" s="5" t="str">
        <f>IF(D166="--","",F!H166)</f>
        <v/>
      </c>
      <c r="F166" s="5" t="str">
        <f>IF(ISNUMBER(F!I166)=FALSE,"--",IF(F!I166=0,"--",F!I166))</f>
        <v>--</v>
      </c>
      <c r="G166" s="5" t="str">
        <f>IF(F166="--","",F!J166)</f>
        <v/>
      </c>
      <c r="H166" s="5" t="str">
        <f>IF(ISNUMBER(F!K166)=FALSE,"--",IF(F!K166=0,"--",F!K166))</f>
        <v>--</v>
      </c>
      <c r="I166" s="5" t="str">
        <f>IF(H166="--","",F!L166)</f>
        <v/>
      </c>
      <c r="J166" s="5" t="str">
        <f>IF(ISNUMBER(F!M166)=FALSE,"--",IF(F!M166=0,"--",F!M166))</f>
        <v>--</v>
      </c>
      <c r="K166" s="5" t="str">
        <f>IF(J166="--","",F!N166)</f>
        <v/>
      </c>
      <c r="L166" s="5" t="str">
        <f>IF(ISNUMBER(F!O166)=FALSE,"--",IF(F!O166=0,"--",F!O166))</f>
        <v>--</v>
      </c>
      <c r="M166" s="5" t="str">
        <f>IF(L166="--","",F!P166)</f>
        <v/>
      </c>
      <c r="P166" s="4" t="str">
        <f>IFERROR(IF(AND(VLOOKUP(F!B166,E!$B$1:$AK$300,17,FALSE)&lt;&gt;1000000000,VLOOKUP(F!B166,E!$B$1:$AK$300,18,FALSE)&lt;&gt;1000000000),"toetsen",IF(AND(VLOOKUP(F!B166,E!$B$1:$AK$300,17,FALSE)=1000000000,VLOOKUP(F!B166,E!$B$1:$AK$300,18,FALSE)&lt;&gt;1000000000),"toetsen alleen sgw",IF(AND(VLOOKUP(F!B166,E!$B$1:$AK$300,17,FALSE)&lt;&gt;1000000000,VLOOKUP(F!B166,E!$B$1:$AK$300,18,FALSE)=1000000000),"toetsen alleen vw","niet toetsen"))),"")</f>
        <v>niet toetsen</v>
      </c>
      <c r="R166" s="4" t="str">
        <f>F!BJ166</f>
        <v/>
      </c>
      <c r="S166" s="4" t="str">
        <f>IF($P166="toetsen",toetsen(F!$B166,R166),IF($P166="toetsen alleen sgw",toetsen_alleen_SGW(F!$B166,R166),IF($P166="toetsen alleen vw",toetsen_alleen_vw(F!$B166,R166),"")))</f>
        <v/>
      </c>
      <c r="T166" s="4" t="str">
        <f>F!BM166</f>
        <v/>
      </c>
      <c r="U166" s="4" t="str">
        <f>IF($P166="toetsen",toetsen(F!$B166,T166),IF($P166="toetsen alleen sgw",toetsen_alleen_SGW(F!$B166,T166),IF($P166="toetsen alleen vw",toetsen_alleen_vw(F!$B166,T166),"")))</f>
        <v/>
      </c>
      <c r="V166" s="4" t="str">
        <f>F!BP166</f>
        <v/>
      </c>
      <c r="W166" s="4" t="str">
        <f>IF($P166="toetsen",toetsen(F!$B166,V166),IF($P166="toetsen alleen sgw",toetsen_alleen_SGW(F!$B166,V166),IF($P166="toetsen alleen vw",toetsen_alleen_vw(F!$B166,V166),"")))</f>
        <v/>
      </c>
      <c r="X166" s="4" t="str">
        <f>F!BS166</f>
        <v/>
      </c>
      <c r="Y166" s="4" t="str">
        <f>IF($P166="toetsen",toetsen(F!$B166,X166),IF($P166="toetsen alleen sgw",toetsen_alleen_SGW(F!$B166,X166),IF($P166="toetsen alleen vw",toetsen_alleen_vw(F!$B166,X166),"")))</f>
        <v/>
      </c>
      <c r="Z166" s="4" t="str">
        <f>F!BV166</f>
        <v/>
      </c>
      <c r="AA166" s="4" t="str">
        <f>IF($P166="toetsen",toetsen(F!$B166,Z166),IF($P166="toetsen alleen sgw",toetsen_alleen_SGW(F!$B166,Z166),IF($P166="toetsen alleen vw",toetsen_alleen_vw(F!$B166,Z166),"")))</f>
        <v/>
      </c>
      <c r="AB166" s="4" t="str">
        <f>F!BY166</f>
        <v/>
      </c>
      <c r="AC166" s="4" t="str">
        <f>IF($P166="toetsen",toetsen(F!$B166,AB166),IF($P166="toetsen alleen sgw",toetsen_alleen_SGW(F!$B166,AB166),IF($P166="toetsen alleen vw",toetsen_alleen_vw(F!$B166,AB166),"")))</f>
        <v/>
      </c>
      <c r="AD166" s="5"/>
      <c r="AE166" s="5" t="str">
        <f t="shared" si="60"/>
        <v>--</v>
      </c>
      <c r="AF166" s="5" t="str">
        <f t="shared" si="61"/>
        <v/>
      </c>
      <c r="AG166" s="5" t="str">
        <f t="shared" si="62"/>
        <v>--</v>
      </c>
      <c r="AH166" s="5" t="str">
        <f t="shared" si="63"/>
        <v/>
      </c>
      <c r="AI166" s="5" t="str">
        <f t="shared" si="64"/>
        <v>--</v>
      </c>
      <c r="AJ166" s="5" t="str">
        <f t="shared" si="65"/>
        <v/>
      </c>
      <c r="AK166" s="5" t="str">
        <f t="shared" si="66"/>
        <v>--</v>
      </c>
      <c r="AL166" s="5" t="str">
        <f t="shared" si="67"/>
        <v/>
      </c>
      <c r="AM166" s="5" t="str">
        <f t="shared" si="68"/>
        <v>--</v>
      </c>
      <c r="AN166" s="5" t="str">
        <f t="shared" si="69"/>
        <v/>
      </c>
      <c r="AO166" s="5" t="str">
        <f t="shared" si="70"/>
        <v>--</v>
      </c>
      <c r="AP166" s="5" t="str">
        <f t="shared" si="71"/>
        <v/>
      </c>
      <c r="AS166" s="5" t="str">
        <f t="shared" si="72"/>
        <v>--</v>
      </c>
      <c r="AT166" s="5" t="str">
        <f t="shared" si="73"/>
        <v/>
      </c>
      <c r="AU166" s="5" t="str">
        <f t="shared" si="74"/>
        <v/>
      </c>
      <c r="AV166" s="5" t="str">
        <f t="shared" si="75"/>
        <v>--</v>
      </c>
      <c r="AW166" s="5" t="str">
        <f t="shared" si="76"/>
        <v/>
      </c>
      <c r="AX166" s="5" t="str">
        <f t="shared" si="77"/>
        <v/>
      </c>
      <c r="AY166" s="5" t="str">
        <f t="shared" si="78"/>
        <v>--</v>
      </c>
      <c r="AZ166" s="5" t="str">
        <f t="shared" si="79"/>
        <v/>
      </c>
      <c r="BA166" s="5" t="str">
        <f t="shared" si="80"/>
        <v/>
      </c>
      <c r="BB166" s="5" t="str">
        <f t="shared" si="81"/>
        <v>--</v>
      </c>
      <c r="BC166" s="5" t="str">
        <f t="shared" si="82"/>
        <v/>
      </c>
      <c r="BD166" s="5" t="str">
        <f t="shared" si="83"/>
        <v/>
      </c>
      <c r="BE166" s="5" t="str">
        <f t="shared" si="84"/>
        <v>--</v>
      </c>
      <c r="BF166" s="5" t="str">
        <f t="shared" si="85"/>
        <v/>
      </c>
      <c r="BG166" s="5" t="str">
        <f t="shared" si="86"/>
        <v/>
      </c>
      <c r="BH166" s="5" t="str">
        <f t="shared" si="87"/>
        <v>--</v>
      </c>
      <c r="BI166" s="5" t="str">
        <f t="shared" si="88"/>
        <v/>
      </c>
      <c r="BJ166" s="5" t="str">
        <f t="shared" si="89"/>
        <v/>
      </c>
    </row>
    <row r="167" spans="1:62" x14ac:dyDescent="0.2">
      <c r="A167" s="4" t="str">
        <f>F!A167</f>
        <v>Alpha-HCH</v>
      </c>
      <c r="B167" s="5" t="str">
        <f>IF(ISNUMBER(F!E167)=FALSE,"--",IF(F!E167=0,"--",F!E167))</f>
        <v>--</v>
      </c>
      <c r="C167" s="5" t="str">
        <f>IF(B167="--","",F!F167)</f>
        <v/>
      </c>
      <c r="D167" s="5" t="str">
        <f>IF(ISNUMBER(F!G167)=FALSE,"--",IF(F!G167=0,"--",F!G167))</f>
        <v>--</v>
      </c>
      <c r="E167" s="5" t="str">
        <f>IF(D167="--","",F!H167)</f>
        <v/>
      </c>
      <c r="F167" s="5" t="str">
        <f>IF(ISNUMBER(F!I167)=FALSE,"--",IF(F!I167=0,"--",F!I167))</f>
        <v>--</v>
      </c>
      <c r="G167" s="5" t="str">
        <f>IF(F167="--","",F!J167)</f>
        <v/>
      </c>
      <c r="H167" s="5" t="str">
        <f>IF(ISNUMBER(F!K167)=FALSE,"--",IF(F!K167=0,"--",F!K167))</f>
        <v>--</v>
      </c>
      <c r="I167" s="5" t="str">
        <f>IF(H167="--","",F!L167)</f>
        <v/>
      </c>
      <c r="J167" s="5" t="str">
        <f>IF(ISNUMBER(F!M167)=FALSE,"--",IF(F!M167=0,"--",F!M167))</f>
        <v>--</v>
      </c>
      <c r="K167" s="5" t="str">
        <f>IF(J167="--","",F!N167)</f>
        <v/>
      </c>
      <c r="L167" s="5" t="str">
        <f>IF(ISNUMBER(F!O167)=FALSE,"--",IF(F!O167=0,"--",F!O167))</f>
        <v>--</v>
      </c>
      <c r="M167" s="5" t="str">
        <f>IF(L167="--","",F!P167)</f>
        <v/>
      </c>
      <c r="P167" s="4" t="str">
        <f>IFERROR(IF(AND(VLOOKUP(F!B167,E!$B$1:$AK$300,17,FALSE)&lt;&gt;1000000000,VLOOKUP(F!B167,E!$B$1:$AK$300,18,FALSE)&lt;&gt;1000000000),"toetsen",IF(AND(VLOOKUP(F!B167,E!$B$1:$AK$300,17,FALSE)=1000000000,VLOOKUP(F!B167,E!$B$1:$AK$300,18,FALSE)&lt;&gt;1000000000),"toetsen alleen sgw",IF(AND(VLOOKUP(F!B167,E!$B$1:$AK$300,17,FALSE)&lt;&gt;1000000000,VLOOKUP(F!B167,E!$B$1:$AK$300,18,FALSE)=1000000000),"toetsen alleen vw","niet toetsen"))),"")</f>
        <v>niet toetsen</v>
      </c>
      <c r="R167" s="4" t="str">
        <f>F!BJ167</f>
        <v/>
      </c>
      <c r="S167" s="4" t="str">
        <f>IF($P167="toetsen",toetsen(F!$B167,R167),IF($P167="toetsen alleen sgw",toetsen_alleen_SGW(F!$B167,R167),IF($P167="toetsen alleen vw",toetsen_alleen_vw(F!$B167,R167),"")))</f>
        <v/>
      </c>
      <c r="T167" s="4" t="str">
        <f>F!BM167</f>
        <v/>
      </c>
      <c r="U167" s="4" t="str">
        <f>IF($P167="toetsen",toetsen(F!$B167,T167),IF($P167="toetsen alleen sgw",toetsen_alleen_SGW(F!$B167,T167),IF($P167="toetsen alleen vw",toetsen_alleen_vw(F!$B167,T167),"")))</f>
        <v/>
      </c>
      <c r="V167" s="4" t="str">
        <f>F!BP167</f>
        <v/>
      </c>
      <c r="W167" s="4" t="str">
        <f>IF($P167="toetsen",toetsen(F!$B167,V167),IF($P167="toetsen alleen sgw",toetsen_alleen_SGW(F!$B167,V167),IF($P167="toetsen alleen vw",toetsen_alleen_vw(F!$B167,V167),"")))</f>
        <v/>
      </c>
      <c r="X167" s="4" t="str">
        <f>F!BS167</f>
        <v/>
      </c>
      <c r="Y167" s="4" t="str">
        <f>IF($P167="toetsen",toetsen(F!$B167,X167),IF($P167="toetsen alleen sgw",toetsen_alleen_SGW(F!$B167,X167),IF($P167="toetsen alleen vw",toetsen_alleen_vw(F!$B167,X167),"")))</f>
        <v/>
      </c>
      <c r="Z167" s="4" t="str">
        <f>F!BV167</f>
        <v/>
      </c>
      <c r="AA167" s="4" t="str">
        <f>IF($P167="toetsen",toetsen(F!$B167,Z167),IF($P167="toetsen alleen sgw",toetsen_alleen_SGW(F!$B167,Z167),IF($P167="toetsen alleen vw",toetsen_alleen_vw(F!$B167,Z167),"")))</f>
        <v/>
      </c>
      <c r="AB167" s="4" t="str">
        <f>F!BY167</f>
        <v/>
      </c>
      <c r="AC167" s="4" t="str">
        <f>IF($P167="toetsen",toetsen(F!$B167,AB167),IF($P167="toetsen alleen sgw",toetsen_alleen_SGW(F!$B167,AB167),IF($P167="toetsen alleen vw",toetsen_alleen_vw(F!$B167,AB167),"")))</f>
        <v/>
      </c>
      <c r="AD167" s="5"/>
      <c r="AE167" s="5" t="str">
        <f t="shared" si="60"/>
        <v>--</v>
      </c>
      <c r="AF167" s="5" t="str">
        <f t="shared" si="61"/>
        <v/>
      </c>
      <c r="AG167" s="5" t="str">
        <f t="shared" si="62"/>
        <v>--</v>
      </c>
      <c r="AH167" s="5" t="str">
        <f t="shared" si="63"/>
        <v/>
      </c>
      <c r="AI167" s="5" t="str">
        <f t="shared" si="64"/>
        <v>--</v>
      </c>
      <c r="AJ167" s="5" t="str">
        <f t="shared" si="65"/>
        <v/>
      </c>
      <c r="AK167" s="5" t="str">
        <f t="shared" si="66"/>
        <v>--</v>
      </c>
      <c r="AL167" s="5" t="str">
        <f t="shared" si="67"/>
        <v/>
      </c>
      <c r="AM167" s="5" t="str">
        <f t="shared" si="68"/>
        <v>--</v>
      </c>
      <c r="AN167" s="5" t="str">
        <f t="shared" si="69"/>
        <v/>
      </c>
      <c r="AO167" s="5" t="str">
        <f t="shared" si="70"/>
        <v>--</v>
      </c>
      <c r="AP167" s="5" t="str">
        <f t="shared" si="71"/>
        <v/>
      </c>
      <c r="AS167" s="5" t="str">
        <f t="shared" si="72"/>
        <v>--</v>
      </c>
      <c r="AT167" s="5" t="str">
        <f t="shared" si="73"/>
        <v/>
      </c>
      <c r="AU167" s="5" t="str">
        <f t="shared" si="74"/>
        <v/>
      </c>
      <c r="AV167" s="5" t="str">
        <f t="shared" si="75"/>
        <v>--</v>
      </c>
      <c r="AW167" s="5" t="str">
        <f t="shared" si="76"/>
        <v/>
      </c>
      <c r="AX167" s="5" t="str">
        <f t="shared" si="77"/>
        <v/>
      </c>
      <c r="AY167" s="5" t="str">
        <f t="shared" si="78"/>
        <v>--</v>
      </c>
      <c r="AZ167" s="5" t="str">
        <f t="shared" si="79"/>
        <v/>
      </c>
      <c r="BA167" s="5" t="str">
        <f t="shared" si="80"/>
        <v/>
      </c>
      <c r="BB167" s="5" t="str">
        <f t="shared" si="81"/>
        <v>--</v>
      </c>
      <c r="BC167" s="5" t="str">
        <f t="shared" si="82"/>
        <v/>
      </c>
      <c r="BD167" s="5" t="str">
        <f t="shared" si="83"/>
        <v/>
      </c>
      <c r="BE167" s="5" t="str">
        <f t="shared" si="84"/>
        <v>--</v>
      </c>
      <c r="BF167" s="5" t="str">
        <f t="shared" si="85"/>
        <v/>
      </c>
      <c r="BG167" s="5" t="str">
        <f t="shared" si="86"/>
        <v/>
      </c>
      <c r="BH167" s="5" t="str">
        <f t="shared" si="87"/>
        <v>--</v>
      </c>
      <c r="BI167" s="5" t="str">
        <f t="shared" si="88"/>
        <v/>
      </c>
      <c r="BJ167" s="5" t="str">
        <f t="shared" si="89"/>
        <v/>
      </c>
    </row>
    <row r="168" spans="1:62" x14ac:dyDescent="0.2">
      <c r="A168" s="4" t="str">
        <f>F!A168</f>
        <v>Beta-HCH</v>
      </c>
      <c r="B168" s="5" t="str">
        <f>IF(ISNUMBER(F!E168)=FALSE,"--",IF(F!E168=0,"--",F!E168))</f>
        <v>--</v>
      </c>
      <c r="C168" s="5" t="str">
        <f>IF(B168="--","",F!F168)</f>
        <v/>
      </c>
      <c r="D168" s="5" t="str">
        <f>IF(ISNUMBER(F!G168)=FALSE,"--",IF(F!G168=0,"--",F!G168))</f>
        <v>--</v>
      </c>
      <c r="E168" s="5" t="str">
        <f>IF(D168="--","",F!H168)</f>
        <v/>
      </c>
      <c r="F168" s="5" t="str">
        <f>IF(ISNUMBER(F!I168)=FALSE,"--",IF(F!I168=0,"--",F!I168))</f>
        <v>--</v>
      </c>
      <c r="G168" s="5" t="str">
        <f>IF(F168="--","",F!J168)</f>
        <v/>
      </c>
      <c r="H168" s="5" t="str">
        <f>IF(ISNUMBER(F!K168)=FALSE,"--",IF(F!K168=0,"--",F!K168))</f>
        <v>--</v>
      </c>
      <c r="I168" s="5" t="str">
        <f>IF(H168="--","",F!L168)</f>
        <v/>
      </c>
      <c r="J168" s="5" t="str">
        <f>IF(ISNUMBER(F!M168)=FALSE,"--",IF(F!M168=0,"--",F!M168))</f>
        <v>--</v>
      </c>
      <c r="K168" s="5" t="str">
        <f>IF(J168="--","",F!N168)</f>
        <v/>
      </c>
      <c r="L168" s="5" t="str">
        <f>IF(ISNUMBER(F!O168)=FALSE,"--",IF(F!O168=0,"--",F!O168))</f>
        <v>--</v>
      </c>
      <c r="M168" s="5" t="str">
        <f>IF(L168="--","",F!P168)</f>
        <v/>
      </c>
      <c r="P168" s="4" t="str">
        <f>IFERROR(IF(AND(VLOOKUP(F!B168,E!$B$1:$AK$300,17,FALSE)&lt;&gt;1000000000,VLOOKUP(F!B168,E!$B$1:$AK$300,18,FALSE)&lt;&gt;1000000000),"toetsen",IF(AND(VLOOKUP(F!B168,E!$B$1:$AK$300,17,FALSE)=1000000000,VLOOKUP(F!B168,E!$B$1:$AK$300,18,FALSE)&lt;&gt;1000000000),"toetsen alleen sgw",IF(AND(VLOOKUP(F!B168,E!$B$1:$AK$300,17,FALSE)&lt;&gt;1000000000,VLOOKUP(F!B168,E!$B$1:$AK$300,18,FALSE)=1000000000),"toetsen alleen vw","niet toetsen"))),"")</f>
        <v>niet toetsen</v>
      </c>
      <c r="R168" s="4" t="str">
        <f>F!BJ168</f>
        <v/>
      </c>
      <c r="S168" s="4" t="str">
        <f>IF($P168="toetsen",toetsen(F!$B168,R168),IF($P168="toetsen alleen sgw",toetsen_alleen_SGW(F!$B168,R168),IF($P168="toetsen alleen vw",toetsen_alleen_vw(F!$B168,R168),"")))</f>
        <v/>
      </c>
      <c r="T168" s="4" t="str">
        <f>F!BM168</f>
        <v/>
      </c>
      <c r="U168" s="4" t="str">
        <f>IF($P168="toetsen",toetsen(F!$B168,T168),IF($P168="toetsen alleen sgw",toetsen_alleen_SGW(F!$B168,T168),IF($P168="toetsen alleen vw",toetsen_alleen_vw(F!$B168,T168),"")))</f>
        <v/>
      </c>
      <c r="V168" s="4" t="str">
        <f>F!BP168</f>
        <v/>
      </c>
      <c r="W168" s="4" t="str">
        <f>IF($P168="toetsen",toetsen(F!$B168,V168),IF($P168="toetsen alleen sgw",toetsen_alleen_SGW(F!$B168,V168),IF($P168="toetsen alleen vw",toetsen_alleen_vw(F!$B168,V168),"")))</f>
        <v/>
      </c>
      <c r="X168" s="4" t="str">
        <f>F!BS168</f>
        <v/>
      </c>
      <c r="Y168" s="4" t="str">
        <f>IF($P168="toetsen",toetsen(F!$B168,X168),IF($P168="toetsen alleen sgw",toetsen_alleen_SGW(F!$B168,X168),IF($P168="toetsen alleen vw",toetsen_alleen_vw(F!$B168,X168),"")))</f>
        <v/>
      </c>
      <c r="Z168" s="4" t="str">
        <f>F!BV168</f>
        <v/>
      </c>
      <c r="AA168" s="4" t="str">
        <f>IF($P168="toetsen",toetsen(F!$B168,Z168),IF($P168="toetsen alleen sgw",toetsen_alleen_SGW(F!$B168,Z168),IF($P168="toetsen alleen vw",toetsen_alleen_vw(F!$B168,Z168),"")))</f>
        <v/>
      </c>
      <c r="AB168" s="4" t="str">
        <f>F!BY168</f>
        <v/>
      </c>
      <c r="AC168" s="4" t="str">
        <f>IF($P168="toetsen",toetsen(F!$B168,AB168),IF($P168="toetsen alleen sgw",toetsen_alleen_SGW(F!$B168,AB168),IF($P168="toetsen alleen vw",toetsen_alleen_vw(F!$B168,AB168),"")))</f>
        <v/>
      </c>
      <c r="AD168" s="5"/>
      <c r="AE168" s="5" t="str">
        <f t="shared" si="60"/>
        <v>--</v>
      </c>
      <c r="AF168" s="5" t="str">
        <f t="shared" si="61"/>
        <v/>
      </c>
      <c r="AG168" s="5" t="str">
        <f t="shared" si="62"/>
        <v>--</v>
      </c>
      <c r="AH168" s="5" t="str">
        <f t="shared" si="63"/>
        <v/>
      </c>
      <c r="AI168" s="5" t="str">
        <f t="shared" si="64"/>
        <v>--</v>
      </c>
      <c r="AJ168" s="5" t="str">
        <f t="shared" si="65"/>
        <v/>
      </c>
      <c r="AK168" s="5" t="str">
        <f t="shared" si="66"/>
        <v>--</v>
      </c>
      <c r="AL168" s="5" t="str">
        <f t="shared" si="67"/>
        <v/>
      </c>
      <c r="AM168" s="5" t="str">
        <f t="shared" si="68"/>
        <v>--</v>
      </c>
      <c r="AN168" s="5" t="str">
        <f t="shared" si="69"/>
        <v/>
      </c>
      <c r="AO168" s="5" t="str">
        <f t="shared" si="70"/>
        <v>--</v>
      </c>
      <c r="AP168" s="5" t="str">
        <f t="shared" si="71"/>
        <v/>
      </c>
      <c r="AS168" s="5" t="str">
        <f t="shared" si="72"/>
        <v>--</v>
      </c>
      <c r="AT168" s="5" t="str">
        <f t="shared" si="73"/>
        <v/>
      </c>
      <c r="AU168" s="5" t="str">
        <f t="shared" si="74"/>
        <v/>
      </c>
      <c r="AV168" s="5" t="str">
        <f t="shared" si="75"/>
        <v>--</v>
      </c>
      <c r="AW168" s="5" t="str">
        <f t="shared" si="76"/>
        <v/>
      </c>
      <c r="AX168" s="5" t="str">
        <f t="shared" si="77"/>
        <v/>
      </c>
      <c r="AY168" s="5" t="str">
        <f t="shared" si="78"/>
        <v>--</v>
      </c>
      <c r="AZ168" s="5" t="str">
        <f t="shared" si="79"/>
        <v/>
      </c>
      <c r="BA168" s="5" t="str">
        <f t="shared" si="80"/>
        <v/>
      </c>
      <c r="BB168" s="5" t="str">
        <f t="shared" si="81"/>
        <v>--</v>
      </c>
      <c r="BC168" s="5" t="str">
        <f t="shared" si="82"/>
        <v/>
      </c>
      <c r="BD168" s="5" t="str">
        <f t="shared" si="83"/>
        <v/>
      </c>
      <c r="BE168" s="5" t="str">
        <f t="shared" si="84"/>
        <v>--</v>
      </c>
      <c r="BF168" s="5" t="str">
        <f t="shared" si="85"/>
        <v/>
      </c>
      <c r="BG168" s="5" t="str">
        <f t="shared" si="86"/>
        <v/>
      </c>
      <c r="BH168" s="5" t="str">
        <f t="shared" si="87"/>
        <v>--</v>
      </c>
      <c r="BI168" s="5" t="str">
        <f t="shared" si="88"/>
        <v/>
      </c>
      <c r="BJ168" s="5" t="str">
        <f t="shared" si="89"/>
        <v/>
      </c>
    </row>
    <row r="169" spans="1:62" x14ac:dyDescent="0.2">
      <c r="A169" s="4" t="str">
        <f>F!A169</f>
        <v>Gamma-HCH</v>
      </c>
      <c r="B169" s="5" t="str">
        <f>IF(ISNUMBER(F!E169)=FALSE,"--",IF(F!E169=0,"--",F!E169))</f>
        <v>--</v>
      </c>
      <c r="C169" s="5" t="str">
        <f>IF(B169="--","",F!F169)</f>
        <v/>
      </c>
      <c r="D169" s="5" t="str">
        <f>IF(ISNUMBER(F!G169)=FALSE,"--",IF(F!G169=0,"--",F!G169))</f>
        <v>--</v>
      </c>
      <c r="E169" s="5" t="str">
        <f>IF(D169="--","",F!H169)</f>
        <v/>
      </c>
      <c r="F169" s="5" t="str">
        <f>IF(ISNUMBER(F!I169)=FALSE,"--",IF(F!I169=0,"--",F!I169))</f>
        <v>--</v>
      </c>
      <c r="G169" s="5" t="str">
        <f>IF(F169="--","",F!J169)</f>
        <v/>
      </c>
      <c r="H169" s="5" t="str">
        <f>IF(ISNUMBER(F!K169)=FALSE,"--",IF(F!K169=0,"--",F!K169))</f>
        <v>--</v>
      </c>
      <c r="I169" s="5" t="str">
        <f>IF(H169="--","",F!L169)</f>
        <v/>
      </c>
      <c r="J169" s="5" t="str">
        <f>IF(ISNUMBER(F!M169)=FALSE,"--",IF(F!M169=0,"--",F!M169))</f>
        <v>--</v>
      </c>
      <c r="K169" s="5" t="str">
        <f>IF(J169="--","",F!N169)</f>
        <v/>
      </c>
      <c r="L169" s="5" t="str">
        <f>IF(ISNUMBER(F!O169)=FALSE,"--",IF(F!O169=0,"--",F!O169))</f>
        <v>--</v>
      </c>
      <c r="M169" s="5" t="str">
        <f>IF(L169="--","",F!P169)</f>
        <v/>
      </c>
      <c r="P169" s="4" t="str">
        <f>IFERROR(IF(AND(VLOOKUP(F!B169,E!$B$1:$AK$300,17,FALSE)&lt;&gt;1000000000,VLOOKUP(F!B169,E!$B$1:$AK$300,18,FALSE)&lt;&gt;1000000000),"toetsen",IF(AND(VLOOKUP(F!B169,E!$B$1:$AK$300,17,FALSE)=1000000000,VLOOKUP(F!B169,E!$B$1:$AK$300,18,FALSE)&lt;&gt;1000000000),"toetsen alleen sgw",IF(AND(VLOOKUP(F!B169,E!$B$1:$AK$300,17,FALSE)&lt;&gt;1000000000,VLOOKUP(F!B169,E!$B$1:$AK$300,18,FALSE)=1000000000),"toetsen alleen vw","niet toetsen"))),"")</f>
        <v>niet toetsen</v>
      </c>
      <c r="R169" s="4" t="str">
        <f>F!BJ169</f>
        <v/>
      </c>
      <c r="S169" s="4" t="str">
        <f>IF($P169="toetsen",toetsen(F!$B169,R169),IF($P169="toetsen alleen sgw",toetsen_alleen_SGW(F!$B169,R169),IF($P169="toetsen alleen vw",toetsen_alleen_vw(F!$B169,R169),"")))</f>
        <v/>
      </c>
      <c r="T169" s="4" t="str">
        <f>F!BM169</f>
        <v/>
      </c>
      <c r="U169" s="4" t="str">
        <f>IF($P169="toetsen",toetsen(F!$B169,T169),IF($P169="toetsen alleen sgw",toetsen_alleen_SGW(F!$B169,T169),IF($P169="toetsen alleen vw",toetsen_alleen_vw(F!$B169,T169),"")))</f>
        <v/>
      </c>
      <c r="V169" s="4" t="str">
        <f>F!BP169</f>
        <v/>
      </c>
      <c r="W169" s="4" t="str">
        <f>IF($P169="toetsen",toetsen(F!$B169,V169),IF($P169="toetsen alleen sgw",toetsen_alleen_SGW(F!$B169,V169),IF($P169="toetsen alleen vw",toetsen_alleen_vw(F!$B169,V169),"")))</f>
        <v/>
      </c>
      <c r="X169" s="4" t="str">
        <f>F!BS169</f>
        <v/>
      </c>
      <c r="Y169" s="4" t="str">
        <f>IF($P169="toetsen",toetsen(F!$B169,X169),IF($P169="toetsen alleen sgw",toetsen_alleen_SGW(F!$B169,X169),IF($P169="toetsen alleen vw",toetsen_alleen_vw(F!$B169,X169),"")))</f>
        <v/>
      </c>
      <c r="Z169" s="4" t="str">
        <f>F!BV169</f>
        <v/>
      </c>
      <c r="AA169" s="4" t="str">
        <f>IF($P169="toetsen",toetsen(F!$B169,Z169),IF($P169="toetsen alleen sgw",toetsen_alleen_SGW(F!$B169,Z169),IF($P169="toetsen alleen vw",toetsen_alleen_vw(F!$B169,Z169),"")))</f>
        <v/>
      </c>
      <c r="AB169" s="4" t="str">
        <f>F!BY169</f>
        <v/>
      </c>
      <c r="AC169" s="4" t="str">
        <f>IF($P169="toetsen",toetsen(F!$B169,AB169),IF($P169="toetsen alleen sgw",toetsen_alleen_SGW(F!$B169,AB169),IF($P169="toetsen alleen vw",toetsen_alleen_vw(F!$B169,AB169),"")))</f>
        <v/>
      </c>
      <c r="AD169" s="5"/>
      <c r="AE169" s="5" t="str">
        <f t="shared" si="60"/>
        <v>--</v>
      </c>
      <c r="AF169" s="5" t="str">
        <f t="shared" si="61"/>
        <v/>
      </c>
      <c r="AG169" s="5" t="str">
        <f t="shared" si="62"/>
        <v>--</v>
      </c>
      <c r="AH169" s="5" t="str">
        <f t="shared" si="63"/>
        <v/>
      </c>
      <c r="AI169" s="5" t="str">
        <f t="shared" si="64"/>
        <v>--</v>
      </c>
      <c r="AJ169" s="5" t="str">
        <f t="shared" si="65"/>
        <v/>
      </c>
      <c r="AK169" s="5" t="str">
        <f t="shared" si="66"/>
        <v>--</v>
      </c>
      <c r="AL169" s="5" t="str">
        <f t="shared" si="67"/>
        <v/>
      </c>
      <c r="AM169" s="5" t="str">
        <f t="shared" si="68"/>
        <v>--</v>
      </c>
      <c r="AN169" s="5" t="str">
        <f t="shared" si="69"/>
        <v/>
      </c>
      <c r="AO169" s="5" t="str">
        <f t="shared" si="70"/>
        <v>--</v>
      </c>
      <c r="AP169" s="5" t="str">
        <f t="shared" si="71"/>
        <v/>
      </c>
      <c r="AS169" s="5" t="str">
        <f t="shared" si="72"/>
        <v>--</v>
      </c>
      <c r="AT169" s="5" t="str">
        <f t="shared" si="73"/>
        <v/>
      </c>
      <c r="AU169" s="5" t="str">
        <f t="shared" si="74"/>
        <v/>
      </c>
      <c r="AV169" s="5" t="str">
        <f t="shared" si="75"/>
        <v>--</v>
      </c>
      <c r="AW169" s="5" t="str">
        <f t="shared" si="76"/>
        <v/>
      </c>
      <c r="AX169" s="5" t="str">
        <f t="shared" si="77"/>
        <v/>
      </c>
      <c r="AY169" s="5" t="str">
        <f t="shared" si="78"/>
        <v>--</v>
      </c>
      <c r="AZ169" s="5" t="str">
        <f t="shared" si="79"/>
        <v/>
      </c>
      <c r="BA169" s="5" t="str">
        <f t="shared" si="80"/>
        <v/>
      </c>
      <c r="BB169" s="5" t="str">
        <f t="shared" si="81"/>
        <v>--</v>
      </c>
      <c r="BC169" s="5" t="str">
        <f t="shared" si="82"/>
        <v/>
      </c>
      <c r="BD169" s="5" t="str">
        <f t="shared" si="83"/>
        <v/>
      </c>
      <c r="BE169" s="5" t="str">
        <f t="shared" si="84"/>
        <v>--</v>
      </c>
      <c r="BF169" s="5" t="str">
        <f t="shared" si="85"/>
        <v/>
      </c>
      <c r="BG169" s="5" t="str">
        <f t="shared" si="86"/>
        <v/>
      </c>
      <c r="BH169" s="5" t="str">
        <f t="shared" si="87"/>
        <v>--</v>
      </c>
      <c r="BI169" s="5" t="str">
        <f t="shared" si="88"/>
        <v/>
      </c>
      <c r="BJ169" s="5" t="str">
        <f t="shared" si="89"/>
        <v/>
      </c>
    </row>
    <row r="170" spans="1:62" x14ac:dyDescent="0.2">
      <c r="A170" s="4" t="str">
        <f>F!A170</f>
        <v>Delta-HCH</v>
      </c>
      <c r="B170" s="5" t="str">
        <f>IF(ISNUMBER(F!E170)=FALSE,"--",IF(F!E170=0,"--",F!E170))</f>
        <v>--</v>
      </c>
      <c r="C170" s="5" t="str">
        <f>IF(B170="--","",F!F170)</f>
        <v/>
      </c>
      <c r="D170" s="5" t="str">
        <f>IF(ISNUMBER(F!G170)=FALSE,"--",IF(F!G170=0,"--",F!G170))</f>
        <v>--</v>
      </c>
      <c r="E170" s="5" t="str">
        <f>IF(D170="--","",F!H170)</f>
        <v/>
      </c>
      <c r="F170" s="5" t="str">
        <f>IF(ISNUMBER(F!I170)=FALSE,"--",IF(F!I170=0,"--",F!I170))</f>
        <v>--</v>
      </c>
      <c r="G170" s="5" t="str">
        <f>IF(F170="--","",F!J170)</f>
        <v/>
      </c>
      <c r="H170" s="5" t="str">
        <f>IF(ISNUMBER(F!K170)=FALSE,"--",IF(F!K170=0,"--",F!K170))</f>
        <v>--</v>
      </c>
      <c r="I170" s="5" t="str">
        <f>IF(H170="--","",F!L170)</f>
        <v/>
      </c>
      <c r="J170" s="5" t="str">
        <f>IF(ISNUMBER(F!M170)=FALSE,"--",IF(F!M170=0,"--",F!M170))</f>
        <v>--</v>
      </c>
      <c r="K170" s="5" t="str">
        <f>IF(J170="--","",F!N170)</f>
        <v/>
      </c>
      <c r="L170" s="5" t="str">
        <f>IF(ISNUMBER(F!O170)=FALSE,"--",IF(F!O170=0,"--",F!O170))</f>
        <v>--</v>
      </c>
      <c r="M170" s="5" t="str">
        <f>IF(L170="--","",F!P170)</f>
        <v/>
      </c>
      <c r="P170" s="4" t="str">
        <f>IFERROR(IF(AND(VLOOKUP(F!B170,E!$B$1:$AK$300,17,FALSE)&lt;&gt;1000000000,VLOOKUP(F!B170,E!$B$1:$AK$300,18,FALSE)&lt;&gt;1000000000),"toetsen",IF(AND(VLOOKUP(F!B170,E!$B$1:$AK$300,17,FALSE)=1000000000,VLOOKUP(F!B170,E!$B$1:$AK$300,18,FALSE)&lt;&gt;1000000000),"toetsen alleen sgw",IF(AND(VLOOKUP(F!B170,E!$B$1:$AK$300,17,FALSE)&lt;&gt;1000000000,VLOOKUP(F!B170,E!$B$1:$AK$300,18,FALSE)=1000000000),"toetsen alleen vw","niet toetsen"))),"")</f>
        <v>niet toetsen</v>
      </c>
      <c r="R170" s="4" t="str">
        <f>F!BJ170</f>
        <v/>
      </c>
      <c r="S170" s="4" t="str">
        <f>IF($P170="toetsen",toetsen(F!$B170,R170),IF($P170="toetsen alleen sgw",toetsen_alleen_SGW(F!$B170,R170),IF($P170="toetsen alleen vw",toetsen_alleen_vw(F!$B170,R170),"")))</f>
        <v/>
      </c>
      <c r="T170" s="4" t="str">
        <f>F!BM170</f>
        <v/>
      </c>
      <c r="U170" s="4" t="str">
        <f>IF($P170="toetsen",toetsen(F!$B170,T170),IF($P170="toetsen alleen sgw",toetsen_alleen_SGW(F!$B170,T170),IF($P170="toetsen alleen vw",toetsen_alleen_vw(F!$B170,T170),"")))</f>
        <v/>
      </c>
      <c r="V170" s="4" t="str">
        <f>F!BP170</f>
        <v/>
      </c>
      <c r="W170" s="4" t="str">
        <f>IF($P170="toetsen",toetsen(F!$B170,V170),IF($P170="toetsen alleen sgw",toetsen_alleen_SGW(F!$B170,V170),IF($P170="toetsen alleen vw",toetsen_alleen_vw(F!$B170,V170),"")))</f>
        <v/>
      </c>
      <c r="X170" s="4" t="str">
        <f>F!BS170</f>
        <v/>
      </c>
      <c r="Y170" s="4" t="str">
        <f>IF($P170="toetsen",toetsen(F!$B170,X170),IF($P170="toetsen alleen sgw",toetsen_alleen_SGW(F!$B170,X170),IF($P170="toetsen alleen vw",toetsen_alleen_vw(F!$B170,X170),"")))</f>
        <v/>
      </c>
      <c r="Z170" s="4" t="str">
        <f>F!BV170</f>
        <v/>
      </c>
      <c r="AA170" s="4" t="str">
        <f>IF($P170="toetsen",toetsen(F!$B170,Z170),IF($P170="toetsen alleen sgw",toetsen_alleen_SGW(F!$B170,Z170),IF($P170="toetsen alleen vw",toetsen_alleen_vw(F!$B170,Z170),"")))</f>
        <v/>
      </c>
      <c r="AB170" s="4" t="str">
        <f>F!BY170</f>
        <v/>
      </c>
      <c r="AC170" s="4" t="str">
        <f>IF($P170="toetsen",toetsen(F!$B170,AB170),IF($P170="toetsen alleen sgw",toetsen_alleen_SGW(F!$B170,AB170),IF($P170="toetsen alleen vw",toetsen_alleen_vw(F!$B170,AB170),"")))</f>
        <v/>
      </c>
      <c r="AD170" s="5"/>
      <c r="AE170" s="5" t="str">
        <f t="shared" si="60"/>
        <v>--</v>
      </c>
      <c r="AF170" s="5" t="str">
        <f t="shared" si="61"/>
        <v/>
      </c>
      <c r="AG170" s="5" t="str">
        <f t="shared" si="62"/>
        <v>--</v>
      </c>
      <c r="AH170" s="5" t="str">
        <f t="shared" si="63"/>
        <v/>
      </c>
      <c r="AI170" s="5" t="str">
        <f t="shared" si="64"/>
        <v>--</v>
      </c>
      <c r="AJ170" s="5" t="str">
        <f t="shared" si="65"/>
        <v/>
      </c>
      <c r="AK170" s="5" t="str">
        <f t="shared" si="66"/>
        <v>--</v>
      </c>
      <c r="AL170" s="5" t="str">
        <f t="shared" si="67"/>
        <v/>
      </c>
      <c r="AM170" s="5" t="str">
        <f t="shared" si="68"/>
        <v>--</v>
      </c>
      <c r="AN170" s="5" t="str">
        <f t="shared" si="69"/>
        <v/>
      </c>
      <c r="AO170" s="5" t="str">
        <f t="shared" si="70"/>
        <v>--</v>
      </c>
      <c r="AP170" s="5" t="str">
        <f t="shared" si="71"/>
        <v/>
      </c>
      <c r="AS170" s="5" t="str">
        <f t="shared" si="72"/>
        <v>--</v>
      </c>
      <c r="AT170" s="5" t="str">
        <f t="shared" si="73"/>
        <v/>
      </c>
      <c r="AU170" s="5" t="str">
        <f t="shared" si="74"/>
        <v/>
      </c>
      <c r="AV170" s="5" t="str">
        <f t="shared" si="75"/>
        <v>--</v>
      </c>
      <c r="AW170" s="5" t="str">
        <f t="shared" si="76"/>
        <v/>
      </c>
      <c r="AX170" s="5" t="str">
        <f t="shared" si="77"/>
        <v/>
      </c>
      <c r="AY170" s="5" t="str">
        <f t="shared" si="78"/>
        <v>--</v>
      </c>
      <c r="AZ170" s="5" t="str">
        <f t="shared" si="79"/>
        <v/>
      </c>
      <c r="BA170" s="5" t="str">
        <f t="shared" si="80"/>
        <v/>
      </c>
      <c r="BB170" s="5" t="str">
        <f t="shared" si="81"/>
        <v>--</v>
      </c>
      <c r="BC170" s="5" t="str">
        <f t="shared" si="82"/>
        <v/>
      </c>
      <c r="BD170" s="5" t="str">
        <f t="shared" si="83"/>
        <v/>
      </c>
      <c r="BE170" s="5" t="str">
        <f t="shared" si="84"/>
        <v>--</v>
      </c>
      <c r="BF170" s="5" t="str">
        <f t="shared" si="85"/>
        <v/>
      </c>
      <c r="BG170" s="5" t="str">
        <f t="shared" si="86"/>
        <v/>
      </c>
      <c r="BH170" s="5" t="str">
        <f t="shared" si="87"/>
        <v>--</v>
      </c>
      <c r="BI170" s="5" t="str">
        <f t="shared" si="88"/>
        <v/>
      </c>
      <c r="BJ170" s="5" t="str">
        <f t="shared" si="89"/>
        <v/>
      </c>
    </row>
    <row r="171" spans="1:62" x14ac:dyDescent="0.2">
      <c r="A171" s="4" t="str">
        <f>F!A171</f>
        <v>Som a-b-c-d HCH</v>
      </c>
      <c r="B171" s="5" t="str">
        <f>IF(ISNUMBER(F!E171)=FALSE,"--",IF(F!E171=0,"--",F!E171))</f>
        <v>--</v>
      </c>
      <c r="C171" s="5" t="str">
        <f>IF(B171="--","",F!F171)</f>
        <v/>
      </c>
      <c r="D171" s="5" t="str">
        <f>IF(ISNUMBER(F!G171)=FALSE,"--",IF(F!G171=0,"--",F!G171))</f>
        <v>--</v>
      </c>
      <c r="E171" s="5" t="str">
        <f>IF(D171="--","",F!H171)</f>
        <v/>
      </c>
      <c r="F171" s="5" t="str">
        <f>IF(ISNUMBER(F!I171)=FALSE,"--",IF(F!I171=0,"--",F!I171))</f>
        <v>--</v>
      </c>
      <c r="G171" s="5" t="str">
        <f>IF(F171="--","",F!J171)</f>
        <v/>
      </c>
      <c r="H171" s="5" t="str">
        <f>IF(ISNUMBER(F!K171)=FALSE,"--",IF(F!K171=0,"--",F!K171))</f>
        <v>--</v>
      </c>
      <c r="I171" s="5" t="str">
        <f>IF(H171="--","",F!L171)</f>
        <v/>
      </c>
      <c r="J171" s="5" t="str">
        <f>IF(ISNUMBER(F!M171)=FALSE,"--",IF(F!M171=0,"--",F!M171))</f>
        <v>--</v>
      </c>
      <c r="K171" s="5" t="str">
        <f>IF(J171="--","",F!N171)</f>
        <v/>
      </c>
      <c r="L171" s="5" t="str">
        <f>IF(ISNUMBER(F!O171)=FALSE,"--",IF(F!O171=0,"--",F!O171))</f>
        <v>--</v>
      </c>
      <c r="M171" s="5" t="str">
        <f>IF(L171="--","",F!P171)</f>
        <v/>
      </c>
      <c r="P171" s="4" t="str">
        <f>IFERROR(IF(AND(VLOOKUP(F!B171,E!$B$1:$AK$300,17,FALSE)&lt;&gt;1000000000,VLOOKUP(F!B171,E!$B$1:$AK$300,18,FALSE)&lt;&gt;1000000000),"toetsen",IF(AND(VLOOKUP(F!B171,E!$B$1:$AK$300,17,FALSE)=1000000000,VLOOKUP(F!B171,E!$B$1:$AK$300,18,FALSE)&lt;&gt;1000000000),"toetsen alleen sgw",IF(AND(VLOOKUP(F!B171,E!$B$1:$AK$300,17,FALSE)&lt;&gt;1000000000,VLOOKUP(F!B171,E!$B$1:$AK$300,18,FALSE)=1000000000),"toetsen alleen vw","niet toetsen"))),"")</f>
        <v>toetsen alleen sgw</v>
      </c>
      <c r="R171" s="4">
        <f>F!BJ171</f>
        <v>-1</v>
      </c>
      <c r="S171" s="4" t="str">
        <f>IF($P171="toetsen",toetsen(F!$B171,R171),IF($P171="toetsen alleen sgw",toetsen_alleen_SGW(F!$B171,R171),IF($P171="toetsen alleen vw",toetsen_alleen_vw(F!$B171,R171),"")))</f>
        <v>-</v>
      </c>
      <c r="T171" s="4">
        <f>F!BM171</f>
        <v>-1</v>
      </c>
      <c r="U171" s="4" t="str">
        <f>IF($P171="toetsen",toetsen(F!$B171,T171),IF($P171="toetsen alleen sgw",toetsen_alleen_SGW(F!$B171,T171),IF($P171="toetsen alleen vw",toetsen_alleen_vw(F!$B171,T171),"")))</f>
        <v>-</v>
      </c>
      <c r="V171" s="4">
        <f>F!BP171</f>
        <v>-1</v>
      </c>
      <c r="W171" s="4" t="str">
        <f>IF($P171="toetsen",toetsen(F!$B171,V171),IF($P171="toetsen alleen sgw",toetsen_alleen_SGW(F!$B171,V171),IF($P171="toetsen alleen vw",toetsen_alleen_vw(F!$B171,V171),"")))</f>
        <v>-</v>
      </c>
      <c r="X171" s="4">
        <f>F!BS171</f>
        <v>-1</v>
      </c>
      <c r="Y171" s="4" t="str">
        <f>IF($P171="toetsen",toetsen(F!$B171,X171),IF($P171="toetsen alleen sgw",toetsen_alleen_SGW(F!$B171,X171),IF($P171="toetsen alleen vw",toetsen_alleen_vw(F!$B171,X171),"")))</f>
        <v>-</v>
      </c>
      <c r="Z171" s="4">
        <f>F!BV171</f>
        <v>-1</v>
      </c>
      <c r="AA171" s="4" t="str">
        <f>IF($P171="toetsen",toetsen(F!$B171,Z171),IF($P171="toetsen alleen sgw",toetsen_alleen_SGW(F!$B171,Z171),IF($P171="toetsen alleen vw",toetsen_alleen_vw(F!$B171,Z171),"")))</f>
        <v>-</v>
      </c>
      <c r="AB171" s="4">
        <f>F!BY171</f>
        <v>-1</v>
      </c>
      <c r="AC171" s="4" t="str">
        <f>IF($P171="toetsen",toetsen(F!$B171,AB171),IF($P171="toetsen alleen sgw",toetsen_alleen_SGW(F!$B171,AB171),IF($P171="toetsen alleen vw",toetsen_alleen_vw(F!$B171,AB171),"")))</f>
        <v>-</v>
      </c>
      <c r="AD171" s="5"/>
      <c r="AE171" s="5" t="str">
        <f t="shared" si="60"/>
        <v>--</v>
      </c>
      <c r="AF171" s="5" t="str">
        <f t="shared" si="61"/>
        <v/>
      </c>
      <c r="AG171" s="5" t="str">
        <f t="shared" si="62"/>
        <v>--</v>
      </c>
      <c r="AH171" s="5" t="str">
        <f t="shared" si="63"/>
        <v/>
      </c>
      <c r="AI171" s="5" t="str">
        <f t="shared" si="64"/>
        <v>--</v>
      </c>
      <c r="AJ171" s="5" t="str">
        <f t="shared" si="65"/>
        <v/>
      </c>
      <c r="AK171" s="5" t="str">
        <f t="shared" si="66"/>
        <v>--</v>
      </c>
      <c r="AL171" s="5" t="str">
        <f t="shared" si="67"/>
        <v/>
      </c>
      <c r="AM171" s="5" t="str">
        <f t="shared" si="68"/>
        <v>--</v>
      </c>
      <c r="AN171" s="5" t="str">
        <f t="shared" si="69"/>
        <v/>
      </c>
      <c r="AO171" s="5" t="str">
        <f t="shared" si="70"/>
        <v>--</v>
      </c>
      <c r="AP171" s="5" t="str">
        <f t="shared" si="71"/>
        <v/>
      </c>
      <c r="AS171" s="5" t="str">
        <f t="shared" si="72"/>
        <v>--</v>
      </c>
      <c r="AT171" s="5" t="str">
        <f t="shared" si="73"/>
        <v/>
      </c>
      <c r="AU171" s="5" t="str">
        <f t="shared" si="74"/>
        <v/>
      </c>
      <c r="AV171" s="5" t="str">
        <f t="shared" si="75"/>
        <v>--</v>
      </c>
      <c r="AW171" s="5" t="str">
        <f t="shared" si="76"/>
        <v/>
      </c>
      <c r="AX171" s="5" t="str">
        <f t="shared" si="77"/>
        <v/>
      </c>
      <c r="AY171" s="5" t="str">
        <f t="shared" si="78"/>
        <v>--</v>
      </c>
      <c r="AZ171" s="5" t="str">
        <f t="shared" si="79"/>
        <v/>
      </c>
      <c r="BA171" s="5" t="str">
        <f t="shared" si="80"/>
        <v/>
      </c>
      <c r="BB171" s="5" t="str">
        <f t="shared" si="81"/>
        <v>--</v>
      </c>
      <c r="BC171" s="5" t="str">
        <f t="shared" si="82"/>
        <v/>
      </c>
      <c r="BD171" s="5" t="str">
        <f t="shared" si="83"/>
        <v/>
      </c>
      <c r="BE171" s="5" t="str">
        <f t="shared" si="84"/>
        <v>--</v>
      </c>
      <c r="BF171" s="5" t="str">
        <f t="shared" si="85"/>
        <v/>
      </c>
      <c r="BG171" s="5" t="str">
        <f t="shared" si="86"/>
        <v/>
      </c>
      <c r="BH171" s="5" t="str">
        <f t="shared" si="87"/>
        <v>--</v>
      </c>
      <c r="BI171" s="5" t="str">
        <f t="shared" si="88"/>
        <v/>
      </c>
      <c r="BJ171" s="5" t="str">
        <f t="shared" si="89"/>
        <v/>
      </c>
    </row>
    <row r="172" spans="1:62" x14ac:dyDescent="0.2">
      <c r="A172" s="4" t="str">
        <f>F!A172</f>
        <v>Heptachloor</v>
      </c>
      <c r="B172" s="5" t="str">
        <f>IF(ISNUMBER(F!E172)=FALSE,"--",IF(F!E172=0,"--",F!E172))</f>
        <v>--</v>
      </c>
      <c r="C172" s="5" t="str">
        <f>IF(B172="--","",F!F172)</f>
        <v/>
      </c>
      <c r="D172" s="5" t="str">
        <f>IF(ISNUMBER(F!G172)=FALSE,"--",IF(F!G172=0,"--",F!G172))</f>
        <v>--</v>
      </c>
      <c r="E172" s="5" t="str">
        <f>IF(D172="--","",F!H172)</f>
        <v/>
      </c>
      <c r="F172" s="5" t="str">
        <f>IF(ISNUMBER(F!I172)=FALSE,"--",IF(F!I172=0,"--",F!I172))</f>
        <v>--</v>
      </c>
      <c r="G172" s="5" t="str">
        <f>IF(F172="--","",F!J172)</f>
        <v/>
      </c>
      <c r="H172" s="5" t="str">
        <f>IF(ISNUMBER(F!K172)=FALSE,"--",IF(F!K172=0,"--",F!K172))</f>
        <v>--</v>
      </c>
      <c r="I172" s="5" t="str">
        <f>IF(H172="--","",F!L172)</f>
        <v/>
      </c>
      <c r="J172" s="5" t="str">
        <f>IF(ISNUMBER(F!M172)=FALSE,"--",IF(F!M172=0,"--",F!M172))</f>
        <v>--</v>
      </c>
      <c r="K172" s="5" t="str">
        <f>IF(J172="--","",F!N172)</f>
        <v/>
      </c>
      <c r="L172" s="5" t="str">
        <f>IF(ISNUMBER(F!O172)=FALSE,"--",IF(F!O172=0,"--",F!O172))</f>
        <v>--</v>
      </c>
      <c r="M172" s="5" t="str">
        <f>IF(L172="--","",F!P172)</f>
        <v/>
      </c>
      <c r="P172" s="4" t="str">
        <f>IFERROR(IF(AND(VLOOKUP(F!B172,E!$B$1:$AK$300,17,FALSE)&lt;&gt;1000000000,VLOOKUP(F!B172,E!$B$1:$AK$300,18,FALSE)&lt;&gt;1000000000),"toetsen",IF(AND(VLOOKUP(F!B172,E!$B$1:$AK$300,17,FALSE)=1000000000,VLOOKUP(F!B172,E!$B$1:$AK$300,18,FALSE)&lt;&gt;1000000000),"toetsen alleen sgw",IF(AND(VLOOKUP(F!B172,E!$B$1:$AK$300,17,FALSE)&lt;&gt;1000000000,VLOOKUP(F!B172,E!$B$1:$AK$300,18,FALSE)=1000000000),"toetsen alleen vw","niet toetsen"))),"")</f>
        <v>toetsen alleen sgw</v>
      </c>
      <c r="R172" s="4" t="str">
        <f>F!BJ172</f>
        <v/>
      </c>
      <c r="S172" s="4" t="str">
        <f>IF($P172="toetsen",toetsen(F!$B172,R172),IF($P172="toetsen alleen sgw",toetsen_alleen_SGW(F!$B172,R172),IF($P172="toetsen alleen vw",toetsen_alleen_vw(F!$B172,R172),"")))</f>
        <v/>
      </c>
      <c r="T172" s="4" t="str">
        <f>F!BM172</f>
        <v/>
      </c>
      <c r="U172" s="4" t="str">
        <f>IF($P172="toetsen",toetsen(F!$B172,T172),IF($P172="toetsen alleen sgw",toetsen_alleen_SGW(F!$B172,T172),IF($P172="toetsen alleen vw",toetsen_alleen_vw(F!$B172,T172),"")))</f>
        <v/>
      </c>
      <c r="V172" s="4" t="str">
        <f>F!BP172</f>
        <v/>
      </c>
      <c r="W172" s="4" t="str">
        <f>IF($P172="toetsen",toetsen(F!$B172,V172),IF($P172="toetsen alleen sgw",toetsen_alleen_SGW(F!$B172,V172),IF($P172="toetsen alleen vw",toetsen_alleen_vw(F!$B172,V172),"")))</f>
        <v/>
      </c>
      <c r="X172" s="4" t="str">
        <f>F!BS172</f>
        <v/>
      </c>
      <c r="Y172" s="4" t="str">
        <f>IF($P172="toetsen",toetsen(F!$B172,X172),IF($P172="toetsen alleen sgw",toetsen_alleen_SGW(F!$B172,X172),IF($P172="toetsen alleen vw",toetsen_alleen_vw(F!$B172,X172),"")))</f>
        <v/>
      </c>
      <c r="Z172" s="4" t="str">
        <f>F!BV172</f>
        <v/>
      </c>
      <c r="AA172" s="4" t="str">
        <f>IF($P172="toetsen",toetsen(F!$B172,Z172),IF($P172="toetsen alleen sgw",toetsen_alleen_SGW(F!$B172,Z172),IF($P172="toetsen alleen vw",toetsen_alleen_vw(F!$B172,Z172),"")))</f>
        <v/>
      </c>
      <c r="AB172" s="4" t="str">
        <f>F!BY172</f>
        <v/>
      </c>
      <c r="AC172" s="4" t="str">
        <f>IF($P172="toetsen",toetsen(F!$B172,AB172),IF($P172="toetsen alleen sgw",toetsen_alleen_SGW(F!$B172,AB172),IF($P172="toetsen alleen vw",toetsen_alleen_vw(F!$B172,AB172),"")))</f>
        <v/>
      </c>
      <c r="AD172" s="5"/>
      <c r="AE172" s="5" t="str">
        <f t="shared" si="60"/>
        <v>--</v>
      </c>
      <c r="AF172" s="5" t="str">
        <f t="shared" si="61"/>
        <v/>
      </c>
      <c r="AG172" s="5" t="str">
        <f t="shared" si="62"/>
        <v>--</v>
      </c>
      <c r="AH172" s="5" t="str">
        <f t="shared" si="63"/>
        <v/>
      </c>
      <c r="AI172" s="5" t="str">
        <f t="shared" si="64"/>
        <v>--</v>
      </c>
      <c r="AJ172" s="5" t="str">
        <f t="shared" si="65"/>
        <v/>
      </c>
      <c r="AK172" s="5" t="str">
        <f t="shared" si="66"/>
        <v>--</v>
      </c>
      <c r="AL172" s="5" t="str">
        <f t="shared" si="67"/>
        <v/>
      </c>
      <c r="AM172" s="5" t="str">
        <f t="shared" si="68"/>
        <v>--</v>
      </c>
      <c r="AN172" s="5" t="str">
        <f t="shared" si="69"/>
        <v/>
      </c>
      <c r="AO172" s="5" t="str">
        <f t="shared" si="70"/>
        <v>--</v>
      </c>
      <c r="AP172" s="5" t="str">
        <f t="shared" si="71"/>
        <v/>
      </c>
      <c r="AS172" s="5" t="str">
        <f t="shared" si="72"/>
        <v>--</v>
      </c>
      <c r="AT172" s="5" t="str">
        <f t="shared" si="73"/>
        <v/>
      </c>
      <c r="AU172" s="5" t="str">
        <f t="shared" si="74"/>
        <v/>
      </c>
      <c r="AV172" s="5" t="str">
        <f t="shared" si="75"/>
        <v>--</v>
      </c>
      <c r="AW172" s="5" t="str">
        <f t="shared" si="76"/>
        <v/>
      </c>
      <c r="AX172" s="5" t="str">
        <f t="shared" si="77"/>
        <v/>
      </c>
      <c r="AY172" s="5" t="str">
        <f t="shared" si="78"/>
        <v>--</v>
      </c>
      <c r="AZ172" s="5" t="str">
        <f t="shared" si="79"/>
        <v/>
      </c>
      <c r="BA172" s="5" t="str">
        <f t="shared" si="80"/>
        <v/>
      </c>
      <c r="BB172" s="5" t="str">
        <f t="shared" si="81"/>
        <v>--</v>
      </c>
      <c r="BC172" s="5" t="str">
        <f t="shared" si="82"/>
        <v/>
      </c>
      <c r="BD172" s="5" t="str">
        <f t="shared" si="83"/>
        <v/>
      </c>
      <c r="BE172" s="5" t="str">
        <f t="shared" si="84"/>
        <v>--</v>
      </c>
      <c r="BF172" s="5" t="str">
        <f t="shared" si="85"/>
        <v/>
      </c>
      <c r="BG172" s="5" t="str">
        <f t="shared" si="86"/>
        <v/>
      </c>
      <c r="BH172" s="5" t="str">
        <f t="shared" si="87"/>
        <v>--</v>
      </c>
      <c r="BI172" s="5" t="str">
        <f t="shared" si="88"/>
        <v/>
      </c>
      <c r="BJ172" s="5" t="str">
        <f t="shared" si="89"/>
        <v/>
      </c>
    </row>
    <row r="173" spans="1:62" x14ac:dyDescent="0.2">
      <c r="A173" s="4" t="str">
        <f>F!A173</f>
        <v>Cis-heptachloorepoxide</v>
      </c>
      <c r="B173" s="5" t="str">
        <f>IF(ISNUMBER(F!E173)=FALSE,"--",IF(F!E173=0,"--",F!E173))</f>
        <v>--</v>
      </c>
      <c r="C173" s="5" t="str">
        <f>IF(B173="--","",F!F173)</f>
        <v/>
      </c>
      <c r="D173" s="5" t="str">
        <f>IF(ISNUMBER(F!G173)=FALSE,"--",IF(F!G173=0,"--",F!G173))</f>
        <v>--</v>
      </c>
      <c r="E173" s="5" t="str">
        <f>IF(D173="--","",F!H173)</f>
        <v/>
      </c>
      <c r="F173" s="5" t="str">
        <f>IF(ISNUMBER(F!I173)=FALSE,"--",IF(F!I173=0,"--",F!I173))</f>
        <v>--</v>
      </c>
      <c r="G173" s="5" t="str">
        <f>IF(F173="--","",F!J173)</f>
        <v/>
      </c>
      <c r="H173" s="5" t="str">
        <f>IF(ISNUMBER(F!K173)=FALSE,"--",IF(F!K173=0,"--",F!K173))</f>
        <v>--</v>
      </c>
      <c r="I173" s="5" t="str">
        <f>IF(H173="--","",F!L173)</f>
        <v/>
      </c>
      <c r="J173" s="5" t="str">
        <f>IF(ISNUMBER(F!M173)=FALSE,"--",IF(F!M173=0,"--",F!M173))</f>
        <v>--</v>
      </c>
      <c r="K173" s="5" t="str">
        <f>IF(J173="--","",F!N173)</f>
        <v/>
      </c>
      <c r="L173" s="5" t="str">
        <f>IF(ISNUMBER(F!O173)=FALSE,"--",IF(F!O173=0,"--",F!O173))</f>
        <v>--</v>
      </c>
      <c r="M173" s="5" t="str">
        <f>IF(L173="--","",F!P173)</f>
        <v/>
      </c>
      <c r="P173" s="4" t="str">
        <f>IFERROR(IF(AND(VLOOKUP(F!B173,E!$B$1:$AK$300,17,FALSE)&lt;&gt;1000000000,VLOOKUP(F!B173,E!$B$1:$AK$300,18,FALSE)&lt;&gt;1000000000),"toetsen",IF(AND(VLOOKUP(F!B173,E!$B$1:$AK$300,17,FALSE)=1000000000,VLOOKUP(F!B173,E!$B$1:$AK$300,18,FALSE)&lt;&gt;1000000000),"toetsen alleen sgw",IF(AND(VLOOKUP(F!B173,E!$B$1:$AK$300,17,FALSE)&lt;&gt;1000000000,VLOOKUP(F!B173,E!$B$1:$AK$300,18,FALSE)=1000000000),"toetsen alleen vw","niet toetsen"))),"")</f>
        <v/>
      </c>
      <c r="R173" s="4" t="str">
        <f>F!BJ173</f>
        <v/>
      </c>
      <c r="S173" s="4" t="str">
        <f>IF($P173="toetsen",toetsen(F!$B173,R173),IF($P173="toetsen alleen sgw",toetsen_alleen_SGW(F!$B173,R173),IF($P173="toetsen alleen vw",toetsen_alleen_vw(F!$B173,R173),"")))</f>
        <v/>
      </c>
      <c r="T173" s="4" t="str">
        <f>F!BM173</f>
        <v/>
      </c>
      <c r="U173" s="4" t="str">
        <f>IF($P173="toetsen",toetsen(F!$B173,T173),IF($P173="toetsen alleen sgw",toetsen_alleen_SGW(F!$B173,T173),IF($P173="toetsen alleen vw",toetsen_alleen_vw(F!$B173,T173),"")))</f>
        <v/>
      </c>
      <c r="V173" s="4" t="str">
        <f>F!BP173</f>
        <v/>
      </c>
      <c r="W173" s="4" t="str">
        <f>IF($P173="toetsen",toetsen(F!$B173,V173),IF($P173="toetsen alleen sgw",toetsen_alleen_SGW(F!$B173,V173),IF($P173="toetsen alleen vw",toetsen_alleen_vw(F!$B173,V173),"")))</f>
        <v/>
      </c>
      <c r="X173" s="4" t="str">
        <f>F!BS173</f>
        <v/>
      </c>
      <c r="Y173" s="4" t="str">
        <f>IF($P173="toetsen",toetsen(F!$B173,X173),IF($P173="toetsen alleen sgw",toetsen_alleen_SGW(F!$B173,X173),IF($P173="toetsen alleen vw",toetsen_alleen_vw(F!$B173,X173),"")))</f>
        <v/>
      </c>
      <c r="Z173" s="4" t="str">
        <f>F!BV173</f>
        <v/>
      </c>
      <c r="AA173" s="4" t="str">
        <f>IF($P173="toetsen",toetsen(F!$B173,Z173),IF($P173="toetsen alleen sgw",toetsen_alleen_SGW(F!$B173,Z173),IF($P173="toetsen alleen vw",toetsen_alleen_vw(F!$B173,Z173),"")))</f>
        <v/>
      </c>
      <c r="AB173" s="4" t="str">
        <f>F!BY173</f>
        <v/>
      </c>
      <c r="AC173" s="4" t="str">
        <f>IF($P173="toetsen",toetsen(F!$B173,AB173),IF($P173="toetsen alleen sgw",toetsen_alleen_SGW(F!$B173,AB173),IF($P173="toetsen alleen vw",toetsen_alleen_vw(F!$B173,AB173),"")))</f>
        <v/>
      </c>
      <c r="AD173" s="5"/>
      <c r="AE173" s="5" t="str">
        <f t="shared" si="60"/>
        <v>--</v>
      </c>
      <c r="AF173" s="5" t="str">
        <f t="shared" si="61"/>
        <v/>
      </c>
      <c r="AG173" s="5" t="str">
        <f t="shared" si="62"/>
        <v>--</v>
      </c>
      <c r="AH173" s="5" t="str">
        <f t="shared" si="63"/>
        <v/>
      </c>
      <c r="AI173" s="5" t="str">
        <f t="shared" si="64"/>
        <v>--</v>
      </c>
      <c r="AJ173" s="5" t="str">
        <f t="shared" si="65"/>
        <v/>
      </c>
      <c r="AK173" s="5" t="str">
        <f t="shared" si="66"/>
        <v>--</v>
      </c>
      <c r="AL173" s="5" t="str">
        <f t="shared" si="67"/>
        <v/>
      </c>
      <c r="AM173" s="5" t="str">
        <f t="shared" si="68"/>
        <v>--</v>
      </c>
      <c r="AN173" s="5" t="str">
        <f t="shared" si="69"/>
        <v/>
      </c>
      <c r="AO173" s="5" t="str">
        <f t="shared" si="70"/>
        <v>--</v>
      </c>
      <c r="AP173" s="5" t="str">
        <f t="shared" si="71"/>
        <v/>
      </c>
      <c r="AS173" s="5" t="str">
        <f t="shared" si="72"/>
        <v>--</v>
      </c>
      <c r="AT173" s="5" t="str">
        <f t="shared" si="73"/>
        <v/>
      </c>
      <c r="AU173" s="5" t="str">
        <f t="shared" si="74"/>
        <v/>
      </c>
      <c r="AV173" s="5" t="str">
        <f t="shared" si="75"/>
        <v>--</v>
      </c>
      <c r="AW173" s="5" t="str">
        <f t="shared" si="76"/>
        <v/>
      </c>
      <c r="AX173" s="5" t="str">
        <f t="shared" si="77"/>
        <v/>
      </c>
      <c r="AY173" s="5" t="str">
        <f t="shared" si="78"/>
        <v>--</v>
      </c>
      <c r="AZ173" s="5" t="str">
        <f t="shared" si="79"/>
        <v/>
      </c>
      <c r="BA173" s="5" t="str">
        <f t="shared" si="80"/>
        <v/>
      </c>
      <c r="BB173" s="5" t="str">
        <f t="shared" si="81"/>
        <v>--</v>
      </c>
      <c r="BC173" s="5" t="str">
        <f t="shared" si="82"/>
        <v/>
      </c>
      <c r="BD173" s="5" t="str">
        <f t="shared" si="83"/>
        <v/>
      </c>
      <c r="BE173" s="5" t="str">
        <f t="shared" si="84"/>
        <v>--</v>
      </c>
      <c r="BF173" s="5" t="str">
        <f t="shared" si="85"/>
        <v/>
      </c>
      <c r="BG173" s="5" t="str">
        <f t="shared" si="86"/>
        <v/>
      </c>
      <c r="BH173" s="5" t="str">
        <f t="shared" si="87"/>
        <v>--</v>
      </c>
      <c r="BI173" s="5" t="str">
        <f t="shared" si="88"/>
        <v/>
      </c>
      <c r="BJ173" s="5" t="str">
        <f t="shared" si="89"/>
        <v/>
      </c>
    </row>
    <row r="174" spans="1:62" x14ac:dyDescent="0.2">
      <c r="A174" s="4" t="str">
        <f>F!A174</f>
        <v>Trans-heptachloorepoxide</v>
      </c>
      <c r="B174" s="5" t="str">
        <f>IF(ISNUMBER(F!E174)=FALSE,"--",IF(F!E174=0,"--",F!E174))</f>
        <v>--</v>
      </c>
      <c r="C174" s="5" t="str">
        <f>IF(B174="--","",F!F174)</f>
        <v/>
      </c>
      <c r="D174" s="5" t="str">
        <f>IF(ISNUMBER(F!G174)=FALSE,"--",IF(F!G174=0,"--",F!G174))</f>
        <v>--</v>
      </c>
      <c r="E174" s="5" t="str">
        <f>IF(D174="--","",F!H174)</f>
        <v/>
      </c>
      <c r="F174" s="5" t="str">
        <f>IF(ISNUMBER(F!I174)=FALSE,"--",IF(F!I174=0,"--",F!I174))</f>
        <v>--</v>
      </c>
      <c r="G174" s="5" t="str">
        <f>IF(F174="--","",F!J174)</f>
        <v/>
      </c>
      <c r="H174" s="5" t="str">
        <f>IF(ISNUMBER(F!K174)=FALSE,"--",IF(F!K174=0,"--",F!K174))</f>
        <v>--</v>
      </c>
      <c r="I174" s="5" t="str">
        <f>IF(H174="--","",F!L174)</f>
        <v/>
      </c>
      <c r="J174" s="5" t="str">
        <f>IF(ISNUMBER(F!M174)=FALSE,"--",IF(F!M174=0,"--",F!M174))</f>
        <v>--</v>
      </c>
      <c r="K174" s="5" t="str">
        <f>IF(J174="--","",F!N174)</f>
        <v/>
      </c>
      <c r="L174" s="5" t="str">
        <f>IF(ISNUMBER(F!O174)=FALSE,"--",IF(F!O174=0,"--",F!O174))</f>
        <v>--</v>
      </c>
      <c r="M174" s="5" t="str">
        <f>IF(L174="--","",F!P174)</f>
        <v/>
      </c>
      <c r="P174" s="4" t="str">
        <f>IFERROR(IF(AND(VLOOKUP(F!B174,E!$B$1:$AK$300,17,FALSE)&lt;&gt;1000000000,VLOOKUP(F!B174,E!$B$1:$AK$300,18,FALSE)&lt;&gt;1000000000),"toetsen",IF(AND(VLOOKUP(F!B174,E!$B$1:$AK$300,17,FALSE)=1000000000,VLOOKUP(F!B174,E!$B$1:$AK$300,18,FALSE)&lt;&gt;1000000000),"toetsen alleen sgw",IF(AND(VLOOKUP(F!B174,E!$B$1:$AK$300,17,FALSE)&lt;&gt;1000000000,VLOOKUP(F!B174,E!$B$1:$AK$300,18,FALSE)=1000000000),"toetsen alleen vw","niet toetsen"))),"")</f>
        <v/>
      </c>
      <c r="R174" s="4" t="str">
        <f>F!BJ174</f>
        <v/>
      </c>
      <c r="S174" s="4" t="str">
        <f>IF($P174="toetsen",toetsen(F!$B174,R174),IF($P174="toetsen alleen sgw",toetsen_alleen_SGW(F!$B174,R174),IF($P174="toetsen alleen vw",toetsen_alleen_vw(F!$B174,R174),"")))</f>
        <v/>
      </c>
      <c r="T174" s="4" t="str">
        <f>F!BM174</f>
        <v/>
      </c>
      <c r="U174" s="4" t="str">
        <f>IF($P174="toetsen",toetsen(F!$B174,T174),IF($P174="toetsen alleen sgw",toetsen_alleen_SGW(F!$B174,T174),IF($P174="toetsen alleen vw",toetsen_alleen_vw(F!$B174,T174),"")))</f>
        <v/>
      </c>
      <c r="V174" s="4" t="str">
        <f>F!BP174</f>
        <v/>
      </c>
      <c r="W174" s="4" t="str">
        <f>IF($P174="toetsen",toetsen(F!$B174,V174),IF($P174="toetsen alleen sgw",toetsen_alleen_SGW(F!$B174,V174),IF($P174="toetsen alleen vw",toetsen_alleen_vw(F!$B174,V174),"")))</f>
        <v/>
      </c>
      <c r="X174" s="4" t="str">
        <f>F!BS174</f>
        <v/>
      </c>
      <c r="Y174" s="4" t="str">
        <f>IF($P174="toetsen",toetsen(F!$B174,X174),IF($P174="toetsen alleen sgw",toetsen_alleen_SGW(F!$B174,X174),IF($P174="toetsen alleen vw",toetsen_alleen_vw(F!$B174,X174),"")))</f>
        <v/>
      </c>
      <c r="Z174" s="4" t="str">
        <f>F!BV174</f>
        <v/>
      </c>
      <c r="AA174" s="4" t="str">
        <f>IF($P174="toetsen",toetsen(F!$B174,Z174),IF($P174="toetsen alleen sgw",toetsen_alleen_SGW(F!$B174,Z174),IF($P174="toetsen alleen vw",toetsen_alleen_vw(F!$B174,Z174),"")))</f>
        <v/>
      </c>
      <c r="AB174" s="4" t="str">
        <f>F!BY174</f>
        <v/>
      </c>
      <c r="AC174" s="4" t="str">
        <f>IF($P174="toetsen",toetsen(F!$B174,AB174),IF($P174="toetsen alleen sgw",toetsen_alleen_SGW(F!$B174,AB174),IF($P174="toetsen alleen vw",toetsen_alleen_vw(F!$B174,AB174),"")))</f>
        <v/>
      </c>
      <c r="AD174" s="5"/>
      <c r="AE174" s="5" t="str">
        <f t="shared" si="60"/>
        <v>--</v>
      </c>
      <c r="AF174" s="5" t="str">
        <f t="shared" si="61"/>
        <v/>
      </c>
      <c r="AG174" s="5" t="str">
        <f t="shared" si="62"/>
        <v>--</v>
      </c>
      <c r="AH174" s="5" t="str">
        <f t="shared" si="63"/>
        <v/>
      </c>
      <c r="AI174" s="5" t="str">
        <f t="shared" si="64"/>
        <v>--</v>
      </c>
      <c r="AJ174" s="5" t="str">
        <f t="shared" si="65"/>
        <v/>
      </c>
      <c r="AK174" s="5" t="str">
        <f t="shared" si="66"/>
        <v>--</v>
      </c>
      <c r="AL174" s="5" t="str">
        <f t="shared" si="67"/>
        <v/>
      </c>
      <c r="AM174" s="5" t="str">
        <f t="shared" si="68"/>
        <v>--</v>
      </c>
      <c r="AN174" s="5" t="str">
        <f t="shared" si="69"/>
        <v/>
      </c>
      <c r="AO174" s="5" t="str">
        <f t="shared" si="70"/>
        <v>--</v>
      </c>
      <c r="AP174" s="5" t="str">
        <f t="shared" si="71"/>
        <v/>
      </c>
      <c r="AS174" s="5" t="str">
        <f t="shared" si="72"/>
        <v>--</v>
      </c>
      <c r="AT174" s="5" t="str">
        <f t="shared" si="73"/>
        <v/>
      </c>
      <c r="AU174" s="5" t="str">
        <f t="shared" si="74"/>
        <v/>
      </c>
      <c r="AV174" s="5" t="str">
        <f t="shared" si="75"/>
        <v>--</v>
      </c>
      <c r="AW174" s="5" t="str">
        <f t="shared" si="76"/>
        <v/>
      </c>
      <c r="AX174" s="5" t="str">
        <f t="shared" si="77"/>
        <v/>
      </c>
      <c r="AY174" s="5" t="str">
        <f t="shared" si="78"/>
        <v>--</v>
      </c>
      <c r="AZ174" s="5" t="str">
        <f t="shared" si="79"/>
        <v/>
      </c>
      <c r="BA174" s="5" t="str">
        <f t="shared" si="80"/>
        <v/>
      </c>
      <c r="BB174" s="5" t="str">
        <f t="shared" si="81"/>
        <v>--</v>
      </c>
      <c r="BC174" s="5" t="str">
        <f t="shared" si="82"/>
        <v/>
      </c>
      <c r="BD174" s="5" t="str">
        <f t="shared" si="83"/>
        <v/>
      </c>
      <c r="BE174" s="5" t="str">
        <f t="shared" si="84"/>
        <v>--</v>
      </c>
      <c r="BF174" s="5" t="str">
        <f t="shared" si="85"/>
        <v/>
      </c>
      <c r="BG174" s="5" t="str">
        <f t="shared" si="86"/>
        <v/>
      </c>
      <c r="BH174" s="5" t="str">
        <f t="shared" si="87"/>
        <v>--</v>
      </c>
      <c r="BI174" s="5" t="str">
        <f t="shared" si="88"/>
        <v/>
      </c>
      <c r="BJ174" s="5" t="str">
        <f t="shared" si="89"/>
        <v/>
      </c>
    </row>
    <row r="175" spans="1:62" x14ac:dyDescent="0.2">
      <c r="A175" s="4" t="str">
        <f>F!A175</f>
        <v>Som heptachloorepoxide</v>
      </c>
      <c r="B175" s="5" t="str">
        <f>IF(ISNUMBER(F!E175)=FALSE,"--",IF(F!E175=0,"--",F!E175))</f>
        <v>--</v>
      </c>
      <c r="C175" s="5" t="str">
        <f>IF(B175="--","",F!F175)</f>
        <v/>
      </c>
      <c r="D175" s="5" t="str">
        <f>IF(ISNUMBER(F!G175)=FALSE,"--",IF(F!G175=0,"--",F!G175))</f>
        <v>--</v>
      </c>
      <c r="E175" s="5" t="str">
        <f>IF(D175="--","",F!H175)</f>
        <v/>
      </c>
      <c r="F175" s="5" t="str">
        <f>IF(ISNUMBER(F!I175)=FALSE,"--",IF(F!I175=0,"--",F!I175))</f>
        <v>--</v>
      </c>
      <c r="G175" s="5" t="str">
        <f>IF(F175="--","",F!J175)</f>
        <v/>
      </c>
      <c r="H175" s="5" t="str">
        <f>IF(ISNUMBER(F!K175)=FALSE,"--",IF(F!K175=0,"--",F!K175))</f>
        <v>--</v>
      </c>
      <c r="I175" s="5" t="str">
        <f>IF(H175="--","",F!L175)</f>
        <v/>
      </c>
      <c r="J175" s="5" t="str">
        <f>IF(ISNUMBER(F!M175)=FALSE,"--",IF(F!M175=0,"--",F!M175))</f>
        <v>--</v>
      </c>
      <c r="K175" s="5" t="str">
        <f>IF(J175="--","",F!N175)</f>
        <v/>
      </c>
      <c r="L175" s="5" t="str">
        <f>IF(ISNUMBER(F!O175)=FALSE,"--",IF(F!O175=0,"--",F!O175))</f>
        <v>--</v>
      </c>
      <c r="M175" s="5" t="str">
        <f>IF(L175="--","",F!P175)</f>
        <v/>
      </c>
      <c r="P175" s="4" t="str">
        <f>IFERROR(IF(AND(VLOOKUP(F!B175,E!$B$1:$AK$300,17,FALSE)&lt;&gt;1000000000,VLOOKUP(F!B175,E!$B$1:$AK$300,18,FALSE)&lt;&gt;1000000000),"toetsen",IF(AND(VLOOKUP(F!B175,E!$B$1:$AK$300,17,FALSE)=1000000000,VLOOKUP(F!B175,E!$B$1:$AK$300,18,FALSE)&lt;&gt;1000000000),"toetsen alleen sgw",IF(AND(VLOOKUP(F!B175,E!$B$1:$AK$300,17,FALSE)&lt;&gt;1000000000,VLOOKUP(F!B175,E!$B$1:$AK$300,18,FALSE)=1000000000),"toetsen alleen vw","niet toetsen"))),"")</f>
        <v>toetsen alleen sgw</v>
      </c>
      <c r="R175" s="4">
        <f>F!BJ175</f>
        <v>-1</v>
      </c>
      <c r="S175" s="4" t="str">
        <f>IF($P175="toetsen",toetsen(F!$B175,R175),IF($P175="toetsen alleen sgw",toetsen_alleen_SGW(F!$B175,R175),IF($P175="toetsen alleen vw",toetsen_alleen_vw(F!$B175,R175),"")))</f>
        <v>-</v>
      </c>
      <c r="T175" s="4">
        <f>F!BM175</f>
        <v>-1</v>
      </c>
      <c r="U175" s="4" t="str">
        <f>IF($P175="toetsen",toetsen(F!$B175,T175),IF($P175="toetsen alleen sgw",toetsen_alleen_SGW(F!$B175,T175),IF($P175="toetsen alleen vw",toetsen_alleen_vw(F!$B175,T175),"")))</f>
        <v>-</v>
      </c>
      <c r="V175" s="4">
        <f>F!BP175</f>
        <v>-1</v>
      </c>
      <c r="W175" s="4" t="str">
        <f>IF($P175="toetsen",toetsen(F!$B175,V175),IF($P175="toetsen alleen sgw",toetsen_alleen_SGW(F!$B175,V175),IF($P175="toetsen alleen vw",toetsen_alleen_vw(F!$B175,V175),"")))</f>
        <v>-</v>
      </c>
      <c r="X175" s="4">
        <f>F!BS175</f>
        <v>-1</v>
      </c>
      <c r="Y175" s="4" t="str">
        <f>IF($P175="toetsen",toetsen(F!$B175,X175),IF($P175="toetsen alleen sgw",toetsen_alleen_SGW(F!$B175,X175),IF($P175="toetsen alleen vw",toetsen_alleen_vw(F!$B175,X175),"")))</f>
        <v>-</v>
      </c>
      <c r="Z175" s="4">
        <f>F!BV175</f>
        <v>-1</v>
      </c>
      <c r="AA175" s="4" t="str">
        <f>IF($P175="toetsen",toetsen(F!$B175,Z175),IF($P175="toetsen alleen sgw",toetsen_alleen_SGW(F!$B175,Z175),IF($P175="toetsen alleen vw",toetsen_alleen_vw(F!$B175,Z175),"")))</f>
        <v>-</v>
      </c>
      <c r="AB175" s="4">
        <f>F!BY175</f>
        <v>-1</v>
      </c>
      <c r="AC175" s="4" t="str">
        <f>IF($P175="toetsen",toetsen(F!$B175,AB175),IF($P175="toetsen alleen sgw",toetsen_alleen_SGW(F!$B175,AB175),IF($P175="toetsen alleen vw",toetsen_alleen_vw(F!$B175,AB175),"")))</f>
        <v>-</v>
      </c>
      <c r="AD175" s="5"/>
      <c r="AE175" s="5" t="str">
        <f t="shared" si="60"/>
        <v>--</v>
      </c>
      <c r="AF175" s="5" t="str">
        <f t="shared" si="61"/>
        <v/>
      </c>
      <c r="AG175" s="5" t="str">
        <f t="shared" si="62"/>
        <v>--</v>
      </c>
      <c r="AH175" s="5" t="str">
        <f t="shared" si="63"/>
        <v/>
      </c>
      <c r="AI175" s="5" t="str">
        <f t="shared" si="64"/>
        <v>--</v>
      </c>
      <c r="AJ175" s="5" t="str">
        <f t="shared" si="65"/>
        <v/>
      </c>
      <c r="AK175" s="5" t="str">
        <f t="shared" si="66"/>
        <v>--</v>
      </c>
      <c r="AL175" s="5" t="str">
        <f t="shared" si="67"/>
        <v/>
      </c>
      <c r="AM175" s="5" t="str">
        <f t="shared" si="68"/>
        <v>--</v>
      </c>
      <c r="AN175" s="5" t="str">
        <f t="shared" si="69"/>
        <v/>
      </c>
      <c r="AO175" s="5" t="str">
        <f t="shared" si="70"/>
        <v>--</v>
      </c>
      <c r="AP175" s="5" t="str">
        <f t="shared" si="71"/>
        <v/>
      </c>
      <c r="AS175" s="5" t="str">
        <f t="shared" si="72"/>
        <v>--</v>
      </c>
      <c r="AT175" s="5" t="str">
        <f t="shared" si="73"/>
        <v/>
      </c>
      <c r="AU175" s="5" t="str">
        <f t="shared" si="74"/>
        <v/>
      </c>
      <c r="AV175" s="5" t="str">
        <f t="shared" si="75"/>
        <v>--</v>
      </c>
      <c r="AW175" s="5" t="str">
        <f t="shared" si="76"/>
        <v/>
      </c>
      <c r="AX175" s="5" t="str">
        <f t="shared" si="77"/>
        <v/>
      </c>
      <c r="AY175" s="5" t="str">
        <f t="shared" si="78"/>
        <v>--</v>
      </c>
      <c r="AZ175" s="5" t="str">
        <f t="shared" si="79"/>
        <v/>
      </c>
      <c r="BA175" s="5" t="str">
        <f t="shared" si="80"/>
        <v/>
      </c>
      <c r="BB175" s="5" t="str">
        <f t="shared" si="81"/>
        <v>--</v>
      </c>
      <c r="BC175" s="5" t="str">
        <f t="shared" si="82"/>
        <v/>
      </c>
      <c r="BD175" s="5" t="str">
        <f t="shared" si="83"/>
        <v/>
      </c>
      <c r="BE175" s="5" t="str">
        <f t="shared" si="84"/>
        <v>--</v>
      </c>
      <c r="BF175" s="5" t="str">
        <f t="shared" si="85"/>
        <v/>
      </c>
      <c r="BG175" s="5" t="str">
        <f t="shared" si="86"/>
        <v/>
      </c>
      <c r="BH175" s="5" t="str">
        <f t="shared" si="87"/>
        <v>--</v>
      </c>
      <c r="BI175" s="5" t="str">
        <f t="shared" si="88"/>
        <v/>
      </c>
      <c r="BJ175" s="5" t="str">
        <f t="shared" si="89"/>
        <v/>
      </c>
    </row>
    <row r="176" spans="1:62" x14ac:dyDescent="0.2">
      <c r="A176" s="4" t="str">
        <f>F!A176</f>
        <v>Alpha-endosulfan</v>
      </c>
      <c r="B176" s="5" t="str">
        <f>IF(ISNUMBER(F!E176)=FALSE,"--",IF(F!E176=0,"--",F!E176))</f>
        <v>--</v>
      </c>
      <c r="C176" s="5" t="str">
        <f>IF(B176="--","",F!F176)</f>
        <v/>
      </c>
      <c r="D176" s="5" t="str">
        <f>IF(ISNUMBER(F!G176)=FALSE,"--",IF(F!G176=0,"--",F!G176))</f>
        <v>--</v>
      </c>
      <c r="E176" s="5" t="str">
        <f>IF(D176="--","",F!H176)</f>
        <v/>
      </c>
      <c r="F176" s="5" t="str">
        <f>IF(ISNUMBER(F!I176)=FALSE,"--",IF(F!I176=0,"--",F!I176))</f>
        <v>--</v>
      </c>
      <c r="G176" s="5" t="str">
        <f>IF(F176="--","",F!J176)</f>
        <v/>
      </c>
      <c r="H176" s="5" t="str">
        <f>IF(ISNUMBER(F!K176)=FALSE,"--",IF(F!K176=0,"--",F!K176))</f>
        <v>--</v>
      </c>
      <c r="I176" s="5" t="str">
        <f>IF(H176="--","",F!L176)</f>
        <v/>
      </c>
      <c r="J176" s="5" t="str">
        <f>IF(ISNUMBER(F!M176)=FALSE,"--",IF(F!M176=0,"--",F!M176))</f>
        <v>--</v>
      </c>
      <c r="K176" s="5" t="str">
        <f>IF(J176="--","",F!N176)</f>
        <v/>
      </c>
      <c r="L176" s="5" t="str">
        <f>IF(ISNUMBER(F!O176)=FALSE,"--",IF(F!O176=0,"--",F!O176))</f>
        <v>--</v>
      </c>
      <c r="M176" s="5" t="str">
        <f>IF(L176="--","",F!P176)</f>
        <v/>
      </c>
      <c r="P176" s="4" t="str">
        <f>IFERROR(IF(AND(VLOOKUP(F!B176,E!$B$1:$AK$300,17,FALSE)&lt;&gt;1000000000,VLOOKUP(F!B176,E!$B$1:$AK$300,18,FALSE)&lt;&gt;1000000000),"toetsen",IF(AND(VLOOKUP(F!B176,E!$B$1:$AK$300,17,FALSE)=1000000000,VLOOKUP(F!B176,E!$B$1:$AK$300,18,FALSE)&lt;&gt;1000000000),"toetsen alleen sgw",IF(AND(VLOOKUP(F!B176,E!$B$1:$AK$300,17,FALSE)&lt;&gt;1000000000,VLOOKUP(F!B176,E!$B$1:$AK$300,18,FALSE)=1000000000),"toetsen alleen vw","niet toetsen"))),"")</f>
        <v>toetsen alleen sgw</v>
      </c>
      <c r="R176" s="4" t="str">
        <f>F!BJ176</f>
        <v/>
      </c>
      <c r="S176" s="4" t="str">
        <f>IF($P176="toetsen",toetsen(F!$B176,R176),IF($P176="toetsen alleen sgw",toetsen_alleen_SGW(F!$B176,R176),IF($P176="toetsen alleen vw",toetsen_alleen_vw(F!$B176,R176),"")))</f>
        <v/>
      </c>
      <c r="T176" s="4" t="str">
        <f>F!BM176</f>
        <v/>
      </c>
      <c r="U176" s="4" t="str">
        <f>IF($P176="toetsen",toetsen(F!$B176,T176),IF($P176="toetsen alleen sgw",toetsen_alleen_SGW(F!$B176,T176),IF($P176="toetsen alleen vw",toetsen_alleen_vw(F!$B176,T176),"")))</f>
        <v/>
      </c>
      <c r="V176" s="4" t="str">
        <f>F!BP176</f>
        <v/>
      </c>
      <c r="W176" s="4" t="str">
        <f>IF($P176="toetsen",toetsen(F!$B176,V176),IF($P176="toetsen alleen sgw",toetsen_alleen_SGW(F!$B176,V176),IF($P176="toetsen alleen vw",toetsen_alleen_vw(F!$B176,V176),"")))</f>
        <v/>
      </c>
      <c r="X176" s="4" t="str">
        <f>F!BS176</f>
        <v/>
      </c>
      <c r="Y176" s="4" t="str">
        <f>IF($P176="toetsen",toetsen(F!$B176,X176),IF($P176="toetsen alleen sgw",toetsen_alleen_SGW(F!$B176,X176),IF($P176="toetsen alleen vw",toetsen_alleen_vw(F!$B176,X176),"")))</f>
        <v/>
      </c>
      <c r="Z176" s="4" t="str">
        <f>F!BV176</f>
        <v/>
      </c>
      <c r="AA176" s="4" t="str">
        <f>IF($P176="toetsen",toetsen(F!$B176,Z176),IF($P176="toetsen alleen sgw",toetsen_alleen_SGW(F!$B176,Z176),IF($P176="toetsen alleen vw",toetsen_alleen_vw(F!$B176,Z176),"")))</f>
        <v/>
      </c>
      <c r="AB176" s="4" t="str">
        <f>F!BY176</f>
        <v/>
      </c>
      <c r="AC176" s="4" t="str">
        <f>IF($P176="toetsen",toetsen(F!$B176,AB176),IF($P176="toetsen alleen sgw",toetsen_alleen_SGW(F!$B176,AB176),IF($P176="toetsen alleen vw",toetsen_alleen_vw(F!$B176,AB176),"")))</f>
        <v/>
      </c>
      <c r="AD176" s="5"/>
      <c r="AE176" s="5" t="str">
        <f t="shared" si="60"/>
        <v>--</v>
      </c>
      <c r="AF176" s="5" t="str">
        <f t="shared" si="61"/>
        <v/>
      </c>
      <c r="AG176" s="5" t="str">
        <f t="shared" si="62"/>
        <v>--</v>
      </c>
      <c r="AH176" s="5" t="str">
        <f t="shared" si="63"/>
        <v/>
      </c>
      <c r="AI176" s="5" t="str">
        <f t="shared" si="64"/>
        <v>--</v>
      </c>
      <c r="AJ176" s="5" t="str">
        <f t="shared" si="65"/>
        <v/>
      </c>
      <c r="AK176" s="5" t="str">
        <f t="shared" si="66"/>
        <v>--</v>
      </c>
      <c r="AL176" s="5" t="str">
        <f t="shared" si="67"/>
        <v/>
      </c>
      <c r="AM176" s="5" t="str">
        <f t="shared" si="68"/>
        <v>--</v>
      </c>
      <c r="AN176" s="5" t="str">
        <f t="shared" si="69"/>
        <v/>
      </c>
      <c r="AO176" s="5" t="str">
        <f t="shared" si="70"/>
        <v>--</v>
      </c>
      <c r="AP176" s="5" t="str">
        <f t="shared" si="71"/>
        <v/>
      </c>
      <c r="AS176" s="5" t="str">
        <f t="shared" si="72"/>
        <v>--</v>
      </c>
      <c r="AT176" s="5" t="str">
        <f t="shared" si="73"/>
        <v/>
      </c>
      <c r="AU176" s="5" t="str">
        <f t="shared" si="74"/>
        <v/>
      </c>
      <c r="AV176" s="5" t="str">
        <f t="shared" si="75"/>
        <v>--</v>
      </c>
      <c r="AW176" s="5" t="str">
        <f t="shared" si="76"/>
        <v/>
      </c>
      <c r="AX176" s="5" t="str">
        <f t="shared" si="77"/>
        <v/>
      </c>
      <c r="AY176" s="5" t="str">
        <f t="shared" si="78"/>
        <v>--</v>
      </c>
      <c r="AZ176" s="5" t="str">
        <f t="shared" si="79"/>
        <v/>
      </c>
      <c r="BA176" s="5" t="str">
        <f t="shared" si="80"/>
        <v/>
      </c>
      <c r="BB176" s="5" t="str">
        <f t="shared" si="81"/>
        <v>--</v>
      </c>
      <c r="BC176" s="5" t="str">
        <f t="shared" si="82"/>
        <v/>
      </c>
      <c r="BD176" s="5" t="str">
        <f t="shared" si="83"/>
        <v/>
      </c>
      <c r="BE176" s="5" t="str">
        <f t="shared" si="84"/>
        <v>--</v>
      </c>
      <c r="BF176" s="5" t="str">
        <f t="shared" si="85"/>
        <v/>
      </c>
      <c r="BG176" s="5" t="str">
        <f t="shared" si="86"/>
        <v/>
      </c>
      <c r="BH176" s="5" t="str">
        <f t="shared" si="87"/>
        <v>--</v>
      </c>
      <c r="BI176" s="5" t="str">
        <f t="shared" si="88"/>
        <v/>
      </c>
      <c r="BJ176" s="5" t="str">
        <f t="shared" si="89"/>
        <v/>
      </c>
    </row>
    <row r="177" spans="1:62" x14ac:dyDescent="0.2">
      <c r="A177" s="4" t="str">
        <f>F!A177</f>
        <v>Hexachloorbutadieen</v>
      </c>
      <c r="B177" s="5" t="str">
        <f>IF(ISNUMBER(F!E177)=FALSE,"--",IF(F!E177=0,"--",F!E177))</f>
        <v>--</v>
      </c>
      <c r="C177" s="5" t="str">
        <f>IF(B177="--","",F!F177)</f>
        <v/>
      </c>
      <c r="D177" s="5" t="str">
        <f>IF(ISNUMBER(F!G177)=FALSE,"--",IF(F!G177=0,"--",F!G177))</f>
        <v>--</v>
      </c>
      <c r="E177" s="5" t="str">
        <f>IF(D177="--","",F!H177)</f>
        <v/>
      </c>
      <c r="F177" s="5" t="str">
        <f>IF(ISNUMBER(F!I177)=FALSE,"--",IF(F!I177=0,"--",F!I177))</f>
        <v>--</v>
      </c>
      <c r="G177" s="5" t="str">
        <f>IF(F177="--","",F!J177)</f>
        <v/>
      </c>
      <c r="H177" s="5" t="str">
        <f>IF(ISNUMBER(F!K177)=FALSE,"--",IF(F!K177=0,"--",F!K177))</f>
        <v>--</v>
      </c>
      <c r="I177" s="5" t="str">
        <f>IF(H177="--","",F!L177)</f>
        <v/>
      </c>
      <c r="J177" s="5" t="str">
        <f>IF(ISNUMBER(F!M177)=FALSE,"--",IF(F!M177=0,"--",F!M177))</f>
        <v>--</v>
      </c>
      <c r="K177" s="5" t="str">
        <f>IF(J177="--","",F!N177)</f>
        <v/>
      </c>
      <c r="L177" s="5" t="str">
        <f>IF(ISNUMBER(F!O177)=FALSE,"--",IF(F!O177=0,"--",F!O177))</f>
        <v>--</v>
      </c>
      <c r="M177" s="5" t="str">
        <f>IF(L177="--","",F!P177)</f>
        <v/>
      </c>
      <c r="P177" s="4" t="str">
        <f>IFERROR(IF(AND(VLOOKUP(F!B177,E!$B$1:$AK$300,17,FALSE)&lt;&gt;1000000000,VLOOKUP(F!B177,E!$B$1:$AK$300,18,FALSE)&lt;&gt;1000000000),"toetsen",IF(AND(VLOOKUP(F!B177,E!$B$1:$AK$300,17,FALSE)=1000000000,VLOOKUP(F!B177,E!$B$1:$AK$300,18,FALSE)&lt;&gt;1000000000),"toetsen alleen sgw",IF(AND(VLOOKUP(F!B177,E!$B$1:$AK$300,17,FALSE)&lt;&gt;1000000000,VLOOKUP(F!B177,E!$B$1:$AK$300,18,FALSE)=1000000000),"toetsen alleen vw","niet toetsen"))),"")</f>
        <v>niet toetsen</v>
      </c>
      <c r="R177" s="4" t="str">
        <f>F!BJ177</f>
        <v/>
      </c>
      <c r="S177" s="4" t="str">
        <f>IF($P177="toetsen",toetsen(F!$B177,R177),IF($P177="toetsen alleen sgw",toetsen_alleen_SGW(F!$B177,R177),IF($P177="toetsen alleen vw",toetsen_alleen_vw(F!$B177,R177),"")))</f>
        <v/>
      </c>
      <c r="T177" s="4" t="str">
        <f>F!BM177</f>
        <v/>
      </c>
      <c r="U177" s="4" t="str">
        <f>IF($P177="toetsen",toetsen(F!$B177,T177),IF($P177="toetsen alleen sgw",toetsen_alleen_SGW(F!$B177,T177),IF($P177="toetsen alleen vw",toetsen_alleen_vw(F!$B177,T177),"")))</f>
        <v/>
      </c>
      <c r="V177" s="4" t="str">
        <f>F!BP177</f>
        <v/>
      </c>
      <c r="W177" s="4" t="str">
        <f>IF($P177="toetsen",toetsen(F!$B177,V177),IF($P177="toetsen alleen sgw",toetsen_alleen_SGW(F!$B177,V177),IF($P177="toetsen alleen vw",toetsen_alleen_vw(F!$B177,V177),"")))</f>
        <v/>
      </c>
      <c r="X177" s="4" t="str">
        <f>F!BS177</f>
        <v/>
      </c>
      <c r="Y177" s="4" t="str">
        <f>IF($P177="toetsen",toetsen(F!$B177,X177),IF($P177="toetsen alleen sgw",toetsen_alleen_SGW(F!$B177,X177),IF($P177="toetsen alleen vw",toetsen_alleen_vw(F!$B177,X177),"")))</f>
        <v/>
      </c>
      <c r="Z177" s="4" t="str">
        <f>F!BV177</f>
        <v/>
      </c>
      <c r="AA177" s="4" t="str">
        <f>IF($P177="toetsen",toetsen(F!$B177,Z177),IF($P177="toetsen alleen sgw",toetsen_alleen_SGW(F!$B177,Z177),IF($P177="toetsen alleen vw",toetsen_alleen_vw(F!$B177,Z177),"")))</f>
        <v/>
      </c>
      <c r="AB177" s="4" t="str">
        <f>F!BY177</f>
        <v/>
      </c>
      <c r="AC177" s="4" t="str">
        <f>IF($P177="toetsen",toetsen(F!$B177,AB177),IF($P177="toetsen alleen sgw",toetsen_alleen_SGW(F!$B177,AB177),IF($P177="toetsen alleen vw",toetsen_alleen_vw(F!$B177,AB177),"")))</f>
        <v/>
      </c>
      <c r="AD177" s="5"/>
      <c r="AE177" s="5" t="str">
        <f t="shared" si="60"/>
        <v>--</v>
      </c>
      <c r="AF177" s="5" t="str">
        <f t="shared" si="61"/>
        <v/>
      </c>
      <c r="AG177" s="5" t="str">
        <f t="shared" si="62"/>
        <v>--</v>
      </c>
      <c r="AH177" s="5" t="str">
        <f t="shared" si="63"/>
        <v/>
      </c>
      <c r="AI177" s="5" t="str">
        <f t="shared" si="64"/>
        <v>--</v>
      </c>
      <c r="AJ177" s="5" t="str">
        <f t="shared" si="65"/>
        <v/>
      </c>
      <c r="AK177" s="5" t="str">
        <f t="shared" si="66"/>
        <v>--</v>
      </c>
      <c r="AL177" s="5" t="str">
        <f t="shared" si="67"/>
        <v/>
      </c>
      <c r="AM177" s="5" t="str">
        <f t="shared" si="68"/>
        <v>--</v>
      </c>
      <c r="AN177" s="5" t="str">
        <f t="shared" si="69"/>
        <v/>
      </c>
      <c r="AO177" s="5" t="str">
        <f t="shared" si="70"/>
        <v>--</v>
      </c>
      <c r="AP177" s="5" t="str">
        <f t="shared" si="71"/>
        <v/>
      </c>
      <c r="AS177" s="5" t="str">
        <f t="shared" si="72"/>
        <v>--</v>
      </c>
      <c r="AT177" s="5" t="str">
        <f t="shared" si="73"/>
        <v/>
      </c>
      <c r="AU177" s="5" t="str">
        <f t="shared" si="74"/>
        <v/>
      </c>
      <c r="AV177" s="5" t="str">
        <f t="shared" si="75"/>
        <v>--</v>
      </c>
      <c r="AW177" s="5" t="str">
        <f t="shared" si="76"/>
        <v/>
      </c>
      <c r="AX177" s="5" t="str">
        <f t="shared" si="77"/>
        <v/>
      </c>
      <c r="AY177" s="5" t="str">
        <f t="shared" si="78"/>
        <v>--</v>
      </c>
      <c r="AZ177" s="5" t="str">
        <f t="shared" si="79"/>
        <v/>
      </c>
      <c r="BA177" s="5" t="str">
        <f t="shared" si="80"/>
        <v/>
      </c>
      <c r="BB177" s="5" t="str">
        <f t="shared" si="81"/>
        <v>--</v>
      </c>
      <c r="BC177" s="5" t="str">
        <f t="shared" si="82"/>
        <v/>
      </c>
      <c r="BD177" s="5" t="str">
        <f t="shared" si="83"/>
        <v/>
      </c>
      <c r="BE177" s="5" t="str">
        <f t="shared" si="84"/>
        <v>--</v>
      </c>
      <c r="BF177" s="5" t="str">
        <f t="shared" si="85"/>
        <v/>
      </c>
      <c r="BG177" s="5" t="str">
        <f t="shared" si="86"/>
        <v/>
      </c>
      <c r="BH177" s="5" t="str">
        <f t="shared" si="87"/>
        <v>--</v>
      </c>
      <c r="BI177" s="5" t="str">
        <f t="shared" si="88"/>
        <v/>
      </c>
      <c r="BJ177" s="5" t="str">
        <f t="shared" si="89"/>
        <v/>
      </c>
    </row>
    <row r="178" spans="1:62" x14ac:dyDescent="0.2">
      <c r="A178" s="4" t="str">
        <f>F!A178</f>
        <v>Trans-chloordaan</v>
      </c>
      <c r="B178" s="5" t="str">
        <f>IF(ISNUMBER(F!E178)=FALSE,"--",IF(F!E178=0,"--",F!E178))</f>
        <v>--</v>
      </c>
      <c r="C178" s="5" t="str">
        <f>IF(B178="--","",F!F178)</f>
        <v/>
      </c>
      <c r="D178" s="5" t="str">
        <f>IF(ISNUMBER(F!G178)=FALSE,"--",IF(F!G178=0,"--",F!G178))</f>
        <v>--</v>
      </c>
      <c r="E178" s="5" t="str">
        <f>IF(D178="--","",F!H178)</f>
        <v/>
      </c>
      <c r="F178" s="5" t="str">
        <f>IF(ISNUMBER(F!I178)=FALSE,"--",IF(F!I178=0,"--",F!I178))</f>
        <v>--</v>
      </c>
      <c r="G178" s="5" t="str">
        <f>IF(F178="--","",F!J178)</f>
        <v/>
      </c>
      <c r="H178" s="5" t="str">
        <f>IF(ISNUMBER(F!K178)=FALSE,"--",IF(F!K178=0,"--",F!K178))</f>
        <v>--</v>
      </c>
      <c r="I178" s="5" t="str">
        <f>IF(H178="--","",F!L178)</f>
        <v/>
      </c>
      <c r="J178" s="5" t="str">
        <f>IF(ISNUMBER(F!M178)=FALSE,"--",IF(F!M178=0,"--",F!M178))</f>
        <v>--</v>
      </c>
      <c r="K178" s="5" t="str">
        <f>IF(J178="--","",F!N178)</f>
        <v/>
      </c>
      <c r="L178" s="5" t="str">
        <f>IF(ISNUMBER(F!O178)=FALSE,"--",IF(F!O178=0,"--",F!O178))</f>
        <v>--</v>
      </c>
      <c r="M178" s="5" t="str">
        <f>IF(L178="--","",F!P178)</f>
        <v/>
      </c>
      <c r="P178" s="4" t="str">
        <f>IFERROR(IF(AND(VLOOKUP(F!B178,E!$B$1:$AK$300,17,FALSE)&lt;&gt;1000000000,VLOOKUP(F!B178,E!$B$1:$AK$300,18,FALSE)&lt;&gt;1000000000),"toetsen",IF(AND(VLOOKUP(F!B178,E!$B$1:$AK$300,17,FALSE)=1000000000,VLOOKUP(F!B178,E!$B$1:$AK$300,18,FALSE)&lt;&gt;1000000000),"toetsen alleen sgw",IF(AND(VLOOKUP(F!B178,E!$B$1:$AK$300,17,FALSE)&lt;&gt;1000000000,VLOOKUP(F!B178,E!$B$1:$AK$300,18,FALSE)=1000000000),"toetsen alleen vw","niet toetsen"))),"")</f>
        <v/>
      </c>
      <c r="R178" s="4" t="str">
        <f>F!BJ178</f>
        <v/>
      </c>
      <c r="S178" s="4" t="str">
        <f>IF($P178="toetsen",toetsen(F!$B178,R178),IF($P178="toetsen alleen sgw",toetsen_alleen_SGW(F!$B178,R178),IF($P178="toetsen alleen vw",toetsen_alleen_vw(F!$B178,R178),"")))</f>
        <v/>
      </c>
      <c r="T178" s="4" t="str">
        <f>F!BM178</f>
        <v/>
      </c>
      <c r="U178" s="4" t="str">
        <f>IF($P178="toetsen",toetsen(F!$B178,T178),IF($P178="toetsen alleen sgw",toetsen_alleen_SGW(F!$B178,T178),IF($P178="toetsen alleen vw",toetsen_alleen_vw(F!$B178,T178),"")))</f>
        <v/>
      </c>
      <c r="V178" s="4" t="str">
        <f>F!BP178</f>
        <v/>
      </c>
      <c r="W178" s="4" t="str">
        <f>IF($P178="toetsen",toetsen(F!$B178,V178),IF($P178="toetsen alleen sgw",toetsen_alleen_SGW(F!$B178,V178),IF($P178="toetsen alleen vw",toetsen_alleen_vw(F!$B178,V178),"")))</f>
        <v/>
      </c>
      <c r="X178" s="4" t="str">
        <f>F!BS178</f>
        <v/>
      </c>
      <c r="Y178" s="4" t="str">
        <f>IF($P178="toetsen",toetsen(F!$B178,X178),IF($P178="toetsen alleen sgw",toetsen_alleen_SGW(F!$B178,X178),IF($P178="toetsen alleen vw",toetsen_alleen_vw(F!$B178,X178),"")))</f>
        <v/>
      </c>
      <c r="Z178" s="4" t="str">
        <f>F!BV178</f>
        <v/>
      </c>
      <c r="AA178" s="4" t="str">
        <f>IF($P178="toetsen",toetsen(F!$B178,Z178),IF($P178="toetsen alleen sgw",toetsen_alleen_SGW(F!$B178,Z178),IF($P178="toetsen alleen vw",toetsen_alleen_vw(F!$B178,Z178),"")))</f>
        <v/>
      </c>
      <c r="AB178" s="4" t="str">
        <f>F!BY178</f>
        <v/>
      </c>
      <c r="AC178" s="4" t="str">
        <f>IF($P178="toetsen",toetsen(F!$B178,AB178),IF($P178="toetsen alleen sgw",toetsen_alleen_SGW(F!$B178,AB178),IF($P178="toetsen alleen vw",toetsen_alleen_vw(F!$B178,AB178),"")))</f>
        <v/>
      </c>
      <c r="AD178" s="5"/>
      <c r="AE178" s="5" t="str">
        <f t="shared" si="60"/>
        <v>--</v>
      </c>
      <c r="AF178" s="5" t="str">
        <f t="shared" si="61"/>
        <v/>
      </c>
      <c r="AG178" s="5" t="str">
        <f t="shared" si="62"/>
        <v>--</v>
      </c>
      <c r="AH178" s="5" t="str">
        <f t="shared" si="63"/>
        <v/>
      </c>
      <c r="AI178" s="5" t="str">
        <f t="shared" si="64"/>
        <v>--</v>
      </c>
      <c r="AJ178" s="5" t="str">
        <f t="shared" si="65"/>
        <v/>
      </c>
      <c r="AK178" s="5" t="str">
        <f t="shared" si="66"/>
        <v>--</v>
      </c>
      <c r="AL178" s="5" t="str">
        <f t="shared" si="67"/>
        <v/>
      </c>
      <c r="AM178" s="5" t="str">
        <f t="shared" si="68"/>
        <v>--</v>
      </c>
      <c r="AN178" s="5" t="str">
        <f t="shared" si="69"/>
        <v/>
      </c>
      <c r="AO178" s="5" t="str">
        <f t="shared" si="70"/>
        <v>--</v>
      </c>
      <c r="AP178" s="5" t="str">
        <f t="shared" si="71"/>
        <v/>
      </c>
      <c r="AS178" s="5" t="str">
        <f t="shared" si="72"/>
        <v>--</v>
      </c>
      <c r="AT178" s="5" t="str">
        <f t="shared" si="73"/>
        <v/>
      </c>
      <c r="AU178" s="5" t="str">
        <f t="shared" si="74"/>
        <v/>
      </c>
      <c r="AV178" s="5" t="str">
        <f t="shared" si="75"/>
        <v>--</v>
      </c>
      <c r="AW178" s="5" t="str">
        <f t="shared" si="76"/>
        <v/>
      </c>
      <c r="AX178" s="5" t="str">
        <f t="shared" si="77"/>
        <v/>
      </c>
      <c r="AY178" s="5" t="str">
        <f t="shared" si="78"/>
        <v>--</v>
      </c>
      <c r="AZ178" s="5" t="str">
        <f t="shared" si="79"/>
        <v/>
      </c>
      <c r="BA178" s="5" t="str">
        <f t="shared" si="80"/>
        <v/>
      </c>
      <c r="BB178" s="5" t="str">
        <f t="shared" si="81"/>
        <v>--</v>
      </c>
      <c r="BC178" s="5" t="str">
        <f t="shared" si="82"/>
        <v/>
      </c>
      <c r="BD178" s="5" t="str">
        <f t="shared" si="83"/>
        <v/>
      </c>
      <c r="BE178" s="5" t="str">
        <f t="shared" si="84"/>
        <v>--</v>
      </c>
      <c r="BF178" s="5" t="str">
        <f t="shared" si="85"/>
        <v/>
      </c>
      <c r="BG178" s="5" t="str">
        <f t="shared" si="86"/>
        <v/>
      </c>
      <c r="BH178" s="5" t="str">
        <f t="shared" si="87"/>
        <v>--</v>
      </c>
      <c r="BI178" s="5" t="str">
        <f t="shared" si="88"/>
        <v/>
      </c>
      <c r="BJ178" s="5" t="str">
        <f t="shared" si="89"/>
        <v/>
      </c>
    </row>
    <row r="179" spans="1:62" x14ac:dyDescent="0.2">
      <c r="A179" s="4" t="str">
        <f>F!A179</f>
        <v>Cis-chloordaan</v>
      </c>
      <c r="B179" s="5" t="str">
        <f>IF(ISNUMBER(F!E179)=FALSE,"--",IF(F!E179=0,"--",F!E179))</f>
        <v>--</v>
      </c>
      <c r="C179" s="5" t="str">
        <f>IF(B179="--","",F!F179)</f>
        <v/>
      </c>
      <c r="D179" s="5" t="str">
        <f>IF(ISNUMBER(F!G179)=FALSE,"--",IF(F!G179=0,"--",F!G179))</f>
        <v>--</v>
      </c>
      <c r="E179" s="5" t="str">
        <f>IF(D179="--","",F!H179)</f>
        <v/>
      </c>
      <c r="F179" s="5" t="str">
        <f>IF(ISNUMBER(F!I179)=FALSE,"--",IF(F!I179=0,"--",F!I179))</f>
        <v>--</v>
      </c>
      <c r="G179" s="5" t="str">
        <f>IF(F179="--","",F!J179)</f>
        <v/>
      </c>
      <c r="H179" s="5" t="str">
        <f>IF(ISNUMBER(F!K179)=FALSE,"--",IF(F!K179=0,"--",F!K179))</f>
        <v>--</v>
      </c>
      <c r="I179" s="5" t="str">
        <f>IF(H179="--","",F!L179)</f>
        <v/>
      </c>
      <c r="J179" s="5" t="str">
        <f>IF(ISNUMBER(F!M179)=FALSE,"--",IF(F!M179=0,"--",F!M179))</f>
        <v>--</v>
      </c>
      <c r="K179" s="5" t="str">
        <f>IF(J179="--","",F!N179)</f>
        <v/>
      </c>
      <c r="L179" s="5" t="str">
        <f>IF(ISNUMBER(F!O179)=FALSE,"--",IF(F!O179=0,"--",F!O179))</f>
        <v>--</v>
      </c>
      <c r="M179" s="5" t="str">
        <f>IF(L179="--","",F!P179)</f>
        <v/>
      </c>
      <c r="P179" s="4" t="str">
        <f>IFERROR(IF(AND(VLOOKUP(F!B179,E!$B$1:$AK$300,17,FALSE)&lt;&gt;1000000000,VLOOKUP(F!B179,E!$B$1:$AK$300,18,FALSE)&lt;&gt;1000000000),"toetsen",IF(AND(VLOOKUP(F!B179,E!$B$1:$AK$300,17,FALSE)=1000000000,VLOOKUP(F!B179,E!$B$1:$AK$300,18,FALSE)&lt;&gt;1000000000),"toetsen alleen sgw",IF(AND(VLOOKUP(F!B179,E!$B$1:$AK$300,17,FALSE)&lt;&gt;1000000000,VLOOKUP(F!B179,E!$B$1:$AK$300,18,FALSE)=1000000000),"toetsen alleen vw","niet toetsen"))),"")</f>
        <v/>
      </c>
      <c r="R179" s="4" t="str">
        <f>F!BJ179</f>
        <v/>
      </c>
      <c r="S179" s="4" t="str">
        <f>IF($P179="toetsen",toetsen(F!$B179,R179),IF($P179="toetsen alleen sgw",toetsen_alleen_SGW(F!$B179,R179),IF($P179="toetsen alleen vw",toetsen_alleen_vw(F!$B179,R179),"")))</f>
        <v/>
      </c>
      <c r="T179" s="4" t="str">
        <f>F!BM179</f>
        <v/>
      </c>
      <c r="U179" s="4" t="str">
        <f>IF($P179="toetsen",toetsen(F!$B179,T179),IF($P179="toetsen alleen sgw",toetsen_alleen_SGW(F!$B179,T179),IF($P179="toetsen alleen vw",toetsen_alleen_vw(F!$B179,T179),"")))</f>
        <v/>
      </c>
      <c r="V179" s="4" t="str">
        <f>F!BP179</f>
        <v/>
      </c>
      <c r="W179" s="4" t="str">
        <f>IF($P179="toetsen",toetsen(F!$B179,V179),IF($P179="toetsen alleen sgw",toetsen_alleen_SGW(F!$B179,V179),IF($P179="toetsen alleen vw",toetsen_alleen_vw(F!$B179,V179),"")))</f>
        <v/>
      </c>
      <c r="X179" s="4" t="str">
        <f>F!BS179</f>
        <v/>
      </c>
      <c r="Y179" s="4" t="str">
        <f>IF($P179="toetsen",toetsen(F!$B179,X179),IF($P179="toetsen alleen sgw",toetsen_alleen_SGW(F!$B179,X179),IF($P179="toetsen alleen vw",toetsen_alleen_vw(F!$B179,X179),"")))</f>
        <v/>
      </c>
      <c r="Z179" s="4" t="str">
        <f>F!BV179</f>
        <v/>
      </c>
      <c r="AA179" s="4" t="str">
        <f>IF($P179="toetsen",toetsen(F!$B179,Z179),IF($P179="toetsen alleen sgw",toetsen_alleen_SGW(F!$B179,Z179),IF($P179="toetsen alleen vw",toetsen_alleen_vw(F!$B179,Z179),"")))</f>
        <v/>
      </c>
      <c r="AB179" s="4" t="str">
        <f>F!BY179</f>
        <v/>
      </c>
      <c r="AC179" s="4" t="str">
        <f>IF($P179="toetsen",toetsen(F!$B179,AB179),IF($P179="toetsen alleen sgw",toetsen_alleen_SGW(F!$B179,AB179),IF($P179="toetsen alleen vw",toetsen_alleen_vw(F!$B179,AB179),"")))</f>
        <v/>
      </c>
      <c r="AD179" s="5"/>
      <c r="AE179" s="5" t="str">
        <f t="shared" si="60"/>
        <v>--</v>
      </c>
      <c r="AF179" s="5" t="str">
        <f t="shared" si="61"/>
        <v/>
      </c>
      <c r="AG179" s="5" t="str">
        <f t="shared" si="62"/>
        <v>--</v>
      </c>
      <c r="AH179" s="5" t="str">
        <f t="shared" si="63"/>
        <v/>
      </c>
      <c r="AI179" s="5" t="str">
        <f t="shared" si="64"/>
        <v>--</v>
      </c>
      <c r="AJ179" s="5" t="str">
        <f t="shared" si="65"/>
        <v/>
      </c>
      <c r="AK179" s="5" t="str">
        <f t="shared" si="66"/>
        <v>--</v>
      </c>
      <c r="AL179" s="5" t="str">
        <f t="shared" si="67"/>
        <v/>
      </c>
      <c r="AM179" s="5" t="str">
        <f t="shared" si="68"/>
        <v>--</v>
      </c>
      <c r="AN179" s="5" t="str">
        <f t="shared" si="69"/>
        <v/>
      </c>
      <c r="AO179" s="5" t="str">
        <f t="shared" si="70"/>
        <v>--</v>
      </c>
      <c r="AP179" s="5" t="str">
        <f t="shared" si="71"/>
        <v/>
      </c>
      <c r="AS179" s="5" t="str">
        <f t="shared" si="72"/>
        <v>--</v>
      </c>
      <c r="AT179" s="5" t="str">
        <f t="shared" si="73"/>
        <v/>
      </c>
      <c r="AU179" s="5" t="str">
        <f t="shared" si="74"/>
        <v/>
      </c>
      <c r="AV179" s="5" t="str">
        <f t="shared" si="75"/>
        <v>--</v>
      </c>
      <c r="AW179" s="5" t="str">
        <f t="shared" si="76"/>
        <v/>
      </c>
      <c r="AX179" s="5" t="str">
        <f t="shared" si="77"/>
        <v/>
      </c>
      <c r="AY179" s="5" t="str">
        <f t="shared" si="78"/>
        <v>--</v>
      </c>
      <c r="AZ179" s="5" t="str">
        <f t="shared" si="79"/>
        <v/>
      </c>
      <c r="BA179" s="5" t="str">
        <f t="shared" si="80"/>
        <v/>
      </c>
      <c r="BB179" s="5" t="str">
        <f t="shared" si="81"/>
        <v>--</v>
      </c>
      <c r="BC179" s="5" t="str">
        <f t="shared" si="82"/>
        <v/>
      </c>
      <c r="BD179" s="5" t="str">
        <f t="shared" si="83"/>
        <v/>
      </c>
      <c r="BE179" s="5" t="str">
        <f t="shared" si="84"/>
        <v>--</v>
      </c>
      <c r="BF179" s="5" t="str">
        <f t="shared" si="85"/>
        <v/>
      </c>
      <c r="BG179" s="5" t="str">
        <f t="shared" si="86"/>
        <v/>
      </c>
      <c r="BH179" s="5" t="str">
        <f t="shared" si="87"/>
        <v>--</v>
      </c>
      <c r="BI179" s="5" t="str">
        <f t="shared" si="88"/>
        <v/>
      </c>
      <c r="BJ179" s="5" t="str">
        <f t="shared" si="89"/>
        <v/>
      </c>
    </row>
    <row r="180" spans="1:62" x14ac:dyDescent="0.2">
      <c r="A180" s="4" t="str">
        <f>F!A180</f>
        <v>Som chloordaan</v>
      </c>
      <c r="B180" s="5" t="str">
        <f>IF(ISNUMBER(F!E180)=FALSE,"--",IF(F!E180=0,"--",F!E180))</f>
        <v>--</v>
      </c>
      <c r="C180" s="5" t="str">
        <f>IF(B180="--","",F!F180)</f>
        <v/>
      </c>
      <c r="D180" s="5" t="str">
        <f>IF(ISNUMBER(F!G180)=FALSE,"--",IF(F!G180=0,"--",F!G180))</f>
        <v>--</v>
      </c>
      <c r="E180" s="5" t="str">
        <f>IF(D180="--","",F!H180)</f>
        <v/>
      </c>
      <c r="F180" s="5" t="str">
        <f>IF(ISNUMBER(F!I180)=FALSE,"--",IF(F!I180=0,"--",F!I180))</f>
        <v>--</v>
      </c>
      <c r="G180" s="5" t="str">
        <f>IF(F180="--","",F!J180)</f>
        <v/>
      </c>
      <c r="H180" s="5" t="str">
        <f>IF(ISNUMBER(F!K180)=FALSE,"--",IF(F!K180=0,"--",F!K180))</f>
        <v>--</v>
      </c>
      <c r="I180" s="5" t="str">
        <f>IF(H180="--","",F!L180)</f>
        <v/>
      </c>
      <c r="J180" s="5" t="str">
        <f>IF(ISNUMBER(F!M180)=FALSE,"--",IF(F!M180=0,"--",F!M180))</f>
        <v>--</v>
      </c>
      <c r="K180" s="5" t="str">
        <f>IF(J180="--","",F!N180)</f>
        <v/>
      </c>
      <c r="L180" s="5" t="str">
        <f>IF(ISNUMBER(F!O180)=FALSE,"--",IF(F!O180=0,"--",F!O180))</f>
        <v>--</v>
      </c>
      <c r="M180" s="5" t="str">
        <f>IF(L180="--","",F!P180)</f>
        <v/>
      </c>
      <c r="P180" s="4" t="str">
        <f>IFERROR(IF(AND(VLOOKUP(F!B180,E!$B$1:$AK$300,17,FALSE)&lt;&gt;1000000000,VLOOKUP(F!B180,E!$B$1:$AK$300,18,FALSE)&lt;&gt;1000000000),"toetsen",IF(AND(VLOOKUP(F!B180,E!$B$1:$AK$300,17,FALSE)=1000000000,VLOOKUP(F!B180,E!$B$1:$AK$300,18,FALSE)&lt;&gt;1000000000),"toetsen alleen sgw",IF(AND(VLOOKUP(F!B180,E!$B$1:$AK$300,17,FALSE)&lt;&gt;1000000000,VLOOKUP(F!B180,E!$B$1:$AK$300,18,FALSE)=1000000000),"toetsen alleen vw","niet toetsen"))),"")</f>
        <v>toetsen alleen sgw</v>
      </c>
      <c r="R180" s="4">
        <f>F!BJ180</f>
        <v>-1</v>
      </c>
      <c r="S180" s="4" t="str">
        <f>IF($P180="toetsen",toetsen(F!$B180,R180),IF($P180="toetsen alleen sgw",toetsen_alleen_SGW(F!$B180,R180),IF($P180="toetsen alleen vw",toetsen_alleen_vw(F!$B180,R180),"")))</f>
        <v>-</v>
      </c>
      <c r="T180" s="4">
        <f>F!BM180</f>
        <v>-1</v>
      </c>
      <c r="U180" s="4" t="str">
        <f>IF($P180="toetsen",toetsen(F!$B180,T180),IF($P180="toetsen alleen sgw",toetsen_alleen_SGW(F!$B180,T180),IF($P180="toetsen alleen vw",toetsen_alleen_vw(F!$B180,T180),"")))</f>
        <v>-</v>
      </c>
      <c r="V180" s="4">
        <f>F!BP180</f>
        <v>-1</v>
      </c>
      <c r="W180" s="4" t="str">
        <f>IF($P180="toetsen",toetsen(F!$B180,V180),IF($P180="toetsen alleen sgw",toetsen_alleen_SGW(F!$B180,V180),IF($P180="toetsen alleen vw",toetsen_alleen_vw(F!$B180,V180),"")))</f>
        <v>-</v>
      </c>
      <c r="X180" s="4">
        <f>F!BS180</f>
        <v>-1</v>
      </c>
      <c r="Y180" s="4" t="str">
        <f>IF($P180="toetsen",toetsen(F!$B180,X180),IF($P180="toetsen alleen sgw",toetsen_alleen_SGW(F!$B180,X180),IF($P180="toetsen alleen vw",toetsen_alleen_vw(F!$B180,X180),"")))</f>
        <v>-</v>
      </c>
      <c r="Z180" s="4">
        <f>F!BV180</f>
        <v>-1</v>
      </c>
      <c r="AA180" s="4" t="str">
        <f>IF($P180="toetsen",toetsen(F!$B180,Z180),IF($P180="toetsen alleen sgw",toetsen_alleen_SGW(F!$B180,Z180),IF($P180="toetsen alleen vw",toetsen_alleen_vw(F!$B180,Z180),"")))</f>
        <v>-</v>
      </c>
      <c r="AB180" s="4">
        <f>F!BY180</f>
        <v>-1</v>
      </c>
      <c r="AC180" s="4" t="str">
        <f>IF($P180="toetsen",toetsen(F!$B180,AB180),IF($P180="toetsen alleen sgw",toetsen_alleen_SGW(F!$B180,AB180),IF($P180="toetsen alleen vw",toetsen_alleen_vw(F!$B180,AB180),"")))</f>
        <v>-</v>
      </c>
      <c r="AD180" s="5"/>
      <c r="AE180" s="5" t="str">
        <f t="shared" si="60"/>
        <v>--</v>
      </c>
      <c r="AF180" s="5" t="str">
        <f t="shared" si="61"/>
        <v/>
      </c>
      <c r="AG180" s="5" t="str">
        <f t="shared" si="62"/>
        <v>--</v>
      </c>
      <c r="AH180" s="5" t="str">
        <f t="shared" si="63"/>
        <v/>
      </c>
      <c r="AI180" s="5" t="str">
        <f t="shared" si="64"/>
        <v>--</v>
      </c>
      <c r="AJ180" s="5" t="str">
        <f t="shared" si="65"/>
        <v/>
      </c>
      <c r="AK180" s="5" t="str">
        <f t="shared" si="66"/>
        <v>--</v>
      </c>
      <c r="AL180" s="5" t="str">
        <f t="shared" si="67"/>
        <v/>
      </c>
      <c r="AM180" s="5" t="str">
        <f t="shared" si="68"/>
        <v>--</v>
      </c>
      <c r="AN180" s="5" t="str">
        <f t="shared" si="69"/>
        <v/>
      </c>
      <c r="AO180" s="5" t="str">
        <f t="shared" si="70"/>
        <v>--</v>
      </c>
      <c r="AP180" s="5" t="str">
        <f t="shared" si="71"/>
        <v/>
      </c>
      <c r="AS180" s="5" t="str">
        <f t="shared" si="72"/>
        <v>--</v>
      </c>
      <c r="AT180" s="5" t="str">
        <f t="shared" si="73"/>
        <v/>
      </c>
      <c r="AU180" s="5" t="str">
        <f t="shared" si="74"/>
        <v/>
      </c>
      <c r="AV180" s="5" t="str">
        <f t="shared" si="75"/>
        <v>--</v>
      </c>
      <c r="AW180" s="5" t="str">
        <f t="shared" si="76"/>
        <v/>
      </c>
      <c r="AX180" s="5" t="str">
        <f t="shared" si="77"/>
        <v/>
      </c>
      <c r="AY180" s="5" t="str">
        <f t="shared" si="78"/>
        <v>--</v>
      </c>
      <c r="AZ180" s="5" t="str">
        <f t="shared" si="79"/>
        <v/>
      </c>
      <c r="BA180" s="5" t="str">
        <f t="shared" si="80"/>
        <v/>
      </c>
      <c r="BB180" s="5" t="str">
        <f t="shared" si="81"/>
        <v>--</v>
      </c>
      <c r="BC180" s="5" t="str">
        <f t="shared" si="82"/>
        <v/>
      </c>
      <c r="BD180" s="5" t="str">
        <f t="shared" si="83"/>
        <v/>
      </c>
      <c r="BE180" s="5" t="str">
        <f t="shared" si="84"/>
        <v>--</v>
      </c>
      <c r="BF180" s="5" t="str">
        <f t="shared" si="85"/>
        <v/>
      </c>
      <c r="BG180" s="5" t="str">
        <f t="shared" si="86"/>
        <v/>
      </c>
      <c r="BH180" s="5" t="str">
        <f t="shared" si="87"/>
        <v>--</v>
      </c>
      <c r="BI180" s="5" t="str">
        <f t="shared" si="88"/>
        <v/>
      </c>
      <c r="BJ180" s="5" t="str">
        <f t="shared" si="89"/>
        <v/>
      </c>
    </row>
    <row r="181" spans="1:62" x14ac:dyDescent="0.2">
      <c r="A181" s="4" t="str">
        <f>F!A181</f>
        <v>Som OCB landbodem</v>
      </c>
      <c r="B181" s="5" t="str">
        <f>IF(ISNUMBER(F!E181)=FALSE,"--",IF(F!E181=0,"--",F!E181))</f>
        <v>--</v>
      </c>
      <c r="C181" s="5" t="str">
        <f>IF(B181="--","",F!F181)</f>
        <v/>
      </c>
      <c r="D181" s="5" t="str">
        <f>IF(ISNUMBER(F!G181)=FALSE,"--",IF(F!G181=0,"--",F!G181))</f>
        <v>--</v>
      </c>
      <c r="E181" s="5" t="str">
        <f>IF(D181="--","",F!H181)</f>
        <v/>
      </c>
      <c r="F181" s="5" t="str">
        <f>IF(ISNUMBER(F!I181)=FALSE,"--",IF(F!I181=0,"--",F!I181))</f>
        <v>--</v>
      </c>
      <c r="G181" s="5" t="str">
        <f>IF(F181="--","",F!J181)</f>
        <v/>
      </c>
      <c r="H181" s="5" t="str">
        <f>IF(ISNUMBER(F!K181)=FALSE,"--",IF(F!K181=0,"--",F!K181))</f>
        <v>--</v>
      </c>
      <c r="I181" s="5" t="str">
        <f>IF(H181="--","",F!L181)</f>
        <v/>
      </c>
      <c r="J181" s="5" t="str">
        <f>IF(ISNUMBER(F!M181)=FALSE,"--",IF(F!M181=0,"--",F!M181))</f>
        <v>--</v>
      </c>
      <c r="K181" s="5" t="str">
        <f>IF(J181="--","",F!N181)</f>
        <v/>
      </c>
      <c r="L181" s="5" t="str">
        <f>IF(ISNUMBER(F!O181)=FALSE,"--",IF(F!O181=0,"--",F!O181))</f>
        <v>--</v>
      </c>
      <c r="M181" s="5" t="str">
        <f>IF(L181="--","",F!P181)</f>
        <v/>
      </c>
      <c r="P181" s="4" t="str">
        <f>IFERROR(IF(AND(VLOOKUP(F!B181,E!$B$1:$AK$300,17,FALSE)&lt;&gt;1000000000,VLOOKUP(F!B181,E!$B$1:$AK$300,18,FALSE)&lt;&gt;1000000000),"toetsen",IF(AND(VLOOKUP(F!B181,E!$B$1:$AK$300,17,FALSE)=1000000000,VLOOKUP(F!B181,E!$B$1:$AK$300,18,FALSE)&lt;&gt;1000000000),"toetsen alleen sgw",IF(AND(VLOOKUP(F!B181,E!$B$1:$AK$300,17,FALSE)&lt;&gt;1000000000,VLOOKUP(F!B181,E!$B$1:$AK$300,18,FALSE)=1000000000),"toetsen alleen vw","niet toetsen"))),"")</f>
        <v>niet toetsen</v>
      </c>
      <c r="R181" s="4" t="str">
        <f>F!BJ181</f>
        <v/>
      </c>
      <c r="S181" s="4" t="str">
        <f>IF($P181="toetsen",toetsen(F!$B181,R181),IF($P181="toetsen alleen sgw",toetsen_alleen_SGW(F!$B181,R181),IF($P181="toetsen alleen vw",toetsen_alleen_vw(F!$B181,R181),"")))</f>
        <v/>
      </c>
      <c r="T181" s="4" t="str">
        <f>F!BM181</f>
        <v/>
      </c>
      <c r="U181" s="4" t="str">
        <f>IF($P181="toetsen",toetsen(F!$B181,T181),IF($P181="toetsen alleen sgw",toetsen_alleen_SGW(F!$B181,T181),IF($P181="toetsen alleen vw",toetsen_alleen_vw(F!$B181,T181),"")))</f>
        <v/>
      </c>
      <c r="V181" s="4" t="str">
        <f>F!BP181</f>
        <v/>
      </c>
      <c r="W181" s="4" t="str">
        <f>IF($P181="toetsen",toetsen(F!$B181,V181),IF($P181="toetsen alleen sgw",toetsen_alleen_SGW(F!$B181,V181),IF($P181="toetsen alleen vw",toetsen_alleen_vw(F!$B181,V181),"")))</f>
        <v/>
      </c>
      <c r="X181" s="4" t="str">
        <f>F!BS181</f>
        <v/>
      </c>
      <c r="Y181" s="4" t="str">
        <f>IF($P181="toetsen",toetsen(F!$B181,X181),IF($P181="toetsen alleen sgw",toetsen_alleen_SGW(F!$B181,X181),IF($P181="toetsen alleen vw",toetsen_alleen_vw(F!$B181,X181),"")))</f>
        <v/>
      </c>
      <c r="Z181" s="4" t="str">
        <f>F!BV181</f>
        <v/>
      </c>
      <c r="AA181" s="4" t="str">
        <f>IF($P181="toetsen",toetsen(F!$B181,Z181),IF($P181="toetsen alleen sgw",toetsen_alleen_SGW(F!$B181,Z181),IF($P181="toetsen alleen vw",toetsen_alleen_vw(F!$B181,Z181),"")))</f>
        <v/>
      </c>
      <c r="AB181" s="4" t="str">
        <f>F!BY181</f>
        <v/>
      </c>
      <c r="AC181" s="4" t="str">
        <f>IF($P181="toetsen",toetsen(F!$B181,AB181),IF($P181="toetsen alleen sgw",toetsen_alleen_SGW(F!$B181,AB181),IF($P181="toetsen alleen vw",toetsen_alleen_vw(F!$B181,AB181),"")))</f>
        <v/>
      </c>
      <c r="AD181" s="5"/>
      <c r="AE181" s="5" t="str">
        <f t="shared" si="60"/>
        <v>--</v>
      </c>
      <c r="AF181" s="5" t="str">
        <f t="shared" si="61"/>
        <v/>
      </c>
      <c r="AG181" s="5" t="str">
        <f t="shared" si="62"/>
        <v>--</v>
      </c>
      <c r="AH181" s="5" t="str">
        <f t="shared" si="63"/>
        <v/>
      </c>
      <c r="AI181" s="5" t="str">
        <f t="shared" si="64"/>
        <v>--</v>
      </c>
      <c r="AJ181" s="5" t="str">
        <f t="shared" si="65"/>
        <v/>
      </c>
      <c r="AK181" s="5" t="str">
        <f t="shared" si="66"/>
        <v>--</v>
      </c>
      <c r="AL181" s="5" t="str">
        <f t="shared" si="67"/>
        <v/>
      </c>
      <c r="AM181" s="5" t="str">
        <f t="shared" si="68"/>
        <v>--</v>
      </c>
      <c r="AN181" s="5" t="str">
        <f t="shared" si="69"/>
        <v/>
      </c>
      <c r="AO181" s="5" t="str">
        <f t="shared" si="70"/>
        <v>--</v>
      </c>
      <c r="AP181" s="5" t="str">
        <f t="shared" si="71"/>
        <v/>
      </c>
      <c r="AS181" s="5" t="str">
        <f t="shared" si="72"/>
        <v>--</v>
      </c>
      <c r="AT181" s="5" t="str">
        <f t="shared" si="73"/>
        <v/>
      </c>
      <c r="AU181" s="5" t="str">
        <f t="shared" si="74"/>
        <v/>
      </c>
      <c r="AV181" s="5" t="str">
        <f t="shared" si="75"/>
        <v>--</v>
      </c>
      <c r="AW181" s="5" t="str">
        <f t="shared" si="76"/>
        <v/>
      </c>
      <c r="AX181" s="5" t="str">
        <f t="shared" si="77"/>
        <v/>
      </c>
      <c r="AY181" s="5" t="str">
        <f t="shared" si="78"/>
        <v>--</v>
      </c>
      <c r="AZ181" s="5" t="str">
        <f t="shared" si="79"/>
        <v/>
      </c>
      <c r="BA181" s="5" t="str">
        <f t="shared" si="80"/>
        <v/>
      </c>
      <c r="BB181" s="5" t="str">
        <f t="shared" si="81"/>
        <v>--</v>
      </c>
      <c r="BC181" s="5" t="str">
        <f t="shared" si="82"/>
        <v/>
      </c>
      <c r="BD181" s="5" t="str">
        <f t="shared" si="83"/>
        <v/>
      </c>
      <c r="BE181" s="5" t="str">
        <f t="shared" si="84"/>
        <v>--</v>
      </c>
      <c r="BF181" s="5" t="str">
        <f t="shared" si="85"/>
        <v/>
      </c>
      <c r="BG181" s="5" t="str">
        <f t="shared" si="86"/>
        <v/>
      </c>
      <c r="BH181" s="5" t="str">
        <f t="shared" si="87"/>
        <v>--</v>
      </c>
      <c r="BI181" s="5" t="str">
        <f t="shared" si="88"/>
        <v/>
      </c>
      <c r="BJ181" s="5" t="str">
        <f t="shared" si="89"/>
        <v/>
      </c>
    </row>
    <row r="182" spans="1:62" x14ac:dyDescent="0.2">
      <c r="A182" s="4" t="str">
        <f>F!A182</f>
        <v>Chloorthalonil</v>
      </c>
      <c r="B182" s="5" t="str">
        <f>IF(ISNUMBER(F!E182)=FALSE,"--",IF(F!E182=0,"--",F!E182))</f>
        <v>--</v>
      </c>
      <c r="C182" s="5" t="str">
        <f>IF(B182="--","",F!F182)</f>
        <v/>
      </c>
      <c r="D182" s="5" t="str">
        <f>IF(ISNUMBER(F!G182)=FALSE,"--",IF(F!G182=0,"--",F!G182))</f>
        <v>--</v>
      </c>
      <c r="E182" s="5" t="str">
        <f>IF(D182="--","",F!H182)</f>
        <v/>
      </c>
      <c r="F182" s="5" t="str">
        <f>IF(ISNUMBER(F!I182)=FALSE,"--",IF(F!I182=0,"--",F!I182))</f>
        <v>--</v>
      </c>
      <c r="G182" s="5" t="str">
        <f>IF(F182="--","",F!J182)</f>
        <v/>
      </c>
      <c r="H182" s="5" t="str">
        <f>IF(ISNUMBER(F!K182)=FALSE,"--",IF(F!K182=0,"--",F!K182))</f>
        <v>--</v>
      </c>
      <c r="I182" s="5" t="str">
        <f>IF(H182="--","",F!L182)</f>
        <v/>
      </c>
      <c r="J182" s="5" t="str">
        <f>IF(ISNUMBER(F!M182)=FALSE,"--",IF(F!M182=0,"--",F!M182))</f>
        <v>--</v>
      </c>
      <c r="K182" s="5" t="str">
        <f>IF(J182="--","",F!N182)</f>
        <v/>
      </c>
      <c r="L182" s="5" t="str">
        <f>IF(ISNUMBER(F!O182)=FALSE,"--",IF(F!O182=0,"--",F!O182))</f>
        <v>--</v>
      </c>
      <c r="M182" s="5" t="str">
        <f>IF(L182="--","",F!P182)</f>
        <v/>
      </c>
      <c r="P182" s="4" t="str">
        <f>IFERROR(IF(AND(VLOOKUP(F!B182,E!$B$1:$AK$300,17,FALSE)&lt;&gt;1000000000,VLOOKUP(F!B182,E!$B$1:$AK$300,18,FALSE)&lt;&gt;1000000000),"toetsen",IF(AND(VLOOKUP(F!B182,E!$B$1:$AK$300,17,FALSE)=1000000000,VLOOKUP(F!B182,E!$B$1:$AK$300,18,FALSE)&lt;&gt;1000000000),"toetsen alleen sgw",IF(AND(VLOOKUP(F!B182,E!$B$1:$AK$300,17,FALSE)&lt;&gt;1000000000,VLOOKUP(F!B182,E!$B$1:$AK$300,18,FALSE)=1000000000),"toetsen alleen vw","niet toetsen"))),"")</f>
        <v/>
      </c>
      <c r="R182" s="4" t="str">
        <f>F!BJ182</f>
        <v/>
      </c>
      <c r="S182" s="4" t="str">
        <f>IF($P182="toetsen",toetsen(F!$B182,R182),IF($P182="toetsen alleen sgw",toetsen_alleen_SGW(F!$B182,R182),IF($P182="toetsen alleen vw",toetsen_alleen_vw(F!$B182,R182),"")))</f>
        <v/>
      </c>
      <c r="T182" s="4" t="str">
        <f>F!BM182</f>
        <v/>
      </c>
      <c r="U182" s="4" t="str">
        <f>IF($P182="toetsen",toetsen(F!$B182,T182),IF($P182="toetsen alleen sgw",toetsen_alleen_SGW(F!$B182,T182),IF($P182="toetsen alleen vw",toetsen_alleen_vw(F!$B182,T182),"")))</f>
        <v/>
      </c>
      <c r="V182" s="4" t="str">
        <f>F!BP182</f>
        <v/>
      </c>
      <c r="W182" s="4" t="str">
        <f>IF($P182="toetsen",toetsen(F!$B182,V182),IF($P182="toetsen alleen sgw",toetsen_alleen_SGW(F!$B182,V182),IF($P182="toetsen alleen vw",toetsen_alleen_vw(F!$B182,V182),"")))</f>
        <v/>
      </c>
      <c r="X182" s="4" t="str">
        <f>F!BS182</f>
        <v/>
      </c>
      <c r="Y182" s="4" t="str">
        <f>IF($P182="toetsen",toetsen(F!$B182,X182),IF($P182="toetsen alleen sgw",toetsen_alleen_SGW(F!$B182,X182),IF($P182="toetsen alleen vw",toetsen_alleen_vw(F!$B182,X182),"")))</f>
        <v/>
      </c>
      <c r="Z182" s="4" t="str">
        <f>F!BV182</f>
        <v/>
      </c>
      <c r="AA182" s="4" t="str">
        <f>IF($P182="toetsen",toetsen(F!$B182,Z182),IF($P182="toetsen alleen sgw",toetsen_alleen_SGW(F!$B182,Z182),IF($P182="toetsen alleen vw",toetsen_alleen_vw(F!$B182,Z182),"")))</f>
        <v/>
      </c>
      <c r="AB182" s="4" t="str">
        <f>F!BY182</f>
        <v/>
      </c>
      <c r="AC182" s="4" t="str">
        <f>IF($P182="toetsen",toetsen(F!$B182,AB182),IF($P182="toetsen alleen sgw",toetsen_alleen_SGW(F!$B182,AB182),IF($P182="toetsen alleen vw",toetsen_alleen_vw(F!$B182,AB182),"")))</f>
        <v/>
      </c>
      <c r="AD182" s="5"/>
      <c r="AE182" s="5" t="str">
        <f t="shared" si="60"/>
        <v>--</v>
      </c>
      <c r="AF182" s="5" t="str">
        <f t="shared" si="61"/>
        <v/>
      </c>
      <c r="AG182" s="5" t="str">
        <f t="shared" si="62"/>
        <v>--</v>
      </c>
      <c r="AH182" s="5" t="str">
        <f t="shared" si="63"/>
        <v/>
      </c>
      <c r="AI182" s="5" t="str">
        <f t="shared" si="64"/>
        <v>--</v>
      </c>
      <c r="AJ182" s="5" t="str">
        <f t="shared" si="65"/>
        <v/>
      </c>
      <c r="AK182" s="5" t="str">
        <f t="shared" si="66"/>
        <v>--</v>
      </c>
      <c r="AL182" s="5" t="str">
        <f t="shared" si="67"/>
        <v/>
      </c>
      <c r="AM182" s="5" t="str">
        <f t="shared" si="68"/>
        <v>--</v>
      </c>
      <c r="AN182" s="5" t="str">
        <f t="shared" si="69"/>
        <v/>
      </c>
      <c r="AO182" s="5" t="str">
        <f t="shared" si="70"/>
        <v>--</v>
      </c>
      <c r="AP182" s="5" t="str">
        <f t="shared" si="71"/>
        <v/>
      </c>
      <c r="AS182" s="5" t="str">
        <f t="shared" si="72"/>
        <v>--</v>
      </c>
      <c r="AT182" s="5" t="str">
        <f t="shared" si="73"/>
        <v/>
      </c>
      <c r="AU182" s="5" t="str">
        <f t="shared" si="74"/>
        <v/>
      </c>
      <c r="AV182" s="5" t="str">
        <f t="shared" si="75"/>
        <v>--</v>
      </c>
      <c r="AW182" s="5" t="str">
        <f t="shared" si="76"/>
        <v/>
      </c>
      <c r="AX182" s="5" t="str">
        <f t="shared" si="77"/>
        <v/>
      </c>
      <c r="AY182" s="5" t="str">
        <f t="shared" si="78"/>
        <v>--</v>
      </c>
      <c r="AZ182" s="5" t="str">
        <f t="shared" si="79"/>
        <v/>
      </c>
      <c r="BA182" s="5" t="str">
        <f t="shared" si="80"/>
        <v/>
      </c>
      <c r="BB182" s="5" t="str">
        <f t="shared" si="81"/>
        <v>--</v>
      </c>
      <c r="BC182" s="5" t="str">
        <f t="shared" si="82"/>
        <v/>
      </c>
      <c r="BD182" s="5" t="str">
        <f t="shared" si="83"/>
        <v/>
      </c>
      <c r="BE182" s="5" t="str">
        <f t="shared" si="84"/>
        <v>--</v>
      </c>
      <c r="BF182" s="5" t="str">
        <f t="shared" si="85"/>
        <v/>
      </c>
      <c r="BG182" s="5" t="str">
        <f t="shared" si="86"/>
        <v/>
      </c>
      <c r="BH182" s="5" t="str">
        <f t="shared" si="87"/>
        <v>--</v>
      </c>
      <c r="BI182" s="5" t="str">
        <f t="shared" si="88"/>
        <v/>
      </c>
      <c r="BJ182" s="5" t="str">
        <f t="shared" si="89"/>
        <v/>
      </c>
    </row>
    <row r="183" spans="1:62" x14ac:dyDescent="0.2">
      <c r="A183" s="4" t="str">
        <f>F!A183</f>
        <v>Beta-endolsulfan</v>
      </c>
      <c r="B183" s="5" t="str">
        <f>IF(ISNUMBER(F!E183)=FALSE,"--",IF(F!E183=0,"--",F!E183))</f>
        <v>--</v>
      </c>
      <c r="C183" s="5" t="str">
        <f>IF(B183="--","",F!F183)</f>
        <v/>
      </c>
      <c r="D183" s="5" t="str">
        <f>IF(ISNUMBER(F!G183)=FALSE,"--",IF(F!G183=0,"--",F!G183))</f>
        <v>--</v>
      </c>
      <c r="E183" s="5" t="str">
        <f>IF(D183="--","",F!H183)</f>
        <v/>
      </c>
      <c r="F183" s="5" t="str">
        <f>IF(ISNUMBER(F!I183)=FALSE,"--",IF(F!I183=0,"--",F!I183))</f>
        <v>--</v>
      </c>
      <c r="G183" s="5" t="str">
        <f>IF(F183="--","",F!J183)</f>
        <v/>
      </c>
      <c r="H183" s="5" t="str">
        <f>IF(ISNUMBER(F!K183)=FALSE,"--",IF(F!K183=0,"--",F!K183))</f>
        <v>--</v>
      </c>
      <c r="I183" s="5" t="str">
        <f>IF(H183="--","",F!L183)</f>
        <v/>
      </c>
      <c r="J183" s="5" t="str">
        <f>IF(ISNUMBER(F!M183)=FALSE,"--",IF(F!M183=0,"--",F!M183))</f>
        <v>--</v>
      </c>
      <c r="K183" s="5" t="str">
        <f>IF(J183="--","",F!N183)</f>
        <v/>
      </c>
      <c r="L183" s="5" t="str">
        <f>IF(ISNUMBER(F!O183)=FALSE,"--",IF(F!O183=0,"--",F!O183))</f>
        <v>--</v>
      </c>
      <c r="M183" s="5" t="str">
        <f>IF(L183="--","",F!P183)</f>
        <v/>
      </c>
      <c r="P183" s="4" t="str">
        <f>IFERROR(IF(AND(VLOOKUP(F!B183,E!$B$1:$AK$300,17,FALSE)&lt;&gt;1000000000,VLOOKUP(F!B183,E!$B$1:$AK$300,18,FALSE)&lt;&gt;1000000000),"toetsen",IF(AND(VLOOKUP(F!B183,E!$B$1:$AK$300,17,FALSE)=1000000000,VLOOKUP(F!B183,E!$B$1:$AK$300,18,FALSE)&lt;&gt;1000000000),"toetsen alleen sgw",IF(AND(VLOOKUP(F!B183,E!$B$1:$AK$300,17,FALSE)&lt;&gt;1000000000,VLOOKUP(F!B183,E!$B$1:$AK$300,18,FALSE)=1000000000),"toetsen alleen vw","niet toetsen"))),"")</f>
        <v/>
      </c>
      <c r="R183" s="4" t="str">
        <f>F!BJ183</f>
        <v/>
      </c>
      <c r="S183" s="4" t="str">
        <f>IF($P183="toetsen",toetsen(F!$B183,R183),IF($P183="toetsen alleen sgw",toetsen_alleen_SGW(F!$B183,R183),IF($P183="toetsen alleen vw",toetsen_alleen_vw(F!$B183,R183),"")))</f>
        <v/>
      </c>
      <c r="T183" s="4" t="str">
        <f>F!BM183</f>
        <v/>
      </c>
      <c r="U183" s="4" t="str">
        <f>IF($P183="toetsen",toetsen(F!$B183,T183),IF($P183="toetsen alleen sgw",toetsen_alleen_SGW(F!$B183,T183),IF($P183="toetsen alleen vw",toetsen_alleen_vw(F!$B183,T183),"")))</f>
        <v/>
      </c>
      <c r="V183" s="4" t="str">
        <f>F!BP183</f>
        <v/>
      </c>
      <c r="W183" s="4" t="str">
        <f>IF($P183="toetsen",toetsen(F!$B183,V183),IF($P183="toetsen alleen sgw",toetsen_alleen_SGW(F!$B183,V183),IF($P183="toetsen alleen vw",toetsen_alleen_vw(F!$B183,V183),"")))</f>
        <v/>
      </c>
      <c r="X183" s="4" t="str">
        <f>F!BS183</f>
        <v/>
      </c>
      <c r="Y183" s="4" t="str">
        <f>IF($P183="toetsen",toetsen(F!$B183,X183),IF($P183="toetsen alleen sgw",toetsen_alleen_SGW(F!$B183,X183),IF($P183="toetsen alleen vw",toetsen_alleen_vw(F!$B183,X183),"")))</f>
        <v/>
      </c>
      <c r="Z183" s="4" t="str">
        <f>F!BV183</f>
        <v/>
      </c>
      <c r="AA183" s="4" t="str">
        <f>IF($P183="toetsen",toetsen(F!$B183,Z183),IF($P183="toetsen alleen sgw",toetsen_alleen_SGW(F!$B183,Z183),IF($P183="toetsen alleen vw",toetsen_alleen_vw(F!$B183,Z183),"")))</f>
        <v/>
      </c>
      <c r="AB183" s="4" t="str">
        <f>F!BY183</f>
        <v/>
      </c>
      <c r="AC183" s="4" t="str">
        <f>IF($P183="toetsen",toetsen(F!$B183,AB183),IF($P183="toetsen alleen sgw",toetsen_alleen_SGW(F!$B183,AB183),IF($P183="toetsen alleen vw",toetsen_alleen_vw(F!$B183,AB183),"")))</f>
        <v/>
      </c>
      <c r="AD183" s="5"/>
      <c r="AE183" s="5" t="str">
        <f t="shared" si="60"/>
        <v>--</v>
      </c>
      <c r="AF183" s="5" t="str">
        <f t="shared" si="61"/>
        <v/>
      </c>
      <c r="AG183" s="5" t="str">
        <f t="shared" si="62"/>
        <v>--</v>
      </c>
      <c r="AH183" s="5" t="str">
        <f t="shared" si="63"/>
        <v/>
      </c>
      <c r="AI183" s="5" t="str">
        <f t="shared" si="64"/>
        <v>--</v>
      </c>
      <c r="AJ183" s="5" t="str">
        <f t="shared" si="65"/>
        <v/>
      </c>
      <c r="AK183" s="5" t="str">
        <f t="shared" si="66"/>
        <v>--</v>
      </c>
      <c r="AL183" s="5" t="str">
        <f t="shared" si="67"/>
        <v/>
      </c>
      <c r="AM183" s="5" t="str">
        <f t="shared" si="68"/>
        <v>--</v>
      </c>
      <c r="AN183" s="5" t="str">
        <f t="shared" si="69"/>
        <v/>
      </c>
      <c r="AO183" s="5" t="str">
        <f t="shared" si="70"/>
        <v>--</v>
      </c>
      <c r="AP183" s="5" t="str">
        <f t="shared" si="71"/>
        <v/>
      </c>
      <c r="AS183" s="5" t="str">
        <f t="shared" si="72"/>
        <v>--</v>
      </c>
      <c r="AT183" s="5" t="str">
        <f t="shared" si="73"/>
        <v/>
      </c>
      <c r="AU183" s="5" t="str">
        <f t="shared" si="74"/>
        <v/>
      </c>
      <c r="AV183" s="5" t="str">
        <f t="shared" si="75"/>
        <v>--</v>
      </c>
      <c r="AW183" s="5" t="str">
        <f t="shared" si="76"/>
        <v/>
      </c>
      <c r="AX183" s="5" t="str">
        <f t="shared" si="77"/>
        <v/>
      </c>
      <c r="AY183" s="5" t="str">
        <f t="shared" si="78"/>
        <v>--</v>
      </c>
      <c r="AZ183" s="5" t="str">
        <f t="shared" si="79"/>
        <v/>
      </c>
      <c r="BA183" s="5" t="str">
        <f t="shared" si="80"/>
        <v/>
      </c>
      <c r="BB183" s="5" t="str">
        <f t="shared" si="81"/>
        <v>--</v>
      </c>
      <c r="BC183" s="5" t="str">
        <f t="shared" si="82"/>
        <v/>
      </c>
      <c r="BD183" s="5" t="str">
        <f t="shared" si="83"/>
        <v/>
      </c>
      <c r="BE183" s="5" t="str">
        <f t="shared" si="84"/>
        <v>--</v>
      </c>
      <c r="BF183" s="5" t="str">
        <f t="shared" si="85"/>
        <v/>
      </c>
      <c r="BG183" s="5" t="str">
        <f t="shared" si="86"/>
        <v/>
      </c>
      <c r="BH183" s="5" t="str">
        <f t="shared" si="87"/>
        <v>--</v>
      </c>
      <c r="BI183" s="5" t="str">
        <f t="shared" si="88"/>
        <v/>
      </c>
      <c r="BJ183" s="5" t="str">
        <f t="shared" si="89"/>
        <v/>
      </c>
    </row>
    <row r="184" spans="1:62" x14ac:dyDescent="0.2">
      <c r="A184" s="4" t="str">
        <f>F!A184</f>
        <v>Endosulfansulfaat</v>
      </c>
      <c r="B184" s="5" t="str">
        <f>IF(ISNUMBER(F!E184)=FALSE,"--",IF(F!E184=0,"--",F!E184))</f>
        <v>--</v>
      </c>
      <c r="C184" s="5" t="str">
        <f>IF(B184="--","",F!F184)</f>
        <v/>
      </c>
      <c r="D184" s="5" t="str">
        <f>IF(ISNUMBER(F!G184)=FALSE,"--",IF(F!G184=0,"--",F!G184))</f>
        <v>--</v>
      </c>
      <c r="E184" s="5" t="str">
        <f>IF(D184="--","",F!H184)</f>
        <v/>
      </c>
      <c r="F184" s="5" t="str">
        <f>IF(ISNUMBER(F!I184)=FALSE,"--",IF(F!I184=0,"--",F!I184))</f>
        <v>--</v>
      </c>
      <c r="G184" s="5" t="str">
        <f>IF(F184="--","",F!J184)</f>
        <v/>
      </c>
      <c r="H184" s="5" t="str">
        <f>IF(ISNUMBER(F!K184)=FALSE,"--",IF(F!K184=0,"--",F!K184))</f>
        <v>--</v>
      </c>
      <c r="I184" s="5" t="str">
        <f>IF(H184="--","",F!L184)</f>
        <v/>
      </c>
      <c r="J184" s="5" t="str">
        <f>IF(ISNUMBER(F!M184)=FALSE,"--",IF(F!M184=0,"--",F!M184))</f>
        <v>--</v>
      </c>
      <c r="K184" s="5" t="str">
        <f>IF(J184="--","",F!N184)</f>
        <v/>
      </c>
      <c r="L184" s="5" t="str">
        <f>IF(ISNUMBER(F!O184)=FALSE,"--",IF(F!O184=0,"--",F!O184))</f>
        <v>--</v>
      </c>
      <c r="M184" s="5" t="str">
        <f>IF(L184="--","",F!P184)</f>
        <v/>
      </c>
      <c r="P184" s="4" t="str">
        <f>IFERROR(IF(AND(VLOOKUP(F!B184,E!$B$1:$AK$300,17,FALSE)&lt;&gt;1000000000,VLOOKUP(F!B184,E!$B$1:$AK$300,18,FALSE)&lt;&gt;1000000000),"toetsen",IF(AND(VLOOKUP(F!B184,E!$B$1:$AK$300,17,FALSE)=1000000000,VLOOKUP(F!B184,E!$B$1:$AK$300,18,FALSE)&lt;&gt;1000000000),"toetsen alleen sgw",IF(AND(VLOOKUP(F!B184,E!$B$1:$AK$300,17,FALSE)&lt;&gt;1000000000,VLOOKUP(F!B184,E!$B$1:$AK$300,18,FALSE)=1000000000),"toetsen alleen vw","niet toetsen"))),"")</f>
        <v/>
      </c>
      <c r="R184" s="4" t="str">
        <f>F!BJ184</f>
        <v/>
      </c>
      <c r="S184" s="4" t="str">
        <f>IF($P184="toetsen",toetsen(F!$B184,R184),IF($P184="toetsen alleen sgw",toetsen_alleen_SGW(F!$B184,R184),IF($P184="toetsen alleen vw",toetsen_alleen_vw(F!$B184,R184),"")))</f>
        <v/>
      </c>
      <c r="T184" s="4" t="str">
        <f>F!BM184</f>
        <v/>
      </c>
      <c r="U184" s="4" t="str">
        <f>IF($P184="toetsen",toetsen(F!$B184,T184),IF($P184="toetsen alleen sgw",toetsen_alleen_SGW(F!$B184,T184),IF($P184="toetsen alleen vw",toetsen_alleen_vw(F!$B184,T184),"")))</f>
        <v/>
      </c>
      <c r="V184" s="4" t="str">
        <f>F!BP184</f>
        <v/>
      </c>
      <c r="W184" s="4" t="str">
        <f>IF($P184="toetsen",toetsen(F!$B184,V184),IF($P184="toetsen alleen sgw",toetsen_alleen_SGW(F!$B184,V184),IF($P184="toetsen alleen vw",toetsen_alleen_vw(F!$B184,V184),"")))</f>
        <v/>
      </c>
      <c r="X184" s="4" t="str">
        <f>F!BS184</f>
        <v/>
      </c>
      <c r="Y184" s="4" t="str">
        <f>IF($P184="toetsen",toetsen(F!$B184,X184),IF($P184="toetsen alleen sgw",toetsen_alleen_SGW(F!$B184,X184),IF($P184="toetsen alleen vw",toetsen_alleen_vw(F!$B184,X184),"")))</f>
        <v/>
      </c>
      <c r="Z184" s="4" t="str">
        <f>F!BV184</f>
        <v/>
      </c>
      <c r="AA184" s="4" t="str">
        <f>IF($P184="toetsen",toetsen(F!$B184,Z184),IF($P184="toetsen alleen sgw",toetsen_alleen_SGW(F!$B184,Z184),IF($P184="toetsen alleen vw",toetsen_alleen_vw(F!$B184,Z184),"")))</f>
        <v/>
      </c>
      <c r="AB184" s="4" t="str">
        <f>F!BY184</f>
        <v/>
      </c>
      <c r="AC184" s="4" t="str">
        <f>IF($P184="toetsen",toetsen(F!$B184,AB184),IF($P184="toetsen alleen sgw",toetsen_alleen_SGW(F!$B184,AB184),IF($P184="toetsen alleen vw",toetsen_alleen_vw(F!$B184,AB184),"")))</f>
        <v/>
      </c>
      <c r="AD184" s="5"/>
      <c r="AE184" s="5" t="str">
        <f t="shared" si="60"/>
        <v>--</v>
      </c>
      <c r="AF184" s="5" t="str">
        <f t="shared" si="61"/>
        <v/>
      </c>
      <c r="AG184" s="5" t="str">
        <f t="shared" si="62"/>
        <v>--</v>
      </c>
      <c r="AH184" s="5" t="str">
        <f t="shared" si="63"/>
        <v/>
      </c>
      <c r="AI184" s="5" t="str">
        <f t="shared" si="64"/>
        <v>--</v>
      </c>
      <c r="AJ184" s="5" t="str">
        <f t="shared" si="65"/>
        <v/>
      </c>
      <c r="AK184" s="5" t="str">
        <f t="shared" si="66"/>
        <v>--</v>
      </c>
      <c r="AL184" s="5" t="str">
        <f t="shared" si="67"/>
        <v/>
      </c>
      <c r="AM184" s="5" t="str">
        <f t="shared" si="68"/>
        <v>--</v>
      </c>
      <c r="AN184" s="5" t="str">
        <f t="shared" si="69"/>
        <v/>
      </c>
      <c r="AO184" s="5" t="str">
        <f t="shared" si="70"/>
        <v>--</v>
      </c>
      <c r="AP184" s="5" t="str">
        <f t="shared" si="71"/>
        <v/>
      </c>
      <c r="AS184" s="5" t="str">
        <f t="shared" si="72"/>
        <v>--</v>
      </c>
      <c r="AT184" s="5" t="str">
        <f t="shared" si="73"/>
        <v/>
      </c>
      <c r="AU184" s="5" t="str">
        <f t="shared" si="74"/>
        <v/>
      </c>
      <c r="AV184" s="5" t="str">
        <f t="shared" si="75"/>
        <v>--</v>
      </c>
      <c r="AW184" s="5" t="str">
        <f t="shared" si="76"/>
        <v/>
      </c>
      <c r="AX184" s="5" t="str">
        <f t="shared" si="77"/>
        <v/>
      </c>
      <c r="AY184" s="5" t="str">
        <f t="shared" si="78"/>
        <v>--</v>
      </c>
      <c r="AZ184" s="5" t="str">
        <f t="shared" si="79"/>
        <v/>
      </c>
      <c r="BA184" s="5" t="str">
        <f t="shared" si="80"/>
        <v/>
      </c>
      <c r="BB184" s="5" t="str">
        <f t="shared" si="81"/>
        <v>--</v>
      </c>
      <c r="BC184" s="5" t="str">
        <f t="shared" si="82"/>
        <v/>
      </c>
      <c r="BD184" s="5" t="str">
        <f t="shared" si="83"/>
        <v/>
      </c>
      <c r="BE184" s="5" t="str">
        <f t="shared" si="84"/>
        <v>--</v>
      </c>
      <c r="BF184" s="5" t="str">
        <f t="shared" si="85"/>
        <v/>
      </c>
      <c r="BG184" s="5" t="str">
        <f t="shared" si="86"/>
        <v/>
      </c>
      <c r="BH184" s="5" t="str">
        <f t="shared" si="87"/>
        <v>--</v>
      </c>
      <c r="BI184" s="5" t="str">
        <f t="shared" si="88"/>
        <v/>
      </c>
      <c r="BJ184" s="5" t="str">
        <f t="shared" si="89"/>
        <v/>
      </c>
    </row>
    <row r="185" spans="1:62" x14ac:dyDescent="0.2">
      <c r="A185" s="4" t="str">
        <f>F!A185</f>
        <v>Som endosulfan</v>
      </c>
      <c r="B185" s="5" t="str">
        <f>IF(ISNUMBER(F!E185)=FALSE,"--",IF(F!E185=0,"--",F!E185))</f>
        <v>--</v>
      </c>
      <c r="C185" s="5" t="str">
        <f>IF(B185="--","",F!F185)</f>
        <v/>
      </c>
      <c r="D185" s="5" t="str">
        <f>IF(ISNUMBER(F!G185)=FALSE,"--",IF(F!G185=0,"--",F!G185))</f>
        <v>--</v>
      </c>
      <c r="E185" s="5" t="str">
        <f>IF(D185="--","",F!H185)</f>
        <v/>
      </c>
      <c r="F185" s="5" t="str">
        <f>IF(ISNUMBER(F!I185)=FALSE,"--",IF(F!I185=0,"--",F!I185))</f>
        <v>--</v>
      </c>
      <c r="G185" s="5" t="str">
        <f>IF(F185="--","",F!J185)</f>
        <v/>
      </c>
      <c r="H185" s="5" t="str">
        <f>IF(ISNUMBER(F!K185)=FALSE,"--",IF(F!K185=0,"--",F!K185))</f>
        <v>--</v>
      </c>
      <c r="I185" s="5" t="str">
        <f>IF(H185="--","",F!L185)</f>
        <v/>
      </c>
      <c r="J185" s="5" t="str">
        <f>IF(ISNUMBER(F!M185)=FALSE,"--",IF(F!M185=0,"--",F!M185))</f>
        <v>--</v>
      </c>
      <c r="K185" s="5" t="str">
        <f>IF(J185="--","",F!N185)</f>
        <v/>
      </c>
      <c r="L185" s="5" t="str">
        <f>IF(ISNUMBER(F!O185)=FALSE,"--",IF(F!O185=0,"--",F!O185))</f>
        <v>--</v>
      </c>
      <c r="M185" s="5" t="str">
        <f>IF(L185="--","",F!P185)</f>
        <v/>
      </c>
      <c r="P185" s="4" t="str">
        <f>IFERROR(IF(AND(VLOOKUP(F!B185,E!$B$1:$AK$300,17,FALSE)&lt;&gt;1000000000,VLOOKUP(F!B185,E!$B$1:$AK$300,18,FALSE)&lt;&gt;1000000000),"toetsen",IF(AND(VLOOKUP(F!B185,E!$B$1:$AK$300,17,FALSE)=1000000000,VLOOKUP(F!B185,E!$B$1:$AK$300,18,FALSE)&lt;&gt;1000000000),"toetsen alleen sgw",IF(AND(VLOOKUP(F!B185,E!$B$1:$AK$300,17,FALSE)&lt;&gt;1000000000,VLOOKUP(F!B185,E!$B$1:$AK$300,18,FALSE)=1000000000),"toetsen alleen vw","niet toetsen"))),"")</f>
        <v/>
      </c>
      <c r="R185" s="4" t="str">
        <f>F!BJ185</f>
        <v/>
      </c>
      <c r="S185" s="4" t="str">
        <f>IF($P185="toetsen",toetsen(F!$B185,R185),IF($P185="toetsen alleen sgw",toetsen_alleen_SGW(F!$B185,R185),IF($P185="toetsen alleen vw",toetsen_alleen_vw(F!$B185,R185),"")))</f>
        <v/>
      </c>
      <c r="T185" s="4" t="str">
        <f>F!BM185</f>
        <v/>
      </c>
      <c r="U185" s="4" t="str">
        <f>IF($P185="toetsen",toetsen(F!$B185,T185),IF($P185="toetsen alleen sgw",toetsen_alleen_SGW(F!$B185,T185),IF($P185="toetsen alleen vw",toetsen_alleen_vw(F!$B185,T185),"")))</f>
        <v/>
      </c>
      <c r="V185" s="4" t="str">
        <f>F!BP185</f>
        <v/>
      </c>
      <c r="W185" s="4" t="str">
        <f>IF($P185="toetsen",toetsen(F!$B185,V185),IF($P185="toetsen alleen sgw",toetsen_alleen_SGW(F!$B185,V185),IF($P185="toetsen alleen vw",toetsen_alleen_vw(F!$B185,V185),"")))</f>
        <v/>
      </c>
      <c r="X185" s="4" t="str">
        <f>F!BS185</f>
        <v/>
      </c>
      <c r="Y185" s="4" t="str">
        <f>IF($P185="toetsen",toetsen(F!$B185,X185),IF($P185="toetsen alleen sgw",toetsen_alleen_SGW(F!$B185,X185),IF($P185="toetsen alleen vw",toetsen_alleen_vw(F!$B185,X185),"")))</f>
        <v/>
      </c>
      <c r="Z185" s="4" t="str">
        <f>F!BV185</f>
        <v/>
      </c>
      <c r="AA185" s="4" t="str">
        <f>IF($P185="toetsen",toetsen(F!$B185,Z185),IF($P185="toetsen alleen sgw",toetsen_alleen_SGW(F!$B185,Z185),IF($P185="toetsen alleen vw",toetsen_alleen_vw(F!$B185,Z185),"")))</f>
        <v/>
      </c>
      <c r="AB185" s="4" t="str">
        <f>F!BY185</f>
        <v/>
      </c>
      <c r="AC185" s="4" t="str">
        <f>IF($P185="toetsen",toetsen(F!$B185,AB185),IF($P185="toetsen alleen sgw",toetsen_alleen_SGW(F!$B185,AB185),IF($P185="toetsen alleen vw",toetsen_alleen_vw(F!$B185,AB185),"")))</f>
        <v/>
      </c>
      <c r="AD185" s="5"/>
      <c r="AE185" s="5" t="str">
        <f t="shared" si="60"/>
        <v>--</v>
      </c>
      <c r="AF185" s="5" t="str">
        <f t="shared" si="61"/>
        <v/>
      </c>
      <c r="AG185" s="5" t="str">
        <f t="shared" si="62"/>
        <v>--</v>
      </c>
      <c r="AH185" s="5" t="str">
        <f t="shared" si="63"/>
        <v/>
      </c>
      <c r="AI185" s="5" t="str">
        <f t="shared" si="64"/>
        <v>--</v>
      </c>
      <c r="AJ185" s="5" t="str">
        <f t="shared" si="65"/>
        <v/>
      </c>
      <c r="AK185" s="5" t="str">
        <f t="shared" si="66"/>
        <v>--</v>
      </c>
      <c r="AL185" s="5" t="str">
        <f t="shared" si="67"/>
        <v/>
      </c>
      <c r="AM185" s="5" t="str">
        <f t="shared" si="68"/>
        <v>--</v>
      </c>
      <c r="AN185" s="5" t="str">
        <f t="shared" si="69"/>
        <v/>
      </c>
      <c r="AO185" s="5" t="str">
        <f t="shared" si="70"/>
        <v>--</v>
      </c>
      <c r="AP185" s="5" t="str">
        <f t="shared" si="71"/>
        <v/>
      </c>
      <c r="AS185" s="5" t="str">
        <f t="shared" si="72"/>
        <v>--</v>
      </c>
      <c r="AT185" s="5" t="str">
        <f t="shared" si="73"/>
        <v/>
      </c>
      <c r="AU185" s="5" t="str">
        <f t="shared" si="74"/>
        <v/>
      </c>
      <c r="AV185" s="5" t="str">
        <f t="shared" si="75"/>
        <v>--</v>
      </c>
      <c r="AW185" s="5" t="str">
        <f t="shared" si="76"/>
        <v/>
      </c>
      <c r="AX185" s="5" t="str">
        <f t="shared" si="77"/>
        <v/>
      </c>
      <c r="AY185" s="5" t="str">
        <f t="shared" si="78"/>
        <v>--</v>
      </c>
      <c r="AZ185" s="5" t="str">
        <f t="shared" si="79"/>
        <v/>
      </c>
      <c r="BA185" s="5" t="str">
        <f t="shared" si="80"/>
        <v/>
      </c>
      <c r="BB185" s="5" t="str">
        <f t="shared" si="81"/>
        <v>--</v>
      </c>
      <c r="BC185" s="5" t="str">
        <f t="shared" si="82"/>
        <v/>
      </c>
      <c r="BD185" s="5" t="str">
        <f t="shared" si="83"/>
        <v/>
      </c>
      <c r="BE185" s="5" t="str">
        <f t="shared" si="84"/>
        <v>--</v>
      </c>
      <c r="BF185" s="5" t="str">
        <f t="shared" si="85"/>
        <v/>
      </c>
      <c r="BG185" s="5" t="str">
        <f t="shared" si="86"/>
        <v/>
      </c>
      <c r="BH185" s="5" t="str">
        <f t="shared" si="87"/>
        <v>--</v>
      </c>
      <c r="BI185" s="5" t="str">
        <f t="shared" si="88"/>
        <v/>
      </c>
      <c r="BJ185" s="5" t="str">
        <f t="shared" si="89"/>
        <v/>
      </c>
    </row>
    <row r="186" spans="1:62" x14ac:dyDescent="0.2">
      <c r="A186" s="4" t="str">
        <f>F!A186</f>
        <v>Hexachloorethaan</v>
      </c>
      <c r="B186" s="5" t="str">
        <f>IF(ISNUMBER(F!E186)=FALSE,"--",IF(F!E186=0,"--",F!E186))</f>
        <v>--</v>
      </c>
      <c r="C186" s="5" t="str">
        <f>IF(B186="--","",F!F186)</f>
        <v/>
      </c>
      <c r="D186" s="5" t="str">
        <f>IF(ISNUMBER(F!G186)=FALSE,"--",IF(F!G186=0,"--",F!G186))</f>
        <v>--</v>
      </c>
      <c r="E186" s="5" t="str">
        <f>IF(D186="--","",F!H186)</f>
        <v/>
      </c>
      <c r="F186" s="5" t="str">
        <f>IF(ISNUMBER(F!I186)=FALSE,"--",IF(F!I186=0,"--",F!I186))</f>
        <v>--</v>
      </c>
      <c r="G186" s="5" t="str">
        <f>IF(F186="--","",F!J186)</f>
        <v/>
      </c>
      <c r="H186" s="5" t="str">
        <f>IF(ISNUMBER(F!K186)=FALSE,"--",IF(F!K186=0,"--",F!K186))</f>
        <v>--</v>
      </c>
      <c r="I186" s="5" t="str">
        <f>IF(H186="--","",F!L186)</f>
        <v/>
      </c>
      <c r="J186" s="5" t="str">
        <f>IF(ISNUMBER(F!M186)=FALSE,"--",IF(F!M186=0,"--",F!M186))</f>
        <v>--</v>
      </c>
      <c r="K186" s="5" t="str">
        <f>IF(J186="--","",F!N186)</f>
        <v/>
      </c>
      <c r="L186" s="5" t="str">
        <f>IF(ISNUMBER(F!O186)=FALSE,"--",IF(F!O186=0,"--",F!O186))</f>
        <v>--</v>
      </c>
      <c r="M186" s="5" t="str">
        <f>IF(L186="--","",F!P186)</f>
        <v/>
      </c>
      <c r="P186" s="4" t="str">
        <f>IFERROR(IF(AND(VLOOKUP(F!B186,E!$B$1:$AK$300,17,FALSE)&lt;&gt;1000000000,VLOOKUP(F!B186,E!$B$1:$AK$300,18,FALSE)&lt;&gt;1000000000),"toetsen",IF(AND(VLOOKUP(F!B186,E!$B$1:$AK$300,17,FALSE)=1000000000,VLOOKUP(F!B186,E!$B$1:$AK$300,18,FALSE)&lt;&gt;1000000000),"toetsen alleen sgw",IF(AND(VLOOKUP(F!B186,E!$B$1:$AK$300,17,FALSE)&lt;&gt;1000000000,VLOOKUP(F!B186,E!$B$1:$AK$300,18,FALSE)=1000000000),"toetsen alleen vw","niet toetsen"))),"")</f>
        <v/>
      </c>
      <c r="R186" s="4" t="str">
        <f>F!BJ186</f>
        <v/>
      </c>
      <c r="S186" s="4" t="str">
        <f>IF($P186="toetsen",toetsen(F!$B186,R186),IF($P186="toetsen alleen sgw",toetsen_alleen_SGW(F!$B186,R186),IF($P186="toetsen alleen vw",toetsen_alleen_vw(F!$B186,R186),"")))</f>
        <v/>
      </c>
      <c r="T186" s="4" t="str">
        <f>F!BM186</f>
        <v/>
      </c>
      <c r="U186" s="4" t="str">
        <f>IF($P186="toetsen",toetsen(F!$B186,T186),IF($P186="toetsen alleen sgw",toetsen_alleen_SGW(F!$B186,T186),IF($P186="toetsen alleen vw",toetsen_alleen_vw(F!$B186,T186),"")))</f>
        <v/>
      </c>
      <c r="V186" s="4" t="str">
        <f>F!BP186</f>
        <v/>
      </c>
      <c r="W186" s="4" t="str">
        <f>IF($P186="toetsen",toetsen(F!$B186,V186),IF($P186="toetsen alleen sgw",toetsen_alleen_SGW(F!$B186,V186),IF($P186="toetsen alleen vw",toetsen_alleen_vw(F!$B186,V186),"")))</f>
        <v/>
      </c>
      <c r="X186" s="4" t="str">
        <f>F!BS186</f>
        <v/>
      </c>
      <c r="Y186" s="4" t="str">
        <f>IF($P186="toetsen",toetsen(F!$B186,X186),IF($P186="toetsen alleen sgw",toetsen_alleen_SGW(F!$B186,X186),IF($P186="toetsen alleen vw",toetsen_alleen_vw(F!$B186,X186),"")))</f>
        <v/>
      </c>
      <c r="Z186" s="4" t="str">
        <f>F!BV186</f>
        <v/>
      </c>
      <c r="AA186" s="4" t="str">
        <f>IF($P186="toetsen",toetsen(F!$B186,Z186),IF($P186="toetsen alleen sgw",toetsen_alleen_SGW(F!$B186,Z186),IF($P186="toetsen alleen vw",toetsen_alleen_vw(F!$B186,Z186),"")))</f>
        <v/>
      </c>
      <c r="AB186" s="4" t="str">
        <f>F!BY186</f>
        <v/>
      </c>
      <c r="AC186" s="4" t="str">
        <f>IF($P186="toetsen",toetsen(F!$B186,AB186),IF($P186="toetsen alleen sgw",toetsen_alleen_SGW(F!$B186,AB186),IF($P186="toetsen alleen vw",toetsen_alleen_vw(F!$B186,AB186),"")))</f>
        <v/>
      </c>
      <c r="AD186" s="5"/>
      <c r="AE186" s="5" t="str">
        <f t="shared" si="60"/>
        <v>--</v>
      </c>
      <c r="AF186" s="5" t="str">
        <f t="shared" si="61"/>
        <v/>
      </c>
      <c r="AG186" s="5" t="str">
        <f t="shared" si="62"/>
        <v>--</v>
      </c>
      <c r="AH186" s="5" t="str">
        <f t="shared" si="63"/>
        <v/>
      </c>
      <c r="AI186" s="5" t="str">
        <f t="shared" si="64"/>
        <v>--</v>
      </c>
      <c r="AJ186" s="5" t="str">
        <f t="shared" si="65"/>
        <v/>
      </c>
      <c r="AK186" s="5" t="str">
        <f t="shared" si="66"/>
        <v>--</v>
      </c>
      <c r="AL186" s="5" t="str">
        <f t="shared" si="67"/>
        <v/>
      </c>
      <c r="AM186" s="5" t="str">
        <f t="shared" si="68"/>
        <v>--</v>
      </c>
      <c r="AN186" s="5" t="str">
        <f t="shared" si="69"/>
        <v/>
      </c>
      <c r="AO186" s="5" t="str">
        <f t="shared" si="70"/>
        <v>--</v>
      </c>
      <c r="AP186" s="5" t="str">
        <f t="shared" si="71"/>
        <v/>
      </c>
      <c r="AS186" s="5" t="str">
        <f t="shared" si="72"/>
        <v>--</v>
      </c>
      <c r="AT186" s="5" t="str">
        <f t="shared" si="73"/>
        <v/>
      </c>
      <c r="AU186" s="5" t="str">
        <f t="shared" si="74"/>
        <v/>
      </c>
      <c r="AV186" s="5" t="str">
        <f t="shared" si="75"/>
        <v>--</v>
      </c>
      <c r="AW186" s="5" t="str">
        <f t="shared" si="76"/>
        <v/>
      </c>
      <c r="AX186" s="5" t="str">
        <f t="shared" si="77"/>
        <v/>
      </c>
      <c r="AY186" s="5" t="str">
        <f t="shared" si="78"/>
        <v>--</v>
      </c>
      <c r="AZ186" s="5" t="str">
        <f t="shared" si="79"/>
        <v/>
      </c>
      <c r="BA186" s="5" t="str">
        <f t="shared" si="80"/>
        <v/>
      </c>
      <c r="BB186" s="5" t="str">
        <f t="shared" si="81"/>
        <v>--</v>
      </c>
      <c r="BC186" s="5" t="str">
        <f t="shared" si="82"/>
        <v/>
      </c>
      <c r="BD186" s="5" t="str">
        <f t="shared" si="83"/>
        <v/>
      </c>
      <c r="BE186" s="5" t="str">
        <f t="shared" si="84"/>
        <v>--</v>
      </c>
      <c r="BF186" s="5" t="str">
        <f t="shared" si="85"/>
        <v/>
      </c>
      <c r="BG186" s="5" t="str">
        <f t="shared" si="86"/>
        <v/>
      </c>
      <c r="BH186" s="5" t="str">
        <f t="shared" si="87"/>
        <v>--</v>
      </c>
      <c r="BI186" s="5" t="str">
        <f t="shared" si="88"/>
        <v/>
      </c>
      <c r="BJ186" s="5" t="str">
        <f t="shared" si="89"/>
        <v/>
      </c>
    </row>
    <row r="187" spans="1:62" x14ac:dyDescent="0.2">
      <c r="A187" s="4" t="str">
        <f>F!A187</f>
        <v>Quintozeen</v>
      </c>
      <c r="B187" s="5" t="str">
        <f>IF(ISNUMBER(F!E187)=FALSE,"--",IF(F!E187=0,"--",F!E187))</f>
        <v>--</v>
      </c>
      <c r="C187" s="5" t="str">
        <f>IF(B187="--","",F!F187)</f>
        <v/>
      </c>
      <c r="D187" s="5" t="str">
        <f>IF(ISNUMBER(F!G187)=FALSE,"--",IF(F!G187=0,"--",F!G187))</f>
        <v>--</v>
      </c>
      <c r="E187" s="5" t="str">
        <f>IF(D187="--","",F!H187)</f>
        <v/>
      </c>
      <c r="F187" s="5" t="str">
        <f>IF(ISNUMBER(F!I187)=FALSE,"--",IF(F!I187=0,"--",F!I187))</f>
        <v>--</v>
      </c>
      <c r="G187" s="5" t="str">
        <f>IF(F187="--","",F!J187)</f>
        <v/>
      </c>
      <c r="H187" s="5" t="str">
        <f>IF(ISNUMBER(F!K187)=FALSE,"--",IF(F!K187=0,"--",F!K187))</f>
        <v>--</v>
      </c>
      <c r="I187" s="5" t="str">
        <f>IF(H187="--","",F!L187)</f>
        <v/>
      </c>
      <c r="J187" s="5" t="str">
        <f>IF(ISNUMBER(F!M187)=FALSE,"--",IF(F!M187=0,"--",F!M187))</f>
        <v>--</v>
      </c>
      <c r="K187" s="5" t="str">
        <f>IF(J187="--","",F!N187)</f>
        <v/>
      </c>
      <c r="L187" s="5" t="str">
        <f>IF(ISNUMBER(F!O187)=FALSE,"--",IF(F!O187=0,"--",F!O187))</f>
        <v>--</v>
      </c>
      <c r="M187" s="5" t="str">
        <f>IF(L187="--","",F!P187)</f>
        <v/>
      </c>
      <c r="P187" s="4" t="str">
        <f>IFERROR(IF(AND(VLOOKUP(F!B187,E!$B$1:$AK$300,17,FALSE)&lt;&gt;1000000000,VLOOKUP(F!B187,E!$B$1:$AK$300,18,FALSE)&lt;&gt;1000000000),"toetsen",IF(AND(VLOOKUP(F!B187,E!$B$1:$AK$300,17,FALSE)=1000000000,VLOOKUP(F!B187,E!$B$1:$AK$300,18,FALSE)&lt;&gt;1000000000),"toetsen alleen sgw",IF(AND(VLOOKUP(F!B187,E!$B$1:$AK$300,17,FALSE)&lt;&gt;1000000000,VLOOKUP(F!B187,E!$B$1:$AK$300,18,FALSE)=1000000000),"toetsen alleen vw","niet toetsen"))),"")</f>
        <v/>
      </c>
      <c r="R187" s="4" t="str">
        <f>F!BJ187</f>
        <v/>
      </c>
      <c r="S187" s="4" t="str">
        <f>IF($P187="toetsen",toetsen(F!$B187,R187),IF($P187="toetsen alleen sgw",toetsen_alleen_SGW(F!$B187,R187),IF($P187="toetsen alleen vw",toetsen_alleen_vw(F!$B187,R187),"")))</f>
        <v/>
      </c>
      <c r="T187" s="4" t="str">
        <f>F!BM187</f>
        <v/>
      </c>
      <c r="U187" s="4" t="str">
        <f>IF($P187="toetsen",toetsen(F!$B187,T187),IF($P187="toetsen alleen sgw",toetsen_alleen_SGW(F!$B187,T187),IF($P187="toetsen alleen vw",toetsen_alleen_vw(F!$B187,T187),"")))</f>
        <v/>
      </c>
      <c r="V187" s="4" t="str">
        <f>F!BP187</f>
        <v/>
      </c>
      <c r="W187" s="4" t="str">
        <f>IF($P187="toetsen",toetsen(F!$B187,V187),IF($P187="toetsen alleen sgw",toetsen_alleen_SGW(F!$B187,V187),IF($P187="toetsen alleen vw",toetsen_alleen_vw(F!$B187,V187),"")))</f>
        <v/>
      </c>
      <c r="X187" s="4" t="str">
        <f>F!BS187</f>
        <v/>
      </c>
      <c r="Y187" s="4" t="str">
        <f>IF($P187="toetsen",toetsen(F!$B187,X187),IF($P187="toetsen alleen sgw",toetsen_alleen_SGW(F!$B187,X187),IF($P187="toetsen alleen vw",toetsen_alleen_vw(F!$B187,X187),"")))</f>
        <v/>
      </c>
      <c r="Z187" s="4" t="str">
        <f>F!BV187</f>
        <v/>
      </c>
      <c r="AA187" s="4" t="str">
        <f>IF($P187="toetsen",toetsen(F!$B187,Z187),IF($P187="toetsen alleen sgw",toetsen_alleen_SGW(F!$B187,Z187),IF($P187="toetsen alleen vw",toetsen_alleen_vw(F!$B187,Z187),"")))</f>
        <v/>
      </c>
      <c r="AB187" s="4" t="str">
        <f>F!BY187</f>
        <v/>
      </c>
      <c r="AC187" s="4" t="str">
        <f>IF($P187="toetsen",toetsen(F!$B187,AB187),IF($P187="toetsen alleen sgw",toetsen_alleen_SGW(F!$B187,AB187),IF($P187="toetsen alleen vw",toetsen_alleen_vw(F!$B187,AB187),"")))</f>
        <v/>
      </c>
      <c r="AD187" s="5"/>
      <c r="AE187" s="5" t="str">
        <f t="shared" si="60"/>
        <v>--</v>
      </c>
      <c r="AF187" s="5" t="str">
        <f t="shared" si="61"/>
        <v/>
      </c>
      <c r="AG187" s="5" t="str">
        <f t="shared" si="62"/>
        <v>--</v>
      </c>
      <c r="AH187" s="5" t="str">
        <f t="shared" si="63"/>
        <v/>
      </c>
      <c r="AI187" s="5" t="str">
        <f t="shared" si="64"/>
        <v>--</v>
      </c>
      <c r="AJ187" s="5" t="str">
        <f t="shared" si="65"/>
        <v/>
      </c>
      <c r="AK187" s="5" t="str">
        <f t="shared" si="66"/>
        <v>--</v>
      </c>
      <c r="AL187" s="5" t="str">
        <f t="shared" si="67"/>
        <v/>
      </c>
      <c r="AM187" s="5" t="str">
        <f t="shared" si="68"/>
        <v>--</v>
      </c>
      <c r="AN187" s="5" t="str">
        <f t="shared" si="69"/>
        <v/>
      </c>
      <c r="AO187" s="5" t="str">
        <f t="shared" si="70"/>
        <v>--</v>
      </c>
      <c r="AP187" s="5" t="str">
        <f t="shared" si="71"/>
        <v/>
      </c>
      <c r="AS187" s="5" t="str">
        <f t="shared" si="72"/>
        <v>--</v>
      </c>
      <c r="AT187" s="5" t="str">
        <f t="shared" si="73"/>
        <v/>
      </c>
      <c r="AU187" s="5" t="str">
        <f t="shared" si="74"/>
        <v/>
      </c>
      <c r="AV187" s="5" t="str">
        <f t="shared" si="75"/>
        <v>--</v>
      </c>
      <c r="AW187" s="5" t="str">
        <f t="shared" si="76"/>
        <v/>
      </c>
      <c r="AX187" s="5" t="str">
        <f t="shared" si="77"/>
        <v/>
      </c>
      <c r="AY187" s="5" t="str">
        <f t="shared" si="78"/>
        <v>--</v>
      </c>
      <c r="AZ187" s="5" t="str">
        <f t="shared" si="79"/>
        <v/>
      </c>
      <c r="BA187" s="5" t="str">
        <f t="shared" si="80"/>
        <v/>
      </c>
      <c r="BB187" s="5" t="str">
        <f t="shared" si="81"/>
        <v>--</v>
      </c>
      <c r="BC187" s="5" t="str">
        <f t="shared" si="82"/>
        <v/>
      </c>
      <c r="BD187" s="5" t="str">
        <f t="shared" si="83"/>
        <v/>
      </c>
      <c r="BE187" s="5" t="str">
        <f t="shared" si="84"/>
        <v>--</v>
      </c>
      <c r="BF187" s="5" t="str">
        <f t="shared" si="85"/>
        <v/>
      </c>
      <c r="BG187" s="5" t="str">
        <f t="shared" si="86"/>
        <v/>
      </c>
      <c r="BH187" s="5" t="str">
        <f t="shared" si="87"/>
        <v>--</v>
      </c>
      <c r="BI187" s="5" t="str">
        <f t="shared" si="88"/>
        <v/>
      </c>
      <c r="BJ187" s="5" t="str">
        <f t="shared" si="89"/>
        <v/>
      </c>
    </row>
    <row r="188" spans="1:62" x14ac:dyDescent="0.2">
      <c r="A188" s="4" t="str">
        <f>F!A188</f>
        <v>Tecnazeen</v>
      </c>
      <c r="B188" s="5" t="str">
        <f>IF(ISNUMBER(F!E188)=FALSE,"--",IF(F!E188=0,"--",F!E188))</f>
        <v>--</v>
      </c>
      <c r="C188" s="5" t="str">
        <f>IF(B188="--","",F!F188)</f>
        <v/>
      </c>
      <c r="D188" s="5" t="str">
        <f>IF(ISNUMBER(F!G188)=FALSE,"--",IF(F!G188=0,"--",F!G188))</f>
        <v>--</v>
      </c>
      <c r="E188" s="5" t="str">
        <f>IF(D188="--","",F!H188)</f>
        <v/>
      </c>
      <c r="F188" s="5" t="str">
        <f>IF(ISNUMBER(F!I188)=FALSE,"--",IF(F!I188=0,"--",F!I188))</f>
        <v>--</v>
      </c>
      <c r="G188" s="5" t="str">
        <f>IF(F188="--","",F!J188)</f>
        <v/>
      </c>
      <c r="H188" s="5" t="str">
        <f>IF(ISNUMBER(F!K188)=FALSE,"--",IF(F!K188=0,"--",F!K188))</f>
        <v>--</v>
      </c>
      <c r="I188" s="5" t="str">
        <f>IF(H188="--","",F!L188)</f>
        <v/>
      </c>
      <c r="J188" s="5" t="str">
        <f>IF(ISNUMBER(F!M188)=FALSE,"--",IF(F!M188=0,"--",F!M188))</f>
        <v>--</v>
      </c>
      <c r="K188" s="5" t="str">
        <f>IF(J188="--","",F!N188)</f>
        <v/>
      </c>
      <c r="L188" s="5" t="str">
        <f>IF(ISNUMBER(F!O188)=FALSE,"--",IF(F!O188=0,"--",F!O188))</f>
        <v>--</v>
      </c>
      <c r="M188" s="5" t="str">
        <f>IF(L188="--","",F!P188)</f>
        <v/>
      </c>
      <c r="P188" s="4" t="str">
        <f>IFERROR(IF(AND(VLOOKUP(F!B188,E!$B$1:$AK$300,17,FALSE)&lt;&gt;1000000000,VLOOKUP(F!B188,E!$B$1:$AK$300,18,FALSE)&lt;&gt;1000000000),"toetsen",IF(AND(VLOOKUP(F!B188,E!$B$1:$AK$300,17,FALSE)=1000000000,VLOOKUP(F!B188,E!$B$1:$AK$300,18,FALSE)&lt;&gt;1000000000),"toetsen alleen sgw",IF(AND(VLOOKUP(F!B188,E!$B$1:$AK$300,17,FALSE)&lt;&gt;1000000000,VLOOKUP(F!B188,E!$B$1:$AK$300,18,FALSE)=1000000000),"toetsen alleen vw","niet toetsen"))),"")</f>
        <v/>
      </c>
      <c r="R188" s="4" t="str">
        <f>F!BJ188</f>
        <v/>
      </c>
      <c r="S188" s="4" t="str">
        <f>IF($P188="toetsen",toetsen(F!$B188,R188),IF($P188="toetsen alleen sgw",toetsen_alleen_SGW(F!$B188,R188),IF($P188="toetsen alleen vw",toetsen_alleen_vw(F!$B188,R188),"")))</f>
        <v/>
      </c>
      <c r="T188" s="4" t="str">
        <f>F!BM188</f>
        <v/>
      </c>
      <c r="U188" s="4" t="str">
        <f>IF($P188="toetsen",toetsen(F!$B188,T188),IF($P188="toetsen alleen sgw",toetsen_alleen_SGW(F!$B188,T188),IF($P188="toetsen alleen vw",toetsen_alleen_vw(F!$B188,T188),"")))</f>
        <v/>
      </c>
      <c r="V188" s="4" t="str">
        <f>F!BP188</f>
        <v/>
      </c>
      <c r="W188" s="4" t="str">
        <f>IF($P188="toetsen",toetsen(F!$B188,V188),IF($P188="toetsen alleen sgw",toetsen_alleen_SGW(F!$B188,V188),IF($P188="toetsen alleen vw",toetsen_alleen_vw(F!$B188,V188),"")))</f>
        <v/>
      </c>
      <c r="X188" s="4" t="str">
        <f>F!BS188</f>
        <v/>
      </c>
      <c r="Y188" s="4" t="str">
        <f>IF($P188="toetsen",toetsen(F!$B188,X188),IF($P188="toetsen alleen sgw",toetsen_alleen_SGW(F!$B188,X188),IF($P188="toetsen alleen vw",toetsen_alleen_vw(F!$B188,X188),"")))</f>
        <v/>
      </c>
      <c r="Z188" s="4" t="str">
        <f>F!BV188</f>
        <v/>
      </c>
      <c r="AA188" s="4" t="str">
        <f>IF($P188="toetsen",toetsen(F!$B188,Z188),IF($P188="toetsen alleen sgw",toetsen_alleen_SGW(F!$B188,Z188),IF($P188="toetsen alleen vw",toetsen_alleen_vw(F!$B188,Z188),"")))</f>
        <v/>
      </c>
      <c r="AB188" s="4" t="str">
        <f>F!BY188</f>
        <v/>
      </c>
      <c r="AC188" s="4" t="str">
        <f>IF($P188="toetsen",toetsen(F!$B188,AB188),IF($P188="toetsen alleen sgw",toetsen_alleen_SGW(F!$B188,AB188),IF($P188="toetsen alleen vw",toetsen_alleen_vw(F!$B188,AB188),"")))</f>
        <v/>
      </c>
      <c r="AD188" s="5"/>
      <c r="AE188" s="5" t="str">
        <f t="shared" si="60"/>
        <v>--</v>
      </c>
      <c r="AF188" s="5" t="str">
        <f t="shared" si="61"/>
        <v/>
      </c>
      <c r="AG188" s="5" t="str">
        <f t="shared" si="62"/>
        <v>--</v>
      </c>
      <c r="AH188" s="5" t="str">
        <f t="shared" si="63"/>
        <v/>
      </c>
      <c r="AI188" s="5" t="str">
        <f t="shared" si="64"/>
        <v>--</v>
      </c>
      <c r="AJ188" s="5" t="str">
        <f t="shared" si="65"/>
        <v/>
      </c>
      <c r="AK188" s="5" t="str">
        <f t="shared" si="66"/>
        <v>--</v>
      </c>
      <c r="AL188" s="5" t="str">
        <f t="shared" si="67"/>
        <v/>
      </c>
      <c r="AM188" s="5" t="str">
        <f t="shared" si="68"/>
        <v>--</v>
      </c>
      <c r="AN188" s="5" t="str">
        <f t="shared" si="69"/>
        <v/>
      </c>
      <c r="AO188" s="5" t="str">
        <f t="shared" si="70"/>
        <v>--</v>
      </c>
      <c r="AP188" s="5" t="str">
        <f t="shared" si="71"/>
        <v/>
      </c>
      <c r="AS188" s="5" t="str">
        <f t="shared" si="72"/>
        <v>--</v>
      </c>
      <c r="AT188" s="5" t="str">
        <f t="shared" si="73"/>
        <v/>
      </c>
      <c r="AU188" s="5" t="str">
        <f t="shared" si="74"/>
        <v/>
      </c>
      <c r="AV188" s="5" t="str">
        <f t="shared" si="75"/>
        <v>--</v>
      </c>
      <c r="AW188" s="5" t="str">
        <f t="shared" si="76"/>
        <v/>
      </c>
      <c r="AX188" s="5" t="str">
        <f t="shared" si="77"/>
        <v/>
      </c>
      <c r="AY188" s="5" t="str">
        <f t="shared" si="78"/>
        <v>--</v>
      </c>
      <c r="AZ188" s="5" t="str">
        <f t="shared" si="79"/>
        <v/>
      </c>
      <c r="BA188" s="5" t="str">
        <f t="shared" si="80"/>
        <v/>
      </c>
      <c r="BB188" s="5" t="str">
        <f t="shared" si="81"/>
        <v>--</v>
      </c>
      <c r="BC188" s="5" t="str">
        <f t="shared" si="82"/>
        <v/>
      </c>
      <c r="BD188" s="5" t="str">
        <f t="shared" si="83"/>
        <v/>
      </c>
      <c r="BE188" s="5" t="str">
        <f t="shared" si="84"/>
        <v>--</v>
      </c>
      <c r="BF188" s="5" t="str">
        <f t="shared" si="85"/>
        <v/>
      </c>
      <c r="BG188" s="5" t="str">
        <f t="shared" si="86"/>
        <v/>
      </c>
      <c r="BH188" s="5" t="str">
        <f t="shared" si="87"/>
        <v>--</v>
      </c>
      <c r="BI188" s="5" t="str">
        <f t="shared" si="88"/>
        <v/>
      </c>
      <c r="BJ188" s="5" t="str">
        <f t="shared" si="89"/>
        <v/>
      </c>
    </row>
    <row r="189" spans="1:62" x14ac:dyDescent="0.2">
      <c r="A189" s="4" t="str">
        <f>F!A189</f>
        <v>Triallaat</v>
      </c>
      <c r="B189" s="5" t="str">
        <f>IF(ISNUMBER(F!E189)=FALSE,"--",IF(F!E189=0,"--",F!E189))</f>
        <v>--</v>
      </c>
      <c r="C189" s="5" t="str">
        <f>IF(B189="--","",F!F189)</f>
        <v/>
      </c>
      <c r="D189" s="5" t="str">
        <f>IF(ISNUMBER(F!G189)=FALSE,"--",IF(F!G189=0,"--",F!G189))</f>
        <v>--</v>
      </c>
      <c r="E189" s="5" t="str">
        <f>IF(D189="--","",F!H189)</f>
        <v/>
      </c>
      <c r="F189" s="5" t="str">
        <f>IF(ISNUMBER(F!I189)=FALSE,"--",IF(F!I189=0,"--",F!I189))</f>
        <v>--</v>
      </c>
      <c r="G189" s="5" t="str">
        <f>IF(F189="--","",F!J189)</f>
        <v/>
      </c>
      <c r="H189" s="5" t="str">
        <f>IF(ISNUMBER(F!K189)=FALSE,"--",IF(F!K189=0,"--",F!K189))</f>
        <v>--</v>
      </c>
      <c r="I189" s="5" t="str">
        <f>IF(H189="--","",F!L189)</f>
        <v/>
      </c>
      <c r="J189" s="5" t="str">
        <f>IF(ISNUMBER(F!M189)=FALSE,"--",IF(F!M189=0,"--",F!M189))</f>
        <v>--</v>
      </c>
      <c r="K189" s="5" t="str">
        <f>IF(J189="--","",F!N189)</f>
        <v/>
      </c>
      <c r="L189" s="5" t="str">
        <f>IF(ISNUMBER(F!O189)=FALSE,"--",IF(F!O189=0,"--",F!O189))</f>
        <v>--</v>
      </c>
      <c r="M189" s="5" t="str">
        <f>IF(L189="--","",F!P189)</f>
        <v/>
      </c>
      <c r="P189" s="4" t="str">
        <f>IFERROR(IF(AND(VLOOKUP(F!B189,E!$B$1:$AK$300,17,FALSE)&lt;&gt;1000000000,VLOOKUP(F!B189,E!$B$1:$AK$300,18,FALSE)&lt;&gt;1000000000),"toetsen",IF(AND(VLOOKUP(F!B189,E!$B$1:$AK$300,17,FALSE)=1000000000,VLOOKUP(F!B189,E!$B$1:$AK$300,18,FALSE)&lt;&gt;1000000000),"toetsen alleen sgw",IF(AND(VLOOKUP(F!B189,E!$B$1:$AK$300,17,FALSE)&lt;&gt;1000000000,VLOOKUP(F!B189,E!$B$1:$AK$300,18,FALSE)=1000000000),"toetsen alleen vw","niet toetsen"))),"")</f>
        <v/>
      </c>
      <c r="R189" s="4" t="str">
        <f>F!BJ189</f>
        <v/>
      </c>
      <c r="S189" s="4" t="str">
        <f>IF($P189="toetsen",toetsen(F!$B189,R189),IF($P189="toetsen alleen sgw",toetsen_alleen_SGW(F!$B189,R189),IF($P189="toetsen alleen vw",toetsen_alleen_vw(F!$B189,R189),"")))</f>
        <v/>
      </c>
      <c r="T189" s="4" t="str">
        <f>F!BM189</f>
        <v/>
      </c>
      <c r="U189" s="4" t="str">
        <f>IF($P189="toetsen",toetsen(F!$B189,T189),IF($P189="toetsen alleen sgw",toetsen_alleen_SGW(F!$B189,T189),IF($P189="toetsen alleen vw",toetsen_alleen_vw(F!$B189,T189),"")))</f>
        <v/>
      </c>
      <c r="V189" s="4" t="str">
        <f>F!BP189</f>
        <v/>
      </c>
      <c r="W189" s="4" t="str">
        <f>IF($P189="toetsen",toetsen(F!$B189,V189),IF($P189="toetsen alleen sgw",toetsen_alleen_SGW(F!$B189,V189),IF($P189="toetsen alleen vw",toetsen_alleen_vw(F!$B189,V189),"")))</f>
        <v/>
      </c>
      <c r="X189" s="4" t="str">
        <f>F!BS189</f>
        <v/>
      </c>
      <c r="Y189" s="4" t="str">
        <f>IF($P189="toetsen",toetsen(F!$B189,X189),IF($P189="toetsen alleen sgw",toetsen_alleen_SGW(F!$B189,X189),IF($P189="toetsen alleen vw",toetsen_alleen_vw(F!$B189,X189),"")))</f>
        <v/>
      </c>
      <c r="Z189" s="4" t="str">
        <f>F!BV189</f>
        <v/>
      </c>
      <c r="AA189" s="4" t="str">
        <f>IF($P189="toetsen",toetsen(F!$B189,Z189),IF($P189="toetsen alleen sgw",toetsen_alleen_SGW(F!$B189,Z189),IF($P189="toetsen alleen vw",toetsen_alleen_vw(F!$B189,Z189),"")))</f>
        <v/>
      </c>
      <c r="AB189" s="4" t="str">
        <f>F!BY189</f>
        <v/>
      </c>
      <c r="AC189" s="4" t="str">
        <f>IF($P189="toetsen",toetsen(F!$B189,AB189),IF($P189="toetsen alleen sgw",toetsen_alleen_SGW(F!$B189,AB189),IF($P189="toetsen alleen vw",toetsen_alleen_vw(F!$B189,AB189),"")))</f>
        <v/>
      </c>
      <c r="AD189" s="5"/>
      <c r="AE189" s="5" t="str">
        <f t="shared" si="60"/>
        <v>--</v>
      </c>
      <c r="AF189" s="5" t="str">
        <f t="shared" si="61"/>
        <v/>
      </c>
      <c r="AG189" s="5" t="str">
        <f t="shared" si="62"/>
        <v>--</v>
      </c>
      <c r="AH189" s="5" t="str">
        <f t="shared" si="63"/>
        <v/>
      </c>
      <c r="AI189" s="5" t="str">
        <f t="shared" si="64"/>
        <v>--</v>
      </c>
      <c r="AJ189" s="5" t="str">
        <f t="shared" si="65"/>
        <v/>
      </c>
      <c r="AK189" s="5" t="str">
        <f t="shared" si="66"/>
        <v>--</v>
      </c>
      <c r="AL189" s="5" t="str">
        <f t="shared" si="67"/>
        <v/>
      </c>
      <c r="AM189" s="5" t="str">
        <f t="shared" si="68"/>
        <v>--</v>
      </c>
      <c r="AN189" s="5" t="str">
        <f t="shared" si="69"/>
        <v/>
      </c>
      <c r="AO189" s="5" t="str">
        <f t="shared" si="70"/>
        <v>--</v>
      </c>
      <c r="AP189" s="5" t="str">
        <f t="shared" si="71"/>
        <v/>
      </c>
      <c r="AS189" s="5" t="str">
        <f t="shared" si="72"/>
        <v>--</v>
      </c>
      <c r="AT189" s="5" t="str">
        <f t="shared" si="73"/>
        <v/>
      </c>
      <c r="AU189" s="5" t="str">
        <f t="shared" si="74"/>
        <v/>
      </c>
      <c r="AV189" s="5" t="str">
        <f t="shared" si="75"/>
        <v>--</v>
      </c>
      <c r="AW189" s="5" t="str">
        <f t="shared" si="76"/>
        <v/>
      </c>
      <c r="AX189" s="5" t="str">
        <f t="shared" si="77"/>
        <v/>
      </c>
      <c r="AY189" s="5" t="str">
        <f t="shared" si="78"/>
        <v>--</v>
      </c>
      <c r="AZ189" s="5" t="str">
        <f t="shared" si="79"/>
        <v/>
      </c>
      <c r="BA189" s="5" t="str">
        <f t="shared" si="80"/>
        <v/>
      </c>
      <c r="BB189" s="5" t="str">
        <f t="shared" si="81"/>
        <v>--</v>
      </c>
      <c r="BC189" s="5" t="str">
        <f t="shared" si="82"/>
        <v/>
      </c>
      <c r="BD189" s="5" t="str">
        <f t="shared" si="83"/>
        <v/>
      </c>
      <c r="BE189" s="5" t="str">
        <f t="shared" si="84"/>
        <v>--</v>
      </c>
      <c r="BF189" s="5" t="str">
        <f t="shared" si="85"/>
        <v/>
      </c>
      <c r="BG189" s="5" t="str">
        <f t="shared" si="86"/>
        <v/>
      </c>
      <c r="BH189" s="5" t="str">
        <f t="shared" si="87"/>
        <v>--</v>
      </c>
      <c r="BI189" s="5" t="str">
        <f t="shared" si="88"/>
        <v/>
      </c>
      <c r="BJ189" s="5" t="str">
        <f t="shared" si="89"/>
        <v/>
      </c>
    </row>
    <row r="190" spans="1:62" x14ac:dyDescent="0.2">
      <c r="A190" s="4" t="str">
        <f>F!A190</f>
        <v>p,p-Methoxychloor</v>
      </c>
      <c r="B190" s="5" t="str">
        <f>IF(ISNUMBER(F!E190)=FALSE,"--",IF(F!E190=0,"--",F!E190))</f>
        <v>--</v>
      </c>
      <c r="C190" s="5" t="str">
        <f>IF(B190="--","",F!F190)</f>
        <v/>
      </c>
      <c r="D190" s="5" t="str">
        <f>IF(ISNUMBER(F!G190)=FALSE,"--",IF(F!G190=0,"--",F!G190))</f>
        <v>--</v>
      </c>
      <c r="E190" s="5" t="str">
        <f>IF(D190="--","",F!H190)</f>
        <v/>
      </c>
      <c r="F190" s="5" t="str">
        <f>IF(ISNUMBER(F!I190)=FALSE,"--",IF(F!I190=0,"--",F!I190))</f>
        <v>--</v>
      </c>
      <c r="G190" s="5" t="str">
        <f>IF(F190="--","",F!J190)</f>
        <v/>
      </c>
      <c r="H190" s="5" t="str">
        <f>IF(ISNUMBER(F!K190)=FALSE,"--",IF(F!K190=0,"--",F!K190))</f>
        <v>--</v>
      </c>
      <c r="I190" s="5" t="str">
        <f>IF(H190="--","",F!L190)</f>
        <v/>
      </c>
      <c r="J190" s="5" t="str">
        <f>IF(ISNUMBER(F!M190)=FALSE,"--",IF(F!M190=0,"--",F!M190))</f>
        <v>--</v>
      </c>
      <c r="K190" s="5" t="str">
        <f>IF(J190="--","",F!N190)</f>
        <v/>
      </c>
      <c r="L190" s="5" t="str">
        <f>IF(ISNUMBER(F!O190)=FALSE,"--",IF(F!O190=0,"--",F!O190))</f>
        <v>--</v>
      </c>
      <c r="M190" s="5" t="str">
        <f>IF(L190="--","",F!P190)</f>
        <v/>
      </c>
      <c r="P190" s="4" t="str">
        <f>IFERROR(IF(AND(VLOOKUP(F!B190,E!$B$1:$AK$300,17,FALSE)&lt;&gt;1000000000,VLOOKUP(F!B190,E!$B$1:$AK$300,18,FALSE)&lt;&gt;1000000000),"toetsen",IF(AND(VLOOKUP(F!B190,E!$B$1:$AK$300,17,FALSE)=1000000000,VLOOKUP(F!B190,E!$B$1:$AK$300,18,FALSE)&lt;&gt;1000000000),"toetsen alleen sgw",IF(AND(VLOOKUP(F!B190,E!$B$1:$AK$300,17,FALSE)&lt;&gt;1000000000,VLOOKUP(F!B190,E!$B$1:$AK$300,18,FALSE)=1000000000),"toetsen alleen vw","niet toetsen"))),"")</f>
        <v/>
      </c>
      <c r="R190" s="4" t="str">
        <f>F!BJ190</f>
        <v/>
      </c>
      <c r="S190" s="4" t="str">
        <f>IF($P190="toetsen",toetsen(F!$B190,R190),IF($P190="toetsen alleen sgw",toetsen_alleen_SGW(F!$B190,R190),IF($P190="toetsen alleen vw",toetsen_alleen_vw(F!$B190,R190),"")))</f>
        <v/>
      </c>
      <c r="T190" s="4" t="str">
        <f>F!BM190</f>
        <v/>
      </c>
      <c r="U190" s="4" t="str">
        <f>IF($P190="toetsen",toetsen(F!$B190,T190),IF($P190="toetsen alleen sgw",toetsen_alleen_SGW(F!$B190,T190),IF($P190="toetsen alleen vw",toetsen_alleen_vw(F!$B190,T190),"")))</f>
        <v/>
      </c>
      <c r="V190" s="4" t="str">
        <f>F!BP190</f>
        <v/>
      </c>
      <c r="W190" s="4" t="str">
        <f>IF($P190="toetsen",toetsen(F!$B190,V190),IF($P190="toetsen alleen sgw",toetsen_alleen_SGW(F!$B190,V190),IF($P190="toetsen alleen vw",toetsen_alleen_vw(F!$B190,V190),"")))</f>
        <v/>
      </c>
      <c r="X190" s="4" t="str">
        <f>F!BS190</f>
        <v/>
      </c>
      <c r="Y190" s="4" t="str">
        <f>IF($P190="toetsen",toetsen(F!$B190,X190),IF($P190="toetsen alleen sgw",toetsen_alleen_SGW(F!$B190,X190),IF($P190="toetsen alleen vw",toetsen_alleen_vw(F!$B190,X190),"")))</f>
        <v/>
      </c>
      <c r="Z190" s="4" t="str">
        <f>F!BV190</f>
        <v/>
      </c>
      <c r="AA190" s="4" t="str">
        <f>IF($P190="toetsen",toetsen(F!$B190,Z190),IF($P190="toetsen alleen sgw",toetsen_alleen_SGW(F!$B190,Z190),IF($P190="toetsen alleen vw",toetsen_alleen_vw(F!$B190,Z190),"")))</f>
        <v/>
      </c>
      <c r="AB190" s="4" t="str">
        <f>F!BY190</f>
        <v/>
      </c>
      <c r="AC190" s="4" t="str">
        <f>IF($P190="toetsen",toetsen(F!$B190,AB190),IF($P190="toetsen alleen sgw",toetsen_alleen_SGW(F!$B190,AB190),IF($P190="toetsen alleen vw",toetsen_alleen_vw(F!$B190,AB190),"")))</f>
        <v/>
      </c>
      <c r="AD190" s="5"/>
      <c r="AE190" s="5" t="str">
        <f t="shared" si="60"/>
        <v>--</v>
      </c>
      <c r="AF190" s="5" t="str">
        <f t="shared" si="61"/>
        <v/>
      </c>
      <c r="AG190" s="5" t="str">
        <f t="shared" si="62"/>
        <v>--</v>
      </c>
      <c r="AH190" s="5" t="str">
        <f t="shared" si="63"/>
        <v/>
      </c>
      <c r="AI190" s="5" t="str">
        <f t="shared" si="64"/>
        <v>--</v>
      </c>
      <c r="AJ190" s="5" t="str">
        <f t="shared" si="65"/>
        <v/>
      </c>
      <c r="AK190" s="5" t="str">
        <f t="shared" si="66"/>
        <v>--</v>
      </c>
      <c r="AL190" s="5" t="str">
        <f t="shared" si="67"/>
        <v/>
      </c>
      <c r="AM190" s="5" t="str">
        <f t="shared" si="68"/>
        <v>--</v>
      </c>
      <c r="AN190" s="5" t="str">
        <f t="shared" si="69"/>
        <v/>
      </c>
      <c r="AO190" s="5" t="str">
        <f t="shared" si="70"/>
        <v>--</v>
      </c>
      <c r="AP190" s="5" t="str">
        <f t="shared" si="71"/>
        <v/>
      </c>
      <c r="AS190" s="5" t="str">
        <f t="shared" si="72"/>
        <v>--</v>
      </c>
      <c r="AT190" s="5" t="str">
        <f t="shared" si="73"/>
        <v/>
      </c>
      <c r="AU190" s="5" t="str">
        <f t="shared" si="74"/>
        <v/>
      </c>
      <c r="AV190" s="5" t="str">
        <f t="shared" si="75"/>
        <v>--</v>
      </c>
      <c r="AW190" s="5" t="str">
        <f t="shared" si="76"/>
        <v/>
      </c>
      <c r="AX190" s="5" t="str">
        <f t="shared" si="77"/>
        <v/>
      </c>
      <c r="AY190" s="5" t="str">
        <f t="shared" si="78"/>
        <v>--</v>
      </c>
      <c r="AZ190" s="5" t="str">
        <f t="shared" si="79"/>
        <v/>
      </c>
      <c r="BA190" s="5" t="str">
        <f t="shared" si="80"/>
        <v/>
      </c>
      <c r="BB190" s="5" t="str">
        <f t="shared" si="81"/>
        <v>--</v>
      </c>
      <c r="BC190" s="5" t="str">
        <f t="shared" si="82"/>
        <v/>
      </c>
      <c r="BD190" s="5" t="str">
        <f t="shared" si="83"/>
        <v/>
      </c>
      <c r="BE190" s="5" t="str">
        <f t="shared" si="84"/>
        <v>--</v>
      </c>
      <c r="BF190" s="5" t="str">
        <f t="shared" si="85"/>
        <v/>
      </c>
      <c r="BG190" s="5" t="str">
        <f t="shared" si="86"/>
        <v/>
      </c>
      <c r="BH190" s="5" t="str">
        <f t="shared" si="87"/>
        <v>--</v>
      </c>
      <c r="BI190" s="5" t="str">
        <f t="shared" si="88"/>
        <v/>
      </c>
      <c r="BJ190" s="5" t="str">
        <f t="shared" si="89"/>
        <v/>
      </c>
    </row>
    <row r="191" spans="1:62" x14ac:dyDescent="0.2">
      <c r="A191" s="4" t="str">
        <f>F!A191</f>
        <v>Azinfos-ethyl</v>
      </c>
      <c r="B191" s="5" t="str">
        <f>IF(ISNUMBER(F!E191)=FALSE,"--",IF(F!E191=0,"--",F!E191))</f>
        <v>--</v>
      </c>
      <c r="C191" s="5" t="str">
        <f>IF(B191="--","",F!F191)</f>
        <v/>
      </c>
      <c r="D191" s="5" t="str">
        <f>IF(ISNUMBER(F!G191)=FALSE,"--",IF(F!G191=0,"--",F!G191))</f>
        <v>--</v>
      </c>
      <c r="E191" s="5" t="str">
        <f>IF(D191="--","",F!H191)</f>
        <v/>
      </c>
      <c r="F191" s="5" t="str">
        <f>IF(ISNUMBER(F!I191)=FALSE,"--",IF(F!I191=0,"--",F!I191))</f>
        <v>--</v>
      </c>
      <c r="G191" s="5" t="str">
        <f>IF(F191="--","",F!J191)</f>
        <v/>
      </c>
      <c r="H191" s="5" t="str">
        <f>IF(ISNUMBER(F!K191)=FALSE,"--",IF(F!K191=0,"--",F!K191))</f>
        <v>--</v>
      </c>
      <c r="I191" s="5" t="str">
        <f>IF(H191="--","",F!L191)</f>
        <v/>
      </c>
      <c r="J191" s="5" t="str">
        <f>IF(ISNUMBER(F!M191)=FALSE,"--",IF(F!M191=0,"--",F!M191))</f>
        <v>--</v>
      </c>
      <c r="K191" s="5" t="str">
        <f>IF(J191="--","",F!N191)</f>
        <v/>
      </c>
      <c r="L191" s="5" t="str">
        <f>IF(ISNUMBER(F!O191)=FALSE,"--",IF(F!O191=0,"--",F!O191))</f>
        <v>--</v>
      </c>
      <c r="M191" s="5" t="str">
        <f>IF(L191="--","",F!P191)</f>
        <v/>
      </c>
      <c r="P191" s="4" t="str">
        <f>IFERROR(IF(AND(VLOOKUP(F!B191,E!$B$1:$AK$300,17,FALSE)&lt;&gt;1000000000,VLOOKUP(F!B191,E!$B$1:$AK$300,18,FALSE)&lt;&gt;1000000000),"toetsen",IF(AND(VLOOKUP(F!B191,E!$B$1:$AK$300,17,FALSE)=1000000000,VLOOKUP(F!B191,E!$B$1:$AK$300,18,FALSE)&lt;&gt;1000000000),"toetsen alleen sgw",IF(AND(VLOOKUP(F!B191,E!$B$1:$AK$300,17,FALSE)&lt;&gt;1000000000,VLOOKUP(F!B191,E!$B$1:$AK$300,18,FALSE)=1000000000),"toetsen alleen vw","niet toetsen"))),"")</f>
        <v/>
      </c>
      <c r="R191" s="4" t="str">
        <f>F!BJ191</f>
        <v/>
      </c>
      <c r="S191" s="4" t="str">
        <f>IF($P191="toetsen",toetsen(F!$B191,R191),IF($P191="toetsen alleen sgw",toetsen_alleen_SGW(F!$B191,R191),IF($P191="toetsen alleen vw",toetsen_alleen_vw(F!$B191,R191),"")))</f>
        <v/>
      </c>
      <c r="T191" s="4" t="str">
        <f>F!BM191</f>
        <v/>
      </c>
      <c r="U191" s="4" t="str">
        <f>IF($P191="toetsen",toetsen(F!$B191,T191),IF($P191="toetsen alleen sgw",toetsen_alleen_SGW(F!$B191,T191),IF($P191="toetsen alleen vw",toetsen_alleen_vw(F!$B191,T191),"")))</f>
        <v/>
      </c>
      <c r="V191" s="4" t="str">
        <f>F!BP191</f>
        <v/>
      </c>
      <c r="W191" s="4" t="str">
        <f>IF($P191="toetsen",toetsen(F!$B191,V191),IF($P191="toetsen alleen sgw",toetsen_alleen_SGW(F!$B191,V191),IF($P191="toetsen alleen vw",toetsen_alleen_vw(F!$B191,V191),"")))</f>
        <v/>
      </c>
      <c r="X191" s="4" t="str">
        <f>F!BS191</f>
        <v/>
      </c>
      <c r="Y191" s="4" t="str">
        <f>IF($P191="toetsen",toetsen(F!$B191,X191),IF($P191="toetsen alleen sgw",toetsen_alleen_SGW(F!$B191,X191),IF($P191="toetsen alleen vw",toetsen_alleen_vw(F!$B191,X191),"")))</f>
        <v/>
      </c>
      <c r="Z191" s="4" t="str">
        <f>F!BV191</f>
        <v/>
      </c>
      <c r="AA191" s="4" t="str">
        <f>IF($P191="toetsen",toetsen(F!$B191,Z191),IF($P191="toetsen alleen sgw",toetsen_alleen_SGW(F!$B191,Z191),IF($P191="toetsen alleen vw",toetsen_alleen_vw(F!$B191,Z191),"")))</f>
        <v/>
      </c>
      <c r="AB191" s="4" t="str">
        <f>F!BY191</f>
        <v/>
      </c>
      <c r="AC191" s="4" t="str">
        <f>IF($P191="toetsen",toetsen(F!$B191,AB191),IF($P191="toetsen alleen sgw",toetsen_alleen_SGW(F!$B191,AB191),IF($P191="toetsen alleen vw",toetsen_alleen_vw(F!$B191,AB191),"")))</f>
        <v/>
      </c>
      <c r="AD191" s="5"/>
      <c r="AE191" s="5" t="str">
        <f t="shared" si="60"/>
        <v>--</v>
      </c>
      <c r="AF191" s="5" t="str">
        <f t="shared" si="61"/>
        <v/>
      </c>
      <c r="AG191" s="5" t="str">
        <f t="shared" si="62"/>
        <v>--</v>
      </c>
      <c r="AH191" s="5" t="str">
        <f t="shared" si="63"/>
        <v/>
      </c>
      <c r="AI191" s="5" t="str">
        <f t="shared" si="64"/>
        <v>--</v>
      </c>
      <c r="AJ191" s="5" t="str">
        <f t="shared" si="65"/>
        <v/>
      </c>
      <c r="AK191" s="5" t="str">
        <f t="shared" si="66"/>
        <v>--</v>
      </c>
      <c r="AL191" s="5" t="str">
        <f t="shared" si="67"/>
        <v/>
      </c>
      <c r="AM191" s="5" t="str">
        <f t="shared" si="68"/>
        <v>--</v>
      </c>
      <c r="AN191" s="5" t="str">
        <f t="shared" si="69"/>
        <v/>
      </c>
      <c r="AO191" s="5" t="str">
        <f t="shared" si="70"/>
        <v>--</v>
      </c>
      <c r="AP191" s="5" t="str">
        <f t="shared" si="71"/>
        <v/>
      </c>
      <c r="AS191" s="5" t="str">
        <f t="shared" si="72"/>
        <v>--</v>
      </c>
      <c r="AT191" s="5" t="str">
        <f t="shared" si="73"/>
        <v/>
      </c>
      <c r="AU191" s="5" t="str">
        <f t="shared" si="74"/>
        <v/>
      </c>
      <c r="AV191" s="5" t="str">
        <f t="shared" si="75"/>
        <v>--</v>
      </c>
      <c r="AW191" s="5" t="str">
        <f t="shared" si="76"/>
        <v/>
      </c>
      <c r="AX191" s="5" t="str">
        <f t="shared" si="77"/>
        <v/>
      </c>
      <c r="AY191" s="5" t="str">
        <f t="shared" si="78"/>
        <v>--</v>
      </c>
      <c r="AZ191" s="5" t="str">
        <f t="shared" si="79"/>
        <v/>
      </c>
      <c r="BA191" s="5" t="str">
        <f t="shared" si="80"/>
        <v/>
      </c>
      <c r="BB191" s="5" t="str">
        <f t="shared" si="81"/>
        <v>--</v>
      </c>
      <c r="BC191" s="5" t="str">
        <f t="shared" si="82"/>
        <v/>
      </c>
      <c r="BD191" s="5" t="str">
        <f t="shared" si="83"/>
        <v/>
      </c>
      <c r="BE191" s="5" t="str">
        <f t="shared" si="84"/>
        <v>--</v>
      </c>
      <c r="BF191" s="5" t="str">
        <f t="shared" si="85"/>
        <v/>
      </c>
      <c r="BG191" s="5" t="str">
        <f t="shared" si="86"/>
        <v/>
      </c>
      <c r="BH191" s="5" t="str">
        <f t="shared" si="87"/>
        <v>--</v>
      </c>
      <c r="BI191" s="5" t="str">
        <f t="shared" si="88"/>
        <v/>
      </c>
      <c r="BJ191" s="5" t="str">
        <f t="shared" si="89"/>
        <v/>
      </c>
    </row>
    <row r="192" spans="1:62" x14ac:dyDescent="0.2">
      <c r="A192" s="4" t="str">
        <f>F!A192</f>
        <v>Azinfos-methyl</v>
      </c>
      <c r="B192" s="5" t="str">
        <f>IF(ISNUMBER(F!E192)=FALSE,"--",IF(F!E192=0,"--",F!E192))</f>
        <v>--</v>
      </c>
      <c r="C192" s="5" t="str">
        <f>IF(B192="--","",F!F192)</f>
        <v/>
      </c>
      <c r="D192" s="5" t="str">
        <f>IF(ISNUMBER(F!G192)=FALSE,"--",IF(F!G192=0,"--",F!G192))</f>
        <v>--</v>
      </c>
      <c r="E192" s="5" t="str">
        <f>IF(D192="--","",F!H192)</f>
        <v/>
      </c>
      <c r="F192" s="5" t="str">
        <f>IF(ISNUMBER(F!I192)=FALSE,"--",IF(F!I192=0,"--",F!I192))</f>
        <v>--</v>
      </c>
      <c r="G192" s="5" t="str">
        <f>IF(F192="--","",F!J192)</f>
        <v/>
      </c>
      <c r="H192" s="5" t="str">
        <f>IF(ISNUMBER(F!K192)=FALSE,"--",IF(F!K192=0,"--",F!K192))</f>
        <v>--</v>
      </c>
      <c r="I192" s="5" t="str">
        <f>IF(H192="--","",F!L192)</f>
        <v/>
      </c>
      <c r="J192" s="5" t="str">
        <f>IF(ISNUMBER(F!M192)=FALSE,"--",IF(F!M192=0,"--",F!M192))</f>
        <v>--</v>
      </c>
      <c r="K192" s="5" t="str">
        <f>IF(J192="--","",F!N192)</f>
        <v/>
      </c>
      <c r="L192" s="5" t="str">
        <f>IF(ISNUMBER(F!O192)=FALSE,"--",IF(F!O192=0,"--",F!O192))</f>
        <v>--</v>
      </c>
      <c r="M192" s="5" t="str">
        <f>IF(L192="--","",F!P192)</f>
        <v/>
      </c>
      <c r="P192" s="4" t="str">
        <f>IFERROR(IF(AND(VLOOKUP(F!B192,E!$B$1:$AK$300,17,FALSE)&lt;&gt;1000000000,VLOOKUP(F!B192,E!$B$1:$AK$300,18,FALSE)&lt;&gt;1000000000),"toetsen",IF(AND(VLOOKUP(F!B192,E!$B$1:$AK$300,17,FALSE)=1000000000,VLOOKUP(F!B192,E!$B$1:$AK$300,18,FALSE)&lt;&gt;1000000000),"toetsen alleen sgw",IF(AND(VLOOKUP(F!B192,E!$B$1:$AK$300,17,FALSE)&lt;&gt;1000000000,VLOOKUP(F!B192,E!$B$1:$AK$300,18,FALSE)=1000000000),"toetsen alleen vw","niet toetsen"))),"")</f>
        <v>niet toetsen</v>
      </c>
      <c r="R192" s="4" t="str">
        <f>F!BJ192</f>
        <v/>
      </c>
      <c r="S192" s="4" t="str">
        <f>IF($P192="toetsen",toetsen(F!$B192,R192),IF($P192="toetsen alleen sgw",toetsen_alleen_SGW(F!$B192,R192),IF($P192="toetsen alleen vw",toetsen_alleen_vw(F!$B192,R192),"")))</f>
        <v/>
      </c>
      <c r="T192" s="4" t="str">
        <f>F!BM192</f>
        <v/>
      </c>
      <c r="U192" s="4" t="str">
        <f>IF($P192="toetsen",toetsen(F!$B192,T192),IF($P192="toetsen alleen sgw",toetsen_alleen_SGW(F!$B192,T192),IF($P192="toetsen alleen vw",toetsen_alleen_vw(F!$B192,T192),"")))</f>
        <v/>
      </c>
      <c r="V192" s="4" t="str">
        <f>F!BP192</f>
        <v/>
      </c>
      <c r="W192" s="4" t="str">
        <f>IF($P192="toetsen",toetsen(F!$B192,V192),IF($P192="toetsen alleen sgw",toetsen_alleen_SGW(F!$B192,V192),IF($P192="toetsen alleen vw",toetsen_alleen_vw(F!$B192,V192),"")))</f>
        <v/>
      </c>
      <c r="X192" s="4" t="str">
        <f>F!BS192</f>
        <v/>
      </c>
      <c r="Y192" s="4" t="str">
        <f>IF($P192="toetsen",toetsen(F!$B192,X192),IF($P192="toetsen alleen sgw",toetsen_alleen_SGW(F!$B192,X192),IF($P192="toetsen alleen vw",toetsen_alleen_vw(F!$B192,X192),"")))</f>
        <v/>
      </c>
      <c r="Z192" s="4" t="str">
        <f>F!BV192</f>
        <v/>
      </c>
      <c r="AA192" s="4" t="str">
        <f>IF($P192="toetsen",toetsen(F!$B192,Z192),IF($P192="toetsen alleen sgw",toetsen_alleen_SGW(F!$B192,Z192),IF($P192="toetsen alleen vw",toetsen_alleen_vw(F!$B192,Z192),"")))</f>
        <v/>
      </c>
      <c r="AB192" s="4" t="str">
        <f>F!BY192</f>
        <v/>
      </c>
      <c r="AC192" s="4" t="str">
        <f>IF($P192="toetsen",toetsen(F!$B192,AB192),IF($P192="toetsen alleen sgw",toetsen_alleen_SGW(F!$B192,AB192),IF($P192="toetsen alleen vw",toetsen_alleen_vw(F!$B192,AB192),"")))</f>
        <v/>
      </c>
      <c r="AD192" s="5"/>
      <c r="AE192" s="5" t="str">
        <f t="shared" si="60"/>
        <v>--</v>
      </c>
      <c r="AF192" s="5" t="str">
        <f t="shared" si="61"/>
        <v/>
      </c>
      <c r="AG192" s="5" t="str">
        <f t="shared" si="62"/>
        <v>--</v>
      </c>
      <c r="AH192" s="5" t="str">
        <f t="shared" si="63"/>
        <v/>
      </c>
      <c r="AI192" s="5" t="str">
        <f t="shared" si="64"/>
        <v>--</v>
      </c>
      <c r="AJ192" s="5" t="str">
        <f t="shared" si="65"/>
        <v/>
      </c>
      <c r="AK192" s="5" t="str">
        <f t="shared" si="66"/>
        <v>--</v>
      </c>
      <c r="AL192" s="5" t="str">
        <f t="shared" si="67"/>
        <v/>
      </c>
      <c r="AM192" s="5" t="str">
        <f t="shared" si="68"/>
        <v>--</v>
      </c>
      <c r="AN192" s="5" t="str">
        <f t="shared" si="69"/>
        <v/>
      </c>
      <c r="AO192" s="5" t="str">
        <f t="shared" si="70"/>
        <v>--</v>
      </c>
      <c r="AP192" s="5" t="str">
        <f t="shared" si="71"/>
        <v/>
      </c>
      <c r="AS192" s="5" t="str">
        <f t="shared" si="72"/>
        <v>--</v>
      </c>
      <c r="AT192" s="5" t="str">
        <f t="shared" si="73"/>
        <v/>
      </c>
      <c r="AU192" s="5" t="str">
        <f t="shared" si="74"/>
        <v/>
      </c>
      <c r="AV192" s="5" t="str">
        <f t="shared" si="75"/>
        <v>--</v>
      </c>
      <c r="AW192" s="5" t="str">
        <f t="shared" si="76"/>
        <v/>
      </c>
      <c r="AX192" s="5" t="str">
        <f t="shared" si="77"/>
        <v/>
      </c>
      <c r="AY192" s="5" t="str">
        <f t="shared" si="78"/>
        <v>--</v>
      </c>
      <c r="AZ192" s="5" t="str">
        <f t="shared" si="79"/>
        <v/>
      </c>
      <c r="BA192" s="5" t="str">
        <f t="shared" si="80"/>
        <v/>
      </c>
      <c r="BB192" s="5" t="str">
        <f t="shared" si="81"/>
        <v>--</v>
      </c>
      <c r="BC192" s="5" t="str">
        <f t="shared" si="82"/>
        <v/>
      </c>
      <c r="BD192" s="5" t="str">
        <f t="shared" si="83"/>
        <v/>
      </c>
      <c r="BE192" s="5" t="str">
        <f t="shared" si="84"/>
        <v>--</v>
      </c>
      <c r="BF192" s="5" t="str">
        <f t="shared" si="85"/>
        <v/>
      </c>
      <c r="BG192" s="5" t="str">
        <f t="shared" si="86"/>
        <v/>
      </c>
      <c r="BH192" s="5" t="str">
        <f t="shared" si="87"/>
        <v>--</v>
      </c>
      <c r="BI192" s="5" t="str">
        <f t="shared" si="88"/>
        <v/>
      </c>
      <c r="BJ192" s="5" t="str">
        <f t="shared" si="89"/>
        <v/>
      </c>
    </row>
    <row r="193" spans="1:62" x14ac:dyDescent="0.2">
      <c r="A193" s="4" t="str">
        <f>F!A193</f>
        <v>Carbofenothion</v>
      </c>
      <c r="B193" s="5" t="str">
        <f>IF(ISNUMBER(F!E193)=FALSE,"--",IF(F!E193=0,"--",F!E193))</f>
        <v>--</v>
      </c>
      <c r="C193" s="5" t="str">
        <f>IF(B193="--","",F!F193)</f>
        <v/>
      </c>
      <c r="D193" s="5" t="str">
        <f>IF(ISNUMBER(F!G193)=FALSE,"--",IF(F!G193=0,"--",F!G193))</f>
        <v>--</v>
      </c>
      <c r="E193" s="5" t="str">
        <f>IF(D193="--","",F!H193)</f>
        <v/>
      </c>
      <c r="F193" s="5" t="str">
        <f>IF(ISNUMBER(F!I193)=FALSE,"--",IF(F!I193=0,"--",F!I193))</f>
        <v>--</v>
      </c>
      <c r="G193" s="5" t="str">
        <f>IF(F193="--","",F!J193)</f>
        <v/>
      </c>
      <c r="H193" s="5" t="str">
        <f>IF(ISNUMBER(F!K193)=FALSE,"--",IF(F!K193=0,"--",F!K193))</f>
        <v>--</v>
      </c>
      <c r="I193" s="5" t="str">
        <f>IF(H193="--","",F!L193)</f>
        <v/>
      </c>
      <c r="J193" s="5" t="str">
        <f>IF(ISNUMBER(F!M193)=FALSE,"--",IF(F!M193=0,"--",F!M193))</f>
        <v>--</v>
      </c>
      <c r="K193" s="5" t="str">
        <f>IF(J193="--","",F!N193)</f>
        <v/>
      </c>
      <c r="L193" s="5" t="str">
        <f>IF(ISNUMBER(F!O193)=FALSE,"--",IF(F!O193=0,"--",F!O193))</f>
        <v>--</v>
      </c>
      <c r="M193" s="5" t="str">
        <f>IF(L193="--","",F!P193)</f>
        <v/>
      </c>
      <c r="P193" s="4" t="str">
        <f>IFERROR(IF(AND(VLOOKUP(F!B193,E!$B$1:$AK$300,17,FALSE)&lt;&gt;1000000000,VLOOKUP(F!B193,E!$B$1:$AK$300,18,FALSE)&lt;&gt;1000000000),"toetsen",IF(AND(VLOOKUP(F!B193,E!$B$1:$AK$300,17,FALSE)=1000000000,VLOOKUP(F!B193,E!$B$1:$AK$300,18,FALSE)&lt;&gt;1000000000),"toetsen alleen sgw",IF(AND(VLOOKUP(F!B193,E!$B$1:$AK$300,17,FALSE)&lt;&gt;1000000000,VLOOKUP(F!B193,E!$B$1:$AK$300,18,FALSE)=1000000000),"toetsen alleen vw","niet toetsen"))),"")</f>
        <v/>
      </c>
      <c r="R193" s="4" t="str">
        <f>F!BJ193</f>
        <v/>
      </c>
      <c r="S193" s="4" t="str">
        <f>IF($P193="toetsen",toetsen(F!$B193,R193),IF($P193="toetsen alleen sgw",toetsen_alleen_SGW(F!$B193,R193),IF($P193="toetsen alleen vw",toetsen_alleen_vw(F!$B193,R193),"")))</f>
        <v/>
      </c>
      <c r="T193" s="4" t="str">
        <f>F!BM193</f>
        <v/>
      </c>
      <c r="U193" s="4" t="str">
        <f>IF($P193="toetsen",toetsen(F!$B193,T193),IF($P193="toetsen alleen sgw",toetsen_alleen_SGW(F!$B193,T193),IF($P193="toetsen alleen vw",toetsen_alleen_vw(F!$B193,T193),"")))</f>
        <v/>
      </c>
      <c r="V193" s="4" t="str">
        <f>F!BP193</f>
        <v/>
      </c>
      <c r="W193" s="4" t="str">
        <f>IF($P193="toetsen",toetsen(F!$B193,V193),IF($P193="toetsen alleen sgw",toetsen_alleen_SGW(F!$B193,V193),IF($P193="toetsen alleen vw",toetsen_alleen_vw(F!$B193,V193),"")))</f>
        <v/>
      </c>
      <c r="X193" s="4" t="str">
        <f>F!BS193</f>
        <v/>
      </c>
      <c r="Y193" s="4" t="str">
        <f>IF($P193="toetsen",toetsen(F!$B193,X193),IF($P193="toetsen alleen sgw",toetsen_alleen_SGW(F!$B193,X193),IF($P193="toetsen alleen vw",toetsen_alleen_vw(F!$B193,X193),"")))</f>
        <v/>
      </c>
      <c r="Z193" s="4" t="str">
        <f>F!BV193</f>
        <v/>
      </c>
      <c r="AA193" s="4" t="str">
        <f>IF($P193="toetsen",toetsen(F!$B193,Z193),IF($P193="toetsen alleen sgw",toetsen_alleen_SGW(F!$B193,Z193),IF($P193="toetsen alleen vw",toetsen_alleen_vw(F!$B193,Z193),"")))</f>
        <v/>
      </c>
      <c r="AB193" s="4" t="str">
        <f>F!BY193</f>
        <v/>
      </c>
      <c r="AC193" s="4" t="str">
        <f>IF($P193="toetsen",toetsen(F!$B193,AB193),IF($P193="toetsen alleen sgw",toetsen_alleen_SGW(F!$B193,AB193),IF($P193="toetsen alleen vw",toetsen_alleen_vw(F!$B193,AB193),"")))</f>
        <v/>
      </c>
      <c r="AD193" s="5"/>
      <c r="AE193" s="5" t="str">
        <f t="shared" si="60"/>
        <v>--</v>
      </c>
      <c r="AF193" s="5" t="str">
        <f t="shared" si="61"/>
        <v/>
      </c>
      <c r="AG193" s="5" t="str">
        <f t="shared" si="62"/>
        <v>--</v>
      </c>
      <c r="AH193" s="5" t="str">
        <f t="shared" si="63"/>
        <v/>
      </c>
      <c r="AI193" s="5" t="str">
        <f t="shared" si="64"/>
        <v>--</v>
      </c>
      <c r="AJ193" s="5" t="str">
        <f t="shared" si="65"/>
        <v/>
      </c>
      <c r="AK193" s="5" t="str">
        <f t="shared" si="66"/>
        <v>--</v>
      </c>
      <c r="AL193" s="5" t="str">
        <f t="shared" si="67"/>
        <v/>
      </c>
      <c r="AM193" s="5" t="str">
        <f t="shared" si="68"/>
        <v>--</v>
      </c>
      <c r="AN193" s="5" t="str">
        <f t="shared" si="69"/>
        <v/>
      </c>
      <c r="AO193" s="5" t="str">
        <f t="shared" si="70"/>
        <v>--</v>
      </c>
      <c r="AP193" s="5" t="str">
        <f t="shared" si="71"/>
        <v/>
      </c>
      <c r="AS193" s="5" t="str">
        <f t="shared" si="72"/>
        <v>--</v>
      </c>
      <c r="AT193" s="5" t="str">
        <f t="shared" si="73"/>
        <v/>
      </c>
      <c r="AU193" s="5" t="str">
        <f t="shared" si="74"/>
        <v/>
      </c>
      <c r="AV193" s="5" t="str">
        <f t="shared" si="75"/>
        <v>--</v>
      </c>
      <c r="AW193" s="5" t="str">
        <f t="shared" si="76"/>
        <v/>
      </c>
      <c r="AX193" s="5" t="str">
        <f t="shared" si="77"/>
        <v/>
      </c>
      <c r="AY193" s="5" t="str">
        <f t="shared" si="78"/>
        <v>--</v>
      </c>
      <c r="AZ193" s="5" t="str">
        <f t="shared" si="79"/>
        <v/>
      </c>
      <c r="BA193" s="5" t="str">
        <f t="shared" si="80"/>
        <v/>
      </c>
      <c r="BB193" s="5" t="str">
        <f t="shared" si="81"/>
        <v>--</v>
      </c>
      <c r="BC193" s="5" t="str">
        <f t="shared" si="82"/>
        <v/>
      </c>
      <c r="BD193" s="5" t="str">
        <f t="shared" si="83"/>
        <v/>
      </c>
      <c r="BE193" s="5" t="str">
        <f t="shared" si="84"/>
        <v>--</v>
      </c>
      <c r="BF193" s="5" t="str">
        <f t="shared" si="85"/>
        <v/>
      </c>
      <c r="BG193" s="5" t="str">
        <f t="shared" si="86"/>
        <v/>
      </c>
      <c r="BH193" s="5" t="str">
        <f t="shared" si="87"/>
        <v>--</v>
      </c>
      <c r="BI193" s="5" t="str">
        <f t="shared" si="88"/>
        <v/>
      </c>
      <c r="BJ193" s="5" t="str">
        <f t="shared" si="89"/>
        <v/>
      </c>
    </row>
    <row r="194" spans="1:62" x14ac:dyDescent="0.2">
      <c r="A194" s="4" t="str">
        <f>F!A194</f>
        <v>Chloorfenvinfos A</v>
      </c>
      <c r="B194" s="5" t="str">
        <f>IF(ISNUMBER(F!E194)=FALSE,"--",IF(F!E194=0,"--",F!E194))</f>
        <v>--</v>
      </c>
      <c r="C194" s="5" t="str">
        <f>IF(B194="--","",F!F194)</f>
        <v/>
      </c>
      <c r="D194" s="5" t="str">
        <f>IF(ISNUMBER(F!G194)=FALSE,"--",IF(F!G194=0,"--",F!G194))</f>
        <v>--</v>
      </c>
      <c r="E194" s="5" t="str">
        <f>IF(D194="--","",F!H194)</f>
        <v/>
      </c>
      <c r="F194" s="5" t="str">
        <f>IF(ISNUMBER(F!I194)=FALSE,"--",IF(F!I194=0,"--",F!I194))</f>
        <v>--</v>
      </c>
      <c r="G194" s="5" t="str">
        <f>IF(F194="--","",F!J194)</f>
        <v/>
      </c>
      <c r="H194" s="5" t="str">
        <f>IF(ISNUMBER(F!K194)=FALSE,"--",IF(F!K194=0,"--",F!K194))</f>
        <v>--</v>
      </c>
      <c r="I194" s="5" t="str">
        <f>IF(H194="--","",F!L194)</f>
        <v/>
      </c>
      <c r="J194" s="5" t="str">
        <f>IF(ISNUMBER(F!M194)=FALSE,"--",IF(F!M194=0,"--",F!M194))</f>
        <v>--</v>
      </c>
      <c r="K194" s="5" t="str">
        <f>IF(J194="--","",F!N194)</f>
        <v/>
      </c>
      <c r="L194" s="5" t="str">
        <f>IF(ISNUMBER(F!O194)=FALSE,"--",IF(F!O194=0,"--",F!O194))</f>
        <v>--</v>
      </c>
      <c r="M194" s="5" t="str">
        <f>IF(L194="--","",F!P194)</f>
        <v/>
      </c>
      <c r="P194" s="4" t="str">
        <f>IFERROR(IF(AND(VLOOKUP(F!B194,E!$B$1:$AK$300,17,FALSE)&lt;&gt;1000000000,VLOOKUP(F!B194,E!$B$1:$AK$300,18,FALSE)&lt;&gt;1000000000),"toetsen",IF(AND(VLOOKUP(F!B194,E!$B$1:$AK$300,17,FALSE)=1000000000,VLOOKUP(F!B194,E!$B$1:$AK$300,18,FALSE)&lt;&gt;1000000000),"toetsen alleen sgw",IF(AND(VLOOKUP(F!B194,E!$B$1:$AK$300,17,FALSE)&lt;&gt;1000000000,VLOOKUP(F!B194,E!$B$1:$AK$300,18,FALSE)=1000000000),"toetsen alleen vw","niet toetsen"))),"")</f>
        <v/>
      </c>
      <c r="R194" s="4" t="str">
        <f>F!BJ194</f>
        <v/>
      </c>
      <c r="S194" s="4" t="str">
        <f>IF($P194="toetsen",toetsen(F!$B194,R194),IF($P194="toetsen alleen sgw",toetsen_alleen_SGW(F!$B194,R194),IF($P194="toetsen alleen vw",toetsen_alleen_vw(F!$B194,R194),"")))</f>
        <v/>
      </c>
      <c r="T194" s="4" t="str">
        <f>F!BM194</f>
        <v/>
      </c>
      <c r="U194" s="4" t="str">
        <f>IF($P194="toetsen",toetsen(F!$B194,T194),IF($P194="toetsen alleen sgw",toetsen_alleen_SGW(F!$B194,T194),IF($P194="toetsen alleen vw",toetsen_alleen_vw(F!$B194,T194),"")))</f>
        <v/>
      </c>
      <c r="V194" s="4" t="str">
        <f>F!BP194</f>
        <v/>
      </c>
      <c r="W194" s="4" t="str">
        <f>IF($P194="toetsen",toetsen(F!$B194,V194),IF($P194="toetsen alleen sgw",toetsen_alleen_SGW(F!$B194,V194),IF($P194="toetsen alleen vw",toetsen_alleen_vw(F!$B194,V194),"")))</f>
        <v/>
      </c>
      <c r="X194" s="4" t="str">
        <f>F!BS194</f>
        <v/>
      </c>
      <c r="Y194" s="4" t="str">
        <f>IF($P194="toetsen",toetsen(F!$B194,X194),IF($P194="toetsen alleen sgw",toetsen_alleen_SGW(F!$B194,X194),IF($P194="toetsen alleen vw",toetsen_alleen_vw(F!$B194,X194),"")))</f>
        <v/>
      </c>
      <c r="Z194" s="4" t="str">
        <f>F!BV194</f>
        <v/>
      </c>
      <c r="AA194" s="4" t="str">
        <f>IF($P194="toetsen",toetsen(F!$B194,Z194),IF($P194="toetsen alleen sgw",toetsen_alleen_SGW(F!$B194,Z194),IF($P194="toetsen alleen vw",toetsen_alleen_vw(F!$B194,Z194),"")))</f>
        <v/>
      </c>
      <c r="AB194" s="4" t="str">
        <f>F!BY194</f>
        <v/>
      </c>
      <c r="AC194" s="4" t="str">
        <f>IF($P194="toetsen",toetsen(F!$B194,AB194),IF($P194="toetsen alleen sgw",toetsen_alleen_SGW(F!$B194,AB194),IF($P194="toetsen alleen vw",toetsen_alleen_vw(F!$B194,AB194),"")))</f>
        <v/>
      </c>
      <c r="AD194" s="5"/>
      <c r="AE194" s="5" t="str">
        <f t="shared" si="60"/>
        <v>--</v>
      </c>
      <c r="AF194" s="5" t="str">
        <f t="shared" si="61"/>
        <v/>
      </c>
      <c r="AG194" s="5" t="str">
        <f t="shared" si="62"/>
        <v>--</v>
      </c>
      <c r="AH194" s="5" t="str">
        <f t="shared" si="63"/>
        <v/>
      </c>
      <c r="AI194" s="5" t="str">
        <f t="shared" si="64"/>
        <v>--</v>
      </c>
      <c r="AJ194" s="5" t="str">
        <f t="shared" si="65"/>
        <v/>
      </c>
      <c r="AK194" s="5" t="str">
        <f t="shared" si="66"/>
        <v>--</v>
      </c>
      <c r="AL194" s="5" t="str">
        <f t="shared" si="67"/>
        <v/>
      </c>
      <c r="AM194" s="5" t="str">
        <f t="shared" si="68"/>
        <v>--</v>
      </c>
      <c r="AN194" s="5" t="str">
        <f t="shared" si="69"/>
        <v/>
      </c>
      <c r="AO194" s="5" t="str">
        <f t="shared" si="70"/>
        <v>--</v>
      </c>
      <c r="AP194" s="5" t="str">
        <f t="shared" si="71"/>
        <v/>
      </c>
      <c r="AS194" s="5" t="str">
        <f t="shared" si="72"/>
        <v>--</v>
      </c>
      <c r="AT194" s="5" t="str">
        <f t="shared" si="73"/>
        <v/>
      </c>
      <c r="AU194" s="5" t="str">
        <f t="shared" si="74"/>
        <v/>
      </c>
      <c r="AV194" s="5" t="str">
        <f t="shared" si="75"/>
        <v>--</v>
      </c>
      <c r="AW194" s="5" t="str">
        <f t="shared" si="76"/>
        <v/>
      </c>
      <c r="AX194" s="5" t="str">
        <f t="shared" si="77"/>
        <v/>
      </c>
      <c r="AY194" s="5" t="str">
        <f t="shared" si="78"/>
        <v>--</v>
      </c>
      <c r="AZ194" s="5" t="str">
        <f t="shared" si="79"/>
        <v/>
      </c>
      <c r="BA194" s="5" t="str">
        <f t="shared" si="80"/>
        <v/>
      </c>
      <c r="BB194" s="5" t="str">
        <f t="shared" si="81"/>
        <v>--</v>
      </c>
      <c r="BC194" s="5" t="str">
        <f t="shared" si="82"/>
        <v/>
      </c>
      <c r="BD194" s="5" t="str">
        <f t="shared" si="83"/>
        <v/>
      </c>
      <c r="BE194" s="5" t="str">
        <f t="shared" si="84"/>
        <v>--</v>
      </c>
      <c r="BF194" s="5" t="str">
        <f t="shared" si="85"/>
        <v/>
      </c>
      <c r="BG194" s="5" t="str">
        <f t="shared" si="86"/>
        <v/>
      </c>
      <c r="BH194" s="5" t="str">
        <f t="shared" si="87"/>
        <v>--</v>
      </c>
      <c r="BI194" s="5" t="str">
        <f t="shared" si="88"/>
        <v/>
      </c>
      <c r="BJ194" s="5" t="str">
        <f t="shared" si="89"/>
        <v/>
      </c>
    </row>
    <row r="195" spans="1:62" x14ac:dyDescent="0.2">
      <c r="A195" s="4" t="str">
        <f>F!A195</f>
        <v>Chloorfenvinfos B</v>
      </c>
      <c r="B195" s="5" t="str">
        <f>IF(ISNUMBER(F!E195)=FALSE,"--",IF(F!E195=0,"--",F!E195))</f>
        <v>--</v>
      </c>
      <c r="C195" s="5" t="str">
        <f>IF(B195="--","",F!F195)</f>
        <v/>
      </c>
      <c r="D195" s="5" t="str">
        <f>IF(ISNUMBER(F!G195)=FALSE,"--",IF(F!G195=0,"--",F!G195))</f>
        <v>--</v>
      </c>
      <c r="E195" s="5" t="str">
        <f>IF(D195="--","",F!H195)</f>
        <v/>
      </c>
      <c r="F195" s="5" t="str">
        <f>IF(ISNUMBER(F!I195)=FALSE,"--",IF(F!I195=0,"--",F!I195))</f>
        <v>--</v>
      </c>
      <c r="G195" s="5" t="str">
        <f>IF(F195="--","",F!J195)</f>
        <v/>
      </c>
      <c r="H195" s="5" t="str">
        <f>IF(ISNUMBER(F!K195)=FALSE,"--",IF(F!K195=0,"--",F!K195))</f>
        <v>--</v>
      </c>
      <c r="I195" s="5" t="str">
        <f>IF(H195="--","",F!L195)</f>
        <v/>
      </c>
      <c r="J195" s="5" t="str">
        <f>IF(ISNUMBER(F!M195)=FALSE,"--",IF(F!M195=0,"--",F!M195))</f>
        <v>--</v>
      </c>
      <c r="K195" s="5" t="str">
        <f>IF(J195="--","",F!N195)</f>
        <v/>
      </c>
      <c r="L195" s="5" t="str">
        <f>IF(ISNUMBER(F!O195)=FALSE,"--",IF(F!O195=0,"--",F!O195))</f>
        <v>--</v>
      </c>
      <c r="M195" s="5" t="str">
        <f>IF(L195="--","",F!P195)</f>
        <v/>
      </c>
      <c r="P195" s="4" t="str">
        <f>IFERROR(IF(AND(VLOOKUP(F!B195,E!$B$1:$AK$300,17,FALSE)&lt;&gt;1000000000,VLOOKUP(F!B195,E!$B$1:$AK$300,18,FALSE)&lt;&gt;1000000000),"toetsen",IF(AND(VLOOKUP(F!B195,E!$B$1:$AK$300,17,FALSE)=1000000000,VLOOKUP(F!B195,E!$B$1:$AK$300,18,FALSE)&lt;&gt;1000000000),"toetsen alleen sgw",IF(AND(VLOOKUP(F!B195,E!$B$1:$AK$300,17,FALSE)&lt;&gt;1000000000,VLOOKUP(F!B195,E!$B$1:$AK$300,18,FALSE)=1000000000),"toetsen alleen vw","niet toetsen"))),"")</f>
        <v/>
      </c>
      <c r="R195" s="4" t="str">
        <f>F!BJ195</f>
        <v/>
      </c>
      <c r="S195" s="4" t="str">
        <f>IF($P195="toetsen",toetsen(F!$B195,R195),IF($P195="toetsen alleen sgw",toetsen_alleen_SGW(F!$B195,R195),IF($P195="toetsen alleen vw",toetsen_alleen_vw(F!$B195,R195),"")))</f>
        <v/>
      </c>
      <c r="T195" s="4" t="str">
        <f>F!BM195</f>
        <v/>
      </c>
      <c r="U195" s="4" t="str">
        <f>IF($P195="toetsen",toetsen(F!$B195,T195),IF($P195="toetsen alleen sgw",toetsen_alleen_SGW(F!$B195,T195),IF($P195="toetsen alleen vw",toetsen_alleen_vw(F!$B195,T195),"")))</f>
        <v/>
      </c>
      <c r="V195" s="4" t="str">
        <f>F!BP195</f>
        <v/>
      </c>
      <c r="W195" s="4" t="str">
        <f>IF($P195="toetsen",toetsen(F!$B195,V195),IF($P195="toetsen alleen sgw",toetsen_alleen_SGW(F!$B195,V195),IF($P195="toetsen alleen vw",toetsen_alleen_vw(F!$B195,V195),"")))</f>
        <v/>
      </c>
      <c r="X195" s="4" t="str">
        <f>F!BS195</f>
        <v/>
      </c>
      <c r="Y195" s="4" t="str">
        <f>IF($P195="toetsen",toetsen(F!$B195,X195),IF($P195="toetsen alleen sgw",toetsen_alleen_SGW(F!$B195,X195),IF($P195="toetsen alleen vw",toetsen_alleen_vw(F!$B195,X195),"")))</f>
        <v/>
      </c>
      <c r="Z195" s="4" t="str">
        <f>F!BV195</f>
        <v/>
      </c>
      <c r="AA195" s="4" t="str">
        <f>IF($P195="toetsen",toetsen(F!$B195,Z195),IF($P195="toetsen alleen sgw",toetsen_alleen_SGW(F!$B195,Z195),IF($P195="toetsen alleen vw",toetsen_alleen_vw(F!$B195,Z195),"")))</f>
        <v/>
      </c>
      <c r="AB195" s="4" t="str">
        <f>F!BY195</f>
        <v/>
      </c>
      <c r="AC195" s="4" t="str">
        <f>IF($P195="toetsen",toetsen(F!$B195,AB195),IF($P195="toetsen alleen sgw",toetsen_alleen_SGW(F!$B195,AB195),IF($P195="toetsen alleen vw",toetsen_alleen_vw(F!$B195,AB195),"")))</f>
        <v/>
      </c>
      <c r="AD195" s="5"/>
      <c r="AE195" s="5" t="str">
        <f t="shared" si="60"/>
        <v>--</v>
      </c>
      <c r="AF195" s="5" t="str">
        <f t="shared" si="61"/>
        <v/>
      </c>
      <c r="AG195" s="5" t="str">
        <f t="shared" si="62"/>
        <v>--</v>
      </c>
      <c r="AH195" s="5" t="str">
        <f t="shared" si="63"/>
        <v/>
      </c>
      <c r="AI195" s="5" t="str">
        <f t="shared" si="64"/>
        <v>--</v>
      </c>
      <c r="AJ195" s="5" t="str">
        <f t="shared" si="65"/>
        <v/>
      </c>
      <c r="AK195" s="5" t="str">
        <f t="shared" si="66"/>
        <v>--</v>
      </c>
      <c r="AL195" s="5" t="str">
        <f t="shared" si="67"/>
        <v/>
      </c>
      <c r="AM195" s="5" t="str">
        <f t="shared" si="68"/>
        <v>--</v>
      </c>
      <c r="AN195" s="5" t="str">
        <f t="shared" si="69"/>
        <v/>
      </c>
      <c r="AO195" s="5" t="str">
        <f t="shared" si="70"/>
        <v>--</v>
      </c>
      <c r="AP195" s="5" t="str">
        <f t="shared" si="71"/>
        <v/>
      </c>
      <c r="AS195" s="5" t="str">
        <f t="shared" si="72"/>
        <v>--</v>
      </c>
      <c r="AT195" s="5" t="str">
        <f t="shared" si="73"/>
        <v/>
      </c>
      <c r="AU195" s="5" t="str">
        <f t="shared" si="74"/>
        <v/>
      </c>
      <c r="AV195" s="5" t="str">
        <f t="shared" si="75"/>
        <v>--</v>
      </c>
      <c r="AW195" s="5" t="str">
        <f t="shared" si="76"/>
        <v/>
      </c>
      <c r="AX195" s="5" t="str">
        <f t="shared" si="77"/>
        <v/>
      </c>
      <c r="AY195" s="5" t="str">
        <f t="shared" si="78"/>
        <v>--</v>
      </c>
      <c r="AZ195" s="5" t="str">
        <f t="shared" si="79"/>
        <v/>
      </c>
      <c r="BA195" s="5" t="str">
        <f t="shared" si="80"/>
        <v/>
      </c>
      <c r="BB195" s="5" t="str">
        <f t="shared" si="81"/>
        <v>--</v>
      </c>
      <c r="BC195" s="5" t="str">
        <f t="shared" si="82"/>
        <v/>
      </c>
      <c r="BD195" s="5" t="str">
        <f t="shared" si="83"/>
        <v/>
      </c>
      <c r="BE195" s="5" t="str">
        <f t="shared" si="84"/>
        <v>--</v>
      </c>
      <c r="BF195" s="5" t="str">
        <f t="shared" si="85"/>
        <v/>
      </c>
      <c r="BG195" s="5" t="str">
        <f t="shared" si="86"/>
        <v/>
      </c>
      <c r="BH195" s="5" t="str">
        <f t="shared" si="87"/>
        <v>--</v>
      </c>
      <c r="BI195" s="5" t="str">
        <f t="shared" si="88"/>
        <v/>
      </c>
      <c r="BJ195" s="5" t="str">
        <f t="shared" si="89"/>
        <v/>
      </c>
    </row>
    <row r="196" spans="1:62" x14ac:dyDescent="0.2">
      <c r="A196" s="4" t="str">
        <f>F!A196</f>
        <v>Chlorfenvinfos (som)</v>
      </c>
      <c r="B196" s="5" t="str">
        <f>IF(ISNUMBER(F!E196)=FALSE,"--",IF(F!E196=0,"--",F!E196))</f>
        <v>--</v>
      </c>
      <c r="C196" s="5" t="str">
        <f>IF(B196="--","",F!F196)</f>
        <v/>
      </c>
      <c r="D196" s="5" t="str">
        <f>IF(ISNUMBER(F!G196)=FALSE,"--",IF(F!G196=0,"--",F!G196))</f>
        <v>--</v>
      </c>
      <c r="E196" s="5" t="str">
        <f>IF(D196="--","",F!H196)</f>
        <v/>
      </c>
      <c r="F196" s="5" t="str">
        <f>IF(ISNUMBER(F!I196)=FALSE,"--",IF(F!I196=0,"--",F!I196))</f>
        <v>--</v>
      </c>
      <c r="G196" s="5" t="str">
        <f>IF(F196="--","",F!J196)</f>
        <v/>
      </c>
      <c r="H196" s="5" t="str">
        <f>IF(ISNUMBER(F!K196)=FALSE,"--",IF(F!K196=0,"--",F!K196))</f>
        <v>--</v>
      </c>
      <c r="I196" s="5" t="str">
        <f>IF(H196="--","",F!L196)</f>
        <v/>
      </c>
      <c r="J196" s="5" t="str">
        <f>IF(ISNUMBER(F!M196)=FALSE,"--",IF(F!M196=0,"--",F!M196))</f>
        <v>--</v>
      </c>
      <c r="K196" s="5" t="str">
        <f>IF(J196="--","",F!N196)</f>
        <v/>
      </c>
      <c r="L196" s="5" t="str">
        <f>IF(ISNUMBER(F!O196)=FALSE,"--",IF(F!O196=0,"--",F!O196))</f>
        <v>--</v>
      </c>
      <c r="M196" s="5" t="str">
        <f>IF(L196="--","",F!P196)</f>
        <v/>
      </c>
      <c r="P196" s="4" t="str">
        <f>IFERROR(IF(AND(VLOOKUP(F!B196,E!$B$1:$AK$300,17,FALSE)&lt;&gt;1000000000,VLOOKUP(F!B196,E!$B$1:$AK$300,18,FALSE)&lt;&gt;1000000000),"toetsen",IF(AND(VLOOKUP(F!B196,E!$B$1:$AK$300,17,FALSE)=1000000000,VLOOKUP(F!B196,E!$B$1:$AK$300,18,FALSE)&lt;&gt;1000000000),"toetsen alleen sgw",IF(AND(VLOOKUP(F!B196,E!$B$1:$AK$300,17,FALSE)&lt;&gt;1000000000,VLOOKUP(F!B196,E!$B$1:$AK$300,18,FALSE)=1000000000),"toetsen alleen vw","niet toetsen"))),"")</f>
        <v/>
      </c>
      <c r="R196" s="4" t="str">
        <f>F!BJ196</f>
        <v/>
      </c>
      <c r="S196" s="4" t="str">
        <f>IF($P196="toetsen",toetsen(F!$B196,R196),IF($P196="toetsen alleen sgw",toetsen_alleen_SGW(F!$B196,R196),IF($P196="toetsen alleen vw",toetsen_alleen_vw(F!$B196,R196),"")))</f>
        <v/>
      </c>
      <c r="T196" s="4" t="str">
        <f>F!BM196</f>
        <v/>
      </c>
      <c r="U196" s="4" t="str">
        <f>IF($P196="toetsen",toetsen(F!$B196,T196),IF($P196="toetsen alleen sgw",toetsen_alleen_SGW(F!$B196,T196),IF($P196="toetsen alleen vw",toetsen_alleen_vw(F!$B196,T196),"")))</f>
        <v/>
      </c>
      <c r="V196" s="4" t="str">
        <f>F!BP196</f>
        <v/>
      </c>
      <c r="W196" s="4" t="str">
        <f>IF($P196="toetsen",toetsen(F!$B196,V196),IF($P196="toetsen alleen sgw",toetsen_alleen_SGW(F!$B196,V196),IF($P196="toetsen alleen vw",toetsen_alleen_vw(F!$B196,V196),"")))</f>
        <v/>
      </c>
      <c r="X196" s="4" t="str">
        <f>F!BS196</f>
        <v/>
      </c>
      <c r="Y196" s="4" t="str">
        <f>IF($P196="toetsen",toetsen(F!$B196,X196),IF($P196="toetsen alleen sgw",toetsen_alleen_SGW(F!$B196,X196),IF($P196="toetsen alleen vw",toetsen_alleen_vw(F!$B196,X196),"")))</f>
        <v/>
      </c>
      <c r="Z196" s="4" t="str">
        <f>F!BV196</f>
        <v/>
      </c>
      <c r="AA196" s="4" t="str">
        <f>IF($P196="toetsen",toetsen(F!$B196,Z196),IF($P196="toetsen alleen sgw",toetsen_alleen_SGW(F!$B196,Z196),IF($P196="toetsen alleen vw",toetsen_alleen_vw(F!$B196,Z196),"")))</f>
        <v/>
      </c>
      <c r="AB196" s="4" t="str">
        <f>F!BY196</f>
        <v/>
      </c>
      <c r="AC196" s="4" t="str">
        <f>IF($P196="toetsen",toetsen(F!$B196,AB196),IF($P196="toetsen alleen sgw",toetsen_alleen_SGW(F!$B196,AB196),IF($P196="toetsen alleen vw",toetsen_alleen_vw(F!$B196,AB196),"")))</f>
        <v/>
      </c>
      <c r="AD196" s="5"/>
      <c r="AE196" s="5" t="str">
        <f t="shared" si="60"/>
        <v>--</v>
      </c>
      <c r="AF196" s="5" t="str">
        <f t="shared" si="61"/>
        <v/>
      </c>
      <c r="AG196" s="5" t="str">
        <f t="shared" si="62"/>
        <v>--</v>
      </c>
      <c r="AH196" s="5" t="str">
        <f t="shared" si="63"/>
        <v/>
      </c>
      <c r="AI196" s="5" t="str">
        <f t="shared" si="64"/>
        <v>--</v>
      </c>
      <c r="AJ196" s="5" t="str">
        <f t="shared" si="65"/>
        <v/>
      </c>
      <c r="AK196" s="5" t="str">
        <f t="shared" si="66"/>
        <v>--</v>
      </c>
      <c r="AL196" s="5" t="str">
        <f t="shared" si="67"/>
        <v/>
      </c>
      <c r="AM196" s="5" t="str">
        <f t="shared" si="68"/>
        <v>--</v>
      </c>
      <c r="AN196" s="5" t="str">
        <f t="shared" si="69"/>
        <v/>
      </c>
      <c r="AO196" s="5" t="str">
        <f t="shared" si="70"/>
        <v>--</v>
      </c>
      <c r="AP196" s="5" t="str">
        <f t="shared" si="71"/>
        <v/>
      </c>
      <c r="AS196" s="5" t="str">
        <f t="shared" si="72"/>
        <v>--</v>
      </c>
      <c r="AT196" s="5" t="str">
        <f t="shared" si="73"/>
        <v/>
      </c>
      <c r="AU196" s="5" t="str">
        <f t="shared" si="74"/>
        <v/>
      </c>
      <c r="AV196" s="5" t="str">
        <f t="shared" si="75"/>
        <v>--</v>
      </c>
      <c r="AW196" s="5" t="str">
        <f t="shared" si="76"/>
        <v/>
      </c>
      <c r="AX196" s="5" t="str">
        <f t="shared" si="77"/>
        <v/>
      </c>
      <c r="AY196" s="5" t="str">
        <f t="shared" si="78"/>
        <v>--</v>
      </c>
      <c r="AZ196" s="5" t="str">
        <f t="shared" si="79"/>
        <v/>
      </c>
      <c r="BA196" s="5" t="str">
        <f t="shared" si="80"/>
        <v/>
      </c>
      <c r="BB196" s="5" t="str">
        <f t="shared" si="81"/>
        <v>--</v>
      </c>
      <c r="BC196" s="5" t="str">
        <f t="shared" si="82"/>
        <v/>
      </c>
      <c r="BD196" s="5" t="str">
        <f t="shared" si="83"/>
        <v/>
      </c>
      <c r="BE196" s="5" t="str">
        <f t="shared" si="84"/>
        <v>--</v>
      </c>
      <c r="BF196" s="5" t="str">
        <f t="shared" si="85"/>
        <v/>
      </c>
      <c r="BG196" s="5" t="str">
        <f t="shared" si="86"/>
        <v/>
      </c>
      <c r="BH196" s="5" t="str">
        <f t="shared" si="87"/>
        <v>--</v>
      </c>
      <c r="BI196" s="5" t="str">
        <f t="shared" si="88"/>
        <v/>
      </c>
      <c r="BJ196" s="5" t="str">
        <f t="shared" si="89"/>
        <v/>
      </c>
    </row>
    <row r="197" spans="1:62" x14ac:dyDescent="0.2">
      <c r="A197" s="4" t="str">
        <f>F!A197</f>
        <v>Chloorpyrifos-ethyl</v>
      </c>
      <c r="B197" s="5" t="str">
        <f>IF(ISNUMBER(F!E197)=FALSE,"--",IF(F!E197=0,"--",F!E197))</f>
        <v>--</v>
      </c>
      <c r="C197" s="5" t="str">
        <f>IF(B197="--","",F!F197)</f>
        <v/>
      </c>
      <c r="D197" s="5" t="str">
        <f>IF(ISNUMBER(F!G197)=FALSE,"--",IF(F!G197=0,"--",F!G197))</f>
        <v>--</v>
      </c>
      <c r="E197" s="5" t="str">
        <f>IF(D197="--","",F!H197)</f>
        <v/>
      </c>
      <c r="F197" s="5" t="str">
        <f>IF(ISNUMBER(F!I197)=FALSE,"--",IF(F!I197=0,"--",F!I197))</f>
        <v>--</v>
      </c>
      <c r="G197" s="5" t="str">
        <f>IF(F197="--","",F!J197)</f>
        <v/>
      </c>
      <c r="H197" s="5" t="str">
        <f>IF(ISNUMBER(F!K197)=FALSE,"--",IF(F!K197=0,"--",F!K197))</f>
        <v>--</v>
      </c>
      <c r="I197" s="5" t="str">
        <f>IF(H197="--","",F!L197)</f>
        <v/>
      </c>
      <c r="J197" s="5" t="str">
        <f>IF(ISNUMBER(F!M197)=FALSE,"--",IF(F!M197=0,"--",F!M197))</f>
        <v>--</v>
      </c>
      <c r="K197" s="5" t="str">
        <f>IF(J197="--","",F!N197)</f>
        <v/>
      </c>
      <c r="L197" s="5" t="str">
        <f>IF(ISNUMBER(F!O197)=FALSE,"--",IF(F!O197=0,"--",F!O197))</f>
        <v>--</v>
      </c>
      <c r="M197" s="5" t="str">
        <f>IF(L197="--","",F!P197)</f>
        <v/>
      </c>
      <c r="P197" s="4" t="str">
        <f>IFERROR(IF(AND(VLOOKUP(F!B197,E!$B$1:$AK$300,17,FALSE)&lt;&gt;1000000000,VLOOKUP(F!B197,E!$B$1:$AK$300,18,FALSE)&lt;&gt;1000000000),"toetsen",IF(AND(VLOOKUP(F!B197,E!$B$1:$AK$300,17,FALSE)=1000000000,VLOOKUP(F!B197,E!$B$1:$AK$300,18,FALSE)&lt;&gt;1000000000),"toetsen alleen sgw",IF(AND(VLOOKUP(F!B197,E!$B$1:$AK$300,17,FALSE)&lt;&gt;1000000000,VLOOKUP(F!B197,E!$B$1:$AK$300,18,FALSE)=1000000000),"toetsen alleen vw","niet toetsen"))),"")</f>
        <v/>
      </c>
      <c r="R197" s="4" t="str">
        <f>F!BJ197</f>
        <v/>
      </c>
      <c r="S197" s="4" t="str">
        <f>IF($P197="toetsen",toetsen(F!$B197,R197),IF($P197="toetsen alleen sgw",toetsen_alleen_SGW(F!$B197,R197),IF($P197="toetsen alleen vw",toetsen_alleen_vw(F!$B197,R197),"")))</f>
        <v/>
      </c>
      <c r="T197" s="4" t="str">
        <f>F!BM197</f>
        <v/>
      </c>
      <c r="U197" s="4" t="str">
        <f>IF($P197="toetsen",toetsen(F!$B197,T197),IF($P197="toetsen alleen sgw",toetsen_alleen_SGW(F!$B197,T197),IF($P197="toetsen alleen vw",toetsen_alleen_vw(F!$B197,T197),"")))</f>
        <v/>
      </c>
      <c r="V197" s="4" t="str">
        <f>F!BP197</f>
        <v/>
      </c>
      <c r="W197" s="4" t="str">
        <f>IF($P197="toetsen",toetsen(F!$B197,V197),IF($P197="toetsen alleen sgw",toetsen_alleen_SGW(F!$B197,V197),IF($P197="toetsen alleen vw",toetsen_alleen_vw(F!$B197,V197),"")))</f>
        <v/>
      </c>
      <c r="X197" s="4" t="str">
        <f>F!BS197</f>
        <v/>
      </c>
      <c r="Y197" s="4" t="str">
        <f>IF($P197="toetsen",toetsen(F!$B197,X197),IF($P197="toetsen alleen sgw",toetsen_alleen_SGW(F!$B197,X197),IF($P197="toetsen alleen vw",toetsen_alleen_vw(F!$B197,X197),"")))</f>
        <v/>
      </c>
      <c r="Z197" s="4" t="str">
        <f>F!BV197</f>
        <v/>
      </c>
      <c r="AA197" s="4" t="str">
        <f>IF($P197="toetsen",toetsen(F!$B197,Z197),IF($P197="toetsen alleen sgw",toetsen_alleen_SGW(F!$B197,Z197),IF($P197="toetsen alleen vw",toetsen_alleen_vw(F!$B197,Z197),"")))</f>
        <v/>
      </c>
      <c r="AB197" s="4" t="str">
        <f>F!BY197</f>
        <v/>
      </c>
      <c r="AC197" s="4" t="str">
        <f>IF($P197="toetsen",toetsen(F!$B197,AB197),IF($P197="toetsen alleen sgw",toetsen_alleen_SGW(F!$B197,AB197),IF($P197="toetsen alleen vw",toetsen_alleen_vw(F!$B197,AB197),"")))</f>
        <v/>
      </c>
      <c r="AD197" s="5"/>
      <c r="AE197" s="5" t="str">
        <f t="shared" si="60"/>
        <v>--</v>
      </c>
      <c r="AF197" s="5" t="str">
        <f t="shared" si="61"/>
        <v/>
      </c>
      <c r="AG197" s="5" t="str">
        <f t="shared" si="62"/>
        <v>--</v>
      </c>
      <c r="AH197" s="5" t="str">
        <f t="shared" si="63"/>
        <v/>
      </c>
      <c r="AI197" s="5" t="str">
        <f t="shared" si="64"/>
        <v>--</v>
      </c>
      <c r="AJ197" s="5" t="str">
        <f t="shared" si="65"/>
        <v/>
      </c>
      <c r="AK197" s="5" t="str">
        <f t="shared" si="66"/>
        <v>--</v>
      </c>
      <c r="AL197" s="5" t="str">
        <f t="shared" si="67"/>
        <v/>
      </c>
      <c r="AM197" s="5" t="str">
        <f t="shared" si="68"/>
        <v>--</v>
      </c>
      <c r="AN197" s="5" t="str">
        <f t="shared" si="69"/>
        <v/>
      </c>
      <c r="AO197" s="5" t="str">
        <f t="shared" si="70"/>
        <v>--</v>
      </c>
      <c r="AP197" s="5" t="str">
        <f t="shared" si="71"/>
        <v/>
      </c>
      <c r="AS197" s="5" t="str">
        <f t="shared" si="72"/>
        <v>--</v>
      </c>
      <c r="AT197" s="5" t="str">
        <f t="shared" si="73"/>
        <v/>
      </c>
      <c r="AU197" s="5" t="str">
        <f t="shared" si="74"/>
        <v/>
      </c>
      <c r="AV197" s="5" t="str">
        <f t="shared" si="75"/>
        <v>--</v>
      </c>
      <c r="AW197" s="5" t="str">
        <f t="shared" si="76"/>
        <v/>
      </c>
      <c r="AX197" s="5" t="str">
        <f t="shared" si="77"/>
        <v/>
      </c>
      <c r="AY197" s="5" t="str">
        <f t="shared" si="78"/>
        <v>--</v>
      </c>
      <c r="AZ197" s="5" t="str">
        <f t="shared" si="79"/>
        <v/>
      </c>
      <c r="BA197" s="5" t="str">
        <f t="shared" si="80"/>
        <v/>
      </c>
      <c r="BB197" s="5" t="str">
        <f t="shared" si="81"/>
        <v>--</v>
      </c>
      <c r="BC197" s="5" t="str">
        <f t="shared" si="82"/>
        <v/>
      </c>
      <c r="BD197" s="5" t="str">
        <f t="shared" si="83"/>
        <v/>
      </c>
      <c r="BE197" s="5" t="str">
        <f t="shared" si="84"/>
        <v>--</v>
      </c>
      <c r="BF197" s="5" t="str">
        <f t="shared" si="85"/>
        <v/>
      </c>
      <c r="BG197" s="5" t="str">
        <f t="shared" si="86"/>
        <v/>
      </c>
      <c r="BH197" s="5" t="str">
        <f t="shared" si="87"/>
        <v>--</v>
      </c>
      <c r="BI197" s="5" t="str">
        <f t="shared" si="88"/>
        <v/>
      </c>
      <c r="BJ197" s="5" t="str">
        <f t="shared" si="89"/>
        <v/>
      </c>
    </row>
    <row r="198" spans="1:62" x14ac:dyDescent="0.2">
      <c r="A198" s="4" t="str">
        <f>F!A198</f>
        <v>Chloorpyrifos-methyl</v>
      </c>
      <c r="B198" s="5" t="str">
        <f>IF(ISNUMBER(F!E198)=FALSE,"--",IF(F!E198=0,"--",F!E198))</f>
        <v>--</v>
      </c>
      <c r="C198" s="5" t="str">
        <f>IF(B198="--","",F!F198)</f>
        <v/>
      </c>
      <c r="D198" s="5" t="str">
        <f>IF(ISNUMBER(F!G198)=FALSE,"--",IF(F!G198=0,"--",F!G198))</f>
        <v>--</v>
      </c>
      <c r="E198" s="5" t="str">
        <f>IF(D198="--","",F!H198)</f>
        <v/>
      </c>
      <c r="F198" s="5" t="str">
        <f>IF(ISNUMBER(F!I198)=FALSE,"--",IF(F!I198=0,"--",F!I198))</f>
        <v>--</v>
      </c>
      <c r="G198" s="5" t="str">
        <f>IF(F198="--","",F!J198)</f>
        <v/>
      </c>
      <c r="H198" s="5" t="str">
        <f>IF(ISNUMBER(F!K198)=FALSE,"--",IF(F!K198=0,"--",F!K198))</f>
        <v>--</v>
      </c>
      <c r="I198" s="5" t="str">
        <f>IF(H198="--","",F!L198)</f>
        <v/>
      </c>
      <c r="J198" s="5" t="str">
        <f>IF(ISNUMBER(F!M198)=FALSE,"--",IF(F!M198=0,"--",F!M198))</f>
        <v>--</v>
      </c>
      <c r="K198" s="5" t="str">
        <f>IF(J198="--","",F!N198)</f>
        <v/>
      </c>
      <c r="L198" s="5" t="str">
        <f>IF(ISNUMBER(F!O198)=FALSE,"--",IF(F!O198=0,"--",F!O198))</f>
        <v>--</v>
      </c>
      <c r="M198" s="5" t="str">
        <f>IF(L198="--","",F!P198)</f>
        <v/>
      </c>
      <c r="P198" s="4" t="str">
        <f>IFERROR(IF(AND(VLOOKUP(F!B198,E!$B$1:$AK$300,17,FALSE)&lt;&gt;1000000000,VLOOKUP(F!B198,E!$B$1:$AK$300,18,FALSE)&lt;&gt;1000000000),"toetsen",IF(AND(VLOOKUP(F!B198,E!$B$1:$AK$300,17,FALSE)=1000000000,VLOOKUP(F!B198,E!$B$1:$AK$300,18,FALSE)&lt;&gt;1000000000),"toetsen alleen sgw",IF(AND(VLOOKUP(F!B198,E!$B$1:$AK$300,17,FALSE)&lt;&gt;1000000000,VLOOKUP(F!B198,E!$B$1:$AK$300,18,FALSE)=1000000000),"toetsen alleen vw","niet toetsen"))),"")</f>
        <v/>
      </c>
      <c r="R198" s="4" t="str">
        <f>F!BJ198</f>
        <v/>
      </c>
      <c r="S198" s="4" t="str">
        <f>IF($P198="toetsen",toetsen(F!$B198,R198),IF($P198="toetsen alleen sgw",toetsen_alleen_SGW(F!$B198,R198),IF($P198="toetsen alleen vw",toetsen_alleen_vw(F!$B198,R198),"")))</f>
        <v/>
      </c>
      <c r="T198" s="4" t="str">
        <f>F!BM198</f>
        <v/>
      </c>
      <c r="U198" s="4" t="str">
        <f>IF($P198="toetsen",toetsen(F!$B198,T198),IF($P198="toetsen alleen sgw",toetsen_alleen_SGW(F!$B198,T198),IF($P198="toetsen alleen vw",toetsen_alleen_vw(F!$B198,T198),"")))</f>
        <v/>
      </c>
      <c r="V198" s="4" t="str">
        <f>F!BP198</f>
        <v/>
      </c>
      <c r="W198" s="4" t="str">
        <f>IF($P198="toetsen",toetsen(F!$B198,V198),IF($P198="toetsen alleen sgw",toetsen_alleen_SGW(F!$B198,V198),IF($P198="toetsen alleen vw",toetsen_alleen_vw(F!$B198,V198),"")))</f>
        <v/>
      </c>
      <c r="X198" s="4" t="str">
        <f>F!BS198</f>
        <v/>
      </c>
      <c r="Y198" s="4" t="str">
        <f>IF($P198="toetsen",toetsen(F!$B198,X198),IF($P198="toetsen alleen sgw",toetsen_alleen_SGW(F!$B198,X198),IF($P198="toetsen alleen vw",toetsen_alleen_vw(F!$B198,X198),"")))</f>
        <v/>
      </c>
      <c r="Z198" s="4" t="str">
        <f>F!BV198</f>
        <v/>
      </c>
      <c r="AA198" s="4" t="str">
        <f>IF($P198="toetsen",toetsen(F!$B198,Z198),IF($P198="toetsen alleen sgw",toetsen_alleen_SGW(F!$B198,Z198),IF($P198="toetsen alleen vw",toetsen_alleen_vw(F!$B198,Z198),"")))</f>
        <v/>
      </c>
      <c r="AB198" s="4" t="str">
        <f>F!BY198</f>
        <v/>
      </c>
      <c r="AC198" s="4" t="str">
        <f>IF($P198="toetsen",toetsen(F!$B198,AB198),IF($P198="toetsen alleen sgw",toetsen_alleen_SGW(F!$B198,AB198),IF($P198="toetsen alleen vw",toetsen_alleen_vw(F!$B198,AB198),"")))</f>
        <v/>
      </c>
      <c r="AD198" s="5"/>
      <c r="AE198" s="5" t="str">
        <f t="shared" si="60"/>
        <v>--</v>
      </c>
      <c r="AF198" s="5" t="str">
        <f t="shared" si="61"/>
        <v/>
      </c>
      <c r="AG198" s="5" t="str">
        <f t="shared" si="62"/>
        <v>--</v>
      </c>
      <c r="AH198" s="5" t="str">
        <f t="shared" si="63"/>
        <v/>
      </c>
      <c r="AI198" s="5" t="str">
        <f t="shared" si="64"/>
        <v>--</v>
      </c>
      <c r="AJ198" s="5" t="str">
        <f t="shared" si="65"/>
        <v/>
      </c>
      <c r="AK198" s="5" t="str">
        <f t="shared" si="66"/>
        <v>--</v>
      </c>
      <c r="AL198" s="5" t="str">
        <f t="shared" si="67"/>
        <v/>
      </c>
      <c r="AM198" s="5" t="str">
        <f t="shared" si="68"/>
        <v>--</v>
      </c>
      <c r="AN198" s="5" t="str">
        <f t="shared" si="69"/>
        <v/>
      </c>
      <c r="AO198" s="5" t="str">
        <f t="shared" si="70"/>
        <v>--</v>
      </c>
      <c r="AP198" s="5" t="str">
        <f t="shared" si="71"/>
        <v/>
      </c>
      <c r="AS198" s="5" t="str">
        <f t="shared" si="72"/>
        <v>--</v>
      </c>
      <c r="AT198" s="5" t="str">
        <f t="shared" si="73"/>
        <v/>
      </c>
      <c r="AU198" s="5" t="str">
        <f t="shared" si="74"/>
        <v/>
      </c>
      <c r="AV198" s="5" t="str">
        <f t="shared" si="75"/>
        <v>--</v>
      </c>
      <c r="AW198" s="5" t="str">
        <f t="shared" si="76"/>
        <v/>
      </c>
      <c r="AX198" s="5" t="str">
        <f t="shared" si="77"/>
        <v/>
      </c>
      <c r="AY198" s="5" t="str">
        <f t="shared" si="78"/>
        <v>--</v>
      </c>
      <c r="AZ198" s="5" t="str">
        <f t="shared" si="79"/>
        <v/>
      </c>
      <c r="BA198" s="5" t="str">
        <f t="shared" si="80"/>
        <v/>
      </c>
      <c r="BB198" s="5" t="str">
        <f t="shared" si="81"/>
        <v>--</v>
      </c>
      <c r="BC198" s="5" t="str">
        <f t="shared" si="82"/>
        <v/>
      </c>
      <c r="BD198" s="5" t="str">
        <f t="shared" si="83"/>
        <v/>
      </c>
      <c r="BE198" s="5" t="str">
        <f t="shared" si="84"/>
        <v>--</v>
      </c>
      <c r="BF198" s="5" t="str">
        <f t="shared" si="85"/>
        <v/>
      </c>
      <c r="BG198" s="5" t="str">
        <f t="shared" si="86"/>
        <v/>
      </c>
      <c r="BH198" s="5" t="str">
        <f t="shared" si="87"/>
        <v>--</v>
      </c>
      <c r="BI198" s="5" t="str">
        <f t="shared" si="88"/>
        <v/>
      </c>
      <c r="BJ198" s="5" t="str">
        <f t="shared" si="89"/>
        <v/>
      </c>
    </row>
    <row r="199" spans="1:62" x14ac:dyDescent="0.2">
      <c r="A199" s="4" t="str">
        <f>F!A199</f>
        <v>Diazinon</v>
      </c>
      <c r="B199" s="5" t="str">
        <f>IF(ISNUMBER(F!E199)=FALSE,"--",IF(F!E199=0,"--",F!E199))</f>
        <v>--</v>
      </c>
      <c r="C199" s="5" t="str">
        <f>IF(B199="--","",F!F199)</f>
        <v/>
      </c>
      <c r="D199" s="5" t="str">
        <f>IF(ISNUMBER(F!G199)=FALSE,"--",IF(F!G199=0,"--",F!G199))</f>
        <v>--</v>
      </c>
      <c r="E199" s="5" t="str">
        <f>IF(D199="--","",F!H199)</f>
        <v/>
      </c>
      <c r="F199" s="5" t="str">
        <f>IF(ISNUMBER(F!I199)=FALSE,"--",IF(F!I199=0,"--",F!I199))</f>
        <v>--</v>
      </c>
      <c r="G199" s="5" t="str">
        <f>IF(F199="--","",F!J199)</f>
        <v/>
      </c>
      <c r="H199" s="5" t="str">
        <f>IF(ISNUMBER(F!K199)=FALSE,"--",IF(F!K199=0,"--",F!K199))</f>
        <v>--</v>
      </c>
      <c r="I199" s="5" t="str">
        <f>IF(H199="--","",F!L199)</f>
        <v/>
      </c>
      <c r="J199" s="5" t="str">
        <f>IF(ISNUMBER(F!M199)=FALSE,"--",IF(F!M199=0,"--",F!M199))</f>
        <v>--</v>
      </c>
      <c r="K199" s="5" t="str">
        <f>IF(J199="--","",F!N199)</f>
        <v/>
      </c>
      <c r="L199" s="5" t="str">
        <f>IF(ISNUMBER(F!O199)=FALSE,"--",IF(F!O199=0,"--",F!O199))</f>
        <v>--</v>
      </c>
      <c r="M199" s="5" t="str">
        <f>IF(L199="--","",F!P199)</f>
        <v/>
      </c>
      <c r="P199" s="4" t="str">
        <f>IFERROR(IF(AND(VLOOKUP(F!B199,E!$B$1:$AK$300,17,FALSE)&lt;&gt;1000000000,VLOOKUP(F!B199,E!$B$1:$AK$300,18,FALSE)&lt;&gt;1000000000),"toetsen",IF(AND(VLOOKUP(F!B199,E!$B$1:$AK$300,17,FALSE)=1000000000,VLOOKUP(F!B199,E!$B$1:$AK$300,18,FALSE)&lt;&gt;1000000000),"toetsen alleen sgw",IF(AND(VLOOKUP(F!B199,E!$B$1:$AK$300,17,FALSE)&lt;&gt;1000000000,VLOOKUP(F!B199,E!$B$1:$AK$300,18,FALSE)=1000000000),"toetsen alleen vw","niet toetsen"))),"")</f>
        <v/>
      </c>
      <c r="R199" s="4" t="str">
        <f>F!BJ199</f>
        <v/>
      </c>
      <c r="S199" s="4" t="str">
        <f>IF($P199="toetsen",toetsen(F!$B199,R199),IF($P199="toetsen alleen sgw",toetsen_alleen_SGW(F!$B199,R199),IF($P199="toetsen alleen vw",toetsen_alleen_vw(F!$B199,R199),"")))</f>
        <v/>
      </c>
      <c r="T199" s="4" t="str">
        <f>F!BM199</f>
        <v/>
      </c>
      <c r="U199" s="4" t="str">
        <f>IF($P199="toetsen",toetsen(F!$B199,T199),IF($P199="toetsen alleen sgw",toetsen_alleen_SGW(F!$B199,T199),IF($P199="toetsen alleen vw",toetsen_alleen_vw(F!$B199,T199),"")))</f>
        <v/>
      </c>
      <c r="V199" s="4" t="str">
        <f>F!BP199</f>
        <v/>
      </c>
      <c r="W199" s="4" t="str">
        <f>IF($P199="toetsen",toetsen(F!$B199,V199),IF($P199="toetsen alleen sgw",toetsen_alleen_SGW(F!$B199,V199),IF($P199="toetsen alleen vw",toetsen_alleen_vw(F!$B199,V199),"")))</f>
        <v/>
      </c>
      <c r="X199" s="4" t="str">
        <f>F!BS199</f>
        <v/>
      </c>
      <c r="Y199" s="4" t="str">
        <f>IF($P199="toetsen",toetsen(F!$B199,X199),IF($P199="toetsen alleen sgw",toetsen_alleen_SGW(F!$B199,X199),IF($P199="toetsen alleen vw",toetsen_alleen_vw(F!$B199,X199),"")))</f>
        <v/>
      </c>
      <c r="Z199" s="4" t="str">
        <f>F!BV199</f>
        <v/>
      </c>
      <c r="AA199" s="4" t="str">
        <f>IF($P199="toetsen",toetsen(F!$B199,Z199),IF($P199="toetsen alleen sgw",toetsen_alleen_SGW(F!$B199,Z199),IF($P199="toetsen alleen vw",toetsen_alleen_vw(F!$B199,Z199),"")))</f>
        <v/>
      </c>
      <c r="AB199" s="4" t="str">
        <f>F!BY199</f>
        <v/>
      </c>
      <c r="AC199" s="4" t="str">
        <f>IF($P199="toetsen",toetsen(F!$B199,AB199),IF($P199="toetsen alleen sgw",toetsen_alleen_SGW(F!$B199,AB199),IF($P199="toetsen alleen vw",toetsen_alleen_vw(F!$B199,AB199),"")))</f>
        <v/>
      </c>
      <c r="AD199" s="5"/>
      <c r="AE199" s="5" t="str">
        <f t="shared" si="60"/>
        <v>--</v>
      </c>
      <c r="AF199" s="5" t="str">
        <f t="shared" si="61"/>
        <v/>
      </c>
      <c r="AG199" s="5" t="str">
        <f t="shared" si="62"/>
        <v>--</v>
      </c>
      <c r="AH199" s="5" t="str">
        <f t="shared" si="63"/>
        <v/>
      </c>
      <c r="AI199" s="5" t="str">
        <f t="shared" si="64"/>
        <v>--</v>
      </c>
      <c r="AJ199" s="5" t="str">
        <f t="shared" si="65"/>
        <v/>
      </c>
      <c r="AK199" s="5" t="str">
        <f t="shared" si="66"/>
        <v>--</v>
      </c>
      <c r="AL199" s="5" t="str">
        <f t="shared" si="67"/>
        <v/>
      </c>
      <c r="AM199" s="5" t="str">
        <f t="shared" si="68"/>
        <v>--</v>
      </c>
      <c r="AN199" s="5" t="str">
        <f t="shared" si="69"/>
        <v/>
      </c>
      <c r="AO199" s="5" t="str">
        <f t="shared" si="70"/>
        <v>--</v>
      </c>
      <c r="AP199" s="5" t="str">
        <f t="shared" si="71"/>
        <v/>
      </c>
      <c r="AS199" s="5" t="str">
        <f t="shared" si="72"/>
        <v>--</v>
      </c>
      <c r="AT199" s="5" t="str">
        <f t="shared" si="73"/>
        <v/>
      </c>
      <c r="AU199" s="5" t="str">
        <f t="shared" si="74"/>
        <v/>
      </c>
      <c r="AV199" s="5" t="str">
        <f t="shared" si="75"/>
        <v>--</v>
      </c>
      <c r="AW199" s="5" t="str">
        <f t="shared" si="76"/>
        <v/>
      </c>
      <c r="AX199" s="5" t="str">
        <f t="shared" si="77"/>
        <v/>
      </c>
      <c r="AY199" s="5" t="str">
        <f t="shared" si="78"/>
        <v>--</v>
      </c>
      <c r="AZ199" s="5" t="str">
        <f t="shared" si="79"/>
        <v/>
      </c>
      <c r="BA199" s="5" t="str">
        <f t="shared" si="80"/>
        <v/>
      </c>
      <c r="BB199" s="5" t="str">
        <f t="shared" si="81"/>
        <v>--</v>
      </c>
      <c r="BC199" s="5" t="str">
        <f t="shared" si="82"/>
        <v/>
      </c>
      <c r="BD199" s="5" t="str">
        <f t="shared" si="83"/>
        <v/>
      </c>
      <c r="BE199" s="5" t="str">
        <f t="shared" si="84"/>
        <v>--</v>
      </c>
      <c r="BF199" s="5" t="str">
        <f t="shared" si="85"/>
        <v/>
      </c>
      <c r="BG199" s="5" t="str">
        <f t="shared" si="86"/>
        <v/>
      </c>
      <c r="BH199" s="5" t="str">
        <f t="shared" si="87"/>
        <v>--</v>
      </c>
      <c r="BI199" s="5" t="str">
        <f t="shared" si="88"/>
        <v/>
      </c>
      <c r="BJ199" s="5" t="str">
        <f t="shared" si="89"/>
        <v/>
      </c>
    </row>
    <row r="200" spans="1:62" x14ac:dyDescent="0.2">
      <c r="A200" s="4" t="str">
        <f>F!A200</f>
        <v>Dichloorvos</v>
      </c>
      <c r="B200" s="5" t="str">
        <f>IF(ISNUMBER(F!E200)=FALSE,"--",IF(F!E200=0,"--",F!E200))</f>
        <v>--</v>
      </c>
      <c r="C200" s="5" t="str">
        <f>IF(B200="--","",F!F200)</f>
        <v/>
      </c>
      <c r="D200" s="5" t="str">
        <f>IF(ISNUMBER(F!G200)=FALSE,"--",IF(F!G200=0,"--",F!G200))</f>
        <v>--</v>
      </c>
      <c r="E200" s="5" t="str">
        <f>IF(D200="--","",F!H200)</f>
        <v/>
      </c>
      <c r="F200" s="5" t="str">
        <f>IF(ISNUMBER(F!I200)=FALSE,"--",IF(F!I200=0,"--",F!I200))</f>
        <v>--</v>
      </c>
      <c r="G200" s="5" t="str">
        <f>IF(F200="--","",F!J200)</f>
        <v/>
      </c>
      <c r="H200" s="5" t="str">
        <f>IF(ISNUMBER(F!K200)=FALSE,"--",IF(F!K200=0,"--",F!K200))</f>
        <v>--</v>
      </c>
      <c r="I200" s="5" t="str">
        <f>IF(H200="--","",F!L200)</f>
        <v/>
      </c>
      <c r="J200" s="5" t="str">
        <f>IF(ISNUMBER(F!M200)=FALSE,"--",IF(F!M200=0,"--",F!M200))</f>
        <v>--</v>
      </c>
      <c r="K200" s="5" t="str">
        <f>IF(J200="--","",F!N200)</f>
        <v/>
      </c>
      <c r="L200" s="5" t="str">
        <f>IF(ISNUMBER(F!O200)=FALSE,"--",IF(F!O200=0,"--",F!O200))</f>
        <v>--</v>
      </c>
      <c r="M200" s="5" t="str">
        <f>IF(L200="--","",F!P200)</f>
        <v/>
      </c>
      <c r="P200" s="4" t="str">
        <f>IFERROR(IF(AND(VLOOKUP(F!B200,E!$B$1:$AK$300,17,FALSE)&lt;&gt;1000000000,VLOOKUP(F!B200,E!$B$1:$AK$300,18,FALSE)&lt;&gt;1000000000),"toetsen",IF(AND(VLOOKUP(F!B200,E!$B$1:$AK$300,17,FALSE)=1000000000,VLOOKUP(F!B200,E!$B$1:$AK$300,18,FALSE)&lt;&gt;1000000000),"toetsen alleen sgw",IF(AND(VLOOKUP(F!B200,E!$B$1:$AK$300,17,FALSE)&lt;&gt;1000000000,VLOOKUP(F!B200,E!$B$1:$AK$300,18,FALSE)=1000000000),"toetsen alleen vw","niet toetsen"))),"")</f>
        <v/>
      </c>
      <c r="R200" s="4" t="str">
        <f>F!BJ200</f>
        <v/>
      </c>
      <c r="S200" s="4" t="str">
        <f>IF($P200="toetsen",toetsen(F!$B200,R200),IF($P200="toetsen alleen sgw",toetsen_alleen_SGW(F!$B200,R200),IF($P200="toetsen alleen vw",toetsen_alleen_vw(F!$B200,R200),"")))</f>
        <v/>
      </c>
      <c r="T200" s="4" t="str">
        <f>F!BM200</f>
        <v/>
      </c>
      <c r="U200" s="4" t="str">
        <f>IF($P200="toetsen",toetsen(F!$B200,T200),IF($P200="toetsen alleen sgw",toetsen_alleen_SGW(F!$B200,T200),IF($P200="toetsen alleen vw",toetsen_alleen_vw(F!$B200,T200),"")))</f>
        <v/>
      </c>
      <c r="V200" s="4" t="str">
        <f>F!BP200</f>
        <v/>
      </c>
      <c r="W200" s="4" t="str">
        <f>IF($P200="toetsen",toetsen(F!$B200,V200),IF($P200="toetsen alleen sgw",toetsen_alleen_SGW(F!$B200,V200),IF($P200="toetsen alleen vw",toetsen_alleen_vw(F!$B200,V200),"")))</f>
        <v/>
      </c>
      <c r="X200" s="4" t="str">
        <f>F!BS200</f>
        <v/>
      </c>
      <c r="Y200" s="4" t="str">
        <f>IF($P200="toetsen",toetsen(F!$B200,X200),IF($P200="toetsen alleen sgw",toetsen_alleen_SGW(F!$B200,X200),IF($P200="toetsen alleen vw",toetsen_alleen_vw(F!$B200,X200),"")))</f>
        <v/>
      </c>
      <c r="Z200" s="4" t="str">
        <f>F!BV200</f>
        <v/>
      </c>
      <c r="AA200" s="4" t="str">
        <f>IF($P200="toetsen",toetsen(F!$B200,Z200),IF($P200="toetsen alleen sgw",toetsen_alleen_SGW(F!$B200,Z200),IF($P200="toetsen alleen vw",toetsen_alleen_vw(F!$B200,Z200),"")))</f>
        <v/>
      </c>
      <c r="AB200" s="4" t="str">
        <f>F!BY200</f>
        <v/>
      </c>
      <c r="AC200" s="4" t="str">
        <f>IF($P200="toetsen",toetsen(F!$B200,AB200),IF($P200="toetsen alleen sgw",toetsen_alleen_SGW(F!$B200,AB200),IF($P200="toetsen alleen vw",toetsen_alleen_vw(F!$B200,AB200),"")))</f>
        <v/>
      </c>
      <c r="AD200" s="5"/>
      <c r="AE200" s="5" t="str">
        <f t="shared" si="60"/>
        <v>--</v>
      </c>
      <c r="AF200" s="5" t="str">
        <f t="shared" si="61"/>
        <v/>
      </c>
      <c r="AG200" s="5" t="str">
        <f t="shared" si="62"/>
        <v>--</v>
      </c>
      <c r="AH200" s="5" t="str">
        <f t="shared" si="63"/>
        <v/>
      </c>
      <c r="AI200" s="5" t="str">
        <f t="shared" si="64"/>
        <v>--</v>
      </c>
      <c r="AJ200" s="5" t="str">
        <f t="shared" si="65"/>
        <v/>
      </c>
      <c r="AK200" s="5" t="str">
        <f t="shared" si="66"/>
        <v>--</v>
      </c>
      <c r="AL200" s="5" t="str">
        <f t="shared" si="67"/>
        <v/>
      </c>
      <c r="AM200" s="5" t="str">
        <f t="shared" si="68"/>
        <v>--</v>
      </c>
      <c r="AN200" s="5" t="str">
        <f t="shared" si="69"/>
        <v/>
      </c>
      <c r="AO200" s="5" t="str">
        <f t="shared" si="70"/>
        <v>--</v>
      </c>
      <c r="AP200" s="5" t="str">
        <f t="shared" si="71"/>
        <v/>
      </c>
      <c r="AS200" s="5" t="str">
        <f t="shared" si="72"/>
        <v>--</v>
      </c>
      <c r="AT200" s="5" t="str">
        <f t="shared" si="73"/>
        <v/>
      </c>
      <c r="AU200" s="5" t="str">
        <f t="shared" si="74"/>
        <v/>
      </c>
      <c r="AV200" s="5" t="str">
        <f t="shared" si="75"/>
        <v>--</v>
      </c>
      <c r="AW200" s="5" t="str">
        <f t="shared" si="76"/>
        <v/>
      </c>
      <c r="AX200" s="5" t="str">
        <f t="shared" si="77"/>
        <v/>
      </c>
      <c r="AY200" s="5" t="str">
        <f t="shared" si="78"/>
        <v>--</v>
      </c>
      <c r="AZ200" s="5" t="str">
        <f t="shared" si="79"/>
        <v/>
      </c>
      <c r="BA200" s="5" t="str">
        <f t="shared" si="80"/>
        <v/>
      </c>
      <c r="BB200" s="5" t="str">
        <f t="shared" si="81"/>
        <v>--</v>
      </c>
      <c r="BC200" s="5" t="str">
        <f t="shared" si="82"/>
        <v/>
      </c>
      <c r="BD200" s="5" t="str">
        <f t="shared" si="83"/>
        <v/>
      </c>
      <c r="BE200" s="5" t="str">
        <f t="shared" si="84"/>
        <v>--</v>
      </c>
      <c r="BF200" s="5" t="str">
        <f t="shared" si="85"/>
        <v/>
      </c>
      <c r="BG200" s="5" t="str">
        <f t="shared" si="86"/>
        <v/>
      </c>
      <c r="BH200" s="5" t="str">
        <f t="shared" si="87"/>
        <v>--</v>
      </c>
      <c r="BI200" s="5" t="str">
        <f t="shared" si="88"/>
        <v/>
      </c>
      <c r="BJ200" s="5" t="str">
        <f t="shared" si="89"/>
        <v/>
      </c>
    </row>
    <row r="201" spans="1:62" x14ac:dyDescent="0.2">
      <c r="A201" s="4" t="str">
        <f>F!A201</f>
        <v>Dimethoaat</v>
      </c>
      <c r="B201" s="5" t="str">
        <f>IF(ISNUMBER(F!E201)=FALSE,"--",IF(F!E201=0,"--",F!E201))</f>
        <v>--</v>
      </c>
      <c r="C201" s="5" t="str">
        <f>IF(B201="--","",F!F201)</f>
        <v/>
      </c>
      <c r="D201" s="5" t="str">
        <f>IF(ISNUMBER(F!G201)=FALSE,"--",IF(F!G201=0,"--",F!G201))</f>
        <v>--</v>
      </c>
      <c r="E201" s="5" t="str">
        <f>IF(D201="--","",F!H201)</f>
        <v/>
      </c>
      <c r="F201" s="5" t="str">
        <f>IF(ISNUMBER(F!I201)=FALSE,"--",IF(F!I201=0,"--",F!I201))</f>
        <v>--</v>
      </c>
      <c r="G201" s="5" t="str">
        <f>IF(F201="--","",F!J201)</f>
        <v/>
      </c>
      <c r="H201" s="5" t="str">
        <f>IF(ISNUMBER(F!K201)=FALSE,"--",IF(F!K201=0,"--",F!K201))</f>
        <v>--</v>
      </c>
      <c r="I201" s="5" t="str">
        <f>IF(H201="--","",F!L201)</f>
        <v/>
      </c>
      <c r="J201" s="5" t="str">
        <f>IF(ISNUMBER(F!M201)=FALSE,"--",IF(F!M201=0,"--",F!M201))</f>
        <v>--</v>
      </c>
      <c r="K201" s="5" t="str">
        <f>IF(J201="--","",F!N201)</f>
        <v/>
      </c>
      <c r="L201" s="5" t="str">
        <f>IF(ISNUMBER(F!O201)=FALSE,"--",IF(F!O201=0,"--",F!O201))</f>
        <v>--</v>
      </c>
      <c r="M201" s="5" t="str">
        <f>IF(L201="--","",F!P201)</f>
        <v/>
      </c>
      <c r="P201" s="4" t="str">
        <f>IFERROR(IF(AND(VLOOKUP(F!B201,E!$B$1:$AK$300,17,FALSE)&lt;&gt;1000000000,VLOOKUP(F!B201,E!$B$1:$AK$300,18,FALSE)&lt;&gt;1000000000),"toetsen",IF(AND(VLOOKUP(F!B201,E!$B$1:$AK$300,17,FALSE)=1000000000,VLOOKUP(F!B201,E!$B$1:$AK$300,18,FALSE)&lt;&gt;1000000000),"toetsen alleen sgw",IF(AND(VLOOKUP(F!B201,E!$B$1:$AK$300,17,FALSE)&lt;&gt;1000000000,VLOOKUP(F!B201,E!$B$1:$AK$300,18,FALSE)=1000000000),"toetsen alleen vw","niet toetsen"))),"")</f>
        <v/>
      </c>
      <c r="R201" s="4" t="str">
        <f>F!BJ201</f>
        <v/>
      </c>
      <c r="S201" s="4" t="str">
        <f>IF($P201="toetsen",toetsen(F!$B201,R201),IF($P201="toetsen alleen sgw",toetsen_alleen_SGW(F!$B201,R201),IF($P201="toetsen alleen vw",toetsen_alleen_vw(F!$B201,R201),"")))</f>
        <v/>
      </c>
      <c r="T201" s="4" t="str">
        <f>F!BM201</f>
        <v/>
      </c>
      <c r="U201" s="4" t="str">
        <f>IF($P201="toetsen",toetsen(F!$B201,T201),IF($P201="toetsen alleen sgw",toetsen_alleen_SGW(F!$B201,T201),IF($P201="toetsen alleen vw",toetsen_alleen_vw(F!$B201,T201),"")))</f>
        <v/>
      </c>
      <c r="V201" s="4" t="str">
        <f>F!BP201</f>
        <v/>
      </c>
      <c r="W201" s="4" t="str">
        <f>IF($P201="toetsen",toetsen(F!$B201,V201),IF($P201="toetsen alleen sgw",toetsen_alleen_SGW(F!$B201,V201),IF($P201="toetsen alleen vw",toetsen_alleen_vw(F!$B201,V201),"")))</f>
        <v/>
      </c>
      <c r="X201" s="4" t="str">
        <f>F!BS201</f>
        <v/>
      </c>
      <c r="Y201" s="4" t="str">
        <f>IF($P201="toetsen",toetsen(F!$B201,X201),IF($P201="toetsen alleen sgw",toetsen_alleen_SGW(F!$B201,X201),IF($P201="toetsen alleen vw",toetsen_alleen_vw(F!$B201,X201),"")))</f>
        <v/>
      </c>
      <c r="Z201" s="4" t="str">
        <f>F!BV201</f>
        <v/>
      </c>
      <c r="AA201" s="4" t="str">
        <f>IF($P201="toetsen",toetsen(F!$B201,Z201),IF($P201="toetsen alleen sgw",toetsen_alleen_SGW(F!$B201,Z201),IF($P201="toetsen alleen vw",toetsen_alleen_vw(F!$B201,Z201),"")))</f>
        <v/>
      </c>
      <c r="AB201" s="4" t="str">
        <f>F!BY201</f>
        <v/>
      </c>
      <c r="AC201" s="4" t="str">
        <f>IF($P201="toetsen",toetsen(F!$B201,AB201),IF($P201="toetsen alleen sgw",toetsen_alleen_SGW(F!$B201,AB201),IF($P201="toetsen alleen vw",toetsen_alleen_vw(F!$B201,AB201),"")))</f>
        <v/>
      </c>
      <c r="AD201" s="5"/>
      <c r="AE201" s="5" t="str">
        <f t="shared" si="60"/>
        <v>--</v>
      </c>
      <c r="AF201" s="5" t="str">
        <f t="shared" si="61"/>
        <v/>
      </c>
      <c r="AG201" s="5" t="str">
        <f t="shared" si="62"/>
        <v>--</v>
      </c>
      <c r="AH201" s="5" t="str">
        <f t="shared" si="63"/>
        <v/>
      </c>
      <c r="AI201" s="5" t="str">
        <f t="shared" si="64"/>
        <v>--</v>
      </c>
      <c r="AJ201" s="5" t="str">
        <f t="shared" si="65"/>
        <v/>
      </c>
      <c r="AK201" s="5" t="str">
        <f t="shared" si="66"/>
        <v>--</v>
      </c>
      <c r="AL201" s="5" t="str">
        <f t="shared" si="67"/>
        <v/>
      </c>
      <c r="AM201" s="5" t="str">
        <f t="shared" si="68"/>
        <v>--</v>
      </c>
      <c r="AN201" s="5" t="str">
        <f t="shared" si="69"/>
        <v/>
      </c>
      <c r="AO201" s="5" t="str">
        <f t="shared" si="70"/>
        <v>--</v>
      </c>
      <c r="AP201" s="5" t="str">
        <f t="shared" si="71"/>
        <v/>
      </c>
      <c r="AS201" s="5" t="str">
        <f t="shared" si="72"/>
        <v>--</v>
      </c>
      <c r="AT201" s="5" t="str">
        <f t="shared" si="73"/>
        <v/>
      </c>
      <c r="AU201" s="5" t="str">
        <f t="shared" si="74"/>
        <v/>
      </c>
      <c r="AV201" s="5" t="str">
        <f t="shared" si="75"/>
        <v>--</v>
      </c>
      <c r="AW201" s="5" t="str">
        <f t="shared" si="76"/>
        <v/>
      </c>
      <c r="AX201" s="5" t="str">
        <f t="shared" si="77"/>
        <v/>
      </c>
      <c r="AY201" s="5" t="str">
        <f t="shared" si="78"/>
        <v>--</v>
      </c>
      <c r="AZ201" s="5" t="str">
        <f t="shared" si="79"/>
        <v/>
      </c>
      <c r="BA201" s="5" t="str">
        <f t="shared" si="80"/>
        <v/>
      </c>
      <c r="BB201" s="5" t="str">
        <f t="shared" si="81"/>
        <v>--</v>
      </c>
      <c r="BC201" s="5" t="str">
        <f t="shared" si="82"/>
        <v/>
      </c>
      <c r="BD201" s="5" t="str">
        <f t="shared" si="83"/>
        <v/>
      </c>
      <c r="BE201" s="5" t="str">
        <f t="shared" si="84"/>
        <v>--</v>
      </c>
      <c r="BF201" s="5" t="str">
        <f t="shared" si="85"/>
        <v/>
      </c>
      <c r="BG201" s="5" t="str">
        <f t="shared" si="86"/>
        <v/>
      </c>
      <c r="BH201" s="5" t="str">
        <f t="shared" si="87"/>
        <v>--</v>
      </c>
      <c r="BI201" s="5" t="str">
        <f t="shared" si="88"/>
        <v/>
      </c>
      <c r="BJ201" s="5" t="str">
        <f t="shared" si="89"/>
        <v/>
      </c>
    </row>
    <row r="202" spans="1:62" x14ac:dyDescent="0.2">
      <c r="A202" s="4" t="str">
        <f>F!A202</f>
        <v>Disulfoton</v>
      </c>
      <c r="B202" s="5" t="str">
        <f>IF(ISNUMBER(F!E202)=FALSE,"--",IF(F!E202=0,"--",F!E202))</f>
        <v>--</v>
      </c>
      <c r="C202" s="5" t="str">
        <f>IF(B202="--","",F!F202)</f>
        <v/>
      </c>
      <c r="D202" s="5" t="str">
        <f>IF(ISNUMBER(F!G202)=FALSE,"--",IF(F!G202=0,"--",F!G202))</f>
        <v>--</v>
      </c>
      <c r="E202" s="5" t="str">
        <f>IF(D202="--","",F!H202)</f>
        <v/>
      </c>
      <c r="F202" s="5" t="str">
        <f>IF(ISNUMBER(F!I202)=FALSE,"--",IF(F!I202=0,"--",F!I202))</f>
        <v>--</v>
      </c>
      <c r="G202" s="5" t="str">
        <f>IF(F202="--","",F!J202)</f>
        <v/>
      </c>
      <c r="H202" s="5" t="str">
        <f>IF(ISNUMBER(F!K202)=FALSE,"--",IF(F!K202=0,"--",F!K202))</f>
        <v>--</v>
      </c>
      <c r="I202" s="5" t="str">
        <f>IF(H202="--","",F!L202)</f>
        <v/>
      </c>
      <c r="J202" s="5" t="str">
        <f>IF(ISNUMBER(F!M202)=FALSE,"--",IF(F!M202=0,"--",F!M202))</f>
        <v>--</v>
      </c>
      <c r="K202" s="5" t="str">
        <f>IF(J202="--","",F!N202)</f>
        <v/>
      </c>
      <c r="L202" s="5" t="str">
        <f>IF(ISNUMBER(F!O202)=FALSE,"--",IF(F!O202=0,"--",F!O202))</f>
        <v>--</v>
      </c>
      <c r="M202" s="5" t="str">
        <f>IF(L202="--","",F!P202)</f>
        <v/>
      </c>
      <c r="P202" s="4" t="str">
        <f>IFERROR(IF(AND(VLOOKUP(F!B202,E!$B$1:$AK$300,17,FALSE)&lt;&gt;1000000000,VLOOKUP(F!B202,E!$B$1:$AK$300,18,FALSE)&lt;&gt;1000000000),"toetsen",IF(AND(VLOOKUP(F!B202,E!$B$1:$AK$300,17,FALSE)=1000000000,VLOOKUP(F!B202,E!$B$1:$AK$300,18,FALSE)&lt;&gt;1000000000),"toetsen alleen sgw",IF(AND(VLOOKUP(F!B202,E!$B$1:$AK$300,17,FALSE)&lt;&gt;1000000000,VLOOKUP(F!B202,E!$B$1:$AK$300,18,FALSE)=1000000000),"toetsen alleen vw","niet toetsen"))),"")</f>
        <v/>
      </c>
      <c r="R202" s="4" t="str">
        <f>F!BJ202</f>
        <v/>
      </c>
      <c r="S202" s="4" t="str">
        <f>IF($P202="toetsen",toetsen(F!$B202,R202),IF($P202="toetsen alleen sgw",toetsen_alleen_SGW(F!$B202,R202),IF($P202="toetsen alleen vw",toetsen_alleen_vw(F!$B202,R202),"")))</f>
        <v/>
      </c>
      <c r="T202" s="4" t="str">
        <f>F!BM202</f>
        <v/>
      </c>
      <c r="U202" s="4" t="str">
        <f>IF($P202="toetsen",toetsen(F!$B202,T202),IF($P202="toetsen alleen sgw",toetsen_alleen_SGW(F!$B202,T202),IF($P202="toetsen alleen vw",toetsen_alleen_vw(F!$B202,T202),"")))</f>
        <v/>
      </c>
      <c r="V202" s="4" t="str">
        <f>F!BP202</f>
        <v/>
      </c>
      <c r="W202" s="4" t="str">
        <f>IF($P202="toetsen",toetsen(F!$B202,V202),IF($P202="toetsen alleen sgw",toetsen_alleen_SGW(F!$B202,V202),IF($P202="toetsen alleen vw",toetsen_alleen_vw(F!$B202,V202),"")))</f>
        <v/>
      </c>
      <c r="X202" s="4" t="str">
        <f>F!BS202</f>
        <v/>
      </c>
      <c r="Y202" s="4" t="str">
        <f>IF($P202="toetsen",toetsen(F!$B202,X202),IF($P202="toetsen alleen sgw",toetsen_alleen_SGW(F!$B202,X202),IF($P202="toetsen alleen vw",toetsen_alleen_vw(F!$B202,X202),"")))</f>
        <v/>
      </c>
      <c r="Z202" s="4" t="str">
        <f>F!BV202</f>
        <v/>
      </c>
      <c r="AA202" s="4" t="str">
        <f>IF($P202="toetsen",toetsen(F!$B202,Z202),IF($P202="toetsen alleen sgw",toetsen_alleen_SGW(F!$B202,Z202),IF($P202="toetsen alleen vw",toetsen_alleen_vw(F!$B202,Z202),"")))</f>
        <v/>
      </c>
      <c r="AB202" s="4" t="str">
        <f>F!BY202</f>
        <v/>
      </c>
      <c r="AC202" s="4" t="str">
        <f>IF($P202="toetsen",toetsen(F!$B202,AB202),IF($P202="toetsen alleen sgw",toetsen_alleen_SGW(F!$B202,AB202),IF($P202="toetsen alleen vw",toetsen_alleen_vw(F!$B202,AB202),"")))</f>
        <v/>
      </c>
      <c r="AD202" s="5"/>
      <c r="AE202" s="5" t="str">
        <f t="shared" ref="AE202:AE265" si="90">IF(B202="--",B202,(IF(B202&lt;1,FIXED(B202,2),IF(B202&lt;10,FIXED(B202,1),IF(B202&lt;100,FIXED(B202,0),IF(B202&lt;1000,MROUND(B202,10),MROUND(B202,100)))))))</f>
        <v>--</v>
      </c>
      <c r="AF202" s="5" t="str">
        <f t="shared" ref="AF202:AF265" si="91">C202</f>
        <v/>
      </c>
      <c r="AG202" s="5" t="str">
        <f t="shared" ref="AG202:AG265" si="92">IF(D202="--",D202,(IF(D202&lt;1,FIXED(D202,2),IF(D202&lt;10,FIXED(D202,1),IF(D202&lt;100,FIXED(D202,0),IF(D202&lt;1000,MROUND(D202,10),MROUND(D202,100)))))))</f>
        <v>--</v>
      </c>
      <c r="AH202" s="5" t="str">
        <f t="shared" ref="AH202:AH265" si="93">E202</f>
        <v/>
      </c>
      <c r="AI202" s="5" t="str">
        <f t="shared" ref="AI202:AI265" si="94">IF(F202="--",F202,(IF(F202&lt;1,FIXED(F202,2),IF(F202&lt;10,FIXED(F202,1),IF(F202&lt;100,FIXED(F202,0),IF(F202&lt;1000,MROUND(F202,10),MROUND(F202,100)))))))</f>
        <v>--</v>
      </c>
      <c r="AJ202" s="5" t="str">
        <f t="shared" ref="AJ202:AJ265" si="95">G202</f>
        <v/>
      </c>
      <c r="AK202" s="5" t="str">
        <f t="shared" ref="AK202:AK265" si="96">IF(H202="--",H202,(IF(H202&lt;1,FIXED(H202,2),IF(H202&lt;10,FIXED(H202,1),IF(H202&lt;100,FIXED(H202,0),IF(H202&lt;1000,MROUND(H202,10),MROUND(H202,100)))))))</f>
        <v>--</v>
      </c>
      <c r="AL202" s="5" t="str">
        <f t="shared" ref="AL202:AL265" si="97">I202</f>
        <v/>
      </c>
      <c r="AM202" s="5" t="str">
        <f t="shared" ref="AM202:AM265" si="98">IF(J202="--",J202,(IF(J202&lt;1,FIXED(J202,2),IF(J202&lt;10,FIXED(J202,1),IF(J202&lt;100,FIXED(J202,0),IF(J202&lt;1000,MROUND(J202,10),MROUND(J202,100)))))))</f>
        <v>--</v>
      </c>
      <c r="AN202" s="5" t="str">
        <f t="shared" ref="AN202:AN265" si="99">K202</f>
        <v/>
      </c>
      <c r="AO202" s="5" t="str">
        <f t="shared" ref="AO202:AO265" si="100">IF(L202="--",L202,(IF(L202&lt;1,FIXED(L202,2),IF(L202&lt;10,FIXED(L202,1),IF(L202&lt;100,FIXED(L202,0),IF(L202&lt;1000,MROUND(L202,10),MROUND(L202,100)))))))</f>
        <v>--</v>
      </c>
      <c r="AP202" s="5" t="str">
        <f t="shared" ref="AP202:AP265" si="101">M202</f>
        <v/>
      </c>
      <c r="AS202" s="5" t="str">
        <f t="shared" ref="AS202:AS265" si="102">HLOOKUP(SMALL($AE$5:$AP$5,1),$AE$5:$AP$500,ROW(AS202)-4,FALSE)</f>
        <v>--</v>
      </c>
      <c r="AT202" s="5" t="str">
        <f t="shared" ref="AT202:AT265" si="103">IF(HLOOKUP(SMALL($C$3:$M$3,1),$C$3:$M$500,ROW(AS202)-2,FALSE)="&lt;","&lt;","")</f>
        <v/>
      </c>
      <c r="AU202" s="5" t="str">
        <f t="shared" ref="AU202:AU265" si="104">IF(AS202="--","",IF(HLOOKUP(SMALL($R$5:$AC$5,2),$R$5:$AC$500,ROW(AS202)-4,FALSE)=0,"",HLOOKUP(SMALL($R$5:$AC$5,2),$R$5:$AC$500,ROW(AS202)-4,FALSE)))</f>
        <v/>
      </c>
      <c r="AV202" s="5" t="str">
        <f t="shared" ref="AV202:AV265" si="105">HLOOKUP(SMALL($AE$5:$AP$5,2),$AE$5:$AP$500,ROW(AV202)-4,FALSE)</f>
        <v>--</v>
      </c>
      <c r="AW202" s="5" t="str">
        <f t="shared" ref="AW202:AW265" si="106">IF(HLOOKUP(SMALL($C$3:$M$3,2),$C$3:$M$500,ROW(AV202)-2,FALSE)="&lt;","&lt;","")</f>
        <v/>
      </c>
      <c r="AX202" s="5" t="str">
        <f t="shared" ref="AX202:AX265" si="107">IF(AV202="--","",IF(HLOOKUP(SMALL($R$5:$AC$5,4),$R$5:$AC$500,ROW(AV202)-4,FALSE)=0,"",HLOOKUP(SMALL($R$5:$AC$5,4),$R$5:$AC$500,ROW(AV202)-4,FALSE)))</f>
        <v/>
      </c>
      <c r="AY202" s="5" t="str">
        <f t="shared" ref="AY202:AY265" si="108">HLOOKUP(SMALL($AE$5:$AP$5,3),$AE$5:$AP$500,ROW(AY202)-4,FALSE)</f>
        <v>--</v>
      </c>
      <c r="AZ202" s="5" t="str">
        <f t="shared" ref="AZ202:AZ265" si="109">IF(HLOOKUP(SMALL($C$3:$M$3,3),$C$3:$M$500,ROW(AY202)-2,FALSE)="&lt;","&lt;","")</f>
        <v/>
      </c>
      <c r="BA202" s="5" t="str">
        <f t="shared" ref="BA202:BA265" si="110">IF(AY202="--","",IF(HLOOKUP(SMALL($R$5:$AC$5,6),$R$5:$AC$500,ROW(AY202)-4,FALSE)=0,"",HLOOKUP(SMALL($R$5:$AC$5,6),$R$5:$AC$500,ROW(AY202)-4,FALSE)))</f>
        <v/>
      </c>
      <c r="BB202" s="5" t="str">
        <f t="shared" ref="BB202:BB265" si="111">HLOOKUP(SMALL($AE$5:$AP$5,4),$AE$5:$AP$500,ROW(BB202)-4,FALSE)</f>
        <v>--</v>
      </c>
      <c r="BC202" s="5" t="str">
        <f t="shared" ref="BC202:BC265" si="112">IF(HLOOKUP(SMALL($C$3:$M$3,4),$C$3:$M$500,ROW(BB202)-2,FALSE)="&lt;","&lt;","")</f>
        <v/>
      </c>
      <c r="BD202" s="5" t="str">
        <f t="shared" ref="BD202:BD265" si="113">IF(BB202="--","",IF(HLOOKUP(SMALL($R$5:$AC$5,8),$R$5:$AC$500,ROW(BB202)-4,FALSE)=0,"",HLOOKUP(SMALL($R$5:$AC$5,8),$R$5:$AC$500,ROW(BB202)-4,FALSE)))</f>
        <v/>
      </c>
      <c r="BE202" s="5" t="str">
        <f t="shared" ref="BE202:BE265" si="114">HLOOKUP(SMALL($AE$5:$AP$5,5),$AE$5:$AP$500,ROW(BE202)-4,FALSE)</f>
        <v>--</v>
      </c>
      <c r="BF202" s="5" t="str">
        <f t="shared" ref="BF202:BF265" si="115">IF(HLOOKUP(SMALL($C$3:$M$3,5),$C$3:$M$500,ROW(BE202)-2,FALSE)="&lt;","&lt;","")</f>
        <v/>
      </c>
      <c r="BG202" s="5" t="str">
        <f t="shared" ref="BG202:BG265" si="116">IF(BE202="--","",IF(HLOOKUP(SMALL($R$5:$AC$5,10),$R$5:$AC$500,ROW(BE202)-4,FALSE)=0,"",HLOOKUP(SMALL($R$5:$AC$5,10),$R$5:$AC$500,ROW(BE202)-4,FALSE)))</f>
        <v/>
      </c>
      <c r="BH202" s="5" t="str">
        <f t="shared" ref="BH202:BH265" si="117">HLOOKUP(SMALL($AE$5:$AP$5,6),$AE$5:$AP$500,ROW(BH202)-4,FALSE)</f>
        <v>--</v>
      </c>
      <c r="BI202" s="5" t="str">
        <f t="shared" ref="BI202:BI265" si="118">IF(HLOOKUP(SMALL($C$3:$M$3,6),$C$3:$M$500,ROW(BH202)-2,FALSE)="&lt;","&lt;","")</f>
        <v/>
      </c>
      <c r="BJ202" s="5" t="str">
        <f t="shared" ref="BJ202:BJ265" si="119">IF(BH202="--","",IF(HLOOKUP(SMALL($R$5:$AC$5,12),$R$5:$AC$500,ROW(BH202)-4,FALSE)=0,"",HLOOKUP(SMALL($R$5:$AC$5,12),$R$5:$AC$500,ROW(BH202)-4,FALSE)))</f>
        <v/>
      </c>
    </row>
    <row r="203" spans="1:62" x14ac:dyDescent="0.2">
      <c r="A203" s="4" t="str">
        <f>F!A203</f>
        <v>Ethion</v>
      </c>
      <c r="B203" s="5" t="str">
        <f>IF(ISNUMBER(F!E203)=FALSE,"--",IF(F!E203=0,"--",F!E203))</f>
        <v>--</v>
      </c>
      <c r="C203" s="5" t="str">
        <f>IF(B203="--","",F!F203)</f>
        <v/>
      </c>
      <c r="D203" s="5" t="str">
        <f>IF(ISNUMBER(F!G203)=FALSE,"--",IF(F!G203=0,"--",F!G203))</f>
        <v>--</v>
      </c>
      <c r="E203" s="5" t="str">
        <f>IF(D203="--","",F!H203)</f>
        <v/>
      </c>
      <c r="F203" s="5" t="str">
        <f>IF(ISNUMBER(F!I203)=FALSE,"--",IF(F!I203=0,"--",F!I203))</f>
        <v>--</v>
      </c>
      <c r="G203" s="5" t="str">
        <f>IF(F203="--","",F!J203)</f>
        <v/>
      </c>
      <c r="H203" s="5" t="str">
        <f>IF(ISNUMBER(F!K203)=FALSE,"--",IF(F!K203=0,"--",F!K203))</f>
        <v>--</v>
      </c>
      <c r="I203" s="5" t="str">
        <f>IF(H203="--","",F!L203)</f>
        <v/>
      </c>
      <c r="J203" s="5" t="str">
        <f>IF(ISNUMBER(F!M203)=FALSE,"--",IF(F!M203=0,"--",F!M203))</f>
        <v>--</v>
      </c>
      <c r="K203" s="5" t="str">
        <f>IF(J203="--","",F!N203)</f>
        <v/>
      </c>
      <c r="L203" s="5" t="str">
        <f>IF(ISNUMBER(F!O203)=FALSE,"--",IF(F!O203=0,"--",F!O203))</f>
        <v>--</v>
      </c>
      <c r="M203" s="5" t="str">
        <f>IF(L203="--","",F!P203)</f>
        <v/>
      </c>
      <c r="P203" s="4" t="str">
        <f>IFERROR(IF(AND(VLOOKUP(F!B203,E!$B$1:$AK$300,17,FALSE)&lt;&gt;1000000000,VLOOKUP(F!B203,E!$B$1:$AK$300,18,FALSE)&lt;&gt;1000000000),"toetsen",IF(AND(VLOOKUP(F!B203,E!$B$1:$AK$300,17,FALSE)=1000000000,VLOOKUP(F!B203,E!$B$1:$AK$300,18,FALSE)&lt;&gt;1000000000),"toetsen alleen sgw",IF(AND(VLOOKUP(F!B203,E!$B$1:$AK$300,17,FALSE)&lt;&gt;1000000000,VLOOKUP(F!B203,E!$B$1:$AK$300,18,FALSE)=1000000000),"toetsen alleen vw","niet toetsen"))),"")</f>
        <v/>
      </c>
      <c r="R203" s="4" t="str">
        <f>F!BJ203</f>
        <v/>
      </c>
      <c r="S203" s="4" t="str">
        <f>IF($P203="toetsen",toetsen(F!$B203,R203),IF($P203="toetsen alleen sgw",toetsen_alleen_SGW(F!$B203,R203),IF($P203="toetsen alleen vw",toetsen_alleen_vw(F!$B203,R203),"")))</f>
        <v/>
      </c>
      <c r="T203" s="4" t="str">
        <f>F!BM203</f>
        <v/>
      </c>
      <c r="U203" s="4" t="str">
        <f>IF($P203="toetsen",toetsen(F!$B203,T203),IF($P203="toetsen alleen sgw",toetsen_alleen_SGW(F!$B203,T203),IF($P203="toetsen alleen vw",toetsen_alleen_vw(F!$B203,T203),"")))</f>
        <v/>
      </c>
      <c r="V203" s="4" t="str">
        <f>F!BP203</f>
        <v/>
      </c>
      <c r="W203" s="4" t="str">
        <f>IF($P203="toetsen",toetsen(F!$B203,V203),IF($P203="toetsen alleen sgw",toetsen_alleen_SGW(F!$B203,V203),IF($P203="toetsen alleen vw",toetsen_alleen_vw(F!$B203,V203),"")))</f>
        <v/>
      </c>
      <c r="X203" s="4" t="str">
        <f>F!BS203</f>
        <v/>
      </c>
      <c r="Y203" s="4" t="str">
        <f>IF($P203="toetsen",toetsen(F!$B203,X203),IF($P203="toetsen alleen sgw",toetsen_alleen_SGW(F!$B203,X203),IF($P203="toetsen alleen vw",toetsen_alleen_vw(F!$B203,X203),"")))</f>
        <v/>
      </c>
      <c r="Z203" s="4" t="str">
        <f>F!BV203</f>
        <v/>
      </c>
      <c r="AA203" s="4" t="str">
        <f>IF($P203="toetsen",toetsen(F!$B203,Z203),IF($P203="toetsen alleen sgw",toetsen_alleen_SGW(F!$B203,Z203),IF($P203="toetsen alleen vw",toetsen_alleen_vw(F!$B203,Z203),"")))</f>
        <v/>
      </c>
      <c r="AB203" s="4" t="str">
        <f>F!BY203</f>
        <v/>
      </c>
      <c r="AC203" s="4" t="str">
        <f>IF($P203="toetsen",toetsen(F!$B203,AB203),IF($P203="toetsen alleen sgw",toetsen_alleen_SGW(F!$B203,AB203),IF($P203="toetsen alleen vw",toetsen_alleen_vw(F!$B203,AB203),"")))</f>
        <v/>
      </c>
      <c r="AD203" s="5"/>
      <c r="AE203" s="5" t="str">
        <f t="shared" si="90"/>
        <v>--</v>
      </c>
      <c r="AF203" s="5" t="str">
        <f t="shared" si="91"/>
        <v/>
      </c>
      <c r="AG203" s="5" t="str">
        <f t="shared" si="92"/>
        <v>--</v>
      </c>
      <c r="AH203" s="5" t="str">
        <f t="shared" si="93"/>
        <v/>
      </c>
      <c r="AI203" s="5" t="str">
        <f t="shared" si="94"/>
        <v>--</v>
      </c>
      <c r="AJ203" s="5" t="str">
        <f t="shared" si="95"/>
        <v/>
      </c>
      <c r="AK203" s="5" t="str">
        <f t="shared" si="96"/>
        <v>--</v>
      </c>
      <c r="AL203" s="5" t="str">
        <f t="shared" si="97"/>
        <v/>
      </c>
      <c r="AM203" s="5" t="str">
        <f t="shared" si="98"/>
        <v>--</v>
      </c>
      <c r="AN203" s="5" t="str">
        <f t="shared" si="99"/>
        <v/>
      </c>
      <c r="AO203" s="5" t="str">
        <f t="shared" si="100"/>
        <v>--</v>
      </c>
      <c r="AP203" s="5" t="str">
        <f t="shared" si="101"/>
        <v/>
      </c>
      <c r="AS203" s="5" t="str">
        <f t="shared" si="102"/>
        <v>--</v>
      </c>
      <c r="AT203" s="5" t="str">
        <f t="shared" si="103"/>
        <v/>
      </c>
      <c r="AU203" s="5" t="str">
        <f t="shared" si="104"/>
        <v/>
      </c>
      <c r="AV203" s="5" t="str">
        <f t="shared" si="105"/>
        <v>--</v>
      </c>
      <c r="AW203" s="5" t="str">
        <f t="shared" si="106"/>
        <v/>
      </c>
      <c r="AX203" s="5" t="str">
        <f t="shared" si="107"/>
        <v/>
      </c>
      <c r="AY203" s="5" t="str">
        <f t="shared" si="108"/>
        <v>--</v>
      </c>
      <c r="AZ203" s="5" t="str">
        <f t="shared" si="109"/>
        <v/>
      </c>
      <c r="BA203" s="5" t="str">
        <f t="shared" si="110"/>
        <v/>
      </c>
      <c r="BB203" s="5" t="str">
        <f t="shared" si="111"/>
        <v>--</v>
      </c>
      <c r="BC203" s="5" t="str">
        <f t="shared" si="112"/>
        <v/>
      </c>
      <c r="BD203" s="5" t="str">
        <f t="shared" si="113"/>
        <v/>
      </c>
      <c r="BE203" s="5" t="str">
        <f t="shared" si="114"/>
        <v>--</v>
      </c>
      <c r="BF203" s="5" t="str">
        <f t="shared" si="115"/>
        <v/>
      </c>
      <c r="BG203" s="5" t="str">
        <f t="shared" si="116"/>
        <v/>
      </c>
      <c r="BH203" s="5" t="str">
        <f t="shared" si="117"/>
        <v>--</v>
      </c>
      <c r="BI203" s="5" t="str">
        <f t="shared" si="118"/>
        <v/>
      </c>
      <c r="BJ203" s="5" t="str">
        <f t="shared" si="119"/>
        <v/>
      </c>
    </row>
    <row r="204" spans="1:62" x14ac:dyDescent="0.2">
      <c r="A204" s="4" t="str">
        <f>F!A204</f>
        <v>Etrimfos</v>
      </c>
      <c r="B204" s="5" t="str">
        <f>IF(ISNUMBER(F!E204)=FALSE,"--",IF(F!E204=0,"--",F!E204))</f>
        <v>--</v>
      </c>
      <c r="C204" s="5" t="str">
        <f>IF(B204="--","",F!F204)</f>
        <v/>
      </c>
      <c r="D204" s="5" t="str">
        <f>IF(ISNUMBER(F!G204)=FALSE,"--",IF(F!G204=0,"--",F!G204))</f>
        <v>--</v>
      </c>
      <c r="E204" s="5" t="str">
        <f>IF(D204="--","",F!H204)</f>
        <v/>
      </c>
      <c r="F204" s="5" t="str">
        <f>IF(ISNUMBER(F!I204)=FALSE,"--",IF(F!I204=0,"--",F!I204))</f>
        <v>--</v>
      </c>
      <c r="G204" s="5" t="str">
        <f>IF(F204="--","",F!J204)</f>
        <v/>
      </c>
      <c r="H204" s="5" t="str">
        <f>IF(ISNUMBER(F!K204)=FALSE,"--",IF(F!K204=0,"--",F!K204))</f>
        <v>--</v>
      </c>
      <c r="I204" s="5" t="str">
        <f>IF(H204="--","",F!L204)</f>
        <v/>
      </c>
      <c r="J204" s="5" t="str">
        <f>IF(ISNUMBER(F!M204)=FALSE,"--",IF(F!M204=0,"--",F!M204))</f>
        <v>--</v>
      </c>
      <c r="K204" s="5" t="str">
        <f>IF(J204="--","",F!N204)</f>
        <v/>
      </c>
      <c r="L204" s="5" t="str">
        <f>IF(ISNUMBER(F!O204)=FALSE,"--",IF(F!O204=0,"--",F!O204))</f>
        <v>--</v>
      </c>
      <c r="M204" s="5" t="str">
        <f>IF(L204="--","",F!P204)</f>
        <v/>
      </c>
      <c r="P204" s="4" t="str">
        <f>IFERROR(IF(AND(VLOOKUP(F!B204,E!$B$1:$AK$300,17,FALSE)&lt;&gt;1000000000,VLOOKUP(F!B204,E!$B$1:$AK$300,18,FALSE)&lt;&gt;1000000000),"toetsen",IF(AND(VLOOKUP(F!B204,E!$B$1:$AK$300,17,FALSE)=1000000000,VLOOKUP(F!B204,E!$B$1:$AK$300,18,FALSE)&lt;&gt;1000000000),"toetsen alleen sgw",IF(AND(VLOOKUP(F!B204,E!$B$1:$AK$300,17,FALSE)&lt;&gt;1000000000,VLOOKUP(F!B204,E!$B$1:$AK$300,18,FALSE)=1000000000),"toetsen alleen vw","niet toetsen"))),"")</f>
        <v/>
      </c>
      <c r="R204" s="4" t="str">
        <f>F!BJ204</f>
        <v/>
      </c>
      <c r="S204" s="4" t="str">
        <f>IF($P204="toetsen",toetsen(F!$B204,R204),IF($P204="toetsen alleen sgw",toetsen_alleen_SGW(F!$B204,R204),IF($P204="toetsen alleen vw",toetsen_alleen_vw(F!$B204,R204),"")))</f>
        <v/>
      </c>
      <c r="T204" s="4" t="str">
        <f>F!BM204</f>
        <v/>
      </c>
      <c r="U204" s="4" t="str">
        <f>IF($P204="toetsen",toetsen(F!$B204,T204),IF($P204="toetsen alleen sgw",toetsen_alleen_SGW(F!$B204,T204),IF($P204="toetsen alleen vw",toetsen_alleen_vw(F!$B204,T204),"")))</f>
        <v/>
      </c>
      <c r="V204" s="4" t="str">
        <f>F!BP204</f>
        <v/>
      </c>
      <c r="W204" s="4" t="str">
        <f>IF($P204="toetsen",toetsen(F!$B204,V204),IF($P204="toetsen alleen sgw",toetsen_alleen_SGW(F!$B204,V204),IF($P204="toetsen alleen vw",toetsen_alleen_vw(F!$B204,V204),"")))</f>
        <v/>
      </c>
      <c r="X204" s="4" t="str">
        <f>F!BS204</f>
        <v/>
      </c>
      <c r="Y204" s="4" t="str">
        <f>IF($P204="toetsen",toetsen(F!$B204,X204),IF($P204="toetsen alleen sgw",toetsen_alleen_SGW(F!$B204,X204),IF($P204="toetsen alleen vw",toetsen_alleen_vw(F!$B204,X204),"")))</f>
        <v/>
      </c>
      <c r="Z204" s="4" t="str">
        <f>F!BV204</f>
        <v/>
      </c>
      <c r="AA204" s="4" t="str">
        <f>IF($P204="toetsen",toetsen(F!$B204,Z204),IF($P204="toetsen alleen sgw",toetsen_alleen_SGW(F!$B204,Z204),IF($P204="toetsen alleen vw",toetsen_alleen_vw(F!$B204,Z204),"")))</f>
        <v/>
      </c>
      <c r="AB204" s="4" t="str">
        <f>F!BY204</f>
        <v/>
      </c>
      <c r="AC204" s="4" t="str">
        <f>IF($P204="toetsen",toetsen(F!$B204,AB204),IF($P204="toetsen alleen sgw",toetsen_alleen_SGW(F!$B204,AB204),IF($P204="toetsen alleen vw",toetsen_alleen_vw(F!$B204,AB204),"")))</f>
        <v/>
      </c>
      <c r="AD204" s="5"/>
      <c r="AE204" s="5" t="str">
        <f t="shared" si="90"/>
        <v>--</v>
      </c>
      <c r="AF204" s="5" t="str">
        <f t="shared" si="91"/>
        <v/>
      </c>
      <c r="AG204" s="5" t="str">
        <f t="shared" si="92"/>
        <v>--</v>
      </c>
      <c r="AH204" s="5" t="str">
        <f t="shared" si="93"/>
        <v/>
      </c>
      <c r="AI204" s="5" t="str">
        <f t="shared" si="94"/>
        <v>--</v>
      </c>
      <c r="AJ204" s="5" t="str">
        <f t="shared" si="95"/>
        <v/>
      </c>
      <c r="AK204" s="5" t="str">
        <f t="shared" si="96"/>
        <v>--</v>
      </c>
      <c r="AL204" s="5" t="str">
        <f t="shared" si="97"/>
        <v/>
      </c>
      <c r="AM204" s="5" t="str">
        <f t="shared" si="98"/>
        <v>--</v>
      </c>
      <c r="AN204" s="5" t="str">
        <f t="shared" si="99"/>
        <v/>
      </c>
      <c r="AO204" s="5" t="str">
        <f t="shared" si="100"/>
        <v>--</v>
      </c>
      <c r="AP204" s="5" t="str">
        <f t="shared" si="101"/>
        <v/>
      </c>
      <c r="AS204" s="5" t="str">
        <f t="shared" si="102"/>
        <v>--</v>
      </c>
      <c r="AT204" s="5" t="str">
        <f t="shared" si="103"/>
        <v/>
      </c>
      <c r="AU204" s="5" t="str">
        <f t="shared" si="104"/>
        <v/>
      </c>
      <c r="AV204" s="5" t="str">
        <f t="shared" si="105"/>
        <v>--</v>
      </c>
      <c r="AW204" s="5" t="str">
        <f t="shared" si="106"/>
        <v/>
      </c>
      <c r="AX204" s="5" t="str">
        <f t="shared" si="107"/>
        <v/>
      </c>
      <c r="AY204" s="5" t="str">
        <f t="shared" si="108"/>
        <v>--</v>
      </c>
      <c r="AZ204" s="5" t="str">
        <f t="shared" si="109"/>
        <v/>
      </c>
      <c r="BA204" s="5" t="str">
        <f t="shared" si="110"/>
        <v/>
      </c>
      <c r="BB204" s="5" t="str">
        <f t="shared" si="111"/>
        <v>--</v>
      </c>
      <c r="BC204" s="5" t="str">
        <f t="shared" si="112"/>
        <v/>
      </c>
      <c r="BD204" s="5" t="str">
        <f t="shared" si="113"/>
        <v/>
      </c>
      <c r="BE204" s="5" t="str">
        <f t="shared" si="114"/>
        <v>--</v>
      </c>
      <c r="BF204" s="5" t="str">
        <f t="shared" si="115"/>
        <v/>
      </c>
      <c r="BG204" s="5" t="str">
        <f t="shared" si="116"/>
        <v/>
      </c>
      <c r="BH204" s="5" t="str">
        <f t="shared" si="117"/>
        <v>--</v>
      </c>
      <c r="BI204" s="5" t="str">
        <f t="shared" si="118"/>
        <v/>
      </c>
      <c r="BJ204" s="5" t="str">
        <f t="shared" si="119"/>
        <v/>
      </c>
    </row>
    <row r="205" spans="1:62" x14ac:dyDescent="0.2">
      <c r="A205" s="4" t="str">
        <f>F!A205</f>
        <v>Fenitrothion</v>
      </c>
      <c r="B205" s="5" t="str">
        <f>IF(ISNUMBER(F!E205)=FALSE,"--",IF(F!E205=0,"--",F!E205))</f>
        <v>--</v>
      </c>
      <c r="C205" s="5" t="str">
        <f>IF(B205="--","",F!F205)</f>
        <v/>
      </c>
      <c r="D205" s="5" t="str">
        <f>IF(ISNUMBER(F!G205)=FALSE,"--",IF(F!G205=0,"--",F!G205))</f>
        <v>--</v>
      </c>
      <c r="E205" s="5" t="str">
        <f>IF(D205="--","",F!H205)</f>
        <v/>
      </c>
      <c r="F205" s="5" t="str">
        <f>IF(ISNUMBER(F!I205)=FALSE,"--",IF(F!I205=0,"--",F!I205))</f>
        <v>--</v>
      </c>
      <c r="G205" s="5" t="str">
        <f>IF(F205="--","",F!J205)</f>
        <v/>
      </c>
      <c r="H205" s="5" t="str">
        <f>IF(ISNUMBER(F!K205)=FALSE,"--",IF(F!K205=0,"--",F!K205))</f>
        <v>--</v>
      </c>
      <c r="I205" s="5" t="str">
        <f>IF(H205="--","",F!L205)</f>
        <v/>
      </c>
      <c r="J205" s="5" t="str">
        <f>IF(ISNUMBER(F!M205)=FALSE,"--",IF(F!M205=0,"--",F!M205))</f>
        <v>--</v>
      </c>
      <c r="K205" s="5" t="str">
        <f>IF(J205="--","",F!N205)</f>
        <v/>
      </c>
      <c r="L205" s="5" t="str">
        <f>IF(ISNUMBER(F!O205)=FALSE,"--",IF(F!O205=0,"--",F!O205))</f>
        <v>--</v>
      </c>
      <c r="M205" s="5" t="str">
        <f>IF(L205="--","",F!P205)</f>
        <v/>
      </c>
      <c r="P205" s="4" t="str">
        <f>IFERROR(IF(AND(VLOOKUP(F!B205,E!$B$1:$AK$300,17,FALSE)&lt;&gt;1000000000,VLOOKUP(F!B205,E!$B$1:$AK$300,18,FALSE)&lt;&gt;1000000000),"toetsen",IF(AND(VLOOKUP(F!B205,E!$B$1:$AK$300,17,FALSE)=1000000000,VLOOKUP(F!B205,E!$B$1:$AK$300,18,FALSE)&lt;&gt;1000000000),"toetsen alleen sgw",IF(AND(VLOOKUP(F!B205,E!$B$1:$AK$300,17,FALSE)&lt;&gt;1000000000,VLOOKUP(F!B205,E!$B$1:$AK$300,18,FALSE)=1000000000),"toetsen alleen vw","niet toetsen"))),"")</f>
        <v/>
      </c>
      <c r="R205" s="4" t="str">
        <f>F!BJ205</f>
        <v/>
      </c>
      <c r="S205" s="4" t="str">
        <f>IF($P205="toetsen",toetsen(F!$B205,R205),IF($P205="toetsen alleen sgw",toetsen_alleen_SGW(F!$B205,R205),IF($P205="toetsen alleen vw",toetsen_alleen_vw(F!$B205,R205),"")))</f>
        <v/>
      </c>
      <c r="T205" s="4" t="str">
        <f>F!BM205</f>
        <v/>
      </c>
      <c r="U205" s="4" t="str">
        <f>IF($P205="toetsen",toetsen(F!$B205,T205),IF($P205="toetsen alleen sgw",toetsen_alleen_SGW(F!$B205,T205),IF($P205="toetsen alleen vw",toetsen_alleen_vw(F!$B205,T205),"")))</f>
        <v/>
      </c>
      <c r="V205" s="4" t="str">
        <f>F!BP205</f>
        <v/>
      </c>
      <c r="W205" s="4" t="str">
        <f>IF($P205="toetsen",toetsen(F!$B205,V205),IF($P205="toetsen alleen sgw",toetsen_alleen_SGW(F!$B205,V205),IF($P205="toetsen alleen vw",toetsen_alleen_vw(F!$B205,V205),"")))</f>
        <v/>
      </c>
      <c r="X205" s="4" t="str">
        <f>F!BS205</f>
        <v/>
      </c>
      <c r="Y205" s="4" t="str">
        <f>IF($P205="toetsen",toetsen(F!$B205,X205),IF($P205="toetsen alleen sgw",toetsen_alleen_SGW(F!$B205,X205),IF($P205="toetsen alleen vw",toetsen_alleen_vw(F!$B205,X205),"")))</f>
        <v/>
      </c>
      <c r="Z205" s="4" t="str">
        <f>F!BV205</f>
        <v/>
      </c>
      <c r="AA205" s="4" t="str">
        <f>IF($P205="toetsen",toetsen(F!$B205,Z205),IF($P205="toetsen alleen sgw",toetsen_alleen_SGW(F!$B205,Z205),IF($P205="toetsen alleen vw",toetsen_alleen_vw(F!$B205,Z205),"")))</f>
        <v/>
      </c>
      <c r="AB205" s="4" t="str">
        <f>F!BY205</f>
        <v/>
      </c>
      <c r="AC205" s="4" t="str">
        <f>IF($P205="toetsen",toetsen(F!$B205,AB205),IF($P205="toetsen alleen sgw",toetsen_alleen_SGW(F!$B205,AB205),IF($P205="toetsen alleen vw",toetsen_alleen_vw(F!$B205,AB205),"")))</f>
        <v/>
      </c>
      <c r="AD205" s="5"/>
      <c r="AE205" s="5" t="str">
        <f t="shared" si="90"/>
        <v>--</v>
      </c>
      <c r="AF205" s="5" t="str">
        <f t="shared" si="91"/>
        <v/>
      </c>
      <c r="AG205" s="5" t="str">
        <f t="shared" si="92"/>
        <v>--</v>
      </c>
      <c r="AH205" s="5" t="str">
        <f t="shared" si="93"/>
        <v/>
      </c>
      <c r="AI205" s="5" t="str">
        <f t="shared" si="94"/>
        <v>--</v>
      </c>
      <c r="AJ205" s="5" t="str">
        <f t="shared" si="95"/>
        <v/>
      </c>
      <c r="AK205" s="5" t="str">
        <f t="shared" si="96"/>
        <v>--</v>
      </c>
      <c r="AL205" s="5" t="str">
        <f t="shared" si="97"/>
        <v/>
      </c>
      <c r="AM205" s="5" t="str">
        <f t="shared" si="98"/>
        <v>--</v>
      </c>
      <c r="AN205" s="5" t="str">
        <f t="shared" si="99"/>
        <v/>
      </c>
      <c r="AO205" s="5" t="str">
        <f t="shared" si="100"/>
        <v>--</v>
      </c>
      <c r="AP205" s="5" t="str">
        <f t="shared" si="101"/>
        <v/>
      </c>
      <c r="AS205" s="5" t="str">
        <f t="shared" si="102"/>
        <v>--</v>
      </c>
      <c r="AT205" s="5" t="str">
        <f t="shared" si="103"/>
        <v/>
      </c>
      <c r="AU205" s="5" t="str">
        <f t="shared" si="104"/>
        <v/>
      </c>
      <c r="AV205" s="5" t="str">
        <f t="shared" si="105"/>
        <v>--</v>
      </c>
      <c r="AW205" s="5" t="str">
        <f t="shared" si="106"/>
        <v/>
      </c>
      <c r="AX205" s="5" t="str">
        <f t="shared" si="107"/>
        <v/>
      </c>
      <c r="AY205" s="5" t="str">
        <f t="shared" si="108"/>
        <v>--</v>
      </c>
      <c r="AZ205" s="5" t="str">
        <f t="shared" si="109"/>
        <v/>
      </c>
      <c r="BA205" s="5" t="str">
        <f t="shared" si="110"/>
        <v/>
      </c>
      <c r="BB205" s="5" t="str">
        <f t="shared" si="111"/>
        <v>--</v>
      </c>
      <c r="BC205" s="5" t="str">
        <f t="shared" si="112"/>
        <v/>
      </c>
      <c r="BD205" s="5" t="str">
        <f t="shared" si="113"/>
        <v/>
      </c>
      <c r="BE205" s="5" t="str">
        <f t="shared" si="114"/>
        <v>--</v>
      </c>
      <c r="BF205" s="5" t="str">
        <f t="shared" si="115"/>
        <v/>
      </c>
      <c r="BG205" s="5" t="str">
        <f t="shared" si="116"/>
        <v/>
      </c>
      <c r="BH205" s="5" t="str">
        <f t="shared" si="117"/>
        <v>--</v>
      </c>
      <c r="BI205" s="5" t="str">
        <f t="shared" si="118"/>
        <v/>
      </c>
      <c r="BJ205" s="5" t="str">
        <f t="shared" si="119"/>
        <v/>
      </c>
    </row>
    <row r="206" spans="1:62" x14ac:dyDescent="0.2">
      <c r="A206" s="4" t="str">
        <f>F!A206</f>
        <v>Fenthion</v>
      </c>
      <c r="B206" s="5" t="str">
        <f>IF(ISNUMBER(F!E206)=FALSE,"--",IF(F!E206=0,"--",F!E206))</f>
        <v>--</v>
      </c>
      <c r="C206" s="5" t="str">
        <f>IF(B206="--","",F!F206)</f>
        <v/>
      </c>
      <c r="D206" s="5" t="str">
        <f>IF(ISNUMBER(F!G206)=FALSE,"--",IF(F!G206=0,"--",F!G206))</f>
        <v>--</v>
      </c>
      <c r="E206" s="5" t="str">
        <f>IF(D206="--","",F!H206)</f>
        <v/>
      </c>
      <c r="F206" s="5" t="str">
        <f>IF(ISNUMBER(F!I206)=FALSE,"--",IF(F!I206=0,"--",F!I206))</f>
        <v>--</v>
      </c>
      <c r="G206" s="5" t="str">
        <f>IF(F206="--","",F!J206)</f>
        <v/>
      </c>
      <c r="H206" s="5" t="str">
        <f>IF(ISNUMBER(F!K206)=FALSE,"--",IF(F!K206=0,"--",F!K206))</f>
        <v>--</v>
      </c>
      <c r="I206" s="5" t="str">
        <f>IF(H206="--","",F!L206)</f>
        <v/>
      </c>
      <c r="J206" s="5" t="str">
        <f>IF(ISNUMBER(F!M206)=FALSE,"--",IF(F!M206=0,"--",F!M206))</f>
        <v>--</v>
      </c>
      <c r="K206" s="5" t="str">
        <f>IF(J206="--","",F!N206)</f>
        <v/>
      </c>
      <c r="L206" s="5" t="str">
        <f>IF(ISNUMBER(F!O206)=FALSE,"--",IF(F!O206=0,"--",F!O206))</f>
        <v>--</v>
      </c>
      <c r="M206" s="5" t="str">
        <f>IF(L206="--","",F!P206)</f>
        <v/>
      </c>
      <c r="P206" s="4" t="str">
        <f>IFERROR(IF(AND(VLOOKUP(F!B206,E!$B$1:$AK$300,17,FALSE)&lt;&gt;1000000000,VLOOKUP(F!B206,E!$B$1:$AK$300,18,FALSE)&lt;&gt;1000000000),"toetsen",IF(AND(VLOOKUP(F!B206,E!$B$1:$AK$300,17,FALSE)=1000000000,VLOOKUP(F!B206,E!$B$1:$AK$300,18,FALSE)&lt;&gt;1000000000),"toetsen alleen sgw",IF(AND(VLOOKUP(F!B206,E!$B$1:$AK$300,17,FALSE)&lt;&gt;1000000000,VLOOKUP(F!B206,E!$B$1:$AK$300,18,FALSE)=1000000000),"toetsen alleen vw","niet toetsen"))),"")</f>
        <v/>
      </c>
      <c r="R206" s="4" t="str">
        <f>F!BJ206</f>
        <v/>
      </c>
      <c r="S206" s="4" t="str">
        <f>IF($P206="toetsen",toetsen(F!$B206,R206),IF($P206="toetsen alleen sgw",toetsen_alleen_SGW(F!$B206,R206),IF($P206="toetsen alleen vw",toetsen_alleen_vw(F!$B206,R206),"")))</f>
        <v/>
      </c>
      <c r="T206" s="4" t="str">
        <f>F!BM206</f>
        <v/>
      </c>
      <c r="U206" s="4" t="str">
        <f>IF($P206="toetsen",toetsen(F!$B206,T206),IF($P206="toetsen alleen sgw",toetsen_alleen_SGW(F!$B206,T206),IF($P206="toetsen alleen vw",toetsen_alleen_vw(F!$B206,T206),"")))</f>
        <v/>
      </c>
      <c r="V206" s="4" t="str">
        <f>F!BP206</f>
        <v/>
      </c>
      <c r="W206" s="4" t="str">
        <f>IF($P206="toetsen",toetsen(F!$B206,V206),IF($P206="toetsen alleen sgw",toetsen_alleen_SGW(F!$B206,V206),IF($P206="toetsen alleen vw",toetsen_alleen_vw(F!$B206,V206),"")))</f>
        <v/>
      </c>
      <c r="X206" s="4" t="str">
        <f>F!BS206</f>
        <v/>
      </c>
      <c r="Y206" s="4" t="str">
        <f>IF($P206="toetsen",toetsen(F!$B206,X206),IF($P206="toetsen alleen sgw",toetsen_alleen_SGW(F!$B206,X206),IF($P206="toetsen alleen vw",toetsen_alleen_vw(F!$B206,X206),"")))</f>
        <v/>
      </c>
      <c r="Z206" s="4" t="str">
        <f>F!BV206</f>
        <v/>
      </c>
      <c r="AA206" s="4" t="str">
        <f>IF($P206="toetsen",toetsen(F!$B206,Z206),IF($P206="toetsen alleen sgw",toetsen_alleen_SGW(F!$B206,Z206),IF($P206="toetsen alleen vw",toetsen_alleen_vw(F!$B206,Z206),"")))</f>
        <v/>
      </c>
      <c r="AB206" s="4" t="str">
        <f>F!BY206</f>
        <v/>
      </c>
      <c r="AC206" s="4" t="str">
        <f>IF($P206="toetsen",toetsen(F!$B206,AB206),IF($P206="toetsen alleen sgw",toetsen_alleen_SGW(F!$B206,AB206),IF($P206="toetsen alleen vw",toetsen_alleen_vw(F!$B206,AB206),"")))</f>
        <v/>
      </c>
      <c r="AD206" s="5"/>
      <c r="AE206" s="5" t="str">
        <f t="shared" si="90"/>
        <v>--</v>
      </c>
      <c r="AF206" s="5" t="str">
        <f t="shared" si="91"/>
        <v/>
      </c>
      <c r="AG206" s="5" t="str">
        <f t="shared" si="92"/>
        <v>--</v>
      </c>
      <c r="AH206" s="5" t="str">
        <f t="shared" si="93"/>
        <v/>
      </c>
      <c r="AI206" s="5" t="str">
        <f t="shared" si="94"/>
        <v>--</v>
      </c>
      <c r="AJ206" s="5" t="str">
        <f t="shared" si="95"/>
        <v/>
      </c>
      <c r="AK206" s="5" t="str">
        <f t="shared" si="96"/>
        <v>--</v>
      </c>
      <c r="AL206" s="5" t="str">
        <f t="shared" si="97"/>
        <v/>
      </c>
      <c r="AM206" s="5" t="str">
        <f t="shared" si="98"/>
        <v>--</v>
      </c>
      <c r="AN206" s="5" t="str">
        <f t="shared" si="99"/>
        <v/>
      </c>
      <c r="AO206" s="5" t="str">
        <f t="shared" si="100"/>
        <v>--</v>
      </c>
      <c r="AP206" s="5" t="str">
        <f t="shared" si="101"/>
        <v/>
      </c>
      <c r="AS206" s="5" t="str">
        <f t="shared" si="102"/>
        <v>--</v>
      </c>
      <c r="AT206" s="5" t="str">
        <f t="shared" si="103"/>
        <v/>
      </c>
      <c r="AU206" s="5" t="str">
        <f t="shared" si="104"/>
        <v/>
      </c>
      <c r="AV206" s="5" t="str">
        <f t="shared" si="105"/>
        <v>--</v>
      </c>
      <c r="AW206" s="5" t="str">
        <f t="shared" si="106"/>
        <v/>
      </c>
      <c r="AX206" s="5" t="str">
        <f t="shared" si="107"/>
        <v/>
      </c>
      <c r="AY206" s="5" t="str">
        <f t="shared" si="108"/>
        <v>--</v>
      </c>
      <c r="AZ206" s="5" t="str">
        <f t="shared" si="109"/>
        <v/>
      </c>
      <c r="BA206" s="5" t="str">
        <f t="shared" si="110"/>
        <v/>
      </c>
      <c r="BB206" s="5" t="str">
        <f t="shared" si="111"/>
        <v>--</v>
      </c>
      <c r="BC206" s="5" t="str">
        <f t="shared" si="112"/>
        <v/>
      </c>
      <c r="BD206" s="5" t="str">
        <f t="shared" si="113"/>
        <v/>
      </c>
      <c r="BE206" s="5" t="str">
        <f t="shared" si="114"/>
        <v>--</v>
      </c>
      <c r="BF206" s="5" t="str">
        <f t="shared" si="115"/>
        <v/>
      </c>
      <c r="BG206" s="5" t="str">
        <f t="shared" si="116"/>
        <v/>
      </c>
      <c r="BH206" s="5" t="str">
        <f t="shared" si="117"/>
        <v>--</v>
      </c>
      <c r="BI206" s="5" t="str">
        <f t="shared" si="118"/>
        <v/>
      </c>
      <c r="BJ206" s="5" t="str">
        <f t="shared" si="119"/>
        <v/>
      </c>
    </row>
    <row r="207" spans="1:62" x14ac:dyDescent="0.2">
      <c r="A207" s="4" t="str">
        <f>F!A207</f>
        <v>Fosalon</v>
      </c>
      <c r="B207" s="5" t="str">
        <f>IF(ISNUMBER(F!E207)=FALSE,"--",IF(F!E207=0,"--",F!E207))</f>
        <v>--</v>
      </c>
      <c r="C207" s="5" t="str">
        <f>IF(B207="--","",F!F207)</f>
        <v/>
      </c>
      <c r="D207" s="5" t="str">
        <f>IF(ISNUMBER(F!G207)=FALSE,"--",IF(F!G207=0,"--",F!G207))</f>
        <v>--</v>
      </c>
      <c r="E207" s="5" t="str">
        <f>IF(D207="--","",F!H207)</f>
        <v/>
      </c>
      <c r="F207" s="5" t="str">
        <f>IF(ISNUMBER(F!I207)=FALSE,"--",IF(F!I207=0,"--",F!I207))</f>
        <v>--</v>
      </c>
      <c r="G207" s="5" t="str">
        <f>IF(F207="--","",F!J207)</f>
        <v/>
      </c>
      <c r="H207" s="5" t="str">
        <f>IF(ISNUMBER(F!K207)=FALSE,"--",IF(F!K207=0,"--",F!K207))</f>
        <v>--</v>
      </c>
      <c r="I207" s="5" t="str">
        <f>IF(H207="--","",F!L207)</f>
        <v/>
      </c>
      <c r="J207" s="5" t="str">
        <f>IF(ISNUMBER(F!M207)=FALSE,"--",IF(F!M207=0,"--",F!M207))</f>
        <v>--</v>
      </c>
      <c r="K207" s="5" t="str">
        <f>IF(J207="--","",F!N207)</f>
        <v/>
      </c>
      <c r="L207" s="5" t="str">
        <f>IF(ISNUMBER(F!O207)=FALSE,"--",IF(F!O207=0,"--",F!O207))</f>
        <v>--</v>
      </c>
      <c r="M207" s="5" t="str">
        <f>IF(L207="--","",F!P207)</f>
        <v/>
      </c>
      <c r="P207" s="4" t="str">
        <f>IFERROR(IF(AND(VLOOKUP(F!B207,E!$B$1:$AK$300,17,FALSE)&lt;&gt;1000000000,VLOOKUP(F!B207,E!$B$1:$AK$300,18,FALSE)&lt;&gt;1000000000),"toetsen",IF(AND(VLOOKUP(F!B207,E!$B$1:$AK$300,17,FALSE)=1000000000,VLOOKUP(F!B207,E!$B$1:$AK$300,18,FALSE)&lt;&gt;1000000000),"toetsen alleen sgw",IF(AND(VLOOKUP(F!B207,E!$B$1:$AK$300,17,FALSE)&lt;&gt;1000000000,VLOOKUP(F!B207,E!$B$1:$AK$300,18,FALSE)=1000000000),"toetsen alleen vw","niet toetsen"))),"")</f>
        <v/>
      </c>
      <c r="R207" s="4" t="str">
        <f>F!BJ207</f>
        <v/>
      </c>
      <c r="S207" s="4" t="str">
        <f>IF($P207="toetsen",toetsen(F!$B207,R207),IF($P207="toetsen alleen sgw",toetsen_alleen_SGW(F!$B207,R207),IF($P207="toetsen alleen vw",toetsen_alleen_vw(F!$B207,R207),"")))</f>
        <v/>
      </c>
      <c r="T207" s="4" t="str">
        <f>F!BM207</f>
        <v/>
      </c>
      <c r="U207" s="4" t="str">
        <f>IF($P207="toetsen",toetsen(F!$B207,T207),IF($P207="toetsen alleen sgw",toetsen_alleen_SGW(F!$B207,T207),IF($P207="toetsen alleen vw",toetsen_alleen_vw(F!$B207,T207),"")))</f>
        <v/>
      </c>
      <c r="V207" s="4" t="str">
        <f>F!BP207</f>
        <v/>
      </c>
      <c r="W207" s="4" t="str">
        <f>IF($P207="toetsen",toetsen(F!$B207,V207),IF($P207="toetsen alleen sgw",toetsen_alleen_SGW(F!$B207,V207),IF($P207="toetsen alleen vw",toetsen_alleen_vw(F!$B207,V207),"")))</f>
        <v/>
      </c>
      <c r="X207" s="4" t="str">
        <f>F!BS207</f>
        <v/>
      </c>
      <c r="Y207" s="4" t="str">
        <f>IF($P207="toetsen",toetsen(F!$B207,X207),IF($P207="toetsen alleen sgw",toetsen_alleen_SGW(F!$B207,X207),IF($P207="toetsen alleen vw",toetsen_alleen_vw(F!$B207,X207),"")))</f>
        <v/>
      </c>
      <c r="Z207" s="4" t="str">
        <f>F!BV207</f>
        <v/>
      </c>
      <c r="AA207" s="4" t="str">
        <f>IF($P207="toetsen",toetsen(F!$B207,Z207),IF($P207="toetsen alleen sgw",toetsen_alleen_SGW(F!$B207,Z207),IF($P207="toetsen alleen vw",toetsen_alleen_vw(F!$B207,Z207),"")))</f>
        <v/>
      </c>
      <c r="AB207" s="4" t="str">
        <f>F!BY207</f>
        <v/>
      </c>
      <c r="AC207" s="4" t="str">
        <f>IF($P207="toetsen",toetsen(F!$B207,AB207),IF($P207="toetsen alleen sgw",toetsen_alleen_SGW(F!$B207,AB207),IF($P207="toetsen alleen vw",toetsen_alleen_vw(F!$B207,AB207),"")))</f>
        <v/>
      </c>
      <c r="AD207" s="5"/>
      <c r="AE207" s="5" t="str">
        <f t="shared" si="90"/>
        <v>--</v>
      </c>
      <c r="AF207" s="5" t="str">
        <f t="shared" si="91"/>
        <v/>
      </c>
      <c r="AG207" s="5" t="str">
        <f t="shared" si="92"/>
        <v>--</v>
      </c>
      <c r="AH207" s="5" t="str">
        <f t="shared" si="93"/>
        <v/>
      </c>
      <c r="AI207" s="5" t="str">
        <f t="shared" si="94"/>
        <v>--</v>
      </c>
      <c r="AJ207" s="5" t="str">
        <f t="shared" si="95"/>
        <v/>
      </c>
      <c r="AK207" s="5" t="str">
        <f t="shared" si="96"/>
        <v>--</v>
      </c>
      <c r="AL207" s="5" t="str">
        <f t="shared" si="97"/>
        <v/>
      </c>
      <c r="AM207" s="5" t="str">
        <f t="shared" si="98"/>
        <v>--</v>
      </c>
      <c r="AN207" s="5" t="str">
        <f t="shared" si="99"/>
        <v/>
      </c>
      <c r="AO207" s="5" t="str">
        <f t="shared" si="100"/>
        <v>--</v>
      </c>
      <c r="AP207" s="5" t="str">
        <f t="shared" si="101"/>
        <v/>
      </c>
      <c r="AS207" s="5" t="str">
        <f t="shared" si="102"/>
        <v>--</v>
      </c>
      <c r="AT207" s="5" t="str">
        <f t="shared" si="103"/>
        <v/>
      </c>
      <c r="AU207" s="5" t="str">
        <f t="shared" si="104"/>
        <v/>
      </c>
      <c r="AV207" s="5" t="str">
        <f t="shared" si="105"/>
        <v>--</v>
      </c>
      <c r="AW207" s="5" t="str">
        <f t="shared" si="106"/>
        <v/>
      </c>
      <c r="AX207" s="5" t="str">
        <f t="shared" si="107"/>
        <v/>
      </c>
      <c r="AY207" s="5" t="str">
        <f t="shared" si="108"/>
        <v>--</v>
      </c>
      <c r="AZ207" s="5" t="str">
        <f t="shared" si="109"/>
        <v/>
      </c>
      <c r="BA207" s="5" t="str">
        <f t="shared" si="110"/>
        <v/>
      </c>
      <c r="BB207" s="5" t="str">
        <f t="shared" si="111"/>
        <v>--</v>
      </c>
      <c r="BC207" s="5" t="str">
        <f t="shared" si="112"/>
        <v/>
      </c>
      <c r="BD207" s="5" t="str">
        <f t="shared" si="113"/>
        <v/>
      </c>
      <c r="BE207" s="5" t="str">
        <f t="shared" si="114"/>
        <v>--</v>
      </c>
      <c r="BF207" s="5" t="str">
        <f t="shared" si="115"/>
        <v/>
      </c>
      <c r="BG207" s="5" t="str">
        <f t="shared" si="116"/>
        <v/>
      </c>
      <c r="BH207" s="5" t="str">
        <f t="shared" si="117"/>
        <v>--</v>
      </c>
      <c r="BI207" s="5" t="str">
        <f t="shared" si="118"/>
        <v/>
      </c>
      <c r="BJ207" s="5" t="str">
        <f t="shared" si="119"/>
        <v/>
      </c>
    </row>
    <row r="208" spans="1:62" x14ac:dyDescent="0.2">
      <c r="A208" s="4" t="str">
        <f>F!A208</f>
        <v>Malathion</v>
      </c>
      <c r="B208" s="5" t="str">
        <f>IF(ISNUMBER(F!E208)=FALSE,"--",IF(F!E208=0,"--",F!E208))</f>
        <v>--</v>
      </c>
      <c r="C208" s="5" t="str">
        <f>IF(B208="--","",F!F208)</f>
        <v/>
      </c>
      <c r="D208" s="5" t="str">
        <f>IF(ISNUMBER(F!G208)=FALSE,"--",IF(F!G208=0,"--",F!G208))</f>
        <v>--</v>
      </c>
      <c r="E208" s="5" t="str">
        <f>IF(D208="--","",F!H208)</f>
        <v/>
      </c>
      <c r="F208" s="5" t="str">
        <f>IF(ISNUMBER(F!I208)=FALSE,"--",IF(F!I208=0,"--",F!I208))</f>
        <v>--</v>
      </c>
      <c r="G208" s="5" t="str">
        <f>IF(F208="--","",F!J208)</f>
        <v/>
      </c>
      <c r="H208" s="5" t="str">
        <f>IF(ISNUMBER(F!K208)=FALSE,"--",IF(F!K208=0,"--",F!K208))</f>
        <v>--</v>
      </c>
      <c r="I208" s="5" t="str">
        <f>IF(H208="--","",F!L208)</f>
        <v/>
      </c>
      <c r="J208" s="5" t="str">
        <f>IF(ISNUMBER(F!M208)=FALSE,"--",IF(F!M208=0,"--",F!M208))</f>
        <v>--</v>
      </c>
      <c r="K208" s="5" t="str">
        <f>IF(J208="--","",F!N208)</f>
        <v/>
      </c>
      <c r="L208" s="5" t="str">
        <f>IF(ISNUMBER(F!O208)=FALSE,"--",IF(F!O208=0,"--",F!O208))</f>
        <v>--</v>
      </c>
      <c r="M208" s="5" t="str">
        <f>IF(L208="--","",F!P208)</f>
        <v/>
      </c>
      <c r="P208" s="4" t="str">
        <f>IFERROR(IF(AND(VLOOKUP(F!B208,E!$B$1:$AK$300,17,FALSE)&lt;&gt;1000000000,VLOOKUP(F!B208,E!$B$1:$AK$300,18,FALSE)&lt;&gt;1000000000),"toetsen",IF(AND(VLOOKUP(F!B208,E!$B$1:$AK$300,17,FALSE)=1000000000,VLOOKUP(F!B208,E!$B$1:$AK$300,18,FALSE)&lt;&gt;1000000000),"toetsen alleen sgw",IF(AND(VLOOKUP(F!B208,E!$B$1:$AK$300,17,FALSE)&lt;&gt;1000000000,VLOOKUP(F!B208,E!$B$1:$AK$300,18,FALSE)=1000000000),"toetsen alleen vw","niet toetsen"))),"")</f>
        <v/>
      </c>
      <c r="R208" s="4" t="str">
        <f>F!BJ208</f>
        <v/>
      </c>
      <c r="S208" s="4" t="str">
        <f>IF($P208="toetsen",toetsen(F!$B208,R208),IF($P208="toetsen alleen sgw",toetsen_alleen_SGW(F!$B208,R208),IF($P208="toetsen alleen vw",toetsen_alleen_vw(F!$B208,R208),"")))</f>
        <v/>
      </c>
      <c r="T208" s="4" t="str">
        <f>F!BM208</f>
        <v/>
      </c>
      <c r="U208" s="4" t="str">
        <f>IF($P208="toetsen",toetsen(F!$B208,T208),IF($P208="toetsen alleen sgw",toetsen_alleen_SGW(F!$B208,T208),IF($P208="toetsen alleen vw",toetsen_alleen_vw(F!$B208,T208),"")))</f>
        <v/>
      </c>
      <c r="V208" s="4" t="str">
        <f>F!BP208</f>
        <v/>
      </c>
      <c r="W208" s="4" t="str">
        <f>IF($P208="toetsen",toetsen(F!$B208,V208),IF($P208="toetsen alleen sgw",toetsen_alleen_SGW(F!$B208,V208),IF($P208="toetsen alleen vw",toetsen_alleen_vw(F!$B208,V208),"")))</f>
        <v/>
      </c>
      <c r="X208" s="4" t="str">
        <f>F!BS208</f>
        <v/>
      </c>
      <c r="Y208" s="4" t="str">
        <f>IF($P208="toetsen",toetsen(F!$B208,X208),IF($P208="toetsen alleen sgw",toetsen_alleen_SGW(F!$B208,X208),IF($P208="toetsen alleen vw",toetsen_alleen_vw(F!$B208,X208),"")))</f>
        <v/>
      </c>
      <c r="Z208" s="4" t="str">
        <f>F!BV208</f>
        <v/>
      </c>
      <c r="AA208" s="4" t="str">
        <f>IF($P208="toetsen",toetsen(F!$B208,Z208),IF($P208="toetsen alleen sgw",toetsen_alleen_SGW(F!$B208,Z208),IF($P208="toetsen alleen vw",toetsen_alleen_vw(F!$B208,Z208),"")))</f>
        <v/>
      </c>
      <c r="AB208" s="4" t="str">
        <f>F!BY208</f>
        <v/>
      </c>
      <c r="AC208" s="4" t="str">
        <f>IF($P208="toetsen",toetsen(F!$B208,AB208),IF($P208="toetsen alleen sgw",toetsen_alleen_SGW(F!$B208,AB208),IF($P208="toetsen alleen vw",toetsen_alleen_vw(F!$B208,AB208),"")))</f>
        <v/>
      </c>
      <c r="AD208" s="5"/>
      <c r="AE208" s="5" t="str">
        <f t="shared" si="90"/>
        <v>--</v>
      </c>
      <c r="AF208" s="5" t="str">
        <f t="shared" si="91"/>
        <v/>
      </c>
      <c r="AG208" s="5" t="str">
        <f t="shared" si="92"/>
        <v>--</v>
      </c>
      <c r="AH208" s="5" t="str">
        <f t="shared" si="93"/>
        <v/>
      </c>
      <c r="AI208" s="5" t="str">
        <f t="shared" si="94"/>
        <v>--</v>
      </c>
      <c r="AJ208" s="5" t="str">
        <f t="shared" si="95"/>
        <v/>
      </c>
      <c r="AK208" s="5" t="str">
        <f t="shared" si="96"/>
        <v>--</v>
      </c>
      <c r="AL208" s="5" t="str">
        <f t="shared" si="97"/>
        <v/>
      </c>
      <c r="AM208" s="5" t="str">
        <f t="shared" si="98"/>
        <v>--</v>
      </c>
      <c r="AN208" s="5" t="str">
        <f t="shared" si="99"/>
        <v/>
      </c>
      <c r="AO208" s="5" t="str">
        <f t="shared" si="100"/>
        <v>--</v>
      </c>
      <c r="AP208" s="5" t="str">
        <f t="shared" si="101"/>
        <v/>
      </c>
      <c r="AS208" s="5" t="str">
        <f t="shared" si="102"/>
        <v>--</v>
      </c>
      <c r="AT208" s="5" t="str">
        <f t="shared" si="103"/>
        <v/>
      </c>
      <c r="AU208" s="5" t="str">
        <f t="shared" si="104"/>
        <v/>
      </c>
      <c r="AV208" s="5" t="str">
        <f t="shared" si="105"/>
        <v>--</v>
      </c>
      <c r="AW208" s="5" t="str">
        <f t="shared" si="106"/>
        <v/>
      </c>
      <c r="AX208" s="5" t="str">
        <f t="shared" si="107"/>
        <v/>
      </c>
      <c r="AY208" s="5" t="str">
        <f t="shared" si="108"/>
        <v>--</v>
      </c>
      <c r="AZ208" s="5" t="str">
        <f t="shared" si="109"/>
        <v/>
      </c>
      <c r="BA208" s="5" t="str">
        <f t="shared" si="110"/>
        <v/>
      </c>
      <c r="BB208" s="5" t="str">
        <f t="shared" si="111"/>
        <v>--</v>
      </c>
      <c r="BC208" s="5" t="str">
        <f t="shared" si="112"/>
        <v/>
      </c>
      <c r="BD208" s="5" t="str">
        <f t="shared" si="113"/>
        <v/>
      </c>
      <c r="BE208" s="5" t="str">
        <f t="shared" si="114"/>
        <v>--</v>
      </c>
      <c r="BF208" s="5" t="str">
        <f t="shared" si="115"/>
        <v/>
      </c>
      <c r="BG208" s="5" t="str">
        <f t="shared" si="116"/>
        <v/>
      </c>
      <c r="BH208" s="5" t="str">
        <f t="shared" si="117"/>
        <v>--</v>
      </c>
      <c r="BI208" s="5" t="str">
        <f t="shared" si="118"/>
        <v/>
      </c>
      <c r="BJ208" s="5" t="str">
        <f t="shared" si="119"/>
        <v/>
      </c>
    </row>
    <row r="209" spans="1:62" x14ac:dyDescent="0.2">
      <c r="A209" s="4" t="str">
        <f>F!A209</f>
        <v>Mevinfos (som)</v>
      </c>
      <c r="B209" s="5" t="str">
        <f>IF(ISNUMBER(F!E209)=FALSE,"--",IF(F!E209=0,"--",F!E209))</f>
        <v>--</v>
      </c>
      <c r="C209" s="5" t="str">
        <f>IF(B209="--","",F!F209)</f>
        <v/>
      </c>
      <c r="D209" s="5" t="str">
        <f>IF(ISNUMBER(F!G209)=FALSE,"--",IF(F!G209=0,"--",F!G209))</f>
        <v>--</v>
      </c>
      <c r="E209" s="5" t="str">
        <f>IF(D209="--","",F!H209)</f>
        <v/>
      </c>
      <c r="F209" s="5" t="str">
        <f>IF(ISNUMBER(F!I209)=FALSE,"--",IF(F!I209=0,"--",F!I209))</f>
        <v>--</v>
      </c>
      <c r="G209" s="5" t="str">
        <f>IF(F209="--","",F!J209)</f>
        <v/>
      </c>
      <c r="H209" s="5" t="str">
        <f>IF(ISNUMBER(F!K209)=FALSE,"--",IF(F!K209=0,"--",F!K209))</f>
        <v>--</v>
      </c>
      <c r="I209" s="5" t="str">
        <f>IF(H209="--","",F!L209)</f>
        <v/>
      </c>
      <c r="J209" s="5" t="str">
        <f>IF(ISNUMBER(F!M209)=FALSE,"--",IF(F!M209=0,"--",F!M209))</f>
        <v>--</v>
      </c>
      <c r="K209" s="5" t="str">
        <f>IF(J209="--","",F!N209)</f>
        <v/>
      </c>
      <c r="L209" s="5" t="str">
        <f>IF(ISNUMBER(F!O209)=FALSE,"--",IF(F!O209=0,"--",F!O209))</f>
        <v>--</v>
      </c>
      <c r="M209" s="5" t="str">
        <f>IF(L209="--","",F!P209)</f>
        <v/>
      </c>
      <c r="P209" s="4" t="str">
        <f>IFERROR(IF(AND(VLOOKUP(F!B209,E!$B$1:$AK$300,17,FALSE)&lt;&gt;1000000000,VLOOKUP(F!B209,E!$B$1:$AK$300,18,FALSE)&lt;&gt;1000000000),"toetsen",IF(AND(VLOOKUP(F!B209,E!$B$1:$AK$300,17,FALSE)=1000000000,VLOOKUP(F!B209,E!$B$1:$AK$300,18,FALSE)&lt;&gt;1000000000),"toetsen alleen sgw",IF(AND(VLOOKUP(F!B209,E!$B$1:$AK$300,17,FALSE)&lt;&gt;1000000000,VLOOKUP(F!B209,E!$B$1:$AK$300,18,FALSE)=1000000000),"toetsen alleen vw","niet toetsen"))),"")</f>
        <v/>
      </c>
      <c r="R209" s="4" t="str">
        <f>F!BJ209</f>
        <v/>
      </c>
      <c r="S209" s="4" t="str">
        <f>IF($P209="toetsen",toetsen(F!$B209,R209),IF($P209="toetsen alleen sgw",toetsen_alleen_SGW(F!$B209,R209),IF($P209="toetsen alleen vw",toetsen_alleen_vw(F!$B209,R209),"")))</f>
        <v/>
      </c>
      <c r="T209" s="4" t="str">
        <f>F!BM209</f>
        <v/>
      </c>
      <c r="U209" s="4" t="str">
        <f>IF($P209="toetsen",toetsen(F!$B209,T209),IF($P209="toetsen alleen sgw",toetsen_alleen_SGW(F!$B209,T209),IF($P209="toetsen alleen vw",toetsen_alleen_vw(F!$B209,T209),"")))</f>
        <v/>
      </c>
      <c r="V209" s="4" t="str">
        <f>F!BP209</f>
        <v/>
      </c>
      <c r="W209" s="4" t="str">
        <f>IF($P209="toetsen",toetsen(F!$B209,V209),IF($P209="toetsen alleen sgw",toetsen_alleen_SGW(F!$B209,V209),IF($P209="toetsen alleen vw",toetsen_alleen_vw(F!$B209,V209),"")))</f>
        <v/>
      </c>
      <c r="X209" s="4" t="str">
        <f>F!BS209</f>
        <v/>
      </c>
      <c r="Y209" s="4" t="str">
        <f>IF($P209="toetsen",toetsen(F!$B209,X209),IF($P209="toetsen alleen sgw",toetsen_alleen_SGW(F!$B209,X209),IF($P209="toetsen alleen vw",toetsen_alleen_vw(F!$B209,X209),"")))</f>
        <v/>
      </c>
      <c r="Z209" s="4" t="str">
        <f>F!BV209</f>
        <v/>
      </c>
      <c r="AA209" s="4" t="str">
        <f>IF($P209="toetsen",toetsen(F!$B209,Z209),IF($P209="toetsen alleen sgw",toetsen_alleen_SGW(F!$B209,Z209),IF($P209="toetsen alleen vw",toetsen_alleen_vw(F!$B209,Z209),"")))</f>
        <v/>
      </c>
      <c r="AB209" s="4" t="str">
        <f>F!BY209</f>
        <v/>
      </c>
      <c r="AC209" s="4" t="str">
        <f>IF($P209="toetsen",toetsen(F!$B209,AB209),IF($P209="toetsen alleen sgw",toetsen_alleen_SGW(F!$B209,AB209),IF($P209="toetsen alleen vw",toetsen_alleen_vw(F!$B209,AB209),"")))</f>
        <v/>
      </c>
      <c r="AD209" s="5"/>
      <c r="AE209" s="5" t="str">
        <f t="shared" si="90"/>
        <v>--</v>
      </c>
      <c r="AF209" s="5" t="str">
        <f t="shared" si="91"/>
        <v/>
      </c>
      <c r="AG209" s="5" t="str">
        <f t="shared" si="92"/>
        <v>--</v>
      </c>
      <c r="AH209" s="5" t="str">
        <f t="shared" si="93"/>
        <v/>
      </c>
      <c r="AI209" s="5" t="str">
        <f t="shared" si="94"/>
        <v>--</v>
      </c>
      <c r="AJ209" s="5" t="str">
        <f t="shared" si="95"/>
        <v/>
      </c>
      <c r="AK209" s="5" t="str">
        <f t="shared" si="96"/>
        <v>--</v>
      </c>
      <c r="AL209" s="5" t="str">
        <f t="shared" si="97"/>
        <v/>
      </c>
      <c r="AM209" s="5" t="str">
        <f t="shared" si="98"/>
        <v>--</v>
      </c>
      <c r="AN209" s="5" t="str">
        <f t="shared" si="99"/>
        <v/>
      </c>
      <c r="AO209" s="5" t="str">
        <f t="shared" si="100"/>
        <v>--</v>
      </c>
      <c r="AP209" s="5" t="str">
        <f t="shared" si="101"/>
        <v/>
      </c>
      <c r="AS209" s="5" t="str">
        <f t="shared" si="102"/>
        <v>--</v>
      </c>
      <c r="AT209" s="5" t="str">
        <f t="shared" si="103"/>
        <v/>
      </c>
      <c r="AU209" s="5" t="str">
        <f t="shared" si="104"/>
        <v/>
      </c>
      <c r="AV209" s="5" t="str">
        <f t="shared" si="105"/>
        <v>--</v>
      </c>
      <c r="AW209" s="5" t="str">
        <f t="shared" si="106"/>
        <v/>
      </c>
      <c r="AX209" s="5" t="str">
        <f t="shared" si="107"/>
        <v/>
      </c>
      <c r="AY209" s="5" t="str">
        <f t="shared" si="108"/>
        <v>--</v>
      </c>
      <c r="AZ209" s="5" t="str">
        <f t="shared" si="109"/>
        <v/>
      </c>
      <c r="BA209" s="5" t="str">
        <f t="shared" si="110"/>
        <v/>
      </c>
      <c r="BB209" s="5" t="str">
        <f t="shared" si="111"/>
        <v>--</v>
      </c>
      <c r="BC209" s="5" t="str">
        <f t="shared" si="112"/>
        <v/>
      </c>
      <c r="BD209" s="5" t="str">
        <f t="shared" si="113"/>
        <v/>
      </c>
      <c r="BE209" s="5" t="str">
        <f t="shared" si="114"/>
        <v>--</v>
      </c>
      <c r="BF209" s="5" t="str">
        <f t="shared" si="115"/>
        <v/>
      </c>
      <c r="BG209" s="5" t="str">
        <f t="shared" si="116"/>
        <v/>
      </c>
      <c r="BH209" s="5" t="str">
        <f t="shared" si="117"/>
        <v>--</v>
      </c>
      <c r="BI209" s="5" t="str">
        <f t="shared" si="118"/>
        <v/>
      </c>
      <c r="BJ209" s="5" t="str">
        <f t="shared" si="119"/>
        <v/>
      </c>
    </row>
    <row r="210" spans="1:62" x14ac:dyDescent="0.2">
      <c r="A210" s="4" t="str">
        <f>F!A210</f>
        <v>Parathion-ethyl</v>
      </c>
      <c r="B210" s="5" t="str">
        <f>IF(ISNUMBER(F!E210)=FALSE,"--",IF(F!E210=0,"--",F!E210))</f>
        <v>--</v>
      </c>
      <c r="C210" s="5" t="str">
        <f>IF(B210="--","",F!F210)</f>
        <v/>
      </c>
      <c r="D210" s="5" t="str">
        <f>IF(ISNUMBER(F!G210)=FALSE,"--",IF(F!G210=0,"--",F!G210))</f>
        <v>--</v>
      </c>
      <c r="E210" s="5" t="str">
        <f>IF(D210="--","",F!H210)</f>
        <v/>
      </c>
      <c r="F210" s="5" t="str">
        <f>IF(ISNUMBER(F!I210)=FALSE,"--",IF(F!I210=0,"--",F!I210))</f>
        <v>--</v>
      </c>
      <c r="G210" s="5" t="str">
        <f>IF(F210="--","",F!J210)</f>
        <v/>
      </c>
      <c r="H210" s="5" t="str">
        <f>IF(ISNUMBER(F!K210)=FALSE,"--",IF(F!K210=0,"--",F!K210))</f>
        <v>--</v>
      </c>
      <c r="I210" s="5" t="str">
        <f>IF(H210="--","",F!L210)</f>
        <v/>
      </c>
      <c r="J210" s="5" t="str">
        <f>IF(ISNUMBER(F!M210)=FALSE,"--",IF(F!M210=0,"--",F!M210))</f>
        <v>--</v>
      </c>
      <c r="K210" s="5" t="str">
        <f>IF(J210="--","",F!N210)</f>
        <v/>
      </c>
      <c r="L210" s="5" t="str">
        <f>IF(ISNUMBER(F!O210)=FALSE,"--",IF(F!O210=0,"--",F!O210))</f>
        <v>--</v>
      </c>
      <c r="M210" s="5" t="str">
        <f>IF(L210="--","",F!P210)</f>
        <v/>
      </c>
      <c r="P210" s="4" t="str">
        <f>IFERROR(IF(AND(VLOOKUP(F!B210,E!$B$1:$AK$300,17,FALSE)&lt;&gt;1000000000,VLOOKUP(F!B210,E!$B$1:$AK$300,18,FALSE)&lt;&gt;1000000000),"toetsen",IF(AND(VLOOKUP(F!B210,E!$B$1:$AK$300,17,FALSE)=1000000000,VLOOKUP(F!B210,E!$B$1:$AK$300,18,FALSE)&lt;&gt;1000000000),"toetsen alleen sgw",IF(AND(VLOOKUP(F!B210,E!$B$1:$AK$300,17,FALSE)&lt;&gt;1000000000,VLOOKUP(F!B210,E!$B$1:$AK$300,18,FALSE)=1000000000),"toetsen alleen vw","niet toetsen"))),"")</f>
        <v/>
      </c>
      <c r="R210" s="4" t="str">
        <f>F!BJ210</f>
        <v/>
      </c>
      <c r="S210" s="4" t="str">
        <f>IF($P210="toetsen",toetsen(F!$B210,R210),IF($P210="toetsen alleen sgw",toetsen_alleen_SGW(F!$B210,R210),IF($P210="toetsen alleen vw",toetsen_alleen_vw(F!$B210,R210),"")))</f>
        <v/>
      </c>
      <c r="T210" s="4" t="str">
        <f>F!BM210</f>
        <v/>
      </c>
      <c r="U210" s="4" t="str">
        <f>IF($P210="toetsen",toetsen(F!$B210,T210),IF($P210="toetsen alleen sgw",toetsen_alleen_SGW(F!$B210,T210),IF($P210="toetsen alleen vw",toetsen_alleen_vw(F!$B210,T210),"")))</f>
        <v/>
      </c>
      <c r="V210" s="4" t="str">
        <f>F!BP210</f>
        <v/>
      </c>
      <c r="W210" s="4" t="str">
        <f>IF($P210="toetsen",toetsen(F!$B210,V210),IF($P210="toetsen alleen sgw",toetsen_alleen_SGW(F!$B210,V210),IF($P210="toetsen alleen vw",toetsen_alleen_vw(F!$B210,V210),"")))</f>
        <v/>
      </c>
      <c r="X210" s="4" t="str">
        <f>F!BS210</f>
        <v/>
      </c>
      <c r="Y210" s="4" t="str">
        <f>IF($P210="toetsen",toetsen(F!$B210,X210),IF($P210="toetsen alleen sgw",toetsen_alleen_SGW(F!$B210,X210),IF($P210="toetsen alleen vw",toetsen_alleen_vw(F!$B210,X210),"")))</f>
        <v/>
      </c>
      <c r="Z210" s="4" t="str">
        <f>F!BV210</f>
        <v/>
      </c>
      <c r="AA210" s="4" t="str">
        <f>IF($P210="toetsen",toetsen(F!$B210,Z210),IF($P210="toetsen alleen sgw",toetsen_alleen_SGW(F!$B210,Z210),IF($P210="toetsen alleen vw",toetsen_alleen_vw(F!$B210,Z210),"")))</f>
        <v/>
      </c>
      <c r="AB210" s="4" t="str">
        <f>F!BY210</f>
        <v/>
      </c>
      <c r="AC210" s="4" t="str">
        <f>IF($P210="toetsen",toetsen(F!$B210,AB210),IF($P210="toetsen alleen sgw",toetsen_alleen_SGW(F!$B210,AB210),IF($P210="toetsen alleen vw",toetsen_alleen_vw(F!$B210,AB210),"")))</f>
        <v/>
      </c>
      <c r="AD210" s="5"/>
      <c r="AE210" s="5" t="str">
        <f t="shared" si="90"/>
        <v>--</v>
      </c>
      <c r="AF210" s="5" t="str">
        <f t="shared" si="91"/>
        <v/>
      </c>
      <c r="AG210" s="5" t="str">
        <f t="shared" si="92"/>
        <v>--</v>
      </c>
      <c r="AH210" s="5" t="str">
        <f t="shared" si="93"/>
        <v/>
      </c>
      <c r="AI210" s="5" t="str">
        <f t="shared" si="94"/>
        <v>--</v>
      </c>
      <c r="AJ210" s="5" t="str">
        <f t="shared" si="95"/>
        <v/>
      </c>
      <c r="AK210" s="5" t="str">
        <f t="shared" si="96"/>
        <v>--</v>
      </c>
      <c r="AL210" s="5" t="str">
        <f t="shared" si="97"/>
        <v/>
      </c>
      <c r="AM210" s="5" t="str">
        <f t="shared" si="98"/>
        <v>--</v>
      </c>
      <c r="AN210" s="5" t="str">
        <f t="shared" si="99"/>
        <v/>
      </c>
      <c r="AO210" s="5" t="str">
        <f t="shared" si="100"/>
        <v>--</v>
      </c>
      <c r="AP210" s="5" t="str">
        <f t="shared" si="101"/>
        <v/>
      </c>
      <c r="AS210" s="5" t="str">
        <f t="shared" si="102"/>
        <v>--</v>
      </c>
      <c r="AT210" s="5" t="str">
        <f t="shared" si="103"/>
        <v/>
      </c>
      <c r="AU210" s="5" t="str">
        <f t="shared" si="104"/>
        <v/>
      </c>
      <c r="AV210" s="5" t="str">
        <f t="shared" si="105"/>
        <v>--</v>
      </c>
      <c r="AW210" s="5" t="str">
        <f t="shared" si="106"/>
        <v/>
      </c>
      <c r="AX210" s="5" t="str">
        <f t="shared" si="107"/>
        <v/>
      </c>
      <c r="AY210" s="5" t="str">
        <f t="shared" si="108"/>
        <v>--</v>
      </c>
      <c r="AZ210" s="5" t="str">
        <f t="shared" si="109"/>
        <v/>
      </c>
      <c r="BA210" s="5" t="str">
        <f t="shared" si="110"/>
        <v/>
      </c>
      <c r="BB210" s="5" t="str">
        <f t="shared" si="111"/>
        <v>--</v>
      </c>
      <c r="BC210" s="5" t="str">
        <f t="shared" si="112"/>
        <v/>
      </c>
      <c r="BD210" s="5" t="str">
        <f t="shared" si="113"/>
        <v/>
      </c>
      <c r="BE210" s="5" t="str">
        <f t="shared" si="114"/>
        <v>--</v>
      </c>
      <c r="BF210" s="5" t="str">
        <f t="shared" si="115"/>
        <v/>
      </c>
      <c r="BG210" s="5" t="str">
        <f t="shared" si="116"/>
        <v/>
      </c>
      <c r="BH210" s="5" t="str">
        <f t="shared" si="117"/>
        <v>--</v>
      </c>
      <c r="BI210" s="5" t="str">
        <f t="shared" si="118"/>
        <v/>
      </c>
      <c r="BJ210" s="5" t="str">
        <f t="shared" si="119"/>
        <v/>
      </c>
    </row>
    <row r="211" spans="1:62" x14ac:dyDescent="0.2">
      <c r="A211" s="4" t="str">
        <f>F!A211</f>
        <v>Parathion-methyl</v>
      </c>
      <c r="B211" s="5" t="str">
        <f>IF(ISNUMBER(F!E211)=FALSE,"--",IF(F!E211=0,"--",F!E211))</f>
        <v>--</v>
      </c>
      <c r="C211" s="5" t="str">
        <f>IF(B211="--","",F!F211)</f>
        <v/>
      </c>
      <c r="D211" s="5" t="str">
        <f>IF(ISNUMBER(F!G211)=FALSE,"--",IF(F!G211=0,"--",F!G211))</f>
        <v>--</v>
      </c>
      <c r="E211" s="5" t="str">
        <f>IF(D211="--","",F!H211)</f>
        <v/>
      </c>
      <c r="F211" s="5" t="str">
        <f>IF(ISNUMBER(F!I211)=FALSE,"--",IF(F!I211=0,"--",F!I211))</f>
        <v>--</v>
      </c>
      <c r="G211" s="5" t="str">
        <f>IF(F211="--","",F!J211)</f>
        <v/>
      </c>
      <c r="H211" s="5" t="str">
        <f>IF(ISNUMBER(F!K211)=FALSE,"--",IF(F!K211=0,"--",F!K211))</f>
        <v>--</v>
      </c>
      <c r="I211" s="5" t="str">
        <f>IF(H211="--","",F!L211)</f>
        <v/>
      </c>
      <c r="J211" s="5" t="str">
        <f>IF(ISNUMBER(F!M211)=FALSE,"--",IF(F!M211=0,"--",F!M211))</f>
        <v>--</v>
      </c>
      <c r="K211" s="5" t="str">
        <f>IF(J211="--","",F!N211)</f>
        <v/>
      </c>
      <c r="L211" s="5" t="str">
        <f>IF(ISNUMBER(F!O211)=FALSE,"--",IF(F!O211=0,"--",F!O211))</f>
        <v>--</v>
      </c>
      <c r="M211" s="5" t="str">
        <f>IF(L211="--","",F!P211)</f>
        <v/>
      </c>
      <c r="P211" s="4" t="str">
        <f>IFERROR(IF(AND(VLOOKUP(F!B211,E!$B$1:$AK$300,17,FALSE)&lt;&gt;1000000000,VLOOKUP(F!B211,E!$B$1:$AK$300,18,FALSE)&lt;&gt;1000000000),"toetsen",IF(AND(VLOOKUP(F!B211,E!$B$1:$AK$300,17,FALSE)=1000000000,VLOOKUP(F!B211,E!$B$1:$AK$300,18,FALSE)&lt;&gt;1000000000),"toetsen alleen sgw",IF(AND(VLOOKUP(F!B211,E!$B$1:$AK$300,17,FALSE)&lt;&gt;1000000000,VLOOKUP(F!B211,E!$B$1:$AK$300,18,FALSE)=1000000000),"toetsen alleen vw","niet toetsen"))),"")</f>
        <v/>
      </c>
      <c r="R211" s="4" t="str">
        <f>F!BJ211</f>
        <v/>
      </c>
      <c r="S211" s="4" t="str">
        <f>IF($P211="toetsen",toetsen(F!$B211,R211),IF($P211="toetsen alleen sgw",toetsen_alleen_SGW(F!$B211,R211),IF($P211="toetsen alleen vw",toetsen_alleen_vw(F!$B211,R211),"")))</f>
        <v/>
      </c>
      <c r="T211" s="4" t="str">
        <f>F!BM211</f>
        <v/>
      </c>
      <c r="U211" s="4" t="str">
        <f>IF($P211="toetsen",toetsen(F!$B211,T211),IF($P211="toetsen alleen sgw",toetsen_alleen_SGW(F!$B211,T211),IF($P211="toetsen alleen vw",toetsen_alleen_vw(F!$B211,T211),"")))</f>
        <v/>
      </c>
      <c r="V211" s="4" t="str">
        <f>F!BP211</f>
        <v/>
      </c>
      <c r="W211" s="4" t="str">
        <f>IF($P211="toetsen",toetsen(F!$B211,V211),IF($P211="toetsen alleen sgw",toetsen_alleen_SGW(F!$B211,V211),IF($P211="toetsen alleen vw",toetsen_alleen_vw(F!$B211,V211),"")))</f>
        <v/>
      </c>
      <c r="X211" s="4" t="str">
        <f>F!BS211</f>
        <v/>
      </c>
      <c r="Y211" s="4" t="str">
        <f>IF($P211="toetsen",toetsen(F!$B211,X211),IF($P211="toetsen alleen sgw",toetsen_alleen_SGW(F!$B211,X211),IF($P211="toetsen alleen vw",toetsen_alleen_vw(F!$B211,X211),"")))</f>
        <v/>
      </c>
      <c r="Z211" s="4" t="str">
        <f>F!BV211</f>
        <v/>
      </c>
      <c r="AA211" s="4" t="str">
        <f>IF($P211="toetsen",toetsen(F!$B211,Z211),IF($P211="toetsen alleen sgw",toetsen_alleen_SGW(F!$B211,Z211),IF($P211="toetsen alleen vw",toetsen_alleen_vw(F!$B211,Z211),"")))</f>
        <v/>
      </c>
      <c r="AB211" s="4" t="str">
        <f>F!BY211</f>
        <v/>
      </c>
      <c r="AC211" s="4" t="str">
        <f>IF($P211="toetsen",toetsen(F!$B211,AB211),IF($P211="toetsen alleen sgw",toetsen_alleen_SGW(F!$B211,AB211),IF($P211="toetsen alleen vw",toetsen_alleen_vw(F!$B211,AB211),"")))</f>
        <v/>
      </c>
      <c r="AD211" s="5"/>
      <c r="AE211" s="5" t="str">
        <f t="shared" si="90"/>
        <v>--</v>
      </c>
      <c r="AF211" s="5" t="str">
        <f t="shared" si="91"/>
        <v/>
      </c>
      <c r="AG211" s="5" t="str">
        <f t="shared" si="92"/>
        <v>--</v>
      </c>
      <c r="AH211" s="5" t="str">
        <f t="shared" si="93"/>
        <v/>
      </c>
      <c r="AI211" s="5" t="str">
        <f t="shared" si="94"/>
        <v>--</v>
      </c>
      <c r="AJ211" s="5" t="str">
        <f t="shared" si="95"/>
        <v/>
      </c>
      <c r="AK211" s="5" t="str">
        <f t="shared" si="96"/>
        <v>--</v>
      </c>
      <c r="AL211" s="5" t="str">
        <f t="shared" si="97"/>
        <v/>
      </c>
      <c r="AM211" s="5" t="str">
        <f t="shared" si="98"/>
        <v>--</v>
      </c>
      <c r="AN211" s="5" t="str">
        <f t="shared" si="99"/>
        <v/>
      </c>
      <c r="AO211" s="5" t="str">
        <f t="shared" si="100"/>
        <v>--</v>
      </c>
      <c r="AP211" s="5" t="str">
        <f t="shared" si="101"/>
        <v/>
      </c>
      <c r="AS211" s="5" t="str">
        <f t="shared" si="102"/>
        <v>--</v>
      </c>
      <c r="AT211" s="5" t="str">
        <f t="shared" si="103"/>
        <v/>
      </c>
      <c r="AU211" s="5" t="str">
        <f t="shared" si="104"/>
        <v/>
      </c>
      <c r="AV211" s="5" t="str">
        <f t="shared" si="105"/>
        <v>--</v>
      </c>
      <c r="AW211" s="5" t="str">
        <f t="shared" si="106"/>
        <v/>
      </c>
      <c r="AX211" s="5" t="str">
        <f t="shared" si="107"/>
        <v/>
      </c>
      <c r="AY211" s="5" t="str">
        <f t="shared" si="108"/>
        <v>--</v>
      </c>
      <c r="AZ211" s="5" t="str">
        <f t="shared" si="109"/>
        <v/>
      </c>
      <c r="BA211" s="5" t="str">
        <f t="shared" si="110"/>
        <v/>
      </c>
      <c r="BB211" s="5" t="str">
        <f t="shared" si="111"/>
        <v>--</v>
      </c>
      <c r="BC211" s="5" t="str">
        <f t="shared" si="112"/>
        <v/>
      </c>
      <c r="BD211" s="5" t="str">
        <f t="shared" si="113"/>
        <v/>
      </c>
      <c r="BE211" s="5" t="str">
        <f t="shared" si="114"/>
        <v>--</v>
      </c>
      <c r="BF211" s="5" t="str">
        <f t="shared" si="115"/>
        <v/>
      </c>
      <c r="BG211" s="5" t="str">
        <f t="shared" si="116"/>
        <v/>
      </c>
      <c r="BH211" s="5" t="str">
        <f t="shared" si="117"/>
        <v>--</v>
      </c>
      <c r="BI211" s="5" t="str">
        <f t="shared" si="118"/>
        <v/>
      </c>
      <c r="BJ211" s="5" t="str">
        <f t="shared" si="119"/>
        <v/>
      </c>
    </row>
    <row r="212" spans="1:62" x14ac:dyDescent="0.2">
      <c r="A212" s="4" t="str">
        <f>F!A212</f>
        <v>Pirimifos-methyl</v>
      </c>
      <c r="B212" s="5" t="str">
        <f>IF(ISNUMBER(F!E212)=FALSE,"--",IF(F!E212=0,"--",F!E212))</f>
        <v>--</v>
      </c>
      <c r="C212" s="5" t="str">
        <f>IF(B212="--","",F!F212)</f>
        <v/>
      </c>
      <c r="D212" s="5" t="str">
        <f>IF(ISNUMBER(F!G212)=FALSE,"--",IF(F!G212=0,"--",F!G212))</f>
        <v>--</v>
      </c>
      <c r="E212" s="5" t="str">
        <f>IF(D212="--","",F!H212)</f>
        <v/>
      </c>
      <c r="F212" s="5" t="str">
        <f>IF(ISNUMBER(F!I212)=FALSE,"--",IF(F!I212=0,"--",F!I212))</f>
        <v>--</v>
      </c>
      <c r="G212" s="5" t="str">
        <f>IF(F212="--","",F!J212)</f>
        <v/>
      </c>
      <c r="H212" s="5" t="str">
        <f>IF(ISNUMBER(F!K212)=FALSE,"--",IF(F!K212=0,"--",F!K212))</f>
        <v>--</v>
      </c>
      <c r="I212" s="5" t="str">
        <f>IF(H212="--","",F!L212)</f>
        <v/>
      </c>
      <c r="J212" s="5" t="str">
        <f>IF(ISNUMBER(F!M212)=FALSE,"--",IF(F!M212=0,"--",F!M212))</f>
        <v>--</v>
      </c>
      <c r="K212" s="5" t="str">
        <f>IF(J212="--","",F!N212)</f>
        <v/>
      </c>
      <c r="L212" s="5" t="str">
        <f>IF(ISNUMBER(F!O212)=FALSE,"--",IF(F!O212=0,"--",F!O212))</f>
        <v>--</v>
      </c>
      <c r="M212" s="5" t="str">
        <f>IF(L212="--","",F!P212)</f>
        <v/>
      </c>
      <c r="P212" s="4" t="str">
        <f>IFERROR(IF(AND(VLOOKUP(F!B212,E!$B$1:$AK$300,17,FALSE)&lt;&gt;1000000000,VLOOKUP(F!B212,E!$B$1:$AK$300,18,FALSE)&lt;&gt;1000000000),"toetsen",IF(AND(VLOOKUP(F!B212,E!$B$1:$AK$300,17,FALSE)=1000000000,VLOOKUP(F!B212,E!$B$1:$AK$300,18,FALSE)&lt;&gt;1000000000),"toetsen alleen sgw",IF(AND(VLOOKUP(F!B212,E!$B$1:$AK$300,17,FALSE)&lt;&gt;1000000000,VLOOKUP(F!B212,E!$B$1:$AK$300,18,FALSE)=1000000000),"toetsen alleen vw","niet toetsen"))),"")</f>
        <v/>
      </c>
      <c r="R212" s="4" t="str">
        <f>F!BJ212</f>
        <v/>
      </c>
      <c r="S212" s="4" t="str">
        <f>IF($P212="toetsen",toetsen(F!$B212,R212),IF($P212="toetsen alleen sgw",toetsen_alleen_SGW(F!$B212,R212),IF($P212="toetsen alleen vw",toetsen_alleen_vw(F!$B212,R212),"")))</f>
        <v/>
      </c>
      <c r="T212" s="4" t="str">
        <f>F!BM212</f>
        <v/>
      </c>
      <c r="U212" s="4" t="str">
        <f>IF($P212="toetsen",toetsen(F!$B212,T212),IF($P212="toetsen alleen sgw",toetsen_alleen_SGW(F!$B212,T212),IF($P212="toetsen alleen vw",toetsen_alleen_vw(F!$B212,T212),"")))</f>
        <v/>
      </c>
      <c r="V212" s="4" t="str">
        <f>F!BP212</f>
        <v/>
      </c>
      <c r="W212" s="4" t="str">
        <f>IF($P212="toetsen",toetsen(F!$B212,V212),IF($P212="toetsen alleen sgw",toetsen_alleen_SGW(F!$B212,V212),IF($P212="toetsen alleen vw",toetsen_alleen_vw(F!$B212,V212),"")))</f>
        <v/>
      </c>
      <c r="X212" s="4" t="str">
        <f>F!BS212</f>
        <v/>
      </c>
      <c r="Y212" s="4" t="str">
        <f>IF($P212="toetsen",toetsen(F!$B212,X212),IF($P212="toetsen alleen sgw",toetsen_alleen_SGW(F!$B212,X212),IF($P212="toetsen alleen vw",toetsen_alleen_vw(F!$B212,X212),"")))</f>
        <v/>
      </c>
      <c r="Z212" s="4" t="str">
        <f>F!BV212</f>
        <v/>
      </c>
      <c r="AA212" s="4" t="str">
        <f>IF($P212="toetsen",toetsen(F!$B212,Z212),IF($P212="toetsen alleen sgw",toetsen_alleen_SGW(F!$B212,Z212),IF($P212="toetsen alleen vw",toetsen_alleen_vw(F!$B212,Z212),"")))</f>
        <v/>
      </c>
      <c r="AB212" s="4" t="str">
        <f>F!BY212</f>
        <v/>
      </c>
      <c r="AC212" s="4" t="str">
        <f>IF($P212="toetsen",toetsen(F!$B212,AB212),IF($P212="toetsen alleen sgw",toetsen_alleen_SGW(F!$B212,AB212),IF($P212="toetsen alleen vw",toetsen_alleen_vw(F!$B212,AB212),"")))</f>
        <v/>
      </c>
      <c r="AD212" s="5"/>
      <c r="AE212" s="5" t="str">
        <f t="shared" si="90"/>
        <v>--</v>
      </c>
      <c r="AF212" s="5" t="str">
        <f t="shared" si="91"/>
        <v/>
      </c>
      <c r="AG212" s="5" t="str">
        <f t="shared" si="92"/>
        <v>--</v>
      </c>
      <c r="AH212" s="5" t="str">
        <f t="shared" si="93"/>
        <v/>
      </c>
      <c r="AI212" s="5" t="str">
        <f t="shared" si="94"/>
        <v>--</v>
      </c>
      <c r="AJ212" s="5" t="str">
        <f t="shared" si="95"/>
        <v/>
      </c>
      <c r="AK212" s="5" t="str">
        <f t="shared" si="96"/>
        <v>--</v>
      </c>
      <c r="AL212" s="5" t="str">
        <f t="shared" si="97"/>
        <v/>
      </c>
      <c r="AM212" s="5" t="str">
        <f t="shared" si="98"/>
        <v>--</v>
      </c>
      <c r="AN212" s="5" t="str">
        <f t="shared" si="99"/>
        <v/>
      </c>
      <c r="AO212" s="5" t="str">
        <f t="shared" si="100"/>
        <v>--</v>
      </c>
      <c r="AP212" s="5" t="str">
        <f t="shared" si="101"/>
        <v/>
      </c>
      <c r="AS212" s="5" t="str">
        <f t="shared" si="102"/>
        <v>--</v>
      </c>
      <c r="AT212" s="5" t="str">
        <f t="shared" si="103"/>
        <v/>
      </c>
      <c r="AU212" s="5" t="str">
        <f t="shared" si="104"/>
        <v/>
      </c>
      <c r="AV212" s="5" t="str">
        <f t="shared" si="105"/>
        <v>--</v>
      </c>
      <c r="AW212" s="5" t="str">
        <f t="shared" si="106"/>
        <v/>
      </c>
      <c r="AX212" s="5" t="str">
        <f t="shared" si="107"/>
        <v/>
      </c>
      <c r="AY212" s="5" t="str">
        <f t="shared" si="108"/>
        <v>--</v>
      </c>
      <c r="AZ212" s="5" t="str">
        <f t="shared" si="109"/>
        <v/>
      </c>
      <c r="BA212" s="5" t="str">
        <f t="shared" si="110"/>
        <v/>
      </c>
      <c r="BB212" s="5" t="str">
        <f t="shared" si="111"/>
        <v>--</v>
      </c>
      <c r="BC212" s="5" t="str">
        <f t="shared" si="112"/>
        <v/>
      </c>
      <c r="BD212" s="5" t="str">
        <f t="shared" si="113"/>
        <v/>
      </c>
      <c r="BE212" s="5" t="str">
        <f t="shared" si="114"/>
        <v>--</v>
      </c>
      <c r="BF212" s="5" t="str">
        <f t="shared" si="115"/>
        <v/>
      </c>
      <c r="BG212" s="5" t="str">
        <f t="shared" si="116"/>
        <v/>
      </c>
      <c r="BH212" s="5" t="str">
        <f t="shared" si="117"/>
        <v>--</v>
      </c>
      <c r="BI212" s="5" t="str">
        <f t="shared" si="118"/>
        <v/>
      </c>
      <c r="BJ212" s="5" t="str">
        <f t="shared" si="119"/>
        <v/>
      </c>
    </row>
    <row r="213" spans="1:62" x14ac:dyDescent="0.2">
      <c r="A213" s="4" t="str">
        <f>F!A213</f>
        <v>Propetamfos</v>
      </c>
      <c r="B213" s="5" t="str">
        <f>IF(ISNUMBER(F!E213)=FALSE,"--",IF(F!E213=0,"--",F!E213))</f>
        <v>--</v>
      </c>
      <c r="C213" s="5" t="str">
        <f>IF(B213="--","",F!F213)</f>
        <v/>
      </c>
      <c r="D213" s="5" t="str">
        <f>IF(ISNUMBER(F!G213)=FALSE,"--",IF(F!G213=0,"--",F!G213))</f>
        <v>--</v>
      </c>
      <c r="E213" s="5" t="str">
        <f>IF(D213="--","",F!H213)</f>
        <v/>
      </c>
      <c r="F213" s="5" t="str">
        <f>IF(ISNUMBER(F!I213)=FALSE,"--",IF(F!I213=0,"--",F!I213))</f>
        <v>--</v>
      </c>
      <c r="G213" s="5" t="str">
        <f>IF(F213="--","",F!J213)</f>
        <v/>
      </c>
      <c r="H213" s="5" t="str">
        <f>IF(ISNUMBER(F!K213)=FALSE,"--",IF(F!K213=0,"--",F!K213))</f>
        <v>--</v>
      </c>
      <c r="I213" s="5" t="str">
        <f>IF(H213="--","",F!L213)</f>
        <v/>
      </c>
      <c r="J213" s="5" t="str">
        <f>IF(ISNUMBER(F!M213)=FALSE,"--",IF(F!M213=0,"--",F!M213))</f>
        <v>--</v>
      </c>
      <c r="K213" s="5" t="str">
        <f>IF(J213="--","",F!N213)</f>
        <v/>
      </c>
      <c r="L213" s="5" t="str">
        <f>IF(ISNUMBER(F!O213)=FALSE,"--",IF(F!O213=0,"--",F!O213))</f>
        <v>--</v>
      </c>
      <c r="M213" s="5" t="str">
        <f>IF(L213="--","",F!P213)</f>
        <v/>
      </c>
      <c r="P213" s="4" t="str">
        <f>IFERROR(IF(AND(VLOOKUP(F!B213,E!$B$1:$AK$300,17,FALSE)&lt;&gt;1000000000,VLOOKUP(F!B213,E!$B$1:$AK$300,18,FALSE)&lt;&gt;1000000000),"toetsen",IF(AND(VLOOKUP(F!B213,E!$B$1:$AK$300,17,FALSE)=1000000000,VLOOKUP(F!B213,E!$B$1:$AK$300,18,FALSE)&lt;&gt;1000000000),"toetsen alleen sgw",IF(AND(VLOOKUP(F!B213,E!$B$1:$AK$300,17,FALSE)&lt;&gt;1000000000,VLOOKUP(F!B213,E!$B$1:$AK$300,18,FALSE)=1000000000),"toetsen alleen vw","niet toetsen"))),"")</f>
        <v/>
      </c>
      <c r="R213" s="4" t="str">
        <f>F!BJ213</f>
        <v/>
      </c>
      <c r="S213" s="4" t="str">
        <f>IF($P213="toetsen",toetsen(F!$B213,R213),IF($P213="toetsen alleen sgw",toetsen_alleen_SGW(F!$B213,R213),IF($P213="toetsen alleen vw",toetsen_alleen_vw(F!$B213,R213),"")))</f>
        <v/>
      </c>
      <c r="T213" s="4" t="str">
        <f>F!BM213</f>
        <v/>
      </c>
      <c r="U213" s="4" t="str">
        <f>IF($P213="toetsen",toetsen(F!$B213,T213),IF($P213="toetsen alleen sgw",toetsen_alleen_SGW(F!$B213,T213),IF($P213="toetsen alleen vw",toetsen_alleen_vw(F!$B213,T213),"")))</f>
        <v/>
      </c>
      <c r="V213" s="4" t="str">
        <f>F!BP213</f>
        <v/>
      </c>
      <c r="W213" s="4" t="str">
        <f>IF($P213="toetsen",toetsen(F!$B213,V213),IF($P213="toetsen alleen sgw",toetsen_alleen_SGW(F!$B213,V213),IF($P213="toetsen alleen vw",toetsen_alleen_vw(F!$B213,V213),"")))</f>
        <v/>
      </c>
      <c r="X213" s="4" t="str">
        <f>F!BS213</f>
        <v/>
      </c>
      <c r="Y213" s="4" t="str">
        <f>IF($P213="toetsen",toetsen(F!$B213,X213),IF($P213="toetsen alleen sgw",toetsen_alleen_SGW(F!$B213,X213),IF($P213="toetsen alleen vw",toetsen_alleen_vw(F!$B213,X213),"")))</f>
        <v/>
      </c>
      <c r="Z213" s="4" t="str">
        <f>F!BV213</f>
        <v/>
      </c>
      <c r="AA213" s="4" t="str">
        <f>IF($P213="toetsen",toetsen(F!$B213,Z213),IF($P213="toetsen alleen sgw",toetsen_alleen_SGW(F!$B213,Z213),IF($P213="toetsen alleen vw",toetsen_alleen_vw(F!$B213,Z213),"")))</f>
        <v/>
      </c>
      <c r="AB213" s="4" t="str">
        <f>F!BY213</f>
        <v/>
      </c>
      <c r="AC213" s="4" t="str">
        <f>IF($P213="toetsen",toetsen(F!$B213,AB213),IF($P213="toetsen alleen sgw",toetsen_alleen_SGW(F!$B213,AB213),IF($P213="toetsen alleen vw",toetsen_alleen_vw(F!$B213,AB213),"")))</f>
        <v/>
      </c>
      <c r="AD213" s="5"/>
      <c r="AE213" s="5" t="str">
        <f t="shared" si="90"/>
        <v>--</v>
      </c>
      <c r="AF213" s="5" t="str">
        <f t="shared" si="91"/>
        <v/>
      </c>
      <c r="AG213" s="5" t="str">
        <f t="shared" si="92"/>
        <v>--</v>
      </c>
      <c r="AH213" s="5" t="str">
        <f t="shared" si="93"/>
        <v/>
      </c>
      <c r="AI213" s="5" t="str">
        <f t="shared" si="94"/>
        <v>--</v>
      </c>
      <c r="AJ213" s="5" t="str">
        <f t="shared" si="95"/>
        <v/>
      </c>
      <c r="AK213" s="5" t="str">
        <f t="shared" si="96"/>
        <v>--</v>
      </c>
      <c r="AL213" s="5" t="str">
        <f t="shared" si="97"/>
        <v/>
      </c>
      <c r="AM213" s="5" t="str">
        <f t="shared" si="98"/>
        <v>--</v>
      </c>
      <c r="AN213" s="5" t="str">
        <f t="shared" si="99"/>
        <v/>
      </c>
      <c r="AO213" s="5" t="str">
        <f t="shared" si="100"/>
        <v>--</v>
      </c>
      <c r="AP213" s="5" t="str">
        <f t="shared" si="101"/>
        <v/>
      </c>
      <c r="AS213" s="5" t="str">
        <f t="shared" si="102"/>
        <v>--</v>
      </c>
      <c r="AT213" s="5" t="str">
        <f t="shared" si="103"/>
        <v/>
      </c>
      <c r="AU213" s="5" t="str">
        <f t="shared" si="104"/>
        <v/>
      </c>
      <c r="AV213" s="5" t="str">
        <f t="shared" si="105"/>
        <v>--</v>
      </c>
      <c r="AW213" s="5" t="str">
        <f t="shared" si="106"/>
        <v/>
      </c>
      <c r="AX213" s="5" t="str">
        <f t="shared" si="107"/>
        <v/>
      </c>
      <c r="AY213" s="5" t="str">
        <f t="shared" si="108"/>
        <v>--</v>
      </c>
      <c r="AZ213" s="5" t="str">
        <f t="shared" si="109"/>
        <v/>
      </c>
      <c r="BA213" s="5" t="str">
        <f t="shared" si="110"/>
        <v/>
      </c>
      <c r="BB213" s="5" t="str">
        <f t="shared" si="111"/>
        <v>--</v>
      </c>
      <c r="BC213" s="5" t="str">
        <f t="shared" si="112"/>
        <v/>
      </c>
      <c r="BD213" s="5" t="str">
        <f t="shared" si="113"/>
        <v/>
      </c>
      <c r="BE213" s="5" t="str">
        <f t="shared" si="114"/>
        <v>--</v>
      </c>
      <c r="BF213" s="5" t="str">
        <f t="shared" si="115"/>
        <v/>
      </c>
      <c r="BG213" s="5" t="str">
        <f t="shared" si="116"/>
        <v/>
      </c>
      <c r="BH213" s="5" t="str">
        <f t="shared" si="117"/>
        <v>--</v>
      </c>
      <c r="BI213" s="5" t="str">
        <f t="shared" si="118"/>
        <v/>
      </c>
      <c r="BJ213" s="5" t="str">
        <f t="shared" si="119"/>
        <v/>
      </c>
    </row>
    <row r="214" spans="1:62" x14ac:dyDescent="0.2">
      <c r="A214" s="4" t="str">
        <f>F!A214</f>
        <v>Triazofos</v>
      </c>
      <c r="B214" s="5" t="str">
        <f>IF(ISNUMBER(F!E214)=FALSE,"--",IF(F!E214=0,"--",F!E214))</f>
        <v>--</v>
      </c>
      <c r="C214" s="5" t="str">
        <f>IF(B214="--","",F!F214)</f>
        <v/>
      </c>
      <c r="D214" s="5" t="str">
        <f>IF(ISNUMBER(F!G214)=FALSE,"--",IF(F!G214=0,"--",F!G214))</f>
        <v>--</v>
      </c>
      <c r="E214" s="5" t="str">
        <f>IF(D214="--","",F!H214)</f>
        <v/>
      </c>
      <c r="F214" s="5" t="str">
        <f>IF(ISNUMBER(F!I214)=FALSE,"--",IF(F!I214=0,"--",F!I214))</f>
        <v>--</v>
      </c>
      <c r="G214" s="5" t="str">
        <f>IF(F214="--","",F!J214)</f>
        <v/>
      </c>
      <c r="H214" s="5" t="str">
        <f>IF(ISNUMBER(F!K214)=FALSE,"--",IF(F!K214=0,"--",F!K214))</f>
        <v>--</v>
      </c>
      <c r="I214" s="5" t="str">
        <f>IF(H214="--","",F!L214)</f>
        <v/>
      </c>
      <c r="J214" s="5" t="str">
        <f>IF(ISNUMBER(F!M214)=FALSE,"--",IF(F!M214=0,"--",F!M214))</f>
        <v>--</v>
      </c>
      <c r="K214" s="5" t="str">
        <f>IF(J214="--","",F!N214)</f>
        <v/>
      </c>
      <c r="L214" s="5" t="str">
        <f>IF(ISNUMBER(F!O214)=FALSE,"--",IF(F!O214=0,"--",F!O214))</f>
        <v>--</v>
      </c>
      <c r="M214" s="5" t="str">
        <f>IF(L214="--","",F!P214)</f>
        <v/>
      </c>
      <c r="P214" s="4" t="str">
        <f>IFERROR(IF(AND(VLOOKUP(F!B214,E!$B$1:$AK$300,17,FALSE)&lt;&gt;1000000000,VLOOKUP(F!B214,E!$B$1:$AK$300,18,FALSE)&lt;&gt;1000000000),"toetsen",IF(AND(VLOOKUP(F!B214,E!$B$1:$AK$300,17,FALSE)=1000000000,VLOOKUP(F!B214,E!$B$1:$AK$300,18,FALSE)&lt;&gt;1000000000),"toetsen alleen sgw",IF(AND(VLOOKUP(F!B214,E!$B$1:$AK$300,17,FALSE)&lt;&gt;1000000000,VLOOKUP(F!B214,E!$B$1:$AK$300,18,FALSE)=1000000000),"toetsen alleen vw","niet toetsen"))),"")</f>
        <v/>
      </c>
      <c r="R214" s="4" t="str">
        <f>F!BJ214</f>
        <v/>
      </c>
      <c r="S214" s="4" t="str">
        <f>IF($P214="toetsen",toetsen(F!$B214,R214),IF($P214="toetsen alleen sgw",toetsen_alleen_SGW(F!$B214,R214),IF($P214="toetsen alleen vw",toetsen_alleen_vw(F!$B214,R214),"")))</f>
        <v/>
      </c>
      <c r="T214" s="4" t="str">
        <f>F!BM214</f>
        <v/>
      </c>
      <c r="U214" s="4" t="str">
        <f>IF($P214="toetsen",toetsen(F!$B214,T214),IF($P214="toetsen alleen sgw",toetsen_alleen_SGW(F!$B214,T214),IF($P214="toetsen alleen vw",toetsen_alleen_vw(F!$B214,T214),"")))</f>
        <v/>
      </c>
      <c r="V214" s="4" t="str">
        <f>F!BP214</f>
        <v/>
      </c>
      <c r="W214" s="4" t="str">
        <f>IF($P214="toetsen",toetsen(F!$B214,V214),IF($P214="toetsen alleen sgw",toetsen_alleen_SGW(F!$B214,V214),IF($P214="toetsen alleen vw",toetsen_alleen_vw(F!$B214,V214),"")))</f>
        <v/>
      </c>
      <c r="X214" s="4" t="str">
        <f>F!BS214</f>
        <v/>
      </c>
      <c r="Y214" s="4" t="str">
        <f>IF($P214="toetsen",toetsen(F!$B214,X214),IF($P214="toetsen alleen sgw",toetsen_alleen_SGW(F!$B214,X214),IF($P214="toetsen alleen vw",toetsen_alleen_vw(F!$B214,X214),"")))</f>
        <v/>
      </c>
      <c r="Z214" s="4" t="str">
        <f>F!BV214</f>
        <v/>
      </c>
      <c r="AA214" s="4" t="str">
        <f>IF($P214="toetsen",toetsen(F!$B214,Z214),IF($P214="toetsen alleen sgw",toetsen_alleen_SGW(F!$B214,Z214),IF($P214="toetsen alleen vw",toetsen_alleen_vw(F!$B214,Z214),"")))</f>
        <v/>
      </c>
      <c r="AB214" s="4" t="str">
        <f>F!BY214</f>
        <v/>
      </c>
      <c r="AC214" s="4" t="str">
        <f>IF($P214="toetsen",toetsen(F!$B214,AB214),IF($P214="toetsen alleen sgw",toetsen_alleen_SGW(F!$B214,AB214),IF($P214="toetsen alleen vw",toetsen_alleen_vw(F!$B214,AB214),"")))</f>
        <v/>
      </c>
      <c r="AD214" s="5"/>
      <c r="AE214" s="5" t="str">
        <f t="shared" si="90"/>
        <v>--</v>
      </c>
      <c r="AF214" s="5" t="str">
        <f t="shared" si="91"/>
        <v/>
      </c>
      <c r="AG214" s="5" t="str">
        <f t="shared" si="92"/>
        <v>--</v>
      </c>
      <c r="AH214" s="5" t="str">
        <f t="shared" si="93"/>
        <v/>
      </c>
      <c r="AI214" s="5" t="str">
        <f t="shared" si="94"/>
        <v>--</v>
      </c>
      <c r="AJ214" s="5" t="str">
        <f t="shared" si="95"/>
        <v/>
      </c>
      <c r="AK214" s="5" t="str">
        <f t="shared" si="96"/>
        <v>--</v>
      </c>
      <c r="AL214" s="5" t="str">
        <f t="shared" si="97"/>
        <v/>
      </c>
      <c r="AM214" s="5" t="str">
        <f t="shared" si="98"/>
        <v>--</v>
      </c>
      <c r="AN214" s="5" t="str">
        <f t="shared" si="99"/>
        <v/>
      </c>
      <c r="AO214" s="5" t="str">
        <f t="shared" si="100"/>
        <v>--</v>
      </c>
      <c r="AP214" s="5" t="str">
        <f t="shared" si="101"/>
        <v/>
      </c>
      <c r="AS214" s="5" t="str">
        <f t="shared" si="102"/>
        <v>--</v>
      </c>
      <c r="AT214" s="5" t="str">
        <f t="shared" si="103"/>
        <v/>
      </c>
      <c r="AU214" s="5" t="str">
        <f t="shared" si="104"/>
        <v/>
      </c>
      <c r="AV214" s="5" t="str">
        <f t="shared" si="105"/>
        <v>--</v>
      </c>
      <c r="AW214" s="5" t="str">
        <f t="shared" si="106"/>
        <v/>
      </c>
      <c r="AX214" s="5" t="str">
        <f t="shared" si="107"/>
        <v/>
      </c>
      <c r="AY214" s="5" t="str">
        <f t="shared" si="108"/>
        <v>--</v>
      </c>
      <c r="AZ214" s="5" t="str">
        <f t="shared" si="109"/>
        <v/>
      </c>
      <c r="BA214" s="5" t="str">
        <f t="shared" si="110"/>
        <v/>
      </c>
      <c r="BB214" s="5" t="str">
        <f t="shared" si="111"/>
        <v>--</v>
      </c>
      <c r="BC214" s="5" t="str">
        <f t="shared" si="112"/>
        <v/>
      </c>
      <c r="BD214" s="5" t="str">
        <f t="shared" si="113"/>
        <v/>
      </c>
      <c r="BE214" s="5" t="str">
        <f t="shared" si="114"/>
        <v>--</v>
      </c>
      <c r="BF214" s="5" t="str">
        <f t="shared" si="115"/>
        <v/>
      </c>
      <c r="BG214" s="5" t="str">
        <f t="shared" si="116"/>
        <v/>
      </c>
      <c r="BH214" s="5" t="str">
        <f t="shared" si="117"/>
        <v>--</v>
      </c>
      <c r="BI214" s="5" t="str">
        <f t="shared" si="118"/>
        <v/>
      </c>
      <c r="BJ214" s="5" t="str">
        <f t="shared" si="119"/>
        <v/>
      </c>
    </row>
    <row r="215" spans="1:62" x14ac:dyDescent="0.2">
      <c r="A215" s="4" t="str">
        <f>F!A215</f>
        <v>Ametryn</v>
      </c>
      <c r="B215" s="5" t="str">
        <f>IF(ISNUMBER(F!E215)=FALSE,"--",IF(F!E215=0,"--",F!E215))</f>
        <v>--</v>
      </c>
      <c r="C215" s="5" t="str">
        <f>IF(B215="--","",F!F215)</f>
        <v/>
      </c>
      <c r="D215" s="5" t="str">
        <f>IF(ISNUMBER(F!G215)=FALSE,"--",IF(F!G215=0,"--",F!G215))</f>
        <v>--</v>
      </c>
      <c r="E215" s="5" t="str">
        <f>IF(D215="--","",F!H215)</f>
        <v/>
      </c>
      <c r="F215" s="5" t="str">
        <f>IF(ISNUMBER(F!I215)=FALSE,"--",IF(F!I215=0,"--",F!I215))</f>
        <v>--</v>
      </c>
      <c r="G215" s="5" t="str">
        <f>IF(F215="--","",F!J215)</f>
        <v/>
      </c>
      <c r="H215" s="5" t="str">
        <f>IF(ISNUMBER(F!K215)=FALSE,"--",IF(F!K215=0,"--",F!K215))</f>
        <v>--</v>
      </c>
      <c r="I215" s="5" t="str">
        <f>IF(H215="--","",F!L215)</f>
        <v/>
      </c>
      <c r="J215" s="5" t="str">
        <f>IF(ISNUMBER(F!M215)=FALSE,"--",IF(F!M215=0,"--",F!M215))</f>
        <v>--</v>
      </c>
      <c r="K215" s="5" t="str">
        <f>IF(J215="--","",F!N215)</f>
        <v/>
      </c>
      <c r="L215" s="5" t="str">
        <f>IF(ISNUMBER(F!O215)=FALSE,"--",IF(F!O215=0,"--",F!O215))</f>
        <v>--</v>
      </c>
      <c r="M215" s="5" t="str">
        <f>IF(L215="--","",F!P215)</f>
        <v/>
      </c>
      <c r="P215" s="4" t="str">
        <f>IFERROR(IF(AND(VLOOKUP(F!B215,E!$B$1:$AK$300,17,FALSE)&lt;&gt;1000000000,VLOOKUP(F!B215,E!$B$1:$AK$300,18,FALSE)&lt;&gt;1000000000),"toetsen",IF(AND(VLOOKUP(F!B215,E!$B$1:$AK$300,17,FALSE)=1000000000,VLOOKUP(F!B215,E!$B$1:$AK$300,18,FALSE)&lt;&gt;1000000000),"toetsen alleen sgw",IF(AND(VLOOKUP(F!B215,E!$B$1:$AK$300,17,FALSE)&lt;&gt;1000000000,VLOOKUP(F!B215,E!$B$1:$AK$300,18,FALSE)=1000000000),"toetsen alleen vw","niet toetsen"))),"")</f>
        <v/>
      </c>
      <c r="R215" s="4" t="str">
        <f>F!BJ215</f>
        <v/>
      </c>
      <c r="S215" s="4" t="str">
        <f>IF($P215="toetsen",toetsen(F!$B215,R215),IF($P215="toetsen alleen sgw",toetsen_alleen_SGW(F!$B215,R215),IF($P215="toetsen alleen vw",toetsen_alleen_vw(F!$B215,R215),"")))</f>
        <v/>
      </c>
      <c r="T215" s="4" t="str">
        <f>F!BM215</f>
        <v/>
      </c>
      <c r="U215" s="4" t="str">
        <f>IF($P215="toetsen",toetsen(F!$B215,T215),IF($P215="toetsen alleen sgw",toetsen_alleen_SGW(F!$B215,T215),IF($P215="toetsen alleen vw",toetsen_alleen_vw(F!$B215,T215),"")))</f>
        <v/>
      </c>
      <c r="V215" s="4" t="str">
        <f>F!BP215</f>
        <v/>
      </c>
      <c r="W215" s="4" t="str">
        <f>IF($P215="toetsen",toetsen(F!$B215,V215),IF($P215="toetsen alleen sgw",toetsen_alleen_SGW(F!$B215,V215),IF($P215="toetsen alleen vw",toetsen_alleen_vw(F!$B215,V215),"")))</f>
        <v/>
      </c>
      <c r="X215" s="4" t="str">
        <f>F!BS215</f>
        <v/>
      </c>
      <c r="Y215" s="4" t="str">
        <f>IF($P215="toetsen",toetsen(F!$B215,X215),IF($P215="toetsen alleen sgw",toetsen_alleen_SGW(F!$B215,X215),IF($P215="toetsen alleen vw",toetsen_alleen_vw(F!$B215,X215),"")))</f>
        <v/>
      </c>
      <c r="Z215" s="4" t="str">
        <f>F!BV215</f>
        <v/>
      </c>
      <c r="AA215" s="4" t="str">
        <f>IF($P215="toetsen",toetsen(F!$B215,Z215),IF($P215="toetsen alleen sgw",toetsen_alleen_SGW(F!$B215,Z215),IF($P215="toetsen alleen vw",toetsen_alleen_vw(F!$B215,Z215),"")))</f>
        <v/>
      </c>
      <c r="AB215" s="4" t="str">
        <f>F!BY215</f>
        <v/>
      </c>
      <c r="AC215" s="4" t="str">
        <f>IF($P215="toetsen",toetsen(F!$B215,AB215),IF($P215="toetsen alleen sgw",toetsen_alleen_SGW(F!$B215,AB215),IF($P215="toetsen alleen vw",toetsen_alleen_vw(F!$B215,AB215),"")))</f>
        <v/>
      </c>
      <c r="AD215" s="5"/>
      <c r="AE215" s="5" t="str">
        <f t="shared" si="90"/>
        <v>--</v>
      </c>
      <c r="AF215" s="5" t="str">
        <f t="shared" si="91"/>
        <v/>
      </c>
      <c r="AG215" s="5" t="str">
        <f t="shared" si="92"/>
        <v>--</v>
      </c>
      <c r="AH215" s="5" t="str">
        <f t="shared" si="93"/>
        <v/>
      </c>
      <c r="AI215" s="5" t="str">
        <f t="shared" si="94"/>
        <v>--</v>
      </c>
      <c r="AJ215" s="5" t="str">
        <f t="shared" si="95"/>
        <v/>
      </c>
      <c r="AK215" s="5" t="str">
        <f t="shared" si="96"/>
        <v>--</v>
      </c>
      <c r="AL215" s="5" t="str">
        <f t="shared" si="97"/>
        <v/>
      </c>
      <c r="AM215" s="5" t="str">
        <f t="shared" si="98"/>
        <v>--</v>
      </c>
      <c r="AN215" s="5" t="str">
        <f t="shared" si="99"/>
        <v/>
      </c>
      <c r="AO215" s="5" t="str">
        <f t="shared" si="100"/>
        <v>--</v>
      </c>
      <c r="AP215" s="5" t="str">
        <f t="shared" si="101"/>
        <v/>
      </c>
      <c r="AS215" s="5" t="str">
        <f t="shared" si="102"/>
        <v>--</v>
      </c>
      <c r="AT215" s="5" t="str">
        <f t="shared" si="103"/>
        <v/>
      </c>
      <c r="AU215" s="5" t="str">
        <f t="shared" si="104"/>
        <v/>
      </c>
      <c r="AV215" s="5" t="str">
        <f t="shared" si="105"/>
        <v>--</v>
      </c>
      <c r="AW215" s="5" t="str">
        <f t="shared" si="106"/>
        <v/>
      </c>
      <c r="AX215" s="5" t="str">
        <f t="shared" si="107"/>
        <v/>
      </c>
      <c r="AY215" s="5" t="str">
        <f t="shared" si="108"/>
        <v>--</v>
      </c>
      <c r="AZ215" s="5" t="str">
        <f t="shared" si="109"/>
        <v/>
      </c>
      <c r="BA215" s="5" t="str">
        <f t="shared" si="110"/>
        <v/>
      </c>
      <c r="BB215" s="5" t="str">
        <f t="shared" si="111"/>
        <v>--</v>
      </c>
      <c r="BC215" s="5" t="str">
        <f t="shared" si="112"/>
        <v/>
      </c>
      <c r="BD215" s="5" t="str">
        <f t="shared" si="113"/>
        <v/>
      </c>
      <c r="BE215" s="5" t="str">
        <f t="shared" si="114"/>
        <v>--</v>
      </c>
      <c r="BF215" s="5" t="str">
        <f t="shared" si="115"/>
        <v/>
      </c>
      <c r="BG215" s="5" t="str">
        <f t="shared" si="116"/>
        <v/>
      </c>
      <c r="BH215" s="5" t="str">
        <f t="shared" si="117"/>
        <v>--</v>
      </c>
      <c r="BI215" s="5" t="str">
        <f t="shared" si="118"/>
        <v/>
      </c>
      <c r="BJ215" s="5" t="str">
        <f t="shared" si="119"/>
        <v/>
      </c>
    </row>
    <row r="216" spans="1:62" x14ac:dyDescent="0.2">
      <c r="A216" s="4" t="str">
        <f>F!A216</f>
        <v>Atraton</v>
      </c>
      <c r="B216" s="5" t="str">
        <f>IF(ISNUMBER(F!E216)=FALSE,"--",IF(F!E216=0,"--",F!E216))</f>
        <v>--</v>
      </c>
      <c r="C216" s="5" t="str">
        <f>IF(B216="--","",F!F216)</f>
        <v/>
      </c>
      <c r="D216" s="5" t="str">
        <f>IF(ISNUMBER(F!G216)=FALSE,"--",IF(F!G216=0,"--",F!G216))</f>
        <v>--</v>
      </c>
      <c r="E216" s="5" t="str">
        <f>IF(D216="--","",F!H216)</f>
        <v/>
      </c>
      <c r="F216" s="5" t="str">
        <f>IF(ISNUMBER(F!I216)=FALSE,"--",IF(F!I216=0,"--",F!I216))</f>
        <v>--</v>
      </c>
      <c r="G216" s="5" t="str">
        <f>IF(F216="--","",F!J216)</f>
        <v/>
      </c>
      <c r="H216" s="5" t="str">
        <f>IF(ISNUMBER(F!K216)=FALSE,"--",IF(F!K216=0,"--",F!K216))</f>
        <v>--</v>
      </c>
      <c r="I216" s="5" t="str">
        <f>IF(H216="--","",F!L216)</f>
        <v/>
      </c>
      <c r="J216" s="5" t="str">
        <f>IF(ISNUMBER(F!M216)=FALSE,"--",IF(F!M216=0,"--",F!M216))</f>
        <v>--</v>
      </c>
      <c r="K216" s="5" t="str">
        <f>IF(J216="--","",F!N216)</f>
        <v/>
      </c>
      <c r="L216" s="5" t="str">
        <f>IF(ISNUMBER(F!O216)=FALSE,"--",IF(F!O216=0,"--",F!O216))</f>
        <v>--</v>
      </c>
      <c r="M216" s="5" t="str">
        <f>IF(L216="--","",F!P216)</f>
        <v/>
      </c>
      <c r="P216" s="4" t="str">
        <f>IFERROR(IF(AND(VLOOKUP(F!B216,E!$B$1:$AK$300,17,FALSE)&lt;&gt;1000000000,VLOOKUP(F!B216,E!$B$1:$AK$300,18,FALSE)&lt;&gt;1000000000),"toetsen",IF(AND(VLOOKUP(F!B216,E!$B$1:$AK$300,17,FALSE)=1000000000,VLOOKUP(F!B216,E!$B$1:$AK$300,18,FALSE)&lt;&gt;1000000000),"toetsen alleen sgw",IF(AND(VLOOKUP(F!B216,E!$B$1:$AK$300,17,FALSE)&lt;&gt;1000000000,VLOOKUP(F!B216,E!$B$1:$AK$300,18,FALSE)=1000000000),"toetsen alleen vw","niet toetsen"))),"")</f>
        <v/>
      </c>
      <c r="R216" s="4" t="str">
        <f>F!BJ216</f>
        <v/>
      </c>
      <c r="S216" s="4" t="str">
        <f>IF($P216="toetsen",toetsen(F!$B216,R216),IF($P216="toetsen alleen sgw",toetsen_alleen_SGW(F!$B216,R216),IF($P216="toetsen alleen vw",toetsen_alleen_vw(F!$B216,R216),"")))</f>
        <v/>
      </c>
      <c r="T216" s="4" t="str">
        <f>F!BM216</f>
        <v/>
      </c>
      <c r="U216" s="4" t="str">
        <f>IF($P216="toetsen",toetsen(F!$B216,T216),IF($P216="toetsen alleen sgw",toetsen_alleen_SGW(F!$B216,T216),IF($P216="toetsen alleen vw",toetsen_alleen_vw(F!$B216,T216),"")))</f>
        <v/>
      </c>
      <c r="V216" s="4" t="str">
        <f>F!BP216</f>
        <v/>
      </c>
      <c r="W216" s="4" t="str">
        <f>IF($P216="toetsen",toetsen(F!$B216,V216),IF($P216="toetsen alleen sgw",toetsen_alleen_SGW(F!$B216,V216),IF($P216="toetsen alleen vw",toetsen_alleen_vw(F!$B216,V216),"")))</f>
        <v/>
      </c>
      <c r="X216" s="4" t="str">
        <f>F!BS216</f>
        <v/>
      </c>
      <c r="Y216" s="4" t="str">
        <f>IF($P216="toetsen",toetsen(F!$B216,X216),IF($P216="toetsen alleen sgw",toetsen_alleen_SGW(F!$B216,X216),IF($P216="toetsen alleen vw",toetsen_alleen_vw(F!$B216,X216),"")))</f>
        <v/>
      </c>
      <c r="Z216" s="4" t="str">
        <f>F!BV216</f>
        <v/>
      </c>
      <c r="AA216" s="4" t="str">
        <f>IF($P216="toetsen",toetsen(F!$B216,Z216),IF($P216="toetsen alleen sgw",toetsen_alleen_SGW(F!$B216,Z216),IF($P216="toetsen alleen vw",toetsen_alleen_vw(F!$B216,Z216),"")))</f>
        <v/>
      </c>
      <c r="AB216" s="4" t="str">
        <f>F!BY216</f>
        <v/>
      </c>
      <c r="AC216" s="4" t="str">
        <f>IF($P216="toetsen",toetsen(F!$B216,AB216),IF($P216="toetsen alleen sgw",toetsen_alleen_SGW(F!$B216,AB216),IF($P216="toetsen alleen vw",toetsen_alleen_vw(F!$B216,AB216),"")))</f>
        <v/>
      </c>
      <c r="AD216" s="5"/>
      <c r="AE216" s="5" t="str">
        <f t="shared" si="90"/>
        <v>--</v>
      </c>
      <c r="AF216" s="5" t="str">
        <f t="shared" si="91"/>
        <v/>
      </c>
      <c r="AG216" s="5" t="str">
        <f t="shared" si="92"/>
        <v>--</v>
      </c>
      <c r="AH216" s="5" t="str">
        <f t="shared" si="93"/>
        <v/>
      </c>
      <c r="AI216" s="5" t="str">
        <f t="shared" si="94"/>
        <v>--</v>
      </c>
      <c r="AJ216" s="5" t="str">
        <f t="shared" si="95"/>
        <v/>
      </c>
      <c r="AK216" s="5" t="str">
        <f t="shared" si="96"/>
        <v>--</v>
      </c>
      <c r="AL216" s="5" t="str">
        <f t="shared" si="97"/>
        <v/>
      </c>
      <c r="AM216" s="5" t="str">
        <f t="shared" si="98"/>
        <v>--</v>
      </c>
      <c r="AN216" s="5" t="str">
        <f t="shared" si="99"/>
        <v/>
      </c>
      <c r="AO216" s="5" t="str">
        <f t="shared" si="100"/>
        <v>--</v>
      </c>
      <c r="AP216" s="5" t="str">
        <f t="shared" si="101"/>
        <v/>
      </c>
      <c r="AS216" s="5" t="str">
        <f t="shared" si="102"/>
        <v>--</v>
      </c>
      <c r="AT216" s="5" t="str">
        <f t="shared" si="103"/>
        <v/>
      </c>
      <c r="AU216" s="5" t="str">
        <f t="shared" si="104"/>
        <v/>
      </c>
      <c r="AV216" s="5" t="str">
        <f t="shared" si="105"/>
        <v>--</v>
      </c>
      <c r="AW216" s="5" t="str">
        <f t="shared" si="106"/>
        <v/>
      </c>
      <c r="AX216" s="5" t="str">
        <f t="shared" si="107"/>
        <v/>
      </c>
      <c r="AY216" s="5" t="str">
        <f t="shared" si="108"/>
        <v>--</v>
      </c>
      <c r="AZ216" s="5" t="str">
        <f t="shared" si="109"/>
        <v/>
      </c>
      <c r="BA216" s="5" t="str">
        <f t="shared" si="110"/>
        <v/>
      </c>
      <c r="BB216" s="5" t="str">
        <f t="shared" si="111"/>
        <v>--</v>
      </c>
      <c r="BC216" s="5" t="str">
        <f t="shared" si="112"/>
        <v/>
      </c>
      <c r="BD216" s="5" t="str">
        <f t="shared" si="113"/>
        <v/>
      </c>
      <c r="BE216" s="5" t="str">
        <f t="shared" si="114"/>
        <v>--</v>
      </c>
      <c r="BF216" s="5" t="str">
        <f t="shared" si="115"/>
        <v/>
      </c>
      <c r="BG216" s="5" t="str">
        <f t="shared" si="116"/>
        <v/>
      </c>
      <c r="BH216" s="5" t="str">
        <f t="shared" si="117"/>
        <v>--</v>
      </c>
      <c r="BI216" s="5" t="str">
        <f t="shared" si="118"/>
        <v/>
      </c>
      <c r="BJ216" s="5" t="str">
        <f t="shared" si="119"/>
        <v/>
      </c>
    </row>
    <row r="217" spans="1:62" x14ac:dyDescent="0.2">
      <c r="A217" s="4" t="str">
        <f>F!A217</f>
        <v>Atrazine</v>
      </c>
      <c r="B217" s="5" t="str">
        <f>IF(ISNUMBER(F!E217)=FALSE,"--",IF(F!E217=0,"--",F!E217))</f>
        <v>--</v>
      </c>
      <c r="C217" s="5" t="str">
        <f>IF(B217="--","",F!F217)</f>
        <v/>
      </c>
      <c r="D217" s="5" t="str">
        <f>IF(ISNUMBER(F!G217)=FALSE,"--",IF(F!G217=0,"--",F!G217))</f>
        <v>--</v>
      </c>
      <c r="E217" s="5" t="str">
        <f>IF(D217="--","",F!H217)</f>
        <v/>
      </c>
      <c r="F217" s="5" t="str">
        <f>IF(ISNUMBER(F!I217)=FALSE,"--",IF(F!I217=0,"--",F!I217))</f>
        <v>--</v>
      </c>
      <c r="G217" s="5" t="str">
        <f>IF(F217="--","",F!J217)</f>
        <v/>
      </c>
      <c r="H217" s="5" t="str">
        <f>IF(ISNUMBER(F!K217)=FALSE,"--",IF(F!K217=0,"--",F!K217))</f>
        <v>--</v>
      </c>
      <c r="I217" s="5" t="str">
        <f>IF(H217="--","",F!L217)</f>
        <v/>
      </c>
      <c r="J217" s="5" t="str">
        <f>IF(ISNUMBER(F!M217)=FALSE,"--",IF(F!M217=0,"--",F!M217))</f>
        <v>--</v>
      </c>
      <c r="K217" s="5" t="str">
        <f>IF(J217="--","",F!N217)</f>
        <v/>
      </c>
      <c r="L217" s="5" t="str">
        <f>IF(ISNUMBER(F!O217)=FALSE,"--",IF(F!O217=0,"--",F!O217))</f>
        <v>--</v>
      </c>
      <c r="M217" s="5" t="str">
        <f>IF(L217="--","",F!P217)</f>
        <v/>
      </c>
      <c r="P217" s="4" t="str">
        <f>IFERROR(IF(AND(VLOOKUP(F!B217,E!$B$1:$AK$300,17,FALSE)&lt;&gt;1000000000,VLOOKUP(F!B217,E!$B$1:$AK$300,18,FALSE)&lt;&gt;1000000000),"toetsen",IF(AND(VLOOKUP(F!B217,E!$B$1:$AK$300,17,FALSE)=1000000000,VLOOKUP(F!B217,E!$B$1:$AK$300,18,FALSE)&lt;&gt;1000000000),"toetsen alleen sgw",IF(AND(VLOOKUP(F!B217,E!$B$1:$AK$300,17,FALSE)&lt;&gt;1000000000,VLOOKUP(F!B217,E!$B$1:$AK$300,18,FALSE)=1000000000),"toetsen alleen vw","niet toetsen"))),"")</f>
        <v>toetsen alleen sgw</v>
      </c>
      <c r="R217" s="4" t="str">
        <f>F!BJ217</f>
        <v/>
      </c>
      <c r="S217" s="4" t="str">
        <f>IF($P217="toetsen",toetsen(F!$B217,R217),IF($P217="toetsen alleen sgw",toetsen_alleen_SGW(F!$B217,R217),IF($P217="toetsen alleen vw",toetsen_alleen_vw(F!$B217,R217),"")))</f>
        <v/>
      </c>
      <c r="T217" s="4" t="str">
        <f>F!BM217</f>
        <v/>
      </c>
      <c r="U217" s="4" t="str">
        <f>IF($P217="toetsen",toetsen(F!$B217,T217),IF($P217="toetsen alleen sgw",toetsen_alleen_SGW(F!$B217,T217),IF($P217="toetsen alleen vw",toetsen_alleen_vw(F!$B217,T217),"")))</f>
        <v/>
      </c>
      <c r="V217" s="4" t="str">
        <f>F!BP217</f>
        <v/>
      </c>
      <c r="W217" s="4" t="str">
        <f>IF($P217="toetsen",toetsen(F!$B217,V217),IF($P217="toetsen alleen sgw",toetsen_alleen_SGW(F!$B217,V217),IF($P217="toetsen alleen vw",toetsen_alleen_vw(F!$B217,V217),"")))</f>
        <v/>
      </c>
      <c r="X217" s="4" t="str">
        <f>F!BS217</f>
        <v/>
      </c>
      <c r="Y217" s="4" t="str">
        <f>IF($P217="toetsen",toetsen(F!$B217,X217),IF($P217="toetsen alleen sgw",toetsen_alleen_SGW(F!$B217,X217),IF($P217="toetsen alleen vw",toetsen_alleen_vw(F!$B217,X217),"")))</f>
        <v/>
      </c>
      <c r="Z217" s="4" t="str">
        <f>F!BV217</f>
        <v/>
      </c>
      <c r="AA217" s="4" t="str">
        <f>IF($P217="toetsen",toetsen(F!$B217,Z217),IF($P217="toetsen alleen sgw",toetsen_alleen_SGW(F!$B217,Z217),IF($P217="toetsen alleen vw",toetsen_alleen_vw(F!$B217,Z217),"")))</f>
        <v/>
      </c>
      <c r="AB217" s="4" t="str">
        <f>F!BY217</f>
        <v/>
      </c>
      <c r="AC217" s="4" t="str">
        <f>IF($P217="toetsen",toetsen(F!$B217,AB217),IF($P217="toetsen alleen sgw",toetsen_alleen_SGW(F!$B217,AB217),IF($P217="toetsen alleen vw",toetsen_alleen_vw(F!$B217,AB217),"")))</f>
        <v/>
      </c>
      <c r="AD217" s="5"/>
      <c r="AE217" s="5" t="str">
        <f t="shared" si="90"/>
        <v>--</v>
      </c>
      <c r="AF217" s="5" t="str">
        <f t="shared" si="91"/>
        <v/>
      </c>
      <c r="AG217" s="5" t="str">
        <f t="shared" si="92"/>
        <v>--</v>
      </c>
      <c r="AH217" s="5" t="str">
        <f t="shared" si="93"/>
        <v/>
      </c>
      <c r="AI217" s="5" t="str">
        <f t="shared" si="94"/>
        <v>--</v>
      </c>
      <c r="AJ217" s="5" t="str">
        <f t="shared" si="95"/>
        <v/>
      </c>
      <c r="AK217" s="5" t="str">
        <f t="shared" si="96"/>
        <v>--</v>
      </c>
      <c r="AL217" s="5" t="str">
        <f t="shared" si="97"/>
        <v/>
      </c>
      <c r="AM217" s="5" t="str">
        <f t="shared" si="98"/>
        <v>--</v>
      </c>
      <c r="AN217" s="5" t="str">
        <f t="shared" si="99"/>
        <v/>
      </c>
      <c r="AO217" s="5" t="str">
        <f t="shared" si="100"/>
        <v>--</v>
      </c>
      <c r="AP217" s="5" t="str">
        <f t="shared" si="101"/>
        <v/>
      </c>
      <c r="AS217" s="5" t="str">
        <f t="shared" si="102"/>
        <v>--</v>
      </c>
      <c r="AT217" s="5" t="str">
        <f t="shared" si="103"/>
        <v/>
      </c>
      <c r="AU217" s="5" t="str">
        <f t="shared" si="104"/>
        <v/>
      </c>
      <c r="AV217" s="5" t="str">
        <f t="shared" si="105"/>
        <v>--</v>
      </c>
      <c r="AW217" s="5" t="str">
        <f t="shared" si="106"/>
        <v/>
      </c>
      <c r="AX217" s="5" t="str">
        <f t="shared" si="107"/>
        <v/>
      </c>
      <c r="AY217" s="5" t="str">
        <f t="shared" si="108"/>
        <v>--</v>
      </c>
      <c r="AZ217" s="5" t="str">
        <f t="shared" si="109"/>
        <v/>
      </c>
      <c r="BA217" s="5" t="str">
        <f t="shared" si="110"/>
        <v/>
      </c>
      <c r="BB217" s="5" t="str">
        <f t="shared" si="111"/>
        <v>--</v>
      </c>
      <c r="BC217" s="5" t="str">
        <f t="shared" si="112"/>
        <v/>
      </c>
      <c r="BD217" s="5" t="str">
        <f t="shared" si="113"/>
        <v/>
      </c>
      <c r="BE217" s="5" t="str">
        <f t="shared" si="114"/>
        <v>--</v>
      </c>
      <c r="BF217" s="5" t="str">
        <f t="shared" si="115"/>
        <v/>
      </c>
      <c r="BG217" s="5" t="str">
        <f t="shared" si="116"/>
        <v/>
      </c>
      <c r="BH217" s="5" t="str">
        <f t="shared" si="117"/>
        <v>--</v>
      </c>
      <c r="BI217" s="5" t="str">
        <f t="shared" si="118"/>
        <v/>
      </c>
      <c r="BJ217" s="5" t="str">
        <f t="shared" si="119"/>
        <v/>
      </c>
    </row>
    <row r="218" spans="1:62" x14ac:dyDescent="0.2">
      <c r="A218" s="4" t="str">
        <f>F!A218</f>
        <v>Carbaryl</v>
      </c>
      <c r="B218" s="5" t="str">
        <f>IF(ISNUMBER(F!E218)=FALSE,"--",IF(F!E218=0,"--",F!E218))</f>
        <v>--</v>
      </c>
      <c r="C218" s="5" t="str">
        <f>IF(B218="--","",F!F218)</f>
        <v/>
      </c>
      <c r="D218" s="5" t="str">
        <f>IF(ISNUMBER(F!G218)=FALSE,"--",IF(F!G218=0,"--",F!G218))</f>
        <v>--</v>
      </c>
      <c r="E218" s="5" t="str">
        <f>IF(D218="--","",F!H218)</f>
        <v/>
      </c>
      <c r="F218" s="5" t="str">
        <f>IF(ISNUMBER(F!I218)=FALSE,"--",IF(F!I218=0,"--",F!I218))</f>
        <v>--</v>
      </c>
      <c r="G218" s="5" t="str">
        <f>IF(F218="--","",F!J218)</f>
        <v/>
      </c>
      <c r="H218" s="5" t="str">
        <f>IF(ISNUMBER(F!K218)=FALSE,"--",IF(F!K218=0,"--",F!K218))</f>
        <v>--</v>
      </c>
      <c r="I218" s="5" t="str">
        <f>IF(H218="--","",F!L218)</f>
        <v/>
      </c>
      <c r="J218" s="5" t="str">
        <f>IF(ISNUMBER(F!M218)=FALSE,"--",IF(F!M218=0,"--",F!M218))</f>
        <v>--</v>
      </c>
      <c r="K218" s="5" t="str">
        <f>IF(J218="--","",F!N218)</f>
        <v/>
      </c>
      <c r="L218" s="5" t="str">
        <f>IF(ISNUMBER(F!O218)=FALSE,"--",IF(F!O218=0,"--",F!O218))</f>
        <v>--</v>
      </c>
      <c r="M218" s="5" t="str">
        <f>IF(L218="--","",F!P218)</f>
        <v/>
      </c>
      <c r="P218" s="4" t="str">
        <f>IFERROR(IF(AND(VLOOKUP(F!B218,E!$B$1:$AK$300,17,FALSE)&lt;&gt;1000000000,VLOOKUP(F!B218,E!$B$1:$AK$300,18,FALSE)&lt;&gt;1000000000),"toetsen",IF(AND(VLOOKUP(F!B218,E!$B$1:$AK$300,17,FALSE)=1000000000,VLOOKUP(F!B218,E!$B$1:$AK$300,18,FALSE)&lt;&gt;1000000000),"toetsen alleen sgw",IF(AND(VLOOKUP(F!B218,E!$B$1:$AK$300,17,FALSE)&lt;&gt;1000000000,VLOOKUP(F!B218,E!$B$1:$AK$300,18,FALSE)=1000000000),"toetsen alleen vw","niet toetsen"))),"")</f>
        <v>toetsen alleen sgw</v>
      </c>
      <c r="R218" s="4" t="str">
        <f>F!BJ218</f>
        <v/>
      </c>
      <c r="S218" s="4" t="str">
        <f>IF($P218="toetsen",toetsen(F!$B218,R218),IF($P218="toetsen alleen sgw",toetsen_alleen_SGW(F!$B218,R218),IF($P218="toetsen alleen vw",toetsen_alleen_vw(F!$B218,R218),"")))</f>
        <v/>
      </c>
      <c r="T218" s="4" t="str">
        <f>F!BM218</f>
        <v/>
      </c>
      <c r="U218" s="4" t="str">
        <f>IF($P218="toetsen",toetsen(F!$B218,T218),IF($P218="toetsen alleen sgw",toetsen_alleen_SGW(F!$B218,T218),IF($P218="toetsen alleen vw",toetsen_alleen_vw(F!$B218,T218),"")))</f>
        <v/>
      </c>
      <c r="V218" s="4" t="str">
        <f>F!BP218</f>
        <v/>
      </c>
      <c r="W218" s="4" t="str">
        <f>IF($P218="toetsen",toetsen(F!$B218,V218),IF($P218="toetsen alleen sgw",toetsen_alleen_SGW(F!$B218,V218),IF($P218="toetsen alleen vw",toetsen_alleen_vw(F!$B218,V218),"")))</f>
        <v/>
      </c>
      <c r="X218" s="4" t="str">
        <f>F!BS218</f>
        <v/>
      </c>
      <c r="Y218" s="4" t="str">
        <f>IF($P218="toetsen",toetsen(F!$B218,X218),IF($P218="toetsen alleen sgw",toetsen_alleen_SGW(F!$B218,X218),IF($P218="toetsen alleen vw",toetsen_alleen_vw(F!$B218,X218),"")))</f>
        <v/>
      </c>
      <c r="Z218" s="4" t="str">
        <f>F!BV218</f>
        <v/>
      </c>
      <c r="AA218" s="4" t="str">
        <f>IF($P218="toetsen",toetsen(F!$B218,Z218),IF($P218="toetsen alleen sgw",toetsen_alleen_SGW(F!$B218,Z218),IF($P218="toetsen alleen vw",toetsen_alleen_vw(F!$B218,Z218),"")))</f>
        <v/>
      </c>
      <c r="AB218" s="4" t="str">
        <f>F!BY218</f>
        <v/>
      </c>
      <c r="AC218" s="4" t="str">
        <f>IF($P218="toetsen",toetsen(F!$B218,AB218),IF($P218="toetsen alleen sgw",toetsen_alleen_SGW(F!$B218,AB218),IF($P218="toetsen alleen vw",toetsen_alleen_vw(F!$B218,AB218),"")))</f>
        <v/>
      </c>
      <c r="AD218" s="5"/>
      <c r="AE218" s="5" t="str">
        <f t="shared" si="90"/>
        <v>--</v>
      </c>
      <c r="AF218" s="5" t="str">
        <f t="shared" si="91"/>
        <v/>
      </c>
      <c r="AG218" s="5" t="str">
        <f t="shared" si="92"/>
        <v>--</v>
      </c>
      <c r="AH218" s="5" t="str">
        <f t="shared" si="93"/>
        <v/>
      </c>
      <c r="AI218" s="5" t="str">
        <f t="shared" si="94"/>
        <v>--</v>
      </c>
      <c r="AJ218" s="5" t="str">
        <f t="shared" si="95"/>
        <v/>
      </c>
      <c r="AK218" s="5" t="str">
        <f t="shared" si="96"/>
        <v>--</v>
      </c>
      <c r="AL218" s="5" t="str">
        <f t="shared" si="97"/>
        <v/>
      </c>
      <c r="AM218" s="5" t="str">
        <f t="shared" si="98"/>
        <v>--</v>
      </c>
      <c r="AN218" s="5" t="str">
        <f t="shared" si="99"/>
        <v/>
      </c>
      <c r="AO218" s="5" t="str">
        <f t="shared" si="100"/>
        <v>--</v>
      </c>
      <c r="AP218" s="5" t="str">
        <f t="shared" si="101"/>
        <v/>
      </c>
      <c r="AS218" s="5" t="str">
        <f t="shared" si="102"/>
        <v>--</v>
      </c>
      <c r="AT218" s="5" t="str">
        <f t="shared" si="103"/>
        <v/>
      </c>
      <c r="AU218" s="5" t="str">
        <f t="shared" si="104"/>
        <v/>
      </c>
      <c r="AV218" s="5" t="str">
        <f t="shared" si="105"/>
        <v>--</v>
      </c>
      <c r="AW218" s="5" t="str">
        <f t="shared" si="106"/>
        <v/>
      </c>
      <c r="AX218" s="5" t="str">
        <f t="shared" si="107"/>
        <v/>
      </c>
      <c r="AY218" s="5" t="str">
        <f t="shared" si="108"/>
        <v>--</v>
      </c>
      <c r="AZ218" s="5" t="str">
        <f t="shared" si="109"/>
        <v/>
      </c>
      <c r="BA218" s="5" t="str">
        <f t="shared" si="110"/>
        <v/>
      </c>
      <c r="BB218" s="5" t="str">
        <f t="shared" si="111"/>
        <v>--</v>
      </c>
      <c r="BC218" s="5" t="str">
        <f t="shared" si="112"/>
        <v/>
      </c>
      <c r="BD218" s="5" t="str">
        <f t="shared" si="113"/>
        <v/>
      </c>
      <c r="BE218" s="5" t="str">
        <f t="shared" si="114"/>
        <v>--</v>
      </c>
      <c r="BF218" s="5" t="str">
        <f t="shared" si="115"/>
        <v/>
      </c>
      <c r="BG218" s="5" t="str">
        <f t="shared" si="116"/>
        <v/>
      </c>
      <c r="BH218" s="5" t="str">
        <f t="shared" si="117"/>
        <v>--</v>
      </c>
      <c r="BI218" s="5" t="str">
        <f t="shared" si="118"/>
        <v/>
      </c>
      <c r="BJ218" s="5" t="str">
        <f t="shared" si="119"/>
        <v/>
      </c>
    </row>
    <row r="219" spans="1:62" x14ac:dyDescent="0.2">
      <c r="A219" s="4" t="str">
        <f>F!A219</f>
        <v>Carbofuran</v>
      </c>
      <c r="B219" s="5" t="str">
        <f>IF(ISNUMBER(F!E219)=FALSE,"--",IF(F!E219=0,"--",F!E219))</f>
        <v>--</v>
      </c>
      <c r="C219" s="5" t="str">
        <f>IF(B219="--","",F!F219)</f>
        <v/>
      </c>
      <c r="D219" s="5" t="str">
        <f>IF(ISNUMBER(F!G219)=FALSE,"--",IF(F!G219=0,"--",F!G219))</f>
        <v>--</v>
      </c>
      <c r="E219" s="5" t="str">
        <f>IF(D219="--","",F!H219)</f>
        <v/>
      </c>
      <c r="F219" s="5" t="str">
        <f>IF(ISNUMBER(F!I219)=FALSE,"--",IF(F!I219=0,"--",F!I219))</f>
        <v>--</v>
      </c>
      <c r="G219" s="5" t="str">
        <f>IF(F219="--","",F!J219)</f>
        <v/>
      </c>
      <c r="H219" s="5" t="str">
        <f>IF(ISNUMBER(F!K219)=FALSE,"--",IF(F!K219=0,"--",F!K219))</f>
        <v>--</v>
      </c>
      <c r="I219" s="5" t="str">
        <f>IF(H219="--","",F!L219)</f>
        <v/>
      </c>
      <c r="J219" s="5" t="str">
        <f>IF(ISNUMBER(F!M219)=FALSE,"--",IF(F!M219=0,"--",F!M219))</f>
        <v>--</v>
      </c>
      <c r="K219" s="5" t="str">
        <f>IF(J219="--","",F!N219)</f>
        <v/>
      </c>
      <c r="L219" s="5" t="str">
        <f>IF(ISNUMBER(F!O219)=FALSE,"--",IF(F!O219=0,"--",F!O219))</f>
        <v>--</v>
      </c>
      <c r="M219" s="5" t="str">
        <f>IF(L219="--","",F!P219)</f>
        <v/>
      </c>
      <c r="P219" s="4" t="str">
        <f>IFERROR(IF(AND(VLOOKUP(F!B219,E!$B$1:$AK$300,17,FALSE)&lt;&gt;1000000000,VLOOKUP(F!B219,E!$B$1:$AK$300,18,FALSE)&lt;&gt;1000000000),"toetsen",IF(AND(VLOOKUP(F!B219,E!$B$1:$AK$300,17,FALSE)=1000000000,VLOOKUP(F!B219,E!$B$1:$AK$300,18,FALSE)&lt;&gt;1000000000),"toetsen alleen sgw",IF(AND(VLOOKUP(F!B219,E!$B$1:$AK$300,17,FALSE)&lt;&gt;1000000000,VLOOKUP(F!B219,E!$B$1:$AK$300,18,FALSE)=1000000000),"toetsen alleen vw","niet toetsen"))),"")</f>
        <v>toetsen alleen sgw</v>
      </c>
      <c r="R219" s="4" t="str">
        <f>F!BJ219</f>
        <v/>
      </c>
      <c r="S219" s="4" t="str">
        <f>IF($P219="toetsen",toetsen(F!$B219,R219),IF($P219="toetsen alleen sgw",toetsen_alleen_SGW(F!$B219,R219),IF($P219="toetsen alleen vw",toetsen_alleen_vw(F!$B219,R219),"")))</f>
        <v/>
      </c>
      <c r="T219" s="4" t="str">
        <f>F!BM219</f>
        <v/>
      </c>
      <c r="U219" s="4" t="str">
        <f>IF($P219="toetsen",toetsen(F!$B219,T219),IF($P219="toetsen alleen sgw",toetsen_alleen_SGW(F!$B219,T219),IF($P219="toetsen alleen vw",toetsen_alleen_vw(F!$B219,T219),"")))</f>
        <v/>
      </c>
      <c r="V219" s="4" t="str">
        <f>F!BP219</f>
        <v/>
      </c>
      <c r="W219" s="4" t="str">
        <f>IF($P219="toetsen",toetsen(F!$B219,V219),IF($P219="toetsen alleen sgw",toetsen_alleen_SGW(F!$B219,V219),IF($P219="toetsen alleen vw",toetsen_alleen_vw(F!$B219,V219),"")))</f>
        <v/>
      </c>
      <c r="X219" s="4" t="str">
        <f>F!BS219</f>
        <v/>
      </c>
      <c r="Y219" s="4" t="str">
        <f>IF($P219="toetsen",toetsen(F!$B219,X219),IF($P219="toetsen alleen sgw",toetsen_alleen_SGW(F!$B219,X219),IF($P219="toetsen alleen vw",toetsen_alleen_vw(F!$B219,X219),"")))</f>
        <v/>
      </c>
      <c r="Z219" s="4" t="str">
        <f>F!BV219</f>
        <v/>
      </c>
      <c r="AA219" s="4" t="str">
        <f>IF($P219="toetsen",toetsen(F!$B219,Z219),IF($P219="toetsen alleen sgw",toetsen_alleen_SGW(F!$B219,Z219),IF($P219="toetsen alleen vw",toetsen_alleen_vw(F!$B219,Z219),"")))</f>
        <v/>
      </c>
      <c r="AB219" s="4" t="str">
        <f>F!BY219</f>
        <v/>
      </c>
      <c r="AC219" s="4" t="str">
        <f>IF($P219="toetsen",toetsen(F!$B219,AB219),IF($P219="toetsen alleen sgw",toetsen_alleen_SGW(F!$B219,AB219),IF($P219="toetsen alleen vw",toetsen_alleen_vw(F!$B219,AB219),"")))</f>
        <v/>
      </c>
      <c r="AD219" s="5"/>
      <c r="AE219" s="5" t="str">
        <f t="shared" si="90"/>
        <v>--</v>
      </c>
      <c r="AF219" s="5" t="str">
        <f t="shared" si="91"/>
        <v/>
      </c>
      <c r="AG219" s="5" t="str">
        <f t="shared" si="92"/>
        <v>--</v>
      </c>
      <c r="AH219" s="5" t="str">
        <f t="shared" si="93"/>
        <v/>
      </c>
      <c r="AI219" s="5" t="str">
        <f t="shared" si="94"/>
        <v>--</v>
      </c>
      <c r="AJ219" s="5" t="str">
        <f t="shared" si="95"/>
        <v/>
      </c>
      <c r="AK219" s="5" t="str">
        <f t="shared" si="96"/>
        <v>--</v>
      </c>
      <c r="AL219" s="5" t="str">
        <f t="shared" si="97"/>
        <v/>
      </c>
      <c r="AM219" s="5" t="str">
        <f t="shared" si="98"/>
        <v>--</v>
      </c>
      <c r="AN219" s="5" t="str">
        <f t="shared" si="99"/>
        <v/>
      </c>
      <c r="AO219" s="5" t="str">
        <f t="shared" si="100"/>
        <v>--</v>
      </c>
      <c r="AP219" s="5" t="str">
        <f t="shared" si="101"/>
        <v/>
      </c>
      <c r="AS219" s="5" t="str">
        <f t="shared" si="102"/>
        <v>--</v>
      </c>
      <c r="AT219" s="5" t="str">
        <f t="shared" si="103"/>
        <v/>
      </c>
      <c r="AU219" s="5" t="str">
        <f t="shared" si="104"/>
        <v/>
      </c>
      <c r="AV219" s="5" t="str">
        <f t="shared" si="105"/>
        <v>--</v>
      </c>
      <c r="AW219" s="5" t="str">
        <f t="shared" si="106"/>
        <v/>
      </c>
      <c r="AX219" s="5" t="str">
        <f t="shared" si="107"/>
        <v/>
      </c>
      <c r="AY219" s="5" t="str">
        <f t="shared" si="108"/>
        <v>--</v>
      </c>
      <c r="AZ219" s="5" t="str">
        <f t="shared" si="109"/>
        <v/>
      </c>
      <c r="BA219" s="5" t="str">
        <f t="shared" si="110"/>
        <v/>
      </c>
      <c r="BB219" s="5" t="str">
        <f t="shared" si="111"/>
        <v>--</v>
      </c>
      <c r="BC219" s="5" t="str">
        <f t="shared" si="112"/>
        <v/>
      </c>
      <c r="BD219" s="5" t="str">
        <f t="shared" si="113"/>
        <v/>
      </c>
      <c r="BE219" s="5" t="str">
        <f t="shared" si="114"/>
        <v>--</v>
      </c>
      <c r="BF219" s="5" t="str">
        <f t="shared" si="115"/>
        <v/>
      </c>
      <c r="BG219" s="5" t="str">
        <f t="shared" si="116"/>
        <v/>
      </c>
      <c r="BH219" s="5" t="str">
        <f t="shared" si="117"/>
        <v>--</v>
      </c>
      <c r="BI219" s="5" t="str">
        <f t="shared" si="118"/>
        <v/>
      </c>
      <c r="BJ219" s="5" t="str">
        <f t="shared" si="119"/>
        <v/>
      </c>
    </row>
    <row r="220" spans="1:62" x14ac:dyDescent="0.2">
      <c r="A220" s="4" t="str">
        <f>F!A220</f>
        <v>4-Chloormethylfenolen (som)</v>
      </c>
      <c r="B220" s="5" t="str">
        <f>IF(ISNUMBER(F!E220)=FALSE,"--",IF(F!E220=0,"--",F!E220))</f>
        <v>--</v>
      </c>
      <c r="C220" s="5" t="str">
        <f>IF(B220="--","",F!F220)</f>
        <v/>
      </c>
      <c r="D220" s="5" t="str">
        <f>IF(ISNUMBER(F!G220)=FALSE,"--",IF(F!G220=0,"--",F!G220))</f>
        <v>--</v>
      </c>
      <c r="E220" s="5" t="str">
        <f>IF(D220="--","",F!H220)</f>
        <v/>
      </c>
      <c r="F220" s="5" t="str">
        <f>IF(ISNUMBER(F!I220)=FALSE,"--",IF(F!I220=0,"--",F!I220))</f>
        <v>--</v>
      </c>
      <c r="G220" s="5" t="str">
        <f>IF(F220="--","",F!J220)</f>
        <v/>
      </c>
      <c r="H220" s="5" t="str">
        <f>IF(ISNUMBER(F!K220)=FALSE,"--",IF(F!K220=0,"--",F!K220))</f>
        <v>--</v>
      </c>
      <c r="I220" s="5" t="str">
        <f>IF(H220="--","",F!L220)</f>
        <v/>
      </c>
      <c r="J220" s="5" t="str">
        <f>IF(ISNUMBER(F!M220)=FALSE,"--",IF(F!M220=0,"--",F!M220))</f>
        <v>--</v>
      </c>
      <c r="K220" s="5" t="str">
        <f>IF(J220="--","",F!N220)</f>
        <v/>
      </c>
      <c r="L220" s="5" t="str">
        <f>IF(ISNUMBER(F!O220)=FALSE,"--",IF(F!O220=0,"--",F!O220))</f>
        <v>--</v>
      </c>
      <c r="M220" s="5" t="str">
        <f>IF(L220="--","",F!P220)</f>
        <v/>
      </c>
      <c r="P220" s="4" t="str">
        <f>IFERROR(IF(AND(VLOOKUP(F!B220,E!$B$1:$AK$300,17,FALSE)&lt;&gt;1000000000,VLOOKUP(F!B220,E!$B$1:$AK$300,18,FALSE)&lt;&gt;1000000000),"toetsen",IF(AND(VLOOKUP(F!B220,E!$B$1:$AK$300,17,FALSE)=1000000000,VLOOKUP(F!B220,E!$B$1:$AK$300,18,FALSE)&lt;&gt;1000000000),"toetsen alleen sgw",IF(AND(VLOOKUP(F!B220,E!$B$1:$AK$300,17,FALSE)&lt;&gt;1000000000,VLOOKUP(F!B220,E!$B$1:$AK$300,18,FALSE)=1000000000),"toetsen alleen vw","niet toetsen"))),"")</f>
        <v>niet toetsen</v>
      </c>
      <c r="R220" s="4" t="str">
        <f>F!BJ220</f>
        <v/>
      </c>
      <c r="S220" s="4" t="str">
        <f>IF($P220="toetsen",toetsen(F!$B220,R220),IF($P220="toetsen alleen sgw",toetsen_alleen_SGW(F!$B220,R220),IF($P220="toetsen alleen vw",toetsen_alleen_vw(F!$B220,R220),"")))</f>
        <v/>
      </c>
      <c r="T220" s="4" t="str">
        <f>F!BM220</f>
        <v/>
      </c>
      <c r="U220" s="4" t="str">
        <f>IF($P220="toetsen",toetsen(F!$B220,T220),IF($P220="toetsen alleen sgw",toetsen_alleen_SGW(F!$B220,T220),IF($P220="toetsen alleen vw",toetsen_alleen_vw(F!$B220,T220),"")))</f>
        <v/>
      </c>
      <c r="V220" s="4" t="str">
        <f>F!BP220</f>
        <v/>
      </c>
      <c r="W220" s="4" t="str">
        <f>IF($P220="toetsen",toetsen(F!$B220,V220),IF($P220="toetsen alleen sgw",toetsen_alleen_SGW(F!$B220,V220),IF($P220="toetsen alleen vw",toetsen_alleen_vw(F!$B220,V220),"")))</f>
        <v/>
      </c>
      <c r="X220" s="4" t="str">
        <f>F!BS220</f>
        <v/>
      </c>
      <c r="Y220" s="4" t="str">
        <f>IF($P220="toetsen",toetsen(F!$B220,X220),IF($P220="toetsen alleen sgw",toetsen_alleen_SGW(F!$B220,X220),IF($P220="toetsen alleen vw",toetsen_alleen_vw(F!$B220,X220),"")))</f>
        <v/>
      </c>
      <c r="Z220" s="4" t="str">
        <f>F!BV220</f>
        <v/>
      </c>
      <c r="AA220" s="4" t="str">
        <f>IF($P220="toetsen",toetsen(F!$B220,Z220),IF($P220="toetsen alleen sgw",toetsen_alleen_SGW(F!$B220,Z220),IF($P220="toetsen alleen vw",toetsen_alleen_vw(F!$B220,Z220),"")))</f>
        <v/>
      </c>
      <c r="AB220" s="4" t="str">
        <f>F!BY220</f>
        <v/>
      </c>
      <c r="AC220" s="4" t="str">
        <f>IF($P220="toetsen",toetsen(F!$B220,AB220),IF($P220="toetsen alleen sgw",toetsen_alleen_SGW(F!$B220,AB220),IF($P220="toetsen alleen vw",toetsen_alleen_vw(F!$B220,AB220),"")))</f>
        <v/>
      </c>
      <c r="AD220" s="5"/>
      <c r="AE220" s="5" t="str">
        <f t="shared" si="90"/>
        <v>--</v>
      </c>
      <c r="AF220" s="5" t="str">
        <f t="shared" si="91"/>
        <v/>
      </c>
      <c r="AG220" s="5" t="str">
        <f t="shared" si="92"/>
        <v>--</v>
      </c>
      <c r="AH220" s="5" t="str">
        <f t="shared" si="93"/>
        <v/>
      </c>
      <c r="AI220" s="5" t="str">
        <f t="shared" si="94"/>
        <v>--</v>
      </c>
      <c r="AJ220" s="5" t="str">
        <f t="shared" si="95"/>
        <v/>
      </c>
      <c r="AK220" s="5" t="str">
        <f t="shared" si="96"/>
        <v>--</v>
      </c>
      <c r="AL220" s="5" t="str">
        <f t="shared" si="97"/>
        <v/>
      </c>
      <c r="AM220" s="5" t="str">
        <f t="shared" si="98"/>
        <v>--</v>
      </c>
      <c r="AN220" s="5" t="str">
        <f t="shared" si="99"/>
        <v/>
      </c>
      <c r="AO220" s="5" t="str">
        <f t="shared" si="100"/>
        <v>--</v>
      </c>
      <c r="AP220" s="5" t="str">
        <f t="shared" si="101"/>
        <v/>
      </c>
      <c r="AS220" s="5" t="str">
        <f t="shared" si="102"/>
        <v>--</v>
      </c>
      <c r="AT220" s="5" t="str">
        <f t="shared" si="103"/>
        <v/>
      </c>
      <c r="AU220" s="5" t="str">
        <f t="shared" si="104"/>
        <v/>
      </c>
      <c r="AV220" s="5" t="str">
        <f t="shared" si="105"/>
        <v>--</v>
      </c>
      <c r="AW220" s="5" t="str">
        <f t="shared" si="106"/>
        <v/>
      </c>
      <c r="AX220" s="5" t="str">
        <f t="shared" si="107"/>
        <v/>
      </c>
      <c r="AY220" s="5" t="str">
        <f t="shared" si="108"/>
        <v>--</v>
      </c>
      <c r="AZ220" s="5" t="str">
        <f t="shared" si="109"/>
        <v/>
      </c>
      <c r="BA220" s="5" t="str">
        <f t="shared" si="110"/>
        <v/>
      </c>
      <c r="BB220" s="5" t="str">
        <f t="shared" si="111"/>
        <v>--</v>
      </c>
      <c r="BC220" s="5" t="str">
        <f t="shared" si="112"/>
        <v/>
      </c>
      <c r="BD220" s="5" t="str">
        <f t="shared" si="113"/>
        <v/>
      </c>
      <c r="BE220" s="5" t="str">
        <f t="shared" si="114"/>
        <v>--</v>
      </c>
      <c r="BF220" s="5" t="str">
        <f t="shared" si="115"/>
        <v/>
      </c>
      <c r="BG220" s="5" t="str">
        <f t="shared" si="116"/>
        <v/>
      </c>
      <c r="BH220" s="5" t="str">
        <f t="shared" si="117"/>
        <v>--</v>
      </c>
      <c r="BI220" s="5" t="str">
        <f t="shared" si="118"/>
        <v/>
      </c>
      <c r="BJ220" s="5" t="str">
        <f t="shared" si="119"/>
        <v/>
      </c>
    </row>
    <row r="221" spans="1:62" x14ac:dyDescent="0.2">
      <c r="A221" s="4" t="str">
        <f>F!A221</f>
        <v>Organostikstof- en organofosforbestrijdingsmiddelen (som)</v>
      </c>
      <c r="B221" s="5" t="str">
        <f>IF(ISNUMBER(F!E221)=FALSE,"--",IF(F!E221=0,"--",F!E221))</f>
        <v>--</v>
      </c>
      <c r="C221" s="5" t="str">
        <f>IF(B221="--","",F!F221)</f>
        <v/>
      </c>
      <c r="D221" s="5" t="str">
        <f>IF(ISNUMBER(F!G221)=FALSE,"--",IF(F!G221=0,"--",F!G221))</f>
        <v>--</v>
      </c>
      <c r="E221" s="5" t="str">
        <f>IF(D221="--","",F!H221)</f>
        <v/>
      </c>
      <c r="F221" s="5" t="str">
        <f>IF(ISNUMBER(F!I221)=FALSE,"--",IF(F!I221=0,"--",F!I221))</f>
        <v>--</v>
      </c>
      <c r="G221" s="5" t="str">
        <f>IF(F221="--","",F!J221)</f>
        <v/>
      </c>
      <c r="H221" s="5" t="str">
        <f>IF(ISNUMBER(F!K221)=FALSE,"--",IF(F!K221=0,"--",F!K221))</f>
        <v>--</v>
      </c>
      <c r="I221" s="5" t="str">
        <f>IF(H221="--","",F!L221)</f>
        <v/>
      </c>
      <c r="J221" s="5" t="str">
        <f>IF(ISNUMBER(F!M221)=FALSE,"--",IF(F!M221=0,"--",F!M221))</f>
        <v>--</v>
      </c>
      <c r="K221" s="5" t="str">
        <f>IF(J221="--","",F!N221)</f>
        <v/>
      </c>
      <c r="L221" s="5" t="str">
        <f>IF(ISNUMBER(F!O221)=FALSE,"--",IF(F!O221=0,"--",F!O221))</f>
        <v>--</v>
      </c>
      <c r="M221" s="5" t="str">
        <f>IF(L221="--","",F!P221)</f>
        <v/>
      </c>
      <c r="P221" s="4" t="str">
        <f>IFERROR(IF(AND(VLOOKUP(F!B221,E!$B$1:$AK$300,17,FALSE)&lt;&gt;1000000000,VLOOKUP(F!B221,E!$B$1:$AK$300,18,FALSE)&lt;&gt;1000000000),"toetsen",IF(AND(VLOOKUP(F!B221,E!$B$1:$AK$300,17,FALSE)=1000000000,VLOOKUP(F!B221,E!$B$1:$AK$300,18,FALSE)&lt;&gt;1000000000),"toetsen alleen sgw",IF(AND(VLOOKUP(F!B221,E!$B$1:$AK$300,17,FALSE)&lt;&gt;1000000000,VLOOKUP(F!B221,E!$B$1:$AK$300,18,FALSE)=1000000000),"toetsen alleen vw","niet toetsen"))),"")</f>
        <v>niet toetsen</v>
      </c>
      <c r="R221" s="4" t="str">
        <f>F!BJ221</f>
        <v/>
      </c>
      <c r="S221" s="4" t="str">
        <f>IF($P221="toetsen",toetsen(F!$B221,R221),IF($P221="toetsen alleen sgw",toetsen_alleen_SGW(F!$B221,R221),IF($P221="toetsen alleen vw",toetsen_alleen_vw(F!$B221,R221),"")))</f>
        <v/>
      </c>
      <c r="T221" s="4" t="str">
        <f>F!BM221</f>
        <v/>
      </c>
      <c r="U221" s="4" t="str">
        <f>IF($P221="toetsen",toetsen(F!$B221,T221),IF($P221="toetsen alleen sgw",toetsen_alleen_SGW(F!$B221,T221),IF($P221="toetsen alleen vw",toetsen_alleen_vw(F!$B221,T221),"")))</f>
        <v/>
      </c>
      <c r="V221" s="4" t="str">
        <f>F!BP221</f>
        <v/>
      </c>
      <c r="W221" s="4" t="str">
        <f>IF($P221="toetsen",toetsen(F!$B221,V221),IF($P221="toetsen alleen sgw",toetsen_alleen_SGW(F!$B221,V221),IF($P221="toetsen alleen vw",toetsen_alleen_vw(F!$B221,V221),"")))</f>
        <v/>
      </c>
      <c r="X221" s="4" t="str">
        <f>F!BS221</f>
        <v/>
      </c>
      <c r="Y221" s="4" t="str">
        <f>IF($P221="toetsen",toetsen(F!$B221,X221),IF($P221="toetsen alleen sgw",toetsen_alleen_SGW(F!$B221,X221),IF($P221="toetsen alleen vw",toetsen_alleen_vw(F!$B221,X221),"")))</f>
        <v/>
      </c>
      <c r="Z221" s="4" t="str">
        <f>F!BV221</f>
        <v/>
      </c>
      <c r="AA221" s="4" t="str">
        <f>IF($P221="toetsen",toetsen(F!$B221,Z221),IF($P221="toetsen alleen sgw",toetsen_alleen_SGW(F!$B221,Z221),IF($P221="toetsen alleen vw",toetsen_alleen_vw(F!$B221,Z221),"")))</f>
        <v/>
      </c>
      <c r="AB221" s="4" t="str">
        <f>F!BY221</f>
        <v/>
      </c>
      <c r="AC221" s="4" t="str">
        <f>IF($P221="toetsen",toetsen(F!$B221,AB221),IF($P221="toetsen alleen sgw",toetsen_alleen_SGW(F!$B221,AB221),IF($P221="toetsen alleen vw",toetsen_alleen_vw(F!$B221,AB221),"")))</f>
        <v/>
      </c>
      <c r="AD221" s="5"/>
      <c r="AE221" s="5" t="str">
        <f t="shared" si="90"/>
        <v>--</v>
      </c>
      <c r="AF221" s="5" t="str">
        <f t="shared" si="91"/>
        <v/>
      </c>
      <c r="AG221" s="5" t="str">
        <f t="shared" si="92"/>
        <v>--</v>
      </c>
      <c r="AH221" s="5" t="str">
        <f t="shared" si="93"/>
        <v/>
      </c>
      <c r="AI221" s="5" t="str">
        <f t="shared" si="94"/>
        <v>--</v>
      </c>
      <c r="AJ221" s="5" t="str">
        <f t="shared" si="95"/>
        <v/>
      </c>
      <c r="AK221" s="5" t="str">
        <f t="shared" si="96"/>
        <v>--</v>
      </c>
      <c r="AL221" s="5" t="str">
        <f t="shared" si="97"/>
        <v/>
      </c>
      <c r="AM221" s="5" t="str">
        <f t="shared" si="98"/>
        <v>--</v>
      </c>
      <c r="AN221" s="5" t="str">
        <f t="shared" si="99"/>
        <v/>
      </c>
      <c r="AO221" s="5" t="str">
        <f t="shared" si="100"/>
        <v>--</v>
      </c>
      <c r="AP221" s="5" t="str">
        <f t="shared" si="101"/>
        <v/>
      </c>
      <c r="AS221" s="5" t="str">
        <f t="shared" si="102"/>
        <v>--</v>
      </c>
      <c r="AT221" s="5" t="str">
        <f t="shared" si="103"/>
        <v/>
      </c>
      <c r="AU221" s="5" t="str">
        <f t="shared" si="104"/>
        <v/>
      </c>
      <c r="AV221" s="5" t="str">
        <f t="shared" si="105"/>
        <v>--</v>
      </c>
      <c r="AW221" s="5" t="str">
        <f t="shared" si="106"/>
        <v/>
      </c>
      <c r="AX221" s="5" t="str">
        <f t="shared" si="107"/>
        <v/>
      </c>
      <c r="AY221" s="5" t="str">
        <f t="shared" si="108"/>
        <v>--</v>
      </c>
      <c r="AZ221" s="5" t="str">
        <f t="shared" si="109"/>
        <v/>
      </c>
      <c r="BA221" s="5" t="str">
        <f t="shared" si="110"/>
        <v/>
      </c>
      <c r="BB221" s="5" t="str">
        <f t="shared" si="111"/>
        <v>--</v>
      </c>
      <c r="BC221" s="5" t="str">
        <f t="shared" si="112"/>
        <v/>
      </c>
      <c r="BD221" s="5" t="str">
        <f t="shared" si="113"/>
        <v/>
      </c>
      <c r="BE221" s="5" t="str">
        <f t="shared" si="114"/>
        <v>--</v>
      </c>
      <c r="BF221" s="5" t="str">
        <f t="shared" si="115"/>
        <v/>
      </c>
      <c r="BG221" s="5" t="str">
        <f t="shared" si="116"/>
        <v/>
      </c>
      <c r="BH221" s="5" t="str">
        <f t="shared" si="117"/>
        <v>--</v>
      </c>
      <c r="BI221" s="5" t="str">
        <f t="shared" si="118"/>
        <v/>
      </c>
      <c r="BJ221" s="5" t="str">
        <f t="shared" si="119"/>
        <v/>
      </c>
    </row>
    <row r="222" spans="1:62" x14ac:dyDescent="0.2">
      <c r="A222" s="4" t="str">
        <f>F!A222</f>
        <v>Organotinverbindingen (som)</v>
      </c>
      <c r="B222" s="5" t="str">
        <f>IF(ISNUMBER(F!E222)=FALSE,"--",IF(F!E222=0,"--",F!E222))</f>
        <v>--</v>
      </c>
      <c r="C222" s="5" t="str">
        <f>IF(B222="--","",F!F222)</f>
        <v/>
      </c>
      <c r="D222" s="5" t="str">
        <f>IF(ISNUMBER(F!G222)=FALSE,"--",IF(F!G222=0,"--",F!G222))</f>
        <v>--</v>
      </c>
      <c r="E222" s="5" t="str">
        <f>IF(D222="--","",F!H222)</f>
        <v/>
      </c>
      <c r="F222" s="5" t="str">
        <f>IF(ISNUMBER(F!I222)=FALSE,"--",IF(F!I222=0,"--",F!I222))</f>
        <v>--</v>
      </c>
      <c r="G222" s="5" t="str">
        <f>IF(F222="--","",F!J222)</f>
        <v/>
      </c>
      <c r="H222" s="5" t="str">
        <f>IF(ISNUMBER(F!K222)=FALSE,"--",IF(F!K222=0,"--",F!K222))</f>
        <v>--</v>
      </c>
      <c r="I222" s="5" t="str">
        <f>IF(H222="--","",F!L222)</f>
        <v/>
      </c>
      <c r="J222" s="5" t="str">
        <f>IF(ISNUMBER(F!M222)=FALSE,"--",IF(F!M222=0,"--",F!M222))</f>
        <v>--</v>
      </c>
      <c r="K222" s="5" t="str">
        <f>IF(J222="--","",F!N222)</f>
        <v/>
      </c>
      <c r="L222" s="5" t="str">
        <f>IF(ISNUMBER(F!O222)=FALSE,"--",IF(F!O222=0,"--",F!O222))</f>
        <v>--</v>
      </c>
      <c r="M222" s="5" t="str">
        <f>IF(L222="--","",F!P222)</f>
        <v/>
      </c>
      <c r="P222" s="4" t="str">
        <f>IFERROR(IF(AND(VLOOKUP(F!B222,E!$B$1:$AK$300,17,FALSE)&lt;&gt;1000000000,VLOOKUP(F!B222,E!$B$1:$AK$300,18,FALSE)&lt;&gt;1000000000),"toetsen",IF(AND(VLOOKUP(F!B222,E!$B$1:$AK$300,17,FALSE)=1000000000,VLOOKUP(F!B222,E!$B$1:$AK$300,18,FALSE)&lt;&gt;1000000000),"toetsen alleen sgw",IF(AND(VLOOKUP(F!B222,E!$B$1:$AK$300,17,FALSE)&lt;&gt;1000000000,VLOOKUP(F!B222,E!$B$1:$AK$300,18,FALSE)=1000000000),"toetsen alleen vw","niet toetsen"))),"")</f>
        <v>toetsen alleen sgw</v>
      </c>
      <c r="R222" s="4" t="str">
        <f>F!BJ222</f>
        <v/>
      </c>
      <c r="S222" s="4" t="str">
        <f>IF($P222="toetsen",toetsen(F!$B222,R222),IF($P222="toetsen alleen sgw",toetsen_alleen_SGW(F!$B222,R222),IF($P222="toetsen alleen vw",toetsen_alleen_vw(F!$B222,R222),"")))</f>
        <v/>
      </c>
      <c r="T222" s="4" t="str">
        <f>F!BM222</f>
        <v/>
      </c>
      <c r="U222" s="4" t="str">
        <f>IF($P222="toetsen",toetsen(F!$B222,T222),IF($P222="toetsen alleen sgw",toetsen_alleen_SGW(F!$B222,T222),IF($P222="toetsen alleen vw",toetsen_alleen_vw(F!$B222,T222),"")))</f>
        <v/>
      </c>
      <c r="V222" s="4" t="str">
        <f>F!BP222</f>
        <v/>
      </c>
      <c r="W222" s="4" t="str">
        <f>IF($P222="toetsen",toetsen(F!$B222,V222),IF($P222="toetsen alleen sgw",toetsen_alleen_SGW(F!$B222,V222),IF($P222="toetsen alleen vw",toetsen_alleen_vw(F!$B222,V222),"")))</f>
        <v/>
      </c>
      <c r="X222" s="4" t="str">
        <f>F!BS222</f>
        <v/>
      </c>
      <c r="Y222" s="4" t="str">
        <f>IF($P222="toetsen",toetsen(F!$B222,X222),IF($P222="toetsen alleen sgw",toetsen_alleen_SGW(F!$B222,X222),IF($P222="toetsen alleen vw",toetsen_alleen_vw(F!$B222,X222),"")))</f>
        <v/>
      </c>
      <c r="Z222" s="4" t="str">
        <f>F!BV222</f>
        <v/>
      </c>
      <c r="AA222" s="4" t="str">
        <f>IF($P222="toetsen",toetsen(F!$B222,Z222),IF($P222="toetsen alleen sgw",toetsen_alleen_SGW(F!$B222,Z222),IF($P222="toetsen alleen vw",toetsen_alleen_vw(F!$B222,Z222),"")))</f>
        <v/>
      </c>
      <c r="AB222" s="4" t="str">
        <f>F!BY222</f>
        <v/>
      </c>
      <c r="AC222" s="4" t="str">
        <f>IF($P222="toetsen",toetsen(F!$B222,AB222),IF($P222="toetsen alleen sgw",toetsen_alleen_SGW(F!$B222,AB222),IF($P222="toetsen alleen vw",toetsen_alleen_vw(F!$B222,AB222),"")))</f>
        <v/>
      </c>
      <c r="AD222" s="5"/>
      <c r="AE222" s="5" t="str">
        <f t="shared" si="90"/>
        <v>--</v>
      </c>
      <c r="AF222" s="5" t="str">
        <f t="shared" si="91"/>
        <v/>
      </c>
      <c r="AG222" s="5" t="str">
        <f t="shared" si="92"/>
        <v>--</v>
      </c>
      <c r="AH222" s="5" t="str">
        <f t="shared" si="93"/>
        <v/>
      </c>
      <c r="AI222" s="5" t="str">
        <f t="shared" si="94"/>
        <v>--</v>
      </c>
      <c r="AJ222" s="5" t="str">
        <f t="shared" si="95"/>
        <v/>
      </c>
      <c r="AK222" s="5" t="str">
        <f t="shared" si="96"/>
        <v>--</v>
      </c>
      <c r="AL222" s="5" t="str">
        <f t="shared" si="97"/>
        <v/>
      </c>
      <c r="AM222" s="5" t="str">
        <f t="shared" si="98"/>
        <v>--</v>
      </c>
      <c r="AN222" s="5" t="str">
        <f t="shared" si="99"/>
        <v/>
      </c>
      <c r="AO222" s="5" t="str">
        <f t="shared" si="100"/>
        <v>--</v>
      </c>
      <c r="AP222" s="5" t="str">
        <f t="shared" si="101"/>
        <v/>
      </c>
      <c r="AS222" s="5" t="str">
        <f t="shared" si="102"/>
        <v>--</v>
      </c>
      <c r="AT222" s="5" t="str">
        <f t="shared" si="103"/>
        <v/>
      </c>
      <c r="AU222" s="5" t="str">
        <f t="shared" si="104"/>
        <v/>
      </c>
      <c r="AV222" s="5" t="str">
        <f t="shared" si="105"/>
        <v>--</v>
      </c>
      <c r="AW222" s="5" t="str">
        <f t="shared" si="106"/>
        <v/>
      </c>
      <c r="AX222" s="5" t="str">
        <f t="shared" si="107"/>
        <v/>
      </c>
      <c r="AY222" s="5" t="str">
        <f t="shared" si="108"/>
        <v>--</v>
      </c>
      <c r="AZ222" s="5" t="str">
        <f t="shared" si="109"/>
        <v/>
      </c>
      <c r="BA222" s="5" t="str">
        <f t="shared" si="110"/>
        <v/>
      </c>
      <c r="BB222" s="5" t="str">
        <f t="shared" si="111"/>
        <v>--</v>
      </c>
      <c r="BC222" s="5" t="str">
        <f t="shared" si="112"/>
        <v/>
      </c>
      <c r="BD222" s="5" t="str">
        <f t="shared" si="113"/>
        <v/>
      </c>
      <c r="BE222" s="5" t="str">
        <f t="shared" si="114"/>
        <v>--</v>
      </c>
      <c r="BF222" s="5" t="str">
        <f t="shared" si="115"/>
        <v/>
      </c>
      <c r="BG222" s="5" t="str">
        <f t="shared" si="116"/>
        <v/>
      </c>
      <c r="BH222" s="5" t="str">
        <f t="shared" si="117"/>
        <v>--</v>
      </c>
      <c r="BI222" s="5" t="str">
        <f t="shared" si="118"/>
        <v/>
      </c>
      <c r="BJ222" s="5" t="str">
        <f t="shared" si="119"/>
        <v/>
      </c>
    </row>
    <row r="223" spans="1:62" x14ac:dyDescent="0.2">
      <c r="A223" s="4" t="str">
        <f>F!A223</f>
        <v>Tributyltin (TBT)</v>
      </c>
      <c r="B223" s="5" t="str">
        <f>IF(ISNUMBER(F!E223)=FALSE,"--",IF(F!E223=0,"--",F!E223))</f>
        <v>--</v>
      </c>
      <c r="C223" s="5" t="str">
        <f>IF(B223="--","",F!F223)</f>
        <v/>
      </c>
      <c r="D223" s="5" t="str">
        <f>IF(ISNUMBER(F!G223)=FALSE,"--",IF(F!G223=0,"--",F!G223))</f>
        <v>--</v>
      </c>
      <c r="E223" s="5" t="str">
        <f>IF(D223="--","",F!H223)</f>
        <v/>
      </c>
      <c r="F223" s="5" t="str">
        <f>IF(ISNUMBER(F!I223)=FALSE,"--",IF(F!I223=0,"--",F!I223))</f>
        <v>--</v>
      </c>
      <c r="G223" s="5" t="str">
        <f>IF(F223="--","",F!J223)</f>
        <v/>
      </c>
      <c r="H223" s="5" t="str">
        <f>IF(ISNUMBER(F!K223)=FALSE,"--",IF(F!K223=0,"--",F!K223))</f>
        <v>--</v>
      </c>
      <c r="I223" s="5" t="str">
        <f>IF(H223="--","",F!L223)</f>
        <v/>
      </c>
      <c r="J223" s="5" t="str">
        <f>IF(ISNUMBER(F!M223)=FALSE,"--",IF(F!M223=0,"--",F!M223))</f>
        <v>--</v>
      </c>
      <c r="K223" s="5" t="str">
        <f>IF(J223="--","",F!N223)</f>
        <v/>
      </c>
      <c r="L223" s="5" t="str">
        <f>IF(ISNUMBER(F!O223)=FALSE,"--",IF(F!O223=0,"--",F!O223))</f>
        <v>--</v>
      </c>
      <c r="M223" s="5" t="str">
        <f>IF(L223="--","",F!P223)</f>
        <v/>
      </c>
      <c r="P223" s="4" t="str">
        <f>IFERROR(IF(AND(VLOOKUP(F!B223,E!$B$1:$AK$300,17,FALSE)&lt;&gt;1000000000,VLOOKUP(F!B223,E!$B$1:$AK$300,18,FALSE)&lt;&gt;1000000000),"toetsen",IF(AND(VLOOKUP(F!B223,E!$B$1:$AK$300,17,FALSE)=1000000000,VLOOKUP(F!B223,E!$B$1:$AK$300,18,FALSE)&lt;&gt;1000000000),"toetsen alleen sgw",IF(AND(VLOOKUP(F!B223,E!$B$1:$AK$300,17,FALSE)&lt;&gt;1000000000,VLOOKUP(F!B223,E!$B$1:$AK$300,18,FALSE)=1000000000),"toetsen alleen vw","niet toetsen"))),"")</f>
        <v>niet toetsen</v>
      </c>
      <c r="R223" s="4" t="str">
        <f>F!BJ223</f>
        <v/>
      </c>
      <c r="S223" s="4" t="str">
        <f>IF($P223="toetsen",toetsen(F!$B223,R223),IF($P223="toetsen alleen sgw",toetsen_alleen_SGW(F!$B223,R223),IF($P223="toetsen alleen vw",toetsen_alleen_vw(F!$B223,R223),"")))</f>
        <v/>
      </c>
      <c r="T223" s="4" t="str">
        <f>F!BM223</f>
        <v/>
      </c>
      <c r="U223" s="4" t="str">
        <f>IF($P223="toetsen",toetsen(F!$B223,T223),IF($P223="toetsen alleen sgw",toetsen_alleen_SGW(F!$B223,T223),IF($P223="toetsen alleen vw",toetsen_alleen_vw(F!$B223,T223),"")))</f>
        <v/>
      </c>
      <c r="V223" s="4" t="str">
        <f>F!BP223</f>
        <v/>
      </c>
      <c r="W223" s="4" t="str">
        <f>IF($P223="toetsen",toetsen(F!$B223,V223),IF($P223="toetsen alleen sgw",toetsen_alleen_SGW(F!$B223,V223),IF($P223="toetsen alleen vw",toetsen_alleen_vw(F!$B223,V223),"")))</f>
        <v/>
      </c>
      <c r="X223" s="4" t="str">
        <f>F!BS223</f>
        <v/>
      </c>
      <c r="Y223" s="4" t="str">
        <f>IF($P223="toetsen",toetsen(F!$B223,X223),IF($P223="toetsen alleen sgw",toetsen_alleen_SGW(F!$B223,X223),IF($P223="toetsen alleen vw",toetsen_alleen_vw(F!$B223,X223),"")))</f>
        <v/>
      </c>
      <c r="Z223" s="4" t="str">
        <f>F!BV223</f>
        <v/>
      </c>
      <c r="AA223" s="4" t="str">
        <f>IF($P223="toetsen",toetsen(F!$B223,Z223),IF($P223="toetsen alleen sgw",toetsen_alleen_SGW(F!$B223,Z223),IF($P223="toetsen alleen vw",toetsen_alleen_vw(F!$B223,Z223),"")))</f>
        <v/>
      </c>
      <c r="AB223" s="4" t="str">
        <f>F!BY223</f>
        <v/>
      </c>
      <c r="AC223" s="4" t="str">
        <f>IF($P223="toetsen",toetsen(F!$B223,AB223),IF($P223="toetsen alleen sgw",toetsen_alleen_SGW(F!$B223,AB223),IF($P223="toetsen alleen vw",toetsen_alleen_vw(F!$B223,AB223),"")))</f>
        <v/>
      </c>
      <c r="AD223" s="5"/>
      <c r="AE223" s="5" t="str">
        <f t="shared" si="90"/>
        <v>--</v>
      </c>
      <c r="AF223" s="5" t="str">
        <f t="shared" si="91"/>
        <v/>
      </c>
      <c r="AG223" s="5" t="str">
        <f t="shared" si="92"/>
        <v>--</v>
      </c>
      <c r="AH223" s="5" t="str">
        <f t="shared" si="93"/>
        <v/>
      </c>
      <c r="AI223" s="5" t="str">
        <f t="shared" si="94"/>
        <v>--</v>
      </c>
      <c r="AJ223" s="5" t="str">
        <f t="shared" si="95"/>
        <v/>
      </c>
      <c r="AK223" s="5" t="str">
        <f t="shared" si="96"/>
        <v>--</v>
      </c>
      <c r="AL223" s="5" t="str">
        <f t="shared" si="97"/>
        <v/>
      </c>
      <c r="AM223" s="5" t="str">
        <f t="shared" si="98"/>
        <v>--</v>
      </c>
      <c r="AN223" s="5" t="str">
        <f t="shared" si="99"/>
        <v/>
      </c>
      <c r="AO223" s="5" t="str">
        <f t="shared" si="100"/>
        <v>--</v>
      </c>
      <c r="AP223" s="5" t="str">
        <f t="shared" si="101"/>
        <v/>
      </c>
      <c r="AS223" s="5" t="str">
        <f t="shared" si="102"/>
        <v>--</v>
      </c>
      <c r="AT223" s="5" t="str">
        <f t="shared" si="103"/>
        <v/>
      </c>
      <c r="AU223" s="5" t="str">
        <f t="shared" si="104"/>
        <v/>
      </c>
      <c r="AV223" s="5" t="str">
        <f t="shared" si="105"/>
        <v>--</v>
      </c>
      <c r="AW223" s="5" t="str">
        <f t="shared" si="106"/>
        <v/>
      </c>
      <c r="AX223" s="5" t="str">
        <f t="shared" si="107"/>
        <v/>
      </c>
      <c r="AY223" s="5" t="str">
        <f t="shared" si="108"/>
        <v>--</v>
      </c>
      <c r="AZ223" s="5" t="str">
        <f t="shared" si="109"/>
        <v/>
      </c>
      <c r="BA223" s="5" t="str">
        <f t="shared" si="110"/>
        <v/>
      </c>
      <c r="BB223" s="5" t="str">
        <f t="shared" si="111"/>
        <v>--</v>
      </c>
      <c r="BC223" s="5" t="str">
        <f t="shared" si="112"/>
        <v/>
      </c>
      <c r="BD223" s="5" t="str">
        <f t="shared" si="113"/>
        <v/>
      </c>
      <c r="BE223" s="5" t="str">
        <f t="shared" si="114"/>
        <v>--</v>
      </c>
      <c r="BF223" s="5" t="str">
        <f t="shared" si="115"/>
        <v/>
      </c>
      <c r="BG223" s="5" t="str">
        <f t="shared" si="116"/>
        <v/>
      </c>
      <c r="BH223" s="5" t="str">
        <f t="shared" si="117"/>
        <v>--</v>
      </c>
      <c r="BI223" s="5" t="str">
        <f t="shared" si="118"/>
        <v/>
      </c>
      <c r="BJ223" s="5" t="str">
        <f t="shared" si="119"/>
        <v/>
      </c>
    </row>
    <row r="224" spans="1:62" x14ac:dyDescent="0.2">
      <c r="A224" s="4" t="str">
        <f>F!A224</f>
        <v>MCPA</v>
      </c>
      <c r="B224" s="5" t="str">
        <f>IF(ISNUMBER(F!E224)=FALSE,"--",IF(F!E224=0,"--",F!E224))</f>
        <v>--</v>
      </c>
      <c r="C224" s="5" t="str">
        <f>IF(B224="--","",F!F224)</f>
        <v/>
      </c>
      <c r="D224" s="5" t="str">
        <f>IF(ISNUMBER(F!G224)=FALSE,"--",IF(F!G224=0,"--",F!G224))</f>
        <v>--</v>
      </c>
      <c r="E224" s="5" t="str">
        <f>IF(D224="--","",F!H224)</f>
        <v/>
      </c>
      <c r="F224" s="5" t="str">
        <f>IF(ISNUMBER(F!I224)=FALSE,"--",IF(F!I224=0,"--",F!I224))</f>
        <v>--</v>
      </c>
      <c r="G224" s="5" t="str">
        <f>IF(F224="--","",F!J224)</f>
        <v/>
      </c>
      <c r="H224" s="5" t="str">
        <f>IF(ISNUMBER(F!K224)=FALSE,"--",IF(F!K224=0,"--",F!K224))</f>
        <v>--</v>
      </c>
      <c r="I224" s="5" t="str">
        <f>IF(H224="--","",F!L224)</f>
        <v/>
      </c>
      <c r="J224" s="5" t="str">
        <f>IF(ISNUMBER(F!M224)=FALSE,"--",IF(F!M224=0,"--",F!M224))</f>
        <v>--</v>
      </c>
      <c r="K224" s="5" t="str">
        <f>IF(J224="--","",F!N224)</f>
        <v/>
      </c>
      <c r="L224" s="5" t="str">
        <f>IF(ISNUMBER(F!O224)=FALSE,"--",IF(F!O224=0,"--",F!O224))</f>
        <v>--</v>
      </c>
      <c r="M224" s="5" t="str">
        <f>IF(L224="--","",F!P224)</f>
        <v/>
      </c>
      <c r="P224" s="4" t="str">
        <f>IFERROR(IF(AND(VLOOKUP(F!B224,E!$B$1:$AK$300,17,FALSE)&lt;&gt;1000000000,VLOOKUP(F!B224,E!$B$1:$AK$300,18,FALSE)&lt;&gt;1000000000),"toetsen",IF(AND(VLOOKUP(F!B224,E!$B$1:$AK$300,17,FALSE)=1000000000,VLOOKUP(F!B224,E!$B$1:$AK$300,18,FALSE)&lt;&gt;1000000000),"toetsen alleen sgw",IF(AND(VLOOKUP(F!B224,E!$B$1:$AK$300,17,FALSE)&lt;&gt;1000000000,VLOOKUP(F!B224,E!$B$1:$AK$300,18,FALSE)=1000000000),"toetsen alleen vw","niet toetsen"))),"")</f>
        <v>toetsen alleen sgw</v>
      </c>
      <c r="R224" s="4" t="str">
        <f>F!BJ224</f>
        <v/>
      </c>
      <c r="S224" s="4" t="str">
        <f>IF($P224="toetsen",toetsen(F!$B224,R224),IF($P224="toetsen alleen sgw",toetsen_alleen_SGW(F!$B224,R224),IF($P224="toetsen alleen vw",toetsen_alleen_vw(F!$B224,R224),"")))</f>
        <v/>
      </c>
      <c r="T224" s="4" t="str">
        <f>F!BM224</f>
        <v/>
      </c>
      <c r="U224" s="4" t="str">
        <f>IF($P224="toetsen",toetsen(F!$B224,T224),IF($P224="toetsen alleen sgw",toetsen_alleen_SGW(F!$B224,T224),IF($P224="toetsen alleen vw",toetsen_alleen_vw(F!$B224,T224),"")))</f>
        <v/>
      </c>
      <c r="V224" s="4" t="str">
        <f>F!BP224</f>
        <v/>
      </c>
      <c r="W224" s="4" t="str">
        <f>IF($P224="toetsen",toetsen(F!$B224,V224),IF($P224="toetsen alleen sgw",toetsen_alleen_SGW(F!$B224,V224),IF($P224="toetsen alleen vw",toetsen_alleen_vw(F!$B224,V224),"")))</f>
        <v/>
      </c>
      <c r="X224" s="4" t="str">
        <f>F!BS224</f>
        <v/>
      </c>
      <c r="Y224" s="4" t="str">
        <f>IF($P224="toetsen",toetsen(F!$B224,X224),IF($P224="toetsen alleen sgw",toetsen_alleen_SGW(F!$B224,X224),IF($P224="toetsen alleen vw",toetsen_alleen_vw(F!$B224,X224),"")))</f>
        <v/>
      </c>
      <c r="Z224" s="4" t="str">
        <f>F!BV224</f>
        <v/>
      </c>
      <c r="AA224" s="4" t="str">
        <f>IF($P224="toetsen",toetsen(F!$B224,Z224),IF($P224="toetsen alleen sgw",toetsen_alleen_SGW(F!$B224,Z224),IF($P224="toetsen alleen vw",toetsen_alleen_vw(F!$B224,Z224),"")))</f>
        <v/>
      </c>
      <c r="AB224" s="4" t="str">
        <f>F!BY224</f>
        <v/>
      </c>
      <c r="AC224" s="4" t="str">
        <f>IF($P224="toetsen",toetsen(F!$B224,AB224),IF($P224="toetsen alleen sgw",toetsen_alleen_SGW(F!$B224,AB224),IF($P224="toetsen alleen vw",toetsen_alleen_vw(F!$B224,AB224),"")))</f>
        <v/>
      </c>
      <c r="AD224" s="5"/>
      <c r="AE224" s="5" t="str">
        <f t="shared" si="90"/>
        <v>--</v>
      </c>
      <c r="AF224" s="5" t="str">
        <f t="shared" si="91"/>
        <v/>
      </c>
      <c r="AG224" s="5" t="str">
        <f t="shared" si="92"/>
        <v>--</v>
      </c>
      <c r="AH224" s="5" t="str">
        <f t="shared" si="93"/>
        <v/>
      </c>
      <c r="AI224" s="5" t="str">
        <f t="shared" si="94"/>
        <v>--</v>
      </c>
      <c r="AJ224" s="5" t="str">
        <f t="shared" si="95"/>
        <v/>
      </c>
      <c r="AK224" s="5" t="str">
        <f t="shared" si="96"/>
        <v>--</v>
      </c>
      <c r="AL224" s="5" t="str">
        <f t="shared" si="97"/>
        <v/>
      </c>
      <c r="AM224" s="5" t="str">
        <f t="shared" si="98"/>
        <v>--</v>
      </c>
      <c r="AN224" s="5" t="str">
        <f t="shared" si="99"/>
        <v/>
      </c>
      <c r="AO224" s="5" t="str">
        <f t="shared" si="100"/>
        <v>--</v>
      </c>
      <c r="AP224" s="5" t="str">
        <f t="shared" si="101"/>
        <v/>
      </c>
      <c r="AS224" s="5" t="str">
        <f t="shared" si="102"/>
        <v>--</v>
      </c>
      <c r="AT224" s="5" t="str">
        <f t="shared" si="103"/>
        <v/>
      </c>
      <c r="AU224" s="5" t="str">
        <f t="shared" si="104"/>
        <v/>
      </c>
      <c r="AV224" s="5" t="str">
        <f t="shared" si="105"/>
        <v>--</v>
      </c>
      <c r="AW224" s="5" t="str">
        <f t="shared" si="106"/>
        <v/>
      </c>
      <c r="AX224" s="5" t="str">
        <f t="shared" si="107"/>
        <v/>
      </c>
      <c r="AY224" s="5" t="str">
        <f t="shared" si="108"/>
        <v>--</v>
      </c>
      <c r="AZ224" s="5" t="str">
        <f t="shared" si="109"/>
        <v/>
      </c>
      <c r="BA224" s="5" t="str">
        <f t="shared" si="110"/>
        <v/>
      </c>
      <c r="BB224" s="5" t="str">
        <f t="shared" si="111"/>
        <v>--</v>
      </c>
      <c r="BC224" s="5" t="str">
        <f t="shared" si="112"/>
        <v/>
      </c>
      <c r="BD224" s="5" t="str">
        <f t="shared" si="113"/>
        <v/>
      </c>
      <c r="BE224" s="5" t="str">
        <f t="shared" si="114"/>
        <v>--</v>
      </c>
      <c r="BF224" s="5" t="str">
        <f t="shared" si="115"/>
        <v/>
      </c>
      <c r="BG224" s="5" t="str">
        <f t="shared" si="116"/>
        <v/>
      </c>
      <c r="BH224" s="5" t="str">
        <f t="shared" si="117"/>
        <v>--</v>
      </c>
      <c r="BI224" s="5" t="str">
        <f t="shared" si="118"/>
        <v/>
      </c>
      <c r="BJ224" s="5" t="str">
        <f t="shared" si="119"/>
        <v/>
      </c>
    </row>
    <row r="225" spans="1:62" x14ac:dyDescent="0.2">
      <c r="A225" s="4" t="str">
        <f>F!A225</f>
        <v>Prometryn</v>
      </c>
      <c r="B225" s="5" t="str">
        <f>IF(ISNUMBER(F!E225)=FALSE,"--",IF(F!E225=0,"--",F!E225))</f>
        <v>--</v>
      </c>
      <c r="C225" s="5" t="str">
        <f>IF(B225="--","",F!F225)</f>
        <v/>
      </c>
      <c r="D225" s="5" t="str">
        <f>IF(ISNUMBER(F!G225)=FALSE,"--",IF(F!G225=0,"--",F!G225))</f>
        <v>--</v>
      </c>
      <c r="E225" s="5" t="str">
        <f>IF(D225="--","",F!H225)</f>
        <v/>
      </c>
      <c r="F225" s="5" t="str">
        <f>IF(ISNUMBER(F!I225)=FALSE,"--",IF(F!I225=0,"--",F!I225))</f>
        <v>--</v>
      </c>
      <c r="G225" s="5" t="str">
        <f>IF(F225="--","",F!J225)</f>
        <v/>
      </c>
      <c r="H225" s="5" t="str">
        <f>IF(ISNUMBER(F!K225)=FALSE,"--",IF(F!K225=0,"--",F!K225))</f>
        <v>--</v>
      </c>
      <c r="I225" s="5" t="str">
        <f>IF(H225="--","",F!L225)</f>
        <v/>
      </c>
      <c r="J225" s="5" t="str">
        <f>IF(ISNUMBER(F!M225)=FALSE,"--",IF(F!M225=0,"--",F!M225))</f>
        <v>--</v>
      </c>
      <c r="K225" s="5" t="str">
        <f>IF(J225="--","",F!N225)</f>
        <v/>
      </c>
      <c r="L225" s="5" t="str">
        <f>IF(ISNUMBER(F!O225)=FALSE,"--",IF(F!O225=0,"--",F!O225))</f>
        <v>--</v>
      </c>
      <c r="M225" s="5" t="str">
        <f>IF(L225="--","",F!P225)</f>
        <v/>
      </c>
      <c r="P225" s="4" t="str">
        <f>IFERROR(IF(AND(VLOOKUP(F!B225,E!$B$1:$AK$300,17,FALSE)&lt;&gt;1000000000,VLOOKUP(F!B225,E!$B$1:$AK$300,18,FALSE)&lt;&gt;1000000000),"toetsen",IF(AND(VLOOKUP(F!B225,E!$B$1:$AK$300,17,FALSE)=1000000000,VLOOKUP(F!B225,E!$B$1:$AK$300,18,FALSE)&lt;&gt;1000000000),"toetsen alleen sgw",IF(AND(VLOOKUP(F!B225,E!$B$1:$AK$300,17,FALSE)&lt;&gt;1000000000,VLOOKUP(F!B225,E!$B$1:$AK$300,18,FALSE)=1000000000),"toetsen alleen vw","niet toetsen"))),"")</f>
        <v/>
      </c>
      <c r="R225" s="4" t="str">
        <f>F!BJ225</f>
        <v/>
      </c>
      <c r="S225" s="4" t="str">
        <f>IF($P225="toetsen",toetsen(F!$B225,R225),IF($P225="toetsen alleen sgw",toetsen_alleen_SGW(F!$B225,R225),IF($P225="toetsen alleen vw",toetsen_alleen_vw(F!$B225,R225),"")))</f>
        <v/>
      </c>
      <c r="T225" s="4" t="str">
        <f>F!BM225</f>
        <v/>
      </c>
      <c r="U225" s="4" t="str">
        <f>IF($P225="toetsen",toetsen(F!$B225,T225),IF($P225="toetsen alleen sgw",toetsen_alleen_SGW(F!$B225,T225),IF($P225="toetsen alleen vw",toetsen_alleen_vw(F!$B225,T225),"")))</f>
        <v/>
      </c>
      <c r="V225" s="4" t="str">
        <f>F!BP225</f>
        <v/>
      </c>
      <c r="W225" s="4" t="str">
        <f>IF($P225="toetsen",toetsen(F!$B225,V225),IF($P225="toetsen alleen sgw",toetsen_alleen_SGW(F!$B225,V225),IF($P225="toetsen alleen vw",toetsen_alleen_vw(F!$B225,V225),"")))</f>
        <v/>
      </c>
      <c r="X225" s="4" t="str">
        <f>F!BS225</f>
        <v/>
      </c>
      <c r="Y225" s="4" t="str">
        <f>IF($P225="toetsen",toetsen(F!$B225,X225),IF($P225="toetsen alleen sgw",toetsen_alleen_SGW(F!$B225,X225),IF($P225="toetsen alleen vw",toetsen_alleen_vw(F!$B225,X225),"")))</f>
        <v/>
      </c>
      <c r="Z225" s="4" t="str">
        <f>F!BV225</f>
        <v/>
      </c>
      <c r="AA225" s="4" t="str">
        <f>IF($P225="toetsen",toetsen(F!$B225,Z225),IF($P225="toetsen alleen sgw",toetsen_alleen_SGW(F!$B225,Z225),IF($P225="toetsen alleen vw",toetsen_alleen_vw(F!$B225,Z225),"")))</f>
        <v/>
      </c>
      <c r="AB225" s="4" t="str">
        <f>F!BY225</f>
        <v/>
      </c>
      <c r="AC225" s="4" t="str">
        <f>IF($P225="toetsen",toetsen(F!$B225,AB225),IF($P225="toetsen alleen sgw",toetsen_alleen_SGW(F!$B225,AB225),IF($P225="toetsen alleen vw",toetsen_alleen_vw(F!$B225,AB225),"")))</f>
        <v/>
      </c>
      <c r="AD225" s="5"/>
      <c r="AE225" s="5" t="str">
        <f t="shared" si="90"/>
        <v>--</v>
      </c>
      <c r="AF225" s="5" t="str">
        <f t="shared" si="91"/>
        <v/>
      </c>
      <c r="AG225" s="5" t="str">
        <f t="shared" si="92"/>
        <v>--</v>
      </c>
      <c r="AH225" s="5" t="str">
        <f t="shared" si="93"/>
        <v/>
      </c>
      <c r="AI225" s="5" t="str">
        <f t="shared" si="94"/>
        <v>--</v>
      </c>
      <c r="AJ225" s="5" t="str">
        <f t="shared" si="95"/>
        <v/>
      </c>
      <c r="AK225" s="5" t="str">
        <f t="shared" si="96"/>
        <v>--</v>
      </c>
      <c r="AL225" s="5" t="str">
        <f t="shared" si="97"/>
        <v/>
      </c>
      <c r="AM225" s="5" t="str">
        <f t="shared" si="98"/>
        <v>--</v>
      </c>
      <c r="AN225" s="5" t="str">
        <f t="shared" si="99"/>
        <v/>
      </c>
      <c r="AO225" s="5" t="str">
        <f t="shared" si="100"/>
        <v>--</v>
      </c>
      <c r="AP225" s="5" t="str">
        <f t="shared" si="101"/>
        <v/>
      </c>
      <c r="AS225" s="5" t="str">
        <f t="shared" si="102"/>
        <v>--</v>
      </c>
      <c r="AT225" s="5" t="str">
        <f t="shared" si="103"/>
        <v/>
      </c>
      <c r="AU225" s="5" t="str">
        <f t="shared" si="104"/>
        <v/>
      </c>
      <c r="AV225" s="5" t="str">
        <f t="shared" si="105"/>
        <v>--</v>
      </c>
      <c r="AW225" s="5" t="str">
        <f t="shared" si="106"/>
        <v/>
      </c>
      <c r="AX225" s="5" t="str">
        <f t="shared" si="107"/>
        <v/>
      </c>
      <c r="AY225" s="5" t="str">
        <f t="shared" si="108"/>
        <v>--</v>
      </c>
      <c r="AZ225" s="5" t="str">
        <f t="shared" si="109"/>
        <v/>
      </c>
      <c r="BA225" s="5" t="str">
        <f t="shared" si="110"/>
        <v/>
      </c>
      <c r="BB225" s="5" t="str">
        <f t="shared" si="111"/>
        <v>--</v>
      </c>
      <c r="BC225" s="5" t="str">
        <f t="shared" si="112"/>
        <v/>
      </c>
      <c r="BD225" s="5" t="str">
        <f t="shared" si="113"/>
        <v/>
      </c>
      <c r="BE225" s="5" t="str">
        <f t="shared" si="114"/>
        <v>--</v>
      </c>
      <c r="BF225" s="5" t="str">
        <f t="shared" si="115"/>
        <v/>
      </c>
      <c r="BG225" s="5" t="str">
        <f t="shared" si="116"/>
        <v/>
      </c>
      <c r="BH225" s="5" t="str">
        <f t="shared" si="117"/>
        <v>--</v>
      </c>
      <c r="BI225" s="5" t="str">
        <f t="shared" si="118"/>
        <v/>
      </c>
      <c r="BJ225" s="5" t="str">
        <f t="shared" si="119"/>
        <v/>
      </c>
    </row>
    <row r="226" spans="1:62" x14ac:dyDescent="0.2">
      <c r="A226" s="4" t="str">
        <f>F!A226</f>
        <v>Prometon</v>
      </c>
      <c r="B226" s="5" t="str">
        <f>IF(ISNUMBER(F!E226)=FALSE,"--",IF(F!E226=0,"--",F!E226))</f>
        <v>--</v>
      </c>
      <c r="C226" s="5" t="str">
        <f>IF(B226="--","",F!F226)</f>
        <v/>
      </c>
      <c r="D226" s="5" t="str">
        <f>IF(ISNUMBER(F!G226)=FALSE,"--",IF(F!G226=0,"--",F!G226))</f>
        <v>--</v>
      </c>
      <c r="E226" s="5" t="str">
        <f>IF(D226="--","",F!H226)</f>
        <v/>
      </c>
      <c r="F226" s="5" t="str">
        <f>IF(ISNUMBER(F!I226)=FALSE,"--",IF(F!I226=0,"--",F!I226))</f>
        <v>--</v>
      </c>
      <c r="G226" s="5" t="str">
        <f>IF(F226="--","",F!J226)</f>
        <v/>
      </c>
      <c r="H226" s="5" t="str">
        <f>IF(ISNUMBER(F!K226)=FALSE,"--",IF(F!K226=0,"--",F!K226))</f>
        <v>--</v>
      </c>
      <c r="I226" s="5" t="str">
        <f>IF(H226="--","",F!L226)</f>
        <v/>
      </c>
      <c r="J226" s="5" t="str">
        <f>IF(ISNUMBER(F!M226)=FALSE,"--",IF(F!M226=0,"--",F!M226))</f>
        <v>--</v>
      </c>
      <c r="K226" s="5" t="str">
        <f>IF(J226="--","",F!N226)</f>
        <v/>
      </c>
      <c r="L226" s="5" t="str">
        <f>IF(ISNUMBER(F!O226)=FALSE,"--",IF(F!O226=0,"--",F!O226))</f>
        <v>--</v>
      </c>
      <c r="M226" s="5" t="str">
        <f>IF(L226="--","",F!P226)</f>
        <v/>
      </c>
      <c r="P226" s="4" t="str">
        <f>IFERROR(IF(AND(VLOOKUP(F!B226,E!$B$1:$AK$300,17,FALSE)&lt;&gt;1000000000,VLOOKUP(F!B226,E!$B$1:$AK$300,18,FALSE)&lt;&gt;1000000000),"toetsen",IF(AND(VLOOKUP(F!B226,E!$B$1:$AK$300,17,FALSE)=1000000000,VLOOKUP(F!B226,E!$B$1:$AK$300,18,FALSE)&lt;&gt;1000000000),"toetsen alleen sgw",IF(AND(VLOOKUP(F!B226,E!$B$1:$AK$300,17,FALSE)&lt;&gt;1000000000,VLOOKUP(F!B226,E!$B$1:$AK$300,18,FALSE)=1000000000),"toetsen alleen vw","niet toetsen"))),"")</f>
        <v/>
      </c>
      <c r="R226" s="4" t="str">
        <f>F!BJ226</f>
        <v/>
      </c>
      <c r="S226" s="4" t="str">
        <f>IF($P226="toetsen",toetsen(F!$B226,R226),IF($P226="toetsen alleen sgw",toetsen_alleen_SGW(F!$B226,R226),IF($P226="toetsen alleen vw",toetsen_alleen_vw(F!$B226,R226),"")))</f>
        <v/>
      </c>
      <c r="T226" s="4" t="str">
        <f>F!BM226</f>
        <v/>
      </c>
      <c r="U226" s="4" t="str">
        <f>IF($P226="toetsen",toetsen(F!$B226,T226),IF($P226="toetsen alleen sgw",toetsen_alleen_SGW(F!$B226,T226),IF($P226="toetsen alleen vw",toetsen_alleen_vw(F!$B226,T226),"")))</f>
        <v/>
      </c>
      <c r="V226" s="4" t="str">
        <f>F!BP226</f>
        <v/>
      </c>
      <c r="W226" s="4" t="str">
        <f>IF($P226="toetsen",toetsen(F!$B226,V226),IF($P226="toetsen alleen sgw",toetsen_alleen_SGW(F!$B226,V226),IF($P226="toetsen alleen vw",toetsen_alleen_vw(F!$B226,V226),"")))</f>
        <v/>
      </c>
      <c r="X226" s="4" t="str">
        <f>F!BS226</f>
        <v/>
      </c>
      <c r="Y226" s="4" t="str">
        <f>IF($P226="toetsen",toetsen(F!$B226,X226),IF($P226="toetsen alleen sgw",toetsen_alleen_SGW(F!$B226,X226),IF($P226="toetsen alleen vw",toetsen_alleen_vw(F!$B226,X226),"")))</f>
        <v/>
      </c>
      <c r="Z226" s="4" t="str">
        <f>F!BV226</f>
        <v/>
      </c>
      <c r="AA226" s="4" t="str">
        <f>IF($P226="toetsen",toetsen(F!$B226,Z226),IF($P226="toetsen alleen sgw",toetsen_alleen_SGW(F!$B226,Z226),IF($P226="toetsen alleen vw",toetsen_alleen_vw(F!$B226,Z226),"")))</f>
        <v/>
      </c>
      <c r="AB226" s="4" t="str">
        <f>F!BY226</f>
        <v/>
      </c>
      <c r="AC226" s="4" t="str">
        <f>IF($P226="toetsen",toetsen(F!$B226,AB226),IF($P226="toetsen alleen sgw",toetsen_alleen_SGW(F!$B226,AB226),IF($P226="toetsen alleen vw",toetsen_alleen_vw(F!$B226,AB226),"")))</f>
        <v/>
      </c>
      <c r="AD226" s="5"/>
      <c r="AE226" s="5" t="str">
        <f t="shared" si="90"/>
        <v>--</v>
      </c>
      <c r="AF226" s="5" t="str">
        <f t="shared" si="91"/>
        <v/>
      </c>
      <c r="AG226" s="5" t="str">
        <f t="shared" si="92"/>
        <v>--</v>
      </c>
      <c r="AH226" s="5" t="str">
        <f t="shared" si="93"/>
        <v/>
      </c>
      <c r="AI226" s="5" t="str">
        <f t="shared" si="94"/>
        <v>--</v>
      </c>
      <c r="AJ226" s="5" t="str">
        <f t="shared" si="95"/>
        <v/>
      </c>
      <c r="AK226" s="5" t="str">
        <f t="shared" si="96"/>
        <v>--</v>
      </c>
      <c r="AL226" s="5" t="str">
        <f t="shared" si="97"/>
        <v/>
      </c>
      <c r="AM226" s="5" t="str">
        <f t="shared" si="98"/>
        <v>--</v>
      </c>
      <c r="AN226" s="5" t="str">
        <f t="shared" si="99"/>
        <v/>
      </c>
      <c r="AO226" s="5" t="str">
        <f t="shared" si="100"/>
        <v>--</v>
      </c>
      <c r="AP226" s="5" t="str">
        <f t="shared" si="101"/>
        <v/>
      </c>
      <c r="AS226" s="5" t="str">
        <f t="shared" si="102"/>
        <v>--</v>
      </c>
      <c r="AT226" s="5" t="str">
        <f t="shared" si="103"/>
        <v/>
      </c>
      <c r="AU226" s="5" t="str">
        <f t="shared" si="104"/>
        <v/>
      </c>
      <c r="AV226" s="5" t="str">
        <f t="shared" si="105"/>
        <v>--</v>
      </c>
      <c r="AW226" s="5" t="str">
        <f t="shared" si="106"/>
        <v/>
      </c>
      <c r="AX226" s="5" t="str">
        <f t="shared" si="107"/>
        <v/>
      </c>
      <c r="AY226" s="5" t="str">
        <f t="shared" si="108"/>
        <v>--</v>
      </c>
      <c r="AZ226" s="5" t="str">
        <f t="shared" si="109"/>
        <v/>
      </c>
      <c r="BA226" s="5" t="str">
        <f t="shared" si="110"/>
        <v/>
      </c>
      <c r="BB226" s="5" t="str">
        <f t="shared" si="111"/>
        <v>--</v>
      </c>
      <c r="BC226" s="5" t="str">
        <f t="shared" si="112"/>
        <v/>
      </c>
      <c r="BD226" s="5" t="str">
        <f t="shared" si="113"/>
        <v/>
      </c>
      <c r="BE226" s="5" t="str">
        <f t="shared" si="114"/>
        <v>--</v>
      </c>
      <c r="BF226" s="5" t="str">
        <f t="shared" si="115"/>
        <v/>
      </c>
      <c r="BG226" s="5" t="str">
        <f t="shared" si="116"/>
        <v/>
      </c>
      <c r="BH226" s="5" t="str">
        <f t="shared" si="117"/>
        <v>--</v>
      </c>
      <c r="BI226" s="5" t="str">
        <f t="shared" si="118"/>
        <v/>
      </c>
      <c r="BJ226" s="5" t="str">
        <f t="shared" si="119"/>
        <v/>
      </c>
    </row>
    <row r="227" spans="1:62" x14ac:dyDescent="0.2">
      <c r="A227" s="4" t="str">
        <f>F!A227</f>
        <v>Propazine</v>
      </c>
      <c r="B227" s="5" t="str">
        <f>IF(ISNUMBER(F!E227)=FALSE,"--",IF(F!E227=0,"--",F!E227))</f>
        <v>--</v>
      </c>
      <c r="C227" s="5" t="str">
        <f>IF(B227="--","",F!F227)</f>
        <v/>
      </c>
      <c r="D227" s="5" t="str">
        <f>IF(ISNUMBER(F!G227)=FALSE,"--",IF(F!G227=0,"--",F!G227))</f>
        <v>--</v>
      </c>
      <c r="E227" s="5" t="str">
        <f>IF(D227="--","",F!H227)</f>
        <v/>
      </c>
      <c r="F227" s="5" t="str">
        <f>IF(ISNUMBER(F!I227)=FALSE,"--",IF(F!I227=0,"--",F!I227))</f>
        <v>--</v>
      </c>
      <c r="G227" s="5" t="str">
        <f>IF(F227="--","",F!J227)</f>
        <v/>
      </c>
      <c r="H227" s="5" t="str">
        <f>IF(ISNUMBER(F!K227)=FALSE,"--",IF(F!K227=0,"--",F!K227))</f>
        <v>--</v>
      </c>
      <c r="I227" s="5" t="str">
        <f>IF(H227="--","",F!L227)</f>
        <v/>
      </c>
      <c r="J227" s="5" t="str">
        <f>IF(ISNUMBER(F!M227)=FALSE,"--",IF(F!M227=0,"--",F!M227))</f>
        <v>--</v>
      </c>
      <c r="K227" s="5" t="str">
        <f>IF(J227="--","",F!N227)</f>
        <v/>
      </c>
      <c r="L227" s="5" t="str">
        <f>IF(ISNUMBER(F!O227)=FALSE,"--",IF(F!O227=0,"--",F!O227))</f>
        <v>--</v>
      </c>
      <c r="M227" s="5" t="str">
        <f>IF(L227="--","",F!P227)</f>
        <v/>
      </c>
      <c r="P227" s="4" t="str">
        <f>IFERROR(IF(AND(VLOOKUP(F!B227,E!$B$1:$AK$300,17,FALSE)&lt;&gt;1000000000,VLOOKUP(F!B227,E!$B$1:$AK$300,18,FALSE)&lt;&gt;1000000000),"toetsen",IF(AND(VLOOKUP(F!B227,E!$B$1:$AK$300,17,FALSE)=1000000000,VLOOKUP(F!B227,E!$B$1:$AK$300,18,FALSE)&lt;&gt;1000000000),"toetsen alleen sgw",IF(AND(VLOOKUP(F!B227,E!$B$1:$AK$300,17,FALSE)&lt;&gt;1000000000,VLOOKUP(F!B227,E!$B$1:$AK$300,18,FALSE)=1000000000),"toetsen alleen vw","niet toetsen"))),"")</f>
        <v/>
      </c>
      <c r="R227" s="4" t="str">
        <f>F!BJ227</f>
        <v/>
      </c>
      <c r="S227" s="4" t="str">
        <f>IF($P227="toetsen",toetsen(F!$B227,R227),IF($P227="toetsen alleen sgw",toetsen_alleen_SGW(F!$B227,R227),IF($P227="toetsen alleen vw",toetsen_alleen_vw(F!$B227,R227),"")))</f>
        <v/>
      </c>
      <c r="T227" s="4" t="str">
        <f>F!BM227</f>
        <v/>
      </c>
      <c r="U227" s="4" t="str">
        <f>IF($P227="toetsen",toetsen(F!$B227,T227),IF($P227="toetsen alleen sgw",toetsen_alleen_SGW(F!$B227,T227),IF($P227="toetsen alleen vw",toetsen_alleen_vw(F!$B227,T227),"")))</f>
        <v/>
      </c>
      <c r="V227" s="4" t="str">
        <f>F!BP227</f>
        <v/>
      </c>
      <c r="W227" s="4" t="str">
        <f>IF($P227="toetsen",toetsen(F!$B227,V227),IF($P227="toetsen alleen sgw",toetsen_alleen_SGW(F!$B227,V227),IF($P227="toetsen alleen vw",toetsen_alleen_vw(F!$B227,V227),"")))</f>
        <v/>
      </c>
      <c r="X227" s="4" t="str">
        <f>F!BS227</f>
        <v/>
      </c>
      <c r="Y227" s="4" t="str">
        <f>IF($P227="toetsen",toetsen(F!$B227,X227),IF($P227="toetsen alleen sgw",toetsen_alleen_SGW(F!$B227,X227),IF($P227="toetsen alleen vw",toetsen_alleen_vw(F!$B227,X227),"")))</f>
        <v/>
      </c>
      <c r="Z227" s="4" t="str">
        <f>F!BV227</f>
        <v/>
      </c>
      <c r="AA227" s="4" t="str">
        <f>IF($P227="toetsen",toetsen(F!$B227,Z227),IF($P227="toetsen alleen sgw",toetsen_alleen_SGW(F!$B227,Z227),IF($P227="toetsen alleen vw",toetsen_alleen_vw(F!$B227,Z227),"")))</f>
        <v/>
      </c>
      <c r="AB227" s="4" t="str">
        <f>F!BY227</f>
        <v/>
      </c>
      <c r="AC227" s="4" t="str">
        <f>IF($P227="toetsen",toetsen(F!$B227,AB227),IF($P227="toetsen alleen sgw",toetsen_alleen_SGW(F!$B227,AB227),IF($P227="toetsen alleen vw",toetsen_alleen_vw(F!$B227,AB227),"")))</f>
        <v/>
      </c>
      <c r="AD227" s="5"/>
      <c r="AE227" s="5" t="str">
        <f t="shared" si="90"/>
        <v>--</v>
      </c>
      <c r="AF227" s="5" t="str">
        <f t="shared" si="91"/>
        <v/>
      </c>
      <c r="AG227" s="5" t="str">
        <f t="shared" si="92"/>
        <v>--</v>
      </c>
      <c r="AH227" s="5" t="str">
        <f t="shared" si="93"/>
        <v/>
      </c>
      <c r="AI227" s="5" t="str">
        <f t="shared" si="94"/>
        <v>--</v>
      </c>
      <c r="AJ227" s="5" t="str">
        <f t="shared" si="95"/>
        <v/>
      </c>
      <c r="AK227" s="5" t="str">
        <f t="shared" si="96"/>
        <v>--</v>
      </c>
      <c r="AL227" s="5" t="str">
        <f t="shared" si="97"/>
        <v/>
      </c>
      <c r="AM227" s="5" t="str">
        <f t="shared" si="98"/>
        <v>--</v>
      </c>
      <c r="AN227" s="5" t="str">
        <f t="shared" si="99"/>
        <v/>
      </c>
      <c r="AO227" s="5" t="str">
        <f t="shared" si="100"/>
        <v>--</v>
      </c>
      <c r="AP227" s="5" t="str">
        <f t="shared" si="101"/>
        <v/>
      </c>
      <c r="AS227" s="5" t="str">
        <f t="shared" si="102"/>
        <v>--</v>
      </c>
      <c r="AT227" s="5" t="str">
        <f t="shared" si="103"/>
        <v/>
      </c>
      <c r="AU227" s="5" t="str">
        <f t="shared" si="104"/>
        <v/>
      </c>
      <c r="AV227" s="5" t="str">
        <f t="shared" si="105"/>
        <v>--</v>
      </c>
      <c r="AW227" s="5" t="str">
        <f t="shared" si="106"/>
        <v/>
      </c>
      <c r="AX227" s="5" t="str">
        <f t="shared" si="107"/>
        <v/>
      </c>
      <c r="AY227" s="5" t="str">
        <f t="shared" si="108"/>
        <v>--</v>
      </c>
      <c r="AZ227" s="5" t="str">
        <f t="shared" si="109"/>
        <v/>
      </c>
      <c r="BA227" s="5" t="str">
        <f t="shared" si="110"/>
        <v/>
      </c>
      <c r="BB227" s="5" t="str">
        <f t="shared" si="111"/>
        <v>--</v>
      </c>
      <c r="BC227" s="5" t="str">
        <f t="shared" si="112"/>
        <v/>
      </c>
      <c r="BD227" s="5" t="str">
        <f t="shared" si="113"/>
        <v/>
      </c>
      <c r="BE227" s="5" t="str">
        <f t="shared" si="114"/>
        <v>--</v>
      </c>
      <c r="BF227" s="5" t="str">
        <f t="shared" si="115"/>
        <v/>
      </c>
      <c r="BG227" s="5" t="str">
        <f t="shared" si="116"/>
        <v/>
      </c>
      <c r="BH227" s="5" t="str">
        <f t="shared" si="117"/>
        <v>--</v>
      </c>
      <c r="BI227" s="5" t="str">
        <f t="shared" si="118"/>
        <v/>
      </c>
      <c r="BJ227" s="5" t="str">
        <f t="shared" si="119"/>
        <v/>
      </c>
    </row>
    <row r="228" spans="1:62" x14ac:dyDescent="0.2">
      <c r="A228" s="4" t="str">
        <f>F!A228</f>
        <v>Simazine</v>
      </c>
      <c r="B228" s="5" t="str">
        <f>IF(ISNUMBER(F!E228)=FALSE,"--",IF(F!E228=0,"--",F!E228))</f>
        <v>--</v>
      </c>
      <c r="C228" s="5" t="str">
        <f>IF(B228="--","",F!F228)</f>
        <v/>
      </c>
      <c r="D228" s="5" t="str">
        <f>IF(ISNUMBER(F!G228)=FALSE,"--",IF(F!G228=0,"--",F!G228))</f>
        <v>--</v>
      </c>
      <c r="E228" s="5" t="str">
        <f>IF(D228="--","",F!H228)</f>
        <v/>
      </c>
      <c r="F228" s="5" t="str">
        <f>IF(ISNUMBER(F!I228)=FALSE,"--",IF(F!I228=0,"--",F!I228))</f>
        <v>--</v>
      </c>
      <c r="G228" s="5" t="str">
        <f>IF(F228="--","",F!J228)</f>
        <v/>
      </c>
      <c r="H228" s="5" t="str">
        <f>IF(ISNUMBER(F!K228)=FALSE,"--",IF(F!K228=0,"--",F!K228))</f>
        <v>--</v>
      </c>
      <c r="I228" s="5" t="str">
        <f>IF(H228="--","",F!L228)</f>
        <v/>
      </c>
      <c r="J228" s="5" t="str">
        <f>IF(ISNUMBER(F!M228)=FALSE,"--",IF(F!M228=0,"--",F!M228))</f>
        <v>--</v>
      </c>
      <c r="K228" s="5" t="str">
        <f>IF(J228="--","",F!N228)</f>
        <v/>
      </c>
      <c r="L228" s="5" t="str">
        <f>IF(ISNUMBER(F!O228)=FALSE,"--",IF(F!O228=0,"--",F!O228))</f>
        <v>--</v>
      </c>
      <c r="M228" s="5" t="str">
        <f>IF(L228="--","",F!P228)</f>
        <v/>
      </c>
      <c r="P228" s="4" t="str">
        <f>IFERROR(IF(AND(VLOOKUP(F!B228,E!$B$1:$AK$300,17,FALSE)&lt;&gt;1000000000,VLOOKUP(F!B228,E!$B$1:$AK$300,18,FALSE)&lt;&gt;1000000000),"toetsen",IF(AND(VLOOKUP(F!B228,E!$B$1:$AK$300,17,FALSE)=1000000000,VLOOKUP(F!B228,E!$B$1:$AK$300,18,FALSE)&lt;&gt;1000000000),"toetsen alleen sgw",IF(AND(VLOOKUP(F!B228,E!$B$1:$AK$300,17,FALSE)&lt;&gt;1000000000,VLOOKUP(F!B228,E!$B$1:$AK$300,18,FALSE)=1000000000),"toetsen alleen vw","niet toetsen"))),"")</f>
        <v/>
      </c>
      <c r="R228" s="4" t="str">
        <f>F!BJ228</f>
        <v/>
      </c>
      <c r="S228" s="4" t="str">
        <f>IF($P228="toetsen",toetsen(F!$B228,R228),IF($P228="toetsen alleen sgw",toetsen_alleen_SGW(F!$B228,R228),IF($P228="toetsen alleen vw",toetsen_alleen_vw(F!$B228,R228),"")))</f>
        <v/>
      </c>
      <c r="T228" s="4" t="str">
        <f>F!BM228</f>
        <v/>
      </c>
      <c r="U228" s="4" t="str">
        <f>IF($P228="toetsen",toetsen(F!$B228,T228),IF($P228="toetsen alleen sgw",toetsen_alleen_SGW(F!$B228,T228),IF($P228="toetsen alleen vw",toetsen_alleen_vw(F!$B228,T228),"")))</f>
        <v/>
      </c>
      <c r="V228" s="4" t="str">
        <f>F!BP228</f>
        <v/>
      </c>
      <c r="W228" s="4" t="str">
        <f>IF($P228="toetsen",toetsen(F!$B228,V228),IF($P228="toetsen alleen sgw",toetsen_alleen_SGW(F!$B228,V228),IF($P228="toetsen alleen vw",toetsen_alleen_vw(F!$B228,V228),"")))</f>
        <v/>
      </c>
      <c r="X228" s="4" t="str">
        <f>F!BS228</f>
        <v/>
      </c>
      <c r="Y228" s="4" t="str">
        <f>IF($P228="toetsen",toetsen(F!$B228,X228),IF($P228="toetsen alleen sgw",toetsen_alleen_SGW(F!$B228,X228),IF($P228="toetsen alleen vw",toetsen_alleen_vw(F!$B228,X228),"")))</f>
        <v/>
      </c>
      <c r="Z228" s="4" t="str">
        <f>F!BV228</f>
        <v/>
      </c>
      <c r="AA228" s="4" t="str">
        <f>IF($P228="toetsen",toetsen(F!$B228,Z228),IF($P228="toetsen alleen sgw",toetsen_alleen_SGW(F!$B228,Z228),IF($P228="toetsen alleen vw",toetsen_alleen_vw(F!$B228,Z228),"")))</f>
        <v/>
      </c>
      <c r="AB228" s="4" t="str">
        <f>F!BY228</f>
        <v/>
      </c>
      <c r="AC228" s="4" t="str">
        <f>IF($P228="toetsen",toetsen(F!$B228,AB228),IF($P228="toetsen alleen sgw",toetsen_alleen_SGW(F!$B228,AB228),IF($P228="toetsen alleen vw",toetsen_alleen_vw(F!$B228,AB228),"")))</f>
        <v/>
      </c>
      <c r="AD228" s="5"/>
      <c r="AE228" s="5" t="str">
        <f t="shared" si="90"/>
        <v>--</v>
      </c>
      <c r="AF228" s="5" t="str">
        <f t="shared" si="91"/>
        <v/>
      </c>
      <c r="AG228" s="5" t="str">
        <f t="shared" si="92"/>
        <v>--</v>
      </c>
      <c r="AH228" s="5" t="str">
        <f t="shared" si="93"/>
        <v/>
      </c>
      <c r="AI228" s="5" t="str">
        <f t="shared" si="94"/>
        <v>--</v>
      </c>
      <c r="AJ228" s="5" t="str">
        <f t="shared" si="95"/>
        <v/>
      </c>
      <c r="AK228" s="5" t="str">
        <f t="shared" si="96"/>
        <v>--</v>
      </c>
      <c r="AL228" s="5" t="str">
        <f t="shared" si="97"/>
        <v/>
      </c>
      <c r="AM228" s="5" t="str">
        <f t="shared" si="98"/>
        <v>--</v>
      </c>
      <c r="AN228" s="5" t="str">
        <f t="shared" si="99"/>
        <v/>
      </c>
      <c r="AO228" s="5" t="str">
        <f t="shared" si="100"/>
        <v>--</v>
      </c>
      <c r="AP228" s="5" t="str">
        <f t="shared" si="101"/>
        <v/>
      </c>
      <c r="AS228" s="5" t="str">
        <f t="shared" si="102"/>
        <v>--</v>
      </c>
      <c r="AT228" s="5" t="str">
        <f t="shared" si="103"/>
        <v/>
      </c>
      <c r="AU228" s="5" t="str">
        <f t="shared" si="104"/>
        <v/>
      </c>
      <c r="AV228" s="5" t="str">
        <f t="shared" si="105"/>
        <v>--</v>
      </c>
      <c r="AW228" s="5" t="str">
        <f t="shared" si="106"/>
        <v/>
      </c>
      <c r="AX228" s="5" t="str">
        <f t="shared" si="107"/>
        <v/>
      </c>
      <c r="AY228" s="5" t="str">
        <f t="shared" si="108"/>
        <v>--</v>
      </c>
      <c r="AZ228" s="5" t="str">
        <f t="shared" si="109"/>
        <v/>
      </c>
      <c r="BA228" s="5" t="str">
        <f t="shared" si="110"/>
        <v/>
      </c>
      <c r="BB228" s="5" t="str">
        <f t="shared" si="111"/>
        <v>--</v>
      </c>
      <c r="BC228" s="5" t="str">
        <f t="shared" si="112"/>
        <v/>
      </c>
      <c r="BD228" s="5" t="str">
        <f t="shared" si="113"/>
        <v/>
      </c>
      <c r="BE228" s="5" t="str">
        <f t="shared" si="114"/>
        <v>--</v>
      </c>
      <c r="BF228" s="5" t="str">
        <f t="shared" si="115"/>
        <v/>
      </c>
      <c r="BG228" s="5" t="str">
        <f t="shared" si="116"/>
        <v/>
      </c>
      <c r="BH228" s="5" t="str">
        <f t="shared" si="117"/>
        <v>--</v>
      </c>
      <c r="BI228" s="5" t="str">
        <f t="shared" si="118"/>
        <v/>
      </c>
      <c r="BJ228" s="5" t="str">
        <f t="shared" si="119"/>
        <v/>
      </c>
    </row>
    <row r="229" spans="1:62" x14ac:dyDescent="0.2">
      <c r="A229" s="4" t="str">
        <f>F!A229</f>
        <v>Simetryn</v>
      </c>
      <c r="B229" s="5" t="str">
        <f>IF(ISNUMBER(F!E229)=FALSE,"--",IF(F!E229=0,"--",F!E229))</f>
        <v>--</v>
      </c>
      <c r="C229" s="5" t="str">
        <f>IF(B229="--","",F!F229)</f>
        <v/>
      </c>
      <c r="D229" s="5" t="str">
        <f>IF(ISNUMBER(F!G229)=FALSE,"--",IF(F!G229=0,"--",F!G229))</f>
        <v>--</v>
      </c>
      <c r="E229" s="5" t="str">
        <f>IF(D229="--","",F!H229)</f>
        <v/>
      </c>
      <c r="F229" s="5" t="str">
        <f>IF(ISNUMBER(F!I229)=FALSE,"--",IF(F!I229=0,"--",F!I229))</f>
        <v>--</v>
      </c>
      <c r="G229" s="5" t="str">
        <f>IF(F229="--","",F!J229)</f>
        <v/>
      </c>
      <c r="H229" s="5" t="str">
        <f>IF(ISNUMBER(F!K229)=FALSE,"--",IF(F!K229=0,"--",F!K229))</f>
        <v>--</v>
      </c>
      <c r="I229" s="5" t="str">
        <f>IF(H229="--","",F!L229)</f>
        <v/>
      </c>
      <c r="J229" s="5" t="str">
        <f>IF(ISNUMBER(F!M229)=FALSE,"--",IF(F!M229=0,"--",F!M229))</f>
        <v>--</v>
      </c>
      <c r="K229" s="5" t="str">
        <f>IF(J229="--","",F!N229)</f>
        <v/>
      </c>
      <c r="L229" s="5" t="str">
        <f>IF(ISNUMBER(F!O229)=FALSE,"--",IF(F!O229=0,"--",F!O229))</f>
        <v>--</v>
      </c>
      <c r="M229" s="5" t="str">
        <f>IF(L229="--","",F!P229)</f>
        <v/>
      </c>
      <c r="P229" s="4" t="str">
        <f>IFERROR(IF(AND(VLOOKUP(F!B229,E!$B$1:$AK$300,17,FALSE)&lt;&gt;1000000000,VLOOKUP(F!B229,E!$B$1:$AK$300,18,FALSE)&lt;&gt;1000000000),"toetsen",IF(AND(VLOOKUP(F!B229,E!$B$1:$AK$300,17,FALSE)=1000000000,VLOOKUP(F!B229,E!$B$1:$AK$300,18,FALSE)&lt;&gt;1000000000),"toetsen alleen sgw",IF(AND(VLOOKUP(F!B229,E!$B$1:$AK$300,17,FALSE)&lt;&gt;1000000000,VLOOKUP(F!B229,E!$B$1:$AK$300,18,FALSE)=1000000000),"toetsen alleen vw","niet toetsen"))),"")</f>
        <v/>
      </c>
      <c r="R229" s="4" t="str">
        <f>F!BJ229</f>
        <v/>
      </c>
      <c r="S229" s="4" t="str">
        <f>IF($P229="toetsen",toetsen(F!$B229,R229),IF($P229="toetsen alleen sgw",toetsen_alleen_SGW(F!$B229,R229),IF($P229="toetsen alleen vw",toetsen_alleen_vw(F!$B229,R229),"")))</f>
        <v/>
      </c>
      <c r="T229" s="4" t="str">
        <f>F!BM229</f>
        <v/>
      </c>
      <c r="U229" s="4" t="str">
        <f>IF($P229="toetsen",toetsen(F!$B229,T229),IF($P229="toetsen alleen sgw",toetsen_alleen_SGW(F!$B229,T229),IF($P229="toetsen alleen vw",toetsen_alleen_vw(F!$B229,T229),"")))</f>
        <v/>
      </c>
      <c r="V229" s="4" t="str">
        <f>F!BP229</f>
        <v/>
      </c>
      <c r="W229" s="4" t="str">
        <f>IF($P229="toetsen",toetsen(F!$B229,V229),IF($P229="toetsen alleen sgw",toetsen_alleen_SGW(F!$B229,V229),IF($P229="toetsen alleen vw",toetsen_alleen_vw(F!$B229,V229),"")))</f>
        <v/>
      </c>
      <c r="X229" s="4" t="str">
        <f>F!BS229</f>
        <v/>
      </c>
      <c r="Y229" s="4" t="str">
        <f>IF($P229="toetsen",toetsen(F!$B229,X229),IF($P229="toetsen alleen sgw",toetsen_alleen_SGW(F!$B229,X229),IF($P229="toetsen alleen vw",toetsen_alleen_vw(F!$B229,X229),"")))</f>
        <v/>
      </c>
      <c r="Z229" s="4" t="str">
        <f>F!BV229</f>
        <v/>
      </c>
      <c r="AA229" s="4" t="str">
        <f>IF($P229="toetsen",toetsen(F!$B229,Z229),IF($P229="toetsen alleen sgw",toetsen_alleen_SGW(F!$B229,Z229),IF($P229="toetsen alleen vw",toetsen_alleen_vw(F!$B229,Z229),"")))</f>
        <v/>
      </c>
      <c r="AB229" s="4" t="str">
        <f>F!BY229</f>
        <v/>
      </c>
      <c r="AC229" s="4" t="str">
        <f>IF($P229="toetsen",toetsen(F!$B229,AB229),IF($P229="toetsen alleen sgw",toetsen_alleen_SGW(F!$B229,AB229),IF($P229="toetsen alleen vw",toetsen_alleen_vw(F!$B229,AB229),"")))</f>
        <v/>
      </c>
      <c r="AD229" s="5"/>
      <c r="AE229" s="5" t="str">
        <f t="shared" si="90"/>
        <v>--</v>
      </c>
      <c r="AF229" s="5" t="str">
        <f t="shared" si="91"/>
        <v/>
      </c>
      <c r="AG229" s="5" t="str">
        <f t="shared" si="92"/>
        <v>--</v>
      </c>
      <c r="AH229" s="5" t="str">
        <f t="shared" si="93"/>
        <v/>
      </c>
      <c r="AI229" s="5" t="str">
        <f t="shared" si="94"/>
        <v>--</v>
      </c>
      <c r="AJ229" s="5" t="str">
        <f t="shared" si="95"/>
        <v/>
      </c>
      <c r="AK229" s="5" t="str">
        <f t="shared" si="96"/>
        <v>--</v>
      </c>
      <c r="AL229" s="5" t="str">
        <f t="shared" si="97"/>
        <v/>
      </c>
      <c r="AM229" s="5" t="str">
        <f t="shared" si="98"/>
        <v>--</v>
      </c>
      <c r="AN229" s="5" t="str">
        <f t="shared" si="99"/>
        <v/>
      </c>
      <c r="AO229" s="5" t="str">
        <f t="shared" si="100"/>
        <v>--</v>
      </c>
      <c r="AP229" s="5" t="str">
        <f t="shared" si="101"/>
        <v/>
      </c>
      <c r="AS229" s="5" t="str">
        <f t="shared" si="102"/>
        <v>--</v>
      </c>
      <c r="AT229" s="5" t="str">
        <f t="shared" si="103"/>
        <v/>
      </c>
      <c r="AU229" s="5" t="str">
        <f t="shared" si="104"/>
        <v/>
      </c>
      <c r="AV229" s="5" t="str">
        <f t="shared" si="105"/>
        <v>--</v>
      </c>
      <c r="AW229" s="5" t="str">
        <f t="shared" si="106"/>
        <v/>
      </c>
      <c r="AX229" s="5" t="str">
        <f t="shared" si="107"/>
        <v/>
      </c>
      <c r="AY229" s="5" t="str">
        <f t="shared" si="108"/>
        <v>--</v>
      </c>
      <c r="AZ229" s="5" t="str">
        <f t="shared" si="109"/>
        <v/>
      </c>
      <c r="BA229" s="5" t="str">
        <f t="shared" si="110"/>
        <v/>
      </c>
      <c r="BB229" s="5" t="str">
        <f t="shared" si="111"/>
        <v>--</v>
      </c>
      <c r="BC229" s="5" t="str">
        <f t="shared" si="112"/>
        <v/>
      </c>
      <c r="BD229" s="5" t="str">
        <f t="shared" si="113"/>
        <v/>
      </c>
      <c r="BE229" s="5" t="str">
        <f t="shared" si="114"/>
        <v>--</v>
      </c>
      <c r="BF229" s="5" t="str">
        <f t="shared" si="115"/>
        <v/>
      </c>
      <c r="BG229" s="5" t="str">
        <f t="shared" si="116"/>
        <v/>
      </c>
      <c r="BH229" s="5" t="str">
        <f t="shared" si="117"/>
        <v>--</v>
      </c>
      <c r="BI229" s="5" t="str">
        <f t="shared" si="118"/>
        <v/>
      </c>
      <c r="BJ229" s="5" t="str">
        <f t="shared" si="119"/>
        <v/>
      </c>
    </row>
    <row r="230" spans="1:62" x14ac:dyDescent="0.2">
      <c r="A230" s="4" t="str">
        <f>F!A230</f>
        <v>Terbutryn</v>
      </c>
      <c r="B230" s="5" t="str">
        <f>IF(ISNUMBER(F!E230)=FALSE,"--",IF(F!E230=0,"--",F!E230))</f>
        <v>--</v>
      </c>
      <c r="C230" s="5" t="str">
        <f>IF(B230="--","",F!F230)</f>
        <v/>
      </c>
      <c r="D230" s="5" t="str">
        <f>IF(ISNUMBER(F!G230)=FALSE,"--",IF(F!G230=0,"--",F!G230))</f>
        <v>--</v>
      </c>
      <c r="E230" s="5" t="str">
        <f>IF(D230="--","",F!H230)</f>
        <v/>
      </c>
      <c r="F230" s="5" t="str">
        <f>IF(ISNUMBER(F!I230)=FALSE,"--",IF(F!I230=0,"--",F!I230))</f>
        <v>--</v>
      </c>
      <c r="G230" s="5" t="str">
        <f>IF(F230="--","",F!J230)</f>
        <v/>
      </c>
      <c r="H230" s="5" t="str">
        <f>IF(ISNUMBER(F!K230)=FALSE,"--",IF(F!K230=0,"--",F!K230))</f>
        <v>--</v>
      </c>
      <c r="I230" s="5" t="str">
        <f>IF(H230="--","",F!L230)</f>
        <v/>
      </c>
      <c r="J230" s="5" t="str">
        <f>IF(ISNUMBER(F!M230)=FALSE,"--",IF(F!M230=0,"--",F!M230))</f>
        <v>--</v>
      </c>
      <c r="K230" s="5" t="str">
        <f>IF(J230="--","",F!N230)</f>
        <v/>
      </c>
      <c r="L230" s="5" t="str">
        <f>IF(ISNUMBER(F!O230)=FALSE,"--",IF(F!O230=0,"--",F!O230))</f>
        <v>--</v>
      </c>
      <c r="M230" s="5" t="str">
        <f>IF(L230="--","",F!P230)</f>
        <v/>
      </c>
      <c r="P230" s="4" t="str">
        <f>IFERROR(IF(AND(VLOOKUP(F!B230,E!$B$1:$AK$300,17,FALSE)&lt;&gt;1000000000,VLOOKUP(F!B230,E!$B$1:$AK$300,18,FALSE)&lt;&gt;1000000000),"toetsen",IF(AND(VLOOKUP(F!B230,E!$B$1:$AK$300,17,FALSE)=1000000000,VLOOKUP(F!B230,E!$B$1:$AK$300,18,FALSE)&lt;&gt;1000000000),"toetsen alleen sgw",IF(AND(VLOOKUP(F!B230,E!$B$1:$AK$300,17,FALSE)&lt;&gt;1000000000,VLOOKUP(F!B230,E!$B$1:$AK$300,18,FALSE)=1000000000),"toetsen alleen vw","niet toetsen"))),"")</f>
        <v/>
      </c>
      <c r="R230" s="4" t="str">
        <f>F!BJ230</f>
        <v/>
      </c>
      <c r="S230" s="4" t="str">
        <f>IF($P230="toetsen",toetsen(F!$B230,R230),IF($P230="toetsen alleen sgw",toetsen_alleen_SGW(F!$B230,R230),IF($P230="toetsen alleen vw",toetsen_alleen_vw(F!$B230,R230),"")))</f>
        <v/>
      </c>
      <c r="T230" s="4" t="str">
        <f>F!BM230</f>
        <v/>
      </c>
      <c r="U230" s="4" t="str">
        <f>IF($P230="toetsen",toetsen(F!$B230,T230),IF($P230="toetsen alleen sgw",toetsen_alleen_SGW(F!$B230,T230),IF($P230="toetsen alleen vw",toetsen_alleen_vw(F!$B230,T230),"")))</f>
        <v/>
      </c>
      <c r="V230" s="4" t="str">
        <f>F!BP230</f>
        <v/>
      </c>
      <c r="W230" s="4" t="str">
        <f>IF($P230="toetsen",toetsen(F!$B230,V230),IF($P230="toetsen alleen sgw",toetsen_alleen_SGW(F!$B230,V230),IF($P230="toetsen alleen vw",toetsen_alleen_vw(F!$B230,V230),"")))</f>
        <v/>
      </c>
      <c r="X230" s="4" t="str">
        <f>F!BS230</f>
        <v/>
      </c>
      <c r="Y230" s="4" t="str">
        <f>IF($P230="toetsen",toetsen(F!$B230,X230),IF($P230="toetsen alleen sgw",toetsen_alleen_SGW(F!$B230,X230),IF($P230="toetsen alleen vw",toetsen_alleen_vw(F!$B230,X230),"")))</f>
        <v/>
      </c>
      <c r="Z230" s="4" t="str">
        <f>F!BV230</f>
        <v/>
      </c>
      <c r="AA230" s="4" t="str">
        <f>IF($P230="toetsen",toetsen(F!$B230,Z230),IF($P230="toetsen alleen sgw",toetsen_alleen_SGW(F!$B230,Z230),IF($P230="toetsen alleen vw",toetsen_alleen_vw(F!$B230,Z230),"")))</f>
        <v/>
      </c>
      <c r="AB230" s="4" t="str">
        <f>F!BY230</f>
        <v/>
      </c>
      <c r="AC230" s="4" t="str">
        <f>IF($P230="toetsen",toetsen(F!$B230,AB230),IF($P230="toetsen alleen sgw",toetsen_alleen_SGW(F!$B230,AB230),IF($P230="toetsen alleen vw",toetsen_alleen_vw(F!$B230,AB230),"")))</f>
        <v/>
      </c>
      <c r="AD230" s="5"/>
      <c r="AE230" s="5" t="str">
        <f t="shared" si="90"/>
        <v>--</v>
      </c>
      <c r="AF230" s="5" t="str">
        <f t="shared" si="91"/>
        <v/>
      </c>
      <c r="AG230" s="5" t="str">
        <f t="shared" si="92"/>
        <v>--</v>
      </c>
      <c r="AH230" s="5" t="str">
        <f t="shared" si="93"/>
        <v/>
      </c>
      <c r="AI230" s="5" t="str">
        <f t="shared" si="94"/>
        <v>--</v>
      </c>
      <c r="AJ230" s="5" t="str">
        <f t="shared" si="95"/>
        <v/>
      </c>
      <c r="AK230" s="5" t="str">
        <f t="shared" si="96"/>
        <v>--</v>
      </c>
      <c r="AL230" s="5" t="str">
        <f t="shared" si="97"/>
        <v/>
      </c>
      <c r="AM230" s="5" t="str">
        <f t="shared" si="98"/>
        <v>--</v>
      </c>
      <c r="AN230" s="5" t="str">
        <f t="shared" si="99"/>
        <v/>
      </c>
      <c r="AO230" s="5" t="str">
        <f t="shared" si="100"/>
        <v>--</v>
      </c>
      <c r="AP230" s="5" t="str">
        <f t="shared" si="101"/>
        <v/>
      </c>
      <c r="AS230" s="5" t="str">
        <f t="shared" si="102"/>
        <v>--</v>
      </c>
      <c r="AT230" s="5" t="str">
        <f t="shared" si="103"/>
        <v/>
      </c>
      <c r="AU230" s="5" t="str">
        <f t="shared" si="104"/>
        <v/>
      </c>
      <c r="AV230" s="5" t="str">
        <f t="shared" si="105"/>
        <v>--</v>
      </c>
      <c r="AW230" s="5" t="str">
        <f t="shared" si="106"/>
        <v/>
      </c>
      <c r="AX230" s="5" t="str">
        <f t="shared" si="107"/>
        <v/>
      </c>
      <c r="AY230" s="5" t="str">
        <f t="shared" si="108"/>
        <v>--</v>
      </c>
      <c r="AZ230" s="5" t="str">
        <f t="shared" si="109"/>
        <v/>
      </c>
      <c r="BA230" s="5" t="str">
        <f t="shared" si="110"/>
        <v/>
      </c>
      <c r="BB230" s="5" t="str">
        <f t="shared" si="111"/>
        <v>--</v>
      </c>
      <c r="BC230" s="5" t="str">
        <f t="shared" si="112"/>
        <v/>
      </c>
      <c r="BD230" s="5" t="str">
        <f t="shared" si="113"/>
        <v/>
      </c>
      <c r="BE230" s="5" t="str">
        <f t="shared" si="114"/>
        <v>--</v>
      </c>
      <c r="BF230" s="5" t="str">
        <f t="shared" si="115"/>
        <v/>
      </c>
      <c r="BG230" s="5" t="str">
        <f t="shared" si="116"/>
        <v/>
      </c>
      <c r="BH230" s="5" t="str">
        <f t="shared" si="117"/>
        <v>--</v>
      </c>
      <c r="BI230" s="5" t="str">
        <f t="shared" si="118"/>
        <v/>
      </c>
      <c r="BJ230" s="5" t="str">
        <f t="shared" si="119"/>
        <v/>
      </c>
    </row>
    <row r="231" spans="1:62" x14ac:dyDescent="0.2">
      <c r="A231" s="4" t="str">
        <f>F!A231</f>
        <v>Terbuthylazine</v>
      </c>
      <c r="B231" s="5" t="str">
        <f>IF(ISNUMBER(F!E231)=FALSE,"--",IF(F!E231=0,"--",F!E231))</f>
        <v>--</v>
      </c>
      <c r="C231" s="5" t="str">
        <f>IF(B231="--","",F!F231)</f>
        <v/>
      </c>
      <c r="D231" s="5" t="str">
        <f>IF(ISNUMBER(F!G231)=FALSE,"--",IF(F!G231=0,"--",F!G231))</f>
        <v>--</v>
      </c>
      <c r="E231" s="5" t="str">
        <f>IF(D231="--","",F!H231)</f>
        <v/>
      </c>
      <c r="F231" s="5" t="str">
        <f>IF(ISNUMBER(F!I231)=FALSE,"--",IF(F!I231=0,"--",F!I231))</f>
        <v>--</v>
      </c>
      <c r="G231" s="5" t="str">
        <f>IF(F231="--","",F!J231)</f>
        <v/>
      </c>
      <c r="H231" s="5" t="str">
        <f>IF(ISNUMBER(F!K231)=FALSE,"--",IF(F!K231=0,"--",F!K231))</f>
        <v>--</v>
      </c>
      <c r="I231" s="5" t="str">
        <f>IF(H231="--","",F!L231)</f>
        <v/>
      </c>
      <c r="J231" s="5" t="str">
        <f>IF(ISNUMBER(F!M231)=FALSE,"--",IF(F!M231=0,"--",F!M231))</f>
        <v>--</v>
      </c>
      <c r="K231" s="5" t="str">
        <f>IF(J231="--","",F!N231)</f>
        <v/>
      </c>
      <c r="L231" s="5" t="str">
        <f>IF(ISNUMBER(F!O231)=FALSE,"--",IF(F!O231=0,"--",F!O231))</f>
        <v>--</v>
      </c>
      <c r="M231" s="5" t="str">
        <f>IF(L231="--","",F!P231)</f>
        <v/>
      </c>
      <c r="P231" s="4" t="str">
        <f>IFERROR(IF(AND(VLOOKUP(F!B231,E!$B$1:$AK$300,17,FALSE)&lt;&gt;1000000000,VLOOKUP(F!B231,E!$B$1:$AK$300,18,FALSE)&lt;&gt;1000000000),"toetsen",IF(AND(VLOOKUP(F!B231,E!$B$1:$AK$300,17,FALSE)=1000000000,VLOOKUP(F!B231,E!$B$1:$AK$300,18,FALSE)&lt;&gt;1000000000),"toetsen alleen sgw",IF(AND(VLOOKUP(F!B231,E!$B$1:$AK$300,17,FALSE)&lt;&gt;1000000000,VLOOKUP(F!B231,E!$B$1:$AK$300,18,FALSE)=1000000000),"toetsen alleen vw","niet toetsen"))),"")</f>
        <v/>
      </c>
      <c r="R231" s="4" t="str">
        <f>F!BJ231</f>
        <v/>
      </c>
      <c r="S231" s="4" t="str">
        <f>IF($P231="toetsen",toetsen(F!$B231,R231),IF($P231="toetsen alleen sgw",toetsen_alleen_SGW(F!$B231,R231),IF($P231="toetsen alleen vw",toetsen_alleen_vw(F!$B231,R231),"")))</f>
        <v/>
      </c>
      <c r="T231" s="4" t="str">
        <f>F!BM231</f>
        <v/>
      </c>
      <c r="U231" s="4" t="str">
        <f>IF($P231="toetsen",toetsen(F!$B231,T231),IF($P231="toetsen alleen sgw",toetsen_alleen_SGW(F!$B231,T231),IF($P231="toetsen alleen vw",toetsen_alleen_vw(F!$B231,T231),"")))</f>
        <v/>
      </c>
      <c r="V231" s="4" t="str">
        <f>F!BP231</f>
        <v/>
      </c>
      <c r="W231" s="4" t="str">
        <f>IF($P231="toetsen",toetsen(F!$B231,V231),IF($P231="toetsen alleen sgw",toetsen_alleen_SGW(F!$B231,V231),IF($P231="toetsen alleen vw",toetsen_alleen_vw(F!$B231,V231),"")))</f>
        <v/>
      </c>
      <c r="X231" s="4" t="str">
        <f>F!BS231</f>
        <v/>
      </c>
      <c r="Y231" s="4" t="str">
        <f>IF($P231="toetsen",toetsen(F!$B231,X231),IF($P231="toetsen alleen sgw",toetsen_alleen_SGW(F!$B231,X231),IF($P231="toetsen alleen vw",toetsen_alleen_vw(F!$B231,X231),"")))</f>
        <v/>
      </c>
      <c r="Z231" s="4" t="str">
        <f>F!BV231</f>
        <v/>
      </c>
      <c r="AA231" s="4" t="str">
        <f>IF($P231="toetsen",toetsen(F!$B231,Z231),IF($P231="toetsen alleen sgw",toetsen_alleen_SGW(F!$B231,Z231),IF($P231="toetsen alleen vw",toetsen_alleen_vw(F!$B231,Z231),"")))</f>
        <v/>
      </c>
      <c r="AB231" s="4" t="str">
        <f>F!BY231</f>
        <v/>
      </c>
      <c r="AC231" s="4" t="str">
        <f>IF($P231="toetsen",toetsen(F!$B231,AB231),IF($P231="toetsen alleen sgw",toetsen_alleen_SGW(F!$B231,AB231),IF($P231="toetsen alleen vw",toetsen_alleen_vw(F!$B231,AB231),"")))</f>
        <v/>
      </c>
      <c r="AD231" s="5"/>
      <c r="AE231" s="5" t="str">
        <f t="shared" si="90"/>
        <v>--</v>
      </c>
      <c r="AF231" s="5" t="str">
        <f t="shared" si="91"/>
        <v/>
      </c>
      <c r="AG231" s="5" t="str">
        <f t="shared" si="92"/>
        <v>--</v>
      </c>
      <c r="AH231" s="5" t="str">
        <f t="shared" si="93"/>
        <v/>
      </c>
      <c r="AI231" s="5" t="str">
        <f t="shared" si="94"/>
        <v>--</v>
      </c>
      <c r="AJ231" s="5" t="str">
        <f t="shared" si="95"/>
        <v/>
      </c>
      <c r="AK231" s="5" t="str">
        <f t="shared" si="96"/>
        <v>--</v>
      </c>
      <c r="AL231" s="5" t="str">
        <f t="shared" si="97"/>
        <v/>
      </c>
      <c r="AM231" s="5" t="str">
        <f t="shared" si="98"/>
        <v>--</v>
      </c>
      <c r="AN231" s="5" t="str">
        <f t="shared" si="99"/>
        <v/>
      </c>
      <c r="AO231" s="5" t="str">
        <f t="shared" si="100"/>
        <v>--</v>
      </c>
      <c r="AP231" s="5" t="str">
        <f t="shared" si="101"/>
        <v/>
      </c>
      <c r="AS231" s="5" t="str">
        <f t="shared" si="102"/>
        <v>--</v>
      </c>
      <c r="AT231" s="5" t="str">
        <f t="shared" si="103"/>
        <v/>
      </c>
      <c r="AU231" s="5" t="str">
        <f t="shared" si="104"/>
        <v/>
      </c>
      <c r="AV231" s="5" t="str">
        <f t="shared" si="105"/>
        <v>--</v>
      </c>
      <c r="AW231" s="5" t="str">
        <f t="shared" si="106"/>
        <v/>
      </c>
      <c r="AX231" s="5" t="str">
        <f t="shared" si="107"/>
        <v/>
      </c>
      <c r="AY231" s="5" t="str">
        <f t="shared" si="108"/>
        <v>--</v>
      </c>
      <c r="AZ231" s="5" t="str">
        <f t="shared" si="109"/>
        <v/>
      </c>
      <c r="BA231" s="5" t="str">
        <f t="shared" si="110"/>
        <v/>
      </c>
      <c r="BB231" s="5" t="str">
        <f t="shared" si="111"/>
        <v>--</v>
      </c>
      <c r="BC231" s="5" t="str">
        <f t="shared" si="112"/>
        <v/>
      </c>
      <c r="BD231" s="5" t="str">
        <f t="shared" si="113"/>
        <v/>
      </c>
      <c r="BE231" s="5" t="str">
        <f t="shared" si="114"/>
        <v>--</v>
      </c>
      <c r="BF231" s="5" t="str">
        <f t="shared" si="115"/>
        <v/>
      </c>
      <c r="BG231" s="5" t="str">
        <f t="shared" si="116"/>
        <v/>
      </c>
      <c r="BH231" s="5" t="str">
        <f t="shared" si="117"/>
        <v>--</v>
      </c>
      <c r="BI231" s="5" t="str">
        <f t="shared" si="118"/>
        <v/>
      </c>
      <c r="BJ231" s="5" t="str">
        <f t="shared" si="119"/>
        <v/>
      </c>
    </row>
    <row r="232" spans="1:62" x14ac:dyDescent="0.2">
      <c r="A232" s="4" t="str">
        <f>F!A232</f>
        <v>Triadimefon</v>
      </c>
      <c r="B232" s="5" t="str">
        <f>IF(ISNUMBER(F!E232)=FALSE,"--",IF(F!E232=0,"--",F!E232))</f>
        <v>--</v>
      </c>
      <c r="C232" s="5" t="str">
        <f>IF(B232="--","",F!F232)</f>
        <v/>
      </c>
      <c r="D232" s="5" t="str">
        <f>IF(ISNUMBER(F!G232)=FALSE,"--",IF(F!G232=0,"--",F!G232))</f>
        <v>--</v>
      </c>
      <c r="E232" s="5" t="str">
        <f>IF(D232="--","",F!H232)</f>
        <v/>
      </c>
      <c r="F232" s="5" t="str">
        <f>IF(ISNUMBER(F!I232)=FALSE,"--",IF(F!I232=0,"--",F!I232))</f>
        <v>--</v>
      </c>
      <c r="G232" s="5" t="str">
        <f>IF(F232="--","",F!J232)</f>
        <v/>
      </c>
      <c r="H232" s="5" t="str">
        <f>IF(ISNUMBER(F!K232)=FALSE,"--",IF(F!K232=0,"--",F!K232))</f>
        <v>--</v>
      </c>
      <c r="I232" s="5" t="str">
        <f>IF(H232="--","",F!L232)</f>
        <v/>
      </c>
      <c r="J232" s="5" t="str">
        <f>IF(ISNUMBER(F!M232)=FALSE,"--",IF(F!M232=0,"--",F!M232))</f>
        <v>--</v>
      </c>
      <c r="K232" s="5" t="str">
        <f>IF(J232="--","",F!N232)</f>
        <v/>
      </c>
      <c r="L232" s="5" t="str">
        <f>IF(ISNUMBER(F!O232)=FALSE,"--",IF(F!O232=0,"--",F!O232))</f>
        <v>--</v>
      </c>
      <c r="M232" s="5" t="str">
        <f>IF(L232="--","",F!P232)</f>
        <v/>
      </c>
      <c r="P232" s="4" t="str">
        <f>IFERROR(IF(AND(VLOOKUP(F!B232,E!$B$1:$AK$300,17,FALSE)&lt;&gt;1000000000,VLOOKUP(F!B232,E!$B$1:$AK$300,18,FALSE)&lt;&gt;1000000000),"toetsen",IF(AND(VLOOKUP(F!B232,E!$B$1:$AK$300,17,FALSE)=1000000000,VLOOKUP(F!B232,E!$B$1:$AK$300,18,FALSE)&lt;&gt;1000000000),"toetsen alleen sgw",IF(AND(VLOOKUP(F!B232,E!$B$1:$AK$300,17,FALSE)&lt;&gt;1000000000,VLOOKUP(F!B232,E!$B$1:$AK$300,18,FALSE)=1000000000),"toetsen alleen vw","niet toetsen"))),"")</f>
        <v/>
      </c>
      <c r="R232" s="4" t="str">
        <f>F!BJ232</f>
        <v/>
      </c>
      <c r="S232" s="4" t="str">
        <f>IF($P232="toetsen",toetsen(F!$B232,R232),IF($P232="toetsen alleen sgw",toetsen_alleen_SGW(F!$B232,R232),IF($P232="toetsen alleen vw",toetsen_alleen_vw(F!$B232,R232),"")))</f>
        <v/>
      </c>
      <c r="T232" s="4" t="str">
        <f>F!BM232</f>
        <v/>
      </c>
      <c r="U232" s="4" t="str">
        <f>IF($P232="toetsen",toetsen(F!$B232,T232),IF($P232="toetsen alleen sgw",toetsen_alleen_SGW(F!$B232,T232),IF($P232="toetsen alleen vw",toetsen_alleen_vw(F!$B232,T232),"")))</f>
        <v/>
      </c>
      <c r="V232" s="4" t="str">
        <f>F!BP232</f>
        <v/>
      </c>
      <c r="W232" s="4" t="str">
        <f>IF($P232="toetsen",toetsen(F!$B232,V232),IF($P232="toetsen alleen sgw",toetsen_alleen_SGW(F!$B232,V232),IF($P232="toetsen alleen vw",toetsen_alleen_vw(F!$B232,V232),"")))</f>
        <v/>
      </c>
      <c r="X232" s="4" t="str">
        <f>F!BS232</f>
        <v/>
      </c>
      <c r="Y232" s="4" t="str">
        <f>IF($P232="toetsen",toetsen(F!$B232,X232),IF($P232="toetsen alleen sgw",toetsen_alleen_SGW(F!$B232,X232),IF($P232="toetsen alleen vw",toetsen_alleen_vw(F!$B232,X232),"")))</f>
        <v/>
      </c>
      <c r="Z232" s="4" t="str">
        <f>F!BV232</f>
        <v/>
      </c>
      <c r="AA232" s="4" t="str">
        <f>IF($P232="toetsen",toetsen(F!$B232,Z232),IF($P232="toetsen alleen sgw",toetsen_alleen_SGW(F!$B232,Z232),IF($P232="toetsen alleen vw",toetsen_alleen_vw(F!$B232,Z232),"")))</f>
        <v/>
      </c>
      <c r="AB232" s="4" t="str">
        <f>F!BY232</f>
        <v/>
      </c>
      <c r="AC232" s="4" t="str">
        <f>IF($P232="toetsen",toetsen(F!$B232,AB232),IF($P232="toetsen alleen sgw",toetsen_alleen_SGW(F!$B232,AB232),IF($P232="toetsen alleen vw",toetsen_alleen_vw(F!$B232,AB232),"")))</f>
        <v/>
      </c>
      <c r="AD232" s="5"/>
      <c r="AE232" s="5" t="str">
        <f t="shared" si="90"/>
        <v>--</v>
      </c>
      <c r="AF232" s="5" t="str">
        <f t="shared" si="91"/>
        <v/>
      </c>
      <c r="AG232" s="5" t="str">
        <f t="shared" si="92"/>
        <v>--</v>
      </c>
      <c r="AH232" s="5" t="str">
        <f t="shared" si="93"/>
        <v/>
      </c>
      <c r="AI232" s="5" t="str">
        <f t="shared" si="94"/>
        <v>--</v>
      </c>
      <c r="AJ232" s="5" t="str">
        <f t="shared" si="95"/>
        <v/>
      </c>
      <c r="AK232" s="5" t="str">
        <f t="shared" si="96"/>
        <v>--</v>
      </c>
      <c r="AL232" s="5" t="str">
        <f t="shared" si="97"/>
        <v/>
      </c>
      <c r="AM232" s="5" t="str">
        <f t="shared" si="98"/>
        <v>--</v>
      </c>
      <c r="AN232" s="5" t="str">
        <f t="shared" si="99"/>
        <v/>
      </c>
      <c r="AO232" s="5" t="str">
        <f t="shared" si="100"/>
        <v>--</v>
      </c>
      <c r="AP232" s="5" t="str">
        <f t="shared" si="101"/>
        <v/>
      </c>
      <c r="AS232" s="5" t="str">
        <f t="shared" si="102"/>
        <v>--</v>
      </c>
      <c r="AT232" s="5" t="str">
        <f t="shared" si="103"/>
        <v/>
      </c>
      <c r="AU232" s="5" t="str">
        <f t="shared" si="104"/>
        <v/>
      </c>
      <c r="AV232" s="5" t="str">
        <f t="shared" si="105"/>
        <v>--</v>
      </c>
      <c r="AW232" s="5" t="str">
        <f t="shared" si="106"/>
        <v/>
      </c>
      <c r="AX232" s="5" t="str">
        <f t="shared" si="107"/>
        <v/>
      </c>
      <c r="AY232" s="5" t="str">
        <f t="shared" si="108"/>
        <v>--</v>
      </c>
      <c r="AZ232" s="5" t="str">
        <f t="shared" si="109"/>
        <v/>
      </c>
      <c r="BA232" s="5" t="str">
        <f t="shared" si="110"/>
        <v/>
      </c>
      <c r="BB232" s="5" t="str">
        <f t="shared" si="111"/>
        <v>--</v>
      </c>
      <c r="BC232" s="5" t="str">
        <f t="shared" si="112"/>
        <v/>
      </c>
      <c r="BD232" s="5" t="str">
        <f t="shared" si="113"/>
        <v/>
      </c>
      <c r="BE232" s="5" t="str">
        <f t="shared" si="114"/>
        <v>--</v>
      </c>
      <c r="BF232" s="5" t="str">
        <f t="shared" si="115"/>
        <v/>
      </c>
      <c r="BG232" s="5" t="str">
        <f t="shared" si="116"/>
        <v/>
      </c>
      <c r="BH232" s="5" t="str">
        <f t="shared" si="117"/>
        <v>--</v>
      </c>
      <c r="BI232" s="5" t="str">
        <f t="shared" si="118"/>
        <v/>
      </c>
      <c r="BJ232" s="5" t="str">
        <f t="shared" si="119"/>
        <v/>
      </c>
    </row>
    <row r="233" spans="1:62" x14ac:dyDescent="0.2">
      <c r="A233" s="4" t="str">
        <f>F!A233</f>
        <v>Trifluralin</v>
      </c>
      <c r="B233" s="5" t="str">
        <f>IF(ISNUMBER(F!E233)=FALSE,"--",IF(F!E233=0,"--",F!E233))</f>
        <v>--</v>
      </c>
      <c r="C233" s="5" t="str">
        <f>IF(B233="--","",F!F233)</f>
        <v/>
      </c>
      <c r="D233" s="5" t="str">
        <f>IF(ISNUMBER(F!G233)=FALSE,"--",IF(F!G233=0,"--",F!G233))</f>
        <v>--</v>
      </c>
      <c r="E233" s="5" t="str">
        <f>IF(D233="--","",F!H233)</f>
        <v/>
      </c>
      <c r="F233" s="5" t="str">
        <f>IF(ISNUMBER(F!I233)=FALSE,"--",IF(F!I233=0,"--",F!I233))</f>
        <v>--</v>
      </c>
      <c r="G233" s="5" t="str">
        <f>IF(F233="--","",F!J233)</f>
        <v/>
      </c>
      <c r="H233" s="5" t="str">
        <f>IF(ISNUMBER(F!K233)=FALSE,"--",IF(F!K233=0,"--",F!K233))</f>
        <v>--</v>
      </c>
      <c r="I233" s="5" t="str">
        <f>IF(H233="--","",F!L233)</f>
        <v/>
      </c>
      <c r="J233" s="5" t="str">
        <f>IF(ISNUMBER(F!M233)=FALSE,"--",IF(F!M233=0,"--",F!M233))</f>
        <v>--</v>
      </c>
      <c r="K233" s="5" t="str">
        <f>IF(J233="--","",F!N233)</f>
        <v/>
      </c>
      <c r="L233" s="5" t="str">
        <f>IF(ISNUMBER(F!O233)=FALSE,"--",IF(F!O233=0,"--",F!O233))</f>
        <v>--</v>
      </c>
      <c r="M233" s="5" t="str">
        <f>IF(L233="--","",F!P233)</f>
        <v/>
      </c>
      <c r="P233" s="4" t="str">
        <f>IFERROR(IF(AND(VLOOKUP(F!B233,E!$B$1:$AK$300,17,FALSE)&lt;&gt;1000000000,VLOOKUP(F!B233,E!$B$1:$AK$300,18,FALSE)&lt;&gt;1000000000),"toetsen",IF(AND(VLOOKUP(F!B233,E!$B$1:$AK$300,17,FALSE)=1000000000,VLOOKUP(F!B233,E!$B$1:$AK$300,18,FALSE)&lt;&gt;1000000000),"toetsen alleen sgw",IF(AND(VLOOKUP(F!B233,E!$B$1:$AK$300,17,FALSE)&lt;&gt;1000000000,VLOOKUP(F!B233,E!$B$1:$AK$300,18,FALSE)=1000000000),"toetsen alleen vw","niet toetsen"))),"")</f>
        <v/>
      </c>
      <c r="R233" s="4" t="str">
        <f>F!BJ233</f>
        <v/>
      </c>
      <c r="S233" s="4" t="str">
        <f>IF($P233="toetsen",toetsen(F!$B233,R233),IF($P233="toetsen alleen sgw",toetsen_alleen_SGW(F!$B233,R233),IF($P233="toetsen alleen vw",toetsen_alleen_vw(F!$B233,R233),"")))</f>
        <v/>
      </c>
      <c r="T233" s="4" t="str">
        <f>F!BM233</f>
        <v/>
      </c>
      <c r="U233" s="4" t="str">
        <f>IF($P233="toetsen",toetsen(F!$B233,T233),IF($P233="toetsen alleen sgw",toetsen_alleen_SGW(F!$B233,T233),IF($P233="toetsen alleen vw",toetsen_alleen_vw(F!$B233,T233),"")))</f>
        <v/>
      </c>
      <c r="V233" s="4" t="str">
        <f>F!BP233</f>
        <v/>
      </c>
      <c r="W233" s="4" t="str">
        <f>IF($P233="toetsen",toetsen(F!$B233,V233),IF($P233="toetsen alleen sgw",toetsen_alleen_SGW(F!$B233,V233),IF($P233="toetsen alleen vw",toetsen_alleen_vw(F!$B233,V233),"")))</f>
        <v/>
      </c>
      <c r="X233" s="4" t="str">
        <f>F!BS233</f>
        <v/>
      </c>
      <c r="Y233" s="4" t="str">
        <f>IF($P233="toetsen",toetsen(F!$B233,X233),IF($P233="toetsen alleen sgw",toetsen_alleen_SGW(F!$B233,X233),IF($P233="toetsen alleen vw",toetsen_alleen_vw(F!$B233,X233),"")))</f>
        <v/>
      </c>
      <c r="Z233" s="4" t="str">
        <f>F!BV233</f>
        <v/>
      </c>
      <c r="AA233" s="4" t="str">
        <f>IF($P233="toetsen",toetsen(F!$B233,Z233),IF($P233="toetsen alleen sgw",toetsen_alleen_SGW(F!$B233,Z233),IF($P233="toetsen alleen vw",toetsen_alleen_vw(F!$B233,Z233),"")))</f>
        <v/>
      </c>
      <c r="AB233" s="4" t="str">
        <f>F!BY233</f>
        <v/>
      </c>
      <c r="AC233" s="4" t="str">
        <f>IF($P233="toetsen",toetsen(F!$B233,AB233),IF($P233="toetsen alleen sgw",toetsen_alleen_SGW(F!$B233,AB233),IF($P233="toetsen alleen vw",toetsen_alleen_vw(F!$B233,AB233),"")))</f>
        <v/>
      </c>
      <c r="AD233" s="5"/>
      <c r="AE233" s="5" t="str">
        <f t="shared" si="90"/>
        <v>--</v>
      </c>
      <c r="AF233" s="5" t="str">
        <f t="shared" si="91"/>
        <v/>
      </c>
      <c r="AG233" s="5" t="str">
        <f t="shared" si="92"/>
        <v>--</v>
      </c>
      <c r="AH233" s="5" t="str">
        <f t="shared" si="93"/>
        <v/>
      </c>
      <c r="AI233" s="5" t="str">
        <f t="shared" si="94"/>
        <v>--</v>
      </c>
      <c r="AJ233" s="5" t="str">
        <f t="shared" si="95"/>
        <v/>
      </c>
      <c r="AK233" s="5" t="str">
        <f t="shared" si="96"/>
        <v>--</v>
      </c>
      <c r="AL233" s="5" t="str">
        <f t="shared" si="97"/>
        <v/>
      </c>
      <c r="AM233" s="5" t="str">
        <f t="shared" si="98"/>
        <v>--</v>
      </c>
      <c r="AN233" s="5" t="str">
        <f t="shared" si="99"/>
        <v/>
      </c>
      <c r="AO233" s="5" t="str">
        <f t="shared" si="100"/>
        <v>--</v>
      </c>
      <c r="AP233" s="5" t="str">
        <f t="shared" si="101"/>
        <v/>
      </c>
      <c r="AS233" s="5" t="str">
        <f t="shared" si="102"/>
        <v>--</v>
      </c>
      <c r="AT233" s="5" t="str">
        <f t="shared" si="103"/>
        <v/>
      </c>
      <c r="AU233" s="5" t="str">
        <f t="shared" si="104"/>
        <v/>
      </c>
      <c r="AV233" s="5" t="str">
        <f t="shared" si="105"/>
        <v>--</v>
      </c>
      <c r="AW233" s="5" t="str">
        <f t="shared" si="106"/>
        <v/>
      </c>
      <c r="AX233" s="5" t="str">
        <f t="shared" si="107"/>
        <v/>
      </c>
      <c r="AY233" s="5" t="str">
        <f t="shared" si="108"/>
        <v>--</v>
      </c>
      <c r="AZ233" s="5" t="str">
        <f t="shared" si="109"/>
        <v/>
      </c>
      <c r="BA233" s="5" t="str">
        <f t="shared" si="110"/>
        <v/>
      </c>
      <c r="BB233" s="5" t="str">
        <f t="shared" si="111"/>
        <v>--</v>
      </c>
      <c r="BC233" s="5" t="str">
        <f t="shared" si="112"/>
        <v/>
      </c>
      <c r="BD233" s="5" t="str">
        <f t="shared" si="113"/>
        <v/>
      </c>
      <c r="BE233" s="5" t="str">
        <f t="shared" si="114"/>
        <v>--</v>
      </c>
      <c r="BF233" s="5" t="str">
        <f t="shared" si="115"/>
        <v/>
      </c>
      <c r="BG233" s="5" t="str">
        <f t="shared" si="116"/>
        <v/>
      </c>
      <c r="BH233" s="5" t="str">
        <f t="shared" si="117"/>
        <v>--</v>
      </c>
      <c r="BI233" s="5" t="str">
        <f t="shared" si="118"/>
        <v/>
      </c>
      <c r="BJ233" s="5" t="str">
        <f t="shared" si="119"/>
        <v/>
      </c>
    </row>
    <row r="234" spans="1:62" x14ac:dyDescent="0.2">
      <c r="A234" s="4" t="str">
        <f>F!A234</f>
        <v>Butylbenzylftalaat</v>
      </c>
      <c r="B234" s="5" t="str">
        <f>IF(ISNUMBER(F!E234)=FALSE,"--",IF(F!E234=0,"--",F!E234))</f>
        <v>--</v>
      </c>
      <c r="C234" s="5" t="str">
        <f>IF(B234="--","",F!F234)</f>
        <v/>
      </c>
      <c r="D234" s="5" t="str">
        <f>IF(ISNUMBER(F!G234)=FALSE,"--",IF(F!G234=0,"--",F!G234))</f>
        <v>--</v>
      </c>
      <c r="E234" s="5" t="str">
        <f>IF(D234="--","",F!H234)</f>
        <v/>
      </c>
      <c r="F234" s="5" t="str">
        <f>IF(ISNUMBER(F!I234)=FALSE,"--",IF(F!I234=0,"--",F!I234))</f>
        <v>--</v>
      </c>
      <c r="G234" s="5" t="str">
        <f>IF(F234="--","",F!J234)</f>
        <v/>
      </c>
      <c r="H234" s="5" t="str">
        <f>IF(ISNUMBER(F!K234)=FALSE,"--",IF(F!K234=0,"--",F!K234))</f>
        <v>--</v>
      </c>
      <c r="I234" s="5" t="str">
        <f>IF(H234="--","",F!L234)</f>
        <v/>
      </c>
      <c r="J234" s="5" t="str">
        <f>IF(ISNUMBER(F!M234)=FALSE,"--",IF(F!M234=0,"--",F!M234))</f>
        <v>--</v>
      </c>
      <c r="K234" s="5" t="str">
        <f>IF(J234="--","",F!N234)</f>
        <v/>
      </c>
      <c r="L234" s="5" t="str">
        <f>IF(ISNUMBER(F!O234)=FALSE,"--",IF(F!O234=0,"--",F!O234))</f>
        <v>--</v>
      </c>
      <c r="M234" s="5" t="str">
        <f>IF(L234="--","",F!P234)</f>
        <v/>
      </c>
      <c r="P234" s="4" t="str">
        <f>IFERROR(IF(AND(VLOOKUP(F!B234,E!$B$1:$AK$300,17,FALSE)&lt;&gt;1000000000,VLOOKUP(F!B234,E!$B$1:$AK$300,18,FALSE)&lt;&gt;1000000000),"toetsen",IF(AND(VLOOKUP(F!B234,E!$B$1:$AK$300,17,FALSE)=1000000000,VLOOKUP(F!B234,E!$B$1:$AK$300,18,FALSE)&lt;&gt;1000000000),"toetsen alleen sgw",IF(AND(VLOOKUP(F!B234,E!$B$1:$AK$300,17,FALSE)&lt;&gt;1000000000,VLOOKUP(F!B234,E!$B$1:$AK$300,18,FALSE)=1000000000),"toetsen alleen vw","niet toetsen"))),"")</f>
        <v>niet toetsen</v>
      </c>
      <c r="R234" s="4" t="str">
        <f>F!BJ234</f>
        <v/>
      </c>
      <c r="S234" s="4" t="str">
        <f>IF($P234="toetsen",toetsen(F!$B234,R234),IF($P234="toetsen alleen sgw",toetsen_alleen_SGW(F!$B234,R234),IF($P234="toetsen alleen vw",toetsen_alleen_vw(F!$B234,R234),"")))</f>
        <v/>
      </c>
      <c r="T234" s="4" t="str">
        <f>F!BM234</f>
        <v/>
      </c>
      <c r="U234" s="4" t="str">
        <f>IF($P234="toetsen",toetsen(F!$B234,T234),IF($P234="toetsen alleen sgw",toetsen_alleen_SGW(F!$B234,T234),IF($P234="toetsen alleen vw",toetsen_alleen_vw(F!$B234,T234),"")))</f>
        <v/>
      </c>
      <c r="V234" s="4" t="str">
        <f>F!BP234</f>
        <v/>
      </c>
      <c r="W234" s="4" t="str">
        <f>IF($P234="toetsen",toetsen(F!$B234,V234),IF($P234="toetsen alleen sgw",toetsen_alleen_SGW(F!$B234,V234),IF($P234="toetsen alleen vw",toetsen_alleen_vw(F!$B234,V234),"")))</f>
        <v/>
      </c>
      <c r="X234" s="4" t="str">
        <f>F!BS234</f>
        <v/>
      </c>
      <c r="Y234" s="4" t="str">
        <f>IF($P234="toetsen",toetsen(F!$B234,X234),IF($P234="toetsen alleen sgw",toetsen_alleen_SGW(F!$B234,X234),IF($P234="toetsen alleen vw",toetsen_alleen_vw(F!$B234,X234),"")))</f>
        <v/>
      </c>
      <c r="Z234" s="4" t="str">
        <f>F!BV234</f>
        <v/>
      </c>
      <c r="AA234" s="4" t="str">
        <f>IF($P234="toetsen",toetsen(F!$B234,Z234),IF($P234="toetsen alleen sgw",toetsen_alleen_SGW(F!$B234,Z234),IF($P234="toetsen alleen vw",toetsen_alleen_vw(F!$B234,Z234),"")))</f>
        <v/>
      </c>
      <c r="AB234" s="4" t="str">
        <f>F!BY234</f>
        <v/>
      </c>
      <c r="AC234" s="4" t="str">
        <f>IF($P234="toetsen",toetsen(F!$B234,AB234),IF($P234="toetsen alleen sgw",toetsen_alleen_SGW(F!$B234,AB234),IF($P234="toetsen alleen vw",toetsen_alleen_vw(F!$B234,AB234),"")))</f>
        <v/>
      </c>
      <c r="AD234" s="5"/>
      <c r="AE234" s="5" t="str">
        <f t="shared" si="90"/>
        <v>--</v>
      </c>
      <c r="AF234" s="5" t="str">
        <f t="shared" si="91"/>
        <v/>
      </c>
      <c r="AG234" s="5" t="str">
        <f t="shared" si="92"/>
        <v>--</v>
      </c>
      <c r="AH234" s="5" t="str">
        <f t="shared" si="93"/>
        <v/>
      </c>
      <c r="AI234" s="5" t="str">
        <f t="shared" si="94"/>
        <v>--</v>
      </c>
      <c r="AJ234" s="5" t="str">
        <f t="shared" si="95"/>
        <v/>
      </c>
      <c r="AK234" s="5" t="str">
        <f t="shared" si="96"/>
        <v>--</v>
      </c>
      <c r="AL234" s="5" t="str">
        <f t="shared" si="97"/>
        <v/>
      </c>
      <c r="AM234" s="5" t="str">
        <f t="shared" si="98"/>
        <v>--</v>
      </c>
      <c r="AN234" s="5" t="str">
        <f t="shared" si="99"/>
        <v/>
      </c>
      <c r="AO234" s="5" t="str">
        <f t="shared" si="100"/>
        <v>--</v>
      </c>
      <c r="AP234" s="5" t="str">
        <f t="shared" si="101"/>
        <v/>
      </c>
      <c r="AS234" s="5" t="str">
        <f t="shared" si="102"/>
        <v>--</v>
      </c>
      <c r="AT234" s="5" t="str">
        <f t="shared" si="103"/>
        <v/>
      </c>
      <c r="AU234" s="5" t="str">
        <f t="shared" si="104"/>
        <v/>
      </c>
      <c r="AV234" s="5" t="str">
        <f t="shared" si="105"/>
        <v>--</v>
      </c>
      <c r="AW234" s="5" t="str">
        <f t="shared" si="106"/>
        <v/>
      </c>
      <c r="AX234" s="5" t="str">
        <f t="shared" si="107"/>
        <v/>
      </c>
      <c r="AY234" s="5" t="str">
        <f t="shared" si="108"/>
        <v>--</v>
      </c>
      <c r="AZ234" s="5" t="str">
        <f t="shared" si="109"/>
        <v/>
      </c>
      <c r="BA234" s="5" t="str">
        <f t="shared" si="110"/>
        <v/>
      </c>
      <c r="BB234" s="5" t="str">
        <f t="shared" si="111"/>
        <v>--</v>
      </c>
      <c r="BC234" s="5" t="str">
        <f t="shared" si="112"/>
        <v/>
      </c>
      <c r="BD234" s="5" t="str">
        <f t="shared" si="113"/>
        <v/>
      </c>
      <c r="BE234" s="5" t="str">
        <f t="shared" si="114"/>
        <v>--</v>
      </c>
      <c r="BF234" s="5" t="str">
        <f t="shared" si="115"/>
        <v/>
      </c>
      <c r="BG234" s="5" t="str">
        <f t="shared" si="116"/>
        <v/>
      </c>
      <c r="BH234" s="5" t="str">
        <f t="shared" si="117"/>
        <v>--</v>
      </c>
      <c r="BI234" s="5" t="str">
        <f t="shared" si="118"/>
        <v/>
      </c>
      <c r="BJ234" s="5" t="str">
        <f t="shared" si="119"/>
        <v/>
      </c>
    </row>
    <row r="235" spans="1:62" x14ac:dyDescent="0.2">
      <c r="A235" s="4" t="str">
        <f>F!A235</f>
        <v>Di-2-ethylhexylftalaat</v>
      </c>
      <c r="B235" s="5" t="str">
        <f>IF(ISNUMBER(F!E235)=FALSE,"--",IF(F!E235=0,"--",F!E235))</f>
        <v>--</v>
      </c>
      <c r="C235" s="5" t="str">
        <f>IF(B235="--","",F!F235)</f>
        <v/>
      </c>
      <c r="D235" s="5" t="str">
        <f>IF(ISNUMBER(F!G235)=FALSE,"--",IF(F!G235=0,"--",F!G235))</f>
        <v>--</v>
      </c>
      <c r="E235" s="5" t="str">
        <f>IF(D235="--","",F!H235)</f>
        <v/>
      </c>
      <c r="F235" s="5" t="str">
        <f>IF(ISNUMBER(F!I235)=FALSE,"--",IF(F!I235=0,"--",F!I235))</f>
        <v>--</v>
      </c>
      <c r="G235" s="5" t="str">
        <f>IF(F235="--","",F!J235)</f>
        <v/>
      </c>
      <c r="H235" s="5" t="str">
        <f>IF(ISNUMBER(F!K235)=FALSE,"--",IF(F!K235=0,"--",F!K235))</f>
        <v>--</v>
      </c>
      <c r="I235" s="5" t="str">
        <f>IF(H235="--","",F!L235)</f>
        <v/>
      </c>
      <c r="J235" s="5" t="str">
        <f>IF(ISNUMBER(F!M235)=FALSE,"--",IF(F!M235=0,"--",F!M235))</f>
        <v>--</v>
      </c>
      <c r="K235" s="5" t="str">
        <f>IF(J235="--","",F!N235)</f>
        <v/>
      </c>
      <c r="L235" s="5" t="str">
        <f>IF(ISNUMBER(F!O235)=FALSE,"--",IF(F!O235=0,"--",F!O235))</f>
        <v>--</v>
      </c>
      <c r="M235" s="5" t="str">
        <f>IF(L235="--","",F!P235)</f>
        <v/>
      </c>
      <c r="P235" s="4" t="str">
        <f>IFERROR(IF(AND(VLOOKUP(F!B235,E!$B$1:$AK$300,17,FALSE)&lt;&gt;1000000000,VLOOKUP(F!B235,E!$B$1:$AK$300,18,FALSE)&lt;&gt;1000000000),"toetsen",IF(AND(VLOOKUP(F!B235,E!$B$1:$AK$300,17,FALSE)=1000000000,VLOOKUP(F!B235,E!$B$1:$AK$300,18,FALSE)&lt;&gt;1000000000),"toetsen alleen sgw",IF(AND(VLOOKUP(F!B235,E!$B$1:$AK$300,17,FALSE)&lt;&gt;1000000000,VLOOKUP(F!B235,E!$B$1:$AK$300,18,FALSE)=1000000000),"toetsen alleen vw","niet toetsen"))),"")</f>
        <v>niet toetsen</v>
      </c>
      <c r="R235" s="4" t="str">
        <f>F!BJ235</f>
        <v/>
      </c>
      <c r="S235" s="4" t="str">
        <f>IF($P235="toetsen",toetsen(F!$B235,R235),IF($P235="toetsen alleen sgw",toetsen_alleen_SGW(F!$B235,R235),IF($P235="toetsen alleen vw",toetsen_alleen_vw(F!$B235,R235),"")))</f>
        <v/>
      </c>
      <c r="T235" s="4" t="str">
        <f>F!BM235</f>
        <v/>
      </c>
      <c r="U235" s="4" t="str">
        <f>IF($P235="toetsen",toetsen(F!$B235,T235),IF($P235="toetsen alleen sgw",toetsen_alleen_SGW(F!$B235,T235),IF($P235="toetsen alleen vw",toetsen_alleen_vw(F!$B235,T235),"")))</f>
        <v/>
      </c>
      <c r="V235" s="4" t="str">
        <f>F!BP235</f>
        <v/>
      </c>
      <c r="W235" s="4" t="str">
        <f>IF($P235="toetsen",toetsen(F!$B235,V235),IF($P235="toetsen alleen sgw",toetsen_alleen_SGW(F!$B235,V235),IF($P235="toetsen alleen vw",toetsen_alleen_vw(F!$B235,V235),"")))</f>
        <v/>
      </c>
      <c r="X235" s="4" t="str">
        <f>F!BS235</f>
        <v/>
      </c>
      <c r="Y235" s="4" t="str">
        <f>IF($P235="toetsen",toetsen(F!$B235,X235),IF($P235="toetsen alleen sgw",toetsen_alleen_SGW(F!$B235,X235),IF($P235="toetsen alleen vw",toetsen_alleen_vw(F!$B235,X235),"")))</f>
        <v/>
      </c>
      <c r="Z235" s="4" t="str">
        <f>F!BV235</f>
        <v/>
      </c>
      <c r="AA235" s="4" t="str">
        <f>IF($P235="toetsen",toetsen(F!$B235,Z235),IF($P235="toetsen alleen sgw",toetsen_alleen_SGW(F!$B235,Z235),IF($P235="toetsen alleen vw",toetsen_alleen_vw(F!$B235,Z235),"")))</f>
        <v/>
      </c>
      <c r="AB235" s="4" t="str">
        <f>F!BY235</f>
        <v/>
      </c>
      <c r="AC235" s="4" t="str">
        <f>IF($P235="toetsen",toetsen(F!$B235,AB235),IF($P235="toetsen alleen sgw",toetsen_alleen_SGW(F!$B235,AB235),IF($P235="toetsen alleen vw",toetsen_alleen_vw(F!$B235,AB235),"")))</f>
        <v/>
      </c>
      <c r="AD235" s="5"/>
      <c r="AE235" s="5" t="str">
        <f t="shared" si="90"/>
        <v>--</v>
      </c>
      <c r="AF235" s="5" t="str">
        <f t="shared" si="91"/>
        <v/>
      </c>
      <c r="AG235" s="5" t="str">
        <f t="shared" si="92"/>
        <v>--</v>
      </c>
      <c r="AH235" s="5" t="str">
        <f t="shared" si="93"/>
        <v/>
      </c>
      <c r="AI235" s="5" t="str">
        <f t="shared" si="94"/>
        <v>--</v>
      </c>
      <c r="AJ235" s="5" t="str">
        <f t="shared" si="95"/>
        <v/>
      </c>
      <c r="AK235" s="5" t="str">
        <f t="shared" si="96"/>
        <v>--</v>
      </c>
      <c r="AL235" s="5" t="str">
        <f t="shared" si="97"/>
        <v/>
      </c>
      <c r="AM235" s="5" t="str">
        <f t="shared" si="98"/>
        <v>--</v>
      </c>
      <c r="AN235" s="5" t="str">
        <f t="shared" si="99"/>
        <v/>
      </c>
      <c r="AO235" s="5" t="str">
        <f t="shared" si="100"/>
        <v>--</v>
      </c>
      <c r="AP235" s="5" t="str">
        <f t="shared" si="101"/>
        <v/>
      </c>
      <c r="AS235" s="5" t="str">
        <f t="shared" si="102"/>
        <v>--</v>
      </c>
      <c r="AT235" s="5" t="str">
        <f t="shared" si="103"/>
        <v/>
      </c>
      <c r="AU235" s="5" t="str">
        <f t="shared" si="104"/>
        <v/>
      </c>
      <c r="AV235" s="5" t="str">
        <f t="shared" si="105"/>
        <v>--</v>
      </c>
      <c r="AW235" s="5" t="str">
        <f t="shared" si="106"/>
        <v/>
      </c>
      <c r="AX235" s="5" t="str">
        <f t="shared" si="107"/>
        <v/>
      </c>
      <c r="AY235" s="5" t="str">
        <f t="shared" si="108"/>
        <v>--</v>
      </c>
      <c r="AZ235" s="5" t="str">
        <f t="shared" si="109"/>
        <v/>
      </c>
      <c r="BA235" s="5" t="str">
        <f t="shared" si="110"/>
        <v/>
      </c>
      <c r="BB235" s="5" t="str">
        <f t="shared" si="111"/>
        <v>--</v>
      </c>
      <c r="BC235" s="5" t="str">
        <f t="shared" si="112"/>
        <v/>
      </c>
      <c r="BD235" s="5" t="str">
        <f t="shared" si="113"/>
        <v/>
      </c>
      <c r="BE235" s="5" t="str">
        <f t="shared" si="114"/>
        <v>--</v>
      </c>
      <c r="BF235" s="5" t="str">
        <f t="shared" si="115"/>
        <v/>
      </c>
      <c r="BG235" s="5" t="str">
        <f t="shared" si="116"/>
        <v/>
      </c>
      <c r="BH235" s="5" t="str">
        <f t="shared" si="117"/>
        <v>--</v>
      </c>
      <c r="BI235" s="5" t="str">
        <f t="shared" si="118"/>
        <v/>
      </c>
      <c r="BJ235" s="5" t="str">
        <f t="shared" si="119"/>
        <v/>
      </c>
    </row>
    <row r="236" spans="1:62" x14ac:dyDescent="0.2">
      <c r="A236" s="4" t="str">
        <f>F!A236</f>
        <v>Diethylftalaat</v>
      </c>
      <c r="B236" s="5" t="str">
        <f>IF(ISNUMBER(F!E236)=FALSE,"--",IF(F!E236=0,"--",F!E236))</f>
        <v>--</v>
      </c>
      <c r="C236" s="5" t="str">
        <f>IF(B236="--","",F!F236)</f>
        <v/>
      </c>
      <c r="D236" s="5" t="str">
        <f>IF(ISNUMBER(F!G236)=FALSE,"--",IF(F!G236=0,"--",F!G236))</f>
        <v>--</v>
      </c>
      <c r="E236" s="5" t="str">
        <f>IF(D236="--","",F!H236)</f>
        <v/>
      </c>
      <c r="F236" s="5" t="str">
        <f>IF(ISNUMBER(F!I236)=FALSE,"--",IF(F!I236=0,"--",F!I236))</f>
        <v>--</v>
      </c>
      <c r="G236" s="5" t="str">
        <f>IF(F236="--","",F!J236)</f>
        <v/>
      </c>
      <c r="H236" s="5" t="str">
        <f>IF(ISNUMBER(F!K236)=FALSE,"--",IF(F!K236=0,"--",F!K236))</f>
        <v>--</v>
      </c>
      <c r="I236" s="5" t="str">
        <f>IF(H236="--","",F!L236)</f>
        <v/>
      </c>
      <c r="J236" s="5" t="str">
        <f>IF(ISNUMBER(F!M236)=FALSE,"--",IF(F!M236=0,"--",F!M236))</f>
        <v>--</v>
      </c>
      <c r="K236" s="5" t="str">
        <f>IF(J236="--","",F!N236)</f>
        <v/>
      </c>
      <c r="L236" s="5" t="str">
        <f>IF(ISNUMBER(F!O236)=FALSE,"--",IF(F!O236=0,"--",F!O236))</f>
        <v>--</v>
      </c>
      <c r="M236" s="5" t="str">
        <f>IF(L236="--","",F!P236)</f>
        <v/>
      </c>
      <c r="P236" s="4" t="str">
        <f>IFERROR(IF(AND(VLOOKUP(F!B236,E!$B$1:$AK$300,17,FALSE)&lt;&gt;1000000000,VLOOKUP(F!B236,E!$B$1:$AK$300,18,FALSE)&lt;&gt;1000000000),"toetsen",IF(AND(VLOOKUP(F!B236,E!$B$1:$AK$300,17,FALSE)=1000000000,VLOOKUP(F!B236,E!$B$1:$AK$300,18,FALSE)&lt;&gt;1000000000),"toetsen alleen sgw",IF(AND(VLOOKUP(F!B236,E!$B$1:$AK$300,17,FALSE)&lt;&gt;1000000000,VLOOKUP(F!B236,E!$B$1:$AK$300,18,FALSE)=1000000000),"toetsen alleen vw","niet toetsen"))),"")</f>
        <v>niet toetsen</v>
      </c>
      <c r="R236" s="4" t="str">
        <f>F!BJ236</f>
        <v/>
      </c>
      <c r="S236" s="4" t="str">
        <f>IF($P236="toetsen",toetsen(F!$B236,R236),IF($P236="toetsen alleen sgw",toetsen_alleen_SGW(F!$B236,R236),IF($P236="toetsen alleen vw",toetsen_alleen_vw(F!$B236,R236),"")))</f>
        <v/>
      </c>
      <c r="T236" s="4" t="str">
        <f>F!BM236</f>
        <v/>
      </c>
      <c r="U236" s="4" t="str">
        <f>IF($P236="toetsen",toetsen(F!$B236,T236),IF($P236="toetsen alleen sgw",toetsen_alleen_SGW(F!$B236,T236),IF($P236="toetsen alleen vw",toetsen_alleen_vw(F!$B236,T236),"")))</f>
        <v/>
      </c>
      <c r="V236" s="4" t="str">
        <f>F!BP236</f>
        <v/>
      </c>
      <c r="W236" s="4" t="str">
        <f>IF($P236="toetsen",toetsen(F!$B236,V236),IF($P236="toetsen alleen sgw",toetsen_alleen_SGW(F!$B236,V236),IF($P236="toetsen alleen vw",toetsen_alleen_vw(F!$B236,V236),"")))</f>
        <v/>
      </c>
      <c r="X236" s="4" t="str">
        <f>F!BS236</f>
        <v/>
      </c>
      <c r="Y236" s="4" t="str">
        <f>IF($P236="toetsen",toetsen(F!$B236,X236),IF($P236="toetsen alleen sgw",toetsen_alleen_SGW(F!$B236,X236),IF($P236="toetsen alleen vw",toetsen_alleen_vw(F!$B236,X236),"")))</f>
        <v/>
      </c>
      <c r="Z236" s="4" t="str">
        <f>F!BV236</f>
        <v/>
      </c>
      <c r="AA236" s="4" t="str">
        <f>IF($P236="toetsen",toetsen(F!$B236,Z236),IF($P236="toetsen alleen sgw",toetsen_alleen_SGW(F!$B236,Z236),IF($P236="toetsen alleen vw",toetsen_alleen_vw(F!$B236,Z236),"")))</f>
        <v/>
      </c>
      <c r="AB236" s="4" t="str">
        <f>F!BY236</f>
        <v/>
      </c>
      <c r="AC236" s="4" t="str">
        <f>IF($P236="toetsen",toetsen(F!$B236,AB236),IF($P236="toetsen alleen sgw",toetsen_alleen_SGW(F!$B236,AB236),IF($P236="toetsen alleen vw",toetsen_alleen_vw(F!$B236,AB236),"")))</f>
        <v/>
      </c>
      <c r="AD236" s="5"/>
      <c r="AE236" s="5" t="str">
        <f t="shared" si="90"/>
        <v>--</v>
      </c>
      <c r="AF236" s="5" t="str">
        <f t="shared" si="91"/>
        <v/>
      </c>
      <c r="AG236" s="5" t="str">
        <f t="shared" si="92"/>
        <v>--</v>
      </c>
      <c r="AH236" s="5" t="str">
        <f t="shared" si="93"/>
        <v/>
      </c>
      <c r="AI236" s="5" t="str">
        <f t="shared" si="94"/>
        <v>--</v>
      </c>
      <c r="AJ236" s="5" t="str">
        <f t="shared" si="95"/>
        <v/>
      </c>
      <c r="AK236" s="5" t="str">
        <f t="shared" si="96"/>
        <v>--</v>
      </c>
      <c r="AL236" s="5" t="str">
        <f t="shared" si="97"/>
        <v/>
      </c>
      <c r="AM236" s="5" t="str">
        <f t="shared" si="98"/>
        <v>--</v>
      </c>
      <c r="AN236" s="5" t="str">
        <f t="shared" si="99"/>
        <v/>
      </c>
      <c r="AO236" s="5" t="str">
        <f t="shared" si="100"/>
        <v>--</v>
      </c>
      <c r="AP236" s="5" t="str">
        <f t="shared" si="101"/>
        <v/>
      </c>
      <c r="AS236" s="5" t="str">
        <f t="shared" si="102"/>
        <v>--</v>
      </c>
      <c r="AT236" s="5" t="str">
        <f t="shared" si="103"/>
        <v/>
      </c>
      <c r="AU236" s="5" t="str">
        <f t="shared" si="104"/>
        <v/>
      </c>
      <c r="AV236" s="5" t="str">
        <f t="shared" si="105"/>
        <v>--</v>
      </c>
      <c r="AW236" s="5" t="str">
        <f t="shared" si="106"/>
        <v/>
      </c>
      <c r="AX236" s="5" t="str">
        <f t="shared" si="107"/>
        <v/>
      </c>
      <c r="AY236" s="5" t="str">
        <f t="shared" si="108"/>
        <v>--</v>
      </c>
      <c r="AZ236" s="5" t="str">
        <f t="shared" si="109"/>
        <v/>
      </c>
      <c r="BA236" s="5" t="str">
        <f t="shared" si="110"/>
        <v/>
      </c>
      <c r="BB236" s="5" t="str">
        <f t="shared" si="111"/>
        <v>--</v>
      </c>
      <c r="BC236" s="5" t="str">
        <f t="shared" si="112"/>
        <v/>
      </c>
      <c r="BD236" s="5" t="str">
        <f t="shared" si="113"/>
        <v/>
      </c>
      <c r="BE236" s="5" t="str">
        <f t="shared" si="114"/>
        <v>--</v>
      </c>
      <c r="BF236" s="5" t="str">
        <f t="shared" si="115"/>
        <v/>
      </c>
      <c r="BG236" s="5" t="str">
        <f t="shared" si="116"/>
        <v/>
      </c>
      <c r="BH236" s="5" t="str">
        <f t="shared" si="117"/>
        <v>--</v>
      </c>
      <c r="BI236" s="5" t="str">
        <f t="shared" si="118"/>
        <v/>
      </c>
      <c r="BJ236" s="5" t="str">
        <f t="shared" si="119"/>
        <v/>
      </c>
    </row>
    <row r="237" spans="1:62" x14ac:dyDescent="0.2">
      <c r="A237" s="4" t="str">
        <f>F!A237</f>
        <v>Dimethylftalaat</v>
      </c>
      <c r="B237" s="5" t="str">
        <f>IF(ISNUMBER(F!E237)=FALSE,"--",IF(F!E237=0,"--",F!E237))</f>
        <v>--</v>
      </c>
      <c r="C237" s="5" t="str">
        <f>IF(B237="--","",F!F237)</f>
        <v/>
      </c>
      <c r="D237" s="5" t="str">
        <f>IF(ISNUMBER(F!G237)=FALSE,"--",IF(F!G237=0,"--",F!G237))</f>
        <v>--</v>
      </c>
      <c r="E237" s="5" t="str">
        <f>IF(D237="--","",F!H237)</f>
        <v/>
      </c>
      <c r="F237" s="5" t="str">
        <f>IF(ISNUMBER(F!I237)=FALSE,"--",IF(F!I237=0,"--",F!I237))</f>
        <v>--</v>
      </c>
      <c r="G237" s="5" t="str">
        <f>IF(F237="--","",F!J237)</f>
        <v/>
      </c>
      <c r="H237" s="5" t="str">
        <f>IF(ISNUMBER(F!K237)=FALSE,"--",IF(F!K237=0,"--",F!K237))</f>
        <v>--</v>
      </c>
      <c r="I237" s="5" t="str">
        <f>IF(H237="--","",F!L237)</f>
        <v/>
      </c>
      <c r="J237" s="5" t="str">
        <f>IF(ISNUMBER(F!M237)=FALSE,"--",IF(F!M237=0,"--",F!M237))</f>
        <v>--</v>
      </c>
      <c r="K237" s="5" t="str">
        <f>IF(J237="--","",F!N237)</f>
        <v/>
      </c>
      <c r="L237" s="5" t="str">
        <f>IF(ISNUMBER(F!O237)=FALSE,"--",IF(F!O237=0,"--",F!O237))</f>
        <v>--</v>
      </c>
      <c r="M237" s="5" t="str">
        <f>IF(L237="--","",F!P237)</f>
        <v/>
      </c>
      <c r="P237" s="4" t="str">
        <f>IFERROR(IF(AND(VLOOKUP(F!B237,E!$B$1:$AK$300,17,FALSE)&lt;&gt;1000000000,VLOOKUP(F!B237,E!$B$1:$AK$300,18,FALSE)&lt;&gt;1000000000),"toetsen",IF(AND(VLOOKUP(F!B237,E!$B$1:$AK$300,17,FALSE)=1000000000,VLOOKUP(F!B237,E!$B$1:$AK$300,18,FALSE)&lt;&gt;1000000000),"toetsen alleen sgw",IF(AND(VLOOKUP(F!B237,E!$B$1:$AK$300,17,FALSE)&lt;&gt;1000000000,VLOOKUP(F!B237,E!$B$1:$AK$300,18,FALSE)=1000000000),"toetsen alleen vw","niet toetsen"))),"")</f>
        <v>niet toetsen</v>
      </c>
      <c r="R237" s="4" t="str">
        <f>F!BJ237</f>
        <v/>
      </c>
      <c r="S237" s="4" t="str">
        <f>IF($P237="toetsen",toetsen(F!$B237,R237),IF($P237="toetsen alleen sgw",toetsen_alleen_SGW(F!$B237,R237),IF($P237="toetsen alleen vw",toetsen_alleen_vw(F!$B237,R237),"")))</f>
        <v/>
      </c>
      <c r="T237" s="4" t="str">
        <f>F!BM237</f>
        <v/>
      </c>
      <c r="U237" s="4" t="str">
        <f>IF($P237="toetsen",toetsen(F!$B237,T237),IF($P237="toetsen alleen sgw",toetsen_alleen_SGW(F!$B237,T237),IF($P237="toetsen alleen vw",toetsen_alleen_vw(F!$B237,T237),"")))</f>
        <v/>
      </c>
      <c r="V237" s="4" t="str">
        <f>F!BP237</f>
        <v/>
      </c>
      <c r="W237" s="4" t="str">
        <f>IF($P237="toetsen",toetsen(F!$B237,V237),IF($P237="toetsen alleen sgw",toetsen_alleen_SGW(F!$B237,V237),IF($P237="toetsen alleen vw",toetsen_alleen_vw(F!$B237,V237),"")))</f>
        <v/>
      </c>
      <c r="X237" s="4" t="str">
        <f>F!BS237</f>
        <v/>
      </c>
      <c r="Y237" s="4" t="str">
        <f>IF($P237="toetsen",toetsen(F!$B237,X237),IF($P237="toetsen alleen sgw",toetsen_alleen_SGW(F!$B237,X237),IF($P237="toetsen alleen vw",toetsen_alleen_vw(F!$B237,X237),"")))</f>
        <v/>
      </c>
      <c r="Z237" s="4" t="str">
        <f>F!BV237</f>
        <v/>
      </c>
      <c r="AA237" s="4" t="str">
        <f>IF($P237="toetsen",toetsen(F!$B237,Z237),IF($P237="toetsen alleen sgw",toetsen_alleen_SGW(F!$B237,Z237),IF($P237="toetsen alleen vw",toetsen_alleen_vw(F!$B237,Z237),"")))</f>
        <v/>
      </c>
      <c r="AB237" s="4" t="str">
        <f>F!BY237</f>
        <v/>
      </c>
      <c r="AC237" s="4" t="str">
        <f>IF($P237="toetsen",toetsen(F!$B237,AB237),IF($P237="toetsen alleen sgw",toetsen_alleen_SGW(F!$B237,AB237),IF($P237="toetsen alleen vw",toetsen_alleen_vw(F!$B237,AB237),"")))</f>
        <v/>
      </c>
      <c r="AD237" s="5"/>
      <c r="AE237" s="5" t="str">
        <f t="shared" si="90"/>
        <v>--</v>
      </c>
      <c r="AF237" s="5" t="str">
        <f t="shared" si="91"/>
        <v/>
      </c>
      <c r="AG237" s="5" t="str">
        <f t="shared" si="92"/>
        <v>--</v>
      </c>
      <c r="AH237" s="5" t="str">
        <f t="shared" si="93"/>
        <v/>
      </c>
      <c r="AI237" s="5" t="str">
        <f t="shared" si="94"/>
        <v>--</v>
      </c>
      <c r="AJ237" s="5" t="str">
        <f t="shared" si="95"/>
        <v/>
      </c>
      <c r="AK237" s="5" t="str">
        <f t="shared" si="96"/>
        <v>--</v>
      </c>
      <c r="AL237" s="5" t="str">
        <f t="shared" si="97"/>
        <v/>
      </c>
      <c r="AM237" s="5" t="str">
        <f t="shared" si="98"/>
        <v>--</v>
      </c>
      <c r="AN237" s="5" t="str">
        <f t="shared" si="99"/>
        <v/>
      </c>
      <c r="AO237" s="5" t="str">
        <f t="shared" si="100"/>
        <v>--</v>
      </c>
      <c r="AP237" s="5" t="str">
        <f t="shared" si="101"/>
        <v/>
      </c>
      <c r="AS237" s="5" t="str">
        <f t="shared" si="102"/>
        <v>--</v>
      </c>
      <c r="AT237" s="5" t="str">
        <f t="shared" si="103"/>
        <v/>
      </c>
      <c r="AU237" s="5" t="str">
        <f t="shared" si="104"/>
        <v/>
      </c>
      <c r="AV237" s="5" t="str">
        <f t="shared" si="105"/>
        <v>--</v>
      </c>
      <c r="AW237" s="5" t="str">
        <f t="shared" si="106"/>
        <v/>
      </c>
      <c r="AX237" s="5" t="str">
        <f t="shared" si="107"/>
        <v/>
      </c>
      <c r="AY237" s="5" t="str">
        <f t="shared" si="108"/>
        <v>--</v>
      </c>
      <c r="AZ237" s="5" t="str">
        <f t="shared" si="109"/>
        <v/>
      </c>
      <c r="BA237" s="5" t="str">
        <f t="shared" si="110"/>
        <v/>
      </c>
      <c r="BB237" s="5" t="str">
        <f t="shared" si="111"/>
        <v>--</v>
      </c>
      <c r="BC237" s="5" t="str">
        <f t="shared" si="112"/>
        <v/>
      </c>
      <c r="BD237" s="5" t="str">
        <f t="shared" si="113"/>
        <v/>
      </c>
      <c r="BE237" s="5" t="str">
        <f t="shared" si="114"/>
        <v>--</v>
      </c>
      <c r="BF237" s="5" t="str">
        <f t="shared" si="115"/>
        <v/>
      </c>
      <c r="BG237" s="5" t="str">
        <f t="shared" si="116"/>
        <v/>
      </c>
      <c r="BH237" s="5" t="str">
        <f t="shared" si="117"/>
        <v>--</v>
      </c>
      <c r="BI237" s="5" t="str">
        <f t="shared" si="118"/>
        <v/>
      </c>
      <c r="BJ237" s="5" t="str">
        <f t="shared" si="119"/>
        <v/>
      </c>
    </row>
    <row r="238" spans="1:62" x14ac:dyDescent="0.2">
      <c r="A238" s="4" t="str">
        <f>F!A238</f>
        <v>Di-isobutylftalaat</v>
      </c>
      <c r="B238" s="5" t="str">
        <f>IF(ISNUMBER(F!E238)=FALSE,"--",IF(F!E238=0,"--",F!E238))</f>
        <v>--</v>
      </c>
      <c r="C238" s="5" t="str">
        <f>IF(B238="--","",F!F238)</f>
        <v/>
      </c>
      <c r="D238" s="5" t="str">
        <f>IF(ISNUMBER(F!G238)=FALSE,"--",IF(F!G238=0,"--",F!G238))</f>
        <v>--</v>
      </c>
      <c r="E238" s="5" t="str">
        <f>IF(D238="--","",F!H238)</f>
        <v/>
      </c>
      <c r="F238" s="5" t="str">
        <f>IF(ISNUMBER(F!I238)=FALSE,"--",IF(F!I238=0,"--",F!I238))</f>
        <v>--</v>
      </c>
      <c r="G238" s="5" t="str">
        <f>IF(F238="--","",F!J238)</f>
        <v/>
      </c>
      <c r="H238" s="5" t="str">
        <f>IF(ISNUMBER(F!K238)=FALSE,"--",IF(F!K238=0,"--",F!K238))</f>
        <v>--</v>
      </c>
      <c r="I238" s="5" t="str">
        <f>IF(H238="--","",F!L238)</f>
        <v/>
      </c>
      <c r="J238" s="5" t="str">
        <f>IF(ISNUMBER(F!M238)=FALSE,"--",IF(F!M238=0,"--",F!M238))</f>
        <v>--</v>
      </c>
      <c r="K238" s="5" t="str">
        <f>IF(J238="--","",F!N238)</f>
        <v/>
      </c>
      <c r="L238" s="5" t="str">
        <f>IF(ISNUMBER(F!O238)=FALSE,"--",IF(F!O238=0,"--",F!O238))</f>
        <v>--</v>
      </c>
      <c r="M238" s="5" t="str">
        <f>IF(L238="--","",F!P238)</f>
        <v/>
      </c>
      <c r="P238" s="4" t="str">
        <f>IFERROR(IF(AND(VLOOKUP(F!B238,E!$B$1:$AK$300,17,FALSE)&lt;&gt;1000000000,VLOOKUP(F!B238,E!$B$1:$AK$300,18,FALSE)&lt;&gt;1000000000),"toetsen",IF(AND(VLOOKUP(F!B238,E!$B$1:$AK$300,17,FALSE)=1000000000,VLOOKUP(F!B238,E!$B$1:$AK$300,18,FALSE)&lt;&gt;1000000000),"toetsen alleen sgw",IF(AND(VLOOKUP(F!B238,E!$B$1:$AK$300,17,FALSE)&lt;&gt;1000000000,VLOOKUP(F!B238,E!$B$1:$AK$300,18,FALSE)=1000000000),"toetsen alleen vw","niet toetsen"))),"")</f>
        <v>niet toetsen</v>
      </c>
      <c r="R238" s="4" t="str">
        <f>F!BJ238</f>
        <v/>
      </c>
      <c r="S238" s="4" t="str">
        <f>IF($P238="toetsen",toetsen(F!$B238,R238),IF($P238="toetsen alleen sgw",toetsen_alleen_SGW(F!$B238,R238),IF($P238="toetsen alleen vw",toetsen_alleen_vw(F!$B238,R238),"")))</f>
        <v/>
      </c>
      <c r="T238" s="4" t="str">
        <f>F!BM238</f>
        <v/>
      </c>
      <c r="U238" s="4" t="str">
        <f>IF($P238="toetsen",toetsen(F!$B238,T238),IF($P238="toetsen alleen sgw",toetsen_alleen_SGW(F!$B238,T238),IF($P238="toetsen alleen vw",toetsen_alleen_vw(F!$B238,T238),"")))</f>
        <v/>
      </c>
      <c r="V238" s="4" t="str">
        <f>F!BP238</f>
        <v/>
      </c>
      <c r="W238" s="4" t="str">
        <f>IF($P238="toetsen",toetsen(F!$B238,V238),IF($P238="toetsen alleen sgw",toetsen_alleen_SGW(F!$B238,V238),IF($P238="toetsen alleen vw",toetsen_alleen_vw(F!$B238,V238),"")))</f>
        <v/>
      </c>
      <c r="X238" s="4" t="str">
        <f>F!BS238</f>
        <v/>
      </c>
      <c r="Y238" s="4" t="str">
        <f>IF($P238="toetsen",toetsen(F!$B238,X238),IF($P238="toetsen alleen sgw",toetsen_alleen_SGW(F!$B238,X238),IF($P238="toetsen alleen vw",toetsen_alleen_vw(F!$B238,X238),"")))</f>
        <v/>
      </c>
      <c r="Z238" s="4" t="str">
        <f>F!BV238</f>
        <v/>
      </c>
      <c r="AA238" s="4" t="str">
        <f>IF($P238="toetsen",toetsen(F!$B238,Z238),IF($P238="toetsen alleen sgw",toetsen_alleen_SGW(F!$B238,Z238),IF($P238="toetsen alleen vw",toetsen_alleen_vw(F!$B238,Z238),"")))</f>
        <v/>
      </c>
      <c r="AB238" s="4" t="str">
        <f>F!BY238</f>
        <v/>
      </c>
      <c r="AC238" s="4" t="str">
        <f>IF($P238="toetsen",toetsen(F!$B238,AB238),IF($P238="toetsen alleen sgw",toetsen_alleen_SGW(F!$B238,AB238),IF($P238="toetsen alleen vw",toetsen_alleen_vw(F!$B238,AB238),"")))</f>
        <v/>
      </c>
      <c r="AD238" s="5"/>
      <c r="AE238" s="5" t="str">
        <f t="shared" si="90"/>
        <v>--</v>
      </c>
      <c r="AF238" s="5" t="str">
        <f t="shared" si="91"/>
        <v/>
      </c>
      <c r="AG238" s="5" t="str">
        <f t="shared" si="92"/>
        <v>--</v>
      </c>
      <c r="AH238" s="5" t="str">
        <f t="shared" si="93"/>
        <v/>
      </c>
      <c r="AI238" s="5" t="str">
        <f t="shared" si="94"/>
        <v>--</v>
      </c>
      <c r="AJ238" s="5" t="str">
        <f t="shared" si="95"/>
        <v/>
      </c>
      <c r="AK238" s="5" t="str">
        <f t="shared" si="96"/>
        <v>--</v>
      </c>
      <c r="AL238" s="5" t="str">
        <f t="shared" si="97"/>
        <v/>
      </c>
      <c r="AM238" s="5" t="str">
        <f t="shared" si="98"/>
        <v>--</v>
      </c>
      <c r="AN238" s="5" t="str">
        <f t="shared" si="99"/>
        <v/>
      </c>
      <c r="AO238" s="5" t="str">
        <f t="shared" si="100"/>
        <v>--</v>
      </c>
      <c r="AP238" s="5" t="str">
        <f t="shared" si="101"/>
        <v/>
      </c>
      <c r="AS238" s="5" t="str">
        <f t="shared" si="102"/>
        <v>--</v>
      </c>
      <c r="AT238" s="5" t="str">
        <f t="shared" si="103"/>
        <v/>
      </c>
      <c r="AU238" s="5" t="str">
        <f t="shared" si="104"/>
        <v/>
      </c>
      <c r="AV238" s="5" t="str">
        <f t="shared" si="105"/>
        <v>--</v>
      </c>
      <c r="AW238" s="5" t="str">
        <f t="shared" si="106"/>
        <v/>
      </c>
      <c r="AX238" s="5" t="str">
        <f t="shared" si="107"/>
        <v/>
      </c>
      <c r="AY238" s="5" t="str">
        <f t="shared" si="108"/>
        <v>--</v>
      </c>
      <c r="AZ238" s="5" t="str">
        <f t="shared" si="109"/>
        <v/>
      </c>
      <c r="BA238" s="5" t="str">
        <f t="shared" si="110"/>
        <v/>
      </c>
      <c r="BB238" s="5" t="str">
        <f t="shared" si="111"/>
        <v>--</v>
      </c>
      <c r="BC238" s="5" t="str">
        <f t="shared" si="112"/>
        <v/>
      </c>
      <c r="BD238" s="5" t="str">
        <f t="shared" si="113"/>
        <v/>
      </c>
      <c r="BE238" s="5" t="str">
        <f t="shared" si="114"/>
        <v>--</v>
      </c>
      <c r="BF238" s="5" t="str">
        <f t="shared" si="115"/>
        <v/>
      </c>
      <c r="BG238" s="5" t="str">
        <f t="shared" si="116"/>
        <v/>
      </c>
      <c r="BH238" s="5" t="str">
        <f t="shared" si="117"/>
        <v>--</v>
      </c>
      <c r="BI238" s="5" t="str">
        <f t="shared" si="118"/>
        <v/>
      </c>
      <c r="BJ238" s="5" t="str">
        <f t="shared" si="119"/>
        <v/>
      </c>
    </row>
    <row r="239" spans="1:62" x14ac:dyDescent="0.2">
      <c r="A239" s="4" t="str">
        <f>F!A239</f>
        <v>Di-n-butylftalaat</v>
      </c>
      <c r="B239" s="5" t="str">
        <f>IF(ISNUMBER(F!E239)=FALSE,"--",IF(F!E239=0,"--",F!E239))</f>
        <v>--</v>
      </c>
      <c r="C239" s="5" t="str">
        <f>IF(B239="--","",F!F239)</f>
        <v/>
      </c>
      <c r="D239" s="5" t="str">
        <f>IF(ISNUMBER(F!G239)=FALSE,"--",IF(F!G239=0,"--",F!G239))</f>
        <v>--</v>
      </c>
      <c r="E239" s="5" t="str">
        <f>IF(D239="--","",F!H239)</f>
        <v/>
      </c>
      <c r="F239" s="5" t="str">
        <f>IF(ISNUMBER(F!I239)=FALSE,"--",IF(F!I239=0,"--",F!I239))</f>
        <v>--</v>
      </c>
      <c r="G239" s="5" t="str">
        <f>IF(F239="--","",F!J239)</f>
        <v/>
      </c>
      <c r="H239" s="5" t="str">
        <f>IF(ISNUMBER(F!K239)=FALSE,"--",IF(F!K239=0,"--",F!K239))</f>
        <v>--</v>
      </c>
      <c r="I239" s="5" t="str">
        <f>IF(H239="--","",F!L239)</f>
        <v/>
      </c>
      <c r="J239" s="5" t="str">
        <f>IF(ISNUMBER(F!M239)=FALSE,"--",IF(F!M239=0,"--",F!M239))</f>
        <v>--</v>
      </c>
      <c r="K239" s="5" t="str">
        <f>IF(J239="--","",F!N239)</f>
        <v/>
      </c>
      <c r="L239" s="5" t="str">
        <f>IF(ISNUMBER(F!O239)=FALSE,"--",IF(F!O239=0,"--",F!O239))</f>
        <v>--</v>
      </c>
      <c r="M239" s="5" t="str">
        <f>IF(L239="--","",F!P239)</f>
        <v/>
      </c>
      <c r="P239" s="4" t="str">
        <f>IFERROR(IF(AND(VLOOKUP(F!B239,E!$B$1:$AK$300,17,FALSE)&lt;&gt;1000000000,VLOOKUP(F!B239,E!$B$1:$AK$300,18,FALSE)&lt;&gt;1000000000),"toetsen",IF(AND(VLOOKUP(F!B239,E!$B$1:$AK$300,17,FALSE)=1000000000,VLOOKUP(F!B239,E!$B$1:$AK$300,18,FALSE)&lt;&gt;1000000000),"toetsen alleen sgw",IF(AND(VLOOKUP(F!B239,E!$B$1:$AK$300,17,FALSE)&lt;&gt;1000000000,VLOOKUP(F!B239,E!$B$1:$AK$300,18,FALSE)=1000000000),"toetsen alleen vw","niet toetsen"))),"")</f>
        <v>niet toetsen</v>
      </c>
      <c r="R239" s="4" t="str">
        <f>F!BJ239</f>
        <v/>
      </c>
      <c r="S239" s="4" t="str">
        <f>IF($P239="toetsen",toetsen(F!$B239,R239),IF($P239="toetsen alleen sgw",toetsen_alleen_SGW(F!$B239,R239),IF($P239="toetsen alleen vw",toetsen_alleen_vw(F!$B239,R239),"")))</f>
        <v/>
      </c>
      <c r="T239" s="4" t="str">
        <f>F!BM239</f>
        <v/>
      </c>
      <c r="U239" s="4" t="str">
        <f>IF($P239="toetsen",toetsen(F!$B239,T239),IF($P239="toetsen alleen sgw",toetsen_alleen_SGW(F!$B239,T239),IF($P239="toetsen alleen vw",toetsen_alleen_vw(F!$B239,T239),"")))</f>
        <v/>
      </c>
      <c r="V239" s="4" t="str">
        <f>F!BP239</f>
        <v/>
      </c>
      <c r="W239" s="4" t="str">
        <f>IF($P239="toetsen",toetsen(F!$B239,V239),IF($P239="toetsen alleen sgw",toetsen_alleen_SGW(F!$B239,V239),IF($P239="toetsen alleen vw",toetsen_alleen_vw(F!$B239,V239),"")))</f>
        <v/>
      </c>
      <c r="X239" s="4" t="str">
        <f>F!BS239</f>
        <v/>
      </c>
      <c r="Y239" s="4" t="str">
        <f>IF($P239="toetsen",toetsen(F!$B239,X239),IF($P239="toetsen alleen sgw",toetsen_alleen_SGW(F!$B239,X239),IF($P239="toetsen alleen vw",toetsen_alleen_vw(F!$B239,X239),"")))</f>
        <v/>
      </c>
      <c r="Z239" s="4" t="str">
        <f>F!BV239</f>
        <v/>
      </c>
      <c r="AA239" s="4" t="str">
        <f>IF($P239="toetsen",toetsen(F!$B239,Z239),IF($P239="toetsen alleen sgw",toetsen_alleen_SGW(F!$B239,Z239),IF($P239="toetsen alleen vw",toetsen_alleen_vw(F!$B239,Z239),"")))</f>
        <v/>
      </c>
      <c r="AB239" s="4" t="str">
        <f>F!BY239</f>
        <v/>
      </c>
      <c r="AC239" s="4" t="str">
        <f>IF($P239="toetsen",toetsen(F!$B239,AB239),IF($P239="toetsen alleen sgw",toetsen_alleen_SGW(F!$B239,AB239),IF($P239="toetsen alleen vw",toetsen_alleen_vw(F!$B239,AB239),"")))</f>
        <v/>
      </c>
      <c r="AD239" s="5"/>
      <c r="AE239" s="5" t="str">
        <f t="shared" si="90"/>
        <v>--</v>
      </c>
      <c r="AF239" s="5" t="str">
        <f t="shared" si="91"/>
        <v/>
      </c>
      <c r="AG239" s="5" t="str">
        <f t="shared" si="92"/>
        <v>--</v>
      </c>
      <c r="AH239" s="5" t="str">
        <f t="shared" si="93"/>
        <v/>
      </c>
      <c r="AI239" s="5" t="str">
        <f t="shared" si="94"/>
        <v>--</v>
      </c>
      <c r="AJ239" s="5" t="str">
        <f t="shared" si="95"/>
        <v/>
      </c>
      <c r="AK239" s="5" t="str">
        <f t="shared" si="96"/>
        <v>--</v>
      </c>
      <c r="AL239" s="5" t="str">
        <f t="shared" si="97"/>
        <v/>
      </c>
      <c r="AM239" s="5" t="str">
        <f t="shared" si="98"/>
        <v>--</v>
      </c>
      <c r="AN239" s="5" t="str">
        <f t="shared" si="99"/>
        <v/>
      </c>
      <c r="AO239" s="5" t="str">
        <f t="shared" si="100"/>
        <v>--</v>
      </c>
      <c r="AP239" s="5" t="str">
        <f t="shared" si="101"/>
        <v/>
      </c>
      <c r="AS239" s="5" t="str">
        <f t="shared" si="102"/>
        <v>--</v>
      </c>
      <c r="AT239" s="5" t="str">
        <f t="shared" si="103"/>
        <v/>
      </c>
      <c r="AU239" s="5" t="str">
        <f t="shared" si="104"/>
        <v/>
      </c>
      <c r="AV239" s="5" t="str">
        <f t="shared" si="105"/>
        <v>--</v>
      </c>
      <c r="AW239" s="5" t="str">
        <f t="shared" si="106"/>
        <v/>
      </c>
      <c r="AX239" s="5" t="str">
        <f t="shared" si="107"/>
        <v/>
      </c>
      <c r="AY239" s="5" t="str">
        <f t="shared" si="108"/>
        <v>--</v>
      </c>
      <c r="AZ239" s="5" t="str">
        <f t="shared" si="109"/>
        <v/>
      </c>
      <c r="BA239" s="5" t="str">
        <f t="shared" si="110"/>
        <v/>
      </c>
      <c r="BB239" s="5" t="str">
        <f t="shared" si="111"/>
        <v>--</v>
      </c>
      <c r="BC239" s="5" t="str">
        <f t="shared" si="112"/>
        <v/>
      </c>
      <c r="BD239" s="5" t="str">
        <f t="shared" si="113"/>
        <v/>
      </c>
      <c r="BE239" s="5" t="str">
        <f t="shared" si="114"/>
        <v>--</v>
      </c>
      <c r="BF239" s="5" t="str">
        <f t="shared" si="115"/>
        <v/>
      </c>
      <c r="BG239" s="5" t="str">
        <f t="shared" si="116"/>
        <v/>
      </c>
      <c r="BH239" s="5" t="str">
        <f t="shared" si="117"/>
        <v>--</v>
      </c>
      <c r="BI239" s="5" t="str">
        <f t="shared" si="118"/>
        <v/>
      </c>
      <c r="BJ239" s="5" t="str">
        <f t="shared" si="119"/>
        <v/>
      </c>
    </row>
    <row r="240" spans="1:62" x14ac:dyDescent="0.2">
      <c r="A240" s="4" t="str">
        <f>F!A240</f>
        <v>Di-n-octylftalaat</v>
      </c>
      <c r="B240" s="5" t="str">
        <f>IF(ISNUMBER(F!E240)=FALSE,"--",IF(F!E240=0,"--",F!E240))</f>
        <v>--</v>
      </c>
      <c r="C240" s="5" t="str">
        <f>IF(B240="--","",F!F240)</f>
        <v/>
      </c>
      <c r="D240" s="5" t="str">
        <f>IF(ISNUMBER(F!G240)=FALSE,"--",IF(F!G240=0,"--",F!G240))</f>
        <v>--</v>
      </c>
      <c r="E240" s="5" t="str">
        <f>IF(D240="--","",F!H240)</f>
        <v/>
      </c>
      <c r="F240" s="5" t="str">
        <f>IF(ISNUMBER(F!I240)=FALSE,"--",IF(F!I240=0,"--",F!I240))</f>
        <v>--</v>
      </c>
      <c r="G240" s="5" t="str">
        <f>IF(F240="--","",F!J240)</f>
        <v/>
      </c>
      <c r="H240" s="5" t="str">
        <f>IF(ISNUMBER(F!K240)=FALSE,"--",IF(F!K240=0,"--",F!K240))</f>
        <v>--</v>
      </c>
      <c r="I240" s="5" t="str">
        <f>IF(H240="--","",F!L240)</f>
        <v/>
      </c>
      <c r="J240" s="5" t="str">
        <f>IF(ISNUMBER(F!M240)=FALSE,"--",IF(F!M240=0,"--",F!M240))</f>
        <v>--</v>
      </c>
      <c r="K240" s="5" t="str">
        <f>IF(J240="--","",F!N240)</f>
        <v/>
      </c>
      <c r="L240" s="5" t="str">
        <f>IF(ISNUMBER(F!O240)=FALSE,"--",IF(F!O240=0,"--",F!O240))</f>
        <v>--</v>
      </c>
      <c r="M240" s="5" t="str">
        <f>IF(L240="--","",F!P240)</f>
        <v/>
      </c>
      <c r="P240" s="4" t="str">
        <f>IFERROR(IF(AND(VLOOKUP(F!B240,E!$B$1:$AK$300,17,FALSE)&lt;&gt;1000000000,VLOOKUP(F!B240,E!$B$1:$AK$300,18,FALSE)&lt;&gt;1000000000),"toetsen",IF(AND(VLOOKUP(F!B240,E!$B$1:$AK$300,17,FALSE)=1000000000,VLOOKUP(F!B240,E!$B$1:$AK$300,18,FALSE)&lt;&gt;1000000000),"toetsen alleen sgw",IF(AND(VLOOKUP(F!B240,E!$B$1:$AK$300,17,FALSE)&lt;&gt;1000000000,VLOOKUP(F!B240,E!$B$1:$AK$300,18,FALSE)=1000000000),"toetsen alleen vw","niet toetsen"))),"")</f>
        <v/>
      </c>
      <c r="R240" s="4" t="str">
        <f>F!BJ240</f>
        <v/>
      </c>
      <c r="S240" s="4" t="str">
        <f>IF($P240="toetsen",toetsen(F!$B240,R240),IF($P240="toetsen alleen sgw",toetsen_alleen_SGW(F!$B240,R240),IF($P240="toetsen alleen vw",toetsen_alleen_vw(F!$B240,R240),"")))</f>
        <v/>
      </c>
      <c r="T240" s="4" t="str">
        <f>F!BM240</f>
        <v/>
      </c>
      <c r="U240" s="4" t="str">
        <f>IF($P240="toetsen",toetsen(F!$B240,T240),IF($P240="toetsen alleen sgw",toetsen_alleen_SGW(F!$B240,T240),IF($P240="toetsen alleen vw",toetsen_alleen_vw(F!$B240,T240),"")))</f>
        <v/>
      </c>
      <c r="V240" s="4" t="str">
        <f>F!BP240</f>
        <v/>
      </c>
      <c r="W240" s="4" t="str">
        <f>IF($P240="toetsen",toetsen(F!$B240,V240),IF($P240="toetsen alleen sgw",toetsen_alleen_SGW(F!$B240,V240),IF($P240="toetsen alleen vw",toetsen_alleen_vw(F!$B240,V240),"")))</f>
        <v/>
      </c>
      <c r="X240" s="4" t="str">
        <f>F!BS240</f>
        <v/>
      </c>
      <c r="Y240" s="4" t="str">
        <f>IF($P240="toetsen",toetsen(F!$B240,X240),IF($P240="toetsen alleen sgw",toetsen_alleen_SGW(F!$B240,X240),IF($P240="toetsen alleen vw",toetsen_alleen_vw(F!$B240,X240),"")))</f>
        <v/>
      </c>
      <c r="Z240" s="4" t="str">
        <f>F!BV240</f>
        <v/>
      </c>
      <c r="AA240" s="4" t="str">
        <f>IF($P240="toetsen",toetsen(F!$B240,Z240),IF($P240="toetsen alleen sgw",toetsen_alleen_SGW(F!$B240,Z240),IF($P240="toetsen alleen vw",toetsen_alleen_vw(F!$B240,Z240),"")))</f>
        <v/>
      </c>
      <c r="AB240" s="4" t="str">
        <f>F!BY240</f>
        <v/>
      </c>
      <c r="AC240" s="4" t="str">
        <f>IF($P240="toetsen",toetsen(F!$B240,AB240),IF($P240="toetsen alleen sgw",toetsen_alleen_SGW(F!$B240,AB240),IF($P240="toetsen alleen vw",toetsen_alleen_vw(F!$B240,AB240),"")))</f>
        <v/>
      </c>
      <c r="AD240" s="5"/>
      <c r="AE240" s="5" t="str">
        <f t="shared" si="90"/>
        <v>--</v>
      </c>
      <c r="AF240" s="5" t="str">
        <f t="shared" si="91"/>
        <v/>
      </c>
      <c r="AG240" s="5" t="str">
        <f t="shared" si="92"/>
        <v>--</v>
      </c>
      <c r="AH240" s="5" t="str">
        <f t="shared" si="93"/>
        <v/>
      </c>
      <c r="AI240" s="5" t="str">
        <f t="shared" si="94"/>
        <v>--</v>
      </c>
      <c r="AJ240" s="5" t="str">
        <f t="shared" si="95"/>
        <v/>
      </c>
      <c r="AK240" s="5" t="str">
        <f t="shared" si="96"/>
        <v>--</v>
      </c>
      <c r="AL240" s="5" t="str">
        <f t="shared" si="97"/>
        <v/>
      </c>
      <c r="AM240" s="5" t="str">
        <f t="shared" si="98"/>
        <v>--</v>
      </c>
      <c r="AN240" s="5" t="str">
        <f t="shared" si="99"/>
        <v/>
      </c>
      <c r="AO240" s="5" t="str">
        <f t="shared" si="100"/>
        <v>--</v>
      </c>
      <c r="AP240" s="5" t="str">
        <f t="shared" si="101"/>
        <v/>
      </c>
      <c r="AS240" s="5" t="str">
        <f t="shared" si="102"/>
        <v>--</v>
      </c>
      <c r="AT240" s="5" t="str">
        <f t="shared" si="103"/>
        <v/>
      </c>
      <c r="AU240" s="5" t="str">
        <f t="shared" si="104"/>
        <v/>
      </c>
      <c r="AV240" s="5" t="str">
        <f t="shared" si="105"/>
        <v>--</v>
      </c>
      <c r="AW240" s="5" t="str">
        <f t="shared" si="106"/>
        <v/>
      </c>
      <c r="AX240" s="5" t="str">
        <f t="shared" si="107"/>
        <v/>
      </c>
      <c r="AY240" s="5" t="str">
        <f t="shared" si="108"/>
        <v>--</v>
      </c>
      <c r="AZ240" s="5" t="str">
        <f t="shared" si="109"/>
        <v/>
      </c>
      <c r="BA240" s="5" t="str">
        <f t="shared" si="110"/>
        <v/>
      </c>
      <c r="BB240" s="5" t="str">
        <f t="shared" si="111"/>
        <v>--</v>
      </c>
      <c r="BC240" s="5" t="str">
        <f t="shared" si="112"/>
        <v/>
      </c>
      <c r="BD240" s="5" t="str">
        <f t="shared" si="113"/>
        <v/>
      </c>
      <c r="BE240" s="5" t="str">
        <f t="shared" si="114"/>
        <v>--</v>
      </c>
      <c r="BF240" s="5" t="str">
        <f t="shared" si="115"/>
        <v/>
      </c>
      <c r="BG240" s="5" t="str">
        <f t="shared" si="116"/>
        <v/>
      </c>
      <c r="BH240" s="5" t="str">
        <f t="shared" si="117"/>
        <v>--</v>
      </c>
      <c r="BI240" s="5" t="str">
        <f t="shared" si="118"/>
        <v/>
      </c>
      <c r="BJ240" s="5" t="str">
        <f t="shared" si="119"/>
        <v/>
      </c>
    </row>
    <row r="241" spans="1:62" x14ac:dyDescent="0.2">
      <c r="A241" s="4" t="str">
        <f>F!A241</f>
        <v>Ftalaten (som)</v>
      </c>
      <c r="B241" s="5" t="str">
        <f>IF(ISNUMBER(F!E241)=FALSE,"--",IF(F!E241=0,"--",F!E241))</f>
        <v>--</v>
      </c>
      <c r="C241" s="5" t="str">
        <f>IF(B241="--","",F!F241)</f>
        <v/>
      </c>
      <c r="D241" s="5" t="str">
        <f>IF(ISNUMBER(F!G241)=FALSE,"--",IF(F!G241=0,"--",F!G241))</f>
        <v>--</v>
      </c>
      <c r="E241" s="5" t="str">
        <f>IF(D241="--","",F!H241)</f>
        <v/>
      </c>
      <c r="F241" s="5" t="str">
        <f>IF(ISNUMBER(F!I241)=FALSE,"--",IF(F!I241=0,"--",F!I241))</f>
        <v>--</v>
      </c>
      <c r="G241" s="5" t="str">
        <f>IF(F241="--","",F!J241)</f>
        <v/>
      </c>
      <c r="H241" s="5" t="str">
        <f>IF(ISNUMBER(F!K241)=FALSE,"--",IF(F!K241=0,"--",F!K241))</f>
        <v>--</v>
      </c>
      <c r="I241" s="5" t="str">
        <f>IF(H241="--","",F!L241)</f>
        <v/>
      </c>
      <c r="J241" s="5" t="str">
        <f>IF(ISNUMBER(F!M241)=FALSE,"--",IF(F!M241=0,"--",F!M241))</f>
        <v>--</v>
      </c>
      <c r="K241" s="5" t="str">
        <f>IF(J241="--","",F!N241)</f>
        <v/>
      </c>
      <c r="L241" s="5" t="str">
        <f>IF(ISNUMBER(F!O241)=FALSE,"--",IF(F!O241=0,"--",F!O241))</f>
        <v>--</v>
      </c>
      <c r="M241" s="5" t="str">
        <f>IF(L241="--","",F!P241)</f>
        <v/>
      </c>
      <c r="P241" s="4" t="str">
        <f>IFERROR(IF(AND(VLOOKUP(F!B241,E!$B$1:$AK$300,17,FALSE)&lt;&gt;1000000000,VLOOKUP(F!B241,E!$B$1:$AK$300,18,FALSE)&lt;&gt;1000000000),"toetsen",IF(AND(VLOOKUP(F!B241,E!$B$1:$AK$300,17,FALSE)=1000000000,VLOOKUP(F!B241,E!$B$1:$AK$300,18,FALSE)&lt;&gt;1000000000),"toetsen alleen sgw",IF(AND(VLOOKUP(F!B241,E!$B$1:$AK$300,17,FALSE)&lt;&gt;1000000000,VLOOKUP(F!B241,E!$B$1:$AK$300,18,FALSE)=1000000000),"toetsen alleen vw","niet toetsen"))),"")</f>
        <v>toetsen alleen sgw</v>
      </c>
      <c r="R241" s="4" t="str">
        <f>F!BJ241</f>
        <v/>
      </c>
      <c r="S241" s="4" t="str">
        <f>IF($P241="toetsen",toetsen(F!$B241,R241),IF($P241="toetsen alleen sgw",toetsen_alleen_SGW(F!$B241,R241),IF($P241="toetsen alleen vw",toetsen_alleen_vw(F!$B241,R241),"")))</f>
        <v/>
      </c>
      <c r="T241" s="4" t="str">
        <f>F!BM241</f>
        <v/>
      </c>
      <c r="U241" s="4" t="str">
        <f>IF($P241="toetsen",toetsen(F!$B241,T241),IF($P241="toetsen alleen sgw",toetsen_alleen_SGW(F!$B241,T241),IF($P241="toetsen alleen vw",toetsen_alleen_vw(F!$B241,T241),"")))</f>
        <v/>
      </c>
      <c r="V241" s="4" t="str">
        <f>F!BP241</f>
        <v/>
      </c>
      <c r="W241" s="4" t="str">
        <f>IF($P241="toetsen",toetsen(F!$B241,V241),IF($P241="toetsen alleen sgw",toetsen_alleen_SGW(F!$B241,V241),IF($P241="toetsen alleen vw",toetsen_alleen_vw(F!$B241,V241),"")))</f>
        <v/>
      </c>
      <c r="X241" s="4" t="str">
        <f>F!BS241</f>
        <v/>
      </c>
      <c r="Y241" s="4" t="str">
        <f>IF($P241="toetsen",toetsen(F!$B241,X241),IF($P241="toetsen alleen sgw",toetsen_alleen_SGW(F!$B241,X241),IF($P241="toetsen alleen vw",toetsen_alleen_vw(F!$B241,X241),"")))</f>
        <v/>
      </c>
      <c r="Z241" s="4" t="str">
        <f>F!BV241</f>
        <v/>
      </c>
      <c r="AA241" s="4" t="str">
        <f>IF($P241="toetsen",toetsen(F!$B241,Z241),IF($P241="toetsen alleen sgw",toetsen_alleen_SGW(F!$B241,Z241),IF($P241="toetsen alleen vw",toetsen_alleen_vw(F!$B241,Z241),"")))</f>
        <v/>
      </c>
      <c r="AB241" s="4" t="str">
        <f>F!BY241</f>
        <v/>
      </c>
      <c r="AC241" s="4" t="str">
        <f>IF($P241="toetsen",toetsen(F!$B241,AB241),IF($P241="toetsen alleen sgw",toetsen_alleen_SGW(F!$B241,AB241),IF($P241="toetsen alleen vw",toetsen_alleen_vw(F!$B241,AB241),"")))</f>
        <v/>
      </c>
      <c r="AD241" s="5"/>
      <c r="AE241" s="5" t="str">
        <f t="shared" si="90"/>
        <v>--</v>
      </c>
      <c r="AF241" s="5" t="str">
        <f t="shared" si="91"/>
        <v/>
      </c>
      <c r="AG241" s="5" t="str">
        <f t="shared" si="92"/>
        <v>--</v>
      </c>
      <c r="AH241" s="5" t="str">
        <f t="shared" si="93"/>
        <v/>
      </c>
      <c r="AI241" s="5" t="str">
        <f t="shared" si="94"/>
        <v>--</v>
      </c>
      <c r="AJ241" s="5" t="str">
        <f t="shared" si="95"/>
        <v/>
      </c>
      <c r="AK241" s="5" t="str">
        <f t="shared" si="96"/>
        <v>--</v>
      </c>
      <c r="AL241" s="5" t="str">
        <f t="shared" si="97"/>
        <v/>
      </c>
      <c r="AM241" s="5" t="str">
        <f t="shared" si="98"/>
        <v>--</v>
      </c>
      <c r="AN241" s="5" t="str">
        <f t="shared" si="99"/>
        <v/>
      </c>
      <c r="AO241" s="5" t="str">
        <f t="shared" si="100"/>
        <v>--</v>
      </c>
      <c r="AP241" s="5" t="str">
        <f t="shared" si="101"/>
        <v/>
      </c>
      <c r="AS241" s="5" t="str">
        <f t="shared" si="102"/>
        <v>--</v>
      </c>
      <c r="AT241" s="5" t="str">
        <f t="shared" si="103"/>
        <v/>
      </c>
      <c r="AU241" s="5" t="str">
        <f t="shared" si="104"/>
        <v/>
      </c>
      <c r="AV241" s="5" t="str">
        <f t="shared" si="105"/>
        <v>--</v>
      </c>
      <c r="AW241" s="5" t="str">
        <f t="shared" si="106"/>
        <v/>
      </c>
      <c r="AX241" s="5" t="str">
        <f t="shared" si="107"/>
        <v/>
      </c>
      <c r="AY241" s="5" t="str">
        <f t="shared" si="108"/>
        <v>--</v>
      </c>
      <c r="AZ241" s="5" t="str">
        <f t="shared" si="109"/>
        <v/>
      </c>
      <c r="BA241" s="5" t="str">
        <f t="shared" si="110"/>
        <v/>
      </c>
      <c r="BB241" s="5" t="str">
        <f t="shared" si="111"/>
        <v>--</v>
      </c>
      <c r="BC241" s="5" t="str">
        <f t="shared" si="112"/>
        <v/>
      </c>
      <c r="BD241" s="5" t="str">
        <f t="shared" si="113"/>
        <v/>
      </c>
      <c r="BE241" s="5" t="str">
        <f t="shared" si="114"/>
        <v>--</v>
      </c>
      <c r="BF241" s="5" t="str">
        <f t="shared" si="115"/>
        <v/>
      </c>
      <c r="BG241" s="5" t="str">
        <f t="shared" si="116"/>
        <v/>
      </c>
      <c r="BH241" s="5" t="str">
        <f t="shared" si="117"/>
        <v>--</v>
      </c>
      <c r="BI241" s="5" t="str">
        <f t="shared" si="118"/>
        <v/>
      </c>
      <c r="BJ241" s="5" t="str">
        <f t="shared" si="119"/>
        <v/>
      </c>
    </row>
    <row r="242" spans="1:62" x14ac:dyDescent="0.2">
      <c r="A242" s="4" t="str">
        <f>F!A242</f>
        <v>Fractie C5-C10</v>
      </c>
      <c r="B242" s="5" t="str">
        <f>IF(ISNUMBER(F!E242)=FALSE,"--",IF(F!E242=0,"--",F!E242))</f>
        <v>--</v>
      </c>
      <c r="C242" s="5" t="str">
        <f>IF(B242="--","",F!F242)</f>
        <v/>
      </c>
      <c r="D242" s="5" t="str">
        <f>IF(ISNUMBER(F!G242)=FALSE,"--",IF(F!G242=0,"--",F!G242))</f>
        <v>--</v>
      </c>
      <c r="E242" s="5" t="str">
        <f>IF(D242="--","",F!H242)</f>
        <v/>
      </c>
      <c r="F242" s="5" t="str">
        <f>IF(ISNUMBER(F!I242)=FALSE,"--",IF(F!I242=0,"--",F!I242))</f>
        <v>--</v>
      </c>
      <c r="G242" s="5" t="str">
        <f>IF(F242="--","",F!J242)</f>
        <v/>
      </c>
      <c r="H242" s="5" t="str">
        <f>IF(ISNUMBER(F!K242)=FALSE,"--",IF(F!K242=0,"--",F!K242))</f>
        <v>--</v>
      </c>
      <c r="I242" s="5" t="str">
        <f>IF(H242="--","",F!L242)</f>
        <v/>
      </c>
      <c r="J242" s="5" t="str">
        <f>IF(ISNUMBER(F!M242)=FALSE,"--",IF(F!M242=0,"--",F!M242))</f>
        <v>--</v>
      </c>
      <c r="K242" s="5" t="str">
        <f>IF(J242="--","",F!N242)</f>
        <v/>
      </c>
      <c r="L242" s="5" t="str">
        <f>IF(ISNUMBER(F!O242)=FALSE,"--",IF(F!O242=0,"--",F!O242))</f>
        <v>--</v>
      </c>
      <c r="M242" s="5" t="str">
        <f>IF(L242="--","",F!P242)</f>
        <v/>
      </c>
      <c r="P242" s="4" t="str">
        <f>IFERROR(IF(AND(VLOOKUP(F!B242,E!$B$1:$AK$300,17,FALSE)&lt;&gt;1000000000,VLOOKUP(F!B242,E!$B$1:$AK$300,18,FALSE)&lt;&gt;1000000000),"toetsen",IF(AND(VLOOKUP(F!B242,E!$B$1:$AK$300,17,FALSE)=1000000000,VLOOKUP(F!B242,E!$B$1:$AK$300,18,FALSE)&lt;&gt;1000000000),"toetsen alleen sgw",IF(AND(VLOOKUP(F!B242,E!$B$1:$AK$300,17,FALSE)&lt;&gt;1000000000,VLOOKUP(F!B242,E!$B$1:$AK$300,18,FALSE)=1000000000),"toetsen alleen vw","niet toetsen"))),"")</f>
        <v/>
      </c>
      <c r="R242" s="4" t="str">
        <f>F!BJ242</f>
        <v/>
      </c>
      <c r="S242" s="4" t="str">
        <f>IF($P242="toetsen",toetsen(F!$B242,R242),IF($P242="toetsen alleen sgw",toetsen_alleen_SGW(F!$B242,R242),IF($P242="toetsen alleen vw",toetsen_alleen_vw(F!$B242,R242),"")))</f>
        <v/>
      </c>
      <c r="T242" s="4" t="str">
        <f>F!BM242</f>
        <v/>
      </c>
      <c r="U242" s="4" t="str">
        <f>IF($P242="toetsen",toetsen(F!$B242,T242),IF($P242="toetsen alleen sgw",toetsen_alleen_SGW(F!$B242,T242),IF($P242="toetsen alleen vw",toetsen_alleen_vw(F!$B242,T242),"")))</f>
        <v/>
      </c>
      <c r="V242" s="4" t="str">
        <f>F!BP242</f>
        <v/>
      </c>
      <c r="W242" s="4" t="str">
        <f>IF($P242="toetsen",toetsen(F!$B242,V242),IF($P242="toetsen alleen sgw",toetsen_alleen_SGW(F!$B242,V242),IF($P242="toetsen alleen vw",toetsen_alleen_vw(F!$B242,V242),"")))</f>
        <v/>
      </c>
      <c r="X242" s="4" t="str">
        <f>F!BS242</f>
        <v/>
      </c>
      <c r="Y242" s="4" t="str">
        <f>IF($P242="toetsen",toetsen(F!$B242,X242),IF($P242="toetsen alleen sgw",toetsen_alleen_SGW(F!$B242,X242),IF($P242="toetsen alleen vw",toetsen_alleen_vw(F!$B242,X242),"")))</f>
        <v/>
      </c>
      <c r="Z242" s="4" t="str">
        <f>F!BV242</f>
        <v/>
      </c>
      <c r="AA242" s="4" t="str">
        <f>IF($P242="toetsen",toetsen(F!$B242,Z242),IF($P242="toetsen alleen sgw",toetsen_alleen_SGW(F!$B242,Z242),IF($P242="toetsen alleen vw",toetsen_alleen_vw(F!$B242,Z242),"")))</f>
        <v/>
      </c>
      <c r="AB242" s="4" t="str">
        <f>F!BY242</f>
        <v/>
      </c>
      <c r="AC242" s="4" t="str">
        <f>IF($P242="toetsen",toetsen(F!$B242,AB242),IF($P242="toetsen alleen sgw",toetsen_alleen_SGW(F!$B242,AB242),IF($P242="toetsen alleen vw",toetsen_alleen_vw(F!$B242,AB242),"")))</f>
        <v/>
      </c>
      <c r="AD242" s="5"/>
      <c r="AE242" s="5" t="str">
        <f t="shared" si="90"/>
        <v>--</v>
      </c>
      <c r="AF242" s="5" t="str">
        <f t="shared" si="91"/>
        <v/>
      </c>
      <c r="AG242" s="5" t="str">
        <f t="shared" si="92"/>
        <v>--</v>
      </c>
      <c r="AH242" s="5" t="str">
        <f t="shared" si="93"/>
        <v/>
      </c>
      <c r="AI242" s="5" t="str">
        <f t="shared" si="94"/>
        <v>--</v>
      </c>
      <c r="AJ242" s="5" t="str">
        <f t="shared" si="95"/>
        <v/>
      </c>
      <c r="AK242" s="5" t="str">
        <f t="shared" si="96"/>
        <v>--</v>
      </c>
      <c r="AL242" s="5" t="str">
        <f t="shared" si="97"/>
        <v/>
      </c>
      <c r="AM242" s="5" t="str">
        <f t="shared" si="98"/>
        <v>--</v>
      </c>
      <c r="AN242" s="5" t="str">
        <f t="shared" si="99"/>
        <v/>
      </c>
      <c r="AO242" s="5" t="str">
        <f t="shared" si="100"/>
        <v>--</v>
      </c>
      <c r="AP242" s="5" t="str">
        <f t="shared" si="101"/>
        <v/>
      </c>
      <c r="AS242" s="5" t="str">
        <f t="shared" si="102"/>
        <v>--</v>
      </c>
      <c r="AT242" s="5" t="str">
        <f t="shared" si="103"/>
        <v/>
      </c>
      <c r="AU242" s="5" t="str">
        <f t="shared" si="104"/>
        <v/>
      </c>
      <c r="AV242" s="5" t="str">
        <f t="shared" si="105"/>
        <v>--</v>
      </c>
      <c r="AW242" s="5" t="str">
        <f t="shared" si="106"/>
        <v/>
      </c>
      <c r="AX242" s="5" t="str">
        <f t="shared" si="107"/>
        <v/>
      </c>
      <c r="AY242" s="5" t="str">
        <f t="shared" si="108"/>
        <v>--</v>
      </c>
      <c r="AZ242" s="5" t="str">
        <f t="shared" si="109"/>
        <v/>
      </c>
      <c r="BA242" s="5" t="str">
        <f t="shared" si="110"/>
        <v/>
      </c>
      <c r="BB242" s="5" t="str">
        <f t="shared" si="111"/>
        <v>--</v>
      </c>
      <c r="BC242" s="5" t="str">
        <f t="shared" si="112"/>
        <v/>
      </c>
      <c r="BD242" s="5" t="str">
        <f t="shared" si="113"/>
        <v/>
      </c>
      <c r="BE242" s="5" t="str">
        <f t="shared" si="114"/>
        <v>--</v>
      </c>
      <c r="BF242" s="5" t="str">
        <f t="shared" si="115"/>
        <v/>
      </c>
      <c r="BG242" s="5" t="str">
        <f t="shared" si="116"/>
        <v/>
      </c>
      <c r="BH242" s="5" t="str">
        <f t="shared" si="117"/>
        <v>--</v>
      </c>
      <c r="BI242" s="5" t="str">
        <f t="shared" si="118"/>
        <v/>
      </c>
      <c r="BJ242" s="5" t="str">
        <f t="shared" si="119"/>
        <v/>
      </c>
    </row>
    <row r="243" spans="1:62" x14ac:dyDescent="0.2">
      <c r="A243" s="4" t="str">
        <f>F!A243</f>
        <v>Fractie C6 - C10</v>
      </c>
      <c r="B243" s="5" t="str">
        <f>IF(ISNUMBER(F!E243)=FALSE,"--",IF(F!E243=0,"--",F!E243))</f>
        <v>--</v>
      </c>
      <c r="C243" s="5" t="str">
        <f>IF(B243="--","",F!F243)</f>
        <v/>
      </c>
      <c r="D243" s="5" t="str">
        <f>IF(ISNUMBER(F!G243)=FALSE,"--",IF(F!G243=0,"--",F!G243))</f>
        <v>--</v>
      </c>
      <c r="E243" s="5" t="str">
        <f>IF(D243="--","",F!H243)</f>
        <v/>
      </c>
      <c r="F243" s="5" t="str">
        <f>IF(ISNUMBER(F!I243)=FALSE,"--",IF(F!I243=0,"--",F!I243))</f>
        <v>--</v>
      </c>
      <c r="G243" s="5" t="str">
        <f>IF(F243="--","",F!J243)</f>
        <v/>
      </c>
      <c r="H243" s="5" t="str">
        <f>IF(ISNUMBER(F!K243)=FALSE,"--",IF(F!K243=0,"--",F!K243))</f>
        <v>--</v>
      </c>
      <c r="I243" s="5" t="str">
        <f>IF(H243="--","",F!L243)</f>
        <v/>
      </c>
      <c r="J243" s="5" t="str">
        <f>IF(ISNUMBER(F!M243)=FALSE,"--",IF(F!M243=0,"--",F!M243))</f>
        <v>--</v>
      </c>
      <c r="K243" s="5" t="str">
        <f>IF(J243="--","",F!N243)</f>
        <v/>
      </c>
      <c r="L243" s="5" t="str">
        <f>IF(ISNUMBER(F!O243)=FALSE,"--",IF(F!O243=0,"--",F!O243))</f>
        <v>--</v>
      </c>
      <c r="M243" s="5" t="str">
        <f>IF(L243="--","",F!P243)</f>
        <v/>
      </c>
      <c r="P243" s="4" t="str">
        <f>IFERROR(IF(AND(VLOOKUP(F!B243,E!$B$1:$AK$300,17,FALSE)&lt;&gt;1000000000,VLOOKUP(F!B243,E!$B$1:$AK$300,18,FALSE)&lt;&gt;1000000000),"toetsen",IF(AND(VLOOKUP(F!B243,E!$B$1:$AK$300,17,FALSE)=1000000000,VLOOKUP(F!B243,E!$B$1:$AK$300,18,FALSE)&lt;&gt;1000000000),"toetsen alleen sgw",IF(AND(VLOOKUP(F!B243,E!$B$1:$AK$300,17,FALSE)&lt;&gt;1000000000,VLOOKUP(F!B243,E!$B$1:$AK$300,18,FALSE)=1000000000),"toetsen alleen vw","niet toetsen"))),"")</f>
        <v/>
      </c>
      <c r="R243" s="4" t="str">
        <f>F!BJ243</f>
        <v/>
      </c>
      <c r="S243" s="4" t="str">
        <f>IF($P243="toetsen",toetsen(F!$B243,R243),IF($P243="toetsen alleen sgw",toetsen_alleen_SGW(F!$B243,R243),IF($P243="toetsen alleen vw",toetsen_alleen_vw(F!$B243,R243),"")))</f>
        <v/>
      </c>
      <c r="T243" s="4" t="str">
        <f>F!BM243</f>
        <v/>
      </c>
      <c r="U243" s="4" t="str">
        <f>IF($P243="toetsen",toetsen(F!$B243,T243),IF($P243="toetsen alleen sgw",toetsen_alleen_SGW(F!$B243,T243),IF($P243="toetsen alleen vw",toetsen_alleen_vw(F!$B243,T243),"")))</f>
        <v/>
      </c>
      <c r="V243" s="4" t="str">
        <f>F!BP243</f>
        <v/>
      </c>
      <c r="W243" s="4" t="str">
        <f>IF($P243="toetsen",toetsen(F!$B243,V243),IF($P243="toetsen alleen sgw",toetsen_alleen_SGW(F!$B243,V243),IF($P243="toetsen alleen vw",toetsen_alleen_vw(F!$B243,V243),"")))</f>
        <v/>
      </c>
      <c r="X243" s="4" t="str">
        <f>F!BS243</f>
        <v/>
      </c>
      <c r="Y243" s="4" t="str">
        <f>IF($P243="toetsen",toetsen(F!$B243,X243),IF($P243="toetsen alleen sgw",toetsen_alleen_SGW(F!$B243,X243),IF($P243="toetsen alleen vw",toetsen_alleen_vw(F!$B243,X243),"")))</f>
        <v/>
      </c>
      <c r="Z243" s="4" t="str">
        <f>F!BV243</f>
        <v/>
      </c>
      <c r="AA243" s="4" t="str">
        <f>IF($P243="toetsen",toetsen(F!$B243,Z243),IF($P243="toetsen alleen sgw",toetsen_alleen_SGW(F!$B243,Z243),IF($P243="toetsen alleen vw",toetsen_alleen_vw(F!$B243,Z243),"")))</f>
        <v/>
      </c>
      <c r="AB243" s="4" t="str">
        <f>F!BY243</f>
        <v/>
      </c>
      <c r="AC243" s="4" t="str">
        <f>IF($P243="toetsen",toetsen(F!$B243,AB243),IF($P243="toetsen alleen sgw",toetsen_alleen_SGW(F!$B243,AB243),IF($P243="toetsen alleen vw",toetsen_alleen_vw(F!$B243,AB243),"")))</f>
        <v/>
      </c>
      <c r="AD243" s="5"/>
      <c r="AE243" s="5" t="str">
        <f t="shared" si="90"/>
        <v>--</v>
      </c>
      <c r="AF243" s="5" t="str">
        <f t="shared" si="91"/>
        <v/>
      </c>
      <c r="AG243" s="5" t="str">
        <f t="shared" si="92"/>
        <v>--</v>
      </c>
      <c r="AH243" s="5" t="str">
        <f t="shared" si="93"/>
        <v/>
      </c>
      <c r="AI243" s="5" t="str">
        <f t="shared" si="94"/>
        <v>--</v>
      </c>
      <c r="AJ243" s="5" t="str">
        <f t="shared" si="95"/>
        <v/>
      </c>
      <c r="AK243" s="5" t="str">
        <f t="shared" si="96"/>
        <v>--</v>
      </c>
      <c r="AL243" s="5" t="str">
        <f t="shared" si="97"/>
        <v/>
      </c>
      <c r="AM243" s="5" t="str">
        <f t="shared" si="98"/>
        <v>--</v>
      </c>
      <c r="AN243" s="5" t="str">
        <f t="shared" si="99"/>
        <v/>
      </c>
      <c r="AO243" s="5" t="str">
        <f t="shared" si="100"/>
        <v>--</v>
      </c>
      <c r="AP243" s="5" t="str">
        <f t="shared" si="101"/>
        <v/>
      </c>
      <c r="AS243" s="5" t="str">
        <f t="shared" si="102"/>
        <v>--</v>
      </c>
      <c r="AT243" s="5" t="str">
        <f t="shared" si="103"/>
        <v/>
      </c>
      <c r="AU243" s="5" t="str">
        <f t="shared" si="104"/>
        <v/>
      </c>
      <c r="AV243" s="5" t="str">
        <f t="shared" si="105"/>
        <v>--</v>
      </c>
      <c r="AW243" s="5" t="str">
        <f t="shared" si="106"/>
        <v/>
      </c>
      <c r="AX243" s="5" t="str">
        <f t="shared" si="107"/>
        <v/>
      </c>
      <c r="AY243" s="5" t="str">
        <f t="shared" si="108"/>
        <v>--</v>
      </c>
      <c r="AZ243" s="5" t="str">
        <f t="shared" si="109"/>
        <v/>
      </c>
      <c r="BA243" s="5" t="str">
        <f t="shared" si="110"/>
        <v/>
      </c>
      <c r="BB243" s="5" t="str">
        <f t="shared" si="111"/>
        <v>--</v>
      </c>
      <c r="BC243" s="5" t="str">
        <f t="shared" si="112"/>
        <v/>
      </c>
      <c r="BD243" s="5" t="str">
        <f t="shared" si="113"/>
        <v/>
      </c>
      <c r="BE243" s="5" t="str">
        <f t="shared" si="114"/>
        <v>--</v>
      </c>
      <c r="BF243" s="5" t="str">
        <f t="shared" si="115"/>
        <v/>
      </c>
      <c r="BG243" s="5" t="str">
        <f t="shared" si="116"/>
        <v/>
      </c>
      <c r="BH243" s="5" t="str">
        <f t="shared" si="117"/>
        <v>--</v>
      </c>
      <c r="BI243" s="5" t="str">
        <f t="shared" si="118"/>
        <v/>
      </c>
      <c r="BJ243" s="5" t="str">
        <f t="shared" si="119"/>
        <v/>
      </c>
    </row>
    <row r="244" spans="1:62" x14ac:dyDescent="0.2">
      <c r="A244" s="4" t="str">
        <f>F!A244</f>
        <v>Fractie C10 - C12</v>
      </c>
      <c r="B244" s="5">
        <f>IF(ISNUMBER(F!E244)=FALSE,"--",IF(F!E244=0,"--",F!E244))</f>
        <v>25</v>
      </c>
      <c r="C244" s="5" t="str">
        <f>IF(B244="--","",F!F244)</f>
        <v>&lt;</v>
      </c>
      <c r="D244" s="5">
        <f>IF(ISNUMBER(F!G244)=FALSE,"--",IF(F!G244=0,"--",F!G244))</f>
        <v>25</v>
      </c>
      <c r="E244" s="5" t="str">
        <f>IF(D244="--","",F!H244)</f>
        <v>&lt;</v>
      </c>
      <c r="F244" s="5">
        <f>IF(ISNUMBER(F!I244)=FALSE,"--",IF(F!I244=0,"--",F!I244))</f>
        <v>25</v>
      </c>
      <c r="G244" s="5" t="str">
        <f>IF(F244="--","",F!J244)</f>
        <v>&lt;</v>
      </c>
      <c r="H244" s="5">
        <f>IF(ISNUMBER(F!K244)=FALSE,"--",IF(F!K244=0,"--",F!K244))</f>
        <v>25</v>
      </c>
      <c r="I244" s="5" t="str">
        <f>IF(H244="--","",F!L244)</f>
        <v>&lt;</v>
      </c>
      <c r="J244" s="5" t="str">
        <f>IF(ISNUMBER(F!M244)=FALSE,"--",IF(F!M244=0,"--",F!M244))</f>
        <v>--</v>
      </c>
      <c r="K244" s="5" t="str">
        <f>IF(J244="--","",F!N244)</f>
        <v/>
      </c>
      <c r="L244" s="5" t="str">
        <f>IF(ISNUMBER(F!O244)=FALSE,"--",IF(F!O244=0,"--",F!O244))</f>
        <v>--</v>
      </c>
      <c r="M244" s="5" t="str">
        <f>IF(L244="--","",F!P244)</f>
        <v/>
      </c>
      <c r="P244" s="4" t="str">
        <f>IFERROR(IF(AND(VLOOKUP(F!B244,E!$B$1:$AK$300,17,FALSE)&lt;&gt;1000000000,VLOOKUP(F!B244,E!$B$1:$AK$300,18,FALSE)&lt;&gt;1000000000),"toetsen",IF(AND(VLOOKUP(F!B244,E!$B$1:$AK$300,17,FALSE)=1000000000,VLOOKUP(F!B244,E!$B$1:$AK$300,18,FALSE)&lt;&gt;1000000000),"toetsen alleen sgw",IF(AND(VLOOKUP(F!B244,E!$B$1:$AK$300,17,FALSE)&lt;&gt;1000000000,VLOOKUP(F!B244,E!$B$1:$AK$300,18,FALSE)=1000000000),"toetsen alleen vw","niet toetsen"))),"")</f>
        <v/>
      </c>
      <c r="R244" s="4">
        <f>F!BJ244</f>
        <v>-1</v>
      </c>
      <c r="S244" s="4" t="str">
        <f>IF($P244="toetsen",toetsen(F!$B244,R244),IF($P244="toetsen alleen sgw",toetsen_alleen_SGW(F!$B244,R244),IF($P244="toetsen alleen vw",toetsen_alleen_vw(F!$B244,R244),"")))</f>
        <v/>
      </c>
      <c r="T244" s="4">
        <f>F!BM244</f>
        <v>-1</v>
      </c>
      <c r="U244" s="4" t="str">
        <f>IF($P244="toetsen",toetsen(F!$B244,T244),IF($P244="toetsen alleen sgw",toetsen_alleen_SGW(F!$B244,T244),IF($P244="toetsen alleen vw",toetsen_alleen_vw(F!$B244,T244),"")))</f>
        <v/>
      </c>
      <c r="V244" s="4">
        <f>F!BP244</f>
        <v>-1</v>
      </c>
      <c r="W244" s="4" t="str">
        <f>IF($P244="toetsen",toetsen(F!$B244,V244),IF($P244="toetsen alleen sgw",toetsen_alleen_SGW(F!$B244,V244),IF($P244="toetsen alleen vw",toetsen_alleen_vw(F!$B244,V244),"")))</f>
        <v/>
      </c>
      <c r="X244" s="4">
        <f>F!BS244</f>
        <v>-1</v>
      </c>
      <c r="Y244" s="4" t="str">
        <f>IF($P244="toetsen",toetsen(F!$B244,X244),IF($P244="toetsen alleen sgw",toetsen_alleen_SGW(F!$B244,X244),IF($P244="toetsen alleen vw",toetsen_alleen_vw(F!$B244,X244),"")))</f>
        <v/>
      </c>
      <c r="Z244" s="4">
        <f>F!BV244</f>
        <v>-1</v>
      </c>
      <c r="AA244" s="4" t="str">
        <f>IF($P244="toetsen",toetsen(F!$B244,Z244),IF($P244="toetsen alleen sgw",toetsen_alleen_SGW(F!$B244,Z244),IF($P244="toetsen alleen vw",toetsen_alleen_vw(F!$B244,Z244),"")))</f>
        <v/>
      </c>
      <c r="AB244" s="4">
        <f>F!BY244</f>
        <v>-1</v>
      </c>
      <c r="AC244" s="4" t="str">
        <f>IF($P244="toetsen",toetsen(F!$B244,AB244),IF($P244="toetsen alleen sgw",toetsen_alleen_SGW(F!$B244,AB244),IF($P244="toetsen alleen vw",toetsen_alleen_vw(F!$B244,AB244),"")))</f>
        <v/>
      </c>
      <c r="AD244" s="5"/>
      <c r="AE244" s="5" t="str">
        <f t="shared" si="90"/>
        <v>25</v>
      </c>
      <c r="AF244" s="5" t="str">
        <f t="shared" si="91"/>
        <v>&lt;</v>
      </c>
      <c r="AG244" s="5" t="str">
        <f t="shared" si="92"/>
        <v>25</v>
      </c>
      <c r="AH244" s="5" t="str">
        <f t="shared" si="93"/>
        <v>&lt;</v>
      </c>
      <c r="AI244" s="5" t="str">
        <f t="shared" si="94"/>
        <v>25</v>
      </c>
      <c r="AJ244" s="5" t="str">
        <f t="shared" si="95"/>
        <v>&lt;</v>
      </c>
      <c r="AK244" s="5" t="str">
        <f t="shared" si="96"/>
        <v>25</v>
      </c>
      <c r="AL244" s="5" t="str">
        <f t="shared" si="97"/>
        <v>&lt;</v>
      </c>
      <c r="AM244" s="5" t="str">
        <f t="shared" si="98"/>
        <v>--</v>
      </c>
      <c r="AN244" s="5" t="str">
        <f t="shared" si="99"/>
        <v/>
      </c>
      <c r="AO244" s="5" t="str">
        <f t="shared" si="100"/>
        <v>--</v>
      </c>
      <c r="AP244" s="5" t="str">
        <f t="shared" si="101"/>
        <v/>
      </c>
      <c r="AS244" s="5" t="str">
        <f t="shared" si="102"/>
        <v>25</v>
      </c>
      <c r="AT244" s="5" t="str">
        <f t="shared" si="103"/>
        <v>&lt;</v>
      </c>
      <c r="AU244" s="5" t="str">
        <f t="shared" si="104"/>
        <v/>
      </c>
      <c r="AV244" s="5" t="str">
        <f t="shared" si="105"/>
        <v>25</v>
      </c>
      <c r="AW244" s="5" t="str">
        <f t="shared" si="106"/>
        <v>&lt;</v>
      </c>
      <c r="AX244" s="5" t="str">
        <f t="shared" si="107"/>
        <v/>
      </c>
      <c r="AY244" s="5" t="str">
        <f t="shared" si="108"/>
        <v>25</v>
      </c>
      <c r="AZ244" s="5" t="str">
        <f t="shared" si="109"/>
        <v>&lt;</v>
      </c>
      <c r="BA244" s="5" t="str">
        <f t="shared" si="110"/>
        <v/>
      </c>
      <c r="BB244" s="5" t="str">
        <f t="shared" si="111"/>
        <v>25</v>
      </c>
      <c r="BC244" s="5" t="str">
        <f t="shared" si="112"/>
        <v>&lt;</v>
      </c>
      <c r="BD244" s="5" t="str">
        <f t="shared" si="113"/>
        <v/>
      </c>
      <c r="BE244" s="5" t="str">
        <f t="shared" si="114"/>
        <v>--</v>
      </c>
      <c r="BF244" s="5" t="str">
        <f t="shared" si="115"/>
        <v/>
      </c>
      <c r="BG244" s="5" t="str">
        <f t="shared" si="116"/>
        <v/>
      </c>
      <c r="BH244" s="5" t="str">
        <f t="shared" si="117"/>
        <v>--</v>
      </c>
      <c r="BI244" s="5" t="str">
        <f t="shared" si="118"/>
        <v/>
      </c>
      <c r="BJ244" s="5" t="str">
        <f t="shared" si="119"/>
        <v/>
      </c>
    </row>
    <row r="245" spans="1:62" x14ac:dyDescent="0.2">
      <c r="A245" s="4" t="str">
        <f>F!A245</f>
        <v>Fractie C12 - C16</v>
      </c>
      <c r="B245" s="5" t="str">
        <f>IF(ISNUMBER(F!E245)=FALSE,"--",IF(F!E245=0,"--",F!E245))</f>
        <v>--</v>
      </c>
      <c r="C245" s="5" t="str">
        <f>IF(B245="--","",F!F245)</f>
        <v/>
      </c>
      <c r="D245" s="5" t="str">
        <f>IF(ISNUMBER(F!G245)=FALSE,"--",IF(F!G245=0,"--",F!G245))</f>
        <v>--</v>
      </c>
      <c r="E245" s="5" t="str">
        <f>IF(D245="--","",F!H245)</f>
        <v/>
      </c>
      <c r="F245" s="5" t="str">
        <f>IF(ISNUMBER(F!I245)=FALSE,"--",IF(F!I245=0,"--",F!I245))</f>
        <v>--</v>
      </c>
      <c r="G245" s="5" t="str">
        <f>IF(F245="--","",F!J245)</f>
        <v/>
      </c>
      <c r="H245" s="5" t="str">
        <f>IF(ISNUMBER(F!K245)=FALSE,"--",IF(F!K245=0,"--",F!K245))</f>
        <v>--</v>
      </c>
      <c r="I245" s="5" t="str">
        <f>IF(H245="--","",F!L245)</f>
        <v/>
      </c>
      <c r="J245" s="5" t="str">
        <f>IF(ISNUMBER(F!M245)=FALSE,"--",IF(F!M245=0,"--",F!M245))</f>
        <v>--</v>
      </c>
      <c r="K245" s="5" t="str">
        <f>IF(J245="--","",F!N245)</f>
        <v/>
      </c>
      <c r="L245" s="5" t="str">
        <f>IF(ISNUMBER(F!O245)=FALSE,"--",IF(F!O245=0,"--",F!O245))</f>
        <v>--</v>
      </c>
      <c r="M245" s="5" t="str">
        <f>IF(L245="--","",F!P245)</f>
        <v/>
      </c>
      <c r="P245" s="4" t="str">
        <f>IFERROR(IF(AND(VLOOKUP(F!B245,E!$B$1:$AK$300,17,FALSE)&lt;&gt;1000000000,VLOOKUP(F!B245,E!$B$1:$AK$300,18,FALSE)&lt;&gt;1000000000),"toetsen",IF(AND(VLOOKUP(F!B245,E!$B$1:$AK$300,17,FALSE)=1000000000,VLOOKUP(F!B245,E!$B$1:$AK$300,18,FALSE)&lt;&gt;1000000000),"toetsen alleen sgw",IF(AND(VLOOKUP(F!B245,E!$B$1:$AK$300,17,FALSE)&lt;&gt;1000000000,VLOOKUP(F!B245,E!$B$1:$AK$300,18,FALSE)=1000000000),"toetsen alleen vw","niet toetsen"))),"")</f>
        <v/>
      </c>
      <c r="R245" s="4" t="str">
        <f>F!BJ245</f>
        <v/>
      </c>
      <c r="S245" s="4" t="str">
        <f>IF($P245="toetsen",toetsen(F!$B245,R245),IF($P245="toetsen alleen sgw",toetsen_alleen_SGW(F!$B245,R245),IF($P245="toetsen alleen vw",toetsen_alleen_vw(F!$B245,R245),"")))</f>
        <v/>
      </c>
      <c r="T245" s="4" t="str">
        <f>F!BM245</f>
        <v/>
      </c>
      <c r="U245" s="4" t="str">
        <f>IF($P245="toetsen",toetsen(F!$B245,T245),IF($P245="toetsen alleen sgw",toetsen_alleen_SGW(F!$B245,T245),IF($P245="toetsen alleen vw",toetsen_alleen_vw(F!$B245,T245),"")))</f>
        <v/>
      </c>
      <c r="V245" s="4" t="str">
        <f>F!BP245</f>
        <v/>
      </c>
      <c r="W245" s="4" t="str">
        <f>IF($P245="toetsen",toetsen(F!$B245,V245),IF($P245="toetsen alleen sgw",toetsen_alleen_SGW(F!$B245,V245),IF($P245="toetsen alleen vw",toetsen_alleen_vw(F!$B245,V245),"")))</f>
        <v/>
      </c>
      <c r="X245" s="4" t="str">
        <f>F!BS245</f>
        <v/>
      </c>
      <c r="Y245" s="4" t="str">
        <f>IF($P245="toetsen",toetsen(F!$B245,X245),IF($P245="toetsen alleen sgw",toetsen_alleen_SGW(F!$B245,X245),IF($P245="toetsen alleen vw",toetsen_alleen_vw(F!$B245,X245),"")))</f>
        <v/>
      </c>
      <c r="Z245" s="4" t="str">
        <f>F!BV245</f>
        <v/>
      </c>
      <c r="AA245" s="4" t="str">
        <f>IF($P245="toetsen",toetsen(F!$B245,Z245),IF($P245="toetsen alleen sgw",toetsen_alleen_SGW(F!$B245,Z245),IF($P245="toetsen alleen vw",toetsen_alleen_vw(F!$B245,Z245),"")))</f>
        <v/>
      </c>
      <c r="AB245" s="4" t="str">
        <f>F!BY245</f>
        <v/>
      </c>
      <c r="AC245" s="4" t="str">
        <f>IF($P245="toetsen",toetsen(F!$B245,AB245),IF($P245="toetsen alleen sgw",toetsen_alleen_SGW(F!$B245,AB245),IF($P245="toetsen alleen vw",toetsen_alleen_vw(F!$B245,AB245),"")))</f>
        <v/>
      </c>
      <c r="AD245" s="5"/>
      <c r="AE245" s="5" t="str">
        <f t="shared" si="90"/>
        <v>--</v>
      </c>
      <c r="AF245" s="5" t="str">
        <f t="shared" si="91"/>
        <v/>
      </c>
      <c r="AG245" s="5" t="str">
        <f t="shared" si="92"/>
        <v>--</v>
      </c>
      <c r="AH245" s="5" t="str">
        <f t="shared" si="93"/>
        <v/>
      </c>
      <c r="AI245" s="5" t="str">
        <f t="shared" si="94"/>
        <v>--</v>
      </c>
      <c r="AJ245" s="5" t="str">
        <f t="shared" si="95"/>
        <v/>
      </c>
      <c r="AK245" s="5" t="str">
        <f t="shared" si="96"/>
        <v>--</v>
      </c>
      <c r="AL245" s="5" t="str">
        <f t="shared" si="97"/>
        <v/>
      </c>
      <c r="AM245" s="5" t="str">
        <f t="shared" si="98"/>
        <v>--</v>
      </c>
      <c r="AN245" s="5" t="str">
        <f t="shared" si="99"/>
        <v/>
      </c>
      <c r="AO245" s="5" t="str">
        <f t="shared" si="100"/>
        <v>--</v>
      </c>
      <c r="AP245" s="5" t="str">
        <f t="shared" si="101"/>
        <v/>
      </c>
      <c r="AS245" s="5" t="str">
        <f t="shared" si="102"/>
        <v>--</v>
      </c>
      <c r="AT245" s="5" t="str">
        <f t="shared" si="103"/>
        <v/>
      </c>
      <c r="AU245" s="5" t="str">
        <f t="shared" si="104"/>
        <v/>
      </c>
      <c r="AV245" s="5" t="str">
        <f t="shared" si="105"/>
        <v>--</v>
      </c>
      <c r="AW245" s="5" t="str">
        <f t="shared" si="106"/>
        <v/>
      </c>
      <c r="AX245" s="5" t="str">
        <f t="shared" si="107"/>
        <v/>
      </c>
      <c r="AY245" s="5" t="str">
        <f t="shared" si="108"/>
        <v>--</v>
      </c>
      <c r="AZ245" s="5" t="str">
        <f t="shared" si="109"/>
        <v/>
      </c>
      <c r="BA245" s="5" t="str">
        <f t="shared" si="110"/>
        <v/>
      </c>
      <c r="BB245" s="5" t="str">
        <f t="shared" si="111"/>
        <v>--</v>
      </c>
      <c r="BC245" s="5" t="str">
        <f t="shared" si="112"/>
        <v/>
      </c>
      <c r="BD245" s="5" t="str">
        <f t="shared" si="113"/>
        <v/>
      </c>
      <c r="BE245" s="5" t="str">
        <f t="shared" si="114"/>
        <v>--</v>
      </c>
      <c r="BF245" s="5" t="str">
        <f t="shared" si="115"/>
        <v/>
      </c>
      <c r="BG245" s="5" t="str">
        <f t="shared" si="116"/>
        <v/>
      </c>
      <c r="BH245" s="5" t="str">
        <f t="shared" si="117"/>
        <v>--</v>
      </c>
      <c r="BI245" s="5" t="str">
        <f t="shared" si="118"/>
        <v/>
      </c>
      <c r="BJ245" s="5" t="str">
        <f t="shared" si="119"/>
        <v/>
      </c>
    </row>
    <row r="246" spans="1:62" x14ac:dyDescent="0.2">
      <c r="A246" s="4" t="str">
        <f>F!A246</f>
        <v>Fractie C12 - C22</v>
      </c>
      <c r="B246" s="5">
        <f>IF(ISNUMBER(F!E246)=FALSE,"--",IF(F!E246=0,"--",F!E246))</f>
        <v>25</v>
      </c>
      <c r="C246" s="5" t="str">
        <f>IF(B246="--","",F!F246)</f>
        <v>&lt;</v>
      </c>
      <c r="D246" s="5">
        <f>IF(ISNUMBER(F!G246)=FALSE,"--",IF(F!G246=0,"--",F!G246))</f>
        <v>25</v>
      </c>
      <c r="E246" s="5" t="str">
        <f>IF(D246="--","",F!H246)</f>
        <v>&lt;</v>
      </c>
      <c r="F246" s="5">
        <f>IF(ISNUMBER(F!I246)=FALSE,"--",IF(F!I246=0,"--",F!I246))</f>
        <v>80</v>
      </c>
      <c r="G246" s="5" t="str">
        <f>IF(F246="--","",F!J246)</f>
        <v/>
      </c>
      <c r="H246" s="5">
        <f>IF(ISNUMBER(F!K246)=FALSE,"--",IF(F!K246=0,"--",F!K246))</f>
        <v>25</v>
      </c>
      <c r="I246" s="5" t="str">
        <f>IF(H246="--","",F!L246)</f>
        <v>&lt;</v>
      </c>
      <c r="J246" s="5" t="str">
        <f>IF(ISNUMBER(F!M246)=FALSE,"--",IF(F!M246=0,"--",F!M246))</f>
        <v>--</v>
      </c>
      <c r="K246" s="5" t="str">
        <f>IF(J246="--","",F!N246)</f>
        <v/>
      </c>
      <c r="L246" s="5" t="str">
        <f>IF(ISNUMBER(F!O246)=FALSE,"--",IF(F!O246=0,"--",F!O246))</f>
        <v>--</v>
      </c>
      <c r="M246" s="5" t="str">
        <f>IF(L246="--","",F!P246)</f>
        <v/>
      </c>
      <c r="P246" s="4" t="str">
        <f>IFERROR(IF(AND(VLOOKUP(F!B246,E!$B$1:$AK$300,17,FALSE)&lt;&gt;1000000000,VLOOKUP(F!B246,E!$B$1:$AK$300,18,FALSE)&lt;&gt;1000000000),"toetsen",IF(AND(VLOOKUP(F!B246,E!$B$1:$AK$300,17,FALSE)=1000000000,VLOOKUP(F!B246,E!$B$1:$AK$300,18,FALSE)&lt;&gt;1000000000),"toetsen alleen sgw",IF(AND(VLOOKUP(F!B246,E!$B$1:$AK$300,17,FALSE)&lt;&gt;1000000000,VLOOKUP(F!B246,E!$B$1:$AK$300,18,FALSE)=1000000000),"toetsen alleen vw","niet toetsen"))),"")</f>
        <v/>
      </c>
      <c r="R246" s="4">
        <f>F!BJ246</f>
        <v>-1</v>
      </c>
      <c r="S246" s="4" t="str">
        <f>IF($P246="toetsen",toetsen(F!$B246,R246),IF($P246="toetsen alleen sgw",toetsen_alleen_SGW(F!$B246,R246),IF($P246="toetsen alleen vw",toetsen_alleen_vw(F!$B246,R246),"")))</f>
        <v/>
      </c>
      <c r="T246" s="4">
        <f>F!BM246</f>
        <v>-1</v>
      </c>
      <c r="U246" s="4" t="str">
        <f>IF($P246="toetsen",toetsen(F!$B246,T246),IF($P246="toetsen alleen sgw",toetsen_alleen_SGW(F!$B246,T246),IF($P246="toetsen alleen vw",toetsen_alleen_vw(F!$B246,T246),"")))</f>
        <v/>
      </c>
      <c r="V246" s="4">
        <f>F!BP246</f>
        <v>80</v>
      </c>
      <c r="W246" s="4" t="str">
        <f>IF($P246="toetsen",toetsen(F!$B246,V246),IF($P246="toetsen alleen sgw",toetsen_alleen_SGW(F!$B246,V246),IF($P246="toetsen alleen vw",toetsen_alleen_vw(F!$B246,V246),"")))</f>
        <v/>
      </c>
      <c r="X246" s="4">
        <f>F!BS246</f>
        <v>-1</v>
      </c>
      <c r="Y246" s="4" t="str">
        <f>IF($P246="toetsen",toetsen(F!$B246,X246),IF($P246="toetsen alleen sgw",toetsen_alleen_SGW(F!$B246,X246),IF($P246="toetsen alleen vw",toetsen_alleen_vw(F!$B246,X246),"")))</f>
        <v/>
      </c>
      <c r="Z246" s="4">
        <f>F!BV246</f>
        <v>-1</v>
      </c>
      <c r="AA246" s="4" t="str">
        <f>IF($P246="toetsen",toetsen(F!$B246,Z246),IF($P246="toetsen alleen sgw",toetsen_alleen_SGW(F!$B246,Z246),IF($P246="toetsen alleen vw",toetsen_alleen_vw(F!$B246,Z246),"")))</f>
        <v/>
      </c>
      <c r="AB246" s="4">
        <f>F!BY246</f>
        <v>-1</v>
      </c>
      <c r="AC246" s="4" t="str">
        <f>IF($P246="toetsen",toetsen(F!$B246,AB246),IF($P246="toetsen alleen sgw",toetsen_alleen_SGW(F!$B246,AB246),IF($P246="toetsen alleen vw",toetsen_alleen_vw(F!$B246,AB246),"")))</f>
        <v/>
      </c>
      <c r="AD246" s="5"/>
      <c r="AE246" s="5" t="str">
        <f t="shared" si="90"/>
        <v>25</v>
      </c>
      <c r="AF246" s="5" t="str">
        <f t="shared" si="91"/>
        <v>&lt;</v>
      </c>
      <c r="AG246" s="5" t="str">
        <f t="shared" si="92"/>
        <v>25</v>
      </c>
      <c r="AH246" s="5" t="str">
        <f t="shared" si="93"/>
        <v>&lt;</v>
      </c>
      <c r="AI246" s="5" t="str">
        <f t="shared" si="94"/>
        <v>80</v>
      </c>
      <c r="AJ246" s="5" t="str">
        <f t="shared" si="95"/>
        <v/>
      </c>
      <c r="AK246" s="5" t="str">
        <f t="shared" si="96"/>
        <v>25</v>
      </c>
      <c r="AL246" s="5" t="str">
        <f t="shared" si="97"/>
        <v>&lt;</v>
      </c>
      <c r="AM246" s="5" t="str">
        <f t="shared" si="98"/>
        <v>--</v>
      </c>
      <c r="AN246" s="5" t="str">
        <f t="shared" si="99"/>
        <v/>
      </c>
      <c r="AO246" s="5" t="str">
        <f t="shared" si="100"/>
        <v>--</v>
      </c>
      <c r="AP246" s="5" t="str">
        <f t="shared" si="101"/>
        <v/>
      </c>
      <c r="AS246" s="5" t="str">
        <f t="shared" si="102"/>
        <v>25</v>
      </c>
      <c r="AT246" s="5" t="str">
        <f t="shared" si="103"/>
        <v>&lt;</v>
      </c>
      <c r="AU246" s="5" t="str">
        <f t="shared" si="104"/>
        <v/>
      </c>
      <c r="AV246" s="5" t="str">
        <f t="shared" si="105"/>
        <v>25</v>
      </c>
      <c r="AW246" s="5" t="str">
        <f t="shared" si="106"/>
        <v>&lt;</v>
      </c>
      <c r="AX246" s="5" t="str">
        <f t="shared" si="107"/>
        <v/>
      </c>
      <c r="AY246" s="5" t="str">
        <f t="shared" si="108"/>
        <v>80</v>
      </c>
      <c r="AZ246" s="5" t="str">
        <f t="shared" si="109"/>
        <v/>
      </c>
      <c r="BA246" s="5" t="str">
        <f t="shared" si="110"/>
        <v/>
      </c>
      <c r="BB246" s="5" t="str">
        <f t="shared" si="111"/>
        <v>25</v>
      </c>
      <c r="BC246" s="5" t="str">
        <f t="shared" si="112"/>
        <v>&lt;</v>
      </c>
      <c r="BD246" s="5" t="str">
        <f t="shared" si="113"/>
        <v/>
      </c>
      <c r="BE246" s="5" t="str">
        <f t="shared" si="114"/>
        <v>--</v>
      </c>
      <c r="BF246" s="5" t="str">
        <f t="shared" si="115"/>
        <v/>
      </c>
      <c r="BG246" s="5" t="str">
        <f t="shared" si="116"/>
        <v/>
      </c>
      <c r="BH246" s="5" t="str">
        <f t="shared" si="117"/>
        <v>--</v>
      </c>
      <c r="BI246" s="5" t="str">
        <f t="shared" si="118"/>
        <v/>
      </c>
      <c r="BJ246" s="5" t="str">
        <f t="shared" si="119"/>
        <v/>
      </c>
    </row>
    <row r="247" spans="1:62" x14ac:dyDescent="0.2">
      <c r="A247" s="4" t="str">
        <f>F!A247</f>
        <v>Fractie C16 - C21</v>
      </c>
      <c r="B247" s="5" t="str">
        <f>IF(ISNUMBER(F!E247)=FALSE,"--",IF(F!E247=0,"--",F!E247))</f>
        <v>--</v>
      </c>
      <c r="C247" s="5" t="str">
        <f>IF(B247="--","",F!F247)</f>
        <v/>
      </c>
      <c r="D247" s="5" t="str">
        <f>IF(ISNUMBER(F!G247)=FALSE,"--",IF(F!G247=0,"--",F!G247))</f>
        <v>--</v>
      </c>
      <c r="E247" s="5" t="str">
        <f>IF(D247="--","",F!H247)</f>
        <v/>
      </c>
      <c r="F247" s="5" t="str">
        <f>IF(ISNUMBER(F!I247)=FALSE,"--",IF(F!I247=0,"--",F!I247))</f>
        <v>--</v>
      </c>
      <c r="G247" s="5" t="str">
        <f>IF(F247="--","",F!J247)</f>
        <v/>
      </c>
      <c r="H247" s="5" t="str">
        <f>IF(ISNUMBER(F!K247)=FALSE,"--",IF(F!K247=0,"--",F!K247))</f>
        <v>--</v>
      </c>
      <c r="I247" s="5" t="str">
        <f>IF(H247="--","",F!L247)</f>
        <v/>
      </c>
      <c r="J247" s="5" t="str">
        <f>IF(ISNUMBER(F!M247)=FALSE,"--",IF(F!M247=0,"--",F!M247))</f>
        <v>--</v>
      </c>
      <c r="K247" s="5" t="str">
        <f>IF(J247="--","",F!N247)</f>
        <v/>
      </c>
      <c r="L247" s="5" t="str">
        <f>IF(ISNUMBER(F!O247)=FALSE,"--",IF(F!O247=0,"--",F!O247))</f>
        <v>--</v>
      </c>
      <c r="M247" s="5" t="str">
        <f>IF(L247="--","",F!P247)</f>
        <v/>
      </c>
      <c r="P247" s="4" t="str">
        <f>IFERROR(IF(AND(VLOOKUP(F!B247,E!$B$1:$AK$300,17,FALSE)&lt;&gt;1000000000,VLOOKUP(F!B247,E!$B$1:$AK$300,18,FALSE)&lt;&gt;1000000000),"toetsen",IF(AND(VLOOKUP(F!B247,E!$B$1:$AK$300,17,FALSE)=1000000000,VLOOKUP(F!B247,E!$B$1:$AK$300,18,FALSE)&lt;&gt;1000000000),"toetsen alleen sgw",IF(AND(VLOOKUP(F!B247,E!$B$1:$AK$300,17,FALSE)&lt;&gt;1000000000,VLOOKUP(F!B247,E!$B$1:$AK$300,18,FALSE)=1000000000),"toetsen alleen vw","niet toetsen"))),"")</f>
        <v/>
      </c>
      <c r="R247" s="4" t="str">
        <f>F!BJ247</f>
        <v/>
      </c>
      <c r="S247" s="4" t="str">
        <f>IF($P247="toetsen",toetsen(F!$B247,R247),IF($P247="toetsen alleen sgw",toetsen_alleen_SGW(F!$B247,R247),IF($P247="toetsen alleen vw",toetsen_alleen_vw(F!$B247,R247),"")))</f>
        <v/>
      </c>
      <c r="T247" s="4" t="str">
        <f>F!BM247</f>
        <v/>
      </c>
      <c r="U247" s="4" t="str">
        <f>IF($P247="toetsen",toetsen(F!$B247,T247),IF($P247="toetsen alleen sgw",toetsen_alleen_SGW(F!$B247,T247),IF($P247="toetsen alleen vw",toetsen_alleen_vw(F!$B247,T247),"")))</f>
        <v/>
      </c>
      <c r="V247" s="4" t="str">
        <f>F!BP247</f>
        <v/>
      </c>
      <c r="W247" s="4" t="str">
        <f>IF($P247="toetsen",toetsen(F!$B247,V247),IF($P247="toetsen alleen sgw",toetsen_alleen_SGW(F!$B247,V247),IF($P247="toetsen alleen vw",toetsen_alleen_vw(F!$B247,V247),"")))</f>
        <v/>
      </c>
      <c r="X247" s="4" t="str">
        <f>F!BS247</f>
        <v/>
      </c>
      <c r="Y247" s="4" t="str">
        <f>IF($P247="toetsen",toetsen(F!$B247,X247),IF($P247="toetsen alleen sgw",toetsen_alleen_SGW(F!$B247,X247),IF($P247="toetsen alleen vw",toetsen_alleen_vw(F!$B247,X247),"")))</f>
        <v/>
      </c>
      <c r="Z247" s="4" t="str">
        <f>F!BV247</f>
        <v/>
      </c>
      <c r="AA247" s="4" t="str">
        <f>IF($P247="toetsen",toetsen(F!$B247,Z247),IF($P247="toetsen alleen sgw",toetsen_alleen_SGW(F!$B247,Z247),IF($P247="toetsen alleen vw",toetsen_alleen_vw(F!$B247,Z247),"")))</f>
        <v/>
      </c>
      <c r="AB247" s="4" t="str">
        <f>F!BY247</f>
        <v/>
      </c>
      <c r="AC247" s="4" t="str">
        <f>IF($P247="toetsen",toetsen(F!$B247,AB247),IF($P247="toetsen alleen sgw",toetsen_alleen_SGW(F!$B247,AB247),IF($P247="toetsen alleen vw",toetsen_alleen_vw(F!$B247,AB247),"")))</f>
        <v/>
      </c>
      <c r="AD247" s="5"/>
      <c r="AE247" s="5" t="str">
        <f t="shared" si="90"/>
        <v>--</v>
      </c>
      <c r="AF247" s="5" t="str">
        <f t="shared" si="91"/>
        <v/>
      </c>
      <c r="AG247" s="5" t="str">
        <f t="shared" si="92"/>
        <v>--</v>
      </c>
      <c r="AH247" s="5" t="str">
        <f t="shared" si="93"/>
        <v/>
      </c>
      <c r="AI247" s="5" t="str">
        <f t="shared" si="94"/>
        <v>--</v>
      </c>
      <c r="AJ247" s="5" t="str">
        <f t="shared" si="95"/>
        <v/>
      </c>
      <c r="AK247" s="5" t="str">
        <f t="shared" si="96"/>
        <v>--</v>
      </c>
      <c r="AL247" s="5" t="str">
        <f t="shared" si="97"/>
        <v/>
      </c>
      <c r="AM247" s="5" t="str">
        <f t="shared" si="98"/>
        <v>--</v>
      </c>
      <c r="AN247" s="5" t="str">
        <f t="shared" si="99"/>
        <v/>
      </c>
      <c r="AO247" s="5" t="str">
        <f t="shared" si="100"/>
        <v>--</v>
      </c>
      <c r="AP247" s="5" t="str">
        <f t="shared" si="101"/>
        <v/>
      </c>
      <c r="AS247" s="5" t="str">
        <f t="shared" si="102"/>
        <v>--</v>
      </c>
      <c r="AT247" s="5" t="str">
        <f t="shared" si="103"/>
        <v/>
      </c>
      <c r="AU247" s="5" t="str">
        <f t="shared" si="104"/>
        <v/>
      </c>
      <c r="AV247" s="5" t="str">
        <f t="shared" si="105"/>
        <v>--</v>
      </c>
      <c r="AW247" s="5" t="str">
        <f t="shared" si="106"/>
        <v/>
      </c>
      <c r="AX247" s="5" t="str">
        <f t="shared" si="107"/>
        <v/>
      </c>
      <c r="AY247" s="5" t="str">
        <f t="shared" si="108"/>
        <v>--</v>
      </c>
      <c r="AZ247" s="5" t="str">
        <f t="shared" si="109"/>
        <v/>
      </c>
      <c r="BA247" s="5" t="str">
        <f t="shared" si="110"/>
        <v/>
      </c>
      <c r="BB247" s="5" t="str">
        <f t="shared" si="111"/>
        <v>--</v>
      </c>
      <c r="BC247" s="5" t="str">
        <f t="shared" si="112"/>
        <v/>
      </c>
      <c r="BD247" s="5" t="str">
        <f t="shared" si="113"/>
        <v/>
      </c>
      <c r="BE247" s="5" t="str">
        <f t="shared" si="114"/>
        <v>--</v>
      </c>
      <c r="BF247" s="5" t="str">
        <f t="shared" si="115"/>
        <v/>
      </c>
      <c r="BG247" s="5" t="str">
        <f t="shared" si="116"/>
        <v/>
      </c>
      <c r="BH247" s="5" t="str">
        <f t="shared" si="117"/>
        <v>--</v>
      </c>
      <c r="BI247" s="5" t="str">
        <f t="shared" si="118"/>
        <v/>
      </c>
      <c r="BJ247" s="5" t="str">
        <f t="shared" si="119"/>
        <v/>
      </c>
    </row>
    <row r="248" spans="1:62" x14ac:dyDescent="0.2">
      <c r="A248" s="4" t="str">
        <f>F!A248</f>
        <v>Fractie C21 - C40</v>
      </c>
      <c r="B248" s="5" t="str">
        <f>IF(ISNUMBER(F!E248)=FALSE,"--",IF(F!E248=0,"--",F!E248))</f>
        <v>--</v>
      </c>
      <c r="C248" s="5" t="str">
        <f>IF(B248="--","",F!F248)</f>
        <v/>
      </c>
      <c r="D248" s="5" t="str">
        <f>IF(ISNUMBER(F!G248)=FALSE,"--",IF(F!G248=0,"--",F!G248))</f>
        <v>--</v>
      </c>
      <c r="E248" s="5" t="str">
        <f>IF(D248="--","",F!H248)</f>
        <v/>
      </c>
      <c r="F248" s="5" t="str">
        <f>IF(ISNUMBER(F!I248)=FALSE,"--",IF(F!I248=0,"--",F!I248))</f>
        <v>--</v>
      </c>
      <c r="G248" s="5" t="str">
        <f>IF(F248="--","",F!J248)</f>
        <v/>
      </c>
      <c r="H248" s="5" t="str">
        <f>IF(ISNUMBER(F!K248)=FALSE,"--",IF(F!K248=0,"--",F!K248))</f>
        <v>--</v>
      </c>
      <c r="I248" s="5" t="str">
        <f>IF(H248="--","",F!L248)</f>
        <v/>
      </c>
      <c r="J248" s="5" t="str">
        <f>IF(ISNUMBER(F!M248)=FALSE,"--",IF(F!M248=0,"--",F!M248))</f>
        <v>--</v>
      </c>
      <c r="K248" s="5" t="str">
        <f>IF(J248="--","",F!N248)</f>
        <v/>
      </c>
      <c r="L248" s="5" t="str">
        <f>IF(ISNUMBER(F!O248)=FALSE,"--",IF(F!O248=0,"--",F!O248))</f>
        <v>--</v>
      </c>
      <c r="M248" s="5" t="str">
        <f>IF(L248="--","",F!P248)</f>
        <v/>
      </c>
      <c r="P248" s="4" t="str">
        <f>IFERROR(IF(AND(VLOOKUP(F!B248,E!$B$1:$AK$300,17,FALSE)&lt;&gt;1000000000,VLOOKUP(F!B248,E!$B$1:$AK$300,18,FALSE)&lt;&gt;1000000000),"toetsen",IF(AND(VLOOKUP(F!B248,E!$B$1:$AK$300,17,FALSE)=1000000000,VLOOKUP(F!B248,E!$B$1:$AK$300,18,FALSE)&lt;&gt;1000000000),"toetsen alleen sgw",IF(AND(VLOOKUP(F!B248,E!$B$1:$AK$300,17,FALSE)&lt;&gt;1000000000,VLOOKUP(F!B248,E!$B$1:$AK$300,18,FALSE)=1000000000),"toetsen alleen vw","niet toetsen"))),"")</f>
        <v/>
      </c>
      <c r="R248" s="4" t="str">
        <f>F!BJ248</f>
        <v/>
      </c>
      <c r="S248" s="4" t="str">
        <f>IF($P248="toetsen",toetsen(F!$B248,R248),IF($P248="toetsen alleen sgw",toetsen_alleen_SGW(F!$B248,R248),IF($P248="toetsen alleen vw",toetsen_alleen_vw(F!$B248,R248),"")))</f>
        <v/>
      </c>
      <c r="T248" s="4" t="str">
        <f>F!BM248</f>
        <v/>
      </c>
      <c r="U248" s="4" t="str">
        <f>IF($P248="toetsen",toetsen(F!$B248,T248),IF($P248="toetsen alleen sgw",toetsen_alleen_SGW(F!$B248,T248),IF($P248="toetsen alleen vw",toetsen_alleen_vw(F!$B248,T248),"")))</f>
        <v/>
      </c>
      <c r="V248" s="4" t="str">
        <f>F!BP248</f>
        <v/>
      </c>
      <c r="W248" s="4" t="str">
        <f>IF($P248="toetsen",toetsen(F!$B248,V248),IF($P248="toetsen alleen sgw",toetsen_alleen_SGW(F!$B248,V248),IF($P248="toetsen alleen vw",toetsen_alleen_vw(F!$B248,V248),"")))</f>
        <v/>
      </c>
      <c r="X248" s="4" t="str">
        <f>F!BS248</f>
        <v/>
      </c>
      <c r="Y248" s="4" t="str">
        <f>IF($P248="toetsen",toetsen(F!$B248,X248),IF($P248="toetsen alleen sgw",toetsen_alleen_SGW(F!$B248,X248),IF($P248="toetsen alleen vw",toetsen_alleen_vw(F!$B248,X248),"")))</f>
        <v/>
      </c>
      <c r="Z248" s="4" t="str">
        <f>F!BV248</f>
        <v/>
      </c>
      <c r="AA248" s="4" t="str">
        <f>IF($P248="toetsen",toetsen(F!$B248,Z248),IF($P248="toetsen alleen sgw",toetsen_alleen_SGW(F!$B248,Z248),IF($P248="toetsen alleen vw",toetsen_alleen_vw(F!$B248,Z248),"")))</f>
        <v/>
      </c>
      <c r="AB248" s="4" t="str">
        <f>F!BY248</f>
        <v/>
      </c>
      <c r="AC248" s="4" t="str">
        <f>IF($P248="toetsen",toetsen(F!$B248,AB248),IF($P248="toetsen alleen sgw",toetsen_alleen_SGW(F!$B248,AB248),IF($P248="toetsen alleen vw",toetsen_alleen_vw(F!$B248,AB248),"")))</f>
        <v/>
      </c>
      <c r="AD248" s="5"/>
      <c r="AE248" s="5" t="str">
        <f t="shared" si="90"/>
        <v>--</v>
      </c>
      <c r="AF248" s="5" t="str">
        <f t="shared" si="91"/>
        <v/>
      </c>
      <c r="AG248" s="5" t="str">
        <f t="shared" si="92"/>
        <v>--</v>
      </c>
      <c r="AH248" s="5" t="str">
        <f t="shared" si="93"/>
        <v/>
      </c>
      <c r="AI248" s="5" t="str">
        <f t="shared" si="94"/>
        <v>--</v>
      </c>
      <c r="AJ248" s="5" t="str">
        <f t="shared" si="95"/>
        <v/>
      </c>
      <c r="AK248" s="5" t="str">
        <f t="shared" si="96"/>
        <v>--</v>
      </c>
      <c r="AL248" s="5" t="str">
        <f t="shared" si="97"/>
        <v/>
      </c>
      <c r="AM248" s="5" t="str">
        <f t="shared" si="98"/>
        <v>--</v>
      </c>
      <c r="AN248" s="5" t="str">
        <f t="shared" si="99"/>
        <v/>
      </c>
      <c r="AO248" s="5" t="str">
        <f t="shared" si="100"/>
        <v>--</v>
      </c>
      <c r="AP248" s="5" t="str">
        <f t="shared" si="101"/>
        <v/>
      </c>
      <c r="AS248" s="5" t="str">
        <f t="shared" si="102"/>
        <v>--</v>
      </c>
      <c r="AT248" s="5" t="str">
        <f t="shared" si="103"/>
        <v/>
      </c>
      <c r="AU248" s="5" t="str">
        <f t="shared" si="104"/>
        <v/>
      </c>
      <c r="AV248" s="5" t="str">
        <f t="shared" si="105"/>
        <v>--</v>
      </c>
      <c r="AW248" s="5" t="str">
        <f t="shared" si="106"/>
        <v/>
      </c>
      <c r="AX248" s="5" t="str">
        <f t="shared" si="107"/>
        <v/>
      </c>
      <c r="AY248" s="5" t="str">
        <f t="shared" si="108"/>
        <v>--</v>
      </c>
      <c r="AZ248" s="5" t="str">
        <f t="shared" si="109"/>
        <v/>
      </c>
      <c r="BA248" s="5" t="str">
        <f t="shared" si="110"/>
        <v/>
      </c>
      <c r="BB248" s="5" t="str">
        <f t="shared" si="111"/>
        <v>--</v>
      </c>
      <c r="BC248" s="5" t="str">
        <f t="shared" si="112"/>
        <v/>
      </c>
      <c r="BD248" s="5" t="str">
        <f t="shared" si="113"/>
        <v/>
      </c>
      <c r="BE248" s="5" t="str">
        <f t="shared" si="114"/>
        <v>--</v>
      </c>
      <c r="BF248" s="5" t="str">
        <f t="shared" si="115"/>
        <v/>
      </c>
      <c r="BG248" s="5" t="str">
        <f t="shared" si="116"/>
        <v/>
      </c>
      <c r="BH248" s="5" t="str">
        <f t="shared" si="117"/>
        <v>--</v>
      </c>
      <c r="BI248" s="5" t="str">
        <f t="shared" si="118"/>
        <v/>
      </c>
      <c r="BJ248" s="5" t="str">
        <f t="shared" si="119"/>
        <v/>
      </c>
    </row>
    <row r="249" spans="1:62" x14ac:dyDescent="0.2">
      <c r="A249" s="4" t="str">
        <f>F!A249</f>
        <v>Fractie C22 - C30</v>
      </c>
      <c r="B249" s="5">
        <f>IF(ISNUMBER(F!E249)=FALSE,"--",IF(F!E249=0,"--",F!E249))</f>
        <v>25</v>
      </c>
      <c r="C249" s="5" t="str">
        <f>IF(B249="--","",F!F249)</f>
        <v>&lt;</v>
      </c>
      <c r="D249" s="5">
        <f>IF(ISNUMBER(F!G249)=FALSE,"--",IF(F!G249=0,"--",F!G249))</f>
        <v>25</v>
      </c>
      <c r="E249" s="5" t="str">
        <f>IF(D249="--","",F!H249)</f>
        <v>&lt;</v>
      </c>
      <c r="F249" s="5">
        <f>IF(ISNUMBER(F!I249)=FALSE,"--",IF(F!I249=0,"--",F!I249))</f>
        <v>25</v>
      </c>
      <c r="G249" s="5" t="str">
        <f>IF(F249="--","",F!J249)</f>
        <v>&lt;</v>
      </c>
      <c r="H249" s="5">
        <f>IF(ISNUMBER(F!K249)=FALSE,"--",IF(F!K249=0,"--",F!K249))</f>
        <v>25</v>
      </c>
      <c r="I249" s="5" t="str">
        <f>IF(H249="--","",F!L249)</f>
        <v>&lt;</v>
      </c>
      <c r="J249" s="5" t="str">
        <f>IF(ISNUMBER(F!M249)=FALSE,"--",IF(F!M249=0,"--",F!M249))</f>
        <v>--</v>
      </c>
      <c r="K249" s="5" t="str">
        <f>IF(J249="--","",F!N249)</f>
        <v/>
      </c>
      <c r="L249" s="5" t="str">
        <f>IF(ISNUMBER(F!O249)=FALSE,"--",IF(F!O249=0,"--",F!O249))</f>
        <v>--</v>
      </c>
      <c r="M249" s="5" t="str">
        <f>IF(L249="--","",F!P249)</f>
        <v/>
      </c>
      <c r="P249" s="4" t="str">
        <f>IFERROR(IF(AND(VLOOKUP(F!B249,E!$B$1:$AK$300,17,FALSE)&lt;&gt;1000000000,VLOOKUP(F!B249,E!$B$1:$AK$300,18,FALSE)&lt;&gt;1000000000),"toetsen",IF(AND(VLOOKUP(F!B249,E!$B$1:$AK$300,17,FALSE)=1000000000,VLOOKUP(F!B249,E!$B$1:$AK$300,18,FALSE)&lt;&gt;1000000000),"toetsen alleen sgw",IF(AND(VLOOKUP(F!B249,E!$B$1:$AK$300,17,FALSE)&lt;&gt;1000000000,VLOOKUP(F!B249,E!$B$1:$AK$300,18,FALSE)=1000000000),"toetsen alleen vw","niet toetsen"))),"")</f>
        <v/>
      </c>
      <c r="R249" s="4">
        <f>F!BJ249</f>
        <v>-1</v>
      </c>
      <c r="S249" s="4" t="str">
        <f>IF($P249="toetsen",toetsen(F!$B249,R249),IF($P249="toetsen alleen sgw",toetsen_alleen_SGW(F!$B249,R249),IF($P249="toetsen alleen vw",toetsen_alleen_vw(F!$B249,R249),"")))</f>
        <v/>
      </c>
      <c r="T249" s="4">
        <f>F!BM249</f>
        <v>-1</v>
      </c>
      <c r="U249" s="4" t="str">
        <f>IF($P249="toetsen",toetsen(F!$B249,T249),IF($P249="toetsen alleen sgw",toetsen_alleen_SGW(F!$B249,T249),IF($P249="toetsen alleen vw",toetsen_alleen_vw(F!$B249,T249),"")))</f>
        <v/>
      </c>
      <c r="V249" s="4">
        <f>F!BP249</f>
        <v>-1</v>
      </c>
      <c r="W249" s="4" t="str">
        <f>IF($P249="toetsen",toetsen(F!$B249,V249),IF($P249="toetsen alleen sgw",toetsen_alleen_SGW(F!$B249,V249),IF($P249="toetsen alleen vw",toetsen_alleen_vw(F!$B249,V249),"")))</f>
        <v/>
      </c>
      <c r="X249" s="4">
        <f>F!BS249</f>
        <v>-1</v>
      </c>
      <c r="Y249" s="4" t="str">
        <f>IF($P249="toetsen",toetsen(F!$B249,X249),IF($P249="toetsen alleen sgw",toetsen_alleen_SGW(F!$B249,X249),IF($P249="toetsen alleen vw",toetsen_alleen_vw(F!$B249,X249),"")))</f>
        <v/>
      </c>
      <c r="Z249" s="4">
        <f>F!BV249</f>
        <v>-1</v>
      </c>
      <c r="AA249" s="4" t="str">
        <f>IF($P249="toetsen",toetsen(F!$B249,Z249),IF($P249="toetsen alleen sgw",toetsen_alleen_SGW(F!$B249,Z249),IF($P249="toetsen alleen vw",toetsen_alleen_vw(F!$B249,Z249),"")))</f>
        <v/>
      </c>
      <c r="AB249" s="4">
        <f>F!BY249</f>
        <v>-1</v>
      </c>
      <c r="AC249" s="4" t="str">
        <f>IF($P249="toetsen",toetsen(F!$B249,AB249),IF($P249="toetsen alleen sgw",toetsen_alleen_SGW(F!$B249,AB249),IF($P249="toetsen alleen vw",toetsen_alleen_vw(F!$B249,AB249),"")))</f>
        <v/>
      </c>
      <c r="AD249" s="5"/>
      <c r="AE249" s="5" t="str">
        <f t="shared" si="90"/>
        <v>25</v>
      </c>
      <c r="AF249" s="5" t="str">
        <f t="shared" si="91"/>
        <v>&lt;</v>
      </c>
      <c r="AG249" s="5" t="str">
        <f t="shared" si="92"/>
        <v>25</v>
      </c>
      <c r="AH249" s="5" t="str">
        <f t="shared" si="93"/>
        <v>&lt;</v>
      </c>
      <c r="AI249" s="5" t="str">
        <f t="shared" si="94"/>
        <v>25</v>
      </c>
      <c r="AJ249" s="5" t="str">
        <f t="shared" si="95"/>
        <v>&lt;</v>
      </c>
      <c r="AK249" s="5" t="str">
        <f t="shared" si="96"/>
        <v>25</v>
      </c>
      <c r="AL249" s="5" t="str">
        <f t="shared" si="97"/>
        <v>&lt;</v>
      </c>
      <c r="AM249" s="5" t="str">
        <f t="shared" si="98"/>
        <v>--</v>
      </c>
      <c r="AN249" s="5" t="str">
        <f t="shared" si="99"/>
        <v/>
      </c>
      <c r="AO249" s="5" t="str">
        <f t="shared" si="100"/>
        <v>--</v>
      </c>
      <c r="AP249" s="5" t="str">
        <f t="shared" si="101"/>
        <v/>
      </c>
      <c r="AS249" s="5" t="str">
        <f t="shared" si="102"/>
        <v>25</v>
      </c>
      <c r="AT249" s="5" t="str">
        <f t="shared" si="103"/>
        <v>&lt;</v>
      </c>
      <c r="AU249" s="5" t="str">
        <f t="shared" si="104"/>
        <v/>
      </c>
      <c r="AV249" s="5" t="str">
        <f t="shared" si="105"/>
        <v>25</v>
      </c>
      <c r="AW249" s="5" t="str">
        <f t="shared" si="106"/>
        <v>&lt;</v>
      </c>
      <c r="AX249" s="5" t="str">
        <f t="shared" si="107"/>
        <v/>
      </c>
      <c r="AY249" s="5" t="str">
        <f t="shared" si="108"/>
        <v>25</v>
      </c>
      <c r="AZ249" s="5" t="str">
        <f t="shared" si="109"/>
        <v>&lt;</v>
      </c>
      <c r="BA249" s="5" t="str">
        <f t="shared" si="110"/>
        <v/>
      </c>
      <c r="BB249" s="5" t="str">
        <f t="shared" si="111"/>
        <v>25</v>
      </c>
      <c r="BC249" s="5" t="str">
        <f t="shared" si="112"/>
        <v>&lt;</v>
      </c>
      <c r="BD249" s="5" t="str">
        <f t="shared" si="113"/>
        <v/>
      </c>
      <c r="BE249" s="5" t="str">
        <f t="shared" si="114"/>
        <v>--</v>
      </c>
      <c r="BF249" s="5" t="str">
        <f t="shared" si="115"/>
        <v/>
      </c>
      <c r="BG249" s="5" t="str">
        <f t="shared" si="116"/>
        <v/>
      </c>
      <c r="BH249" s="5" t="str">
        <f t="shared" si="117"/>
        <v>--</v>
      </c>
      <c r="BI249" s="5" t="str">
        <f t="shared" si="118"/>
        <v/>
      </c>
      <c r="BJ249" s="5" t="str">
        <f t="shared" si="119"/>
        <v/>
      </c>
    </row>
    <row r="250" spans="1:62" x14ac:dyDescent="0.2">
      <c r="A250" s="4" t="str">
        <f>F!A250</f>
        <v>Fractie C30 - C40</v>
      </c>
      <c r="B250" s="5">
        <f>IF(ISNUMBER(F!E250)=FALSE,"--",IF(F!E250=0,"--",F!E250))</f>
        <v>25</v>
      </c>
      <c r="C250" s="5" t="str">
        <f>IF(B250="--","",F!F250)</f>
        <v>&lt;</v>
      </c>
      <c r="D250" s="5">
        <f>IF(ISNUMBER(F!G250)=FALSE,"--",IF(F!G250=0,"--",F!G250))</f>
        <v>25</v>
      </c>
      <c r="E250" s="5" t="str">
        <f>IF(D250="--","",F!H250)</f>
        <v>&lt;</v>
      </c>
      <c r="F250" s="5">
        <f>IF(ISNUMBER(F!I250)=FALSE,"--",IF(F!I250=0,"--",F!I250))</f>
        <v>25</v>
      </c>
      <c r="G250" s="5" t="str">
        <f>IF(F250="--","",F!J250)</f>
        <v>&lt;</v>
      </c>
      <c r="H250" s="5">
        <f>IF(ISNUMBER(F!K250)=FALSE,"--",IF(F!K250=0,"--",F!K250))</f>
        <v>25</v>
      </c>
      <c r="I250" s="5" t="str">
        <f>IF(H250="--","",F!L250)</f>
        <v>&lt;</v>
      </c>
      <c r="J250" s="5" t="str">
        <f>IF(ISNUMBER(F!M250)=FALSE,"--",IF(F!M250=0,"--",F!M250))</f>
        <v>--</v>
      </c>
      <c r="K250" s="5" t="str">
        <f>IF(J250="--","",F!N250)</f>
        <v/>
      </c>
      <c r="L250" s="5" t="str">
        <f>IF(ISNUMBER(F!O250)=FALSE,"--",IF(F!O250=0,"--",F!O250))</f>
        <v>--</v>
      </c>
      <c r="M250" s="5" t="str">
        <f>IF(L250="--","",F!P250)</f>
        <v/>
      </c>
      <c r="P250" s="4" t="str">
        <f>IFERROR(IF(AND(VLOOKUP(F!B250,E!$B$1:$AK$300,17,FALSE)&lt;&gt;1000000000,VLOOKUP(F!B250,E!$B$1:$AK$300,18,FALSE)&lt;&gt;1000000000),"toetsen",IF(AND(VLOOKUP(F!B250,E!$B$1:$AK$300,17,FALSE)=1000000000,VLOOKUP(F!B250,E!$B$1:$AK$300,18,FALSE)&lt;&gt;1000000000),"toetsen alleen sgw",IF(AND(VLOOKUP(F!B250,E!$B$1:$AK$300,17,FALSE)&lt;&gt;1000000000,VLOOKUP(F!B250,E!$B$1:$AK$300,18,FALSE)=1000000000),"toetsen alleen vw","niet toetsen"))),"")</f>
        <v/>
      </c>
      <c r="R250" s="4">
        <f>F!BJ250</f>
        <v>-1</v>
      </c>
      <c r="S250" s="4" t="str">
        <f>IF($P250="toetsen",toetsen(F!$B250,R250),IF($P250="toetsen alleen sgw",toetsen_alleen_SGW(F!$B250,R250),IF($P250="toetsen alleen vw",toetsen_alleen_vw(F!$B250,R250),"")))</f>
        <v/>
      </c>
      <c r="T250" s="4">
        <f>F!BM250</f>
        <v>-1</v>
      </c>
      <c r="U250" s="4" t="str">
        <f>IF($P250="toetsen",toetsen(F!$B250,T250),IF($P250="toetsen alleen sgw",toetsen_alleen_SGW(F!$B250,T250),IF($P250="toetsen alleen vw",toetsen_alleen_vw(F!$B250,T250),"")))</f>
        <v/>
      </c>
      <c r="V250" s="4">
        <f>F!BP250</f>
        <v>-1</v>
      </c>
      <c r="W250" s="4" t="str">
        <f>IF($P250="toetsen",toetsen(F!$B250,V250),IF($P250="toetsen alleen sgw",toetsen_alleen_SGW(F!$B250,V250),IF($P250="toetsen alleen vw",toetsen_alleen_vw(F!$B250,V250),"")))</f>
        <v/>
      </c>
      <c r="X250" s="4">
        <f>F!BS250</f>
        <v>-1</v>
      </c>
      <c r="Y250" s="4" t="str">
        <f>IF($P250="toetsen",toetsen(F!$B250,X250),IF($P250="toetsen alleen sgw",toetsen_alleen_SGW(F!$B250,X250),IF($P250="toetsen alleen vw",toetsen_alleen_vw(F!$B250,X250),"")))</f>
        <v/>
      </c>
      <c r="Z250" s="4">
        <f>F!BV250</f>
        <v>-1</v>
      </c>
      <c r="AA250" s="4" t="str">
        <f>IF($P250="toetsen",toetsen(F!$B250,Z250),IF($P250="toetsen alleen sgw",toetsen_alleen_SGW(F!$B250,Z250),IF($P250="toetsen alleen vw",toetsen_alleen_vw(F!$B250,Z250),"")))</f>
        <v/>
      </c>
      <c r="AB250" s="4">
        <f>F!BY250</f>
        <v>-1</v>
      </c>
      <c r="AC250" s="4" t="str">
        <f>IF($P250="toetsen",toetsen(F!$B250,AB250),IF($P250="toetsen alleen sgw",toetsen_alleen_SGW(F!$B250,AB250),IF($P250="toetsen alleen vw",toetsen_alleen_vw(F!$B250,AB250),"")))</f>
        <v/>
      </c>
      <c r="AD250" s="5"/>
      <c r="AE250" s="5" t="str">
        <f t="shared" si="90"/>
        <v>25</v>
      </c>
      <c r="AF250" s="5" t="str">
        <f t="shared" si="91"/>
        <v>&lt;</v>
      </c>
      <c r="AG250" s="5" t="str">
        <f t="shared" si="92"/>
        <v>25</v>
      </c>
      <c r="AH250" s="5" t="str">
        <f t="shared" si="93"/>
        <v>&lt;</v>
      </c>
      <c r="AI250" s="5" t="str">
        <f t="shared" si="94"/>
        <v>25</v>
      </c>
      <c r="AJ250" s="5" t="str">
        <f t="shared" si="95"/>
        <v>&lt;</v>
      </c>
      <c r="AK250" s="5" t="str">
        <f t="shared" si="96"/>
        <v>25</v>
      </c>
      <c r="AL250" s="5" t="str">
        <f t="shared" si="97"/>
        <v>&lt;</v>
      </c>
      <c r="AM250" s="5" t="str">
        <f t="shared" si="98"/>
        <v>--</v>
      </c>
      <c r="AN250" s="5" t="str">
        <f t="shared" si="99"/>
        <v/>
      </c>
      <c r="AO250" s="5" t="str">
        <f t="shared" si="100"/>
        <v>--</v>
      </c>
      <c r="AP250" s="5" t="str">
        <f t="shared" si="101"/>
        <v/>
      </c>
      <c r="AS250" s="5" t="str">
        <f t="shared" si="102"/>
        <v>25</v>
      </c>
      <c r="AT250" s="5" t="str">
        <f t="shared" si="103"/>
        <v>&lt;</v>
      </c>
      <c r="AU250" s="5" t="str">
        <f t="shared" si="104"/>
        <v/>
      </c>
      <c r="AV250" s="5" t="str">
        <f t="shared" si="105"/>
        <v>25</v>
      </c>
      <c r="AW250" s="5" t="str">
        <f t="shared" si="106"/>
        <v>&lt;</v>
      </c>
      <c r="AX250" s="5" t="str">
        <f t="shared" si="107"/>
        <v/>
      </c>
      <c r="AY250" s="5" t="str">
        <f t="shared" si="108"/>
        <v>25</v>
      </c>
      <c r="AZ250" s="5" t="str">
        <f t="shared" si="109"/>
        <v>&lt;</v>
      </c>
      <c r="BA250" s="5" t="str">
        <f t="shared" si="110"/>
        <v/>
      </c>
      <c r="BB250" s="5" t="str">
        <f t="shared" si="111"/>
        <v>25</v>
      </c>
      <c r="BC250" s="5" t="str">
        <f t="shared" si="112"/>
        <v>&lt;</v>
      </c>
      <c r="BD250" s="5" t="str">
        <f t="shared" si="113"/>
        <v/>
      </c>
      <c r="BE250" s="5" t="str">
        <f t="shared" si="114"/>
        <v>--</v>
      </c>
      <c r="BF250" s="5" t="str">
        <f t="shared" si="115"/>
        <v/>
      </c>
      <c r="BG250" s="5" t="str">
        <f t="shared" si="116"/>
        <v/>
      </c>
      <c r="BH250" s="5" t="str">
        <f t="shared" si="117"/>
        <v>--</v>
      </c>
      <c r="BI250" s="5" t="str">
        <f t="shared" si="118"/>
        <v/>
      </c>
      <c r="BJ250" s="5" t="str">
        <f t="shared" si="119"/>
        <v/>
      </c>
    </row>
    <row r="251" spans="1:62" x14ac:dyDescent="0.2">
      <c r="A251" s="4" t="str">
        <f>F!A251</f>
        <v>Totaal olie C10 - C40</v>
      </c>
      <c r="B251" s="5">
        <f>IF(ISNUMBER(F!E251)=FALSE,"--",IF(F!E251=0,"--",F!E251))</f>
        <v>50</v>
      </c>
      <c r="C251" s="5" t="str">
        <f>IF(B251="--","",F!F251)</f>
        <v>&lt;</v>
      </c>
      <c r="D251" s="5">
        <f>IF(ISNUMBER(F!G251)=FALSE,"--",IF(F!G251=0,"--",F!G251))</f>
        <v>50</v>
      </c>
      <c r="E251" s="5" t="str">
        <f>IF(D251="--","",F!H251)</f>
        <v>&lt;</v>
      </c>
      <c r="F251" s="5">
        <f>IF(ISNUMBER(F!I251)=FALSE,"--",IF(F!I251=0,"--",F!I251))</f>
        <v>100</v>
      </c>
      <c r="G251" s="5" t="str">
        <f>IF(F251="--","",F!J251)</f>
        <v/>
      </c>
      <c r="H251" s="5">
        <f>IF(ISNUMBER(F!K251)=FALSE,"--",IF(F!K251=0,"--",F!K251))</f>
        <v>50</v>
      </c>
      <c r="I251" s="5" t="str">
        <f>IF(H251="--","",F!L251)</f>
        <v>&lt;</v>
      </c>
      <c r="J251" s="5" t="str">
        <f>IF(ISNUMBER(F!M251)=FALSE,"--",IF(F!M251=0,"--",F!M251))</f>
        <v>--</v>
      </c>
      <c r="K251" s="5" t="str">
        <f>IF(J251="--","",F!N251)</f>
        <v/>
      </c>
      <c r="L251" s="5" t="str">
        <f>IF(ISNUMBER(F!O251)=FALSE,"--",IF(F!O251=0,"--",F!O251))</f>
        <v>--</v>
      </c>
      <c r="M251" s="5" t="str">
        <f>IF(L251="--","",F!P251)</f>
        <v/>
      </c>
      <c r="P251" s="14" t="str">
        <f>IFERROR(IF(AND(VLOOKUP(1200,E!$B$1:$AK$300,17,FALSE)&lt;&gt;1000000000,VLOOKUP(1200,E!$B$1:$AK$300,18,FALSE)&lt;&gt;1000000000),"toetsen",IF(AND(VLOOKUP(1200,E!$B$1:$AK$300,17,FALSE)=1000000000,VLOOKUP(1200,E!$B$1:$AK$300,18,FALSE)&lt;&gt;1000000000),"toetsen alleen sgw",IF(AND(VLOOKUP(1200,E!$B$1:$AK$300,17,FALSE)&lt;&gt;1000000000,VLOOKUP(1200,E!$B$1:$AK$300,18,FALSE)=1000000000),"toetsen alleen vw","niet toetsen"))),"")</f>
        <v>toetsen alleen sgw</v>
      </c>
      <c r="R251" s="4">
        <f>F!BJ251</f>
        <v>-1</v>
      </c>
      <c r="S251" s="14" t="str">
        <f>IF($P251="toetsen",toetsen(1200,R251),IF($P251="toetsen alleen sgw",toetsen_alleen_SGW(1200,R251),IF($P251="toetsen alleen vw",toetsen_alleen_vw(1200,R251),"")))</f>
        <v>-</v>
      </c>
      <c r="T251" s="4">
        <f>F!BM251</f>
        <v>-1</v>
      </c>
      <c r="U251" s="14" t="str">
        <f>IF($P251="toetsen",toetsen(1200,T251),IF($P251="toetsen alleen sgw",toetsen_alleen_SGW(1200,T251),IF($P251="toetsen alleen vw",toetsen_alleen_vw(1200,T251),"")))</f>
        <v>-</v>
      </c>
      <c r="V251" s="4">
        <f>F!BP251</f>
        <v>100</v>
      </c>
      <c r="W251" s="14" t="str">
        <f>IF($P251="toetsen",toetsen(1200,V251),IF($P251="toetsen alleen sgw",toetsen_alleen_SGW(1200,V251),IF($P251="toetsen alleen vw",toetsen_alleen_vw(1200,V251),"")))</f>
        <v>-</v>
      </c>
      <c r="X251" s="4">
        <f>F!BS251</f>
        <v>-1</v>
      </c>
      <c r="Y251" s="14" t="str">
        <f>IF($P251="toetsen",toetsen(1200,X251),IF($P251="toetsen alleen sgw",toetsen_alleen_SGW(1200,X251),IF($P251="toetsen alleen vw",toetsen_alleen_vw(1200,X251),"")))</f>
        <v>-</v>
      </c>
      <c r="Z251" s="4">
        <f>F!BV251</f>
        <v>-1</v>
      </c>
      <c r="AA251" s="14" t="str">
        <f>IF($P251="toetsen",toetsen(1200,Z251),IF($P251="toetsen alleen sgw",toetsen_alleen_SGW(1200,Z251),IF($P251="toetsen alleen vw",toetsen_alleen_vw(1200,Z251),"")))</f>
        <v>-</v>
      </c>
      <c r="AB251" s="4">
        <f>F!BY251</f>
        <v>-1</v>
      </c>
      <c r="AC251" s="14" t="str">
        <f>IF($P251="toetsen",toetsen(1200,AB251),IF($P251="toetsen alleen sgw",toetsen_alleen_SGW(1200,AB251),IF($P251="toetsen alleen vw",toetsen_alleen_vw(1200,AB251),"")))</f>
        <v>-</v>
      </c>
      <c r="AD251" s="5"/>
      <c r="AE251" s="5" t="str">
        <f t="shared" si="90"/>
        <v>50</v>
      </c>
      <c r="AF251" s="5" t="str">
        <f t="shared" si="91"/>
        <v>&lt;</v>
      </c>
      <c r="AG251" s="5" t="str">
        <f t="shared" si="92"/>
        <v>50</v>
      </c>
      <c r="AH251" s="5" t="str">
        <f t="shared" si="93"/>
        <v>&lt;</v>
      </c>
      <c r="AI251" s="5">
        <f t="shared" si="94"/>
        <v>100</v>
      </c>
      <c r="AJ251" s="5" t="str">
        <f t="shared" si="95"/>
        <v/>
      </c>
      <c r="AK251" s="5" t="str">
        <f t="shared" si="96"/>
        <v>50</v>
      </c>
      <c r="AL251" s="5" t="str">
        <f t="shared" si="97"/>
        <v>&lt;</v>
      </c>
      <c r="AM251" s="5" t="str">
        <f t="shared" si="98"/>
        <v>--</v>
      </c>
      <c r="AN251" s="5" t="str">
        <f t="shared" si="99"/>
        <v/>
      </c>
      <c r="AO251" s="5" t="str">
        <f t="shared" si="100"/>
        <v>--</v>
      </c>
      <c r="AP251" s="5" t="str">
        <f t="shared" si="101"/>
        <v/>
      </c>
      <c r="AS251" s="5" t="str">
        <f t="shared" si="102"/>
        <v>50</v>
      </c>
      <c r="AT251" s="5" t="str">
        <f t="shared" si="103"/>
        <v>&lt;</v>
      </c>
      <c r="AU251" s="5" t="str">
        <f t="shared" si="104"/>
        <v>-</v>
      </c>
      <c r="AV251" s="5" t="str">
        <f t="shared" si="105"/>
        <v>50</v>
      </c>
      <c r="AW251" s="5" t="str">
        <f t="shared" si="106"/>
        <v>&lt;</v>
      </c>
      <c r="AX251" s="5" t="str">
        <f t="shared" si="107"/>
        <v>-</v>
      </c>
      <c r="AY251" s="5">
        <f t="shared" si="108"/>
        <v>100</v>
      </c>
      <c r="AZ251" s="5" t="str">
        <f t="shared" si="109"/>
        <v/>
      </c>
      <c r="BA251" s="5" t="str">
        <f t="shared" si="110"/>
        <v>-</v>
      </c>
      <c r="BB251" s="5" t="str">
        <f t="shared" si="111"/>
        <v>50</v>
      </c>
      <c r="BC251" s="5" t="str">
        <f t="shared" si="112"/>
        <v>&lt;</v>
      </c>
      <c r="BD251" s="5" t="str">
        <f t="shared" si="113"/>
        <v>-</v>
      </c>
      <c r="BE251" s="5" t="str">
        <f t="shared" si="114"/>
        <v>--</v>
      </c>
      <c r="BF251" s="5" t="str">
        <f t="shared" si="115"/>
        <v/>
      </c>
      <c r="BG251" s="5" t="str">
        <f t="shared" si="116"/>
        <v/>
      </c>
      <c r="BH251" s="5" t="str">
        <f t="shared" si="117"/>
        <v>--</v>
      </c>
      <c r="BI251" s="5" t="str">
        <f t="shared" si="118"/>
        <v/>
      </c>
      <c r="BJ251" s="5" t="str">
        <f t="shared" si="119"/>
        <v/>
      </c>
    </row>
    <row r="252" spans="1:62" x14ac:dyDescent="0.2">
      <c r="A252" s="4" t="str">
        <f>F!A252</f>
        <v>Totaal olie C6 - C40</v>
      </c>
      <c r="B252" s="5" t="str">
        <f>IF(ISNUMBER(F!E252)=FALSE,"--",IF(F!E252=0,"--",F!E252))</f>
        <v>--</v>
      </c>
      <c r="C252" s="5" t="str">
        <f>IF(B252="--","",F!F252)</f>
        <v/>
      </c>
      <c r="D252" s="5" t="str">
        <f>IF(ISNUMBER(F!G252)=FALSE,"--",IF(F!G252=0,"--",F!G252))</f>
        <v>--</v>
      </c>
      <c r="E252" s="5" t="str">
        <f>IF(D252="--","",F!H252)</f>
        <v/>
      </c>
      <c r="F252" s="5" t="str">
        <f>IF(ISNUMBER(F!I252)=FALSE,"--",IF(F!I252=0,"--",F!I252))</f>
        <v>--</v>
      </c>
      <c r="G252" s="5" t="str">
        <f>IF(F252="--","",F!J252)</f>
        <v/>
      </c>
      <c r="H252" s="5" t="str">
        <f>IF(ISNUMBER(F!K252)=FALSE,"--",IF(F!K252=0,"--",F!K252))</f>
        <v>--</v>
      </c>
      <c r="I252" s="5" t="str">
        <f>IF(H252="--","",F!L252)</f>
        <v/>
      </c>
      <c r="J252" s="5" t="str">
        <f>IF(ISNUMBER(F!M252)=FALSE,"--",IF(F!M252=0,"--",F!M252))</f>
        <v>--</v>
      </c>
      <c r="K252" s="5" t="str">
        <f>IF(J252="--","",F!N252)</f>
        <v/>
      </c>
      <c r="L252" s="5" t="str">
        <f>IF(ISNUMBER(F!O252)=FALSE,"--",IF(F!O252=0,"--",F!O252))</f>
        <v>--</v>
      </c>
      <c r="M252" s="5" t="str">
        <f>IF(L252="--","",F!P252)</f>
        <v/>
      </c>
      <c r="P252" s="4" t="str">
        <f>IFERROR(IF(AND(VLOOKUP(F!B252,E!$B$1:$AK$300,17,FALSE)&lt;&gt;1000000000,VLOOKUP(F!B252,E!$B$1:$AK$300,18,FALSE)&lt;&gt;1000000000),"toetsen",IF(AND(VLOOKUP(F!B252,E!$B$1:$AK$300,17,FALSE)=1000000000,VLOOKUP(F!B252,E!$B$1:$AK$300,18,FALSE)&lt;&gt;1000000000),"toetsen alleen sgw",IF(AND(VLOOKUP(F!B252,E!$B$1:$AK$300,17,FALSE)&lt;&gt;1000000000,VLOOKUP(F!B252,E!$B$1:$AK$300,18,FALSE)=1000000000),"toetsen alleen vw","niet toetsen"))),"")</f>
        <v/>
      </c>
      <c r="R252" s="4" t="str">
        <f>F!BJ252</f>
        <v/>
      </c>
      <c r="S252" s="4" t="str">
        <f>IF($P252="toetsen",toetsen(F!$B252,R252),IF($P252="toetsen alleen sgw",toetsen_alleen_SGW(F!$B252,R252),IF($P252="toetsen alleen vw",toetsen_alleen_vw(F!$B252,R252),"")))</f>
        <v/>
      </c>
      <c r="T252" s="4" t="str">
        <f>F!BM252</f>
        <v/>
      </c>
      <c r="U252" s="4" t="str">
        <f>IF($P252="toetsen",toetsen(F!$B252,T252),IF($P252="toetsen alleen sgw",toetsen_alleen_SGW(F!$B252,T252),IF($P252="toetsen alleen vw",toetsen_alleen_vw(F!$B252,T252),"")))</f>
        <v/>
      </c>
      <c r="V252" s="4" t="str">
        <f>F!BP252</f>
        <v/>
      </c>
      <c r="W252" s="4" t="str">
        <f>IF($P252="toetsen",toetsen(F!$B252,V252),IF($P252="toetsen alleen sgw",toetsen_alleen_SGW(F!$B252,V252),IF($P252="toetsen alleen vw",toetsen_alleen_vw(F!$B252,V252),"")))</f>
        <v/>
      </c>
      <c r="X252" s="4" t="str">
        <f>F!BS252</f>
        <v/>
      </c>
      <c r="Y252" s="4" t="str">
        <f>IF($P252="toetsen",toetsen(F!$B252,X252),IF($P252="toetsen alleen sgw",toetsen_alleen_SGW(F!$B252,X252),IF($P252="toetsen alleen vw",toetsen_alleen_vw(F!$B252,X252),"")))</f>
        <v/>
      </c>
      <c r="Z252" s="4" t="str">
        <f>F!BV252</f>
        <v/>
      </c>
      <c r="AA252" s="4" t="str">
        <f>IF($P252="toetsen",toetsen(F!$B252,Z252),IF($P252="toetsen alleen sgw",toetsen_alleen_SGW(F!$B252,Z252),IF($P252="toetsen alleen vw",toetsen_alleen_vw(F!$B252,Z252),"")))</f>
        <v/>
      </c>
      <c r="AB252" s="4" t="str">
        <f>F!BY252</f>
        <v/>
      </c>
      <c r="AC252" s="4" t="str">
        <f>IF($P252="toetsen",toetsen(F!$B252,AB252),IF($P252="toetsen alleen sgw",toetsen_alleen_SGW(F!$B252,AB252),IF($P252="toetsen alleen vw",toetsen_alleen_vw(F!$B252,AB252),"")))</f>
        <v/>
      </c>
      <c r="AD252" s="5"/>
      <c r="AE252" s="5" t="str">
        <f t="shared" si="90"/>
        <v>--</v>
      </c>
      <c r="AF252" s="5" t="str">
        <f t="shared" si="91"/>
        <v/>
      </c>
      <c r="AG252" s="5" t="str">
        <f t="shared" si="92"/>
        <v>--</v>
      </c>
      <c r="AH252" s="5" t="str">
        <f t="shared" si="93"/>
        <v/>
      </c>
      <c r="AI252" s="5" t="str">
        <f t="shared" si="94"/>
        <v>--</v>
      </c>
      <c r="AJ252" s="5" t="str">
        <f t="shared" si="95"/>
        <v/>
      </c>
      <c r="AK252" s="5" t="str">
        <f t="shared" si="96"/>
        <v>--</v>
      </c>
      <c r="AL252" s="5" t="str">
        <f t="shared" si="97"/>
        <v/>
      </c>
      <c r="AM252" s="5" t="str">
        <f t="shared" si="98"/>
        <v>--</v>
      </c>
      <c r="AN252" s="5" t="str">
        <f t="shared" si="99"/>
        <v/>
      </c>
      <c r="AO252" s="5" t="str">
        <f t="shared" si="100"/>
        <v>--</v>
      </c>
      <c r="AP252" s="5" t="str">
        <f t="shared" si="101"/>
        <v/>
      </c>
      <c r="AS252" s="5" t="str">
        <f t="shared" si="102"/>
        <v>--</v>
      </c>
      <c r="AT252" s="5" t="str">
        <f t="shared" si="103"/>
        <v/>
      </c>
      <c r="AU252" s="5" t="str">
        <f t="shared" si="104"/>
        <v/>
      </c>
      <c r="AV252" s="5" t="str">
        <f t="shared" si="105"/>
        <v>--</v>
      </c>
      <c r="AW252" s="5" t="str">
        <f t="shared" si="106"/>
        <v/>
      </c>
      <c r="AX252" s="5" t="str">
        <f t="shared" si="107"/>
        <v/>
      </c>
      <c r="AY252" s="5" t="str">
        <f t="shared" si="108"/>
        <v>--</v>
      </c>
      <c r="AZ252" s="5" t="str">
        <f t="shared" si="109"/>
        <v/>
      </c>
      <c r="BA252" s="5" t="str">
        <f t="shared" si="110"/>
        <v/>
      </c>
      <c r="BB252" s="5" t="str">
        <f t="shared" si="111"/>
        <v>--</v>
      </c>
      <c r="BC252" s="5" t="str">
        <f t="shared" si="112"/>
        <v/>
      </c>
      <c r="BD252" s="5" t="str">
        <f t="shared" si="113"/>
        <v/>
      </c>
      <c r="BE252" s="5" t="str">
        <f t="shared" si="114"/>
        <v>--</v>
      </c>
      <c r="BF252" s="5" t="str">
        <f t="shared" si="115"/>
        <v/>
      </c>
      <c r="BG252" s="5" t="str">
        <f t="shared" si="116"/>
        <v/>
      </c>
      <c r="BH252" s="5" t="str">
        <f t="shared" si="117"/>
        <v>--</v>
      </c>
      <c r="BI252" s="5" t="str">
        <f t="shared" si="118"/>
        <v/>
      </c>
      <c r="BJ252" s="5" t="str">
        <f t="shared" si="119"/>
        <v/>
      </c>
    </row>
    <row r="253" spans="1:62" x14ac:dyDescent="0.2">
      <c r="A253" s="4" t="str">
        <f>F!A253</f>
        <v>Propyleenglycol</v>
      </c>
      <c r="B253" s="5" t="str">
        <f>IF(ISNUMBER(F!E253)=FALSE,"--",IF(F!E253=0,"--",F!E253))</f>
        <v>--</v>
      </c>
      <c r="C253" s="5" t="str">
        <f>IF(B253="--","",F!F253)</f>
        <v/>
      </c>
      <c r="D253" s="5" t="str">
        <f>IF(ISNUMBER(F!G253)=FALSE,"--",IF(F!G253=0,"--",F!G253))</f>
        <v>--</v>
      </c>
      <c r="E253" s="5" t="str">
        <f>IF(D253="--","",F!H253)</f>
        <v/>
      </c>
      <c r="F253" s="5" t="str">
        <f>IF(ISNUMBER(F!I253)=FALSE,"--",IF(F!I253=0,"--",F!I253))</f>
        <v>--</v>
      </c>
      <c r="G253" s="5" t="str">
        <f>IF(F253="--","",F!J253)</f>
        <v/>
      </c>
      <c r="H253" s="5" t="str">
        <f>IF(ISNUMBER(F!K253)=FALSE,"--",IF(F!K253=0,"--",F!K253))</f>
        <v>--</v>
      </c>
      <c r="I253" s="5" t="str">
        <f>IF(H253="--","",F!L253)</f>
        <v/>
      </c>
      <c r="J253" s="5" t="str">
        <f>IF(ISNUMBER(F!M253)=FALSE,"--",IF(F!M253=0,"--",F!M253))</f>
        <v>--</v>
      </c>
      <c r="K253" s="5" t="str">
        <f>IF(J253="--","",F!N253)</f>
        <v/>
      </c>
      <c r="L253" s="5" t="str">
        <f>IF(ISNUMBER(F!O253)=FALSE,"--",IF(F!O253=0,"--",F!O253))</f>
        <v>--</v>
      </c>
      <c r="M253" s="5" t="str">
        <f>IF(L253="--","",F!P253)</f>
        <v/>
      </c>
      <c r="P253" s="4" t="str">
        <f>IFERROR(IF(AND(VLOOKUP(F!B253,E!$B$1:$AK$300,17,FALSE)&lt;&gt;1000000000,VLOOKUP(F!B253,E!$B$1:$AK$300,18,FALSE)&lt;&gt;1000000000),"toetsen",IF(AND(VLOOKUP(F!B253,E!$B$1:$AK$300,17,FALSE)=1000000000,VLOOKUP(F!B253,E!$B$1:$AK$300,18,FALSE)&lt;&gt;1000000000),"toetsen alleen sgw",IF(AND(VLOOKUP(F!B253,E!$B$1:$AK$300,17,FALSE)&lt;&gt;1000000000,VLOOKUP(F!B253,E!$B$1:$AK$300,18,FALSE)=1000000000),"toetsen alleen vw","niet toetsen"))),"")</f>
        <v/>
      </c>
      <c r="R253" s="4" t="str">
        <f>F!BJ253</f>
        <v/>
      </c>
      <c r="S253" s="4" t="str">
        <f>IF($P253="toetsen",toetsen(F!$B253,R253),IF($P253="toetsen alleen sgw",toetsen_alleen_SGW(F!$B253,R253),IF($P253="toetsen alleen vw",toetsen_alleen_vw(F!$B253,R253),"")))</f>
        <v/>
      </c>
      <c r="T253" s="4" t="str">
        <f>F!BM253</f>
        <v/>
      </c>
      <c r="U253" s="4" t="str">
        <f>IF($P253="toetsen",toetsen(F!$B253,T253),IF($P253="toetsen alleen sgw",toetsen_alleen_SGW(F!$B253,T253),IF($P253="toetsen alleen vw",toetsen_alleen_vw(F!$B253,T253),"")))</f>
        <v/>
      </c>
      <c r="V253" s="4" t="str">
        <f>F!BP253</f>
        <v/>
      </c>
      <c r="W253" s="4" t="str">
        <f>IF($P253="toetsen",toetsen(F!$B253,V253),IF($P253="toetsen alleen sgw",toetsen_alleen_SGW(F!$B253,V253),IF($P253="toetsen alleen vw",toetsen_alleen_vw(F!$B253,V253),"")))</f>
        <v/>
      </c>
      <c r="X253" s="4" t="str">
        <f>F!BS253</f>
        <v/>
      </c>
      <c r="Y253" s="4" t="str">
        <f>IF($P253="toetsen",toetsen(F!$B253,X253),IF($P253="toetsen alleen sgw",toetsen_alleen_SGW(F!$B253,X253),IF($P253="toetsen alleen vw",toetsen_alleen_vw(F!$B253,X253),"")))</f>
        <v/>
      </c>
      <c r="Z253" s="4" t="str">
        <f>F!BV253</f>
        <v/>
      </c>
      <c r="AA253" s="4" t="str">
        <f>IF($P253="toetsen",toetsen(F!$B253,Z253),IF($P253="toetsen alleen sgw",toetsen_alleen_SGW(F!$B253,Z253),IF($P253="toetsen alleen vw",toetsen_alleen_vw(F!$B253,Z253),"")))</f>
        <v/>
      </c>
      <c r="AB253" s="4" t="str">
        <f>F!BY253</f>
        <v/>
      </c>
      <c r="AC253" s="4" t="str">
        <f>IF($P253="toetsen",toetsen(F!$B253,AB253),IF($P253="toetsen alleen sgw",toetsen_alleen_SGW(F!$B253,AB253),IF($P253="toetsen alleen vw",toetsen_alleen_vw(F!$B253,AB253),"")))</f>
        <v/>
      </c>
      <c r="AD253" s="5"/>
      <c r="AE253" s="5" t="str">
        <f t="shared" si="90"/>
        <v>--</v>
      </c>
      <c r="AF253" s="5" t="str">
        <f t="shared" si="91"/>
        <v/>
      </c>
      <c r="AG253" s="5" t="str">
        <f t="shared" si="92"/>
        <v>--</v>
      </c>
      <c r="AH253" s="5" t="str">
        <f t="shared" si="93"/>
        <v/>
      </c>
      <c r="AI253" s="5" t="str">
        <f t="shared" si="94"/>
        <v>--</v>
      </c>
      <c r="AJ253" s="5" t="str">
        <f t="shared" si="95"/>
        <v/>
      </c>
      <c r="AK253" s="5" t="str">
        <f t="shared" si="96"/>
        <v>--</v>
      </c>
      <c r="AL253" s="5" t="str">
        <f t="shared" si="97"/>
        <v/>
      </c>
      <c r="AM253" s="5" t="str">
        <f t="shared" si="98"/>
        <v>--</v>
      </c>
      <c r="AN253" s="5" t="str">
        <f t="shared" si="99"/>
        <v/>
      </c>
      <c r="AO253" s="5" t="str">
        <f t="shared" si="100"/>
        <v>--</v>
      </c>
      <c r="AP253" s="5" t="str">
        <f t="shared" si="101"/>
        <v/>
      </c>
      <c r="AS253" s="5" t="str">
        <f t="shared" si="102"/>
        <v>--</v>
      </c>
      <c r="AT253" s="5" t="str">
        <f t="shared" si="103"/>
        <v/>
      </c>
      <c r="AU253" s="5" t="str">
        <f t="shared" si="104"/>
        <v/>
      </c>
      <c r="AV253" s="5" t="str">
        <f t="shared" si="105"/>
        <v>--</v>
      </c>
      <c r="AW253" s="5" t="str">
        <f t="shared" si="106"/>
        <v/>
      </c>
      <c r="AX253" s="5" t="str">
        <f t="shared" si="107"/>
        <v/>
      </c>
      <c r="AY253" s="5" t="str">
        <f t="shared" si="108"/>
        <v>--</v>
      </c>
      <c r="AZ253" s="5" t="str">
        <f t="shared" si="109"/>
        <v/>
      </c>
      <c r="BA253" s="5" t="str">
        <f t="shared" si="110"/>
        <v/>
      </c>
      <c r="BB253" s="5" t="str">
        <f t="shared" si="111"/>
        <v>--</v>
      </c>
      <c r="BC253" s="5" t="str">
        <f t="shared" si="112"/>
        <v/>
      </c>
      <c r="BD253" s="5" t="str">
        <f t="shared" si="113"/>
        <v/>
      </c>
      <c r="BE253" s="5" t="str">
        <f t="shared" si="114"/>
        <v>--</v>
      </c>
      <c r="BF253" s="5" t="str">
        <f t="shared" si="115"/>
        <v/>
      </c>
      <c r="BG253" s="5" t="str">
        <f t="shared" si="116"/>
        <v/>
      </c>
      <c r="BH253" s="5" t="str">
        <f t="shared" si="117"/>
        <v>--</v>
      </c>
      <c r="BI253" s="5" t="str">
        <f t="shared" si="118"/>
        <v/>
      </c>
      <c r="BJ253" s="5" t="str">
        <f t="shared" si="119"/>
        <v/>
      </c>
    </row>
    <row r="254" spans="1:62" x14ac:dyDescent="0.2">
      <c r="A254" s="4" t="str">
        <f>F!A254</f>
        <v>Methylglycol</v>
      </c>
      <c r="B254" s="5" t="str">
        <f>IF(ISNUMBER(F!E254)=FALSE,"--",IF(F!E254=0,"--",F!E254))</f>
        <v>--</v>
      </c>
      <c r="C254" s="5" t="str">
        <f>IF(B254="--","",F!F254)</f>
        <v/>
      </c>
      <c r="D254" s="5" t="str">
        <f>IF(ISNUMBER(F!G254)=FALSE,"--",IF(F!G254=0,"--",F!G254))</f>
        <v>--</v>
      </c>
      <c r="E254" s="5" t="str">
        <f>IF(D254="--","",F!H254)</f>
        <v/>
      </c>
      <c r="F254" s="5" t="str">
        <f>IF(ISNUMBER(F!I254)=FALSE,"--",IF(F!I254=0,"--",F!I254))</f>
        <v>--</v>
      </c>
      <c r="G254" s="5" t="str">
        <f>IF(F254="--","",F!J254)</f>
        <v/>
      </c>
      <c r="H254" s="5" t="str">
        <f>IF(ISNUMBER(F!K254)=FALSE,"--",IF(F!K254=0,"--",F!K254))</f>
        <v>--</v>
      </c>
      <c r="I254" s="5" t="str">
        <f>IF(H254="--","",F!L254)</f>
        <v/>
      </c>
      <c r="J254" s="5" t="str">
        <f>IF(ISNUMBER(F!M254)=FALSE,"--",IF(F!M254=0,"--",F!M254))</f>
        <v>--</v>
      </c>
      <c r="K254" s="5" t="str">
        <f>IF(J254="--","",F!N254)</f>
        <v/>
      </c>
      <c r="L254" s="5" t="str">
        <f>IF(ISNUMBER(F!O254)=FALSE,"--",IF(F!O254=0,"--",F!O254))</f>
        <v>--</v>
      </c>
      <c r="M254" s="5" t="str">
        <f>IF(L254="--","",F!P254)</f>
        <v/>
      </c>
      <c r="P254" s="4" t="str">
        <f>IFERROR(IF(AND(VLOOKUP(F!B254,E!$B$1:$AK$300,17,FALSE)&lt;&gt;1000000000,VLOOKUP(F!B254,E!$B$1:$AK$300,18,FALSE)&lt;&gt;1000000000),"toetsen",IF(AND(VLOOKUP(F!B254,E!$B$1:$AK$300,17,FALSE)=1000000000,VLOOKUP(F!B254,E!$B$1:$AK$300,18,FALSE)&lt;&gt;1000000000),"toetsen alleen sgw",IF(AND(VLOOKUP(F!B254,E!$B$1:$AK$300,17,FALSE)&lt;&gt;1000000000,VLOOKUP(F!B254,E!$B$1:$AK$300,18,FALSE)=1000000000),"toetsen alleen vw","niet toetsen"))),"")</f>
        <v/>
      </c>
      <c r="R254" s="4" t="str">
        <f>F!BJ254</f>
        <v/>
      </c>
      <c r="S254" s="4" t="str">
        <f>IF($P254="toetsen",toetsen(F!$B254,R254),IF($P254="toetsen alleen sgw",toetsen_alleen_SGW(F!$B254,R254),IF($P254="toetsen alleen vw",toetsen_alleen_vw(F!$B254,R254),"")))</f>
        <v/>
      </c>
      <c r="T254" s="4" t="str">
        <f>F!BM254</f>
        <v/>
      </c>
      <c r="U254" s="4" t="str">
        <f>IF($P254="toetsen",toetsen(F!$B254,T254),IF($P254="toetsen alleen sgw",toetsen_alleen_SGW(F!$B254,T254),IF($P254="toetsen alleen vw",toetsen_alleen_vw(F!$B254,T254),"")))</f>
        <v/>
      </c>
      <c r="V254" s="4" t="str">
        <f>F!BP254</f>
        <v/>
      </c>
      <c r="W254" s="4" t="str">
        <f>IF($P254="toetsen",toetsen(F!$B254,V254),IF($P254="toetsen alleen sgw",toetsen_alleen_SGW(F!$B254,V254),IF($P254="toetsen alleen vw",toetsen_alleen_vw(F!$B254,V254),"")))</f>
        <v/>
      </c>
      <c r="X254" s="4" t="str">
        <f>F!BS254</f>
        <v/>
      </c>
      <c r="Y254" s="4" t="str">
        <f>IF($P254="toetsen",toetsen(F!$B254,X254),IF($P254="toetsen alleen sgw",toetsen_alleen_SGW(F!$B254,X254),IF($P254="toetsen alleen vw",toetsen_alleen_vw(F!$B254,X254),"")))</f>
        <v/>
      </c>
      <c r="Z254" s="4" t="str">
        <f>F!BV254</f>
        <v/>
      </c>
      <c r="AA254" s="4" t="str">
        <f>IF($P254="toetsen",toetsen(F!$B254,Z254),IF($P254="toetsen alleen sgw",toetsen_alleen_SGW(F!$B254,Z254),IF($P254="toetsen alleen vw",toetsen_alleen_vw(F!$B254,Z254),"")))</f>
        <v/>
      </c>
      <c r="AB254" s="4" t="str">
        <f>F!BY254</f>
        <v/>
      </c>
      <c r="AC254" s="4" t="str">
        <f>IF($P254="toetsen",toetsen(F!$B254,AB254),IF($P254="toetsen alleen sgw",toetsen_alleen_SGW(F!$B254,AB254),IF($P254="toetsen alleen vw",toetsen_alleen_vw(F!$B254,AB254),"")))</f>
        <v/>
      </c>
      <c r="AD254" s="5"/>
      <c r="AE254" s="5" t="str">
        <f t="shared" si="90"/>
        <v>--</v>
      </c>
      <c r="AF254" s="5" t="str">
        <f t="shared" si="91"/>
        <v/>
      </c>
      <c r="AG254" s="5" t="str">
        <f t="shared" si="92"/>
        <v>--</v>
      </c>
      <c r="AH254" s="5" t="str">
        <f t="shared" si="93"/>
        <v/>
      </c>
      <c r="AI254" s="5" t="str">
        <f t="shared" si="94"/>
        <v>--</v>
      </c>
      <c r="AJ254" s="5" t="str">
        <f t="shared" si="95"/>
        <v/>
      </c>
      <c r="AK254" s="5" t="str">
        <f t="shared" si="96"/>
        <v>--</v>
      </c>
      <c r="AL254" s="5" t="str">
        <f t="shared" si="97"/>
        <v/>
      </c>
      <c r="AM254" s="5" t="str">
        <f t="shared" si="98"/>
        <v>--</v>
      </c>
      <c r="AN254" s="5" t="str">
        <f t="shared" si="99"/>
        <v/>
      </c>
      <c r="AO254" s="5" t="str">
        <f t="shared" si="100"/>
        <v>--</v>
      </c>
      <c r="AP254" s="5" t="str">
        <f t="shared" si="101"/>
        <v/>
      </c>
      <c r="AS254" s="5" t="str">
        <f t="shared" si="102"/>
        <v>--</v>
      </c>
      <c r="AT254" s="5" t="str">
        <f t="shared" si="103"/>
        <v/>
      </c>
      <c r="AU254" s="5" t="str">
        <f t="shared" si="104"/>
        <v/>
      </c>
      <c r="AV254" s="5" t="str">
        <f t="shared" si="105"/>
        <v>--</v>
      </c>
      <c r="AW254" s="5" t="str">
        <f t="shared" si="106"/>
        <v/>
      </c>
      <c r="AX254" s="5" t="str">
        <f t="shared" si="107"/>
        <v/>
      </c>
      <c r="AY254" s="5" t="str">
        <f t="shared" si="108"/>
        <v>--</v>
      </c>
      <c r="AZ254" s="5" t="str">
        <f t="shared" si="109"/>
        <v/>
      </c>
      <c r="BA254" s="5" t="str">
        <f t="shared" si="110"/>
        <v/>
      </c>
      <c r="BB254" s="5" t="str">
        <f t="shared" si="111"/>
        <v>--</v>
      </c>
      <c r="BC254" s="5" t="str">
        <f t="shared" si="112"/>
        <v/>
      </c>
      <c r="BD254" s="5" t="str">
        <f t="shared" si="113"/>
        <v/>
      </c>
      <c r="BE254" s="5" t="str">
        <f t="shared" si="114"/>
        <v>--</v>
      </c>
      <c r="BF254" s="5" t="str">
        <f t="shared" si="115"/>
        <v/>
      </c>
      <c r="BG254" s="5" t="str">
        <f t="shared" si="116"/>
        <v/>
      </c>
      <c r="BH254" s="5" t="str">
        <f t="shared" si="117"/>
        <v>--</v>
      </c>
      <c r="BI254" s="5" t="str">
        <f t="shared" si="118"/>
        <v/>
      </c>
      <c r="BJ254" s="5" t="str">
        <f t="shared" si="119"/>
        <v/>
      </c>
    </row>
    <row r="255" spans="1:62" x14ac:dyDescent="0.2">
      <c r="A255" s="4" t="str">
        <f>F!A255</f>
        <v>Dimethylglycol</v>
      </c>
      <c r="B255" s="5" t="str">
        <f>IF(ISNUMBER(F!E255)=FALSE,"--",IF(F!E255=0,"--",F!E255))</f>
        <v>--</v>
      </c>
      <c r="C255" s="5" t="str">
        <f>IF(B255="--","",F!F255)</f>
        <v/>
      </c>
      <c r="D255" s="5" t="str">
        <f>IF(ISNUMBER(F!G255)=FALSE,"--",IF(F!G255=0,"--",F!G255))</f>
        <v>--</v>
      </c>
      <c r="E255" s="5" t="str">
        <f>IF(D255="--","",F!H255)</f>
        <v/>
      </c>
      <c r="F255" s="5" t="str">
        <f>IF(ISNUMBER(F!I255)=FALSE,"--",IF(F!I255=0,"--",F!I255))</f>
        <v>--</v>
      </c>
      <c r="G255" s="5" t="str">
        <f>IF(F255="--","",F!J255)</f>
        <v/>
      </c>
      <c r="H255" s="5" t="str">
        <f>IF(ISNUMBER(F!K255)=FALSE,"--",IF(F!K255=0,"--",F!K255))</f>
        <v>--</v>
      </c>
      <c r="I255" s="5" t="str">
        <f>IF(H255="--","",F!L255)</f>
        <v/>
      </c>
      <c r="J255" s="5" t="str">
        <f>IF(ISNUMBER(F!M255)=FALSE,"--",IF(F!M255=0,"--",F!M255))</f>
        <v>--</v>
      </c>
      <c r="K255" s="5" t="str">
        <f>IF(J255="--","",F!N255)</f>
        <v/>
      </c>
      <c r="L255" s="5" t="str">
        <f>IF(ISNUMBER(F!O255)=FALSE,"--",IF(F!O255=0,"--",F!O255))</f>
        <v>--</v>
      </c>
      <c r="M255" s="5" t="str">
        <f>IF(L255="--","",F!P255)</f>
        <v/>
      </c>
      <c r="P255" s="4" t="str">
        <f>IFERROR(IF(AND(VLOOKUP(F!B255,E!$B$1:$AK$300,17,FALSE)&lt;&gt;1000000000,VLOOKUP(F!B255,E!$B$1:$AK$300,18,FALSE)&lt;&gt;1000000000),"toetsen",IF(AND(VLOOKUP(F!B255,E!$B$1:$AK$300,17,FALSE)=1000000000,VLOOKUP(F!B255,E!$B$1:$AK$300,18,FALSE)&lt;&gt;1000000000),"toetsen alleen sgw",IF(AND(VLOOKUP(F!B255,E!$B$1:$AK$300,17,FALSE)&lt;&gt;1000000000,VLOOKUP(F!B255,E!$B$1:$AK$300,18,FALSE)=1000000000),"toetsen alleen vw","niet toetsen"))),"")</f>
        <v/>
      </c>
      <c r="R255" s="4" t="str">
        <f>F!BJ255</f>
        <v/>
      </c>
      <c r="S255" s="4" t="str">
        <f>IF($P255="toetsen",toetsen(F!$B255,R255),IF($P255="toetsen alleen sgw",toetsen_alleen_SGW(F!$B255,R255),IF($P255="toetsen alleen vw",toetsen_alleen_vw(F!$B255,R255),"")))</f>
        <v/>
      </c>
      <c r="T255" s="4" t="str">
        <f>F!BM255</f>
        <v/>
      </c>
      <c r="U255" s="4" t="str">
        <f>IF($P255="toetsen",toetsen(F!$B255,T255),IF($P255="toetsen alleen sgw",toetsen_alleen_SGW(F!$B255,T255),IF($P255="toetsen alleen vw",toetsen_alleen_vw(F!$B255,T255),"")))</f>
        <v/>
      </c>
      <c r="V255" s="4" t="str">
        <f>F!BP255</f>
        <v/>
      </c>
      <c r="W255" s="4" t="str">
        <f>IF($P255="toetsen",toetsen(F!$B255,V255),IF($P255="toetsen alleen sgw",toetsen_alleen_SGW(F!$B255,V255),IF($P255="toetsen alleen vw",toetsen_alleen_vw(F!$B255,V255),"")))</f>
        <v/>
      </c>
      <c r="X255" s="4" t="str">
        <f>F!BS255</f>
        <v/>
      </c>
      <c r="Y255" s="4" t="str">
        <f>IF($P255="toetsen",toetsen(F!$B255,X255),IF($P255="toetsen alleen sgw",toetsen_alleen_SGW(F!$B255,X255),IF($P255="toetsen alleen vw",toetsen_alleen_vw(F!$B255,X255),"")))</f>
        <v/>
      </c>
      <c r="Z255" s="4" t="str">
        <f>F!BV255</f>
        <v/>
      </c>
      <c r="AA255" s="4" t="str">
        <f>IF($P255="toetsen",toetsen(F!$B255,Z255),IF($P255="toetsen alleen sgw",toetsen_alleen_SGW(F!$B255,Z255),IF($P255="toetsen alleen vw",toetsen_alleen_vw(F!$B255,Z255),"")))</f>
        <v/>
      </c>
      <c r="AB255" s="4" t="str">
        <f>F!BY255</f>
        <v/>
      </c>
      <c r="AC255" s="4" t="str">
        <f>IF($P255="toetsen",toetsen(F!$B255,AB255),IF($P255="toetsen alleen sgw",toetsen_alleen_SGW(F!$B255,AB255),IF($P255="toetsen alleen vw",toetsen_alleen_vw(F!$B255,AB255),"")))</f>
        <v/>
      </c>
      <c r="AD255" s="5"/>
      <c r="AE255" s="5" t="str">
        <f t="shared" si="90"/>
        <v>--</v>
      </c>
      <c r="AF255" s="5" t="str">
        <f t="shared" si="91"/>
        <v/>
      </c>
      <c r="AG255" s="5" t="str">
        <f t="shared" si="92"/>
        <v>--</v>
      </c>
      <c r="AH255" s="5" t="str">
        <f t="shared" si="93"/>
        <v/>
      </c>
      <c r="AI255" s="5" t="str">
        <f t="shared" si="94"/>
        <v>--</v>
      </c>
      <c r="AJ255" s="5" t="str">
        <f t="shared" si="95"/>
        <v/>
      </c>
      <c r="AK255" s="5" t="str">
        <f t="shared" si="96"/>
        <v>--</v>
      </c>
      <c r="AL255" s="5" t="str">
        <f t="shared" si="97"/>
        <v/>
      </c>
      <c r="AM255" s="5" t="str">
        <f t="shared" si="98"/>
        <v>--</v>
      </c>
      <c r="AN255" s="5" t="str">
        <f t="shared" si="99"/>
        <v/>
      </c>
      <c r="AO255" s="5" t="str">
        <f t="shared" si="100"/>
        <v>--</v>
      </c>
      <c r="AP255" s="5" t="str">
        <f t="shared" si="101"/>
        <v/>
      </c>
      <c r="AS255" s="5" t="str">
        <f t="shared" si="102"/>
        <v>--</v>
      </c>
      <c r="AT255" s="5" t="str">
        <f t="shared" si="103"/>
        <v/>
      </c>
      <c r="AU255" s="5" t="str">
        <f t="shared" si="104"/>
        <v/>
      </c>
      <c r="AV255" s="5" t="str">
        <f t="shared" si="105"/>
        <v>--</v>
      </c>
      <c r="AW255" s="5" t="str">
        <f t="shared" si="106"/>
        <v/>
      </c>
      <c r="AX255" s="5" t="str">
        <f t="shared" si="107"/>
        <v/>
      </c>
      <c r="AY255" s="5" t="str">
        <f t="shared" si="108"/>
        <v>--</v>
      </c>
      <c r="AZ255" s="5" t="str">
        <f t="shared" si="109"/>
        <v/>
      </c>
      <c r="BA255" s="5" t="str">
        <f t="shared" si="110"/>
        <v/>
      </c>
      <c r="BB255" s="5" t="str">
        <f t="shared" si="111"/>
        <v>--</v>
      </c>
      <c r="BC255" s="5" t="str">
        <f t="shared" si="112"/>
        <v/>
      </c>
      <c r="BD255" s="5" t="str">
        <f t="shared" si="113"/>
        <v/>
      </c>
      <c r="BE255" s="5" t="str">
        <f t="shared" si="114"/>
        <v>--</v>
      </c>
      <c r="BF255" s="5" t="str">
        <f t="shared" si="115"/>
        <v/>
      </c>
      <c r="BG255" s="5" t="str">
        <f t="shared" si="116"/>
        <v/>
      </c>
      <c r="BH255" s="5" t="str">
        <f t="shared" si="117"/>
        <v>--</v>
      </c>
      <c r="BI255" s="5" t="str">
        <f t="shared" si="118"/>
        <v/>
      </c>
      <c r="BJ255" s="5" t="str">
        <f t="shared" si="119"/>
        <v/>
      </c>
    </row>
    <row r="256" spans="1:62" x14ac:dyDescent="0.2">
      <c r="A256" s="4" t="str">
        <f>F!A256</f>
        <v>Ethylglycol</v>
      </c>
      <c r="B256" s="5" t="str">
        <f>IF(ISNUMBER(F!E256)=FALSE,"--",IF(F!E256=0,"--",F!E256))</f>
        <v>--</v>
      </c>
      <c r="C256" s="5" t="str">
        <f>IF(B256="--","",F!F256)</f>
        <v/>
      </c>
      <c r="D256" s="5" t="str">
        <f>IF(ISNUMBER(F!G256)=FALSE,"--",IF(F!G256=0,"--",F!G256))</f>
        <v>--</v>
      </c>
      <c r="E256" s="5" t="str">
        <f>IF(D256="--","",F!H256)</f>
        <v/>
      </c>
      <c r="F256" s="5" t="str">
        <f>IF(ISNUMBER(F!I256)=FALSE,"--",IF(F!I256=0,"--",F!I256))</f>
        <v>--</v>
      </c>
      <c r="G256" s="5" t="str">
        <f>IF(F256="--","",F!J256)</f>
        <v/>
      </c>
      <c r="H256" s="5" t="str">
        <f>IF(ISNUMBER(F!K256)=FALSE,"--",IF(F!K256=0,"--",F!K256))</f>
        <v>--</v>
      </c>
      <c r="I256" s="5" t="str">
        <f>IF(H256="--","",F!L256)</f>
        <v/>
      </c>
      <c r="J256" s="5" t="str">
        <f>IF(ISNUMBER(F!M256)=FALSE,"--",IF(F!M256=0,"--",F!M256))</f>
        <v>--</v>
      </c>
      <c r="K256" s="5" t="str">
        <f>IF(J256="--","",F!N256)</f>
        <v/>
      </c>
      <c r="L256" s="5" t="str">
        <f>IF(ISNUMBER(F!O256)=FALSE,"--",IF(F!O256=0,"--",F!O256))</f>
        <v>--</v>
      </c>
      <c r="M256" s="5" t="str">
        <f>IF(L256="--","",F!P256)</f>
        <v/>
      </c>
      <c r="P256" s="4" t="str">
        <f>IFERROR(IF(AND(VLOOKUP(F!B256,E!$B$1:$AK$300,17,FALSE)&lt;&gt;1000000000,VLOOKUP(F!B256,E!$B$1:$AK$300,18,FALSE)&lt;&gt;1000000000),"toetsen",IF(AND(VLOOKUP(F!B256,E!$B$1:$AK$300,17,FALSE)=1000000000,VLOOKUP(F!B256,E!$B$1:$AK$300,18,FALSE)&lt;&gt;1000000000),"toetsen alleen sgw",IF(AND(VLOOKUP(F!B256,E!$B$1:$AK$300,17,FALSE)&lt;&gt;1000000000,VLOOKUP(F!B256,E!$B$1:$AK$300,18,FALSE)=1000000000),"toetsen alleen vw","niet toetsen"))),"")</f>
        <v/>
      </c>
      <c r="R256" s="4" t="str">
        <f>F!BJ256</f>
        <v/>
      </c>
      <c r="S256" s="4" t="str">
        <f>IF($P256="toetsen",toetsen(F!$B256,R256),IF($P256="toetsen alleen sgw",toetsen_alleen_SGW(F!$B256,R256),IF($P256="toetsen alleen vw",toetsen_alleen_vw(F!$B256,R256),"")))</f>
        <v/>
      </c>
      <c r="T256" s="4" t="str">
        <f>F!BM256</f>
        <v/>
      </c>
      <c r="U256" s="4" t="str">
        <f>IF($P256="toetsen",toetsen(F!$B256,T256),IF($P256="toetsen alleen sgw",toetsen_alleen_SGW(F!$B256,T256),IF($P256="toetsen alleen vw",toetsen_alleen_vw(F!$B256,T256),"")))</f>
        <v/>
      </c>
      <c r="V256" s="4" t="str">
        <f>F!BP256</f>
        <v/>
      </c>
      <c r="W256" s="4" t="str">
        <f>IF($P256="toetsen",toetsen(F!$B256,V256),IF($P256="toetsen alleen sgw",toetsen_alleen_SGW(F!$B256,V256),IF($P256="toetsen alleen vw",toetsen_alleen_vw(F!$B256,V256),"")))</f>
        <v/>
      </c>
      <c r="X256" s="4" t="str">
        <f>F!BS256</f>
        <v/>
      </c>
      <c r="Y256" s="4" t="str">
        <f>IF($P256="toetsen",toetsen(F!$B256,X256),IF($P256="toetsen alleen sgw",toetsen_alleen_SGW(F!$B256,X256),IF($P256="toetsen alleen vw",toetsen_alleen_vw(F!$B256,X256),"")))</f>
        <v/>
      </c>
      <c r="Z256" s="4" t="str">
        <f>F!BV256</f>
        <v/>
      </c>
      <c r="AA256" s="4" t="str">
        <f>IF($P256="toetsen",toetsen(F!$B256,Z256),IF($P256="toetsen alleen sgw",toetsen_alleen_SGW(F!$B256,Z256),IF($P256="toetsen alleen vw",toetsen_alleen_vw(F!$B256,Z256),"")))</f>
        <v/>
      </c>
      <c r="AB256" s="4" t="str">
        <f>F!BY256</f>
        <v/>
      </c>
      <c r="AC256" s="4" t="str">
        <f>IF($P256="toetsen",toetsen(F!$B256,AB256),IF($P256="toetsen alleen sgw",toetsen_alleen_SGW(F!$B256,AB256),IF($P256="toetsen alleen vw",toetsen_alleen_vw(F!$B256,AB256),"")))</f>
        <v/>
      </c>
      <c r="AD256" s="5"/>
      <c r="AE256" s="5" t="str">
        <f t="shared" si="90"/>
        <v>--</v>
      </c>
      <c r="AF256" s="5" t="str">
        <f t="shared" si="91"/>
        <v/>
      </c>
      <c r="AG256" s="5" t="str">
        <f t="shared" si="92"/>
        <v>--</v>
      </c>
      <c r="AH256" s="5" t="str">
        <f t="shared" si="93"/>
        <v/>
      </c>
      <c r="AI256" s="5" t="str">
        <f t="shared" si="94"/>
        <v>--</v>
      </c>
      <c r="AJ256" s="5" t="str">
        <f t="shared" si="95"/>
        <v/>
      </c>
      <c r="AK256" s="5" t="str">
        <f t="shared" si="96"/>
        <v>--</v>
      </c>
      <c r="AL256" s="5" t="str">
        <f t="shared" si="97"/>
        <v/>
      </c>
      <c r="AM256" s="5" t="str">
        <f t="shared" si="98"/>
        <v>--</v>
      </c>
      <c r="AN256" s="5" t="str">
        <f t="shared" si="99"/>
        <v/>
      </c>
      <c r="AO256" s="5" t="str">
        <f t="shared" si="100"/>
        <v>--</v>
      </c>
      <c r="AP256" s="5" t="str">
        <f t="shared" si="101"/>
        <v/>
      </c>
      <c r="AS256" s="5" t="str">
        <f t="shared" si="102"/>
        <v>--</v>
      </c>
      <c r="AT256" s="5" t="str">
        <f t="shared" si="103"/>
        <v/>
      </c>
      <c r="AU256" s="5" t="str">
        <f t="shared" si="104"/>
        <v/>
      </c>
      <c r="AV256" s="5" t="str">
        <f t="shared" si="105"/>
        <v>--</v>
      </c>
      <c r="AW256" s="5" t="str">
        <f t="shared" si="106"/>
        <v/>
      </c>
      <c r="AX256" s="5" t="str">
        <f t="shared" si="107"/>
        <v/>
      </c>
      <c r="AY256" s="5" t="str">
        <f t="shared" si="108"/>
        <v>--</v>
      </c>
      <c r="AZ256" s="5" t="str">
        <f t="shared" si="109"/>
        <v/>
      </c>
      <c r="BA256" s="5" t="str">
        <f t="shared" si="110"/>
        <v/>
      </c>
      <c r="BB256" s="5" t="str">
        <f t="shared" si="111"/>
        <v>--</v>
      </c>
      <c r="BC256" s="5" t="str">
        <f t="shared" si="112"/>
        <v/>
      </c>
      <c r="BD256" s="5" t="str">
        <f t="shared" si="113"/>
        <v/>
      </c>
      <c r="BE256" s="5" t="str">
        <f t="shared" si="114"/>
        <v>--</v>
      </c>
      <c r="BF256" s="5" t="str">
        <f t="shared" si="115"/>
        <v/>
      </c>
      <c r="BG256" s="5" t="str">
        <f t="shared" si="116"/>
        <v/>
      </c>
      <c r="BH256" s="5" t="str">
        <f t="shared" si="117"/>
        <v>--</v>
      </c>
      <c r="BI256" s="5" t="str">
        <f t="shared" si="118"/>
        <v/>
      </c>
      <c r="BJ256" s="5" t="str">
        <f t="shared" si="119"/>
        <v/>
      </c>
    </row>
    <row r="257" spans="1:62" x14ac:dyDescent="0.2">
      <c r="A257" s="4" t="str">
        <f>F!A257</f>
        <v>Diethylglycol</v>
      </c>
      <c r="B257" s="5" t="str">
        <f>IF(ISNUMBER(F!E257)=FALSE,"--",IF(F!E257=0,"--",F!E257))</f>
        <v>--</v>
      </c>
      <c r="C257" s="5" t="str">
        <f>IF(B257="--","",F!F257)</f>
        <v/>
      </c>
      <c r="D257" s="5" t="str">
        <f>IF(ISNUMBER(F!G257)=FALSE,"--",IF(F!G257=0,"--",F!G257))</f>
        <v>--</v>
      </c>
      <c r="E257" s="5" t="str">
        <f>IF(D257="--","",F!H257)</f>
        <v/>
      </c>
      <c r="F257" s="5" t="str">
        <f>IF(ISNUMBER(F!I257)=FALSE,"--",IF(F!I257=0,"--",F!I257))</f>
        <v>--</v>
      </c>
      <c r="G257" s="5" t="str">
        <f>IF(F257="--","",F!J257)</f>
        <v/>
      </c>
      <c r="H257" s="5" t="str">
        <f>IF(ISNUMBER(F!K257)=FALSE,"--",IF(F!K257=0,"--",F!K257))</f>
        <v>--</v>
      </c>
      <c r="I257" s="5" t="str">
        <f>IF(H257="--","",F!L257)</f>
        <v/>
      </c>
      <c r="J257" s="5" t="str">
        <f>IF(ISNUMBER(F!M257)=FALSE,"--",IF(F!M257=0,"--",F!M257))</f>
        <v>--</v>
      </c>
      <c r="K257" s="5" t="str">
        <f>IF(J257="--","",F!N257)</f>
        <v/>
      </c>
      <c r="L257" s="5" t="str">
        <f>IF(ISNUMBER(F!O257)=FALSE,"--",IF(F!O257=0,"--",F!O257))</f>
        <v>--</v>
      </c>
      <c r="M257" s="5" t="str">
        <f>IF(L257="--","",F!P257)</f>
        <v/>
      </c>
      <c r="P257" s="4" t="str">
        <f>IFERROR(IF(AND(VLOOKUP(F!B257,E!$B$1:$AK$300,17,FALSE)&lt;&gt;1000000000,VLOOKUP(F!B257,E!$B$1:$AK$300,18,FALSE)&lt;&gt;1000000000),"toetsen",IF(AND(VLOOKUP(F!B257,E!$B$1:$AK$300,17,FALSE)=1000000000,VLOOKUP(F!B257,E!$B$1:$AK$300,18,FALSE)&lt;&gt;1000000000),"toetsen alleen sgw",IF(AND(VLOOKUP(F!B257,E!$B$1:$AK$300,17,FALSE)&lt;&gt;1000000000,VLOOKUP(F!B257,E!$B$1:$AK$300,18,FALSE)=1000000000),"toetsen alleen vw","niet toetsen"))),"")</f>
        <v/>
      </c>
      <c r="R257" s="4" t="str">
        <f>F!BJ257</f>
        <v/>
      </c>
      <c r="S257" s="4" t="str">
        <f>IF($P257="toetsen",toetsen(F!$B257,R257),IF($P257="toetsen alleen sgw",toetsen_alleen_SGW(F!$B257,R257),IF($P257="toetsen alleen vw",toetsen_alleen_vw(F!$B257,R257),"")))</f>
        <v/>
      </c>
      <c r="T257" s="4" t="str">
        <f>F!BM257</f>
        <v/>
      </c>
      <c r="U257" s="4" t="str">
        <f>IF($P257="toetsen",toetsen(F!$B257,T257),IF($P257="toetsen alleen sgw",toetsen_alleen_SGW(F!$B257,T257),IF($P257="toetsen alleen vw",toetsen_alleen_vw(F!$B257,T257),"")))</f>
        <v/>
      </c>
      <c r="V257" s="4" t="str">
        <f>F!BP257</f>
        <v/>
      </c>
      <c r="W257" s="4" t="str">
        <f>IF($P257="toetsen",toetsen(F!$B257,V257),IF($P257="toetsen alleen sgw",toetsen_alleen_SGW(F!$B257,V257),IF($P257="toetsen alleen vw",toetsen_alleen_vw(F!$B257,V257),"")))</f>
        <v/>
      </c>
      <c r="X257" s="4" t="str">
        <f>F!BS257</f>
        <v/>
      </c>
      <c r="Y257" s="4" t="str">
        <f>IF($P257="toetsen",toetsen(F!$B257,X257),IF($P257="toetsen alleen sgw",toetsen_alleen_SGW(F!$B257,X257),IF($P257="toetsen alleen vw",toetsen_alleen_vw(F!$B257,X257),"")))</f>
        <v/>
      </c>
      <c r="Z257" s="4" t="str">
        <f>F!BV257</f>
        <v/>
      </c>
      <c r="AA257" s="4" t="str">
        <f>IF($P257="toetsen",toetsen(F!$B257,Z257),IF($P257="toetsen alleen sgw",toetsen_alleen_SGW(F!$B257,Z257),IF($P257="toetsen alleen vw",toetsen_alleen_vw(F!$B257,Z257),"")))</f>
        <v/>
      </c>
      <c r="AB257" s="4" t="str">
        <f>F!BY257</f>
        <v/>
      </c>
      <c r="AC257" s="4" t="str">
        <f>IF($P257="toetsen",toetsen(F!$B257,AB257),IF($P257="toetsen alleen sgw",toetsen_alleen_SGW(F!$B257,AB257),IF($P257="toetsen alleen vw",toetsen_alleen_vw(F!$B257,AB257),"")))</f>
        <v/>
      </c>
      <c r="AD257" s="5"/>
      <c r="AE257" s="5" t="str">
        <f t="shared" si="90"/>
        <v>--</v>
      </c>
      <c r="AF257" s="5" t="str">
        <f t="shared" si="91"/>
        <v/>
      </c>
      <c r="AG257" s="5" t="str">
        <f t="shared" si="92"/>
        <v>--</v>
      </c>
      <c r="AH257" s="5" t="str">
        <f t="shared" si="93"/>
        <v/>
      </c>
      <c r="AI257" s="5" t="str">
        <f t="shared" si="94"/>
        <v>--</v>
      </c>
      <c r="AJ257" s="5" t="str">
        <f t="shared" si="95"/>
        <v/>
      </c>
      <c r="AK257" s="5" t="str">
        <f t="shared" si="96"/>
        <v>--</v>
      </c>
      <c r="AL257" s="5" t="str">
        <f t="shared" si="97"/>
        <v/>
      </c>
      <c r="AM257" s="5" t="str">
        <f t="shared" si="98"/>
        <v>--</v>
      </c>
      <c r="AN257" s="5" t="str">
        <f t="shared" si="99"/>
        <v/>
      </c>
      <c r="AO257" s="5" t="str">
        <f t="shared" si="100"/>
        <v>--</v>
      </c>
      <c r="AP257" s="5" t="str">
        <f t="shared" si="101"/>
        <v/>
      </c>
      <c r="AS257" s="5" t="str">
        <f t="shared" si="102"/>
        <v>--</v>
      </c>
      <c r="AT257" s="5" t="str">
        <f t="shared" si="103"/>
        <v/>
      </c>
      <c r="AU257" s="5" t="str">
        <f t="shared" si="104"/>
        <v/>
      </c>
      <c r="AV257" s="5" t="str">
        <f t="shared" si="105"/>
        <v>--</v>
      </c>
      <c r="AW257" s="5" t="str">
        <f t="shared" si="106"/>
        <v/>
      </c>
      <c r="AX257" s="5" t="str">
        <f t="shared" si="107"/>
        <v/>
      </c>
      <c r="AY257" s="5" t="str">
        <f t="shared" si="108"/>
        <v>--</v>
      </c>
      <c r="AZ257" s="5" t="str">
        <f t="shared" si="109"/>
        <v/>
      </c>
      <c r="BA257" s="5" t="str">
        <f t="shared" si="110"/>
        <v/>
      </c>
      <c r="BB257" s="5" t="str">
        <f t="shared" si="111"/>
        <v>--</v>
      </c>
      <c r="BC257" s="5" t="str">
        <f t="shared" si="112"/>
        <v/>
      </c>
      <c r="BD257" s="5" t="str">
        <f t="shared" si="113"/>
        <v/>
      </c>
      <c r="BE257" s="5" t="str">
        <f t="shared" si="114"/>
        <v>--</v>
      </c>
      <c r="BF257" s="5" t="str">
        <f t="shared" si="115"/>
        <v/>
      </c>
      <c r="BG257" s="5" t="str">
        <f t="shared" si="116"/>
        <v/>
      </c>
      <c r="BH257" s="5" t="str">
        <f t="shared" si="117"/>
        <v>--</v>
      </c>
      <c r="BI257" s="5" t="str">
        <f t="shared" si="118"/>
        <v/>
      </c>
      <c r="BJ257" s="5" t="str">
        <f t="shared" si="119"/>
        <v/>
      </c>
    </row>
    <row r="258" spans="1:62" x14ac:dyDescent="0.2">
      <c r="A258" s="4" t="str">
        <f>F!A258</f>
        <v>Isopropylglycol</v>
      </c>
      <c r="B258" s="5" t="str">
        <f>IF(ISNUMBER(F!E258)=FALSE,"--",IF(F!E258=0,"--",F!E258))</f>
        <v>--</v>
      </c>
      <c r="C258" s="5" t="str">
        <f>IF(B258="--","",F!F258)</f>
        <v/>
      </c>
      <c r="D258" s="5" t="str">
        <f>IF(ISNUMBER(F!G258)=FALSE,"--",IF(F!G258=0,"--",F!G258))</f>
        <v>--</v>
      </c>
      <c r="E258" s="5" t="str">
        <f>IF(D258="--","",F!H258)</f>
        <v/>
      </c>
      <c r="F258" s="5" t="str">
        <f>IF(ISNUMBER(F!I258)=FALSE,"--",IF(F!I258=0,"--",F!I258))</f>
        <v>--</v>
      </c>
      <c r="G258" s="5" t="str">
        <f>IF(F258="--","",F!J258)</f>
        <v/>
      </c>
      <c r="H258" s="5" t="str">
        <f>IF(ISNUMBER(F!K258)=FALSE,"--",IF(F!K258=0,"--",F!K258))</f>
        <v>--</v>
      </c>
      <c r="I258" s="5" t="str">
        <f>IF(H258="--","",F!L258)</f>
        <v/>
      </c>
      <c r="J258" s="5" t="str">
        <f>IF(ISNUMBER(F!M258)=FALSE,"--",IF(F!M258=0,"--",F!M258))</f>
        <v>--</v>
      </c>
      <c r="K258" s="5" t="str">
        <f>IF(J258="--","",F!N258)</f>
        <v/>
      </c>
      <c r="L258" s="5" t="str">
        <f>IF(ISNUMBER(F!O258)=FALSE,"--",IF(F!O258=0,"--",F!O258))</f>
        <v>--</v>
      </c>
      <c r="M258" s="5" t="str">
        <f>IF(L258="--","",F!P258)</f>
        <v/>
      </c>
      <c r="P258" s="4" t="str">
        <f>IFERROR(IF(AND(VLOOKUP(F!B258,E!$B$1:$AK$300,17,FALSE)&lt;&gt;1000000000,VLOOKUP(F!B258,E!$B$1:$AK$300,18,FALSE)&lt;&gt;1000000000),"toetsen",IF(AND(VLOOKUP(F!B258,E!$B$1:$AK$300,17,FALSE)=1000000000,VLOOKUP(F!B258,E!$B$1:$AK$300,18,FALSE)&lt;&gt;1000000000),"toetsen alleen sgw",IF(AND(VLOOKUP(F!B258,E!$B$1:$AK$300,17,FALSE)&lt;&gt;1000000000,VLOOKUP(F!B258,E!$B$1:$AK$300,18,FALSE)=1000000000),"toetsen alleen vw","niet toetsen"))),"")</f>
        <v/>
      </c>
      <c r="R258" s="4" t="str">
        <f>F!BJ258</f>
        <v/>
      </c>
      <c r="S258" s="4" t="str">
        <f>IF($P258="toetsen",toetsen(F!$B258,R258),IF($P258="toetsen alleen sgw",toetsen_alleen_SGW(F!$B258,R258),IF($P258="toetsen alleen vw",toetsen_alleen_vw(F!$B258,R258),"")))</f>
        <v/>
      </c>
      <c r="T258" s="4" t="str">
        <f>F!BM258</f>
        <v/>
      </c>
      <c r="U258" s="4" t="str">
        <f>IF($P258="toetsen",toetsen(F!$B258,T258),IF($P258="toetsen alleen sgw",toetsen_alleen_SGW(F!$B258,T258),IF($P258="toetsen alleen vw",toetsen_alleen_vw(F!$B258,T258),"")))</f>
        <v/>
      </c>
      <c r="V258" s="4" t="str">
        <f>F!BP258</f>
        <v/>
      </c>
      <c r="W258" s="4" t="str">
        <f>IF($P258="toetsen",toetsen(F!$B258,V258),IF($P258="toetsen alleen sgw",toetsen_alleen_SGW(F!$B258,V258),IF($P258="toetsen alleen vw",toetsen_alleen_vw(F!$B258,V258),"")))</f>
        <v/>
      </c>
      <c r="X258" s="4" t="str">
        <f>F!BS258</f>
        <v/>
      </c>
      <c r="Y258" s="4" t="str">
        <f>IF($P258="toetsen",toetsen(F!$B258,X258),IF($P258="toetsen alleen sgw",toetsen_alleen_SGW(F!$B258,X258),IF($P258="toetsen alleen vw",toetsen_alleen_vw(F!$B258,X258),"")))</f>
        <v/>
      </c>
      <c r="Z258" s="4" t="str">
        <f>F!BV258</f>
        <v/>
      </c>
      <c r="AA258" s="4" t="str">
        <f>IF($P258="toetsen",toetsen(F!$B258,Z258),IF($P258="toetsen alleen sgw",toetsen_alleen_SGW(F!$B258,Z258),IF($P258="toetsen alleen vw",toetsen_alleen_vw(F!$B258,Z258),"")))</f>
        <v/>
      </c>
      <c r="AB258" s="4" t="str">
        <f>F!BY258</f>
        <v/>
      </c>
      <c r="AC258" s="4" t="str">
        <f>IF($P258="toetsen",toetsen(F!$B258,AB258),IF($P258="toetsen alleen sgw",toetsen_alleen_SGW(F!$B258,AB258),IF($P258="toetsen alleen vw",toetsen_alleen_vw(F!$B258,AB258),"")))</f>
        <v/>
      </c>
      <c r="AD258" s="5"/>
      <c r="AE258" s="5" t="str">
        <f t="shared" si="90"/>
        <v>--</v>
      </c>
      <c r="AF258" s="5" t="str">
        <f t="shared" si="91"/>
        <v/>
      </c>
      <c r="AG258" s="5" t="str">
        <f t="shared" si="92"/>
        <v>--</v>
      </c>
      <c r="AH258" s="5" t="str">
        <f t="shared" si="93"/>
        <v/>
      </c>
      <c r="AI258" s="5" t="str">
        <f t="shared" si="94"/>
        <v>--</v>
      </c>
      <c r="AJ258" s="5" t="str">
        <f t="shared" si="95"/>
        <v/>
      </c>
      <c r="AK258" s="5" t="str">
        <f t="shared" si="96"/>
        <v>--</v>
      </c>
      <c r="AL258" s="5" t="str">
        <f t="shared" si="97"/>
        <v/>
      </c>
      <c r="AM258" s="5" t="str">
        <f t="shared" si="98"/>
        <v>--</v>
      </c>
      <c r="AN258" s="5" t="str">
        <f t="shared" si="99"/>
        <v/>
      </c>
      <c r="AO258" s="5" t="str">
        <f t="shared" si="100"/>
        <v>--</v>
      </c>
      <c r="AP258" s="5" t="str">
        <f t="shared" si="101"/>
        <v/>
      </c>
      <c r="AS258" s="5" t="str">
        <f t="shared" si="102"/>
        <v>--</v>
      </c>
      <c r="AT258" s="5" t="str">
        <f t="shared" si="103"/>
        <v/>
      </c>
      <c r="AU258" s="5" t="str">
        <f t="shared" si="104"/>
        <v/>
      </c>
      <c r="AV258" s="5" t="str">
        <f t="shared" si="105"/>
        <v>--</v>
      </c>
      <c r="AW258" s="5" t="str">
        <f t="shared" si="106"/>
        <v/>
      </c>
      <c r="AX258" s="5" t="str">
        <f t="shared" si="107"/>
        <v/>
      </c>
      <c r="AY258" s="5" t="str">
        <f t="shared" si="108"/>
        <v>--</v>
      </c>
      <c r="AZ258" s="5" t="str">
        <f t="shared" si="109"/>
        <v/>
      </c>
      <c r="BA258" s="5" t="str">
        <f t="shared" si="110"/>
        <v/>
      </c>
      <c r="BB258" s="5" t="str">
        <f t="shared" si="111"/>
        <v>--</v>
      </c>
      <c r="BC258" s="5" t="str">
        <f t="shared" si="112"/>
        <v/>
      </c>
      <c r="BD258" s="5" t="str">
        <f t="shared" si="113"/>
        <v/>
      </c>
      <c r="BE258" s="5" t="str">
        <f t="shared" si="114"/>
        <v>--</v>
      </c>
      <c r="BF258" s="5" t="str">
        <f t="shared" si="115"/>
        <v/>
      </c>
      <c r="BG258" s="5" t="str">
        <f t="shared" si="116"/>
        <v/>
      </c>
      <c r="BH258" s="5" t="str">
        <f t="shared" si="117"/>
        <v>--</v>
      </c>
      <c r="BI258" s="5" t="str">
        <f t="shared" si="118"/>
        <v/>
      </c>
      <c r="BJ258" s="5" t="str">
        <f t="shared" si="119"/>
        <v/>
      </c>
    </row>
    <row r="259" spans="1:62" x14ac:dyDescent="0.2">
      <c r="A259" s="4" t="str">
        <f>F!A259</f>
        <v>Butylglycol</v>
      </c>
      <c r="B259" s="5" t="str">
        <f>IF(ISNUMBER(F!E259)=FALSE,"--",IF(F!E259=0,"--",F!E259))</f>
        <v>--</v>
      </c>
      <c r="C259" s="5" t="str">
        <f>IF(B259="--","",F!F259)</f>
        <v/>
      </c>
      <c r="D259" s="5" t="str">
        <f>IF(ISNUMBER(F!G259)=FALSE,"--",IF(F!G259=0,"--",F!G259))</f>
        <v>--</v>
      </c>
      <c r="E259" s="5" t="str">
        <f>IF(D259="--","",F!H259)</f>
        <v/>
      </c>
      <c r="F259" s="5" t="str">
        <f>IF(ISNUMBER(F!I259)=FALSE,"--",IF(F!I259=0,"--",F!I259))</f>
        <v>--</v>
      </c>
      <c r="G259" s="5" t="str">
        <f>IF(F259="--","",F!J259)</f>
        <v/>
      </c>
      <c r="H259" s="5" t="str">
        <f>IF(ISNUMBER(F!K259)=FALSE,"--",IF(F!K259=0,"--",F!K259))</f>
        <v>--</v>
      </c>
      <c r="I259" s="5" t="str">
        <f>IF(H259="--","",F!L259)</f>
        <v/>
      </c>
      <c r="J259" s="5" t="str">
        <f>IF(ISNUMBER(F!M259)=FALSE,"--",IF(F!M259=0,"--",F!M259))</f>
        <v>--</v>
      </c>
      <c r="K259" s="5" t="str">
        <f>IF(J259="--","",F!N259)</f>
        <v/>
      </c>
      <c r="L259" s="5" t="str">
        <f>IF(ISNUMBER(F!O259)=FALSE,"--",IF(F!O259=0,"--",F!O259))</f>
        <v>--</v>
      </c>
      <c r="M259" s="5" t="str">
        <f>IF(L259="--","",F!P259)</f>
        <v/>
      </c>
      <c r="P259" s="4" t="str">
        <f>IFERROR(IF(AND(VLOOKUP(F!B259,E!$B$1:$AK$300,17,FALSE)&lt;&gt;1000000000,VLOOKUP(F!B259,E!$B$1:$AK$300,18,FALSE)&lt;&gt;1000000000),"toetsen",IF(AND(VLOOKUP(F!B259,E!$B$1:$AK$300,17,FALSE)=1000000000,VLOOKUP(F!B259,E!$B$1:$AK$300,18,FALSE)&lt;&gt;1000000000),"toetsen alleen sgw",IF(AND(VLOOKUP(F!B259,E!$B$1:$AK$300,17,FALSE)&lt;&gt;1000000000,VLOOKUP(F!B259,E!$B$1:$AK$300,18,FALSE)=1000000000),"toetsen alleen vw","niet toetsen"))),"")</f>
        <v/>
      </c>
      <c r="R259" s="4" t="str">
        <f>F!BJ259</f>
        <v/>
      </c>
      <c r="S259" s="4" t="str">
        <f>IF($P259="toetsen",toetsen(F!$B259,R259),IF($P259="toetsen alleen sgw",toetsen_alleen_SGW(F!$B259,R259),IF($P259="toetsen alleen vw",toetsen_alleen_vw(F!$B259,R259),"")))</f>
        <v/>
      </c>
      <c r="T259" s="4" t="str">
        <f>F!BM259</f>
        <v/>
      </c>
      <c r="U259" s="4" t="str">
        <f>IF($P259="toetsen",toetsen(F!$B259,T259),IF($P259="toetsen alleen sgw",toetsen_alleen_SGW(F!$B259,T259),IF($P259="toetsen alleen vw",toetsen_alleen_vw(F!$B259,T259),"")))</f>
        <v/>
      </c>
      <c r="V259" s="4" t="str">
        <f>F!BP259</f>
        <v/>
      </c>
      <c r="W259" s="4" t="str">
        <f>IF($P259="toetsen",toetsen(F!$B259,V259),IF($P259="toetsen alleen sgw",toetsen_alleen_SGW(F!$B259,V259),IF($P259="toetsen alleen vw",toetsen_alleen_vw(F!$B259,V259),"")))</f>
        <v/>
      </c>
      <c r="X259" s="4" t="str">
        <f>F!BS259</f>
        <v/>
      </c>
      <c r="Y259" s="4" t="str">
        <f>IF($P259="toetsen",toetsen(F!$B259,X259),IF($P259="toetsen alleen sgw",toetsen_alleen_SGW(F!$B259,X259),IF($P259="toetsen alleen vw",toetsen_alleen_vw(F!$B259,X259),"")))</f>
        <v/>
      </c>
      <c r="Z259" s="4" t="str">
        <f>F!BV259</f>
        <v/>
      </c>
      <c r="AA259" s="4" t="str">
        <f>IF($P259="toetsen",toetsen(F!$B259,Z259),IF($P259="toetsen alleen sgw",toetsen_alleen_SGW(F!$B259,Z259),IF($P259="toetsen alleen vw",toetsen_alleen_vw(F!$B259,Z259),"")))</f>
        <v/>
      </c>
      <c r="AB259" s="4" t="str">
        <f>F!BY259</f>
        <v/>
      </c>
      <c r="AC259" s="4" t="str">
        <f>IF($P259="toetsen",toetsen(F!$B259,AB259),IF($P259="toetsen alleen sgw",toetsen_alleen_SGW(F!$B259,AB259),IF($P259="toetsen alleen vw",toetsen_alleen_vw(F!$B259,AB259),"")))</f>
        <v/>
      </c>
      <c r="AD259" s="5"/>
      <c r="AE259" s="5" t="str">
        <f t="shared" si="90"/>
        <v>--</v>
      </c>
      <c r="AF259" s="5" t="str">
        <f t="shared" si="91"/>
        <v/>
      </c>
      <c r="AG259" s="5" t="str">
        <f t="shared" si="92"/>
        <v>--</v>
      </c>
      <c r="AH259" s="5" t="str">
        <f t="shared" si="93"/>
        <v/>
      </c>
      <c r="AI259" s="5" t="str">
        <f t="shared" si="94"/>
        <v>--</v>
      </c>
      <c r="AJ259" s="5" t="str">
        <f t="shared" si="95"/>
        <v/>
      </c>
      <c r="AK259" s="5" t="str">
        <f t="shared" si="96"/>
        <v>--</v>
      </c>
      <c r="AL259" s="5" t="str">
        <f t="shared" si="97"/>
        <v/>
      </c>
      <c r="AM259" s="5" t="str">
        <f t="shared" si="98"/>
        <v>--</v>
      </c>
      <c r="AN259" s="5" t="str">
        <f t="shared" si="99"/>
        <v/>
      </c>
      <c r="AO259" s="5" t="str">
        <f t="shared" si="100"/>
        <v>--</v>
      </c>
      <c r="AP259" s="5" t="str">
        <f t="shared" si="101"/>
        <v/>
      </c>
      <c r="AS259" s="5" t="str">
        <f t="shared" si="102"/>
        <v>--</v>
      </c>
      <c r="AT259" s="5" t="str">
        <f t="shared" si="103"/>
        <v/>
      </c>
      <c r="AU259" s="5" t="str">
        <f t="shared" si="104"/>
        <v/>
      </c>
      <c r="AV259" s="5" t="str">
        <f t="shared" si="105"/>
        <v>--</v>
      </c>
      <c r="AW259" s="5" t="str">
        <f t="shared" si="106"/>
        <v/>
      </c>
      <c r="AX259" s="5" t="str">
        <f t="shared" si="107"/>
        <v/>
      </c>
      <c r="AY259" s="5" t="str">
        <f t="shared" si="108"/>
        <v>--</v>
      </c>
      <c r="AZ259" s="5" t="str">
        <f t="shared" si="109"/>
        <v/>
      </c>
      <c r="BA259" s="5" t="str">
        <f t="shared" si="110"/>
        <v/>
      </c>
      <c r="BB259" s="5" t="str">
        <f t="shared" si="111"/>
        <v>--</v>
      </c>
      <c r="BC259" s="5" t="str">
        <f t="shared" si="112"/>
        <v/>
      </c>
      <c r="BD259" s="5" t="str">
        <f t="shared" si="113"/>
        <v/>
      </c>
      <c r="BE259" s="5" t="str">
        <f t="shared" si="114"/>
        <v>--</v>
      </c>
      <c r="BF259" s="5" t="str">
        <f t="shared" si="115"/>
        <v/>
      </c>
      <c r="BG259" s="5" t="str">
        <f t="shared" si="116"/>
        <v/>
      </c>
      <c r="BH259" s="5" t="str">
        <f t="shared" si="117"/>
        <v>--</v>
      </c>
      <c r="BI259" s="5" t="str">
        <f t="shared" si="118"/>
        <v/>
      </c>
      <c r="BJ259" s="5" t="str">
        <f t="shared" si="119"/>
        <v/>
      </c>
    </row>
    <row r="260" spans="1:62" x14ac:dyDescent="0.2">
      <c r="A260" s="4" t="str">
        <f>F!A260</f>
        <v>Ethyleenglycol</v>
      </c>
      <c r="B260" s="5" t="str">
        <f>IF(ISNUMBER(F!E260)=FALSE,"--",IF(F!E260=0,"--",F!E260))</f>
        <v>--</v>
      </c>
      <c r="C260" s="5" t="str">
        <f>IF(B260="--","",F!F260)</f>
        <v/>
      </c>
      <c r="D260" s="5" t="str">
        <f>IF(ISNUMBER(F!G260)=FALSE,"--",IF(F!G260=0,"--",F!G260))</f>
        <v>--</v>
      </c>
      <c r="E260" s="5" t="str">
        <f>IF(D260="--","",F!H260)</f>
        <v/>
      </c>
      <c r="F260" s="5" t="str">
        <f>IF(ISNUMBER(F!I260)=FALSE,"--",IF(F!I260=0,"--",F!I260))</f>
        <v>--</v>
      </c>
      <c r="G260" s="5" t="str">
        <f>IF(F260="--","",F!J260)</f>
        <v/>
      </c>
      <c r="H260" s="5" t="str">
        <f>IF(ISNUMBER(F!K260)=FALSE,"--",IF(F!K260=0,"--",F!K260))</f>
        <v>--</v>
      </c>
      <c r="I260" s="5" t="str">
        <f>IF(H260="--","",F!L260)</f>
        <v/>
      </c>
      <c r="J260" s="5" t="str">
        <f>IF(ISNUMBER(F!M260)=FALSE,"--",IF(F!M260=0,"--",F!M260))</f>
        <v>--</v>
      </c>
      <c r="K260" s="5" t="str">
        <f>IF(J260="--","",F!N260)</f>
        <v/>
      </c>
      <c r="L260" s="5" t="str">
        <f>IF(ISNUMBER(F!O260)=FALSE,"--",IF(F!O260=0,"--",F!O260))</f>
        <v>--</v>
      </c>
      <c r="M260" s="5" t="str">
        <f>IF(L260="--","",F!P260)</f>
        <v/>
      </c>
      <c r="P260" s="4" t="str">
        <f>IFERROR(IF(AND(VLOOKUP(F!B260,E!$B$1:$AK$300,17,FALSE)&lt;&gt;1000000000,VLOOKUP(F!B260,E!$B$1:$AK$300,18,FALSE)&lt;&gt;1000000000),"toetsen",IF(AND(VLOOKUP(F!B260,E!$B$1:$AK$300,17,FALSE)=1000000000,VLOOKUP(F!B260,E!$B$1:$AK$300,18,FALSE)&lt;&gt;1000000000),"toetsen alleen sgw",IF(AND(VLOOKUP(F!B260,E!$B$1:$AK$300,17,FALSE)&lt;&gt;1000000000,VLOOKUP(F!B260,E!$B$1:$AK$300,18,FALSE)=1000000000),"toetsen alleen vw","niet toetsen"))),"")</f>
        <v>niet toetsen</v>
      </c>
      <c r="R260" s="4" t="str">
        <f>F!BJ260</f>
        <v/>
      </c>
      <c r="S260" s="4" t="str">
        <f>IF($P260="toetsen",toetsen(F!$B260,R260),IF($P260="toetsen alleen sgw",toetsen_alleen_SGW(F!$B260,R260),IF($P260="toetsen alleen vw",toetsen_alleen_vw(F!$B260,R260),"")))</f>
        <v/>
      </c>
      <c r="T260" s="4" t="str">
        <f>F!BM260</f>
        <v/>
      </c>
      <c r="U260" s="4" t="str">
        <f>IF($P260="toetsen",toetsen(F!$B260,T260),IF($P260="toetsen alleen sgw",toetsen_alleen_SGW(F!$B260,T260),IF($P260="toetsen alleen vw",toetsen_alleen_vw(F!$B260,T260),"")))</f>
        <v/>
      </c>
      <c r="V260" s="4" t="str">
        <f>F!BP260</f>
        <v/>
      </c>
      <c r="W260" s="4" t="str">
        <f>IF($P260="toetsen",toetsen(F!$B260,V260),IF($P260="toetsen alleen sgw",toetsen_alleen_SGW(F!$B260,V260),IF($P260="toetsen alleen vw",toetsen_alleen_vw(F!$B260,V260),"")))</f>
        <v/>
      </c>
      <c r="X260" s="4" t="str">
        <f>F!BS260</f>
        <v/>
      </c>
      <c r="Y260" s="4" t="str">
        <f>IF($P260="toetsen",toetsen(F!$B260,X260),IF($P260="toetsen alleen sgw",toetsen_alleen_SGW(F!$B260,X260),IF($P260="toetsen alleen vw",toetsen_alleen_vw(F!$B260,X260),"")))</f>
        <v/>
      </c>
      <c r="Z260" s="4" t="str">
        <f>F!BV260</f>
        <v/>
      </c>
      <c r="AA260" s="4" t="str">
        <f>IF($P260="toetsen",toetsen(F!$B260,Z260),IF($P260="toetsen alleen sgw",toetsen_alleen_SGW(F!$B260,Z260),IF($P260="toetsen alleen vw",toetsen_alleen_vw(F!$B260,Z260),"")))</f>
        <v/>
      </c>
      <c r="AB260" s="4" t="str">
        <f>F!BY260</f>
        <v/>
      </c>
      <c r="AC260" s="4" t="str">
        <f>IF($P260="toetsen",toetsen(F!$B260,AB260),IF($P260="toetsen alleen sgw",toetsen_alleen_SGW(F!$B260,AB260),IF($P260="toetsen alleen vw",toetsen_alleen_vw(F!$B260,AB260),"")))</f>
        <v/>
      </c>
      <c r="AD260" s="5"/>
      <c r="AE260" s="5" t="str">
        <f t="shared" si="90"/>
        <v>--</v>
      </c>
      <c r="AF260" s="5" t="str">
        <f t="shared" si="91"/>
        <v/>
      </c>
      <c r="AG260" s="5" t="str">
        <f t="shared" si="92"/>
        <v>--</v>
      </c>
      <c r="AH260" s="5" t="str">
        <f t="shared" si="93"/>
        <v/>
      </c>
      <c r="AI260" s="5" t="str">
        <f t="shared" si="94"/>
        <v>--</v>
      </c>
      <c r="AJ260" s="5" t="str">
        <f t="shared" si="95"/>
        <v/>
      </c>
      <c r="AK260" s="5" t="str">
        <f t="shared" si="96"/>
        <v>--</v>
      </c>
      <c r="AL260" s="5" t="str">
        <f t="shared" si="97"/>
        <v/>
      </c>
      <c r="AM260" s="5" t="str">
        <f t="shared" si="98"/>
        <v>--</v>
      </c>
      <c r="AN260" s="5" t="str">
        <f t="shared" si="99"/>
        <v/>
      </c>
      <c r="AO260" s="5" t="str">
        <f t="shared" si="100"/>
        <v>--</v>
      </c>
      <c r="AP260" s="5" t="str">
        <f t="shared" si="101"/>
        <v/>
      </c>
      <c r="AS260" s="5" t="str">
        <f t="shared" si="102"/>
        <v>--</v>
      </c>
      <c r="AT260" s="5" t="str">
        <f t="shared" si="103"/>
        <v/>
      </c>
      <c r="AU260" s="5" t="str">
        <f t="shared" si="104"/>
        <v/>
      </c>
      <c r="AV260" s="5" t="str">
        <f t="shared" si="105"/>
        <v>--</v>
      </c>
      <c r="AW260" s="5" t="str">
        <f t="shared" si="106"/>
        <v/>
      </c>
      <c r="AX260" s="5" t="str">
        <f t="shared" si="107"/>
        <v/>
      </c>
      <c r="AY260" s="5" t="str">
        <f t="shared" si="108"/>
        <v>--</v>
      </c>
      <c r="AZ260" s="5" t="str">
        <f t="shared" si="109"/>
        <v/>
      </c>
      <c r="BA260" s="5" t="str">
        <f t="shared" si="110"/>
        <v/>
      </c>
      <c r="BB260" s="5" t="str">
        <f t="shared" si="111"/>
        <v>--</v>
      </c>
      <c r="BC260" s="5" t="str">
        <f t="shared" si="112"/>
        <v/>
      </c>
      <c r="BD260" s="5" t="str">
        <f t="shared" si="113"/>
        <v/>
      </c>
      <c r="BE260" s="5" t="str">
        <f t="shared" si="114"/>
        <v>--</v>
      </c>
      <c r="BF260" s="5" t="str">
        <f t="shared" si="115"/>
        <v/>
      </c>
      <c r="BG260" s="5" t="str">
        <f t="shared" si="116"/>
        <v/>
      </c>
      <c r="BH260" s="5" t="str">
        <f t="shared" si="117"/>
        <v>--</v>
      </c>
      <c r="BI260" s="5" t="str">
        <f t="shared" si="118"/>
        <v/>
      </c>
      <c r="BJ260" s="5" t="str">
        <f t="shared" si="119"/>
        <v/>
      </c>
    </row>
    <row r="261" spans="1:62" x14ac:dyDescent="0.2">
      <c r="A261" s="4" t="str">
        <f>F!A261</f>
        <v>Diethyleenglycol</v>
      </c>
      <c r="B261" s="5" t="str">
        <f>IF(ISNUMBER(F!E261)=FALSE,"--",IF(F!E261=0,"--",F!E261))</f>
        <v>--</v>
      </c>
      <c r="C261" s="5" t="str">
        <f>IF(B261="--","",F!F261)</f>
        <v/>
      </c>
      <c r="D261" s="5" t="str">
        <f>IF(ISNUMBER(F!G261)=FALSE,"--",IF(F!G261=0,"--",F!G261))</f>
        <v>--</v>
      </c>
      <c r="E261" s="5" t="str">
        <f>IF(D261="--","",F!H261)</f>
        <v/>
      </c>
      <c r="F261" s="5" t="str">
        <f>IF(ISNUMBER(F!I261)=FALSE,"--",IF(F!I261=0,"--",F!I261))</f>
        <v>--</v>
      </c>
      <c r="G261" s="5" t="str">
        <f>IF(F261="--","",F!J261)</f>
        <v/>
      </c>
      <c r="H261" s="5" t="str">
        <f>IF(ISNUMBER(F!K261)=FALSE,"--",IF(F!K261=0,"--",F!K261))</f>
        <v>--</v>
      </c>
      <c r="I261" s="5" t="str">
        <f>IF(H261="--","",F!L261)</f>
        <v/>
      </c>
      <c r="J261" s="5" t="str">
        <f>IF(ISNUMBER(F!M261)=FALSE,"--",IF(F!M261=0,"--",F!M261))</f>
        <v>--</v>
      </c>
      <c r="K261" s="5" t="str">
        <f>IF(J261="--","",F!N261)</f>
        <v/>
      </c>
      <c r="L261" s="5" t="str">
        <f>IF(ISNUMBER(F!O261)=FALSE,"--",IF(F!O261=0,"--",F!O261))</f>
        <v>--</v>
      </c>
      <c r="M261" s="5" t="str">
        <f>IF(L261="--","",F!P261)</f>
        <v/>
      </c>
      <c r="P261" s="4" t="str">
        <f>IFERROR(IF(AND(VLOOKUP(F!B261,E!$B$1:$AK$300,17,FALSE)&lt;&gt;1000000000,VLOOKUP(F!B261,E!$B$1:$AK$300,18,FALSE)&lt;&gt;1000000000),"toetsen",IF(AND(VLOOKUP(F!B261,E!$B$1:$AK$300,17,FALSE)=1000000000,VLOOKUP(F!B261,E!$B$1:$AK$300,18,FALSE)&lt;&gt;1000000000),"toetsen alleen sgw",IF(AND(VLOOKUP(F!B261,E!$B$1:$AK$300,17,FALSE)&lt;&gt;1000000000,VLOOKUP(F!B261,E!$B$1:$AK$300,18,FALSE)=1000000000),"toetsen alleen vw","niet toetsen"))),"")</f>
        <v>niet toetsen</v>
      </c>
      <c r="R261" s="4" t="str">
        <f>F!BJ261</f>
        <v/>
      </c>
      <c r="S261" s="4" t="str">
        <f>IF($P261="toetsen",toetsen(F!$B261,R261),IF($P261="toetsen alleen sgw",toetsen_alleen_SGW(F!$B261,R261),IF($P261="toetsen alleen vw",toetsen_alleen_vw(F!$B261,R261),"")))</f>
        <v/>
      </c>
      <c r="T261" s="4" t="str">
        <f>F!BM261</f>
        <v/>
      </c>
      <c r="U261" s="4" t="str">
        <f>IF($P261="toetsen",toetsen(F!$B261,T261),IF($P261="toetsen alleen sgw",toetsen_alleen_SGW(F!$B261,T261),IF($P261="toetsen alleen vw",toetsen_alleen_vw(F!$B261,T261),"")))</f>
        <v/>
      </c>
      <c r="V261" s="4" t="str">
        <f>F!BP261</f>
        <v/>
      </c>
      <c r="W261" s="4" t="str">
        <f>IF($P261="toetsen",toetsen(F!$B261,V261),IF($P261="toetsen alleen sgw",toetsen_alleen_SGW(F!$B261,V261),IF($P261="toetsen alleen vw",toetsen_alleen_vw(F!$B261,V261),"")))</f>
        <v/>
      </c>
      <c r="X261" s="4" t="str">
        <f>F!BS261</f>
        <v/>
      </c>
      <c r="Y261" s="4" t="str">
        <f>IF($P261="toetsen",toetsen(F!$B261,X261),IF($P261="toetsen alleen sgw",toetsen_alleen_SGW(F!$B261,X261),IF($P261="toetsen alleen vw",toetsen_alleen_vw(F!$B261,X261),"")))</f>
        <v/>
      </c>
      <c r="Z261" s="4" t="str">
        <f>F!BV261</f>
        <v/>
      </c>
      <c r="AA261" s="4" t="str">
        <f>IF($P261="toetsen",toetsen(F!$B261,Z261),IF($P261="toetsen alleen sgw",toetsen_alleen_SGW(F!$B261,Z261),IF($P261="toetsen alleen vw",toetsen_alleen_vw(F!$B261,Z261),"")))</f>
        <v/>
      </c>
      <c r="AB261" s="4" t="str">
        <f>F!BY261</f>
        <v/>
      </c>
      <c r="AC261" s="4" t="str">
        <f>IF($P261="toetsen",toetsen(F!$B261,AB261),IF($P261="toetsen alleen sgw",toetsen_alleen_SGW(F!$B261,AB261),IF($P261="toetsen alleen vw",toetsen_alleen_vw(F!$B261,AB261),"")))</f>
        <v/>
      </c>
      <c r="AD261" s="5"/>
      <c r="AE261" s="5" t="str">
        <f t="shared" si="90"/>
        <v>--</v>
      </c>
      <c r="AF261" s="5" t="str">
        <f t="shared" si="91"/>
        <v/>
      </c>
      <c r="AG261" s="5" t="str">
        <f t="shared" si="92"/>
        <v>--</v>
      </c>
      <c r="AH261" s="5" t="str">
        <f t="shared" si="93"/>
        <v/>
      </c>
      <c r="AI261" s="5" t="str">
        <f t="shared" si="94"/>
        <v>--</v>
      </c>
      <c r="AJ261" s="5" t="str">
        <f t="shared" si="95"/>
        <v/>
      </c>
      <c r="AK261" s="5" t="str">
        <f t="shared" si="96"/>
        <v>--</v>
      </c>
      <c r="AL261" s="5" t="str">
        <f t="shared" si="97"/>
        <v/>
      </c>
      <c r="AM261" s="5" t="str">
        <f t="shared" si="98"/>
        <v>--</v>
      </c>
      <c r="AN261" s="5" t="str">
        <f t="shared" si="99"/>
        <v/>
      </c>
      <c r="AO261" s="5" t="str">
        <f t="shared" si="100"/>
        <v>--</v>
      </c>
      <c r="AP261" s="5" t="str">
        <f t="shared" si="101"/>
        <v/>
      </c>
      <c r="AS261" s="5" t="str">
        <f t="shared" si="102"/>
        <v>--</v>
      </c>
      <c r="AT261" s="5" t="str">
        <f t="shared" si="103"/>
        <v/>
      </c>
      <c r="AU261" s="5" t="str">
        <f t="shared" si="104"/>
        <v/>
      </c>
      <c r="AV261" s="5" t="str">
        <f t="shared" si="105"/>
        <v>--</v>
      </c>
      <c r="AW261" s="5" t="str">
        <f t="shared" si="106"/>
        <v/>
      </c>
      <c r="AX261" s="5" t="str">
        <f t="shared" si="107"/>
        <v/>
      </c>
      <c r="AY261" s="5" t="str">
        <f t="shared" si="108"/>
        <v>--</v>
      </c>
      <c r="AZ261" s="5" t="str">
        <f t="shared" si="109"/>
        <v/>
      </c>
      <c r="BA261" s="5" t="str">
        <f t="shared" si="110"/>
        <v/>
      </c>
      <c r="BB261" s="5" t="str">
        <f t="shared" si="111"/>
        <v>--</v>
      </c>
      <c r="BC261" s="5" t="str">
        <f t="shared" si="112"/>
        <v/>
      </c>
      <c r="BD261" s="5" t="str">
        <f t="shared" si="113"/>
        <v/>
      </c>
      <c r="BE261" s="5" t="str">
        <f t="shared" si="114"/>
        <v>--</v>
      </c>
      <c r="BF261" s="5" t="str">
        <f t="shared" si="115"/>
        <v/>
      </c>
      <c r="BG261" s="5" t="str">
        <f t="shared" si="116"/>
        <v/>
      </c>
      <c r="BH261" s="5" t="str">
        <f t="shared" si="117"/>
        <v>--</v>
      </c>
      <c r="BI261" s="5" t="str">
        <f t="shared" si="118"/>
        <v/>
      </c>
      <c r="BJ261" s="5" t="str">
        <f t="shared" si="119"/>
        <v/>
      </c>
    </row>
    <row r="262" spans="1:62" x14ac:dyDescent="0.2">
      <c r="A262" s="4" t="str">
        <f>F!A262</f>
        <v>n-Propylbenzeen</v>
      </c>
      <c r="B262" s="5" t="str">
        <f>IF(ISNUMBER(F!E262)=FALSE,"--",IF(F!E262=0,"--",F!E262))</f>
        <v>--</v>
      </c>
      <c r="C262" s="5" t="str">
        <f>IF(B262="--","",F!F262)</f>
        <v/>
      </c>
      <c r="D262" s="5" t="str">
        <f>IF(ISNUMBER(F!G262)=FALSE,"--",IF(F!G262=0,"--",F!G262))</f>
        <v>--</v>
      </c>
      <c r="E262" s="5" t="str">
        <f>IF(D262="--","",F!H262)</f>
        <v/>
      </c>
      <c r="F262" s="5" t="str">
        <f>IF(ISNUMBER(F!I262)=FALSE,"--",IF(F!I262=0,"--",F!I262))</f>
        <v>--</v>
      </c>
      <c r="G262" s="5" t="str">
        <f>IF(F262="--","",F!J262)</f>
        <v/>
      </c>
      <c r="H262" s="5" t="str">
        <f>IF(ISNUMBER(F!K262)=FALSE,"--",IF(F!K262=0,"--",F!K262))</f>
        <v>--</v>
      </c>
      <c r="I262" s="5" t="str">
        <f>IF(H262="--","",F!L262)</f>
        <v/>
      </c>
      <c r="J262" s="5" t="str">
        <f>IF(ISNUMBER(F!M262)=FALSE,"--",IF(F!M262=0,"--",F!M262))</f>
        <v>--</v>
      </c>
      <c r="K262" s="5" t="str">
        <f>IF(J262="--","",F!N262)</f>
        <v/>
      </c>
      <c r="L262" s="5" t="str">
        <f>IF(ISNUMBER(F!O262)=FALSE,"--",IF(F!O262=0,"--",F!O262))</f>
        <v>--</v>
      </c>
      <c r="M262" s="5" t="str">
        <f>IF(L262="--","",F!P262)</f>
        <v/>
      </c>
      <c r="P262" s="4" t="str">
        <f>IFERROR(IF(AND(VLOOKUP(F!B262,E!$B$1:$AK$300,17,FALSE)&lt;&gt;1000000000,VLOOKUP(F!B262,E!$B$1:$AK$300,18,FALSE)&lt;&gt;1000000000),"toetsen",IF(AND(VLOOKUP(F!B262,E!$B$1:$AK$300,17,FALSE)=1000000000,VLOOKUP(F!B262,E!$B$1:$AK$300,18,FALSE)&lt;&gt;1000000000),"toetsen alleen sgw",IF(AND(VLOOKUP(F!B262,E!$B$1:$AK$300,17,FALSE)&lt;&gt;1000000000,VLOOKUP(F!B262,E!$B$1:$AK$300,18,FALSE)=1000000000),"toetsen alleen vw","niet toetsen"))),"")</f>
        <v>niet toetsen</v>
      </c>
      <c r="R262" s="4" t="str">
        <f>F!BJ262</f>
        <v/>
      </c>
      <c r="S262" s="4" t="str">
        <f>IF($P262="toetsen",toetsen(F!$B262,R262),IF($P262="toetsen alleen sgw",toetsen_alleen_SGW(F!$B262,R262),IF($P262="toetsen alleen vw",toetsen_alleen_vw(F!$B262,R262),"")))</f>
        <v/>
      </c>
      <c r="T262" s="4" t="str">
        <f>F!BM262</f>
        <v/>
      </c>
      <c r="U262" s="4" t="str">
        <f>IF($P262="toetsen",toetsen(F!$B262,T262),IF($P262="toetsen alleen sgw",toetsen_alleen_SGW(F!$B262,T262),IF($P262="toetsen alleen vw",toetsen_alleen_vw(F!$B262,T262),"")))</f>
        <v/>
      </c>
      <c r="V262" s="4" t="str">
        <f>F!BP262</f>
        <v/>
      </c>
      <c r="W262" s="4" t="str">
        <f>IF($P262="toetsen",toetsen(F!$B262,V262),IF($P262="toetsen alleen sgw",toetsen_alleen_SGW(F!$B262,V262),IF($P262="toetsen alleen vw",toetsen_alleen_vw(F!$B262,V262),"")))</f>
        <v/>
      </c>
      <c r="X262" s="4" t="str">
        <f>F!BS262</f>
        <v/>
      </c>
      <c r="Y262" s="4" t="str">
        <f>IF($P262="toetsen",toetsen(F!$B262,X262),IF($P262="toetsen alleen sgw",toetsen_alleen_SGW(F!$B262,X262),IF($P262="toetsen alleen vw",toetsen_alleen_vw(F!$B262,X262),"")))</f>
        <v/>
      </c>
      <c r="Z262" s="4" t="str">
        <f>F!BV262</f>
        <v/>
      </c>
      <c r="AA262" s="4" t="str">
        <f>IF($P262="toetsen",toetsen(F!$B262,Z262),IF($P262="toetsen alleen sgw",toetsen_alleen_SGW(F!$B262,Z262),IF($P262="toetsen alleen vw",toetsen_alleen_vw(F!$B262,Z262),"")))</f>
        <v/>
      </c>
      <c r="AB262" s="4" t="str">
        <f>F!BY262</f>
        <v/>
      </c>
      <c r="AC262" s="4" t="str">
        <f>IF($P262="toetsen",toetsen(F!$B262,AB262),IF($P262="toetsen alleen sgw",toetsen_alleen_SGW(F!$B262,AB262),IF($P262="toetsen alleen vw",toetsen_alleen_vw(F!$B262,AB262),"")))</f>
        <v/>
      </c>
      <c r="AD262" s="5"/>
      <c r="AE262" s="5" t="str">
        <f t="shared" si="90"/>
        <v>--</v>
      </c>
      <c r="AF262" s="5" t="str">
        <f t="shared" si="91"/>
        <v/>
      </c>
      <c r="AG262" s="5" t="str">
        <f t="shared" si="92"/>
        <v>--</v>
      </c>
      <c r="AH262" s="5" t="str">
        <f t="shared" si="93"/>
        <v/>
      </c>
      <c r="AI262" s="5" t="str">
        <f t="shared" si="94"/>
        <v>--</v>
      </c>
      <c r="AJ262" s="5" t="str">
        <f t="shared" si="95"/>
        <v/>
      </c>
      <c r="AK262" s="5" t="str">
        <f t="shared" si="96"/>
        <v>--</v>
      </c>
      <c r="AL262" s="5" t="str">
        <f t="shared" si="97"/>
        <v/>
      </c>
      <c r="AM262" s="5" t="str">
        <f t="shared" si="98"/>
        <v>--</v>
      </c>
      <c r="AN262" s="5" t="str">
        <f t="shared" si="99"/>
        <v/>
      </c>
      <c r="AO262" s="5" t="str">
        <f t="shared" si="100"/>
        <v>--</v>
      </c>
      <c r="AP262" s="5" t="str">
        <f t="shared" si="101"/>
        <v/>
      </c>
      <c r="AS262" s="5" t="str">
        <f t="shared" si="102"/>
        <v>--</v>
      </c>
      <c r="AT262" s="5" t="str">
        <f t="shared" si="103"/>
        <v/>
      </c>
      <c r="AU262" s="5" t="str">
        <f t="shared" si="104"/>
        <v/>
      </c>
      <c r="AV262" s="5" t="str">
        <f t="shared" si="105"/>
        <v>--</v>
      </c>
      <c r="AW262" s="5" t="str">
        <f t="shared" si="106"/>
        <v/>
      </c>
      <c r="AX262" s="5" t="str">
        <f t="shared" si="107"/>
        <v/>
      </c>
      <c r="AY262" s="5" t="str">
        <f t="shared" si="108"/>
        <v>--</v>
      </c>
      <c r="AZ262" s="5" t="str">
        <f t="shared" si="109"/>
        <v/>
      </c>
      <c r="BA262" s="5" t="str">
        <f t="shared" si="110"/>
        <v/>
      </c>
      <c r="BB262" s="5" t="str">
        <f t="shared" si="111"/>
        <v>--</v>
      </c>
      <c r="BC262" s="5" t="str">
        <f t="shared" si="112"/>
        <v/>
      </c>
      <c r="BD262" s="5" t="str">
        <f t="shared" si="113"/>
        <v/>
      </c>
      <c r="BE262" s="5" t="str">
        <f t="shared" si="114"/>
        <v>--</v>
      </c>
      <c r="BF262" s="5" t="str">
        <f t="shared" si="115"/>
        <v/>
      </c>
      <c r="BG262" s="5" t="str">
        <f t="shared" si="116"/>
        <v/>
      </c>
      <c r="BH262" s="5" t="str">
        <f t="shared" si="117"/>
        <v>--</v>
      </c>
      <c r="BI262" s="5" t="str">
        <f t="shared" si="118"/>
        <v/>
      </c>
      <c r="BJ262" s="5" t="str">
        <f t="shared" si="119"/>
        <v/>
      </c>
    </row>
    <row r="263" spans="1:62" x14ac:dyDescent="0.2">
      <c r="A263" s="4" t="str">
        <f>F!A263</f>
        <v>Isopropylbenzeen / cumeen</v>
      </c>
      <c r="B263" s="5" t="str">
        <f>IF(ISNUMBER(F!E263)=FALSE,"--",IF(F!E263=0,"--",F!E263))</f>
        <v>--</v>
      </c>
      <c r="C263" s="5" t="str">
        <f>IF(B263="--","",F!F263)</f>
        <v/>
      </c>
      <c r="D263" s="5" t="str">
        <f>IF(ISNUMBER(F!G263)=FALSE,"--",IF(F!G263=0,"--",F!G263))</f>
        <v>--</v>
      </c>
      <c r="E263" s="5" t="str">
        <f>IF(D263="--","",F!H263)</f>
        <v/>
      </c>
      <c r="F263" s="5" t="str">
        <f>IF(ISNUMBER(F!I263)=FALSE,"--",IF(F!I263=0,"--",F!I263))</f>
        <v>--</v>
      </c>
      <c r="G263" s="5" t="str">
        <f>IF(F263="--","",F!J263)</f>
        <v/>
      </c>
      <c r="H263" s="5" t="str">
        <f>IF(ISNUMBER(F!K263)=FALSE,"--",IF(F!K263=0,"--",F!K263))</f>
        <v>--</v>
      </c>
      <c r="I263" s="5" t="str">
        <f>IF(H263="--","",F!L263)</f>
        <v/>
      </c>
      <c r="J263" s="5" t="str">
        <f>IF(ISNUMBER(F!M263)=FALSE,"--",IF(F!M263=0,"--",F!M263))</f>
        <v>--</v>
      </c>
      <c r="K263" s="5" t="str">
        <f>IF(J263="--","",F!N263)</f>
        <v/>
      </c>
      <c r="L263" s="5" t="str">
        <f>IF(ISNUMBER(F!O263)=FALSE,"--",IF(F!O263=0,"--",F!O263))</f>
        <v>--</v>
      </c>
      <c r="M263" s="5" t="str">
        <f>IF(L263="--","",F!P263)</f>
        <v/>
      </c>
      <c r="P263" s="4" t="str">
        <f>IFERROR(IF(AND(VLOOKUP(F!B263,E!$B$1:$AK$300,17,FALSE)&lt;&gt;1000000000,VLOOKUP(F!B263,E!$B$1:$AK$300,18,FALSE)&lt;&gt;1000000000),"toetsen",IF(AND(VLOOKUP(F!B263,E!$B$1:$AK$300,17,FALSE)=1000000000,VLOOKUP(F!B263,E!$B$1:$AK$300,18,FALSE)&lt;&gt;1000000000),"toetsen alleen sgw",IF(AND(VLOOKUP(F!B263,E!$B$1:$AK$300,17,FALSE)&lt;&gt;1000000000,VLOOKUP(F!B263,E!$B$1:$AK$300,18,FALSE)=1000000000),"toetsen alleen vw","niet toetsen"))),"")</f>
        <v>niet toetsen</v>
      </c>
      <c r="R263" s="4" t="str">
        <f>F!BJ263</f>
        <v/>
      </c>
      <c r="S263" s="4" t="str">
        <f>IF($P263="toetsen",toetsen(F!$B263,R263),IF($P263="toetsen alleen sgw",toetsen_alleen_SGW(F!$B263,R263),IF($P263="toetsen alleen vw",toetsen_alleen_vw(F!$B263,R263),"")))</f>
        <v/>
      </c>
      <c r="T263" s="4" t="str">
        <f>F!BM263</f>
        <v/>
      </c>
      <c r="U263" s="4" t="str">
        <f>IF($P263="toetsen",toetsen(F!$B263,T263),IF($P263="toetsen alleen sgw",toetsen_alleen_SGW(F!$B263,T263),IF($P263="toetsen alleen vw",toetsen_alleen_vw(F!$B263,T263),"")))</f>
        <v/>
      </c>
      <c r="V263" s="4" t="str">
        <f>F!BP263</f>
        <v/>
      </c>
      <c r="W263" s="4" t="str">
        <f>IF($P263="toetsen",toetsen(F!$B263,V263),IF($P263="toetsen alleen sgw",toetsen_alleen_SGW(F!$B263,V263),IF($P263="toetsen alleen vw",toetsen_alleen_vw(F!$B263,V263),"")))</f>
        <v/>
      </c>
      <c r="X263" s="4" t="str">
        <f>F!BS263</f>
        <v/>
      </c>
      <c r="Y263" s="4" t="str">
        <f>IF($P263="toetsen",toetsen(F!$B263,X263),IF($P263="toetsen alleen sgw",toetsen_alleen_SGW(F!$B263,X263),IF($P263="toetsen alleen vw",toetsen_alleen_vw(F!$B263,X263),"")))</f>
        <v/>
      </c>
      <c r="Z263" s="4" t="str">
        <f>F!BV263</f>
        <v/>
      </c>
      <c r="AA263" s="4" t="str">
        <f>IF($P263="toetsen",toetsen(F!$B263,Z263),IF($P263="toetsen alleen sgw",toetsen_alleen_SGW(F!$B263,Z263),IF($P263="toetsen alleen vw",toetsen_alleen_vw(F!$B263,Z263),"")))</f>
        <v/>
      </c>
      <c r="AB263" s="4" t="str">
        <f>F!BY263</f>
        <v/>
      </c>
      <c r="AC263" s="4" t="str">
        <f>IF($P263="toetsen",toetsen(F!$B263,AB263),IF($P263="toetsen alleen sgw",toetsen_alleen_SGW(F!$B263,AB263),IF($P263="toetsen alleen vw",toetsen_alleen_vw(F!$B263,AB263),"")))</f>
        <v/>
      </c>
      <c r="AD263" s="5"/>
      <c r="AE263" s="5" t="str">
        <f t="shared" si="90"/>
        <v>--</v>
      </c>
      <c r="AF263" s="5" t="str">
        <f t="shared" si="91"/>
        <v/>
      </c>
      <c r="AG263" s="5" t="str">
        <f t="shared" si="92"/>
        <v>--</v>
      </c>
      <c r="AH263" s="5" t="str">
        <f t="shared" si="93"/>
        <v/>
      </c>
      <c r="AI263" s="5" t="str">
        <f t="shared" si="94"/>
        <v>--</v>
      </c>
      <c r="AJ263" s="5" t="str">
        <f t="shared" si="95"/>
        <v/>
      </c>
      <c r="AK263" s="5" t="str">
        <f t="shared" si="96"/>
        <v>--</v>
      </c>
      <c r="AL263" s="5" t="str">
        <f t="shared" si="97"/>
        <v/>
      </c>
      <c r="AM263" s="5" t="str">
        <f t="shared" si="98"/>
        <v>--</v>
      </c>
      <c r="AN263" s="5" t="str">
        <f t="shared" si="99"/>
        <v/>
      </c>
      <c r="AO263" s="5" t="str">
        <f t="shared" si="100"/>
        <v>--</v>
      </c>
      <c r="AP263" s="5" t="str">
        <f t="shared" si="101"/>
        <v/>
      </c>
      <c r="AS263" s="5" t="str">
        <f t="shared" si="102"/>
        <v>--</v>
      </c>
      <c r="AT263" s="5" t="str">
        <f t="shared" si="103"/>
        <v/>
      </c>
      <c r="AU263" s="5" t="str">
        <f t="shared" si="104"/>
        <v/>
      </c>
      <c r="AV263" s="5" t="str">
        <f t="shared" si="105"/>
        <v>--</v>
      </c>
      <c r="AW263" s="5" t="str">
        <f t="shared" si="106"/>
        <v/>
      </c>
      <c r="AX263" s="5" t="str">
        <f t="shared" si="107"/>
        <v/>
      </c>
      <c r="AY263" s="5" t="str">
        <f t="shared" si="108"/>
        <v>--</v>
      </c>
      <c r="AZ263" s="5" t="str">
        <f t="shared" si="109"/>
        <v/>
      </c>
      <c r="BA263" s="5" t="str">
        <f t="shared" si="110"/>
        <v/>
      </c>
      <c r="BB263" s="5" t="str">
        <f t="shared" si="111"/>
        <v>--</v>
      </c>
      <c r="BC263" s="5" t="str">
        <f t="shared" si="112"/>
        <v/>
      </c>
      <c r="BD263" s="5" t="str">
        <f t="shared" si="113"/>
        <v/>
      </c>
      <c r="BE263" s="5" t="str">
        <f t="shared" si="114"/>
        <v>--</v>
      </c>
      <c r="BF263" s="5" t="str">
        <f t="shared" si="115"/>
        <v/>
      </c>
      <c r="BG263" s="5" t="str">
        <f t="shared" si="116"/>
        <v/>
      </c>
      <c r="BH263" s="5" t="str">
        <f t="shared" si="117"/>
        <v>--</v>
      </c>
      <c r="BI263" s="5" t="str">
        <f t="shared" si="118"/>
        <v/>
      </c>
      <c r="BJ263" s="5" t="str">
        <f t="shared" si="119"/>
        <v/>
      </c>
    </row>
    <row r="264" spans="1:62" x14ac:dyDescent="0.2">
      <c r="A264" s="4" t="str">
        <f>F!A264</f>
        <v>1,3,5-Trimethylbenzeen</v>
      </c>
      <c r="B264" s="5" t="str">
        <f>IF(ISNUMBER(F!E264)=FALSE,"--",IF(F!E264=0,"--",F!E264))</f>
        <v>--</v>
      </c>
      <c r="C264" s="5" t="str">
        <f>IF(B264="--","",F!F264)</f>
        <v/>
      </c>
      <c r="D264" s="5" t="str">
        <f>IF(ISNUMBER(F!G264)=FALSE,"--",IF(F!G264=0,"--",F!G264))</f>
        <v>--</v>
      </c>
      <c r="E264" s="5" t="str">
        <f>IF(D264="--","",F!H264)</f>
        <v/>
      </c>
      <c r="F264" s="5" t="str">
        <f>IF(ISNUMBER(F!I264)=FALSE,"--",IF(F!I264=0,"--",F!I264))</f>
        <v>--</v>
      </c>
      <c r="G264" s="5" t="str">
        <f>IF(F264="--","",F!J264)</f>
        <v/>
      </c>
      <c r="H264" s="5" t="str">
        <f>IF(ISNUMBER(F!K264)=FALSE,"--",IF(F!K264=0,"--",F!K264))</f>
        <v>--</v>
      </c>
      <c r="I264" s="5" t="str">
        <f>IF(H264="--","",F!L264)</f>
        <v/>
      </c>
      <c r="J264" s="5" t="str">
        <f>IF(ISNUMBER(F!M264)=FALSE,"--",IF(F!M264=0,"--",F!M264))</f>
        <v>--</v>
      </c>
      <c r="K264" s="5" t="str">
        <f>IF(J264="--","",F!N264)</f>
        <v/>
      </c>
      <c r="L264" s="5" t="str">
        <f>IF(ISNUMBER(F!O264)=FALSE,"--",IF(F!O264=0,"--",F!O264))</f>
        <v>--</v>
      </c>
      <c r="M264" s="5" t="str">
        <f>IF(L264="--","",F!P264)</f>
        <v/>
      </c>
      <c r="P264" s="4" t="str">
        <f>IFERROR(IF(AND(VLOOKUP(F!B264,E!$B$1:$AK$300,17,FALSE)&lt;&gt;1000000000,VLOOKUP(F!B264,E!$B$1:$AK$300,18,FALSE)&lt;&gt;1000000000),"toetsen",IF(AND(VLOOKUP(F!B264,E!$B$1:$AK$300,17,FALSE)=1000000000,VLOOKUP(F!B264,E!$B$1:$AK$300,18,FALSE)&lt;&gt;1000000000),"toetsen alleen sgw",IF(AND(VLOOKUP(F!B264,E!$B$1:$AK$300,17,FALSE)&lt;&gt;1000000000,VLOOKUP(F!B264,E!$B$1:$AK$300,18,FALSE)=1000000000),"toetsen alleen vw","niet toetsen"))),"")</f>
        <v>niet toetsen</v>
      </c>
      <c r="R264" s="4" t="str">
        <f>F!BJ264</f>
        <v/>
      </c>
      <c r="S264" s="4" t="str">
        <f>IF($P264="toetsen",toetsen(F!$B264,R264),IF($P264="toetsen alleen sgw",toetsen_alleen_SGW(F!$B264,R264),IF($P264="toetsen alleen vw",toetsen_alleen_vw(F!$B264,R264),"")))</f>
        <v/>
      </c>
      <c r="T264" s="4" t="str">
        <f>F!BM264</f>
        <v/>
      </c>
      <c r="U264" s="4" t="str">
        <f>IF($P264="toetsen",toetsen(F!$B264,T264),IF($P264="toetsen alleen sgw",toetsen_alleen_SGW(F!$B264,T264),IF($P264="toetsen alleen vw",toetsen_alleen_vw(F!$B264,T264),"")))</f>
        <v/>
      </c>
      <c r="V264" s="4" t="str">
        <f>F!BP264</f>
        <v/>
      </c>
      <c r="W264" s="4" t="str">
        <f>IF($P264="toetsen",toetsen(F!$B264,V264),IF($P264="toetsen alleen sgw",toetsen_alleen_SGW(F!$B264,V264),IF($P264="toetsen alleen vw",toetsen_alleen_vw(F!$B264,V264),"")))</f>
        <v/>
      </c>
      <c r="X264" s="4" t="str">
        <f>F!BS264</f>
        <v/>
      </c>
      <c r="Y264" s="4" t="str">
        <f>IF($P264="toetsen",toetsen(F!$B264,X264),IF($P264="toetsen alleen sgw",toetsen_alleen_SGW(F!$B264,X264),IF($P264="toetsen alleen vw",toetsen_alleen_vw(F!$B264,X264),"")))</f>
        <v/>
      </c>
      <c r="Z264" s="4" t="str">
        <f>F!BV264</f>
        <v/>
      </c>
      <c r="AA264" s="4" t="str">
        <f>IF($P264="toetsen",toetsen(F!$B264,Z264),IF($P264="toetsen alleen sgw",toetsen_alleen_SGW(F!$B264,Z264),IF($P264="toetsen alleen vw",toetsen_alleen_vw(F!$B264,Z264),"")))</f>
        <v/>
      </c>
      <c r="AB264" s="4" t="str">
        <f>F!BY264</f>
        <v/>
      </c>
      <c r="AC264" s="4" t="str">
        <f>IF($P264="toetsen",toetsen(F!$B264,AB264),IF($P264="toetsen alleen sgw",toetsen_alleen_SGW(F!$B264,AB264),IF($P264="toetsen alleen vw",toetsen_alleen_vw(F!$B264,AB264),"")))</f>
        <v/>
      </c>
      <c r="AD264" s="5"/>
      <c r="AE264" s="5" t="str">
        <f t="shared" si="90"/>
        <v>--</v>
      </c>
      <c r="AF264" s="5" t="str">
        <f t="shared" si="91"/>
        <v/>
      </c>
      <c r="AG264" s="5" t="str">
        <f t="shared" si="92"/>
        <v>--</v>
      </c>
      <c r="AH264" s="5" t="str">
        <f t="shared" si="93"/>
        <v/>
      </c>
      <c r="AI264" s="5" t="str">
        <f t="shared" si="94"/>
        <v>--</v>
      </c>
      <c r="AJ264" s="5" t="str">
        <f t="shared" si="95"/>
        <v/>
      </c>
      <c r="AK264" s="5" t="str">
        <f t="shared" si="96"/>
        <v>--</v>
      </c>
      <c r="AL264" s="5" t="str">
        <f t="shared" si="97"/>
        <v/>
      </c>
      <c r="AM264" s="5" t="str">
        <f t="shared" si="98"/>
        <v>--</v>
      </c>
      <c r="AN264" s="5" t="str">
        <f t="shared" si="99"/>
        <v/>
      </c>
      <c r="AO264" s="5" t="str">
        <f t="shared" si="100"/>
        <v>--</v>
      </c>
      <c r="AP264" s="5" t="str">
        <f t="shared" si="101"/>
        <v/>
      </c>
      <c r="AS264" s="5" t="str">
        <f t="shared" si="102"/>
        <v>--</v>
      </c>
      <c r="AT264" s="5" t="str">
        <f t="shared" si="103"/>
        <v/>
      </c>
      <c r="AU264" s="5" t="str">
        <f t="shared" si="104"/>
        <v/>
      </c>
      <c r="AV264" s="5" t="str">
        <f t="shared" si="105"/>
        <v>--</v>
      </c>
      <c r="AW264" s="5" t="str">
        <f t="shared" si="106"/>
        <v/>
      </c>
      <c r="AX264" s="5" t="str">
        <f t="shared" si="107"/>
        <v/>
      </c>
      <c r="AY264" s="5" t="str">
        <f t="shared" si="108"/>
        <v>--</v>
      </c>
      <c r="AZ264" s="5" t="str">
        <f t="shared" si="109"/>
        <v/>
      </c>
      <c r="BA264" s="5" t="str">
        <f t="shared" si="110"/>
        <v/>
      </c>
      <c r="BB264" s="5" t="str">
        <f t="shared" si="111"/>
        <v>--</v>
      </c>
      <c r="BC264" s="5" t="str">
        <f t="shared" si="112"/>
        <v/>
      </c>
      <c r="BD264" s="5" t="str">
        <f t="shared" si="113"/>
        <v/>
      </c>
      <c r="BE264" s="5" t="str">
        <f t="shared" si="114"/>
        <v>--</v>
      </c>
      <c r="BF264" s="5" t="str">
        <f t="shared" si="115"/>
        <v/>
      </c>
      <c r="BG264" s="5" t="str">
        <f t="shared" si="116"/>
        <v/>
      </c>
      <c r="BH264" s="5" t="str">
        <f t="shared" si="117"/>
        <v>--</v>
      </c>
      <c r="BI264" s="5" t="str">
        <f t="shared" si="118"/>
        <v/>
      </c>
      <c r="BJ264" s="5" t="str">
        <f t="shared" si="119"/>
        <v/>
      </c>
    </row>
    <row r="265" spans="1:62" x14ac:dyDescent="0.2">
      <c r="A265" s="4" t="str">
        <f>F!A265</f>
        <v>1,2,4-Trimethylbenzeen</v>
      </c>
      <c r="B265" s="5" t="str">
        <f>IF(ISNUMBER(F!E265)=FALSE,"--",IF(F!E265=0,"--",F!E265))</f>
        <v>--</v>
      </c>
      <c r="C265" s="5" t="str">
        <f>IF(B265="--","",F!F265)</f>
        <v/>
      </c>
      <c r="D265" s="5" t="str">
        <f>IF(ISNUMBER(F!G265)=FALSE,"--",IF(F!G265=0,"--",F!G265))</f>
        <v>--</v>
      </c>
      <c r="E265" s="5" t="str">
        <f>IF(D265="--","",F!H265)</f>
        <v/>
      </c>
      <c r="F265" s="5" t="str">
        <f>IF(ISNUMBER(F!I265)=FALSE,"--",IF(F!I265=0,"--",F!I265))</f>
        <v>--</v>
      </c>
      <c r="G265" s="5" t="str">
        <f>IF(F265="--","",F!J265)</f>
        <v/>
      </c>
      <c r="H265" s="5" t="str">
        <f>IF(ISNUMBER(F!K265)=FALSE,"--",IF(F!K265=0,"--",F!K265))</f>
        <v>--</v>
      </c>
      <c r="I265" s="5" t="str">
        <f>IF(H265="--","",F!L265)</f>
        <v/>
      </c>
      <c r="J265" s="5" t="str">
        <f>IF(ISNUMBER(F!M265)=FALSE,"--",IF(F!M265=0,"--",F!M265))</f>
        <v>--</v>
      </c>
      <c r="K265" s="5" t="str">
        <f>IF(J265="--","",F!N265)</f>
        <v/>
      </c>
      <c r="L265" s="5" t="str">
        <f>IF(ISNUMBER(F!O265)=FALSE,"--",IF(F!O265=0,"--",F!O265))</f>
        <v>--</v>
      </c>
      <c r="M265" s="5" t="str">
        <f>IF(L265="--","",F!P265)</f>
        <v/>
      </c>
      <c r="P265" s="4" t="str">
        <f>IFERROR(IF(AND(VLOOKUP(F!B265,E!$B$1:$AK$300,17,FALSE)&lt;&gt;1000000000,VLOOKUP(F!B265,E!$B$1:$AK$300,18,FALSE)&lt;&gt;1000000000),"toetsen",IF(AND(VLOOKUP(F!B265,E!$B$1:$AK$300,17,FALSE)=1000000000,VLOOKUP(F!B265,E!$B$1:$AK$300,18,FALSE)&lt;&gt;1000000000),"toetsen alleen sgw",IF(AND(VLOOKUP(F!B265,E!$B$1:$AK$300,17,FALSE)&lt;&gt;1000000000,VLOOKUP(F!B265,E!$B$1:$AK$300,18,FALSE)=1000000000),"toetsen alleen vw","niet toetsen"))),"")</f>
        <v>niet toetsen</v>
      </c>
      <c r="R265" s="4" t="str">
        <f>F!BJ265</f>
        <v/>
      </c>
      <c r="S265" s="4" t="str">
        <f>IF($P265="toetsen",toetsen(F!$B265,R265),IF($P265="toetsen alleen sgw",toetsen_alleen_SGW(F!$B265,R265),IF($P265="toetsen alleen vw",toetsen_alleen_vw(F!$B265,R265),"")))</f>
        <v/>
      </c>
      <c r="T265" s="4" t="str">
        <f>F!BM265</f>
        <v/>
      </c>
      <c r="U265" s="4" t="str">
        <f>IF($P265="toetsen",toetsen(F!$B265,T265),IF($P265="toetsen alleen sgw",toetsen_alleen_SGW(F!$B265,T265),IF($P265="toetsen alleen vw",toetsen_alleen_vw(F!$B265,T265),"")))</f>
        <v/>
      </c>
      <c r="V265" s="4" t="str">
        <f>F!BP265</f>
        <v/>
      </c>
      <c r="W265" s="4" t="str">
        <f>IF($P265="toetsen",toetsen(F!$B265,V265),IF($P265="toetsen alleen sgw",toetsen_alleen_SGW(F!$B265,V265),IF($P265="toetsen alleen vw",toetsen_alleen_vw(F!$B265,V265),"")))</f>
        <v/>
      </c>
      <c r="X265" s="4" t="str">
        <f>F!BS265</f>
        <v/>
      </c>
      <c r="Y265" s="4" t="str">
        <f>IF($P265="toetsen",toetsen(F!$B265,X265),IF($P265="toetsen alleen sgw",toetsen_alleen_SGW(F!$B265,X265),IF($P265="toetsen alleen vw",toetsen_alleen_vw(F!$B265,X265),"")))</f>
        <v/>
      </c>
      <c r="Z265" s="4" t="str">
        <f>F!BV265</f>
        <v/>
      </c>
      <c r="AA265" s="4" t="str">
        <f>IF($P265="toetsen",toetsen(F!$B265,Z265),IF($P265="toetsen alleen sgw",toetsen_alleen_SGW(F!$B265,Z265),IF($P265="toetsen alleen vw",toetsen_alleen_vw(F!$B265,Z265),"")))</f>
        <v/>
      </c>
      <c r="AB265" s="4" t="str">
        <f>F!BY265</f>
        <v/>
      </c>
      <c r="AC265" s="4" t="str">
        <f>IF($P265="toetsen",toetsen(F!$B265,AB265),IF($P265="toetsen alleen sgw",toetsen_alleen_SGW(F!$B265,AB265),IF($P265="toetsen alleen vw",toetsen_alleen_vw(F!$B265,AB265),"")))</f>
        <v/>
      </c>
      <c r="AD265" s="5"/>
      <c r="AE265" s="5" t="str">
        <f t="shared" si="90"/>
        <v>--</v>
      </c>
      <c r="AF265" s="5" t="str">
        <f t="shared" si="91"/>
        <v/>
      </c>
      <c r="AG265" s="5" t="str">
        <f t="shared" si="92"/>
        <v>--</v>
      </c>
      <c r="AH265" s="5" t="str">
        <f t="shared" si="93"/>
        <v/>
      </c>
      <c r="AI265" s="5" t="str">
        <f t="shared" si="94"/>
        <v>--</v>
      </c>
      <c r="AJ265" s="5" t="str">
        <f t="shared" si="95"/>
        <v/>
      </c>
      <c r="AK265" s="5" t="str">
        <f t="shared" si="96"/>
        <v>--</v>
      </c>
      <c r="AL265" s="5" t="str">
        <f t="shared" si="97"/>
        <v/>
      </c>
      <c r="AM265" s="5" t="str">
        <f t="shared" si="98"/>
        <v>--</v>
      </c>
      <c r="AN265" s="5" t="str">
        <f t="shared" si="99"/>
        <v/>
      </c>
      <c r="AO265" s="5" t="str">
        <f t="shared" si="100"/>
        <v>--</v>
      </c>
      <c r="AP265" s="5" t="str">
        <f t="shared" si="101"/>
        <v/>
      </c>
      <c r="AS265" s="5" t="str">
        <f t="shared" si="102"/>
        <v>--</v>
      </c>
      <c r="AT265" s="5" t="str">
        <f t="shared" si="103"/>
        <v/>
      </c>
      <c r="AU265" s="5" t="str">
        <f t="shared" si="104"/>
        <v/>
      </c>
      <c r="AV265" s="5" t="str">
        <f t="shared" si="105"/>
        <v>--</v>
      </c>
      <c r="AW265" s="5" t="str">
        <f t="shared" si="106"/>
        <v/>
      </c>
      <c r="AX265" s="5" t="str">
        <f t="shared" si="107"/>
        <v/>
      </c>
      <c r="AY265" s="5" t="str">
        <f t="shared" si="108"/>
        <v>--</v>
      </c>
      <c r="AZ265" s="5" t="str">
        <f t="shared" si="109"/>
        <v/>
      </c>
      <c r="BA265" s="5" t="str">
        <f t="shared" si="110"/>
        <v/>
      </c>
      <c r="BB265" s="5" t="str">
        <f t="shared" si="111"/>
        <v>--</v>
      </c>
      <c r="BC265" s="5" t="str">
        <f t="shared" si="112"/>
        <v/>
      </c>
      <c r="BD265" s="5" t="str">
        <f t="shared" si="113"/>
        <v/>
      </c>
      <c r="BE265" s="5" t="str">
        <f t="shared" si="114"/>
        <v>--</v>
      </c>
      <c r="BF265" s="5" t="str">
        <f t="shared" si="115"/>
        <v/>
      </c>
      <c r="BG265" s="5" t="str">
        <f t="shared" si="116"/>
        <v/>
      </c>
      <c r="BH265" s="5" t="str">
        <f t="shared" si="117"/>
        <v>--</v>
      </c>
      <c r="BI265" s="5" t="str">
        <f t="shared" si="118"/>
        <v/>
      </c>
      <c r="BJ265" s="5" t="str">
        <f t="shared" si="119"/>
        <v/>
      </c>
    </row>
    <row r="266" spans="1:62" x14ac:dyDescent="0.2">
      <c r="A266" s="4" t="str">
        <f>F!A266</f>
        <v>Tert-butylbenzeen</v>
      </c>
      <c r="B266" s="5" t="str">
        <f>IF(ISNUMBER(F!E266)=FALSE,"--",IF(F!E266=0,"--",F!E266))</f>
        <v>--</v>
      </c>
      <c r="C266" s="5" t="str">
        <f>IF(B266="--","",F!F266)</f>
        <v/>
      </c>
      <c r="D266" s="5" t="str">
        <f>IF(ISNUMBER(F!G266)=FALSE,"--",IF(F!G266=0,"--",F!G266))</f>
        <v>--</v>
      </c>
      <c r="E266" s="5" t="str">
        <f>IF(D266="--","",F!H266)</f>
        <v/>
      </c>
      <c r="F266" s="5" t="str">
        <f>IF(ISNUMBER(F!I266)=FALSE,"--",IF(F!I266=0,"--",F!I266))</f>
        <v>--</v>
      </c>
      <c r="G266" s="5" t="str">
        <f>IF(F266="--","",F!J266)</f>
        <v/>
      </c>
      <c r="H266" s="5" t="str">
        <f>IF(ISNUMBER(F!K266)=FALSE,"--",IF(F!K266=0,"--",F!K266))</f>
        <v>--</v>
      </c>
      <c r="I266" s="5" t="str">
        <f>IF(H266="--","",F!L266)</f>
        <v/>
      </c>
      <c r="J266" s="5" t="str">
        <f>IF(ISNUMBER(F!M266)=FALSE,"--",IF(F!M266=0,"--",F!M266))</f>
        <v>--</v>
      </c>
      <c r="K266" s="5" t="str">
        <f>IF(J266="--","",F!N266)</f>
        <v/>
      </c>
      <c r="L266" s="5" t="str">
        <f>IF(ISNUMBER(F!O266)=FALSE,"--",IF(F!O266=0,"--",F!O266))</f>
        <v>--</v>
      </c>
      <c r="M266" s="5" t="str">
        <f>IF(L266="--","",F!P266)</f>
        <v/>
      </c>
      <c r="P266" s="4" t="str">
        <f>IFERROR(IF(AND(VLOOKUP(F!B266,E!$B$1:$AK$300,17,FALSE)&lt;&gt;1000000000,VLOOKUP(F!B266,E!$B$1:$AK$300,18,FALSE)&lt;&gt;1000000000),"toetsen",IF(AND(VLOOKUP(F!B266,E!$B$1:$AK$300,17,FALSE)=1000000000,VLOOKUP(F!B266,E!$B$1:$AK$300,18,FALSE)&lt;&gt;1000000000),"toetsen alleen sgw",IF(AND(VLOOKUP(F!B266,E!$B$1:$AK$300,17,FALSE)&lt;&gt;1000000000,VLOOKUP(F!B266,E!$B$1:$AK$300,18,FALSE)=1000000000),"toetsen alleen vw","niet toetsen"))),"")</f>
        <v/>
      </c>
      <c r="R266" s="4" t="str">
        <f>F!BJ266</f>
        <v/>
      </c>
      <c r="S266" s="4" t="str">
        <f>IF($P266="toetsen",toetsen(F!$B266,R266),IF($P266="toetsen alleen sgw",toetsen_alleen_SGW(F!$B266,R266),IF($P266="toetsen alleen vw",toetsen_alleen_vw(F!$B266,R266),"")))</f>
        <v/>
      </c>
      <c r="T266" s="4" t="str">
        <f>F!BM266</f>
        <v/>
      </c>
      <c r="U266" s="4" t="str">
        <f>IF($P266="toetsen",toetsen(F!$B266,T266),IF($P266="toetsen alleen sgw",toetsen_alleen_SGW(F!$B266,T266),IF($P266="toetsen alleen vw",toetsen_alleen_vw(F!$B266,T266),"")))</f>
        <v/>
      </c>
      <c r="V266" s="4" t="str">
        <f>F!BP266</f>
        <v/>
      </c>
      <c r="W266" s="4" t="str">
        <f>IF($P266="toetsen",toetsen(F!$B266,V266),IF($P266="toetsen alleen sgw",toetsen_alleen_SGW(F!$B266,V266),IF($P266="toetsen alleen vw",toetsen_alleen_vw(F!$B266,V266),"")))</f>
        <v/>
      </c>
      <c r="X266" s="4" t="str">
        <f>F!BS266</f>
        <v/>
      </c>
      <c r="Y266" s="4" t="str">
        <f>IF($P266="toetsen",toetsen(F!$B266,X266),IF($P266="toetsen alleen sgw",toetsen_alleen_SGW(F!$B266,X266),IF($P266="toetsen alleen vw",toetsen_alleen_vw(F!$B266,X266),"")))</f>
        <v/>
      </c>
      <c r="Z266" s="4" t="str">
        <f>F!BV266</f>
        <v/>
      </c>
      <c r="AA266" s="4" t="str">
        <f>IF($P266="toetsen",toetsen(F!$B266,Z266),IF($P266="toetsen alleen sgw",toetsen_alleen_SGW(F!$B266,Z266),IF($P266="toetsen alleen vw",toetsen_alleen_vw(F!$B266,Z266),"")))</f>
        <v/>
      </c>
      <c r="AB266" s="4" t="str">
        <f>F!BY266</f>
        <v/>
      </c>
      <c r="AC266" s="4" t="str">
        <f>IF($P266="toetsen",toetsen(F!$B266,AB266),IF($P266="toetsen alleen sgw",toetsen_alleen_SGW(F!$B266,AB266),IF($P266="toetsen alleen vw",toetsen_alleen_vw(F!$B266,AB266),"")))</f>
        <v/>
      </c>
      <c r="AD266" s="5"/>
      <c r="AE266" s="5" t="str">
        <f t="shared" ref="AE266:AE329" si="120">IF(B266="--",B266,(IF(B266&lt;1,FIXED(B266,2),IF(B266&lt;10,FIXED(B266,1),IF(B266&lt;100,FIXED(B266,0),IF(B266&lt;1000,MROUND(B266,10),MROUND(B266,100)))))))</f>
        <v>--</v>
      </c>
      <c r="AF266" s="5" t="str">
        <f t="shared" ref="AF266:AF329" si="121">C266</f>
        <v/>
      </c>
      <c r="AG266" s="5" t="str">
        <f t="shared" ref="AG266:AG329" si="122">IF(D266="--",D266,(IF(D266&lt;1,FIXED(D266,2),IF(D266&lt;10,FIXED(D266,1),IF(D266&lt;100,FIXED(D266,0),IF(D266&lt;1000,MROUND(D266,10),MROUND(D266,100)))))))</f>
        <v>--</v>
      </c>
      <c r="AH266" s="5" t="str">
        <f t="shared" ref="AH266:AH329" si="123">E266</f>
        <v/>
      </c>
      <c r="AI266" s="5" t="str">
        <f t="shared" ref="AI266:AI329" si="124">IF(F266="--",F266,(IF(F266&lt;1,FIXED(F266,2),IF(F266&lt;10,FIXED(F266,1),IF(F266&lt;100,FIXED(F266,0),IF(F266&lt;1000,MROUND(F266,10),MROUND(F266,100)))))))</f>
        <v>--</v>
      </c>
      <c r="AJ266" s="5" t="str">
        <f t="shared" ref="AJ266:AJ329" si="125">G266</f>
        <v/>
      </c>
      <c r="AK266" s="5" t="str">
        <f t="shared" ref="AK266:AK329" si="126">IF(H266="--",H266,(IF(H266&lt;1,FIXED(H266,2),IF(H266&lt;10,FIXED(H266,1),IF(H266&lt;100,FIXED(H266,0),IF(H266&lt;1000,MROUND(H266,10),MROUND(H266,100)))))))</f>
        <v>--</v>
      </c>
      <c r="AL266" s="5" t="str">
        <f t="shared" ref="AL266:AL329" si="127">I266</f>
        <v/>
      </c>
      <c r="AM266" s="5" t="str">
        <f t="shared" ref="AM266:AM329" si="128">IF(J266="--",J266,(IF(J266&lt;1,FIXED(J266,2),IF(J266&lt;10,FIXED(J266,1),IF(J266&lt;100,FIXED(J266,0),IF(J266&lt;1000,MROUND(J266,10),MROUND(J266,100)))))))</f>
        <v>--</v>
      </c>
      <c r="AN266" s="5" t="str">
        <f t="shared" ref="AN266:AN329" si="129">K266</f>
        <v/>
      </c>
      <c r="AO266" s="5" t="str">
        <f t="shared" ref="AO266:AO329" si="130">IF(L266="--",L266,(IF(L266&lt;1,FIXED(L266,2),IF(L266&lt;10,FIXED(L266,1),IF(L266&lt;100,FIXED(L266,0),IF(L266&lt;1000,MROUND(L266,10),MROUND(L266,100)))))))</f>
        <v>--</v>
      </c>
      <c r="AP266" s="5" t="str">
        <f t="shared" ref="AP266:AP329" si="131">M266</f>
        <v/>
      </c>
      <c r="AS266" s="5" t="str">
        <f t="shared" ref="AS266:AS329" si="132">HLOOKUP(SMALL($AE$5:$AP$5,1),$AE$5:$AP$500,ROW(AS266)-4,FALSE)</f>
        <v>--</v>
      </c>
      <c r="AT266" s="5" t="str">
        <f t="shared" ref="AT266:AT329" si="133">IF(HLOOKUP(SMALL($C$3:$M$3,1),$C$3:$M$500,ROW(AS266)-2,FALSE)="&lt;","&lt;","")</f>
        <v/>
      </c>
      <c r="AU266" s="5" t="str">
        <f t="shared" ref="AU266:AU329" si="134">IF(AS266="--","",IF(HLOOKUP(SMALL($R$5:$AC$5,2),$R$5:$AC$500,ROW(AS266)-4,FALSE)=0,"",HLOOKUP(SMALL($R$5:$AC$5,2),$R$5:$AC$500,ROW(AS266)-4,FALSE)))</f>
        <v/>
      </c>
      <c r="AV266" s="5" t="str">
        <f t="shared" ref="AV266:AV329" si="135">HLOOKUP(SMALL($AE$5:$AP$5,2),$AE$5:$AP$500,ROW(AV266)-4,FALSE)</f>
        <v>--</v>
      </c>
      <c r="AW266" s="5" t="str">
        <f t="shared" ref="AW266:AW329" si="136">IF(HLOOKUP(SMALL($C$3:$M$3,2),$C$3:$M$500,ROW(AV266)-2,FALSE)="&lt;","&lt;","")</f>
        <v/>
      </c>
      <c r="AX266" s="5" t="str">
        <f t="shared" ref="AX266:AX329" si="137">IF(AV266="--","",IF(HLOOKUP(SMALL($R$5:$AC$5,4),$R$5:$AC$500,ROW(AV266)-4,FALSE)=0,"",HLOOKUP(SMALL($R$5:$AC$5,4),$R$5:$AC$500,ROW(AV266)-4,FALSE)))</f>
        <v/>
      </c>
      <c r="AY266" s="5" t="str">
        <f t="shared" ref="AY266:AY329" si="138">HLOOKUP(SMALL($AE$5:$AP$5,3),$AE$5:$AP$500,ROW(AY266)-4,FALSE)</f>
        <v>--</v>
      </c>
      <c r="AZ266" s="5" t="str">
        <f t="shared" ref="AZ266:AZ329" si="139">IF(HLOOKUP(SMALL($C$3:$M$3,3),$C$3:$M$500,ROW(AY266)-2,FALSE)="&lt;","&lt;","")</f>
        <v/>
      </c>
      <c r="BA266" s="5" t="str">
        <f t="shared" ref="BA266:BA329" si="140">IF(AY266="--","",IF(HLOOKUP(SMALL($R$5:$AC$5,6),$R$5:$AC$500,ROW(AY266)-4,FALSE)=0,"",HLOOKUP(SMALL($R$5:$AC$5,6),$R$5:$AC$500,ROW(AY266)-4,FALSE)))</f>
        <v/>
      </c>
      <c r="BB266" s="5" t="str">
        <f t="shared" ref="BB266:BB329" si="141">HLOOKUP(SMALL($AE$5:$AP$5,4),$AE$5:$AP$500,ROW(BB266)-4,FALSE)</f>
        <v>--</v>
      </c>
      <c r="BC266" s="5" t="str">
        <f t="shared" ref="BC266:BC329" si="142">IF(HLOOKUP(SMALL($C$3:$M$3,4),$C$3:$M$500,ROW(BB266)-2,FALSE)="&lt;","&lt;","")</f>
        <v/>
      </c>
      <c r="BD266" s="5" t="str">
        <f t="shared" ref="BD266:BD329" si="143">IF(BB266="--","",IF(HLOOKUP(SMALL($R$5:$AC$5,8),$R$5:$AC$500,ROW(BB266)-4,FALSE)=0,"",HLOOKUP(SMALL($R$5:$AC$5,8),$R$5:$AC$500,ROW(BB266)-4,FALSE)))</f>
        <v/>
      </c>
      <c r="BE266" s="5" t="str">
        <f t="shared" ref="BE266:BE329" si="144">HLOOKUP(SMALL($AE$5:$AP$5,5),$AE$5:$AP$500,ROW(BE266)-4,FALSE)</f>
        <v>--</v>
      </c>
      <c r="BF266" s="5" t="str">
        <f t="shared" ref="BF266:BF329" si="145">IF(HLOOKUP(SMALL($C$3:$M$3,5),$C$3:$M$500,ROW(BE266)-2,FALSE)="&lt;","&lt;","")</f>
        <v/>
      </c>
      <c r="BG266" s="5" t="str">
        <f t="shared" ref="BG266:BG329" si="146">IF(BE266="--","",IF(HLOOKUP(SMALL($R$5:$AC$5,10),$R$5:$AC$500,ROW(BE266)-4,FALSE)=0,"",HLOOKUP(SMALL($R$5:$AC$5,10),$R$5:$AC$500,ROW(BE266)-4,FALSE)))</f>
        <v/>
      </c>
      <c r="BH266" s="5" t="str">
        <f t="shared" ref="BH266:BH329" si="147">HLOOKUP(SMALL($AE$5:$AP$5,6),$AE$5:$AP$500,ROW(BH266)-4,FALSE)</f>
        <v>--</v>
      </c>
      <c r="BI266" s="5" t="str">
        <f t="shared" ref="BI266:BI329" si="148">IF(HLOOKUP(SMALL($C$3:$M$3,6),$C$3:$M$500,ROW(BH266)-2,FALSE)="&lt;","&lt;","")</f>
        <v/>
      </c>
      <c r="BJ266" s="5" t="str">
        <f t="shared" ref="BJ266:BJ329" si="149">IF(BH266="--","",IF(HLOOKUP(SMALL($R$5:$AC$5,12),$R$5:$AC$500,ROW(BH266)-4,FALSE)=0,"",HLOOKUP(SMALL($R$5:$AC$5,12),$R$5:$AC$500,ROW(BH266)-4,FALSE)))</f>
        <v/>
      </c>
    </row>
    <row r="267" spans="1:62" x14ac:dyDescent="0.2">
      <c r="A267" s="4" t="str">
        <f>F!A267</f>
        <v>Sec-butylbenzeen</v>
      </c>
      <c r="B267" s="5" t="str">
        <f>IF(ISNUMBER(F!E267)=FALSE,"--",IF(F!E267=0,"--",F!E267))</f>
        <v>--</v>
      </c>
      <c r="C267" s="5" t="str">
        <f>IF(B267="--","",F!F267)</f>
        <v/>
      </c>
      <c r="D267" s="5" t="str">
        <f>IF(ISNUMBER(F!G267)=FALSE,"--",IF(F!G267=0,"--",F!G267))</f>
        <v>--</v>
      </c>
      <c r="E267" s="5" t="str">
        <f>IF(D267="--","",F!H267)</f>
        <v/>
      </c>
      <c r="F267" s="5" t="str">
        <f>IF(ISNUMBER(F!I267)=FALSE,"--",IF(F!I267=0,"--",F!I267))</f>
        <v>--</v>
      </c>
      <c r="G267" s="5" t="str">
        <f>IF(F267="--","",F!J267)</f>
        <v/>
      </c>
      <c r="H267" s="5" t="str">
        <f>IF(ISNUMBER(F!K267)=FALSE,"--",IF(F!K267=0,"--",F!K267))</f>
        <v>--</v>
      </c>
      <c r="I267" s="5" t="str">
        <f>IF(H267="--","",F!L267)</f>
        <v/>
      </c>
      <c r="J267" s="5" t="str">
        <f>IF(ISNUMBER(F!M267)=FALSE,"--",IF(F!M267=0,"--",F!M267))</f>
        <v>--</v>
      </c>
      <c r="K267" s="5" t="str">
        <f>IF(J267="--","",F!N267)</f>
        <v/>
      </c>
      <c r="L267" s="5" t="str">
        <f>IF(ISNUMBER(F!O267)=FALSE,"--",IF(F!O267=0,"--",F!O267))</f>
        <v>--</v>
      </c>
      <c r="M267" s="5" t="str">
        <f>IF(L267="--","",F!P267)</f>
        <v/>
      </c>
      <c r="P267" s="4" t="str">
        <f>IFERROR(IF(AND(VLOOKUP(F!B267,E!$B$1:$AK$300,17,FALSE)&lt;&gt;1000000000,VLOOKUP(F!B267,E!$B$1:$AK$300,18,FALSE)&lt;&gt;1000000000),"toetsen",IF(AND(VLOOKUP(F!B267,E!$B$1:$AK$300,17,FALSE)=1000000000,VLOOKUP(F!B267,E!$B$1:$AK$300,18,FALSE)&lt;&gt;1000000000),"toetsen alleen sgw",IF(AND(VLOOKUP(F!B267,E!$B$1:$AK$300,17,FALSE)&lt;&gt;1000000000,VLOOKUP(F!B267,E!$B$1:$AK$300,18,FALSE)=1000000000),"toetsen alleen vw","niet toetsen"))),"")</f>
        <v/>
      </c>
      <c r="R267" s="4" t="str">
        <f>F!BJ267</f>
        <v/>
      </c>
      <c r="S267" s="4" t="str">
        <f>IF($P267="toetsen",toetsen(F!$B267,R267),IF($P267="toetsen alleen sgw",toetsen_alleen_SGW(F!$B267,R267),IF($P267="toetsen alleen vw",toetsen_alleen_vw(F!$B267,R267),"")))</f>
        <v/>
      </c>
      <c r="T267" s="4" t="str">
        <f>F!BM267</f>
        <v/>
      </c>
      <c r="U267" s="4" t="str">
        <f>IF($P267="toetsen",toetsen(F!$B267,T267),IF($P267="toetsen alleen sgw",toetsen_alleen_SGW(F!$B267,T267),IF($P267="toetsen alleen vw",toetsen_alleen_vw(F!$B267,T267),"")))</f>
        <v/>
      </c>
      <c r="V267" s="4" t="str">
        <f>F!BP267</f>
        <v/>
      </c>
      <c r="W267" s="4" t="str">
        <f>IF($P267="toetsen",toetsen(F!$B267,V267),IF($P267="toetsen alleen sgw",toetsen_alleen_SGW(F!$B267,V267),IF($P267="toetsen alleen vw",toetsen_alleen_vw(F!$B267,V267),"")))</f>
        <v/>
      </c>
      <c r="X267" s="4" t="str">
        <f>F!BS267</f>
        <v/>
      </c>
      <c r="Y267" s="4" t="str">
        <f>IF($P267="toetsen",toetsen(F!$B267,X267),IF($P267="toetsen alleen sgw",toetsen_alleen_SGW(F!$B267,X267),IF($P267="toetsen alleen vw",toetsen_alleen_vw(F!$B267,X267),"")))</f>
        <v/>
      </c>
      <c r="Z267" s="4" t="str">
        <f>F!BV267</f>
        <v/>
      </c>
      <c r="AA267" s="4" t="str">
        <f>IF($P267="toetsen",toetsen(F!$B267,Z267),IF($P267="toetsen alleen sgw",toetsen_alleen_SGW(F!$B267,Z267),IF($P267="toetsen alleen vw",toetsen_alleen_vw(F!$B267,Z267),"")))</f>
        <v/>
      </c>
      <c r="AB267" s="4" t="str">
        <f>F!BY267</f>
        <v/>
      </c>
      <c r="AC267" s="4" t="str">
        <f>IF($P267="toetsen",toetsen(F!$B267,AB267),IF($P267="toetsen alleen sgw",toetsen_alleen_SGW(F!$B267,AB267),IF($P267="toetsen alleen vw",toetsen_alleen_vw(F!$B267,AB267),"")))</f>
        <v/>
      </c>
      <c r="AD267" s="5"/>
      <c r="AE267" s="5" t="str">
        <f t="shared" si="120"/>
        <v>--</v>
      </c>
      <c r="AF267" s="5" t="str">
        <f t="shared" si="121"/>
        <v/>
      </c>
      <c r="AG267" s="5" t="str">
        <f t="shared" si="122"/>
        <v>--</v>
      </c>
      <c r="AH267" s="5" t="str">
        <f t="shared" si="123"/>
        <v/>
      </c>
      <c r="AI267" s="5" t="str">
        <f t="shared" si="124"/>
        <v>--</v>
      </c>
      <c r="AJ267" s="5" t="str">
        <f t="shared" si="125"/>
        <v/>
      </c>
      <c r="AK267" s="5" t="str">
        <f t="shared" si="126"/>
        <v>--</v>
      </c>
      <c r="AL267" s="5" t="str">
        <f t="shared" si="127"/>
        <v/>
      </c>
      <c r="AM267" s="5" t="str">
        <f t="shared" si="128"/>
        <v>--</v>
      </c>
      <c r="AN267" s="5" t="str">
        <f t="shared" si="129"/>
        <v/>
      </c>
      <c r="AO267" s="5" t="str">
        <f t="shared" si="130"/>
        <v>--</v>
      </c>
      <c r="AP267" s="5" t="str">
        <f t="shared" si="131"/>
        <v/>
      </c>
      <c r="AS267" s="5" t="str">
        <f t="shared" si="132"/>
        <v>--</v>
      </c>
      <c r="AT267" s="5" t="str">
        <f t="shared" si="133"/>
        <v/>
      </c>
      <c r="AU267" s="5" t="str">
        <f t="shared" si="134"/>
        <v/>
      </c>
      <c r="AV267" s="5" t="str">
        <f t="shared" si="135"/>
        <v>--</v>
      </c>
      <c r="AW267" s="5" t="str">
        <f t="shared" si="136"/>
        <v/>
      </c>
      <c r="AX267" s="5" t="str">
        <f t="shared" si="137"/>
        <v/>
      </c>
      <c r="AY267" s="5" t="str">
        <f t="shared" si="138"/>
        <v>--</v>
      </c>
      <c r="AZ267" s="5" t="str">
        <f t="shared" si="139"/>
        <v/>
      </c>
      <c r="BA267" s="5" t="str">
        <f t="shared" si="140"/>
        <v/>
      </c>
      <c r="BB267" s="5" t="str">
        <f t="shared" si="141"/>
        <v>--</v>
      </c>
      <c r="BC267" s="5" t="str">
        <f t="shared" si="142"/>
        <v/>
      </c>
      <c r="BD267" s="5" t="str">
        <f t="shared" si="143"/>
        <v/>
      </c>
      <c r="BE267" s="5" t="str">
        <f t="shared" si="144"/>
        <v>--</v>
      </c>
      <c r="BF267" s="5" t="str">
        <f t="shared" si="145"/>
        <v/>
      </c>
      <c r="BG267" s="5" t="str">
        <f t="shared" si="146"/>
        <v/>
      </c>
      <c r="BH267" s="5" t="str">
        <f t="shared" si="147"/>
        <v>--</v>
      </c>
      <c r="BI267" s="5" t="str">
        <f t="shared" si="148"/>
        <v/>
      </c>
      <c r="BJ267" s="5" t="str">
        <f t="shared" si="149"/>
        <v/>
      </c>
    </row>
    <row r="268" spans="1:62" x14ac:dyDescent="0.2">
      <c r="A268" s="4" t="str">
        <f>F!A268</f>
        <v>n-Butylbenzeen</v>
      </c>
      <c r="B268" s="5" t="str">
        <f>IF(ISNUMBER(F!E268)=FALSE,"--",IF(F!E268=0,"--",F!E268))</f>
        <v>--</v>
      </c>
      <c r="C268" s="5" t="str">
        <f>IF(B268="--","",F!F268)</f>
        <v/>
      </c>
      <c r="D268" s="5" t="str">
        <f>IF(ISNUMBER(F!G268)=FALSE,"--",IF(F!G268=0,"--",F!G268))</f>
        <v>--</v>
      </c>
      <c r="E268" s="5" t="str">
        <f>IF(D268="--","",F!H268)</f>
        <v/>
      </c>
      <c r="F268" s="5" t="str">
        <f>IF(ISNUMBER(F!I268)=FALSE,"--",IF(F!I268=0,"--",F!I268))</f>
        <v>--</v>
      </c>
      <c r="G268" s="5" t="str">
        <f>IF(F268="--","",F!J268)</f>
        <v/>
      </c>
      <c r="H268" s="5" t="str">
        <f>IF(ISNUMBER(F!K268)=FALSE,"--",IF(F!K268=0,"--",F!K268))</f>
        <v>--</v>
      </c>
      <c r="I268" s="5" t="str">
        <f>IF(H268="--","",F!L268)</f>
        <v/>
      </c>
      <c r="J268" s="5" t="str">
        <f>IF(ISNUMBER(F!M268)=FALSE,"--",IF(F!M268=0,"--",F!M268))</f>
        <v>--</v>
      </c>
      <c r="K268" s="5" t="str">
        <f>IF(J268="--","",F!N268)</f>
        <v/>
      </c>
      <c r="L268" s="5" t="str">
        <f>IF(ISNUMBER(F!O268)=FALSE,"--",IF(F!O268=0,"--",F!O268))</f>
        <v>--</v>
      </c>
      <c r="M268" s="5" t="str">
        <f>IF(L268="--","",F!P268)</f>
        <v/>
      </c>
      <c r="P268" s="4" t="str">
        <f>IFERROR(IF(AND(VLOOKUP(F!B268,E!$B$1:$AK$300,17,FALSE)&lt;&gt;1000000000,VLOOKUP(F!B268,E!$B$1:$AK$300,18,FALSE)&lt;&gt;1000000000),"toetsen",IF(AND(VLOOKUP(F!B268,E!$B$1:$AK$300,17,FALSE)=1000000000,VLOOKUP(F!B268,E!$B$1:$AK$300,18,FALSE)&lt;&gt;1000000000),"toetsen alleen sgw",IF(AND(VLOOKUP(F!B268,E!$B$1:$AK$300,17,FALSE)&lt;&gt;1000000000,VLOOKUP(F!B268,E!$B$1:$AK$300,18,FALSE)=1000000000),"toetsen alleen vw","niet toetsen"))),"")</f>
        <v/>
      </c>
      <c r="R268" s="4" t="str">
        <f>F!BJ268</f>
        <v/>
      </c>
      <c r="S268" s="4" t="str">
        <f>IF($P268="toetsen",toetsen(F!$B268,R268),IF($P268="toetsen alleen sgw",toetsen_alleen_SGW(F!$B268,R268),IF($P268="toetsen alleen vw",toetsen_alleen_vw(F!$B268,R268),"")))</f>
        <v/>
      </c>
      <c r="T268" s="4" t="str">
        <f>F!BM268</f>
        <v/>
      </c>
      <c r="U268" s="4" t="str">
        <f>IF($P268="toetsen",toetsen(F!$B268,T268),IF($P268="toetsen alleen sgw",toetsen_alleen_SGW(F!$B268,T268),IF($P268="toetsen alleen vw",toetsen_alleen_vw(F!$B268,T268),"")))</f>
        <v/>
      </c>
      <c r="V268" s="4" t="str">
        <f>F!BP268</f>
        <v/>
      </c>
      <c r="W268" s="4" t="str">
        <f>IF($P268="toetsen",toetsen(F!$B268,V268),IF($P268="toetsen alleen sgw",toetsen_alleen_SGW(F!$B268,V268),IF($P268="toetsen alleen vw",toetsen_alleen_vw(F!$B268,V268),"")))</f>
        <v/>
      </c>
      <c r="X268" s="4" t="str">
        <f>F!BS268</f>
        <v/>
      </c>
      <c r="Y268" s="4" t="str">
        <f>IF($P268="toetsen",toetsen(F!$B268,X268),IF($P268="toetsen alleen sgw",toetsen_alleen_SGW(F!$B268,X268),IF($P268="toetsen alleen vw",toetsen_alleen_vw(F!$B268,X268),"")))</f>
        <v/>
      </c>
      <c r="Z268" s="4" t="str">
        <f>F!BV268</f>
        <v/>
      </c>
      <c r="AA268" s="4" t="str">
        <f>IF($P268="toetsen",toetsen(F!$B268,Z268),IF($P268="toetsen alleen sgw",toetsen_alleen_SGW(F!$B268,Z268),IF($P268="toetsen alleen vw",toetsen_alleen_vw(F!$B268,Z268),"")))</f>
        <v/>
      </c>
      <c r="AB268" s="4" t="str">
        <f>F!BY268</f>
        <v/>
      </c>
      <c r="AC268" s="4" t="str">
        <f>IF($P268="toetsen",toetsen(F!$B268,AB268),IF($P268="toetsen alleen sgw",toetsen_alleen_SGW(F!$B268,AB268),IF($P268="toetsen alleen vw",toetsen_alleen_vw(F!$B268,AB268),"")))</f>
        <v/>
      </c>
      <c r="AD268" s="5"/>
      <c r="AE268" s="5" t="str">
        <f t="shared" si="120"/>
        <v>--</v>
      </c>
      <c r="AF268" s="5" t="str">
        <f t="shared" si="121"/>
        <v/>
      </c>
      <c r="AG268" s="5" t="str">
        <f t="shared" si="122"/>
        <v>--</v>
      </c>
      <c r="AH268" s="5" t="str">
        <f t="shared" si="123"/>
        <v/>
      </c>
      <c r="AI268" s="5" t="str">
        <f t="shared" si="124"/>
        <v>--</v>
      </c>
      <c r="AJ268" s="5" t="str">
        <f t="shared" si="125"/>
        <v/>
      </c>
      <c r="AK268" s="5" t="str">
        <f t="shared" si="126"/>
        <v>--</v>
      </c>
      <c r="AL268" s="5" t="str">
        <f t="shared" si="127"/>
        <v/>
      </c>
      <c r="AM268" s="5" t="str">
        <f t="shared" si="128"/>
        <v>--</v>
      </c>
      <c r="AN268" s="5" t="str">
        <f t="shared" si="129"/>
        <v/>
      </c>
      <c r="AO268" s="5" t="str">
        <f t="shared" si="130"/>
        <v>--</v>
      </c>
      <c r="AP268" s="5" t="str">
        <f t="shared" si="131"/>
        <v/>
      </c>
      <c r="AS268" s="5" t="str">
        <f t="shared" si="132"/>
        <v>--</v>
      </c>
      <c r="AT268" s="5" t="str">
        <f t="shared" si="133"/>
        <v/>
      </c>
      <c r="AU268" s="5" t="str">
        <f t="shared" si="134"/>
        <v/>
      </c>
      <c r="AV268" s="5" t="str">
        <f t="shared" si="135"/>
        <v>--</v>
      </c>
      <c r="AW268" s="5" t="str">
        <f t="shared" si="136"/>
        <v/>
      </c>
      <c r="AX268" s="5" t="str">
        <f t="shared" si="137"/>
        <v/>
      </c>
      <c r="AY268" s="5" t="str">
        <f t="shared" si="138"/>
        <v>--</v>
      </c>
      <c r="AZ268" s="5" t="str">
        <f t="shared" si="139"/>
        <v/>
      </c>
      <c r="BA268" s="5" t="str">
        <f t="shared" si="140"/>
        <v/>
      </c>
      <c r="BB268" s="5" t="str">
        <f t="shared" si="141"/>
        <v>--</v>
      </c>
      <c r="BC268" s="5" t="str">
        <f t="shared" si="142"/>
        <v/>
      </c>
      <c r="BD268" s="5" t="str">
        <f t="shared" si="143"/>
        <v/>
      </c>
      <c r="BE268" s="5" t="str">
        <f t="shared" si="144"/>
        <v>--</v>
      </c>
      <c r="BF268" s="5" t="str">
        <f t="shared" si="145"/>
        <v/>
      </c>
      <c r="BG268" s="5" t="str">
        <f t="shared" si="146"/>
        <v/>
      </c>
      <c r="BH268" s="5" t="str">
        <f t="shared" si="147"/>
        <v>--</v>
      </c>
      <c r="BI268" s="5" t="str">
        <f t="shared" si="148"/>
        <v/>
      </c>
      <c r="BJ268" s="5" t="str">
        <f t="shared" si="149"/>
        <v/>
      </c>
    </row>
    <row r="269" spans="1:62" x14ac:dyDescent="0.2">
      <c r="A269" s="4" t="str">
        <f>F!A269</f>
        <v>4-Isopropyltolueen</v>
      </c>
      <c r="B269" s="5" t="str">
        <f>IF(ISNUMBER(F!E269)=FALSE,"--",IF(F!E269=0,"--",F!E269))</f>
        <v>--</v>
      </c>
      <c r="C269" s="5" t="str">
        <f>IF(B269="--","",F!F269)</f>
        <v/>
      </c>
      <c r="D269" s="5" t="str">
        <f>IF(ISNUMBER(F!G269)=FALSE,"--",IF(F!G269=0,"--",F!G269))</f>
        <v>--</v>
      </c>
      <c r="E269" s="5" t="str">
        <f>IF(D269="--","",F!H269)</f>
        <v/>
      </c>
      <c r="F269" s="5" t="str">
        <f>IF(ISNUMBER(F!I269)=FALSE,"--",IF(F!I269=0,"--",F!I269))</f>
        <v>--</v>
      </c>
      <c r="G269" s="5" t="str">
        <f>IF(F269="--","",F!J269)</f>
        <v/>
      </c>
      <c r="H269" s="5" t="str">
        <f>IF(ISNUMBER(F!K269)=FALSE,"--",IF(F!K269=0,"--",F!K269))</f>
        <v>--</v>
      </c>
      <c r="I269" s="5" t="str">
        <f>IF(H269="--","",F!L269)</f>
        <v/>
      </c>
      <c r="J269" s="5" t="str">
        <f>IF(ISNUMBER(F!M269)=FALSE,"--",IF(F!M269=0,"--",F!M269))</f>
        <v>--</v>
      </c>
      <c r="K269" s="5" t="str">
        <f>IF(J269="--","",F!N269)</f>
        <v/>
      </c>
      <c r="L269" s="5" t="str">
        <f>IF(ISNUMBER(F!O269)=FALSE,"--",IF(F!O269=0,"--",F!O269))</f>
        <v>--</v>
      </c>
      <c r="M269" s="5" t="str">
        <f>IF(L269="--","",F!P269)</f>
        <v/>
      </c>
      <c r="P269" s="4" t="str">
        <f>IFERROR(IF(AND(VLOOKUP(F!B269,E!$B$1:$AK$300,17,FALSE)&lt;&gt;1000000000,VLOOKUP(F!B269,E!$B$1:$AK$300,18,FALSE)&lt;&gt;1000000000),"toetsen",IF(AND(VLOOKUP(F!B269,E!$B$1:$AK$300,17,FALSE)=1000000000,VLOOKUP(F!B269,E!$B$1:$AK$300,18,FALSE)&lt;&gt;1000000000),"toetsen alleen sgw",IF(AND(VLOOKUP(F!B269,E!$B$1:$AK$300,17,FALSE)&lt;&gt;1000000000,VLOOKUP(F!B269,E!$B$1:$AK$300,18,FALSE)=1000000000),"toetsen alleen vw","niet toetsen"))),"")</f>
        <v/>
      </c>
      <c r="R269" s="4" t="str">
        <f>F!BJ269</f>
        <v/>
      </c>
      <c r="S269" s="4" t="str">
        <f>IF($P269="toetsen",toetsen(F!$B269,R269),IF($P269="toetsen alleen sgw",toetsen_alleen_SGW(F!$B269,R269),IF($P269="toetsen alleen vw",toetsen_alleen_vw(F!$B269,R269),"")))</f>
        <v/>
      </c>
      <c r="T269" s="4" t="str">
        <f>F!BM269</f>
        <v/>
      </c>
      <c r="U269" s="4" t="str">
        <f>IF($P269="toetsen",toetsen(F!$B269,T269),IF($P269="toetsen alleen sgw",toetsen_alleen_SGW(F!$B269,T269),IF($P269="toetsen alleen vw",toetsen_alleen_vw(F!$B269,T269),"")))</f>
        <v/>
      </c>
      <c r="V269" s="4" t="str">
        <f>F!BP269</f>
        <v/>
      </c>
      <c r="W269" s="4" t="str">
        <f>IF($P269="toetsen",toetsen(F!$B269,V269),IF($P269="toetsen alleen sgw",toetsen_alleen_SGW(F!$B269,V269),IF($P269="toetsen alleen vw",toetsen_alleen_vw(F!$B269,V269),"")))</f>
        <v/>
      </c>
      <c r="X269" s="4" t="str">
        <f>F!BS269</f>
        <v/>
      </c>
      <c r="Y269" s="4" t="str">
        <f>IF($P269="toetsen",toetsen(F!$B269,X269),IF($P269="toetsen alleen sgw",toetsen_alleen_SGW(F!$B269,X269),IF($P269="toetsen alleen vw",toetsen_alleen_vw(F!$B269,X269),"")))</f>
        <v/>
      </c>
      <c r="Z269" s="4" t="str">
        <f>F!BV269</f>
        <v/>
      </c>
      <c r="AA269" s="4" t="str">
        <f>IF($P269="toetsen",toetsen(F!$B269,Z269),IF($P269="toetsen alleen sgw",toetsen_alleen_SGW(F!$B269,Z269),IF($P269="toetsen alleen vw",toetsen_alleen_vw(F!$B269,Z269),"")))</f>
        <v/>
      </c>
      <c r="AB269" s="4" t="str">
        <f>F!BY269</f>
        <v/>
      </c>
      <c r="AC269" s="4" t="str">
        <f>IF($P269="toetsen",toetsen(F!$B269,AB269),IF($P269="toetsen alleen sgw",toetsen_alleen_SGW(F!$B269,AB269),IF($P269="toetsen alleen vw",toetsen_alleen_vw(F!$B269,AB269),"")))</f>
        <v/>
      </c>
      <c r="AD269" s="5"/>
      <c r="AE269" s="5" t="str">
        <f t="shared" si="120"/>
        <v>--</v>
      </c>
      <c r="AF269" s="5" t="str">
        <f t="shared" si="121"/>
        <v/>
      </c>
      <c r="AG269" s="5" t="str">
        <f t="shared" si="122"/>
        <v>--</v>
      </c>
      <c r="AH269" s="5" t="str">
        <f t="shared" si="123"/>
        <v/>
      </c>
      <c r="AI269" s="5" t="str">
        <f t="shared" si="124"/>
        <v>--</v>
      </c>
      <c r="AJ269" s="5" t="str">
        <f t="shared" si="125"/>
        <v/>
      </c>
      <c r="AK269" s="5" t="str">
        <f t="shared" si="126"/>
        <v>--</v>
      </c>
      <c r="AL269" s="5" t="str">
        <f t="shared" si="127"/>
        <v/>
      </c>
      <c r="AM269" s="5" t="str">
        <f t="shared" si="128"/>
        <v>--</v>
      </c>
      <c r="AN269" s="5" t="str">
        <f t="shared" si="129"/>
        <v/>
      </c>
      <c r="AO269" s="5" t="str">
        <f t="shared" si="130"/>
        <v>--</v>
      </c>
      <c r="AP269" s="5" t="str">
        <f t="shared" si="131"/>
        <v/>
      </c>
      <c r="AS269" s="5" t="str">
        <f t="shared" si="132"/>
        <v>--</v>
      </c>
      <c r="AT269" s="5" t="str">
        <f t="shared" si="133"/>
        <v/>
      </c>
      <c r="AU269" s="5" t="str">
        <f t="shared" si="134"/>
        <v/>
      </c>
      <c r="AV269" s="5" t="str">
        <f t="shared" si="135"/>
        <v>--</v>
      </c>
      <c r="AW269" s="5" t="str">
        <f t="shared" si="136"/>
        <v/>
      </c>
      <c r="AX269" s="5" t="str">
        <f t="shared" si="137"/>
        <v/>
      </c>
      <c r="AY269" s="5" t="str">
        <f t="shared" si="138"/>
        <v>--</v>
      </c>
      <c r="AZ269" s="5" t="str">
        <f t="shared" si="139"/>
        <v/>
      </c>
      <c r="BA269" s="5" t="str">
        <f t="shared" si="140"/>
        <v/>
      </c>
      <c r="BB269" s="5" t="str">
        <f t="shared" si="141"/>
        <v>--</v>
      </c>
      <c r="BC269" s="5" t="str">
        <f t="shared" si="142"/>
        <v/>
      </c>
      <c r="BD269" s="5" t="str">
        <f t="shared" si="143"/>
        <v/>
      </c>
      <c r="BE269" s="5" t="str">
        <f t="shared" si="144"/>
        <v>--</v>
      </c>
      <c r="BF269" s="5" t="str">
        <f t="shared" si="145"/>
        <v/>
      </c>
      <c r="BG269" s="5" t="str">
        <f t="shared" si="146"/>
        <v/>
      </c>
      <c r="BH269" s="5" t="str">
        <f t="shared" si="147"/>
        <v>--</v>
      </c>
      <c r="BI269" s="5" t="str">
        <f t="shared" si="148"/>
        <v/>
      </c>
      <c r="BJ269" s="5" t="str">
        <f t="shared" si="149"/>
        <v/>
      </c>
    </row>
    <row r="270" spans="1:62" x14ac:dyDescent="0.2">
      <c r="A270" s="4" t="str">
        <f>F!A270</f>
        <v>2-Ethyltolueen</v>
      </c>
      <c r="B270" s="5" t="str">
        <f>IF(ISNUMBER(F!E270)=FALSE,"--",IF(F!E270=0,"--",F!E270))</f>
        <v>--</v>
      </c>
      <c r="C270" s="5" t="str">
        <f>IF(B270="--","",F!F270)</f>
        <v/>
      </c>
      <c r="D270" s="5" t="str">
        <f>IF(ISNUMBER(F!G270)=FALSE,"--",IF(F!G270=0,"--",F!G270))</f>
        <v>--</v>
      </c>
      <c r="E270" s="5" t="str">
        <f>IF(D270="--","",F!H270)</f>
        <v/>
      </c>
      <c r="F270" s="5" t="str">
        <f>IF(ISNUMBER(F!I270)=FALSE,"--",IF(F!I270=0,"--",F!I270))</f>
        <v>--</v>
      </c>
      <c r="G270" s="5" t="str">
        <f>IF(F270="--","",F!J270)</f>
        <v/>
      </c>
      <c r="H270" s="5" t="str">
        <f>IF(ISNUMBER(F!K270)=FALSE,"--",IF(F!K270=0,"--",F!K270))</f>
        <v>--</v>
      </c>
      <c r="I270" s="5" t="str">
        <f>IF(H270="--","",F!L270)</f>
        <v/>
      </c>
      <c r="J270" s="5" t="str">
        <f>IF(ISNUMBER(F!M270)=FALSE,"--",IF(F!M270=0,"--",F!M270))</f>
        <v>--</v>
      </c>
      <c r="K270" s="5" t="str">
        <f>IF(J270="--","",F!N270)</f>
        <v/>
      </c>
      <c r="L270" s="5" t="str">
        <f>IF(ISNUMBER(F!O270)=FALSE,"--",IF(F!O270=0,"--",F!O270))</f>
        <v>--</v>
      </c>
      <c r="M270" s="5" t="str">
        <f>IF(L270="--","",F!P270)</f>
        <v/>
      </c>
      <c r="P270" s="4" t="str">
        <f>IFERROR(IF(AND(VLOOKUP(F!B270,E!$B$1:$AK$300,17,FALSE)&lt;&gt;1000000000,VLOOKUP(F!B270,E!$B$1:$AK$300,18,FALSE)&lt;&gt;1000000000),"toetsen",IF(AND(VLOOKUP(F!B270,E!$B$1:$AK$300,17,FALSE)=1000000000,VLOOKUP(F!B270,E!$B$1:$AK$300,18,FALSE)&lt;&gt;1000000000),"toetsen alleen sgw",IF(AND(VLOOKUP(F!B270,E!$B$1:$AK$300,17,FALSE)&lt;&gt;1000000000,VLOOKUP(F!B270,E!$B$1:$AK$300,18,FALSE)=1000000000),"toetsen alleen vw","niet toetsen"))),"")</f>
        <v>niet toetsen</v>
      </c>
      <c r="R270" s="4" t="str">
        <f>F!BJ270</f>
        <v/>
      </c>
      <c r="S270" s="4" t="str">
        <f>IF($P270="toetsen",toetsen(F!$B270,R270),IF($P270="toetsen alleen sgw",toetsen_alleen_SGW(F!$B270,R270),IF($P270="toetsen alleen vw",toetsen_alleen_vw(F!$B270,R270),"")))</f>
        <v/>
      </c>
      <c r="T270" s="4" t="str">
        <f>F!BM270</f>
        <v/>
      </c>
      <c r="U270" s="4" t="str">
        <f>IF($P270="toetsen",toetsen(F!$B270,T270),IF($P270="toetsen alleen sgw",toetsen_alleen_SGW(F!$B270,T270),IF($P270="toetsen alleen vw",toetsen_alleen_vw(F!$B270,T270),"")))</f>
        <v/>
      </c>
      <c r="V270" s="4" t="str">
        <f>F!BP270</f>
        <v/>
      </c>
      <c r="W270" s="4" t="str">
        <f>IF($P270="toetsen",toetsen(F!$B270,V270),IF($P270="toetsen alleen sgw",toetsen_alleen_SGW(F!$B270,V270),IF($P270="toetsen alleen vw",toetsen_alleen_vw(F!$B270,V270),"")))</f>
        <v/>
      </c>
      <c r="X270" s="4" t="str">
        <f>F!BS270</f>
        <v/>
      </c>
      <c r="Y270" s="4" t="str">
        <f>IF($P270="toetsen",toetsen(F!$B270,X270),IF($P270="toetsen alleen sgw",toetsen_alleen_SGW(F!$B270,X270),IF($P270="toetsen alleen vw",toetsen_alleen_vw(F!$B270,X270),"")))</f>
        <v/>
      </c>
      <c r="Z270" s="4" t="str">
        <f>F!BV270</f>
        <v/>
      </c>
      <c r="AA270" s="4" t="str">
        <f>IF($P270="toetsen",toetsen(F!$B270,Z270),IF($P270="toetsen alleen sgw",toetsen_alleen_SGW(F!$B270,Z270),IF($P270="toetsen alleen vw",toetsen_alleen_vw(F!$B270,Z270),"")))</f>
        <v/>
      </c>
      <c r="AB270" s="4" t="str">
        <f>F!BY270</f>
        <v/>
      </c>
      <c r="AC270" s="4" t="str">
        <f>IF($P270="toetsen",toetsen(F!$B270,AB270),IF($P270="toetsen alleen sgw",toetsen_alleen_SGW(F!$B270,AB270),IF($P270="toetsen alleen vw",toetsen_alleen_vw(F!$B270,AB270),"")))</f>
        <v/>
      </c>
      <c r="AD270" s="5"/>
      <c r="AE270" s="5" t="str">
        <f t="shared" si="120"/>
        <v>--</v>
      </c>
      <c r="AF270" s="5" t="str">
        <f t="shared" si="121"/>
        <v/>
      </c>
      <c r="AG270" s="5" t="str">
        <f t="shared" si="122"/>
        <v>--</v>
      </c>
      <c r="AH270" s="5" t="str">
        <f t="shared" si="123"/>
        <v/>
      </c>
      <c r="AI270" s="5" t="str">
        <f t="shared" si="124"/>
        <v>--</v>
      </c>
      <c r="AJ270" s="5" t="str">
        <f t="shared" si="125"/>
        <v/>
      </c>
      <c r="AK270" s="5" t="str">
        <f t="shared" si="126"/>
        <v>--</v>
      </c>
      <c r="AL270" s="5" t="str">
        <f t="shared" si="127"/>
        <v/>
      </c>
      <c r="AM270" s="5" t="str">
        <f t="shared" si="128"/>
        <v>--</v>
      </c>
      <c r="AN270" s="5" t="str">
        <f t="shared" si="129"/>
        <v/>
      </c>
      <c r="AO270" s="5" t="str">
        <f t="shared" si="130"/>
        <v>--</v>
      </c>
      <c r="AP270" s="5" t="str">
        <f t="shared" si="131"/>
        <v/>
      </c>
      <c r="AS270" s="5" t="str">
        <f t="shared" si="132"/>
        <v>--</v>
      </c>
      <c r="AT270" s="5" t="str">
        <f t="shared" si="133"/>
        <v/>
      </c>
      <c r="AU270" s="5" t="str">
        <f t="shared" si="134"/>
        <v/>
      </c>
      <c r="AV270" s="5" t="str">
        <f t="shared" si="135"/>
        <v>--</v>
      </c>
      <c r="AW270" s="5" t="str">
        <f t="shared" si="136"/>
        <v/>
      </c>
      <c r="AX270" s="5" t="str">
        <f t="shared" si="137"/>
        <v/>
      </c>
      <c r="AY270" s="5" t="str">
        <f t="shared" si="138"/>
        <v>--</v>
      </c>
      <c r="AZ270" s="5" t="str">
        <f t="shared" si="139"/>
        <v/>
      </c>
      <c r="BA270" s="5" t="str">
        <f t="shared" si="140"/>
        <v/>
      </c>
      <c r="BB270" s="5" t="str">
        <f t="shared" si="141"/>
        <v>--</v>
      </c>
      <c r="BC270" s="5" t="str">
        <f t="shared" si="142"/>
        <v/>
      </c>
      <c r="BD270" s="5" t="str">
        <f t="shared" si="143"/>
        <v/>
      </c>
      <c r="BE270" s="5" t="str">
        <f t="shared" si="144"/>
        <v>--</v>
      </c>
      <c r="BF270" s="5" t="str">
        <f t="shared" si="145"/>
        <v/>
      </c>
      <c r="BG270" s="5" t="str">
        <f t="shared" si="146"/>
        <v/>
      </c>
      <c r="BH270" s="5" t="str">
        <f t="shared" si="147"/>
        <v>--</v>
      </c>
      <c r="BI270" s="5" t="str">
        <f t="shared" si="148"/>
        <v/>
      </c>
      <c r="BJ270" s="5" t="str">
        <f t="shared" si="149"/>
        <v/>
      </c>
    </row>
    <row r="271" spans="1:62" x14ac:dyDescent="0.2">
      <c r="A271" s="4" t="str">
        <f>F!A271</f>
        <v>3-Ethyltolueen</v>
      </c>
      <c r="B271" s="5" t="str">
        <f>IF(ISNUMBER(F!E271)=FALSE,"--",IF(F!E271=0,"--",F!E271))</f>
        <v>--</v>
      </c>
      <c r="C271" s="5" t="str">
        <f>IF(B271="--","",F!F271)</f>
        <v/>
      </c>
      <c r="D271" s="5" t="str">
        <f>IF(ISNUMBER(F!G271)=FALSE,"--",IF(F!G271=0,"--",F!G271))</f>
        <v>--</v>
      </c>
      <c r="E271" s="5" t="str">
        <f>IF(D271="--","",F!H271)</f>
        <v/>
      </c>
      <c r="F271" s="5" t="str">
        <f>IF(ISNUMBER(F!I271)=FALSE,"--",IF(F!I271=0,"--",F!I271))</f>
        <v>--</v>
      </c>
      <c r="G271" s="5" t="str">
        <f>IF(F271="--","",F!J271)</f>
        <v/>
      </c>
      <c r="H271" s="5" t="str">
        <f>IF(ISNUMBER(F!K271)=FALSE,"--",IF(F!K271=0,"--",F!K271))</f>
        <v>--</v>
      </c>
      <c r="I271" s="5" t="str">
        <f>IF(H271="--","",F!L271)</f>
        <v/>
      </c>
      <c r="J271" s="5" t="str">
        <f>IF(ISNUMBER(F!M271)=FALSE,"--",IF(F!M271=0,"--",F!M271))</f>
        <v>--</v>
      </c>
      <c r="K271" s="5" t="str">
        <f>IF(J271="--","",F!N271)</f>
        <v/>
      </c>
      <c r="L271" s="5" t="str">
        <f>IF(ISNUMBER(F!O271)=FALSE,"--",IF(F!O271=0,"--",F!O271))</f>
        <v>--</v>
      </c>
      <c r="M271" s="5" t="str">
        <f>IF(L271="--","",F!P271)</f>
        <v/>
      </c>
      <c r="P271" s="4" t="str">
        <f>IFERROR(IF(AND(VLOOKUP(F!B271,E!$B$1:$AK$300,17,FALSE)&lt;&gt;1000000000,VLOOKUP(F!B271,E!$B$1:$AK$300,18,FALSE)&lt;&gt;1000000000),"toetsen",IF(AND(VLOOKUP(F!B271,E!$B$1:$AK$300,17,FALSE)=1000000000,VLOOKUP(F!B271,E!$B$1:$AK$300,18,FALSE)&lt;&gt;1000000000),"toetsen alleen sgw",IF(AND(VLOOKUP(F!B271,E!$B$1:$AK$300,17,FALSE)&lt;&gt;1000000000,VLOOKUP(F!B271,E!$B$1:$AK$300,18,FALSE)=1000000000),"toetsen alleen vw","niet toetsen"))),"")</f>
        <v>niet toetsen</v>
      </c>
      <c r="R271" s="4" t="str">
        <f>F!BJ271</f>
        <v/>
      </c>
      <c r="S271" s="4" t="str">
        <f>IF($P271="toetsen",toetsen(F!$B271,R271),IF($P271="toetsen alleen sgw",toetsen_alleen_SGW(F!$B271,R271),IF($P271="toetsen alleen vw",toetsen_alleen_vw(F!$B271,R271),"")))</f>
        <v/>
      </c>
      <c r="T271" s="4" t="str">
        <f>F!BM271</f>
        <v/>
      </c>
      <c r="U271" s="4" t="str">
        <f>IF($P271="toetsen",toetsen(F!$B271,T271),IF($P271="toetsen alleen sgw",toetsen_alleen_SGW(F!$B271,T271),IF($P271="toetsen alleen vw",toetsen_alleen_vw(F!$B271,T271),"")))</f>
        <v/>
      </c>
      <c r="V271" s="4" t="str">
        <f>F!BP271</f>
        <v/>
      </c>
      <c r="W271" s="4" t="str">
        <f>IF($P271="toetsen",toetsen(F!$B271,V271),IF($P271="toetsen alleen sgw",toetsen_alleen_SGW(F!$B271,V271),IF($P271="toetsen alleen vw",toetsen_alleen_vw(F!$B271,V271),"")))</f>
        <v/>
      </c>
      <c r="X271" s="4" t="str">
        <f>F!BS271</f>
        <v/>
      </c>
      <c r="Y271" s="4" t="str">
        <f>IF($P271="toetsen",toetsen(F!$B271,X271),IF($P271="toetsen alleen sgw",toetsen_alleen_SGW(F!$B271,X271),IF($P271="toetsen alleen vw",toetsen_alleen_vw(F!$B271,X271),"")))</f>
        <v/>
      </c>
      <c r="Z271" s="4" t="str">
        <f>F!BV271</f>
        <v/>
      </c>
      <c r="AA271" s="4" t="str">
        <f>IF($P271="toetsen",toetsen(F!$B271,Z271),IF($P271="toetsen alleen sgw",toetsen_alleen_SGW(F!$B271,Z271),IF($P271="toetsen alleen vw",toetsen_alleen_vw(F!$B271,Z271),"")))</f>
        <v/>
      </c>
      <c r="AB271" s="4" t="str">
        <f>F!BY271</f>
        <v/>
      </c>
      <c r="AC271" s="4" t="str">
        <f>IF($P271="toetsen",toetsen(F!$B271,AB271),IF($P271="toetsen alleen sgw",toetsen_alleen_SGW(F!$B271,AB271),IF($P271="toetsen alleen vw",toetsen_alleen_vw(F!$B271,AB271),"")))</f>
        <v/>
      </c>
      <c r="AD271" s="5"/>
      <c r="AE271" s="5" t="str">
        <f t="shared" si="120"/>
        <v>--</v>
      </c>
      <c r="AF271" s="5" t="str">
        <f t="shared" si="121"/>
        <v/>
      </c>
      <c r="AG271" s="5" t="str">
        <f t="shared" si="122"/>
        <v>--</v>
      </c>
      <c r="AH271" s="5" t="str">
        <f t="shared" si="123"/>
        <v/>
      </c>
      <c r="AI271" s="5" t="str">
        <f t="shared" si="124"/>
        <v>--</v>
      </c>
      <c r="AJ271" s="5" t="str">
        <f t="shared" si="125"/>
        <v/>
      </c>
      <c r="AK271" s="5" t="str">
        <f t="shared" si="126"/>
        <v>--</v>
      </c>
      <c r="AL271" s="5" t="str">
        <f t="shared" si="127"/>
        <v/>
      </c>
      <c r="AM271" s="5" t="str">
        <f t="shared" si="128"/>
        <v>--</v>
      </c>
      <c r="AN271" s="5" t="str">
        <f t="shared" si="129"/>
        <v/>
      </c>
      <c r="AO271" s="5" t="str">
        <f t="shared" si="130"/>
        <v>--</v>
      </c>
      <c r="AP271" s="5" t="str">
        <f t="shared" si="131"/>
        <v/>
      </c>
      <c r="AS271" s="5" t="str">
        <f t="shared" si="132"/>
        <v>--</v>
      </c>
      <c r="AT271" s="5" t="str">
        <f t="shared" si="133"/>
        <v/>
      </c>
      <c r="AU271" s="5" t="str">
        <f t="shared" si="134"/>
        <v/>
      </c>
      <c r="AV271" s="5" t="str">
        <f t="shared" si="135"/>
        <v>--</v>
      </c>
      <c r="AW271" s="5" t="str">
        <f t="shared" si="136"/>
        <v/>
      </c>
      <c r="AX271" s="5" t="str">
        <f t="shared" si="137"/>
        <v/>
      </c>
      <c r="AY271" s="5" t="str">
        <f t="shared" si="138"/>
        <v>--</v>
      </c>
      <c r="AZ271" s="5" t="str">
        <f t="shared" si="139"/>
        <v/>
      </c>
      <c r="BA271" s="5" t="str">
        <f t="shared" si="140"/>
        <v/>
      </c>
      <c r="BB271" s="5" t="str">
        <f t="shared" si="141"/>
        <v>--</v>
      </c>
      <c r="BC271" s="5" t="str">
        <f t="shared" si="142"/>
        <v/>
      </c>
      <c r="BD271" s="5" t="str">
        <f t="shared" si="143"/>
        <v/>
      </c>
      <c r="BE271" s="5" t="str">
        <f t="shared" si="144"/>
        <v>--</v>
      </c>
      <c r="BF271" s="5" t="str">
        <f t="shared" si="145"/>
        <v/>
      </c>
      <c r="BG271" s="5" t="str">
        <f t="shared" si="146"/>
        <v/>
      </c>
      <c r="BH271" s="5" t="str">
        <f t="shared" si="147"/>
        <v>--</v>
      </c>
      <c r="BI271" s="5" t="str">
        <f t="shared" si="148"/>
        <v/>
      </c>
      <c r="BJ271" s="5" t="str">
        <f t="shared" si="149"/>
        <v/>
      </c>
    </row>
    <row r="272" spans="1:62" x14ac:dyDescent="0.2">
      <c r="A272" s="4" t="str">
        <f>F!A272</f>
        <v>4-Ethyltolueen</v>
      </c>
      <c r="B272" s="5" t="str">
        <f>IF(ISNUMBER(F!E272)=FALSE,"--",IF(F!E272=0,"--",F!E272))</f>
        <v>--</v>
      </c>
      <c r="C272" s="5" t="str">
        <f>IF(B272="--","",F!F272)</f>
        <v/>
      </c>
      <c r="D272" s="5" t="str">
        <f>IF(ISNUMBER(F!G272)=FALSE,"--",IF(F!G272=0,"--",F!G272))</f>
        <v>--</v>
      </c>
      <c r="E272" s="5" t="str">
        <f>IF(D272="--","",F!H272)</f>
        <v/>
      </c>
      <c r="F272" s="5" t="str">
        <f>IF(ISNUMBER(F!I272)=FALSE,"--",IF(F!I272=0,"--",F!I272))</f>
        <v>--</v>
      </c>
      <c r="G272" s="5" t="str">
        <f>IF(F272="--","",F!J272)</f>
        <v/>
      </c>
      <c r="H272" s="5" t="str">
        <f>IF(ISNUMBER(F!K272)=FALSE,"--",IF(F!K272=0,"--",F!K272))</f>
        <v>--</v>
      </c>
      <c r="I272" s="5" t="str">
        <f>IF(H272="--","",F!L272)</f>
        <v/>
      </c>
      <c r="J272" s="5" t="str">
        <f>IF(ISNUMBER(F!M272)=FALSE,"--",IF(F!M272=0,"--",F!M272))</f>
        <v>--</v>
      </c>
      <c r="K272" s="5" t="str">
        <f>IF(J272="--","",F!N272)</f>
        <v/>
      </c>
      <c r="L272" s="5" t="str">
        <f>IF(ISNUMBER(F!O272)=FALSE,"--",IF(F!O272=0,"--",F!O272))</f>
        <v>--</v>
      </c>
      <c r="M272" s="5" t="str">
        <f>IF(L272="--","",F!P272)</f>
        <v/>
      </c>
      <c r="P272" s="4" t="str">
        <f>IFERROR(IF(AND(VLOOKUP(F!B272,E!$B$1:$AK$300,17,FALSE)&lt;&gt;1000000000,VLOOKUP(F!B272,E!$B$1:$AK$300,18,FALSE)&lt;&gt;1000000000),"toetsen",IF(AND(VLOOKUP(F!B272,E!$B$1:$AK$300,17,FALSE)=1000000000,VLOOKUP(F!B272,E!$B$1:$AK$300,18,FALSE)&lt;&gt;1000000000),"toetsen alleen sgw",IF(AND(VLOOKUP(F!B272,E!$B$1:$AK$300,17,FALSE)&lt;&gt;1000000000,VLOOKUP(F!B272,E!$B$1:$AK$300,18,FALSE)=1000000000),"toetsen alleen vw","niet toetsen"))),"")</f>
        <v>niet toetsen</v>
      </c>
      <c r="R272" s="4" t="str">
        <f>F!BJ272</f>
        <v/>
      </c>
      <c r="S272" s="4" t="str">
        <f>IF($P272="toetsen",toetsen(F!$B272,R272),IF($P272="toetsen alleen sgw",toetsen_alleen_SGW(F!$B272,R272),IF($P272="toetsen alleen vw",toetsen_alleen_vw(F!$B272,R272),"")))</f>
        <v/>
      </c>
      <c r="T272" s="4" t="str">
        <f>F!BM272</f>
        <v/>
      </c>
      <c r="U272" s="4" t="str">
        <f>IF($P272="toetsen",toetsen(F!$B272,T272),IF($P272="toetsen alleen sgw",toetsen_alleen_SGW(F!$B272,T272),IF($P272="toetsen alleen vw",toetsen_alleen_vw(F!$B272,T272),"")))</f>
        <v/>
      </c>
      <c r="V272" s="4" t="str">
        <f>F!BP272</f>
        <v/>
      </c>
      <c r="W272" s="4" t="str">
        <f>IF($P272="toetsen",toetsen(F!$B272,V272),IF($P272="toetsen alleen sgw",toetsen_alleen_SGW(F!$B272,V272),IF($P272="toetsen alleen vw",toetsen_alleen_vw(F!$B272,V272),"")))</f>
        <v/>
      </c>
      <c r="X272" s="4" t="str">
        <f>F!BS272</f>
        <v/>
      </c>
      <c r="Y272" s="4" t="str">
        <f>IF($P272="toetsen",toetsen(F!$B272,X272),IF($P272="toetsen alleen sgw",toetsen_alleen_SGW(F!$B272,X272),IF($P272="toetsen alleen vw",toetsen_alleen_vw(F!$B272,X272),"")))</f>
        <v/>
      </c>
      <c r="Z272" s="4" t="str">
        <f>F!BV272</f>
        <v/>
      </c>
      <c r="AA272" s="4" t="str">
        <f>IF($P272="toetsen",toetsen(F!$B272,Z272),IF($P272="toetsen alleen sgw",toetsen_alleen_SGW(F!$B272,Z272),IF($P272="toetsen alleen vw",toetsen_alleen_vw(F!$B272,Z272),"")))</f>
        <v/>
      </c>
      <c r="AB272" s="4" t="str">
        <f>F!BY272</f>
        <v/>
      </c>
      <c r="AC272" s="4" t="str">
        <f>IF($P272="toetsen",toetsen(F!$B272,AB272),IF($P272="toetsen alleen sgw",toetsen_alleen_SGW(F!$B272,AB272),IF($P272="toetsen alleen vw",toetsen_alleen_vw(F!$B272,AB272),"")))</f>
        <v/>
      </c>
      <c r="AD272" s="5"/>
      <c r="AE272" s="5" t="str">
        <f t="shared" si="120"/>
        <v>--</v>
      </c>
      <c r="AF272" s="5" t="str">
        <f t="shared" si="121"/>
        <v/>
      </c>
      <c r="AG272" s="5" t="str">
        <f t="shared" si="122"/>
        <v>--</v>
      </c>
      <c r="AH272" s="5" t="str">
        <f t="shared" si="123"/>
        <v/>
      </c>
      <c r="AI272" s="5" t="str">
        <f t="shared" si="124"/>
        <v>--</v>
      </c>
      <c r="AJ272" s="5" t="str">
        <f t="shared" si="125"/>
        <v/>
      </c>
      <c r="AK272" s="5" t="str">
        <f t="shared" si="126"/>
        <v>--</v>
      </c>
      <c r="AL272" s="5" t="str">
        <f t="shared" si="127"/>
        <v/>
      </c>
      <c r="AM272" s="5" t="str">
        <f t="shared" si="128"/>
        <v>--</v>
      </c>
      <c r="AN272" s="5" t="str">
        <f t="shared" si="129"/>
        <v/>
      </c>
      <c r="AO272" s="5" t="str">
        <f t="shared" si="130"/>
        <v>--</v>
      </c>
      <c r="AP272" s="5" t="str">
        <f t="shared" si="131"/>
        <v/>
      </c>
      <c r="AS272" s="5" t="str">
        <f t="shared" si="132"/>
        <v>--</v>
      </c>
      <c r="AT272" s="5" t="str">
        <f t="shared" si="133"/>
        <v/>
      </c>
      <c r="AU272" s="5" t="str">
        <f t="shared" si="134"/>
        <v/>
      </c>
      <c r="AV272" s="5" t="str">
        <f t="shared" si="135"/>
        <v>--</v>
      </c>
      <c r="AW272" s="5" t="str">
        <f t="shared" si="136"/>
        <v/>
      </c>
      <c r="AX272" s="5" t="str">
        <f t="shared" si="137"/>
        <v/>
      </c>
      <c r="AY272" s="5" t="str">
        <f t="shared" si="138"/>
        <v>--</v>
      </c>
      <c r="AZ272" s="5" t="str">
        <f t="shared" si="139"/>
        <v/>
      </c>
      <c r="BA272" s="5" t="str">
        <f t="shared" si="140"/>
        <v/>
      </c>
      <c r="BB272" s="5" t="str">
        <f t="shared" si="141"/>
        <v>--</v>
      </c>
      <c r="BC272" s="5" t="str">
        <f t="shared" si="142"/>
        <v/>
      </c>
      <c r="BD272" s="5" t="str">
        <f t="shared" si="143"/>
        <v/>
      </c>
      <c r="BE272" s="5" t="str">
        <f t="shared" si="144"/>
        <v>--</v>
      </c>
      <c r="BF272" s="5" t="str">
        <f t="shared" si="145"/>
        <v/>
      </c>
      <c r="BG272" s="5" t="str">
        <f t="shared" si="146"/>
        <v/>
      </c>
      <c r="BH272" s="5" t="str">
        <f t="shared" si="147"/>
        <v>--</v>
      </c>
      <c r="BI272" s="5" t="str">
        <f t="shared" si="148"/>
        <v/>
      </c>
      <c r="BJ272" s="5" t="str">
        <f t="shared" si="149"/>
        <v/>
      </c>
    </row>
    <row r="273" spans="1:62" x14ac:dyDescent="0.2">
      <c r="A273" s="4" t="str">
        <f>F!A273</f>
        <v>2,4+2,5-Dimethylfenol</v>
      </c>
      <c r="B273" s="5" t="str">
        <f>IF(ISNUMBER(F!E273)=FALSE,"--",IF(F!E273=0,"--",F!E273))</f>
        <v>--</v>
      </c>
      <c r="C273" s="5" t="str">
        <f>IF(B273="--","",F!F273)</f>
        <v/>
      </c>
      <c r="D273" s="5" t="str">
        <f>IF(ISNUMBER(F!G273)=FALSE,"--",IF(F!G273=0,"--",F!G273))</f>
        <v>--</v>
      </c>
      <c r="E273" s="5" t="str">
        <f>IF(D273="--","",F!H273)</f>
        <v/>
      </c>
      <c r="F273" s="5" t="str">
        <f>IF(ISNUMBER(F!I273)=FALSE,"--",IF(F!I273=0,"--",F!I273))</f>
        <v>--</v>
      </c>
      <c r="G273" s="5" t="str">
        <f>IF(F273="--","",F!J273)</f>
        <v/>
      </c>
      <c r="H273" s="5" t="str">
        <f>IF(ISNUMBER(F!K273)=FALSE,"--",IF(F!K273=0,"--",F!K273))</f>
        <v>--</v>
      </c>
      <c r="I273" s="5" t="str">
        <f>IF(H273="--","",F!L273)</f>
        <v/>
      </c>
      <c r="J273" s="5" t="str">
        <f>IF(ISNUMBER(F!M273)=FALSE,"--",IF(F!M273=0,"--",F!M273))</f>
        <v>--</v>
      </c>
      <c r="K273" s="5" t="str">
        <f>IF(J273="--","",F!N273)</f>
        <v/>
      </c>
      <c r="L273" s="5" t="str">
        <f>IF(ISNUMBER(F!O273)=FALSE,"--",IF(F!O273=0,"--",F!O273))</f>
        <v>--</v>
      </c>
      <c r="M273" s="5" t="str">
        <f>IF(L273="--","",F!P273)</f>
        <v/>
      </c>
      <c r="P273" s="4" t="str">
        <f>IFERROR(IF(AND(VLOOKUP(F!B273,E!$B$1:$AK$300,17,FALSE)&lt;&gt;1000000000,VLOOKUP(F!B273,E!$B$1:$AK$300,18,FALSE)&lt;&gt;1000000000),"toetsen",IF(AND(VLOOKUP(F!B273,E!$B$1:$AK$300,17,FALSE)=1000000000,VLOOKUP(F!B273,E!$B$1:$AK$300,18,FALSE)&lt;&gt;1000000000),"toetsen alleen sgw",IF(AND(VLOOKUP(F!B273,E!$B$1:$AK$300,17,FALSE)&lt;&gt;1000000000,VLOOKUP(F!B273,E!$B$1:$AK$300,18,FALSE)=1000000000),"toetsen alleen vw","niet toetsen"))),"")</f>
        <v/>
      </c>
      <c r="R273" s="4" t="str">
        <f>F!BJ273</f>
        <v/>
      </c>
      <c r="S273" s="4" t="str">
        <f>IF($P273="toetsen",toetsen(F!$B273,R273),IF($P273="toetsen alleen sgw",toetsen_alleen_SGW(F!$B273,R273),IF($P273="toetsen alleen vw",toetsen_alleen_vw(F!$B273,R273),"")))</f>
        <v/>
      </c>
      <c r="T273" s="4" t="str">
        <f>F!BM273</f>
        <v/>
      </c>
      <c r="U273" s="4" t="str">
        <f>IF($P273="toetsen",toetsen(F!$B273,T273),IF($P273="toetsen alleen sgw",toetsen_alleen_SGW(F!$B273,T273),IF($P273="toetsen alleen vw",toetsen_alleen_vw(F!$B273,T273),"")))</f>
        <v/>
      </c>
      <c r="V273" s="4" t="str">
        <f>F!BP273</f>
        <v/>
      </c>
      <c r="W273" s="4" t="str">
        <f>IF($P273="toetsen",toetsen(F!$B273,V273),IF($P273="toetsen alleen sgw",toetsen_alleen_SGW(F!$B273,V273),IF($P273="toetsen alleen vw",toetsen_alleen_vw(F!$B273,V273),"")))</f>
        <v/>
      </c>
      <c r="X273" s="4" t="str">
        <f>F!BS273</f>
        <v/>
      </c>
      <c r="Y273" s="4" t="str">
        <f>IF($P273="toetsen",toetsen(F!$B273,X273),IF($P273="toetsen alleen sgw",toetsen_alleen_SGW(F!$B273,X273),IF($P273="toetsen alleen vw",toetsen_alleen_vw(F!$B273,X273),"")))</f>
        <v/>
      </c>
      <c r="Z273" s="4" t="str">
        <f>F!BV273</f>
        <v/>
      </c>
      <c r="AA273" s="4" t="str">
        <f>IF($P273="toetsen",toetsen(F!$B273,Z273),IF($P273="toetsen alleen sgw",toetsen_alleen_SGW(F!$B273,Z273),IF($P273="toetsen alleen vw",toetsen_alleen_vw(F!$B273,Z273),"")))</f>
        <v/>
      </c>
      <c r="AB273" s="4" t="str">
        <f>F!BY273</f>
        <v/>
      </c>
      <c r="AC273" s="4" t="str">
        <f>IF($P273="toetsen",toetsen(F!$B273,AB273),IF($P273="toetsen alleen sgw",toetsen_alleen_SGW(F!$B273,AB273),IF($P273="toetsen alleen vw",toetsen_alleen_vw(F!$B273,AB273),"")))</f>
        <v/>
      </c>
      <c r="AD273" s="5"/>
      <c r="AE273" s="5" t="str">
        <f t="shared" si="120"/>
        <v>--</v>
      </c>
      <c r="AF273" s="5" t="str">
        <f t="shared" si="121"/>
        <v/>
      </c>
      <c r="AG273" s="5" t="str">
        <f t="shared" si="122"/>
        <v>--</v>
      </c>
      <c r="AH273" s="5" t="str">
        <f t="shared" si="123"/>
        <v/>
      </c>
      <c r="AI273" s="5" t="str">
        <f t="shared" si="124"/>
        <v>--</v>
      </c>
      <c r="AJ273" s="5" t="str">
        <f t="shared" si="125"/>
        <v/>
      </c>
      <c r="AK273" s="5" t="str">
        <f t="shared" si="126"/>
        <v>--</v>
      </c>
      <c r="AL273" s="5" t="str">
        <f t="shared" si="127"/>
        <v/>
      </c>
      <c r="AM273" s="5" t="str">
        <f t="shared" si="128"/>
        <v>--</v>
      </c>
      <c r="AN273" s="5" t="str">
        <f t="shared" si="129"/>
        <v/>
      </c>
      <c r="AO273" s="5" t="str">
        <f t="shared" si="130"/>
        <v>--</v>
      </c>
      <c r="AP273" s="5" t="str">
        <f t="shared" si="131"/>
        <v/>
      </c>
      <c r="AS273" s="5" t="str">
        <f t="shared" si="132"/>
        <v>--</v>
      </c>
      <c r="AT273" s="5" t="str">
        <f t="shared" si="133"/>
        <v/>
      </c>
      <c r="AU273" s="5" t="str">
        <f t="shared" si="134"/>
        <v/>
      </c>
      <c r="AV273" s="5" t="str">
        <f t="shared" si="135"/>
        <v>--</v>
      </c>
      <c r="AW273" s="5" t="str">
        <f t="shared" si="136"/>
        <v/>
      </c>
      <c r="AX273" s="5" t="str">
        <f t="shared" si="137"/>
        <v/>
      </c>
      <c r="AY273" s="5" t="str">
        <f t="shared" si="138"/>
        <v>--</v>
      </c>
      <c r="AZ273" s="5" t="str">
        <f t="shared" si="139"/>
        <v/>
      </c>
      <c r="BA273" s="5" t="str">
        <f t="shared" si="140"/>
        <v/>
      </c>
      <c r="BB273" s="5" t="str">
        <f t="shared" si="141"/>
        <v>--</v>
      </c>
      <c r="BC273" s="5" t="str">
        <f t="shared" si="142"/>
        <v/>
      </c>
      <c r="BD273" s="5" t="str">
        <f t="shared" si="143"/>
        <v/>
      </c>
      <c r="BE273" s="5" t="str">
        <f t="shared" si="144"/>
        <v>--</v>
      </c>
      <c r="BF273" s="5" t="str">
        <f t="shared" si="145"/>
        <v/>
      </c>
      <c r="BG273" s="5" t="str">
        <f t="shared" si="146"/>
        <v/>
      </c>
      <c r="BH273" s="5" t="str">
        <f t="shared" si="147"/>
        <v>--</v>
      </c>
      <c r="BI273" s="5" t="str">
        <f t="shared" si="148"/>
        <v/>
      </c>
      <c r="BJ273" s="5" t="str">
        <f t="shared" si="149"/>
        <v/>
      </c>
    </row>
    <row r="274" spans="1:62" x14ac:dyDescent="0.2">
      <c r="A274" s="4" t="str">
        <f>F!A274</f>
        <v>o-Cresol</v>
      </c>
      <c r="B274" s="5" t="str">
        <f>IF(ISNUMBER(F!E274)=FALSE,"--",IF(F!E274=0,"--",F!E274))</f>
        <v>--</v>
      </c>
      <c r="C274" s="5" t="str">
        <f>IF(B274="--","",F!F274)</f>
        <v/>
      </c>
      <c r="D274" s="5" t="str">
        <f>IF(ISNUMBER(F!G274)=FALSE,"--",IF(F!G274=0,"--",F!G274))</f>
        <v>--</v>
      </c>
      <c r="E274" s="5" t="str">
        <f>IF(D274="--","",F!H274)</f>
        <v/>
      </c>
      <c r="F274" s="5" t="str">
        <f>IF(ISNUMBER(F!I274)=FALSE,"--",IF(F!I274=0,"--",F!I274))</f>
        <v>--</v>
      </c>
      <c r="G274" s="5" t="str">
        <f>IF(F274="--","",F!J274)</f>
        <v/>
      </c>
      <c r="H274" s="5" t="str">
        <f>IF(ISNUMBER(F!K274)=FALSE,"--",IF(F!K274=0,"--",F!K274))</f>
        <v>--</v>
      </c>
      <c r="I274" s="5" t="str">
        <f>IF(H274="--","",F!L274)</f>
        <v/>
      </c>
      <c r="J274" s="5" t="str">
        <f>IF(ISNUMBER(F!M274)=FALSE,"--",IF(F!M274=0,"--",F!M274))</f>
        <v>--</v>
      </c>
      <c r="K274" s="5" t="str">
        <f>IF(J274="--","",F!N274)</f>
        <v/>
      </c>
      <c r="L274" s="5" t="str">
        <f>IF(ISNUMBER(F!O274)=FALSE,"--",IF(F!O274=0,"--",F!O274))</f>
        <v>--</v>
      </c>
      <c r="M274" s="5" t="str">
        <f>IF(L274="--","",F!P274)</f>
        <v/>
      </c>
      <c r="P274" s="4" t="str">
        <f>IFERROR(IF(AND(VLOOKUP(F!B274,E!$B$1:$AK$300,17,FALSE)&lt;&gt;1000000000,VLOOKUP(F!B274,E!$B$1:$AK$300,18,FALSE)&lt;&gt;1000000000),"toetsen",IF(AND(VLOOKUP(F!B274,E!$B$1:$AK$300,17,FALSE)=1000000000,VLOOKUP(F!B274,E!$B$1:$AK$300,18,FALSE)&lt;&gt;1000000000),"toetsen alleen sgw",IF(AND(VLOOKUP(F!B274,E!$B$1:$AK$300,17,FALSE)&lt;&gt;1000000000,VLOOKUP(F!B274,E!$B$1:$AK$300,18,FALSE)=1000000000),"toetsen alleen vw","niet toetsen"))),"")</f>
        <v/>
      </c>
      <c r="R274" s="4" t="str">
        <f>F!BJ274</f>
        <v/>
      </c>
      <c r="S274" s="4" t="str">
        <f>IF($P274="toetsen",toetsen(F!$B274,R274),IF($P274="toetsen alleen sgw",toetsen_alleen_SGW(F!$B274,R274),IF($P274="toetsen alleen vw",toetsen_alleen_vw(F!$B274,R274),"")))</f>
        <v/>
      </c>
      <c r="T274" s="4" t="str">
        <f>F!BM274</f>
        <v/>
      </c>
      <c r="U274" s="4" t="str">
        <f>IF($P274="toetsen",toetsen(F!$B274,T274),IF($P274="toetsen alleen sgw",toetsen_alleen_SGW(F!$B274,T274),IF($P274="toetsen alleen vw",toetsen_alleen_vw(F!$B274,T274),"")))</f>
        <v/>
      </c>
      <c r="V274" s="4" t="str">
        <f>F!BP274</f>
        <v/>
      </c>
      <c r="W274" s="4" t="str">
        <f>IF($P274="toetsen",toetsen(F!$B274,V274),IF($P274="toetsen alleen sgw",toetsen_alleen_SGW(F!$B274,V274),IF($P274="toetsen alleen vw",toetsen_alleen_vw(F!$B274,V274),"")))</f>
        <v/>
      </c>
      <c r="X274" s="4" t="str">
        <f>F!BS274</f>
        <v/>
      </c>
      <c r="Y274" s="4" t="str">
        <f>IF($P274="toetsen",toetsen(F!$B274,X274),IF($P274="toetsen alleen sgw",toetsen_alleen_SGW(F!$B274,X274),IF($P274="toetsen alleen vw",toetsen_alleen_vw(F!$B274,X274),"")))</f>
        <v/>
      </c>
      <c r="Z274" s="4" t="str">
        <f>F!BV274</f>
        <v/>
      </c>
      <c r="AA274" s="4" t="str">
        <f>IF($P274="toetsen",toetsen(F!$B274,Z274),IF($P274="toetsen alleen sgw",toetsen_alleen_SGW(F!$B274,Z274),IF($P274="toetsen alleen vw",toetsen_alleen_vw(F!$B274,Z274),"")))</f>
        <v/>
      </c>
      <c r="AB274" s="4" t="str">
        <f>F!BY274</f>
        <v/>
      </c>
      <c r="AC274" s="4" t="str">
        <f>IF($P274="toetsen",toetsen(F!$B274,AB274),IF($P274="toetsen alleen sgw",toetsen_alleen_SGW(F!$B274,AB274),IF($P274="toetsen alleen vw",toetsen_alleen_vw(F!$B274,AB274),"")))</f>
        <v/>
      </c>
      <c r="AD274" s="5"/>
      <c r="AE274" s="5" t="str">
        <f t="shared" si="120"/>
        <v>--</v>
      </c>
      <c r="AF274" s="5" t="str">
        <f t="shared" si="121"/>
        <v/>
      </c>
      <c r="AG274" s="5" t="str">
        <f t="shared" si="122"/>
        <v>--</v>
      </c>
      <c r="AH274" s="5" t="str">
        <f t="shared" si="123"/>
        <v/>
      </c>
      <c r="AI274" s="5" t="str">
        <f t="shared" si="124"/>
        <v>--</v>
      </c>
      <c r="AJ274" s="5" t="str">
        <f t="shared" si="125"/>
        <v/>
      </c>
      <c r="AK274" s="5" t="str">
        <f t="shared" si="126"/>
        <v>--</v>
      </c>
      <c r="AL274" s="5" t="str">
        <f t="shared" si="127"/>
        <v/>
      </c>
      <c r="AM274" s="5" t="str">
        <f t="shared" si="128"/>
        <v>--</v>
      </c>
      <c r="AN274" s="5" t="str">
        <f t="shared" si="129"/>
        <v/>
      </c>
      <c r="AO274" s="5" t="str">
        <f t="shared" si="130"/>
        <v>--</v>
      </c>
      <c r="AP274" s="5" t="str">
        <f t="shared" si="131"/>
        <v/>
      </c>
      <c r="AS274" s="5" t="str">
        <f t="shared" si="132"/>
        <v>--</v>
      </c>
      <c r="AT274" s="5" t="str">
        <f t="shared" si="133"/>
        <v/>
      </c>
      <c r="AU274" s="5" t="str">
        <f t="shared" si="134"/>
        <v/>
      </c>
      <c r="AV274" s="5" t="str">
        <f t="shared" si="135"/>
        <v>--</v>
      </c>
      <c r="AW274" s="5" t="str">
        <f t="shared" si="136"/>
        <v/>
      </c>
      <c r="AX274" s="5" t="str">
        <f t="shared" si="137"/>
        <v/>
      </c>
      <c r="AY274" s="5" t="str">
        <f t="shared" si="138"/>
        <v>--</v>
      </c>
      <c r="AZ274" s="5" t="str">
        <f t="shared" si="139"/>
        <v/>
      </c>
      <c r="BA274" s="5" t="str">
        <f t="shared" si="140"/>
        <v/>
      </c>
      <c r="BB274" s="5" t="str">
        <f t="shared" si="141"/>
        <v>--</v>
      </c>
      <c r="BC274" s="5" t="str">
        <f t="shared" si="142"/>
        <v/>
      </c>
      <c r="BD274" s="5" t="str">
        <f t="shared" si="143"/>
        <v/>
      </c>
      <c r="BE274" s="5" t="str">
        <f t="shared" si="144"/>
        <v>--</v>
      </c>
      <c r="BF274" s="5" t="str">
        <f t="shared" si="145"/>
        <v/>
      </c>
      <c r="BG274" s="5" t="str">
        <f t="shared" si="146"/>
        <v/>
      </c>
      <c r="BH274" s="5" t="str">
        <f t="shared" si="147"/>
        <v>--</v>
      </c>
      <c r="BI274" s="5" t="str">
        <f t="shared" si="148"/>
        <v/>
      </c>
      <c r="BJ274" s="5" t="str">
        <f t="shared" si="149"/>
        <v/>
      </c>
    </row>
    <row r="275" spans="1:62" x14ac:dyDescent="0.2">
      <c r="A275" s="4" t="str">
        <f>F!A275</f>
        <v>m- en p-Cresol</v>
      </c>
      <c r="B275" s="5" t="str">
        <f>IF(ISNUMBER(F!E275)=FALSE,"--",IF(F!E275=0,"--",F!E275))</f>
        <v>--</v>
      </c>
      <c r="C275" s="5" t="str">
        <f>IF(B275="--","",F!F275)</f>
        <v/>
      </c>
      <c r="D275" s="5" t="str">
        <f>IF(ISNUMBER(F!G275)=FALSE,"--",IF(F!G275=0,"--",F!G275))</f>
        <v>--</v>
      </c>
      <c r="E275" s="5" t="str">
        <f>IF(D275="--","",F!H275)</f>
        <v/>
      </c>
      <c r="F275" s="5" t="str">
        <f>IF(ISNUMBER(F!I275)=FALSE,"--",IF(F!I275=0,"--",F!I275))</f>
        <v>--</v>
      </c>
      <c r="G275" s="5" t="str">
        <f>IF(F275="--","",F!J275)</f>
        <v/>
      </c>
      <c r="H275" s="5" t="str">
        <f>IF(ISNUMBER(F!K275)=FALSE,"--",IF(F!K275=0,"--",F!K275))</f>
        <v>--</v>
      </c>
      <c r="I275" s="5" t="str">
        <f>IF(H275="--","",F!L275)</f>
        <v/>
      </c>
      <c r="J275" s="5" t="str">
        <f>IF(ISNUMBER(F!M275)=FALSE,"--",IF(F!M275=0,"--",F!M275))</f>
        <v>--</v>
      </c>
      <c r="K275" s="5" t="str">
        <f>IF(J275="--","",F!N275)</f>
        <v/>
      </c>
      <c r="L275" s="5" t="str">
        <f>IF(ISNUMBER(F!O275)=FALSE,"--",IF(F!O275=0,"--",F!O275))</f>
        <v>--</v>
      </c>
      <c r="M275" s="5" t="str">
        <f>IF(L275="--","",F!P275)</f>
        <v/>
      </c>
      <c r="P275" s="4" t="str">
        <f>IFERROR(IF(AND(VLOOKUP(F!B275,E!$B$1:$AK$300,17,FALSE)&lt;&gt;1000000000,VLOOKUP(F!B275,E!$B$1:$AK$300,18,FALSE)&lt;&gt;1000000000),"toetsen",IF(AND(VLOOKUP(F!B275,E!$B$1:$AK$300,17,FALSE)=1000000000,VLOOKUP(F!B275,E!$B$1:$AK$300,18,FALSE)&lt;&gt;1000000000),"toetsen alleen sgw",IF(AND(VLOOKUP(F!B275,E!$B$1:$AK$300,17,FALSE)&lt;&gt;1000000000,VLOOKUP(F!B275,E!$B$1:$AK$300,18,FALSE)=1000000000),"toetsen alleen vw","niet toetsen"))),"")</f>
        <v/>
      </c>
      <c r="R275" s="4" t="str">
        <f>F!BJ275</f>
        <v/>
      </c>
      <c r="S275" s="4" t="str">
        <f>IF($P275="toetsen",toetsen(F!$B275,R275),IF($P275="toetsen alleen sgw",toetsen_alleen_SGW(F!$B275,R275),IF($P275="toetsen alleen vw",toetsen_alleen_vw(F!$B275,R275),"")))</f>
        <v/>
      </c>
      <c r="T275" s="4" t="str">
        <f>F!BM275</f>
        <v/>
      </c>
      <c r="U275" s="4" t="str">
        <f>IF($P275="toetsen",toetsen(F!$B275,T275),IF($P275="toetsen alleen sgw",toetsen_alleen_SGW(F!$B275,T275),IF($P275="toetsen alleen vw",toetsen_alleen_vw(F!$B275,T275),"")))</f>
        <v/>
      </c>
      <c r="V275" s="4" t="str">
        <f>F!BP275</f>
        <v/>
      </c>
      <c r="W275" s="4" t="str">
        <f>IF($P275="toetsen",toetsen(F!$B275,V275),IF($P275="toetsen alleen sgw",toetsen_alleen_SGW(F!$B275,V275),IF($P275="toetsen alleen vw",toetsen_alleen_vw(F!$B275,V275),"")))</f>
        <v/>
      </c>
      <c r="X275" s="4" t="str">
        <f>F!BS275</f>
        <v/>
      </c>
      <c r="Y275" s="4" t="str">
        <f>IF($P275="toetsen",toetsen(F!$B275,X275),IF($P275="toetsen alleen sgw",toetsen_alleen_SGW(F!$B275,X275),IF($P275="toetsen alleen vw",toetsen_alleen_vw(F!$B275,X275),"")))</f>
        <v/>
      </c>
      <c r="Z275" s="4" t="str">
        <f>F!BV275</f>
        <v/>
      </c>
      <c r="AA275" s="4" t="str">
        <f>IF($P275="toetsen",toetsen(F!$B275,Z275),IF($P275="toetsen alleen sgw",toetsen_alleen_SGW(F!$B275,Z275),IF($P275="toetsen alleen vw",toetsen_alleen_vw(F!$B275,Z275),"")))</f>
        <v/>
      </c>
      <c r="AB275" s="4" t="str">
        <f>F!BY275</f>
        <v/>
      </c>
      <c r="AC275" s="4" t="str">
        <f>IF($P275="toetsen",toetsen(F!$B275,AB275),IF($P275="toetsen alleen sgw",toetsen_alleen_SGW(F!$B275,AB275),IF($P275="toetsen alleen vw",toetsen_alleen_vw(F!$B275,AB275),"")))</f>
        <v/>
      </c>
      <c r="AD275" s="5"/>
      <c r="AE275" s="5" t="str">
        <f t="shared" si="120"/>
        <v>--</v>
      </c>
      <c r="AF275" s="5" t="str">
        <f t="shared" si="121"/>
        <v/>
      </c>
      <c r="AG275" s="5" t="str">
        <f t="shared" si="122"/>
        <v>--</v>
      </c>
      <c r="AH275" s="5" t="str">
        <f t="shared" si="123"/>
        <v/>
      </c>
      <c r="AI275" s="5" t="str">
        <f t="shared" si="124"/>
        <v>--</v>
      </c>
      <c r="AJ275" s="5" t="str">
        <f t="shared" si="125"/>
        <v/>
      </c>
      <c r="AK275" s="5" t="str">
        <f t="shared" si="126"/>
        <v>--</v>
      </c>
      <c r="AL275" s="5" t="str">
        <f t="shared" si="127"/>
        <v/>
      </c>
      <c r="AM275" s="5" t="str">
        <f t="shared" si="128"/>
        <v>--</v>
      </c>
      <c r="AN275" s="5" t="str">
        <f t="shared" si="129"/>
        <v/>
      </c>
      <c r="AO275" s="5" t="str">
        <f t="shared" si="130"/>
        <v>--</v>
      </c>
      <c r="AP275" s="5" t="str">
        <f t="shared" si="131"/>
        <v/>
      </c>
      <c r="AS275" s="5" t="str">
        <f t="shared" si="132"/>
        <v>--</v>
      </c>
      <c r="AT275" s="5" t="str">
        <f t="shared" si="133"/>
        <v/>
      </c>
      <c r="AU275" s="5" t="str">
        <f t="shared" si="134"/>
        <v/>
      </c>
      <c r="AV275" s="5" t="str">
        <f t="shared" si="135"/>
        <v>--</v>
      </c>
      <c r="AW275" s="5" t="str">
        <f t="shared" si="136"/>
        <v/>
      </c>
      <c r="AX275" s="5" t="str">
        <f t="shared" si="137"/>
        <v/>
      </c>
      <c r="AY275" s="5" t="str">
        <f t="shared" si="138"/>
        <v>--</v>
      </c>
      <c r="AZ275" s="5" t="str">
        <f t="shared" si="139"/>
        <v/>
      </c>
      <c r="BA275" s="5" t="str">
        <f t="shared" si="140"/>
        <v/>
      </c>
      <c r="BB275" s="5" t="str">
        <f t="shared" si="141"/>
        <v>--</v>
      </c>
      <c r="BC275" s="5" t="str">
        <f t="shared" si="142"/>
        <v/>
      </c>
      <c r="BD275" s="5" t="str">
        <f t="shared" si="143"/>
        <v/>
      </c>
      <c r="BE275" s="5" t="str">
        <f t="shared" si="144"/>
        <v>--</v>
      </c>
      <c r="BF275" s="5" t="str">
        <f t="shared" si="145"/>
        <v/>
      </c>
      <c r="BG275" s="5" t="str">
        <f t="shared" si="146"/>
        <v/>
      </c>
      <c r="BH275" s="5" t="str">
        <f t="shared" si="147"/>
        <v>--</v>
      </c>
      <c r="BI275" s="5" t="str">
        <f t="shared" si="148"/>
        <v/>
      </c>
      <c r="BJ275" s="5" t="str">
        <f t="shared" si="149"/>
        <v/>
      </c>
    </row>
    <row r="276" spans="1:62" x14ac:dyDescent="0.2">
      <c r="A276" s="4" t="str">
        <f>F!A276</f>
        <v>Som cresolen</v>
      </c>
      <c r="B276" s="5" t="str">
        <f>IF(ISNUMBER(F!E276)=FALSE,"--",IF(F!E276=0,"--",F!E276))</f>
        <v>--</v>
      </c>
      <c r="C276" s="5" t="str">
        <f>IF(B276="--","",F!F276)</f>
        <v/>
      </c>
      <c r="D276" s="5" t="str">
        <f>IF(ISNUMBER(F!G276)=FALSE,"--",IF(F!G276=0,"--",F!G276))</f>
        <v>--</v>
      </c>
      <c r="E276" s="5" t="str">
        <f>IF(D276="--","",F!H276)</f>
        <v/>
      </c>
      <c r="F276" s="5" t="str">
        <f>IF(ISNUMBER(F!I276)=FALSE,"--",IF(F!I276=0,"--",F!I276))</f>
        <v>--</v>
      </c>
      <c r="G276" s="5" t="str">
        <f>IF(F276="--","",F!J276)</f>
        <v/>
      </c>
      <c r="H276" s="5" t="str">
        <f>IF(ISNUMBER(F!K276)=FALSE,"--",IF(F!K276=0,"--",F!K276))</f>
        <v>--</v>
      </c>
      <c r="I276" s="5" t="str">
        <f>IF(H276="--","",F!L276)</f>
        <v/>
      </c>
      <c r="J276" s="5" t="str">
        <f>IF(ISNUMBER(F!M276)=FALSE,"--",IF(F!M276=0,"--",F!M276))</f>
        <v>--</v>
      </c>
      <c r="K276" s="5" t="str">
        <f>IF(J276="--","",F!N276)</f>
        <v/>
      </c>
      <c r="L276" s="5" t="str">
        <f>IF(ISNUMBER(F!O276)=FALSE,"--",IF(F!O276=0,"--",F!O276))</f>
        <v>--</v>
      </c>
      <c r="M276" s="5" t="str">
        <f>IF(L276="--","",F!P276)</f>
        <v/>
      </c>
      <c r="P276" s="4" t="str">
        <f>IFERROR(IF(AND(VLOOKUP(F!B276,E!$B$1:$AK$300,17,FALSE)&lt;&gt;1000000000,VLOOKUP(F!B276,E!$B$1:$AK$300,18,FALSE)&lt;&gt;1000000000),"toetsen",IF(AND(VLOOKUP(F!B276,E!$B$1:$AK$300,17,FALSE)=1000000000,VLOOKUP(F!B276,E!$B$1:$AK$300,18,FALSE)&lt;&gt;1000000000),"toetsen alleen sgw",IF(AND(VLOOKUP(F!B276,E!$B$1:$AK$300,17,FALSE)&lt;&gt;1000000000,VLOOKUP(F!B276,E!$B$1:$AK$300,18,FALSE)=1000000000),"toetsen alleen vw","niet toetsen"))),"")</f>
        <v/>
      </c>
      <c r="R276" s="4" t="str">
        <f>F!BJ276</f>
        <v/>
      </c>
      <c r="S276" s="4" t="str">
        <f>IF($P276="toetsen",toetsen(F!$B276,R276),IF($P276="toetsen alleen sgw",toetsen_alleen_SGW(F!$B276,R276),IF($P276="toetsen alleen vw",toetsen_alleen_vw(F!$B276,R276),"")))</f>
        <v/>
      </c>
      <c r="T276" s="4" t="str">
        <f>F!BM276</f>
        <v/>
      </c>
      <c r="U276" s="4" t="str">
        <f>IF($P276="toetsen",toetsen(F!$B276,T276),IF($P276="toetsen alleen sgw",toetsen_alleen_SGW(F!$B276,T276),IF($P276="toetsen alleen vw",toetsen_alleen_vw(F!$B276,T276),"")))</f>
        <v/>
      </c>
      <c r="V276" s="4" t="str">
        <f>F!BP276</f>
        <v/>
      </c>
      <c r="W276" s="4" t="str">
        <f>IF($P276="toetsen",toetsen(F!$B276,V276),IF($P276="toetsen alleen sgw",toetsen_alleen_SGW(F!$B276,V276),IF($P276="toetsen alleen vw",toetsen_alleen_vw(F!$B276,V276),"")))</f>
        <v/>
      </c>
      <c r="X276" s="4" t="str">
        <f>F!BS276</f>
        <v/>
      </c>
      <c r="Y276" s="4" t="str">
        <f>IF($P276="toetsen",toetsen(F!$B276,X276),IF($P276="toetsen alleen sgw",toetsen_alleen_SGW(F!$B276,X276),IF($P276="toetsen alleen vw",toetsen_alleen_vw(F!$B276,X276),"")))</f>
        <v/>
      </c>
      <c r="Z276" s="4" t="str">
        <f>F!BV276</f>
        <v/>
      </c>
      <c r="AA276" s="4" t="str">
        <f>IF($P276="toetsen",toetsen(F!$B276,Z276),IF($P276="toetsen alleen sgw",toetsen_alleen_SGW(F!$B276,Z276),IF($P276="toetsen alleen vw",toetsen_alleen_vw(F!$B276,Z276),"")))</f>
        <v/>
      </c>
      <c r="AB276" s="4" t="str">
        <f>F!BY276</f>
        <v/>
      </c>
      <c r="AC276" s="4" t="str">
        <f>IF($P276="toetsen",toetsen(F!$B276,AB276),IF($P276="toetsen alleen sgw",toetsen_alleen_SGW(F!$B276,AB276),IF($P276="toetsen alleen vw",toetsen_alleen_vw(F!$B276,AB276),"")))</f>
        <v/>
      </c>
      <c r="AD276" s="5"/>
      <c r="AE276" s="5" t="str">
        <f t="shared" si="120"/>
        <v>--</v>
      </c>
      <c r="AF276" s="5" t="str">
        <f t="shared" si="121"/>
        <v/>
      </c>
      <c r="AG276" s="5" t="str">
        <f t="shared" si="122"/>
        <v>--</v>
      </c>
      <c r="AH276" s="5" t="str">
        <f t="shared" si="123"/>
        <v/>
      </c>
      <c r="AI276" s="5" t="str">
        <f t="shared" si="124"/>
        <v>--</v>
      </c>
      <c r="AJ276" s="5" t="str">
        <f t="shared" si="125"/>
        <v/>
      </c>
      <c r="AK276" s="5" t="str">
        <f t="shared" si="126"/>
        <v>--</v>
      </c>
      <c r="AL276" s="5" t="str">
        <f t="shared" si="127"/>
        <v/>
      </c>
      <c r="AM276" s="5" t="str">
        <f t="shared" si="128"/>
        <v>--</v>
      </c>
      <c r="AN276" s="5" t="str">
        <f t="shared" si="129"/>
        <v/>
      </c>
      <c r="AO276" s="5" t="str">
        <f t="shared" si="130"/>
        <v>--</v>
      </c>
      <c r="AP276" s="5" t="str">
        <f t="shared" si="131"/>
        <v/>
      </c>
      <c r="AS276" s="5" t="str">
        <f t="shared" si="132"/>
        <v>--</v>
      </c>
      <c r="AT276" s="5" t="str">
        <f t="shared" si="133"/>
        <v/>
      </c>
      <c r="AU276" s="5" t="str">
        <f t="shared" si="134"/>
        <v/>
      </c>
      <c r="AV276" s="5" t="str">
        <f t="shared" si="135"/>
        <v>--</v>
      </c>
      <c r="AW276" s="5" t="str">
        <f t="shared" si="136"/>
        <v/>
      </c>
      <c r="AX276" s="5" t="str">
        <f t="shared" si="137"/>
        <v/>
      </c>
      <c r="AY276" s="5" t="str">
        <f t="shared" si="138"/>
        <v>--</v>
      </c>
      <c r="AZ276" s="5" t="str">
        <f t="shared" si="139"/>
        <v/>
      </c>
      <c r="BA276" s="5" t="str">
        <f t="shared" si="140"/>
        <v/>
      </c>
      <c r="BB276" s="5" t="str">
        <f t="shared" si="141"/>
        <v>--</v>
      </c>
      <c r="BC276" s="5" t="str">
        <f t="shared" si="142"/>
        <v/>
      </c>
      <c r="BD276" s="5" t="str">
        <f t="shared" si="143"/>
        <v/>
      </c>
      <c r="BE276" s="5" t="str">
        <f t="shared" si="144"/>
        <v>--</v>
      </c>
      <c r="BF276" s="5" t="str">
        <f t="shared" si="145"/>
        <v/>
      </c>
      <c r="BG276" s="5" t="str">
        <f t="shared" si="146"/>
        <v/>
      </c>
      <c r="BH276" s="5" t="str">
        <f t="shared" si="147"/>
        <v>--</v>
      </c>
      <c r="BI276" s="5" t="str">
        <f t="shared" si="148"/>
        <v/>
      </c>
      <c r="BJ276" s="5" t="str">
        <f t="shared" si="149"/>
        <v/>
      </c>
    </row>
    <row r="277" spans="1:62" x14ac:dyDescent="0.2">
      <c r="A277" s="4" t="str">
        <f>F!A277</f>
        <v>Fenol</v>
      </c>
      <c r="B277" s="5" t="str">
        <f>IF(ISNUMBER(F!E277)=FALSE,"--",IF(F!E277=0,"--",F!E277))</f>
        <v>--</v>
      </c>
      <c r="C277" s="5" t="str">
        <f>IF(B277="--","",F!F277)</f>
        <v/>
      </c>
      <c r="D277" s="5" t="str">
        <f>IF(ISNUMBER(F!G277)=FALSE,"--",IF(F!G277=0,"--",F!G277))</f>
        <v>--</v>
      </c>
      <c r="E277" s="5" t="str">
        <f>IF(D277="--","",F!H277)</f>
        <v/>
      </c>
      <c r="F277" s="5" t="str">
        <f>IF(ISNUMBER(F!I277)=FALSE,"--",IF(F!I277=0,"--",F!I277))</f>
        <v>--</v>
      </c>
      <c r="G277" s="5" t="str">
        <f>IF(F277="--","",F!J277)</f>
        <v/>
      </c>
      <c r="H277" s="5" t="str">
        <f>IF(ISNUMBER(F!K277)=FALSE,"--",IF(F!K277=0,"--",F!K277))</f>
        <v>--</v>
      </c>
      <c r="I277" s="5" t="str">
        <f>IF(H277="--","",F!L277)</f>
        <v/>
      </c>
      <c r="J277" s="5" t="str">
        <f>IF(ISNUMBER(F!M277)=FALSE,"--",IF(F!M277=0,"--",F!M277))</f>
        <v>--</v>
      </c>
      <c r="K277" s="5" t="str">
        <f>IF(J277="--","",F!N277)</f>
        <v/>
      </c>
      <c r="L277" s="5" t="str">
        <f>IF(ISNUMBER(F!O277)=FALSE,"--",IF(F!O277=0,"--",F!O277))</f>
        <v>--</v>
      </c>
      <c r="M277" s="5" t="str">
        <f>IF(L277="--","",F!P277)</f>
        <v/>
      </c>
      <c r="P277" s="4" t="str">
        <f>IFERROR(IF(AND(VLOOKUP(F!B277,E!$B$1:$AK$300,17,FALSE)&lt;&gt;1000000000,VLOOKUP(F!B277,E!$B$1:$AK$300,18,FALSE)&lt;&gt;1000000000),"toetsen",IF(AND(VLOOKUP(F!B277,E!$B$1:$AK$300,17,FALSE)=1000000000,VLOOKUP(F!B277,E!$B$1:$AK$300,18,FALSE)&lt;&gt;1000000000),"toetsen alleen sgw",IF(AND(VLOOKUP(F!B277,E!$B$1:$AK$300,17,FALSE)&lt;&gt;1000000000,VLOOKUP(F!B277,E!$B$1:$AK$300,18,FALSE)=1000000000),"toetsen alleen vw","niet toetsen"))),"")</f>
        <v>toetsen alleen sgw</v>
      </c>
      <c r="R277" s="4" t="str">
        <f>F!BJ277</f>
        <v/>
      </c>
      <c r="S277" s="4" t="str">
        <f>IF($P277="toetsen",toetsen(F!$B277,R277),IF($P277="toetsen alleen sgw",toetsen_alleen_SGW(F!$B277,R277),IF($P277="toetsen alleen vw",toetsen_alleen_vw(F!$B277,R277),"")))</f>
        <v/>
      </c>
      <c r="T277" s="4" t="str">
        <f>F!BM277</f>
        <v/>
      </c>
      <c r="U277" s="4" t="str">
        <f>IF($P277="toetsen",toetsen(F!$B277,T277),IF($P277="toetsen alleen sgw",toetsen_alleen_SGW(F!$B277,T277),IF($P277="toetsen alleen vw",toetsen_alleen_vw(F!$B277,T277),"")))</f>
        <v/>
      </c>
      <c r="V277" s="4" t="str">
        <f>F!BP277</f>
        <v/>
      </c>
      <c r="W277" s="4" t="str">
        <f>IF($P277="toetsen",toetsen(F!$B277,V277),IF($P277="toetsen alleen sgw",toetsen_alleen_SGW(F!$B277,V277),IF($P277="toetsen alleen vw",toetsen_alleen_vw(F!$B277,V277),"")))</f>
        <v/>
      </c>
      <c r="X277" s="4" t="str">
        <f>F!BS277</f>
        <v/>
      </c>
      <c r="Y277" s="4" t="str">
        <f>IF($P277="toetsen",toetsen(F!$B277,X277),IF($P277="toetsen alleen sgw",toetsen_alleen_SGW(F!$B277,X277),IF($P277="toetsen alleen vw",toetsen_alleen_vw(F!$B277,X277),"")))</f>
        <v/>
      </c>
      <c r="Z277" s="4" t="str">
        <f>F!BV277</f>
        <v/>
      </c>
      <c r="AA277" s="4" t="str">
        <f>IF($P277="toetsen",toetsen(F!$B277,Z277),IF($P277="toetsen alleen sgw",toetsen_alleen_SGW(F!$B277,Z277),IF($P277="toetsen alleen vw",toetsen_alleen_vw(F!$B277,Z277),"")))</f>
        <v/>
      </c>
      <c r="AB277" s="4" t="str">
        <f>F!BY277</f>
        <v/>
      </c>
      <c r="AC277" s="4" t="str">
        <f>IF($P277="toetsen",toetsen(F!$B277,AB277),IF($P277="toetsen alleen sgw",toetsen_alleen_SGW(F!$B277,AB277),IF($P277="toetsen alleen vw",toetsen_alleen_vw(F!$B277,AB277),"")))</f>
        <v/>
      </c>
      <c r="AD277" s="5"/>
      <c r="AE277" s="5" t="str">
        <f t="shared" si="120"/>
        <v>--</v>
      </c>
      <c r="AF277" s="5" t="str">
        <f t="shared" si="121"/>
        <v/>
      </c>
      <c r="AG277" s="5" t="str">
        <f t="shared" si="122"/>
        <v>--</v>
      </c>
      <c r="AH277" s="5" t="str">
        <f t="shared" si="123"/>
        <v/>
      </c>
      <c r="AI277" s="5" t="str">
        <f t="shared" si="124"/>
        <v>--</v>
      </c>
      <c r="AJ277" s="5" t="str">
        <f t="shared" si="125"/>
        <v/>
      </c>
      <c r="AK277" s="5" t="str">
        <f t="shared" si="126"/>
        <v>--</v>
      </c>
      <c r="AL277" s="5" t="str">
        <f t="shared" si="127"/>
        <v/>
      </c>
      <c r="AM277" s="5" t="str">
        <f t="shared" si="128"/>
        <v>--</v>
      </c>
      <c r="AN277" s="5" t="str">
        <f t="shared" si="129"/>
        <v/>
      </c>
      <c r="AO277" s="5" t="str">
        <f t="shared" si="130"/>
        <v>--</v>
      </c>
      <c r="AP277" s="5" t="str">
        <f t="shared" si="131"/>
        <v/>
      </c>
      <c r="AS277" s="5" t="str">
        <f t="shared" si="132"/>
        <v>--</v>
      </c>
      <c r="AT277" s="5" t="str">
        <f t="shared" si="133"/>
        <v/>
      </c>
      <c r="AU277" s="5" t="str">
        <f t="shared" si="134"/>
        <v/>
      </c>
      <c r="AV277" s="5" t="str">
        <f t="shared" si="135"/>
        <v>--</v>
      </c>
      <c r="AW277" s="5" t="str">
        <f t="shared" si="136"/>
        <v/>
      </c>
      <c r="AX277" s="5" t="str">
        <f t="shared" si="137"/>
        <v/>
      </c>
      <c r="AY277" s="5" t="str">
        <f t="shared" si="138"/>
        <v>--</v>
      </c>
      <c r="AZ277" s="5" t="str">
        <f t="shared" si="139"/>
        <v/>
      </c>
      <c r="BA277" s="5" t="str">
        <f t="shared" si="140"/>
        <v/>
      </c>
      <c r="BB277" s="5" t="str">
        <f t="shared" si="141"/>
        <v>--</v>
      </c>
      <c r="BC277" s="5" t="str">
        <f t="shared" si="142"/>
        <v/>
      </c>
      <c r="BD277" s="5" t="str">
        <f t="shared" si="143"/>
        <v/>
      </c>
      <c r="BE277" s="5" t="str">
        <f t="shared" si="144"/>
        <v>--</v>
      </c>
      <c r="BF277" s="5" t="str">
        <f t="shared" si="145"/>
        <v/>
      </c>
      <c r="BG277" s="5" t="str">
        <f t="shared" si="146"/>
        <v/>
      </c>
      <c r="BH277" s="5" t="str">
        <f t="shared" si="147"/>
        <v>--</v>
      </c>
      <c r="BI277" s="5" t="str">
        <f t="shared" si="148"/>
        <v/>
      </c>
      <c r="BJ277" s="5" t="str">
        <f t="shared" si="149"/>
        <v/>
      </c>
    </row>
    <row r="278" spans="1:62" x14ac:dyDescent="0.2">
      <c r="A278" s="4" t="str">
        <f>F!A278</f>
        <v>2-Nitrofenol</v>
      </c>
      <c r="B278" s="5" t="str">
        <f>IF(ISNUMBER(F!E278)=FALSE,"--",IF(F!E278=0,"--",F!E278))</f>
        <v>--</v>
      </c>
      <c r="C278" s="5" t="str">
        <f>IF(B278="--","",F!F278)</f>
        <v/>
      </c>
      <c r="D278" s="5" t="str">
        <f>IF(ISNUMBER(F!G278)=FALSE,"--",IF(F!G278=0,"--",F!G278))</f>
        <v>--</v>
      </c>
      <c r="E278" s="5" t="str">
        <f>IF(D278="--","",F!H278)</f>
        <v/>
      </c>
      <c r="F278" s="5" t="str">
        <f>IF(ISNUMBER(F!I278)=FALSE,"--",IF(F!I278=0,"--",F!I278))</f>
        <v>--</v>
      </c>
      <c r="G278" s="5" t="str">
        <f>IF(F278="--","",F!J278)</f>
        <v/>
      </c>
      <c r="H278" s="5" t="str">
        <f>IF(ISNUMBER(F!K278)=FALSE,"--",IF(F!K278=0,"--",F!K278))</f>
        <v>--</v>
      </c>
      <c r="I278" s="5" t="str">
        <f>IF(H278="--","",F!L278)</f>
        <v/>
      </c>
      <c r="J278" s="5" t="str">
        <f>IF(ISNUMBER(F!M278)=FALSE,"--",IF(F!M278=0,"--",F!M278))</f>
        <v>--</v>
      </c>
      <c r="K278" s="5" t="str">
        <f>IF(J278="--","",F!N278)</f>
        <v/>
      </c>
      <c r="L278" s="5" t="str">
        <f>IF(ISNUMBER(F!O278)=FALSE,"--",IF(F!O278=0,"--",F!O278))</f>
        <v>--</v>
      </c>
      <c r="M278" s="5" t="str">
        <f>IF(L278="--","",F!P278)</f>
        <v/>
      </c>
      <c r="P278" s="4" t="str">
        <f>IFERROR(IF(AND(VLOOKUP(F!B278,E!$B$1:$AK$300,17,FALSE)&lt;&gt;1000000000,VLOOKUP(F!B278,E!$B$1:$AK$300,18,FALSE)&lt;&gt;1000000000),"toetsen",IF(AND(VLOOKUP(F!B278,E!$B$1:$AK$300,17,FALSE)=1000000000,VLOOKUP(F!B278,E!$B$1:$AK$300,18,FALSE)&lt;&gt;1000000000),"toetsen alleen sgw",IF(AND(VLOOKUP(F!B278,E!$B$1:$AK$300,17,FALSE)&lt;&gt;1000000000,VLOOKUP(F!B278,E!$B$1:$AK$300,18,FALSE)=1000000000),"toetsen alleen vw","niet toetsen"))),"")</f>
        <v/>
      </c>
      <c r="R278" s="4" t="str">
        <f>F!BJ278</f>
        <v/>
      </c>
      <c r="S278" s="4" t="str">
        <f>IF($P278="toetsen",toetsen(F!$B278,R278),IF($P278="toetsen alleen sgw",toetsen_alleen_SGW(F!$B278,R278),IF($P278="toetsen alleen vw",toetsen_alleen_vw(F!$B278,R278),"")))</f>
        <v/>
      </c>
      <c r="T278" s="4" t="str">
        <f>F!BM278</f>
        <v/>
      </c>
      <c r="U278" s="4" t="str">
        <f>IF($P278="toetsen",toetsen(F!$B278,T278),IF($P278="toetsen alleen sgw",toetsen_alleen_SGW(F!$B278,T278),IF($P278="toetsen alleen vw",toetsen_alleen_vw(F!$B278,T278),"")))</f>
        <v/>
      </c>
      <c r="V278" s="4" t="str">
        <f>F!BP278</f>
        <v/>
      </c>
      <c r="W278" s="4" t="str">
        <f>IF($P278="toetsen",toetsen(F!$B278,V278),IF($P278="toetsen alleen sgw",toetsen_alleen_SGW(F!$B278,V278),IF($P278="toetsen alleen vw",toetsen_alleen_vw(F!$B278,V278),"")))</f>
        <v/>
      </c>
      <c r="X278" s="4" t="str">
        <f>F!BS278</f>
        <v/>
      </c>
      <c r="Y278" s="4" t="str">
        <f>IF($P278="toetsen",toetsen(F!$B278,X278),IF($P278="toetsen alleen sgw",toetsen_alleen_SGW(F!$B278,X278),IF($P278="toetsen alleen vw",toetsen_alleen_vw(F!$B278,X278),"")))</f>
        <v/>
      </c>
      <c r="Z278" s="4" t="str">
        <f>F!BV278</f>
        <v/>
      </c>
      <c r="AA278" s="4" t="str">
        <f>IF($P278="toetsen",toetsen(F!$B278,Z278),IF($P278="toetsen alleen sgw",toetsen_alleen_SGW(F!$B278,Z278),IF($P278="toetsen alleen vw",toetsen_alleen_vw(F!$B278,Z278),"")))</f>
        <v/>
      </c>
      <c r="AB278" s="4" t="str">
        <f>F!BY278</f>
        <v/>
      </c>
      <c r="AC278" s="4" t="str">
        <f>IF($P278="toetsen",toetsen(F!$B278,AB278),IF($P278="toetsen alleen sgw",toetsen_alleen_SGW(F!$B278,AB278),IF($P278="toetsen alleen vw",toetsen_alleen_vw(F!$B278,AB278),"")))</f>
        <v/>
      </c>
      <c r="AD278" s="5"/>
      <c r="AE278" s="5" t="str">
        <f t="shared" si="120"/>
        <v>--</v>
      </c>
      <c r="AF278" s="5" t="str">
        <f t="shared" si="121"/>
        <v/>
      </c>
      <c r="AG278" s="5" t="str">
        <f t="shared" si="122"/>
        <v>--</v>
      </c>
      <c r="AH278" s="5" t="str">
        <f t="shared" si="123"/>
        <v/>
      </c>
      <c r="AI278" s="5" t="str">
        <f t="shared" si="124"/>
        <v>--</v>
      </c>
      <c r="AJ278" s="5" t="str">
        <f t="shared" si="125"/>
        <v/>
      </c>
      <c r="AK278" s="5" t="str">
        <f t="shared" si="126"/>
        <v>--</v>
      </c>
      <c r="AL278" s="5" t="str">
        <f t="shared" si="127"/>
        <v/>
      </c>
      <c r="AM278" s="5" t="str">
        <f t="shared" si="128"/>
        <v>--</v>
      </c>
      <c r="AN278" s="5" t="str">
        <f t="shared" si="129"/>
        <v/>
      </c>
      <c r="AO278" s="5" t="str">
        <f t="shared" si="130"/>
        <v>--</v>
      </c>
      <c r="AP278" s="5" t="str">
        <f t="shared" si="131"/>
        <v/>
      </c>
      <c r="AS278" s="5" t="str">
        <f t="shared" si="132"/>
        <v>--</v>
      </c>
      <c r="AT278" s="5" t="str">
        <f t="shared" si="133"/>
        <v/>
      </c>
      <c r="AU278" s="5" t="str">
        <f t="shared" si="134"/>
        <v/>
      </c>
      <c r="AV278" s="5" t="str">
        <f t="shared" si="135"/>
        <v>--</v>
      </c>
      <c r="AW278" s="5" t="str">
        <f t="shared" si="136"/>
        <v/>
      </c>
      <c r="AX278" s="5" t="str">
        <f t="shared" si="137"/>
        <v/>
      </c>
      <c r="AY278" s="5" t="str">
        <f t="shared" si="138"/>
        <v>--</v>
      </c>
      <c r="AZ278" s="5" t="str">
        <f t="shared" si="139"/>
        <v/>
      </c>
      <c r="BA278" s="5" t="str">
        <f t="shared" si="140"/>
        <v/>
      </c>
      <c r="BB278" s="5" t="str">
        <f t="shared" si="141"/>
        <v>--</v>
      </c>
      <c r="BC278" s="5" t="str">
        <f t="shared" si="142"/>
        <v/>
      </c>
      <c r="BD278" s="5" t="str">
        <f t="shared" si="143"/>
        <v/>
      </c>
      <c r="BE278" s="5" t="str">
        <f t="shared" si="144"/>
        <v>--</v>
      </c>
      <c r="BF278" s="5" t="str">
        <f t="shared" si="145"/>
        <v/>
      </c>
      <c r="BG278" s="5" t="str">
        <f t="shared" si="146"/>
        <v/>
      </c>
      <c r="BH278" s="5" t="str">
        <f t="shared" si="147"/>
        <v>--</v>
      </c>
      <c r="BI278" s="5" t="str">
        <f t="shared" si="148"/>
        <v/>
      </c>
      <c r="BJ278" s="5" t="str">
        <f t="shared" si="149"/>
        <v/>
      </c>
    </row>
    <row r="279" spans="1:62" x14ac:dyDescent="0.2">
      <c r="A279" s="4" t="str">
        <f>F!A279</f>
        <v>4-Nitrofenol</v>
      </c>
      <c r="B279" s="5" t="str">
        <f>IF(ISNUMBER(F!E279)=FALSE,"--",IF(F!E279=0,"--",F!E279))</f>
        <v>--</v>
      </c>
      <c r="C279" s="5" t="str">
        <f>IF(B279="--","",F!F279)</f>
        <v/>
      </c>
      <c r="D279" s="5" t="str">
        <f>IF(ISNUMBER(F!G279)=FALSE,"--",IF(F!G279=0,"--",F!G279))</f>
        <v>--</v>
      </c>
      <c r="E279" s="5" t="str">
        <f>IF(D279="--","",F!H279)</f>
        <v/>
      </c>
      <c r="F279" s="5" t="str">
        <f>IF(ISNUMBER(F!I279)=FALSE,"--",IF(F!I279=0,"--",F!I279))</f>
        <v>--</v>
      </c>
      <c r="G279" s="5" t="str">
        <f>IF(F279="--","",F!J279)</f>
        <v/>
      </c>
      <c r="H279" s="5" t="str">
        <f>IF(ISNUMBER(F!K279)=FALSE,"--",IF(F!K279=0,"--",F!K279))</f>
        <v>--</v>
      </c>
      <c r="I279" s="5" t="str">
        <f>IF(H279="--","",F!L279)</f>
        <v/>
      </c>
      <c r="J279" s="5" t="str">
        <f>IF(ISNUMBER(F!M279)=FALSE,"--",IF(F!M279=0,"--",F!M279))</f>
        <v>--</v>
      </c>
      <c r="K279" s="5" t="str">
        <f>IF(J279="--","",F!N279)</f>
        <v/>
      </c>
      <c r="L279" s="5" t="str">
        <f>IF(ISNUMBER(F!O279)=FALSE,"--",IF(F!O279=0,"--",F!O279))</f>
        <v>--</v>
      </c>
      <c r="M279" s="5" t="str">
        <f>IF(L279="--","",F!P279)</f>
        <v/>
      </c>
      <c r="P279" s="4" t="str">
        <f>IFERROR(IF(AND(VLOOKUP(F!B279,E!$B$1:$AK$300,17,FALSE)&lt;&gt;1000000000,VLOOKUP(F!B279,E!$B$1:$AK$300,18,FALSE)&lt;&gt;1000000000),"toetsen",IF(AND(VLOOKUP(F!B279,E!$B$1:$AK$300,17,FALSE)=1000000000,VLOOKUP(F!B279,E!$B$1:$AK$300,18,FALSE)&lt;&gt;1000000000),"toetsen alleen sgw",IF(AND(VLOOKUP(F!B279,E!$B$1:$AK$300,17,FALSE)&lt;&gt;1000000000,VLOOKUP(F!B279,E!$B$1:$AK$300,18,FALSE)=1000000000),"toetsen alleen vw","niet toetsen"))),"")</f>
        <v/>
      </c>
      <c r="R279" s="4" t="str">
        <f>F!BJ279</f>
        <v/>
      </c>
      <c r="S279" s="4" t="str">
        <f>IF($P279="toetsen",toetsen(F!$B279,R279),IF($P279="toetsen alleen sgw",toetsen_alleen_SGW(F!$B279,R279),IF($P279="toetsen alleen vw",toetsen_alleen_vw(F!$B279,R279),"")))</f>
        <v/>
      </c>
      <c r="T279" s="4" t="str">
        <f>F!BM279</f>
        <v/>
      </c>
      <c r="U279" s="4" t="str">
        <f>IF($P279="toetsen",toetsen(F!$B279,T279),IF($P279="toetsen alleen sgw",toetsen_alleen_SGW(F!$B279,T279),IF($P279="toetsen alleen vw",toetsen_alleen_vw(F!$B279,T279),"")))</f>
        <v/>
      </c>
      <c r="V279" s="4" t="str">
        <f>F!BP279</f>
        <v/>
      </c>
      <c r="W279" s="4" t="str">
        <f>IF($P279="toetsen",toetsen(F!$B279,V279),IF($P279="toetsen alleen sgw",toetsen_alleen_SGW(F!$B279,V279),IF($P279="toetsen alleen vw",toetsen_alleen_vw(F!$B279,V279),"")))</f>
        <v/>
      </c>
      <c r="X279" s="4" t="str">
        <f>F!BS279</f>
        <v/>
      </c>
      <c r="Y279" s="4" t="str">
        <f>IF($P279="toetsen",toetsen(F!$B279,X279),IF($P279="toetsen alleen sgw",toetsen_alleen_SGW(F!$B279,X279),IF($P279="toetsen alleen vw",toetsen_alleen_vw(F!$B279,X279),"")))</f>
        <v/>
      </c>
      <c r="Z279" s="4" t="str">
        <f>F!BV279</f>
        <v/>
      </c>
      <c r="AA279" s="4" t="str">
        <f>IF($P279="toetsen",toetsen(F!$B279,Z279),IF($P279="toetsen alleen sgw",toetsen_alleen_SGW(F!$B279,Z279),IF($P279="toetsen alleen vw",toetsen_alleen_vw(F!$B279,Z279),"")))</f>
        <v/>
      </c>
      <c r="AB279" s="4" t="str">
        <f>F!BY279</f>
        <v/>
      </c>
      <c r="AC279" s="4" t="str">
        <f>IF($P279="toetsen",toetsen(F!$B279,AB279),IF($P279="toetsen alleen sgw",toetsen_alleen_SGW(F!$B279,AB279),IF($P279="toetsen alleen vw",toetsen_alleen_vw(F!$B279,AB279),"")))</f>
        <v/>
      </c>
      <c r="AD279" s="5"/>
      <c r="AE279" s="5" t="str">
        <f t="shared" si="120"/>
        <v>--</v>
      </c>
      <c r="AF279" s="5" t="str">
        <f t="shared" si="121"/>
        <v/>
      </c>
      <c r="AG279" s="5" t="str">
        <f t="shared" si="122"/>
        <v>--</v>
      </c>
      <c r="AH279" s="5" t="str">
        <f t="shared" si="123"/>
        <v/>
      </c>
      <c r="AI279" s="5" t="str">
        <f t="shared" si="124"/>
        <v>--</v>
      </c>
      <c r="AJ279" s="5" t="str">
        <f t="shared" si="125"/>
        <v/>
      </c>
      <c r="AK279" s="5" t="str">
        <f t="shared" si="126"/>
        <v>--</v>
      </c>
      <c r="AL279" s="5" t="str">
        <f t="shared" si="127"/>
        <v/>
      </c>
      <c r="AM279" s="5" t="str">
        <f t="shared" si="128"/>
        <v>--</v>
      </c>
      <c r="AN279" s="5" t="str">
        <f t="shared" si="129"/>
        <v/>
      </c>
      <c r="AO279" s="5" t="str">
        <f t="shared" si="130"/>
        <v>--</v>
      </c>
      <c r="AP279" s="5" t="str">
        <f t="shared" si="131"/>
        <v/>
      </c>
      <c r="AS279" s="5" t="str">
        <f t="shared" si="132"/>
        <v>--</v>
      </c>
      <c r="AT279" s="5" t="str">
        <f t="shared" si="133"/>
        <v/>
      </c>
      <c r="AU279" s="5" t="str">
        <f t="shared" si="134"/>
        <v/>
      </c>
      <c r="AV279" s="5" t="str">
        <f t="shared" si="135"/>
        <v>--</v>
      </c>
      <c r="AW279" s="5" t="str">
        <f t="shared" si="136"/>
        <v/>
      </c>
      <c r="AX279" s="5" t="str">
        <f t="shared" si="137"/>
        <v/>
      </c>
      <c r="AY279" s="5" t="str">
        <f t="shared" si="138"/>
        <v>--</v>
      </c>
      <c r="AZ279" s="5" t="str">
        <f t="shared" si="139"/>
        <v/>
      </c>
      <c r="BA279" s="5" t="str">
        <f t="shared" si="140"/>
        <v/>
      </c>
      <c r="BB279" s="5" t="str">
        <f t="shared" si="141"/>
        <v>--</v>
      </c>
      <c r="BC279" s="5" t="str">
        <f t="shared" si="142"/>
        <v/>
      </c>
      <c r="BD279" s="5" t="str">
        <f t="shared" si="143"/>
        <v/>
      </c>
      <c r="BE279" s="5" t="str">
        <f t="shared" si="144"/>
        <v>--</v>
      </c>
      <c r="BF279" s="5" t="str">
        <f t="shared" si="145"/>
        <v/>
      </c>
      <c r="BG279" s="5" t="str">
        <f t="shared" si="146"/>
        <v/>
      </c>
      <c r="BH279" s="5" t="str">
        <f t="shared" si="147"/>
        <v>--</v>
      </c>
      <c r="BI279" s="5" t="str">
        <f t="shared" si="148"/>
        <v/>
      </c>
      <c r="BJ279" s="5" t="str">
        <f t="shared" si="149"/>
        <v/>
      </c>
    </row>
    <row r="280" spans="1:62" x14ac:dyDescent="0.2">
      <c r="A280" s="4" t="str">
        <f>F!A280</f>
        <v>cis(1)-Permethrin</v>
      </c>
      <c r="B280" s="5" t="str">
        <f>IF(ISNUMBER(F!E280)=FALSE,"--",IF(F!E280=0,"--",F!E280))</f>
        <v>--</v>
      </c>
      <c r="C280" s="5" t="str">
        <f>IF(B280="--","",F!F280)</f>
        <v/>
      </c>
      <c r="D280" s="5" t="str">
        <f>IF(ISNUMBER(F!G280)=FALSE,"--",IF(F!G280=0,"--",F!G280))</f>
        <v>--</v>
      </c>
      <c r="E280" s="5" t="str">
        <f>IF(D280="--","",F!H280)</f>
        <v/>
      </c>
      <c r="F280" s="5" t="str">
        <f>IF(ISNUMBER(F!I280)=FALSE,"--",IF(F!I280=0,"--",F!I280))</f>
        <v>--</v>
      </c>
      <c r="G280" s="5" t="str">
        <f>IF(F280="--","",F!J280)</f>
        <v/>
      </c>
      <c r="H280" s="5" t="str">
        <f>IF(ISNUMBER(F!K280)=FALSE,"--",IF(F!K280=0,"--",F!K280))</f>
        <v>--</v>
      </c>
      <c r="I280" s="5" t="str">
        <f>IF(H280="--","",F!L280)</f>
        <v/>
      </c>
      <c r="J280" s="5" t="str">
        <f>IF(ISNUMBER(F!M280)=FALSE,"--",IF(F!M280=0,"--",F!M280))</f>
        <v>--</v>
      </c>
      <c r="K280" s="5" t="str">
        <f>IF(J280="--","",F!N280)</f>
        <v/>
      </c>
      <c r="L280" s="5" t="str">
        <f>IF(ISNUMBER(F!O280)=FALSE,"--",IF(F!O280=0,"--",F!O280))</f>
        <v>--</v>
      </c>
      <c r="M280" s="5" t="str">
        <f>IF(L280="--","",F!P280)</f>
        <v/>
      </c>
      <c r="P280" s="4" t="str">
        <f>IFERROR(IF(AND(VLOOKUP(F!B280,E!$B$1:$AK$300,17,FALSE)&lt;&gt;1000000000,VLOOKUP(F!B280,E!$B$1:$AK$300,18,FALSE)&lt;&gt;1000000000),"toetsen",IF(AND(VLOOKUP(F!B280,E!$B$1:$AK$300,17,FALSE)=1000000000,VLOOKUP(F!B280,E!$B$1:$AK$300,18,FALSE)&lt;&gt;1000000000),"toetsen alleen sgw",IF(AND(VLOOKUP(F!B280,E!$B$1:$AK$300,17,FALSE)&lt;&gt;1000000000,VLOOKUP(F!B280,E!$B$1:$AK$300,18,FALSE)=1000000000),"toetsen alleen vw","niet toetsen"))),"")</f>
        <v/>
      </c>
      <c r="R280" s="4" t="str">
        <f>F!BJ280</f>
        <v/>
      </c>
      <c r="S280" s="4" t="str">
        <f>IF($P280="toetsen",toetsen(F!$B280,R280),IF($P280="toetsen alleen sgw",toetsen_alleen_SGW(F!$B280,R280),IF($P280="toetsen alleen vw",toetsen_alleen_vw(F!$B280,R280),"")))</f>
        <v/>
      </c>
      <c r="T280" s="4" t="str">
        <f>F!BM280</f>
        <v/>
      </c>
      <c r="U280" s="4" t="str">
        <f>IF($P280="toetsen",toetsen(F!$B280,T280),IF($P280="toetsen alleen sgw",toetsen_alleen_SGW(F!$B280,T280),IF($P280="toetsen alleen vw",toetsen_alleen_vw(F!$B280,T280),"")))</f>
        <v/>
      </c>
      <c r="V280" s="4" t="str">
        <f>F!BP280</f>
        <v/>
      </c>
      <c r="W280" s="4" t="str">
        <f>IF($P280="toetsen",toetsen(F!$B280,V280),IF($P280="toetsen alleen sgw",toetsen_alleen_SGW(F!$B280,V280),IF($P280="toetsen alleen vw",toetsen_alleen_vw(F!$B280,V280),"")))</f>
        <v/>
      </c>
      <c r="X280" s="4" t="str">
        <f>F!BS280</f>
        <v/>
      </c>
      <c r="Y280" s="4" t="str">
        <f>IF($P280="toetsen",toetsen(F!$B280,X280),IF($P280="toetsen alleen sgw",toetsen_alleen_SGW(F!$B280,X280),IF($P280="toetsen alleen vw",toetsen_alleen_vw(F!$B280,X280),"")))</f>
        <v/>
      </c>
      <c r="Z280" s="4" t="str">
        <f>F!BV280</f>
        <v/>
      </c>
      <c r="AA280" s="4" t="str">
        <f>IF($P280="toetsen",toetsen(F!$B280,Z280),IF($P280="toetsen alleen sgw",toetsen_alleen_SGW(F!$B280,Z280),IF($P280="toetsen alleen vw",toetsen_alleen_vw(F!$B280,Z280),"")))</f>
        <v/>
      </c>
      <c r="AB280" s="4" t="str">
        <f>F!BY280</f>
        <v/>
      </c>
      <c r="AC280" s="4" t="str">
        <f>IF($P280="toetsen",toetsen(F!$B280,AB280),IF($P280="toetsen alleen sgw",toetsen_alleen_SGW(F!$B280,AB280),IF($P280="toetsen alleen vw",toetsen_alleen_vw(F!$B280,AB280),"")))</f>
        <v/>
      </c>
      <c r="AD280" s="5"/>
      <c r="AE280" s="5" t="str">
        <f t="shared" si="120"/>
        <v>--</v>
      </c>
      <c r="AF280" s="5" t="str">
        <f t="shared" si="121"/>
        <v/>
      </c>
      <c r="AG280" s="5" t="str">
        <f t="shared" si="122"/>
        <v>--</v>
      </c>
      <c r="AH280" s="5" t="str">
        <f t="shared" si="123"/>
        <v/>
      </c>
      <c r="AI280" s="5" t="str">
        <f t="shared" si="124"/>
        <v>--</v>
      </c>
      <c r="AJ280" s="5" t="str">
        <f t="shared" si="125"/>
        <v/>
      </c>
      <c r="AK280" s="5" t="str">
        <f t="shared" si="126"/>
        <v>--</v>
      </c>
      <c r="AL280" s="5" t="str">
        <f t="shared" si="127"/>
        <v/>
      </c>
      <c r="AM280" s="5" t="str">
        <f t="shared" si="128"/>
        <v>--</v>
      </c>
      <c r="AN280" s="5" t="str">
        <f t="shared" si="129"/>
        <v/>
      </c>
      <c r="AO280" s="5" t="str">
        <f t="shared" si="130"/>
        <v>--</v>
      </c>
      <c r="AP280" s="5" t="str">
        <f t="shared" si="131"/>
        <v/>
      </c>
      <c r="AS280" s="5" t="str">
        <f t="shared" si="132"/>
        <v>--</v>
      </c>
      <c r="AT280" s="5" t="str">
        <f t="shared" si="133"/>
        <v/>
      </c>
      <c r="AU280" s="5" t="str">
        <f t="shared" si="134"/>
        <v/>
      </c>
      <c r="AV280" s="5" t="str">
        <f t="shared" si="135"/>
        <v>--</v>
      </c>
      <c r="AW280" s="5" t="str">
        <f t="shared" si="136"/>
        <v/>
      </c>
      <c r="AX280" s="5" t="str">
        <f t="shared" si="137"/>
        <v/>
      </c>
      <c r="AY280" s="5" t="str">
        <f t="shared" si="138"/>
        <v>--</v>
      </c>
      <c r="AZ280" s="5" t="str">
        <f t="shared" si="139"/>
        <v/>
      </c>
      <c r="BA280" s="5" t="str">
        <f t="shared" si="140"/>
        <v/>
      </c>
      <c r="BB280" s="5" t="str">
        <f t="shared" si="141"/>
        <v>--</v>
      </c>
      <c r="BC280" s="5" t="str">
        <f t="shared" si="142"/>
        <v/>
      </c>
      <c r="BD280" s="5" t="str">
        <f t="shared" si="143"/>
        <v/>
      </c>
      <c r="BE280" s="5" t="str">
        <f t="shared" si="144"/>
        <v>--</v>
      </c>
      <c r="BF280" s="5" t="str">
        <f t="shared" si="145"/>
        <v/>
      </c>
      <c r="BG280" s="5" t="str">
        <f t="shared" si="146"/>
        <v/>
      </c>
      <c r="BH280" s="5" t="str">
        <f t="shared" si="147"/>
        <v>--</v>
      </c>
      <c r="BI280" s="5" t="str">
        <f t="shared" si="148"/>
        <v/>
      </c>
      <c r="BJ280" s="5" t="str">
        <f t="shared" si="149"/>
        <v/>
      </c>
    </row>
    <row r="281" spans="1:62" x14ac:dyDescent="0.2">
      <c r="A281" s="4" t="str">
        <f>F!A281</f>
        <v>trans(2)-Permethrin</v>
      </c>
      <c r="B281" s="5" t="str">
        <f>IF(ISNUMBER(F!E281)=FALSE,"--",IF(F!E281=0,"--",F!E281))</f>
        <v>--</v>
      </c>
      <c r="C281" s="5" t="str">
        <f>IF(B281="--","",F!F281)</f>
        <v/>
      </c>
      <c r="D281" s="5" t="str">
        <f>IF(ISNUMBER(F!G281)=FALSE,"--",IF(F!G281=0,"--",F!G281))</f>
        <v>--</v>
      </c>
      <c r="E281" s="5" t="str">
        <f>IF(D281="--","",F!H281)</f>
        <v/>
      </c>
      <c r="F281" s="5" t="str">
        <f>IF(ISNUMBER(F!I281)=FALSE,"--",IF(F!I281=0,"--",F!I281))</f>
        <v>--</v>
      </c>
      <c r="G281" s="5" t="str">
        <f>IF(F281="--","",F!J281)</f>
        <v/>
      </c>
      <c r="H281" s="5" t="str">
        <f>IF(ISNUMBER(F!K281)=FALSE,"--",IF(F!K281=0,"--",F!K281))</f>
        <v>--</v>
      </c>
      <c r="I281" s="5" t="str">
        <f>IF(H281="--","",F!L281)</f>
        <v/>
      </c>
      <c r="J281" s="5" t="str">
        <f>IF(ISNUMBER(F!M281)=FALSE,"--",IF(F!M281=0,"--",F!M281))</f>
        <v>--</v>
      </c>
      <c r="K281" s="5" t="str">
        <f>IF(J281="--","",F!N281)</f>
        <v/>
      </c>
      <c r="L281" s="5" t="str">
        <f>IF(ISNUMBER(F!O281)=FALSE,"--",IF(F!O281=0,"--",F!O281))</f>
        <v>--</v>
      </c>
      <c r="M281" s="5" t="str">
        <f>IF(L281="--","",F!P281)</f>
        <v/>
      </c>
      <c r="P281" s="4" t="str">
        <f>IFERROR(IF(AND(VLOOKUP(F!B281,E!$B$1:$AK$300,17,FALSE)&lt;&gt;1000000000,VLOOKUP(F!B281,E!$B$1:$AK$300,18,FALSE)&lt;&gt;1000000000),"toetsen",IF(AND(VLOOKUP(F!B281,E!$B$1:$AK$300,17,FALSE)=1000000000,VLOOKUP(F!B281,E!$B$1:$AK$300,18,FALSE)&lt;&gt;1000000000),"toetsen alleen sgw",IF(AND(VLOOKUP(F!B281,E!$B$1:$AK$300,17,FALSE)&lt;&gt;1000000000,VLOOKUP(F!B281,E!$B$1:$AK$300,18,FALSE)=1000000000),"toetsen alleen vw","niet toetsen"))),"")</f>
        <v/>
      </c>
      <c r="R281" s="4" t="str">
        <f>F!BJ281</f>
        <v/>
      </c>
      <c r="S281" s="4" t="str">
        <f>IF($P281="toetsen",toetsen(F!$B281,R281),IF($P281="toetsen alleen sgw",toetsen_alleen_SGW(F!$B281,R281),IF($P281="toetsen alleen vw",toetsen_alleen_vw(F!$B281,R281),"")))</f>
        <v/>
      </c>
      <c r="T281" s="4" t="str">
        <f>F!BM281</f>
        <v/>
      </c>
      <c r="U281" s="4" t="str">
        <f>IF($P281="toetsen",toetsen(F!$B281,T281),IF($P281="toetsen alleen sgw",toetsen_alleen_SGW(F!$B281,T281),IF($P281="toetsen alleen vw",toetsen_alleen_vw(F!$B281,T281),"")))</f>
        <v/>
      </c>
      <c r="V281" s="4" t="str">
        <f>F!BP281</f>
        <v/>
      </c>
      <c r="W281" s="4" t="str">
        <f>IF($P281="toetsen",toetsen(F!$B281,V281),IF($P281="toetsen alleen sgw",toetsen_alleen_SGW(F!$B281,V281),IF($P281="toetsen alleen vw",toetsen_alleen_vw(F!$B281,V281),"")))</f>
        <v/>
      </c>
      <c r="X281" s="4" t="str">
        <f>F!BS281</f>
        <v/>
      </c>
      <c r="Y281" s="4" t="str">
        <f>IF($P281="toetsen",toetsen(F!$B281,X281),IF($P281="toetsen alleen sgw",toetsen_alleen_SGW(F!$B281,X281),IF($P281="toetsen alleen vw",toetsen_alleen_vw(F!$B281,X281),"")))</f>
        <v/>
      </c>
      <c r="Z281" s="4" t="str">
        <f>F!BV281</f>
        <v/>
      </c>
      <c r="AA281" s="4" t="str">
        <f>IF($P281="toetsen",toetsen(F!$B281,Z281),IF($P281="toetsen alleen sgw",toetsen_alleen_SGW(F!$B281,Z281),IF($P281="toetsen alleen vw",toetsen_alleen_vw(F!$B281,Z281),"")))</f>
        <v/>
      </c>
      <c r="AB281" s="4" t="str">
        <f>F!BY281</f>
        <v/>
      </c>
      <c r="AC281" s="4" t="str">
        <f>IF($P281="toetsen",toetsen(F!$B281,AB281),IF($P281="toetsen alleen sgw",toetsen_alleen_SGW(F!$B281,AB281),IF($P281="toetsen alleen vw",toetsen_alleen_vw(F!$B281,AB281),"")))</f>
        <v/>
      </c>
      <c r="AD281" s="5"/>
      <c r="AE281" s="5" t="str">
        <f t="shared" si="120"/>
        <v>--</v>
      </c>
      <c r="AF281" s="5" t="str">
        <f t="shared" si="121"/>
        <v/>
      </c>
      <c r="AG281" s="5" t="str">
        <f t="shared" si="122"/>
        <v>--</v>
      </c>
      <c r="AH281" s="5" t="str">
        <f t="shared" si="123"/>
        <v/>
      </c>
      <c r="AI281" s="5" t="str">
        <f t="shared" si="124"/>
        <v>--</v>
      </c>
      <c r="AJ281" s="5" t="str">
        <f t="shared" si="125"/>
        <v/>
      </c>
      <c r="AK281" s="5" t="str">
        <f t="shared" si="126"/>
        <v>--</v>
      </c>
      <c r="AL281" s="5" t="str">
        <f t="shared" si="127"/>
        <v/>
      </c>
      <c r="AM281" s="5" t="str">
        <f t="shared" si="128"/>
        <v>--</v>
      </c>
      <c r="AN281" s="5" t="str">
        <f t="shared" si="129"/>
        <v/>
      </c>
      <c r="AO281" s="5" t="str">
        <f t="shared" si="130"/>
        <v>--</v>
      </c>
      <c r="AP281" s="5" t="str">
        <f t="shared" si="131"/>
        <v/>
      </c>
      <c r="AS281" s="5" t="str">
        <f t="shared" si="132"/>
        <v>--</v>
      </c>
      <c r="AT281" s="5" t="str">
        <f t="shared" si="133"/>
        <v/>
      </c>
      <c r="AU281" s="5" t="str">
        <f t="shared" si="134"/>
        <v/>
      </c>
      <c r="AV281" s="5" t="str">
        <f t="shared" si="135"/>
        <v>--</v>
      </c>
      <c r="AW281" s="5" t="str">
        <f t="shared" si="136"/>
        <v/>
      </c>
      <c r="AX281" s="5" t="str">
        <f t="shared" si="137"/>
        <v/>
      </c>
      <c r="AY281" s="5" t="str">
        <f t="shared" si="138"/>
        <v>--</v>
      </c>
      <c r="AZ281" s="5" t="str">
        <f t="shared" si="139"/>
        <v/>
      </c>
      <c r="BA281" s="5" t="str">
        <f t="shared" si="140"/>
        <v/>
      </c>
      <c r="BB281" s="5" t="str">
        <f t="shared" si="141"/>
        <v>--</v>
      </c>
      <c r="BC281" s="5" t="str">
        <f t="shared" si="142"/>
        <v/>
      </c>
      <c r="BD281" s="5" t="str">
        <f t="shared" si="143"/>
        <v/>
      </c>
      <c r="BE281" s="5" t="str">
        <f t="shared" si="144"/>
        <v>--</v>
      </c>
      <c r="BF281" s="5" t="str">
        <f t="shared" si="145"/>
        <v/>
      </c>
      <c r="BG281" s="5" t="str">
        <f t="shared" si="146"/>
        <v/>
      </c>
      <c r="BH281" s="5" t="str">
        <f t="shared" si="147"/>
        <v>--</v>
      </c>
      <c r="BI281" s="5" t="str">
        <f t="shared" si="148"/>
        <v/>
      </c>
      <c r="BJ281" s="5" t="str">
        <f t="shared" si="149"/>
        <v/>
      </c>
    </row>
    <row r="282" spans="1:62" x14ac:dyDescent="0.2">
      <c r="A282" s="4" t="str">
        <f>F!A282</f>
        <v>2,4-Dinitrotolueen</v>
      </c>
      <c r="B282" s="5" t="str">
        <f>IF(ISNUMBER(F!E282)=FALSE,"--",IF(F!E282=0,"--",F!E282))</f>
        <v>--</v>
      </c>
      <c r="C282" s="5" t="str">
        <f>IF(B282="--","",F!F282)</f>
        <v/>
      </c>
      <c r="D282" s="5" t="str">
        <f>IF(ISNUMBER(F!G282)=FALSE,"--",IF(F!G282=0,"--",F!G282))</f>
        <v>--</v>
      </c>
      <c r="E282" s="5" t="str">
        <f>IF(D282="--","",F!H282)</f>
        <v/>
      </c>
      <c r="F282" s="5" t="str">
        <f>IF(ISNUMBER(F!I282)=FALSE,"--",IF(F!I282=0,"--",F!I282))</f>
        <v>--</v>
      </c>
      <c r="G282" s="5" t="str">
        <f>IF(F282="--","",F!J282)</f>
        <v/>
      </c>
      <c r="H282" s="5" t="str">
        <f>IF(ISNUMBER(F!K282)=FALSE,"--",IF(F!K282=0,"--",F!K282))</f>
        <v>--</v>
      </c>
      <c r="I282" s="5" t="str">
        <f>IF(H282="--","",F!L282)</f>
        <v/>
      </c>
      <c r="J282" s="5" t="str">
        <f>IF(ISNUMBER(F!M282)=FALSE,"--",IF(F!M282=0,"--",F!M282))</f>
        <v>--</v>
      </c>
      <c r="K282" s="5" t="str">
        <f>IF(J282="--","",F!N282)</f>
        <v/>
      </c>
      <c r="L282" s="5" t="str">
        <f>IF(ISNUMBER(F!O282)=FALSE,"--",IF(F!O282=0,"--",F!O282))</f>
        <v>--</v>
      </c>
      <c r="M282" s="5" t="str">
        <f>IF(L282="--","",F!P282)</f>
        <v/>
      </c>
      <c r="P282" s="4" t="str">
        <f>IFERROR(IF(AND(VLOOKUP(F!B282,E!$B$1:$AK$300,17,FALSE)&lt;&gt;1000000000,VLOOKUP(F!B282,E!$B$1:$AK$300,18,FALSE)&lt;&gt;1000000000),"toetsen",IF(AND(VLOOKUP(F!B282,E!$B$1:$AK$300,17,FALSE)=1000000000,VLOOKUP(F!B282,E!$B$1:$AK$300,18,FALSE)&lt;&gt;1000000000),"toetsen alleen sgw",IF(AND(VLOOKUP(F!B282,E!$B$1:$AK$300,17,FALSE)&lt;&gt;1000000000,VLOOKUP(F!B282,E!$B$1:$AK$300,18,FALSE)=1000000000),"toetsen alleen vw","niet toetsen"))),"")</f>
        <v/>
      </c>
      <c r="R282" s="4" t="str">
        <f>F!BJ282</f>
        <v/>
      </c>
      <c r="S282" s="4" t="str">
        <f>IF($P282="toetsen",toetsen(F!$B282,R282),IF($P282="toetsen alleen sgw",toetsen_alleen_SGW(F!$B282,R282),IF($P282="toetsen alleen vw",toetsen_alleen_vw(F!$B282,R282),"")))</f>
        <v/>
      </c>
      <c r="T282" s="4" t="str">
        <f>F!BM282</f>
        <v/>
      </c>
      <c r="U282" s="4" t="str">
        <f>IF($P282="toetsen",toetsen(F!$B282,T282),IF($P282="toetsen alleen sgw",toetsen_alleen_SGW(F!$B282,T282),IF($P282="toetsen alleen vw",toetsen_alleen_vw(F!$B282,T282),"")))</f>
        <v/>
      </c>
      <c r="V282" s="4" t="str">
        <f>F!BP282</f>
        <v/>
      </c>
      <c r="W282" s="4" t="str">
        <f>IF($P282="toetsen",toetsen(F!$B282,V282),IF($P282="toetsen alleen sgw",toetsen_alleen_SGW(F!$B282,V282),IF($P282="toetsen alleen vw",toetsen_alleen_vw(F!$B282,V282),"")))</f>
        <v/>
      </c>
      <c r="X282" s="4" t="str">
        <f>F!BS282</f>
        <v/>
      </c>
      <c r="Y282" s="4" t="str">
        <f>IF($P282="toetsen",toetsen(F!$B282,X282),IF($P282="toetsen alleen sgw",toetsen_alleen_SGW(F!$B282,X282),IF($P282="toetsen alleen vw",toetsen_alleen_vw(F!$B282,X282),"")))</f>
        <v/>
      </c>
      <c r="Z282" s="4" t="str">
        <f>F!BV282</f>
        <v/>
      </c>
      <c r="AA282" s="4" t="str">
        <f>IF($P282="toetsen",toetsen(F!$B282,Z282),IF($P282="toetsen alleen sgw",toetsen_alleen_SGW(F!$B282,Z282),IF($P282="toetsen alleen vw",toetsen_alleen_vw(F!$B282,Z282),"")))</f>
        <v/>
      </c>
      <c r="AB282" s="4" t="str">
        <f>F!BY282</f>
        <v/>
      </c>
      <c r="AC282" s="4" t="str">
        <f>IF($P282="toetsen",toetsen(F!$B282,AB282),IF($P282="toetsen alleen sgw",toetsen_alleen_SGW(F!$B282,AB282),IF($P282="toetsen alleen vw",toetsen_alleen_vw(F!$B282,AB282),"")))</f>
        <v/>
      </c>
      <c r="AD282" s="5"/>
      <c r="AE282" s="5" t="str">
        <f t="shared" si="120"/>
        <v>--</v>
      </c>
      <c r="AF282" s="5" t="str">
        <f t="shared" si="121"/>
        <v/>
      </c>
      <c r="AG282" s="5" t="str">
        <f t="shared" si="122"/>
        <v>--</v>
      </c>
      <c r="AH282" s="5" t="str">
        <f t="shared" si="123"/>
        <v/>
      </c>
      <c r="AI282" s="5" t="str">
        <f t="shared" si="124"/>
        <v>--</v>
      </c>
      <c r="AJ282" s="5" t="str">
        <f t="shared" si="125"/>
        <v/>
      </c>
      <c r="AK282" s="5" t="str">
        <f t="shared" si="126"/>
        <v>--</v>
      </c>
      <c r="AL282" s="5" t="str">
        <f t="shared" si="127"/>
        <v/>
      </c>
      <c r="AM282" s="5" t="str">
        <f t="shared" si="128"/>
        <v>--</v>
      </c>
      <c r="AN282" s="5" t="str">
        <f t="shared" si="129"/>
        <v/>
      </c>
      <c r="AO282" s="5" t="str">
        <f t="shared" si="130"/>
        <v>--</v>
      </c>
      <c r="AP282" s="5" t="str">
        <f t="shared" si="131"/>
        <v/>
      </c>
      <c r="AS282" s="5" t="str">
        <f t="shared" si="132"/>
        <v>--</v>
      </c>
      <c r="AT282" s="5" t="str">
        <f t="shared" si="133"/>
        <v/>
      </c>
      <c r="AU282" s="5" t="str">
        <f t="shared" si="134"/>
        <v/>
      </c>
      <c r="AV282" s="5" t="str">
        <f t="shared" si="135"/>
        <v>--</v>
      </c>
      <c r="AW282" s="5" t="str">
        <f t="shared" si="136"/>
        <v/>
      </c>
      <c r="AX282" s="5" t="str">
        <f t="shared" si="137"/>
        <v/>
      </c>
      <c r="AY282" s="5" t="str">
        <f t="shared" si="138"/>
        <v>--</v>
      </c>
      <c r="AZ282" s="5" t="str">
        <f t="shared" si="139"/>
        <v/>
      </c>
      <c r="BA282" s="5" t="str">
        <f t="shared" si="140"/>
        <v/>
      </c>
      <c r="BB282" s="5" t="str">
        <f t="shared" si="141"/>
        <v>--</v>
      </c>
      <c r="BC282" s="5" t="str">
        <f t="shared" si="142"/>
        <v/>
      </c>
      <c r="BD282" s="5" t="str">
        <f t="shared" si="143"/>
        <v/>
      </c>
      <c r="BE282" s="5" t="str">
        <f t="shared" si="144"/>
        <v>--</v>
      </c>
      <c r="BF282" s="5" t="str">
        <f t="shared" si="145"/>
        <v/>
      </c>
      <c r="BG282" s="5" t="str">
        <f t="shared" si="146"/>
        <v/>
      </c>
      <c r="BH282" s="5" t="str">
        <f t="shared" si="147"/>
        <v>--</v>
      </c>
      <c r="BI282" s="5" t="str">
        <f t="shared" si="148"/>
        <v/>
      </c>
      <c r="BJ282" s="5" t="str">
        <f t="shared" si="149"/>
        <v/>
      </c>
    </row>
    <row r="283" spans="1:62" x14ac:dyDescent="0.2">
      <c r="A283" s="4" t="str">
        <f>F!A283</f>
        <v>2,6-Dinitrotolueen</v>
      </c>
      <c r="B283" s="5" t="str">
        <f>IF(ISNUMBER(F!E283)=FALSE,"--",IF(F!E283=0,"--",F!E283))</f>
        <v>--</v>
      </c>
      <c r="C283" s="5" t="str">
        <f>IF(B283="--","",F!F283)</f>
        <v/>
      </c>
      <c r="D283" s="5" t="str">
        <f>IF(ISNUMBER(F!G283)=FALSE,"--",IF(F!G283=0,"--",F!G283))</f>
        <v>--</v>
      </c>
      <c r="E283" s="5" t="str">
        <f>IF(D283="--","",F!H283)</f>
        <v/>
      </c>
      <c r="F283" s="5" t="str">
        <f>IF(ISNUMBER(F!I283)=FALSE,"--",IF(F!I283=0,"--",F!I283))</f>
        <v>--</v>
      </c>
      <c r="G283" s="5" t="str">
        <f>IF(F283="--","",F!J283)</f>
        <v/>
      </c>
      <c r="H283" s="5" t="str">
        <f>IF(ISNUMBER(F!K283)=FALSE,"--",IF(F!K283=0,"--",F!K283))</f>
        <v>--</v>
      </c>
      <c r="I283" s="5" t="str">
        <f>IF(H283="--","",F!L283)</f>
        <v/>
      </c>
      <c r="J283" s="5" t="str">
        <f>IF(ISNUMBER(F!M283)=FALSE,"--",IF(F!M283=0,"--",F!M283))</f>
        <v>--</v>
      </c>
      <c r="K283" s="5" t="str">
        <f>IF(J283="--","",F!N283)</f>
        <v/>
      </c>
      <c r="L283" s="5" t="str">
        <f>IF(ISNUMBER(F!O283)=FALSE,"--",IF(F!O283=0,"--",F!O283))</f>
        <v>--</v>
      </c>
      <c r="M283" s="5" t="str">
        <f>IF(L283="--","",F!P283)</f>
        <v/>
      </c>
      <c r="P283" s="4" t="str">
        <f>IFERROR(IF(AND(VLOOKUP(F!B283,E!$B$1:$AK$300,17,FALSE)&lt;&gt;1000000000,VLOOKUP(F!B283,E!$B$1:$AK$300,18,FALSE)&lt;&gt;1000000000),"toetsen",IF(AND(VLOOKUP(F!B283,E!$B$1:$AK$300,17,FALSE)=1000000000,VLOOKUP(F!B283,E!$B$1:$AK$300,18,FALSE)&lt;&gt;1000000000),"toetsen alleen sgw",IF(AND(VLOOKUP(F!B283,E!$B$1:$AK$300,17,FALSE)&lt;&gt;1000000000,VLOOKUP(F!B283,E!$B$1:$AK$300,18,FALSE)=1000000000),"toetsen alleen vw","niet toetsen"))),"")</f>
        <v/>
      </c>
      <c r="R283" s="4" t="str">
        <f>F!BJ283</f>
        <v/>
      </c>
      <c r="S283" s="4" t="str">
        <f>IF($P283="toetsen",toetsen(F!$B283,R283),IF($P283="toetsen alleen sgw",toetsen_alleen_SGW(F!$B283,R283),IF($P283="toetsen alleen vw",toetsen_alleen_vw(F!$B283,R283),"")))</f>
        <v/>
      </c>
      <c r="T283" s="4" t="str">
        <f>F!BM283</f>
        <v/>
      </c>
      <c r="U283" s="4" t="str">
        <f>IF($P283="toetsen",toetsen(F!$B283,T283),IF($P283="toetsen alleen sgw",toetsen_alleen_SGW(F!$B283,T283),IF($P283="toetsen alleen vw",toetsen_alleen_vw(F!$B283,T283),"")))</f>
        <v/>
      </c>
      <c r="V283" s="4" t="str">
        <f>F!BP283</f>
        <v/>
      </c>
      <c r="W283" s="4" t="str">
        <f>IF($P283="toetsen",toetsen(F!$B283,V283),IF($P283="toetsen alleen sgw",toetsen_alleen_SGW(F!$B283,V283),IF($P283="toetsen alleen vw",toetsen_alleen_vw(F!$B283,V283),"")))</f>
        <v/>
      </c>
      <c r="X283" s="4" t="str">
        <f>F!BS283</f>
        <v/>
      </c>
      <c r="Y283" s="4" t="str">
        <f>IF($P283="toetsen",toetsen(F!$B283,X283),IF($P283="toetsen alleen sgw",toetsen_alleen_SGW(F!$B283,X283),IF($P283="toetsen alleen vw",toetsen_alleen_vw(F!$B283,X283),"")))</f>
        <v/>
      </c>
      <c r="Z283" s="4" t="str">
        <f>F!BV283</f>
        <v/>
      </c>
      <c r="AA283" s="4" t="str">
        <f>IF($P283="toetsen",toetsen(F!$B283,Z283),IF($P283="toetsen alleen sgw",toetsen_alleen_SGW(F!$B283,Z283),IF($P283="toetsen alleen vw",toetsen_alleen_vw(F!$B283,Z283),"")))</f>
        <v/>
      </c>
      <c r="AB283" s="4" t="str">
        <f>F!BY283</f>
        <v/>
      </c>
      <c r="AC283" s="4" t="str">
        <f>IF($P283="toetsen",toetsen(F!$B283,AB283),IF($P283="toetsen alleen sgw",toetsen_alleen_SGW(F!$B283,AB283),IF($P283="toetsen alleen vw",toetsen_alleen_vw(F!$B283,AB283),"")))</f>
        <v/>
      </c>
      <c r="AD283" s="5"/>
      <c r="AE283" s="5" t="str">
        <f t="shared" si="120"/>
        <v>--</v>
      </c>
      <c r="AF283" s="5" t="str">
        <f t="shared" si="121"/>
        <v/>
      </c>
      <c r="AG283" s="5" t="str">
        <f t="shared" si="122"/>
        <v>--</v>
      </c>
      <c r="AH283" s="5" t="str">
        <f t="shared" si="123"/>
        <v/>
      </c>
      <c r="AI283" s="5" t="str">
        <f t="shared" si="124"/>
        <v>--</v>
      </c>
      <c r="AJ283" s="5" t="str">
        <f t="shared" si="125"/>
        <v/>
      </c>
      <c r="AK283" s="5" t="str">
        <f t="shared" si="126"/>
        <v>--</v>
      </c>
      <c r="AL283" s="5" t="str">
        <f t="shared" si="127"/>
        <v/>
      </c>
      <c r="AM283" s="5" t="str">
        <f t="shared" si="128"/>
        <v>--</v>
      </c>
      <c r="AN283" s="5" t="str">
        <f t="shared" si="129"/>
        <v/>
      </c>
      <c r="AO283" s="5" t="str">
        <f t="shared" si="130"/>
        <v>--</v>
      </c>
      <c r="AP283" s="5" t="str">
        <f t="shared" si="131"/>
        <v/>
      </c>
      <c r="AS283" s="5" t="str">
        <f t="shared" si="132"/>
        <v>--</v>
      </c>
      <c r="AT283" s="5" t="str">
        <f t="shared" si="133"/>
        <v/>
      </c>
      <c r="AU283" s="5" t="str">
        <f t="shared" si="134"/>
        <v/>
      </c>
      <c r="AV283" s="5" t="str">
        <f t="shared" si="135"/>
        <v>--</v>
      </c>
      <c r="AW283" s="5" t="str">
        <f t="shared" si="136"/>
        <v/>
      </c>
      <c r="AX283" s="5" t="str">
        <f t="shared" si="137"/>
        <v/>
      </c>
      <c r="AY283" s="5" t="str">
        <f t="shared" si="138"/>
        <v>--</v>
      </c>
      <c r="AZ283" s="5" t="str">
        <f t="shared" si="139"/>
        <v/>
      </c>
      <c r="BA283" s="5" t="str">
        <f t="shared" si="140"/>
        <v/>
      </c>
      <c r="BB283" s="5" t="str">
        <f t="shared" si="141"/>
        <v>--</v>
      </c>
      <c r="BC283" s="5" t="str">
        <f t="shared" si="142"/>
        <v/>
      </c>
      <c r="BD283" s="5" t="str">
        <f t="shared" si="143"/>
        <v/>
      </c>
      <c r="BE283" s="5" t="str">
        <f t="shared" si="144"/>
        <v>--</v>
      </c>
      <c r="BF283" s="5" t="str">
        <f t="shared" si="145"/>
        <v/>
      </c>
      <c r="BG283" s="5" t="str">
        <f t="shared" si="146"/>
        <v/>
      </c>
      <c r="BH283" s="5" t="str">
        <f t="shared" si="147"/>
        <v>--</v>
      </c>
      <c r="BI283" s="5" t="str">
        <f t="shared" si="148"/>
        <v/>
      </c>
      <c r="BJ283" s="5" t="str">
        <f t="shared" si="149"/>
        <v/>
      </c>
    </row>
    <row r="284" spans="1:62" x14ac:dyDescent="0.2">
      <c r="A284" s="4" t="str">
        <f>F!A284</f>
        <v>2-Chloornaftaleen</v>
      </c>
      <c r="B284" s="5" t="str">
        <f>IF(ISNUMBER(F!E284)=FALSE,"--",IF(F!E284=0,"--",F!E284))</f>
        <v>--</v>
      </c>
      <c r="C284" s="5" t="str">
        <f>IF(B284="--","",F!F284)</f>
        <v/>
      </c>
      <c r="D284" s="5" t="str">
        <f>IF(ISNUMBER(F!G284)=FALSE,"--",IF(F!G284=0,"--",F!G284))</f>
        <v>--</v>
      </c>
      <c r="E284" s="5" t="str">
        <f>IF(D284="--","",F!H284)</f>
        <v/>
      </c>
      <c r="F284" s="5" t="str">
        <f>IF(ISNUMBER(F!I284)=FALSE,"--",IF(F!I284=0,"--",F!I284))</f>
        <v>--</v>
      </c>
      <c r="G284" s="5" t="str">
        <f>IF(F284="--","",F!J284)</f>
        <v/>
      </c>
      <c r="H284" s="5" t="str">
        <f>IF(ISNUMBER(F!K284)=FALSE,"--",IF(F!K284=0,"--",F!K284))</f>
        <v>--</v>
      </c>
      <c r="I284" s="5" t="str">
        <f>IF(H284="--","",F!L284)</f>
        <v/>
      </c>
      <c r="J284" s="5" t="str">
        <f>IF(ISNUMBER(F!M284)=FALSE,"--",IF(F!M284=0,"--",F!M284))</f>
        <v>--</v>
      </c>
      <c r="K284" s="5" t="str">
        <f>IF(J284="--","",F!N284)</f>
        <v/>
      </c>
      <c r="L284" s="5" t="str">
        <f>IF(ISNUMBER(F!O284)=FALSE,"--",IF(F!O284=0,"--",F!O284))</f>
        <v>--</v>
      </c>
      <c r="M284" s="5" t="str">
        <f>IF(L284="--","",F!P284)</f>
        <v/>
      </c>
      <c r="P284" s="4" t="str">
        <f>IFERROR(IF(AND(VLOOKUP(F!B284,E!$B$1:$AK$300,17,FALSE)&lt;&gt;1000000000,VLOOKUP(F!B284,E!$B$1:$AK$300,18,FALSE)&lt;&gt;1000000000),"toetsen",IF(AND(VLOOKUP(F!B284,E!$B$1:$AK$300,17,FALSE)=1000000000,VLOOKUP(F!B284,E!$B$1:$AK$300,18,FALSE)&lt;&gt;1000000000),"toetsen alleen sgw",IF(AND(VLOOKUP(F!B284,E!$B$1:$AK$300,17,FALSE)&lt;&gt;1000000000,VLOOKUP(F!B284,E!$B$1:$AK$300,18,FALSE)=1000000000),"toetsen alleen vw","niet toetsen"))),"")</f>
        <v/>
      </c>
      <c r="R284" s="4" t="str">
        <f>F!BJ284</f>
        <v/>
      </c>
      <c r="S284" s="4" t="str">
        <f>IF($P284="toetsen",toetsen(F!$B284,R284),IF($P284="toetsen alleen sgw",toetsen_alleen_SGW(F!$B284,R284),IF($P284="toetsen alleen vw",toetsen_alleen_vw(F!$B284,R284),"")))</f>
        <v/>
      </c>
      <c r="T284" s="4" t="str">
        <f>F!BM284</f>
        <v/>
      </c>
      <c r="U284" s="4" t="str">
        <f>IF($P284="toetsen",toetsen(F!$B284,T284),IF($P284="toetsen alleen sgw",toetsen_alleen_SGW(F!$B284,T284),IF($P284="toetsen alleen vw",toetsen_alleen_vw(F!$B284,T284),"")))</f>
        <v/>
      </c>
      <c r="V284" s="4" t="str">
        <f>F!BP284</f>
        <v/>
      </c>
      <c r="W284" s="4" t="str">
        <f>IF($P284="toetsen",toetsen(F!$B284,V284),IF($P284="toetsen alleen sgw",toetsen_alleen_SGW(F!$B284,V284),IF($P284="toetsen alleen vw",toetsen_alleen_vw(F!$B284,V284),"")))</f>
        <v/>
      </c>
      <c r="X284" s="4" t="str">
        <f>F!BS284</f>
        <v/>
      </c>
      <c r="Y284" s="4" t="str">
        <f>IF($P284="toetsen",toetsen(F!$B284,X284),IF($P284="toetsen alleen sgw",toetsen_alleen_SGW(F!$B284,X284),IF($P284="toetsen alleen vw",toetsen_alleen_vw(F!$B284,X284),"")))</f>
        <v/>
      </c>
      <c r="Z284" s="4" t="str">
        <f>F!BV284</f>
        <v/>
      </c>
      <c r="AA284" s="4" t="str">
        <f>IF($P284="toetsen",toetsen(F!$B284,Z284),IF($P284="toetsen alleen sgw",toetsen_alleen_SGW(F!$B284,Z284),IF($P284="toetsen alleen vw",toetsen_alleen_vw(F!$B284,Z284),"")))</f>
        <v/>
      </c>
      <c r="AB284" s="4" t="str">
        <f>F!BY284</f>
        <v/>
      </c>
      <c r="AC284" s="4" t="str">
        <f>IF($P284="toetsen",toetsen(F!$B284,AB284),IF($P284="toetsen alleen sgw",toetsen_alleen_SGW(F!$B284,AB284),IF($P284="toetsen alleen vw",toetsen_alleen_vw(F!$B284,AB284),"")))</f>
        <v/>
      </c>
      <c r="AD284" s="5"/>
      <c r="AE284" s="5" t="str">
        <f t="shared" si="120"/>
        <v>--</v>
      </c>
      <c r="AF284" s="5" t="str">
        <f t="shared" si="121"/>
        <v/>
      </c>
      <c r="AG284" s="5" t="str">
        <f t="shared" si="122"/>
        <v>--</v>
      </c>
      <c r="AH284" s="5" t="str">
        <f t="shared" si="123"/>
        <v/>
      </c>
      <c r="AI284" s="5" t="str">
        <f t="shared" si="124"/>
        <v>--</v>
      </c>
      <c r="AJ284" s="5" t="str">
        <f t="shared" si="125"/>
        <v/>
      </c>
      <c r="AK284" s="5" t="str">
        <f t="shared" si="126"/>
        <v>--</v>
      </c>
      <c r="AL284" s="5" t="str">
        <f t="shared" si="127"/>
        <v/>
      </c>
      <c r="AM284" s="5" t="str">
        <f t="shared" si="128"/>
        <v>--</v>
      </c>
      <c r="AN284" s="5" t="str">
        <f t="shared" si="129"/>
        <v/>
      </c>
      <c r="AO284" s="5" t="str">
        <f t="shared" si="130"/>
        <v>--</v>
      </c>
      <c r="AP284" s="5" t="str">
        <f t="shared" si="131"/>
        <v/>
      </c>
      <c r="AS284" s="5" t="str">
        <f t="shared" si="132"/>
        <v>--</v>
      </c>
      <c r="AT284" s="5" t="str">
        <f t="shared" si="133"/>
        <v/>
      </c>
      <c r="AU284" s="5" t="str">
        <f t="shared" si="134"/>
        <v/>
      </c>
      <c r="AV284" s="5" t="str">
        <f t="shared" si="135"/>
        <v>--</v>
      </c>
      <c r="AW284" s="5" t="str">
        <f t="shared" si="136"/>
        <v/>
      </c>
      <c r="AX284" s="5" t="str">
        <f t="shared" si="137"/>
        <v/>
      </c>
      <c r="AY284" s="5" t="str">
        <f t="shared" si="138"/>
        <v>--</v>
      </c>
      <c r="AZ284" s="5" t="str">
        <f t="shared" si="139"/>
        <v/>
      </c>
      <c r="BA284" s="5" t="str">
        <f t="shared" si="140"/>
        <v/>
      </c>
      <c r="BB284" s="5" t="str">
        <f t="shared" si="141"/>
        <v>--</v>
      </c>
      <c r="BC284" s="5" t="str">
        <f t="shared" si="142"/>
        <v/>
      </c>
      <c r="BD284" s="5" t="str">
        <f t="shared" si="143"/>
        <v/>
      </c>
      <c r="BE284" s="5" t="str">
        <f t="shared" si="144"/>
        <v>--</v>
      </c>
      <c r="BF284" s="5" t="str">
        <f t="shared" si="145"/>
        <v/>
      </c>
      <c r="BG284" s="5" t="str">
        <f t="shared" si="146"/>
        <v/>
      </c>
      <c r="BH284" s="5" t="str">
        <f t="shared" si="147"/>
        <v>--</v>
      </c>
      <c r="BI284" s="5" t="str">
        <f t="shared" si="148"/>
        <v/>
      </c>
      <c r="BJ284" s="5" t="str">
        <f t="shared" si="149"/>
        <v/>
      </c>
    </row>
    <row r="285" spans="1:62" x14ac:dyDescent="0.2">
      <c r="A285" s="4" t="str">
        <f>F!A285</f>
        <v>2-Methylnaftaleen</v>
      </c>
      <c r="B285" s="5" t="str">
        <f>IF(ISNUMBER(F!E285)=FALSE,"--",IF(F!E285=0,"--",F!E285))</f>
        <v>--</v>
      </c>
      <c r="C285" s="5" t="str">
        <f>IF(B285="--","",F!F285)</f>
        <v/>
      </c>
      <c r="D285" s="5" t="str">
        <f>IF(ISNUMBER(F!G285)=FALSE,"--",IF(F!G285=0,"--",F!G285))</f>
        <v>--</v>
      </c>
      <c r="E285" s="5" t="str">
        <f>IF(D285="--","",F!H285)</f>
        <v/>
      </c>
      <c r="F285" s="5" t="str">
        <f>IF(ISNUMBER(F!I285)=FALSE,"--",IF(F!I285=0,"--",F!I285))</f>
        <v>--</v>
      </c>
      <c r="G285" s="5" t="str">
        <f>IF(F285="--","",F!J285)</f>
        <v/>
      </c>
      <c r="H285" s="5" t="str">
        <f>IF(ISNUMBER(F!K285)=FALSE,"--",IF(F!K285=0,"--",F!K285))</f>
        <v>--</v>
      </c>
      <c r="I285" s="5" t="str">
        <f>IF(H285="--","",F!L285)</f>
        <v/>
      </c>
      <c r="J285" s="5" t="str">
        <f>IF(ISNUMBER(F!M285)=FALSE,"--",IF(F!M285=0,"--",F!M285))</f>
        <v>--</v>
      </c>
      <c r="K285" s="5" t="str">
        <f>IF(J285="--","",F!N285)</f>
        <v/>
      </c>
      <c r="L285" s="5" t="str">
        <f>IF(ISNUMBER(F!O285)=FALSE,"--",IF(F!O285=0,"--",F!O285))</f>
        <v>--</v>
      </c>
      <c r="M285" s="5" t="str">
        <f>IF(L285="--","",F!P285)</f>
        <v/>
      </c>
      <c r="P285" s="4" t="str">
        <f>IFERROR(IF(AND(VLOOKUP(F!B285,E!$B$1:$AK$300,17,FALSE)&lt;&gt;1000000000,VLOOKUP(F!B285,E!$B$1:$AK$300,18,FALSE)&lt;&gt;1000000000),"toetsen",IF(AND(VLOOKUP(F!B285,E!$B$1:$AK$300,17,FALSE)=1000000000,VLOOKUP(F!B285,E!$B$1:$AK$300,18,FALSE)&lt;&gt;1000000000),"toetsen alleen sgw",IF(AND(VLOOKUP(F!B285,E!$B$1:$AK$300,17,FALSE)&lt;&gt;1000000000,VLOOKUP(F!B285,E!$B$1:$AK$300,18,FALSE)=1000000000),"toetsen alleen vw","niet toetsen"))),"")</f>
        <v/>
      </c>
      <c r="R285" s="4" t="str">
        <f>F!BJ285</f>
        <v/>
      </c>
      <c r="S285" s="4" t="str">
        <f>IF($P285="toetsen",toetsen(F!$B285,R285),IF($P285="toetsen alleen sgw",toetsen_alleen_SGW(F!$B285,R285),IF($P285="toetsen alleen vw",toetsen_alleen_vw(F!$B285,R285),"")))</f>
        <v/>
      </c>
      <c r="T285" s="4" t="str">
        <f>F!BM285</f>
        <v/>
      </c>
      <c r="U285" s="4" t="str">
        <f>IF($P285="toetsen",toetsen(F!$B285,T285),IF($P285="toetsen alleen sgw",toetsen_alleen_SGW(F!$B285,T285),IF($P285="toetsen alleen vw",toetsen_alleen_vw(F!$B285,T285),"")))</f>
        <v/>
      </c>
      <c r="V285" s="4" t="str">
        <f>F!BP285</f>
        <v/>
      </c>
      <c r="W285" s="4" t="str">
        <f>IF($P285="toetsen",toetsen(F!$B285,V285),IF($P285="toetsen alleen sgw",toetsen_alleen_SGW(F!$B285,V285),IF($P285="toetsen alleen vw",toetsen_alleen_vw(F!$B285,V285),"")))</f>
        <v/>
      </c>
      <c r="X285" s="4" t="str">
        <f>F!BS285</f>
        <v/>
      </c>
      <c r="Y285" s="4" t="str">
        <f>IF($P285="toetsen",toetsen(F!$B285,X285),IF($P285="toetsen alleen sgw",toetsen_alleen_SGW(F!$B285,X285),IF($P285="toetsen alleen vw",toetsen_alleen_vw(F!$B285,X285),"")))</f>
        <v/>
      </c>
      <c r="Z285" s="4" t="str">
        <f>F!BV285</f>
        <v/>
      </c>
      <c r="AA285" s="4" t="str">
        <f>IF($P285="toetsen",toetsen(F!$B285,Z285),IF($P285="toetsen alleen sgw",toetsen_alleen_SGW(F!$B285,Z285),IF($P285="toetsen alleen vw",toetsen_alleen_vw(F!$B285,Z285),"")))</f>
        <v/>
      </c>
      <c r="AB285" s="4" t="str">
        <f>F!BY285</f>
        <v/>
      </c>
      <c r="AC285" s="4" t="str">
        <f>IF($P285="toetsen",toetsen(F!$B285,AB285),IF($P285="toetsen alleen sgw",toetsen_alleen_SGW(F!$B285,AB285),IF($P285="toetsen alleen vw",toetsen_alleen_vw(F!$B285,AB285),"")))</f>
        <v/>
      </c>
      <c r="AD285" s="5"/>
      <c r="AE285" s="5" t="str">
        <f t="shared" si="120"/>
        <v>--</v>
      </c>
      <c r="AF285" s="5" t="str">
        <f t="shared" si="121"/>
        <v/>
      </c>
      <c r="AG285" s="5" t="str">
        <f t="shared" si="122"/>
        <v>--</v>
      </c>
      <c r="AH285" s="5" t="str">
        <f t="shared" si="123"/>
        <v/>
      </c>
      <c r="AI285" s="5" t="str">
        <f t="shared" si="124"/>
        <v>--</v>
      </c>
      <c r="AJ285" s="5" t="str">
        <f t="shared" si="125"/>
        <v/>
      </c>
      <c r="AK285" s="5" t="str">
        <f t="shared" si="126"/>
        <v>--</v>
      </c>
      <c r="AL285" s="5" t="str">
        <f t="shared" si="127"/>
        <v/>
      </c>
      <c r="AM285" s="5" t="str">
        <f t="shared" si="128"/>
        <v>--</v>
      </c>
      <c r="AN285" s="5" t="str">
        <f t="shared" si="129"/>
        <v/>
      </c>
      <c r="AO285" s="5" t="str">
        <f t="shared" si="130"/>
        <v>--</v>
      </c>
      <c r="AP285" s="5" t="str">
        <f t="shared" si="131"/>
        <v/>
      </c>
      <c r="AS285" s="5" t="str">
        <f t="shared" si="132"/>
        <v>--</v>
      </c>
      <c r="AT285" s="5" t="str">
        <f t="shared" si="133"/>
        <v/>
      </c>
      <c r="AU285" s="5" t="str">
        <f t="shared" si="134"/>
        <v/>
      </c>
      <c r="AV285" s="5" t="str">
        <f t="shared" si="135"/>
        <v>--</v>
      </c>
      <c r="AW285" s="5" t="str">
        <f t="shared" si="136"/>
        <v/>
      </c>
      <c r="AX285" s="5" t="str">
        <f t="shared" si="137"/>
        <v/>
      </c>
      <c r="AY285" s="5" t="str">
        <f t="shared" si="138"/>
        <v>--</v>
      </c>
      <c r="AZ285" s="5" t="str">
        <f t="shared" si="139"/>
        <v/>
      </c>
      <c r="BA285" s="5" t="str">
        <f t="shared" si="140"/>
        <v/>
      </c>
      <c r="BB285" s="5" t="str">
        <f t="shared" si="141"/>
        <v>--</v>
      </c>
      <c r="BC285" s="5" t="str">
        <f t="shared" si="142"/>
        <v/>
      </c>
      <c r="BD285" s="5" t="str">
        <f t="shared" si="143"/>
        <v/>
      </c>
      <c r="BE285" s="5" t="str">
        <f t="shared" si="144"/>
        <v>--</v>
      </c>
      <c r="BF285" s="5" t="str">
        <f t="shared" si="145"/>
        <v/>
      </c>
      <c r="BG285" s="5" t="str">
        <f t="shared" si="146"/>
        <v/>
      </c>
      <c r="BH285" s="5" t="str">
        <f t="shared" si="147"/>
        <v>--</v>
      </c>
      <c r="BI285" s="5" t="str">
        <f t="shared" si="148"/>
        <v/>
      </c>
      <c r="BJ285" s="5" t="str">
        <f t="shared" si="149"/>
        <v/>
      </c>
    </row>
    <row r="286" spans="1:62" x14ac:dyDescent="0.2">
      <c r="A286" s="4" t="str">
        <f>F!A286</f>
        <v>4-Broomfenylfenylether</v>
      </c>
      <c r="B286" s="5" t="str">
        <f>IF(ISNUMBER(F!E286)=FALSE,"--",IF(F!E286=0,"--",F!E286))</f>
        <v>--</v>
      </c>
      <c r="C286" s="5" t="str">
        <f>IF(B286="--","",F!F286)</f>
        <v/>
      </c>
      <c r="D286" s="5" t="str">
        <f>IF(ISNUMBER(F!G286)=FALSE,"--",IF(F!G286=0,"--",F!G286))</f>
        <v>--</v>
      </c>
      <c r="E286" s="5" t="str">
        <f>IF(D286="--","",F!H286)</f>
        <v/>
      </c>
      <c r="F286" s="5" t="str">
        <f>IF(ISNUMBER(F!I286)=FALSE,"--",IF(F!I286=0,"--",F!I286))</f>
        <v>--</v>
      </c>
      <c r="G286" s="5" t="str">
        <f>IF(F286="--","",F!J286)</f>
        <v/>
      </c>
      <c r="H286" s="5" t="str">
        <f>IF(ISNUMBER(F!K286)=FALSE,"--",IF(F!K286=0,"--",F!K286))</f>
        <v>--</v>
      </c>
      <c r="I286" s="5" t="str">
        <f>IF(H286="--","",F!L286)</f>
        <v/>
      </c>
      <c r="J286" s="5" t="str">
        <f>IF(ISNUMBER(F!M286)=FALSE,"--",IF(F!M286=0,"--",F!M286))</f>
        <v>--</v>
      </c>
      <c r="K286" s="5" t="str">
        <f>IF(J286="--","",F!N286)</f>
        <v/>
      </c>
      <c r="L286" s="5" t="str">
        <f>IF(ISNUMBER(F!O286)=FALSE,"--",IF(F!O286=0,"--",F!O286))</f>
        <v>--</v>
      </c>
      <c r="M286" s="5" t="str">
        <f>IF(L286="--","",F!P286)</f>
        <v/>
      </c>
      <c r="P286" s="4" t="str">
        <f>IFERROR(IF(AND(VLOOKUP(F!B286,E!$B$1:$AK$300,17,FALSE)&lt;&gt;1000000000,VLOOKUP(F!B286,E!$B$1:$AK$300,18,FALSE)&lt;&gt;1000000000),"toetsen",IF(AND(VLOOKUP(F!B286,E!$B$1:$AK$300,17,FALSE)=1000000000,VLOOKUP(F!B286,E!$B$1:$AK$300,18,FALSE)&lt;&gt;1000000000),"toetsen alleen sgw",IF(AND(VLOOKUP(F!B286,E!$B$1:$AK$300,17,FALSE)&lt;&gt;1000000000,VLOOKUP(F!B286,E!$B$1:$AK$300,18,FALSE)=1000000000),"toetsen alleen vw","niet toetsen"))),"")</f>
        <v/>
      </c>
      <c r="R286" s="4" t="str">
        <f>F!BJ286</f>
        <v/>
      </c>
      <c r="S286" s="4" t="str">
        <f>IF($P286="toetsen",toetsen(F!$B286,R286),IF($P286="toetsen alleen sgw",toetsen_alleen_SGW(F!$B286,R286),IF($P286="toetsen alleen vw",toetsen_alleen_vw(F!$B286,R286),"")))</f>
        <v/>
      </c>
      <c r="T286" s="4" t="str">
        <f>F!BM286</f>
        <v/>
      </c>
      <c r="U286" s="4" t="str">
        <f>IF($P286="toetsen",toetsen(F!$B286,T286),IF($P286="toetsen alleen sgw",toetsen_alleen_SGW(F!$B286,T286),IF($P286="toetsen alleen vw",toetsen_alleen_vw(F!$B286,T286),"")))</f>
        <v/>
      </c>
      <c r="V286" s="4" t="str">
        <f>F!BP286</f>
        <v/>
      </c>
      <c r="W286" s="4" t="str">
        <f>IF($P286="toetsen",toetsen(F!$B286,V286),IF($P286="toetsen alleen sgw",toetsen_alleen_SGW(F!$B286,V286),IF($P286="toetsen alleen vw",toetsen_alleen_vw(F!$B286,V286),"")))</f>
        <v/>
      </c>
      <c r="X286" s="4" t="str">
        <f>F!BS286</f>
        <v/>
      </c>
      <c r="Y286" s="4" t="str">
        <f>IF($P286="toetsen",toetsen(F!$B286,X286),IF($P286="toetsen alleen sgw",toetsen_alleen_SGW(F!$B286,X286),IF($P286="toetsen alleen vw",toetsen_alleen_vw(F!$B286,X286),"")))</f>
        <v/>
      </c>
      <c r="Z286" s="4" t="str">
        <f>F!BV286</f>
        <v/>
      </c>
      <c r="AA286" s="4" t="str">
        <f>IF($P286="toetsen",toetsen(F!$B286,Z286),IF($P286="toetsen alleen sgw",toetsen_alleen_SGW(F!$B286,Z286),IF($P286="toetsen alleen vw",toetsen_alleen_vw(F!$B286,Z286),"")))</f>
        <v/>
      </c>
      <c r="AB286" s="4" t="str">
        <f>F!BY286</f>
        <v/>
      </c>
      <c r="AC286" s="4" t="str">
        <f>IF($P286="toetsen",toetsen(F!$B286,AB286),IF($P286="toetsen alleen sgw",toetsen_alleen_SGW(F!$B286,AB286),IF($P286="toetsen alleen vw",toetsen_alleen_vw(F!$B286,AB286),"")))</f>
        <v/>
      </c>
      <c r="AD286" s="5"/>
      <c r="AE286" s="5" t="str">
        <f t="shared" si="120"/>
        <v>--</v>
      </c>
      <c r="AF286" s="5" t="str">
        <f t="shared" si="121"/>
        <v/>
      </c>
      <c r="AG286" s="5" t="str">
        <f t="shared" si="122"/>
        <v>--</v>
      </c>
      <c r="AH286" s="5" t="str">
        <f t="shared" si="123"/>
        <v/>
      </c>
      <c r="AI286" s="5" t="str">
        <f t="shared" si="124"/>
        <v>--</v>
      </c>
      <c r="AJ286" s="5" t="str">
        <f t="shared" si="125"/>
        <v/>
      </c>
      <c r="AK286" s="5" t="str">
        <f t="shared" si="126"/>
        <v>--</v>
      </c>
      <c r="AL286" s="5" t="str">
        <f t="shared" si="127"/>
        <v/>
      </c>
      <c r="AM286" s="5" t="str">
        <f t="shared" si="128"/>
        <v>--</v>
      </c>
      <c r="AN286" s="5" t="str">
        <f t="shared" si="129"/>
        <v/>
      </c>
      <c r="AO286" s="5" t="str">
        <f t="shared" si="130"/>
        <v>--</v>
      </c>
      <c r="AP286" s="5" t="str">
        <f t="shared" si="131"/>
        <v/>
      </c>
      <c r="AS286" s="5" t="str">
        <f t="shared" si="132"/>
        <v>--</v>
      </c>
      <c r="AT286" s="5" t="str">
        <f t="shared" si="133"/>
        <v/>
      </c>
      <c r="AU286" s="5" t="str">
        <f t="shared" si="134"/>
        <v/>
      </c>
      <c r="AV286" s="5" t="str">
        <f t="shared" si="135"/>
        <v>--</v>
      </c>
      <c r="AW286" s="5" t="str">
        <f t="shared" si="136"/>
        <v/>
      </c>
      <c r="AX286" s="5" t="str">
        <f t="shared" si="137"/>
        <v/>
      </c>
      <c r="AY286" s="5" t="str">
        <f t="shared" si="138"/>
        <v>--</v>
      </c>
      <c r="AZ286" s="5" t="str">
        <f t="shared" si="139"/>
        <v/>
      </c>
      <c r="BA286" s="5" t="str">
        <f t="shared" si="140"/>
        <v/>
      </c>
      <c r="BB286" s="5" t="str">
        <f t="shared" si="141"/>
        <v>--</v>
      </c>
      <c r="BC286" s="5" t="str">
        <f t="shared" si="142"/>
        <v/>
      </c>
      <c r="BD286" s="5" t="str">
        <f t="shared" si="143"/>
        <v/>
      </c>
      <c r="BE286" s="5" t="str">
        <f t="shared" si="144"/>
        <v>--</v>
      </c>
      <c r="BF286" s="5" t="str">
        <f t="shared" si="145"/>
        <v/>
      </c>
      <c r="BG286" s="5" t="str">
        <f t="shared" si="146"/>
        <v/>
      </c>
      <c r="BH286" s="5" t="str">
        <f t="shared" si="147"/>
        <v>--</v>
      </c>
      <c r="BI286" s="5" t="str">
        <f t="shared" si="148"/>
        <v/>
      </c>
      <c r="BJ286" s="5" t="str">
        <f t="shared" si="149"/>
        <v/>
      </c>
    </row>
    <row r="287" spans="1:62" x14ac:dyDescent="0.2">
      <c r="A287" s="4" t="str">
        <f>F!A287</f>
        <v>4-Chloorfenylfenylether</v>
      </c>
      <c r="B287" s="5" t="str">
        <f>IF(ISNUMBER(F!E287)=FALSE,"--",IF(F!E287=0,"--",F!E287))</f>
        <v>--</v>
      </c>
      <c r="C287" s="5" t="str">
        <f>IF(B287="--","",F!F287)</f>
        <v/>
      </c>
      <c r="D287" s="5" t="str">
        <f>IF(ISNUMBER(F!G287)=FALSE,"--",IF(F!G287=0,"--",F!G287))</f>
        <v>--</v>
      </c>
      <c r="E287" s="5" t="str">
        <f>IF(D287="--","",F!H287)</f>
        <v/>
      </c>
      <c r="F287" s="5" t="str">
        <f>IF(ISNUMBER(F!I287)=FALSE,"--",IF(F!I287=0,"--",F!I287))</f>
        <v>--</v>
      </c>
      <c r="G287" s="5" t="str">
        <f>IF(F287="--","",F!J287)</f>
        <v/>
      </c>
      <c r="H287" s="5" t="str">
        <f>IF(ISNUMBER(F!K287)=FALSE,"--",IF(F!K287=0,"--",F!K287))</f>
        <v>--</v>
      </c>
      <c r="I287" s="5" t="str">
        <f>IF(H287="--","",F!L287)</f>
        <v/>
      </c>
      <c r="J287" s="5" t="str">
        <f>IF(ISNUMBER(F!M287)=FALSE,"--",IF(F!M287=0,"--",F!M287))</f>
        <v>--</v>
      </c>
      <c r="K287" s="5" t="str">
        <f>IF(J287="--","",F!N287)</f>
        <v/>
      </c>
      <c r="L287" s="5" t="str">
        <f>IF(ISNUMBER(F!O287)=FALSE,"--",IF(F!O287=0,"--",F!O287))</f>
        <v>--</v>
      </c>
      <c r="M287" s="5" t="str">
        <f>IF(L287="--","",F!P287)</f>
        <v/>
      </c>
      <c r="P287" s="4" t="str">
        <f>IFERROR(IF(AND(VLOOKUP(F!B287,E!$B$1:$AK$300,17,FALSE)&lt;&gt;1000000000,VLOOKUP(F!B287,E!$B$1:$AK$300,18,FALSE)&lt;&gt;1000000000),"toetsen",IF(AND(VLOOKUP(F!B287,E!$B$1:$AK$300,17,FALSE)=1000000000,VLOOKUP(F!B287,E!$B$1:$AK$300,18,FALSE)&lt;&gt;1000000000),"toetsen alleen sgw",IF(AND(VLOOKUP(F!B287,E!$B$1:$AK$300,17,FALSE)&lt;&gt;1000000000,VLOOKUP(F!B287,E!$B$1:$AK$300,18,FALSE)=1000000000),"toetsen alleen vw","niet toetsen"))),"")</f>
        <v/>
      </c>
      <c r="R287" s="4" t="str">
        <f>F!BJ287</f>
        <v/>
      </c>
      <c r="S287" s="4" t="str">
        <f>IF($P287="toetsen",toetsen(F!$B287,R287),IF($P287="toetsen alleen sgw",toetsen_alleen_SGW(F!$B287,R287),IF($P287="toetsen alleen vw",toetsen_alleen_vw(F!$B287,R287),"")))</f>
        <v/>
      </c>
      <c r="T287" s="4" t="str">
        <f>F!BM287</f>
        <v/>
      </c>
      <c r="U287" s="4" t="str">
        <f>IF($P287="toetsen",toetsen(F!$B287,T287),IF($P287="toetsen alleen sgw",toetsen_alleen_SGW(F!$B287,T287),IF($P287="toetsen alleen vw",toetsen_alleen_vw(F!$B287,T287),"")))</f>
        <v/>
      </c>
      <c r="V287" s="4" t="str">
        <f>F!BP287</f>
        <v/>
      </c>
      <c r="W287" s="4" t="str">
        <f>IF($P287="toetsen",toetsen(F!$B287,V287),IF($P287="toetsen alleen sgw",toetsen_alleen_SGW(F!$B287,V287),IF($P287="toetsen alleen vw",toetsen_alleen_vw(F!$B287,V287),"")))</f>
        <v/>
      </c>
      <c r="X287" s="4" t="str">
        <f>F!BS287</f>
        <v/>
      </c>
      <c r="Y287" s="4" t="str">
        <f>IF($P287="toetsen",toetsen(F!$B287,X287),IF($P287="toetsen alleen sgw",toetsen_alleen_SGW(F!$B287,X287),IF($P287="toetsen alleen vw",toetsen_alleen_vw(F!$B287,X287),"")))</f>
        <v/>
      </c>
      <c r="Z287" s="4" t="str">
        <f>F!BV287</f>
        <v/>
      </c>
      <c r="AA287" s="4" t="str">
        <f>IF($P287="toetsen",toetsen(F!$B287,Z287),IF($P287="toetsen alleen sgw",toetsen_alleen_SGW(F!$B287,Z287),IF($P287="toetsen alleen vw",toetsen_alleen_vw(F!$B287,Z287),"")))</f>
        <v/>
      </c>
      <c r="AB287" s="4" t="str">
        <f>F!BY287</f>
        <v/>
      </c>
      <c r="AC287" s="4" t="str">
        <f>IF($P287="toetsen",toetsen(F!$B287,AB287),IF($P287="toetsen alleen sgw",toetsen_alleen_SGW(F!$B287,AB287),IF($P287="toetsen alleen vw",toetsen_alleen_vw(F!$B287,AB287),"")))</f>
        <v/>
      </c>
      <c r="AD287" s="5"/>
      <c r="AE287" s="5" t="str">
        <f t="shared" si="120"/>
        <v>--</v>
      </c>
      <c r="AF287" s="5" t="str">
        <f t="shared" si="121"/>
        <v/>
      </c>
      <c r="AG287" s="5" t="str">
        <f t="shared" si="122"/>
        <v>--</v>
      </c>
      <c r="AH287" s="5" t="str">
        <f t="shared" si="123"/>
        <v/>
      </c>
      <c r="AI287" s="5" t="str">
        <f t="shared" si="124"/>
        <v>--</v>
      </c>
      <c r="AJ287" s="5" t="str">
        <f t="shared" si="125"/>
        <v/>
      </c>
      <c r="AK287" s="5" t="str">
        <f t="shared" si="126"/>
        <v>--</v>
      </c>
      <c r="AL287" s="5" t="str">
        <f t="shared" si="127"/>
        <v/>
      </c>
      <c r="AM287" s="5" t="str">
        <f t="shared" si="128"/>
        <v>--</v>
      </c>
      <c r="AN287" s="5" t="str">
        <f t="shared" si="129"/>
        <v/>
      </c>
      <c r="AO287" s="5" t="str">
        <f t="shared" si="130"/>
        <v>--</v>
      </c>
      <c r="AP287" s="5" t="str">
        <f t="shared" si="131"/>
        <v/>
      </c>
      <c r="AS287" s="5" t="str">
        <f t="shared" si="132"/>
        <v>--</v>
      </c>
      <c r="AT287" s="5" t="str">
        <f t="shared" si="133"/>
        <v/>
      </c>
      <c r="AU287" s="5" t="str">
        <f t="shared" si="134"/>
        <v/>
      </c>
      <c r="AV287" s="5" t="str">
        <f t="shared" si="135"/>
        <v>--</v>
      </c>
      <c r="AW287" s="5" t="str">
        <f t="shared" si="136"/>
        <v/>
      </c>
      <c r="AX287" s="5" t="str">
        <f t="shared" si="137"/>
        <v/>
      </c>
      <c r="AY287" s="5" t="str">
        <f t="shared" si="138"/>
        <v>--</v>
      </c>
      <c r="AZ287" s="5" t="str">
        <f t="shared" si="139"/>
        <v/>
      </c>
      <c r="BA287" s="5" t="str">
        <f t="shared" si="140"/>
        <v/>
      </c>
      <c r="BB287" s="5" t="str">
        <f t="shared" si="141"/>
        <v>--</v>
      </c>
      <c r="BC287" s="5" t="str">
        <f t="shared" si="142"/>
        <v/>
      </c>
      <c r="BD287" s="5" t="str">
        <f t="shared" si="143"/>
        <v/>
      </c>
      <c r="BE287" s="5" t="str">
        <f t="shared" si="144"/>
        <v>--</v>
      </c>
      <c r="BF287" s="5" t="str">
        <f t="shared" si="145"/>
        <v/>
      </c>
      <c r="BG287" s="5" t="str">
        <f t="shared" si="146"/>
        <v/>
      </c>
      <c r="BH287" s="5" t="str">
        <f t="shared" si="147"/>
        <v>--</v>
      </c>
      <c r="BI287" s="5" t="str">
        <f t="shared" si="148"/>
        <v/>
      </c>
      <c r="BJ287" s="5" t="str">
        <f t="shared" si="149"/>
        <v/>
      </c>
    </row>
    <row r="288" spans="1:62" x14ac:dyDescent="0.2">
      <c r="A288" s="4" t="str">
        <f>F!A288</f>
        <v>Azobenzeen</v>
      </c>
      <c r="B288" s="5" t="str">
        <f>IF(ISNUMBER(F!E288)=FALSE,"--",IF(F!E288=0,"--",F!E288))</f>
        <v>--</v>
      </c>
      <c r="C288" s="5" t="str">
        <f>IF(B288="--","",F!F288)</f>
        <v/>
      </c>
      <c r="D288" s="5" t="str">
        <f>IF(ISNUMBER(F!G288)=FALSE,"--",IF(F!G288=0,"--",F!G288))</f>
        <v>--</v>
      </c>
      <c r="E288" s="5" t="str">
        <f>IF(D288="--","",F!H288)</f>
        <v/>
      </c>
      <c r="F288" s="5" t="str">
        <f>IF(ISNUMBER(F!I288)=FALSE,"--",IF(F!I288=0,"--",F!I288))</f>
        <v>--</v>
      </c>
      <c r="G288" s="5" t="str">
        <f>IF(F288="--","",F!J288)</f>
        <v/>
      </c>
      <c r="H288" s="5" t="str">
        <f>IF(ISNUMBER(F!K288)=FALSE,"--",IF(F!K288=0,"--",F!K288))</f>
        <v>--</v>
      </c>
      <c r="I288" s="5" t="str">
        <f>IF(H288="--","",F!L288)</f>
        <v/>
      </c>
      <c r="J288" s="5" t="str">
        <f>IF(ISNUMBER(F!M288)=FALSE,"--",IF(F!M288=0,"--",F!M288))</f>
        <v>--</v>
      </c>
      <c r="K288" s="5" t="str">
        <f>IF(J288="--","",F!N288)</f>
        <v/>
      </c>
      <c r="L288" s="5" t="str">
        <f>IF(ISNUMBER(F!O288)=FALSE,"--",IF(F!O288=0,"--",F!O288))</f>
        <v>--</v>
      </c>
      <c r="M288" s="5" t="str">
        <f>IF(L288="--","",F!P288)</f>
        <v/>
      </c>
      <c r="P288" s="4" t="str">
        <f>IFERROR(IF(AND(VLOOKUP(F!B288,E!$B$1:$AK$300,17,FALSE)&lt;&gt;1000000000,VLOOKUP(F!B288,E!$B$1:$AK$300,18,FALSE)&lt;&gt;1000000000),"toetsen",IF(AND(VLOOKUP(F!B288,E!$B$1:$AK$300,17,FALSE)=1000000000,VLOOKUP(F!B288,E!$B$1:$AK$300,18,FALSE)&lt;&gt;1000000000),"toetsen alleen sgw",IF(AND(VLOOKUP(F!B288,E!$B$1:$AK$300,17,FALSE)&lt;&gt;1000000000,VLOOKUP(F!B288,E!$B$1:$AK$300,18,FALSE)=1000000000),"toetsen alleen vw","niet toetsen"))),"")</f>
        <v/>
      </c>
      <c r="R288" s="4" t="str">
        <f>F!BJ288</f>
        <v/>
      </c>
      <c r="S288" s="4" t="str">
        <f>IF($P288="toetsen",toetsen(F!$B288,R288),IF($P288="toetsen alleen sgw",toetsen_alleen_SGW(F!$B288,R288),IF($P288="toetsen alleen vw",toetsen_alleen_vw(F!$B288,R288),"")))</f>
        <v/>
      </c>
      <c r="T288" s="4" t="str">
        <f>F!BM288</f>
        <v/>
      </c>
      <c r="U288" s="4" t="str">
        <f>IF($P288="toetsen",toetsen(F!$B288,T288),IF($P288="toetsen alleen sgw",toetsen_alleen_SGW(F!$B288,T288),IF($P288="toetsen alleen vw",toetsen_alleen_vw(F!$B288,T288),"")))</f>
        <v/>
      </c>
      <c r="V288" s="4" t="str">
        <f>F!BP288</f>
        <v/>
      </c>
      <c r="W288" s="4" t="str">
        <f>IF($P288="toetsen",toetsen(F!$B288,V288),IF($P288="toetsen alleen sgw",toetsen_alleen_SGW(F!$B288,V288),IF($P288="toetsen alleen vw",toetsen_alleen_vw(F!$B288,V288),"")))</f>
        <v/>
      </c>
      <c r="X288" s="4" t="str">
        <f>F!BS288</f>
        <v/>
      </c>
      <c r="Y288" s="4" t="str">
        <f>IF($P288="toetsen",toetsen(F!$B288,X288),IF($P288="toetsen alleen sgw",toetsen_alleen_SGW(F!$B288,X288),IF($P288="toetsen alleen vw",toetsen_alleen_vw(F!$B288,X288),"")))</f>
        <v/>
      </c>
      <c r="Z288" s="4" t="str">
        <f>F!BV288</f>
        <v/>
      </c>
      <c r="AA288" s="4" t="str">
        <f>IF($P288="toetsen",toetsen(F!$B288,Z288),IF($P288="toetsen alleen sgw",toetsen_alleen_SGW(F!$B288,Z288),IF($P288="toetsen alleen vw",toetsen_alleen_vw(F!$B288,Z288),"")))</f>
        <v/>
      </c>
      <c r="AB288" s="4" t="str">
        <f>F!BY288</f>
        <v/>
      </c>
      <c r="AC288" s="4" t="str">
        <f>IF($P288="toetsen",toetsen(F!$B288,AB288),IF($P288="toetsen alleen sgw",toetsen_alleen_SGW(F!$B288,AB288),IF($P288="toetsen alleen vw",toetsen_alleen_vw(F!$B288,AB288),"")))</f>
        <v/>
      </c>
      <c r="AD288" s="5"/>
      <c r="AE288" s="5" t="str">
        <f t="shared" si="120"/>
        <v>--</v>
      </c>
      <c r="AF288" s="5" t="str">
        <f t="shared" si="121"/>
        <v/>
      </c>
      <c r="AG288" s="5" t="str">
        <f t="shared" si="122"/>
        <v>--</v>
      </c>
      <c r="AH288" s="5" t="str">
        <f t="shared" si="123"/>
        <v/>
      </c>
      <c r="AI288" s="5" t="str">
        <f t="shared" si="124"/>
        <v>--</v>
      </c>
      <c r="AJ288" s="5" t="str">
        <f t="shared" si="125"/>
        <v/>
      </c>
      <c r="AK288" s="5" t="str">
        <f t="shared" si="126"/>
        <v>--</v>
      </c>
      <c r="AL288" s="5" t="str">
        <f t="shared" si="127"/>
        <v/>
      </c>
      <c r="AM288" s="5" t="str">
        <f t="shared" si="128"/>
        <v>--</v>
      </c>
      <c r="AN288" s="5" t="str">
        <f t="shared" si="129"/>
        <v/>
      </c>
      <c r="AO288" s="5" t="str">
        <f t="shared" si="130"/>
        <v>--</v>
      </c>
      <c r="AP288" s="5" t="str">
        <f t="shared" si="131"/>
        <v/>
      </c>
      <c r="AS288" s="5" t="str">
        <f t="shared" si="132"/>
        <v>--</v>
      </c>
      <c r="AT288" s="5" t="str">
        <f t="shared" si="133"/>
        <v/>
      </c>
      <c r="AU288" s="5" t="str">
        <f t="shared" si="134"/>
        <v/>
      </c>
      <c r="AV288" s="5" t="str">
        <f t="shared" si="135"/>
        <v>--</v>
      </c>
      <c r="AW288" s="5" t="str">
        <f t="shared" si="136"/>
        <v/>
      </c>
      <c r="AX288" s="5" t="str">
        <f t="shared" si="137"/>
        <v/>
      </c>
      <c r="AY288" s="5" t="str">
        <f t="shared" si="138"/>
        <v>--</v>
      </c>
      <c r="AZ288" s="5" t="str">
        <f t="shared" si="139"/>
        <v/>
      </c>
      <c r="BA288" s="5" t="str">
        <f t="shared" si="140"/>
        <v/>
      </c>
      <c r="BB288" s="5" t="str">
        <f t="shared" si="141"/>
        <v>--</v>
      </c>
      <c r="BC288" s="5" t="str">
        <f t="shared" si="142"/>
        <v/>
      </c>
      <c r="BD288" s="5" t="str">
        <f t="shared" si="143"/>
        <v/>
      </c>
      <c r="BE288" s="5" t="str">
        <f t="shared" si="144"/>
        <v>--</v>
      </c>
      <c r="BF288" s="5" t="str">
        <f t="shared" si="145"/>
        <v/>
      </c>
      <c r="BG288" s="5" t="str">
        <f t="shared" si="146"/>
        <v/>
      </c>
      <c r="BH288" s="5" t="str">
        <f t="shared" si="147"/>
        <v>--</v>
      </c>
      <c r="BI288" s="5" t="str">
        <f t="shared" si="148"/>
        <v/>
      </c>
      <c r="BJ288" s="5" t="str">
        <f t="shared" si="149"/>
        <v/>
      </c>
    </row>
    <row r="289" spans="1:62" x14ac:dyDescent="0.2">
      <c r="A289" s="4" t="str">
        <f>F!A289</f>
        <v>bis(2-Chloorethoxy) methaan</v>
      </c>
      <c r="B289" s="5" t="str">
        <f>IF(ISNUMBER(F!E289)=FALSE,"--",IF(F!E289=0,"--",F!E289))</f>
        <v>--</v>
      </c>
      <c r="C289" s="5" t="str">
        <f>IF(B289="--","",F!F289)</f>
        <v/>
      </c>
      <c r="D289" s="5" t="str">
        <f>IF(ISNUMBER(F!G289)=FALSE,"--",IF(F!G289=0,"--",F!G289))</f>
        <v>--</v>
      </c>
      <c r="E289" s="5" t="str">
        <f>IF(D289="--","",F!H289)</f>
        <v/>
      </c>
      <c r="F289" s="5" t="str">
        <f>IF(ISNUMBER(F!I289)=FALSE,"--",IF(F!I289=0,"--",F!I289))</f>
        <v>--</v>
      </c>
      <c r="G289" s="5" t="str">
        <f>IF(F289="--","",F!J289)</f>
        <v/>
      </c>
      <c r="H289" s="5" t="str">
        <f>IF(ISNUMBER(F!K289)=FALSE,"--",IF(F!K289=0,"--",F!K289))</f>
        <v>--</v>
      </c>
      <c r="I289" s="5" t="str">
        <f>IF(H289="--","",F!L289)</f>
        <v/>
      </c>
      <c r="J289" s="5" t="str">
        <f>IF(ISNUMBER(F!M289)=FALSE,"--",IF(F!M289=0,"--",F!M289))</f>
        <v>--</v>
      </c>
      <c r="K289" s="5" t="str">
        <f>IF(J289="--","",F!N289)</f>
        <v/>
      </c>
      <c r="L289" s="5" t="str">
        <f>IF(ISNUMBER(F!O289)=FALSE,"--",IF(F!O289=0,"--",F!O289))</f>
        <v>--</v>
      </c>
      <c r="M289" s="5" t="str">
        <f>IF(L289="--","",F!P289)</f>
        <v/>
      </c>
      <c r="P289" s="4" t="str">
        <f>IFERROR(IF(AND(VLOOKUP(F!B289,E!$B$1:$AK$300,17,FALSE)&lt;&gt;1000000000,VLOOKUP(F!B289,E!$B$1:$AK$300,18,FALSE)&lt;&gt;1000000000),"toetsen",IF(AND(VLOOKUP(F!B289,E!$B$1:$AK$300,17,FALSE)=1000000000,VLOOKUP(F!B289,E!$B$1:$AK$300,18,FALSE)&lt;&gt;1000000000),"toetsen alleen sgw",IF(AND(VLOOKUP(F!B289,E!$B$1:$AK$300,17,FALSE)&lt;&gt;1000000000,VLOOKUP(F!B289,E!$B$1:$AK$300,18,FALSE)=1000000000),"toetsen alleen vw","niet toetsen"))),"")</f>
        <v/>
      </c>
      <c r="R289" s="4" t="str">
        <f>F!BJ289</f>
        <v/>
      </c>
      <c r="S289" s="4" t="str">
        <f>IF($P289="toetsen",toetsen(F!$B289,R289),IF($P289="toetsen alleen sgw",toetsen_alleen_SGW(F!$B289,R289),IF($P289="toetsen alleen vw",toetsen_alleen_vw(F!$B289,R289),"")))</f>
        <v/>
      </c>
      <c r="T289" s="4" t="str">
        <f>F!BM289</f>
        <v/>
      </c>
      <c r="U289" s="4" t="str">
        <f>IF($P289="toetsen",toetsen(F!$B289,T289),IF($P289="toetsen alleen sgw",toetsen_alleen_SGW(F!$B289,T289),IF($P289="toetsen alleen vw",toetsen_alleen_vw(F!$B289,T289),"")))</f>
        <v/>
      </c>
      <c r="V289" s="4" t="str">
        <f>F!BP289</f>
        <v/>
      </c>
      <c r="W289" s="4" t="str">
        <f>IF($P289="toetsen",toetsen(F!$B289,V289),IF($P289="toetsen alleen sgw",toetsen_alleen_SGW(F!$B289,V289),IF($P289="toetsen alleen vw",toetsen_alleen_vw(F!$B289,V289),"")))</f>
        <v/>
      </c>
      <c r="X289" s="4" t="str">
        <f>F!BS289</f>
        <v/>
      </c>
      <c r="Y289" s="4" t="str">
        <f>IF($P289="toetsen",toetsen(F!$B289,X289),IF($P289="toetsen alleen sgw",toetsen_alleen_SGW(F!$B289,X289),IF($P289="toetsen alleen vw",toetsen_alleen_vw(F!$B289,X289),"")))</f>
        <v/>
      </c>
      <c r="Z289" s="4" t="str">
        <f>F!BV289</f>
        <v/>
      </c>
      <c r="AA289" s="4" t="str">
        <f>IF($P289="toetsen",toetsen(F!$B289,Z289),IF($P289="toetsen alleen sgw",toetsen_alleen_SGW(F!$B289,Z289),IF($P289="toetsen alleen vw",toetsen_alleen_vw(F!$B289,Z289),"")))</f>
        <v/>
      </c>
      <c r="AB289" s="4" t="str">
        <f>F!BY289</f>
        <v/>
      </c>
      <c r="AC289" s="4" t="str">
        <f>IF($P289="toetsen",toetsen(F!$B289,AB289),IF($P289="toetsen alleen sgw",toetsen_alleen_SGW(F!$B289,AB289),IF($P289="toetsen alleen vw",toetsen_alleen_vw(F!$B289,AB289),"")))</f>
        <v/>
      </c>
      <c r="AD289" s="5"/>
      <c r="AE289" s="5" t="str">
        <f t="shared" si="120"/>
        <v>--</v>
      </c>
      <c r="AF289" s="5" t="str">
        <f t="shared" si="121"/>
        <v/>
      </c>
      <c r="AG289" s="5" t="str">
        <f t="shared" si="122"/>
        <v>--</v>
      </c>
      <c r="AH289" s="5" t="str">
        <f t="shared" si="123"/>
        <v/>
      </c>
      <c r="AI289" s="5" t="str">
        <f t="shared" si="124"/>
        <v>--</v>
      </c>
      <c r="AJ289" s="5" t="str">
        <f t="shared" si="125"/>
        <v/>
      </c>
      <c r="AK289" s="5" t="str">
        <f t="shared" si="126"/>
        <v>--</v>
      </c>
      <c r="AL289" s="5" t="str">
        <f t="shared" si="127"/>
        <v/>
      </c>
      <c r="AM289" s="5" t="str">
        <f t="shared" si="128"/>
        <v>--</v>
      </c>
      <c r="AN289" s="5" t="str">
        <f t="shared" si="129"/>
        <v/>
      </c>
      <c r="AO289" s="5" t="str">
        <f t="shared" si="130"/>
        <v>--</v>
      </c>
      <c r="AP289" s="5" t="str">
        <f t="shared" si="131"/>
        <v/>
      </c>
      <c r="AS289" s="5" t="str">
        <f t="shared" si="132"/>
        <v>--</v>
      </c>
      <c r="AT289" s="5" t="str">
        <f t="shared" si="133"/>
        <v/>
      </c>
      <c r="AU289" s="5" t="str">
        <f t="shared" si="134"/>
        <v/>
      </c>
      <c r="AV289" s="5" t="str">
        <f t="shared" si="135"/>
        <v>--</v>
      </c>
      <c r="AW289" s="5" t="str">
        <f t="shared" si="136"/>
        <v/>
      </c>
      <c r="AX289" s="5" t="str">
        <f t="shared" si="137"/>
        <v/>
      </c>
      <c r="AY289" s="5" t="str">
        <f t="shared" si="138"/>
        <v>--</v>
      </c>
      <c r="AZ289" s="5" t="str">
        <f t="shared" si="139"/>
        <v/>
      </c>
      <c r="BA289" s="5" t="str">
        <f t="shared" si="140"/>
        <v/>
      </c>
      <c r="BB289" s="5" t="str">
        <f t="shared" si="141"/>
        <v>--</v>
      </c>
      <c r="BC289" s="5" t="str">
        <f t="shared" si="142"/>
        <v/>
      </c>
      <c r="BD289" s="5" t="str">
        <f t="shared" si="143"/>
        <v/>
      </c>
      <c r="BE289" s="5" t="str">
        <f t="shared" si="144"/>
        <v>--</v>
      </c>
      <c r="BF289" s="5" t="str">
        <f t="shared" si="145"/>
        <v/>
      </c>
      <c r="BG289" s="5" t="str">
        <f t="shared" si="146"/>
        <v/>
      </c>
      <c r="BH289" s="5" t="str">
        <f t="shared" si="147"/>
        <v>--</v>
      </c>
      <c r="BI289" s="5" t="str">
        <f t="shared" si="148"/>
        <v/>
      </c>
      <c r="BJ289" s="5" t="str">
        <f t="shared" si="149"/>
        <v/>
      </c>
    </row>
    <row r="290" spans="1:62" x14ac:dyDescent="0.2">
      <c r="A290" s="4" t="str">
        <f>F!A290</f>
        <v>bis(2-Chloorethyl)ether</v>
      </c>
      <c r="B290" s="5" t="str">
        <f>IF(ISNUMBER(F!E290)=FALSE,"--",IF(F!E290=0,"--",F!E290))</f>
        <v>--</v>
      </c>
      <c r="C290" s="5" t="str">
        <f>IF(B290="--","",F!F290)</f>
        <v/>
      </c>
      <c r="D290" s="5" t="str">
        <f>IF(ISNUMBER(F!G290)=FALSE,"--",IF(F!G290=0,"--",F!G290))</f>
        <v>--</v>
      </c>
      <c r="E290" s="5" t="str">
        <f>IF(D290="--","",F!H290)</f>
        <v/>
      </c>
      <c r="F290" s="5" t="str">
        <f>IF(ISNUMBER(F!I290)=FALSE,"--",IF(F!I290=0,"--",F!I290))</f>
        <v>--</v>
      </c>
      <c r="G290" s="5" t="str">
        <f>IF(F290="--","",F!J290)</f>
        <v/>
      </c>
      <c r="H290" s="5" t="str">
        <f>IF(ISNUMBER(F!K290)=FALSE,"--",IF(F!K290=0,"--",F!K290))</f>
        <v>--</v>
      </c>
      <c r="I290" s="5" t="str">
        <f>IF(H290="--","",F!L290)</f>
        <v/>
      </c>
      <c r="J290" s="5" t="str">
        <f>IF(ISNUMBER(F!M290)=FALSE,"--",IF(F!M290=0,"--",F!M290))</f>
        <v>--</v>
      </c>
      <c r="K290" s="5" t="str">
        <f>IF(J290="--","",F!N290)</f>
        <v/>
      </c>
      <c r="L290" s="5" t="str">
        <f>IF(ISNUMBER(F!O290)=FALSE,"--",IF(F!O290=0,"--",F!O290))</f>
        <v>--</v>
      </c>
      <c r="M290" s="5" t="str">
        <f>IF(L290="--","",F!P290)</f>
        <v/>
      </c>
      <c r="P290" s="4" t="str">
        <f>IFERROR(IF(AND(VLOOKUP(F!B290,E!$B$1:$AK$300,17,FALSE)&lt;&gt;1000000000,VLOOKUP(F!B290,E!$B$1:$AK$300,18,FALSE)&lt;&gt;1000000000),"toetsen",IF(AND(VLOOKUP(F!B290,E!$B$1:$AK$300,17,FALSE)=1000000000,VLOOKUP(F!B290,E!$B$1:$AK$300,18,FALSE)&lt;&gt;1000000000),"toetsen alleen sgw",IF(AND(VLOOKUP(F!B290,E!$B$1:$AK$300,17,FALSE)&lt;&gt;1000000000,VLOOKUP(F!B290,E!$B$1:$AK$300,18,FALSE)=1000000000),"toetsen alleen vw","niet toetsen"))),"")</f>
        <v/>
      </c>
      <c r="R290" s="4" t="str">
        <f>F!BJ290</f>
        <v/>
      </c>
      <c r="S290" s="4" t="str">
        <f>IF($P290="toetsen",toetsen(F!$B290,R290),IF($P290="toetsen alleen sgw",toetsen_alleen_SGW(F!$B290,R290),IF($P290="toetsen alleen vw",toetsen_alleen_vw(F!$B290,R290),"")))</f>
        <v/>
      </c>
      <c r="T290" s="4" t="str">
        <f>F!BM290</f>
        <v/>
      </c>
      <c r="U290" s="4" t="str">
        <f>IF($P290="toetsen",toetsen(F!$B290,T290),IF($P290="toetsen alleen sgw",toetsen_alleen_SGW(F!$B290,T290),IF($P290="toetsen alleen vw",toetsen_alleen_vw(F!$B290,T290),"")))</f>
        <v/>
      </c>
      <c r="V290" s="4" t="str">
        <f>F!BP290</f>
        <v/>
      </c>
      <c r="W290" s="4" t="str">
        <f>IF($P290="toetsen",toetsen(F!$B290,V290),IF($P290="toetsen alleen sgw",toetsen_alleen_SGW(F!$B290,V290),IF($P290="toetsen alleen vw",toetsen_alleen_vw(F!$B290,V290),"")))</f>
        <v/>
      </c>
      <c r="X290" s="4" t="str">
        <f>F!BS290</f>
        <v/>
      </c>
      <c r="Y290" s="4" t="str">
        <f>IF($P290="toetsen",toetsen(F!$B290,X290),IF($P290="toetsen alleen sgw",toetsen_alleen_SGW(F!$B290,X290),IF($P290="toetsen alleen vw",toetsen_alleen_vw(F!$B290,X290),"")))</f>
        <v/>
      </c>
      <c r="Z290" s="4" t="str">
        <f>F!BV290</f>
        <v/>
      </c>
      <c r="AA290" s="4" t="str">
        <f>IF($P290="toetsen",toetsen(F!$B290,Z290),IF($P290="toetsen alleen sgw",toetsen_alleen_SGW(F!$B290,Z290),IF($P290="toetsen alleen vw",toetsen_alleen_vw(F!$B290,Z290),"")))</f>
        <v/>
      </c>
      <c r="AB290" s="4" t="str">
        <f>F!BY290</f>
        <v/>
      </c>
      <c r="AC290" s="4" t="str">
        <f>IF($P290="toetsen",toetsen(F!$B290,AB290),IF($P290="toetsen alleen sgw",toetsen_alleen_SGW(F!$B290,AB290),IF($P290="toetsen alleen vw",toetsen_alleen_vw(F!$B290,AB290),"")))</f>
        <v/>
      </c>
      <c r="AD290" s="5"/>
      <c r="AE290" s="5" t="str">
        <f t="shared" si="120"/>
        <v>--</v>
      </c>
      <c r="AF290" s="5" t="str">
        <f t="shared" si="121"/>
        <v/>
      </c>
      <c r="AG290" s="5" t="str">
        <f t="shared" si="122"/>
        <v>--</v>
      </c>
      <c r="AH290" s="5" t="str">
        <f t="shared" si="123"/>
        <v/>
      </c>
      <c r="AI290" s="5" t="str">
        <f t="shared" si="124"/>
        <v>--</v>
      </c>
      <c r="AJ290" s="5" t="str">
        <f t="shared" si="125"/>
        <v/>
      </c>
      <c r="AK290" s="5" t="str">
        <f t="shared" si="126"/>
        <v>--</v>
      </c>
      <c r="AL290" s="5" t="str">
        <f t="shared" si="127"/>
        <v/>
      </c>
      <c r="AM290" s="5" t="str">
        <f t="shared" si="128"/>
        <v>--</v>
      </c>
      <c r="AN290" s="5" t="str">
        <f t="shared" si="129"/>
        <v/>
      </c>
      <c r="AO290" s="5" t="str">
        <f t="shared" si="130"/>
        <v>--</v>
      </c>
      <c r="AP290" s="5" t="str">
        <f t="shared" si="131"/>
        <v/>
      </c>
      <c r="AS290" s="5" t="str">
        <f t="shared" si="132"/>
        <v>--</v>
      </c>
      <c r="AT290" s="5" t="str">
        <f t="shared" si="133"/>
        <v/>
      </c>
      <c r="AU290" s="5" t="str">
        <f t="shared" si="134"/>
        <v/>
      </c>
      <c r="AV290" s="5" t="str">
        <f t="shared" si="135"/>
        <v>--</v>
      </c>
      <c r="AW290" s="5" t="str">
        <f t="shared" si="136"/>
        <v/>
      </c>
      <c r="AX290" s="5" t="str">
        <f t="shared" si="137"/>
        <v/>
      </c>
      <c r="AY290" s="5" t="str">
        <f t="shared" si="138"/>
        <v>--</v>
      </c>
      <c r="AZ290" s="5" t="str">
        <f t="shared" si="139"/>
        <v/>
      </c>
      <c r="BA290" s="5" t="str">
        <f t="shared" si="140"/>
        <v/>
      </c>
      <c r="BB290" s="5" t="str">
        <f t="shared" si="141"/>
        <v>--</v>
      </c>
      <c r="BC290" s="5" t="str">
        <f t="shared" si="142"/>
        <v/>
      </c>
      <c r="BD290" s="5" t="str">
        <f t="shared" si="143"/>
        <v/>
      </c>
      <c r="BE290" s="5" t="str">
        <f t="shared" si="144"/>
        <v>--</v>
      </c>
      <c r="BF290" s="5" t="str">
        <f t="shared" si="145"/>
        <v/>
      </c>
      <c r="BG290" s="5" t="str">
        <f t="shared" si="146"/>
        <v/>
      </c>
      <c r="BH290" s="5" t="str">
        <f t="shared" si="147"/>
        <v>--</v>
      </c>
      <c r="BI290" s="5" t="str">
        <f t="shared" si="148"/>
        <v/>
      </c>
      <c r="BJ290" s="5" t="str">
        <f t="shared" si="149"/>
        <v/>
      </c>
    </row>
    <row r="291" spans="1:62" x14ac:dyDescent="0.2">
      <c r="A291" s="4" t="str">
        <f>F!A291</f>
        <v>Carbazole</v>
      </c>
      <c r="B291" s="5" t="str">
        <f>IF(ISNUMBER(F!E291)=FALSE,"--",IF(F!E291=0,"--",F!E291))</f>
        <v>--</v>
      </c>
      <c r="C291" s="5" t="str">
        <f>IF(B291="--","",F!F291)</f>
        <v/>
      </c>
      <c r="D291" s="5" t="str">
        <f>IF(ISNUMBER(F!G291)=FALSE,"--",IF(F!G291=0,"--",F!G291))</f>
        <v>--</v>
      </c>
      <c r="E291" s="5" t="str">
        <f>IF(D291="--","",F!H291)</f>
        <v/>
      </c>
      <c r="F291" s="5" t="str">
        <f>IF(ISNUMBER(F!I291)=FALSE,"--",IF(F!I291=0,"--",F!I291))</f>
        <v>--</v>
      </c>
      <c r="G291" s="5" t="str">
        <f>IF(F291="--","",F!J291)</f>
        <v/>
      </c>
      <c r="H291" s="5" t="str">
        <f>IF(ISNUMBER(F!K291)=FALSE,"--",IF(F!K291=0,"--",F!K291))</f>
        <v>--</v>
      </c>
      <c r="I291" s="5" t="str">
        <f>IF(H291="--","",F!L291)</f>
        <v/>
      </c>
      <c r="J291" s="5" t="str">
        <f>IF(ISNUMBER(F!M291)=FALSE,"--",IF(F!M291=0,"--",F!M291))</f>
        <v>--</v>
      </c>
      <c r="K291" s="5" t="str">
        <f>IF(J291="--","",F!N291)</f>
        <v/>
      </c>
      <c r="L291" s="5" t="str">
        <f>IF(ISNUMBER(F!O291)=FALSE,"--",IF(F!O291=0,"--",F!O291))</f>
        <v>--</v>
      </c>
      <c r="M291" s="5" t="str">
        <f>IF(L291="--","",F!P291)</f>
        <v/>
      </c>
      <c r="P291" s="4" t="str">
        <f>IFERROR(IF(AND(VLOOKUP(F!B291,E!$B$1:$AK$300,17,FALSE)&lt;&gt;1000000000,VLOOKUP(F!B291,E!$B$1:$AK$300,18,FALSE)&lt;&gt;1000000000),"toetsen",IF(AND(VLOOKUP(F!B291,E!$B$1:$AK$300,17,FALSE)=1000000000,VLOOKUP(F!B291,E!$B$1:$AK$300,18,FALSE)&lt;&gt;1000000000),"toetsen alleen sgw",IF(AND(VLOOKUP(F!B291,E!$B$1:$AK$300,17,FALSE)&lt;&gt;1000000000,VLOOKUP(F!B291,E!$B$1:$AK$300,18,FALSE)=1000000000),"toetsen alleen vw","niet toetsen"))),"")</f>
        <v/>
      </c>
      <c r="R291" s="4" t="str">
        <f>F!BJ291</f>
        <v/>
      </c>
      <c r="S291" s="4" t="str">
        <f>IF($P291="toetsen",toetsen(F!$B291,R291),IF($P291="toetsen alleen sgw",toetsen_alleen_SGW(F!$B291,R291),IF($P291="toetsen alleen vw",toetsen_alleen_vw(F!$B291,R291),"")))</f>
        <v/>
      </c>
      <c r="T291" s="4" t="str">
        <f>F!BM291</f>
        <v/>
      </c>
      <c r="U291" s="4" t="str">
        <f>IF($P291="toetsen",toetsen(F!$B291,T291),IF($P291="toetsen alleen sgw",toetsen_alleen_SGW(F!$B291,T291),IF($P291="toetsen alleen vw",toetsen_alleen_vw(F!$B291,T291),"")))</f>
        <v/>
      </c>
      <c r="V291" s="4" t="str">
        <f>F!BP291</f>
        <v/>
      </c>
      <c r="W291" s="4" t="str">
        <f>IF($P291="toetsen",toetsen(F!$B291,V291),IF($P291="toetsen alleen sgw",toetsen_alleen_SGW(F!$B291,V291),IF($P291="toetsen alleen vw",toetsen_alleen_vw(F!$B291,V291),"")))</f>
        <v/>
      </c>
      <c r="X291" s="4" t="str">
        <f>F!BS291</f>
        <v/>
      </c>
      <c r="Y291" s="4" t="str">
        <f>IF($P291="toetsen",toetsen(F!$B291,X291),IF($P291="toetsen alleen sgw",toetsen_alleen_SGW(F!$B291,X291),IF($P291="toetsen alleen vw",toetsen_alleen_vw(F!$B291,X291),"")))</f>
        <v/>
      </c>
      <c r="Z291" s="4" t="str">
        <f>F!BV291</f>
        <v/>
      </c>
      <c r="AA291" s="4" t="str">
        <f>IF($P291="toetsen",toetsen(F!$B291,Z291),IF($P291="toetsen alleen sgw",toetsen_alleen_SGW(F!$B291,Z291),IF($P291="toetsen alleen vw",toetsen_alleen_vw(F!$B291,Z291),"")))</f>
        <v/>
      </c>
      <c r="AB291" s="4" t="str">
        <f>F!BY291</f>
        <v/>
      </c>
      <c r="AC291" s="4" t="str">
        <f>IF($P291="toetsen",toetsen(F!$B291,AB291),IF($P291="toetsen alleen sgw",toetsen_alleen_SGW(F!$B291,AB291),IF($P291="toetsen alleen vw",toetsen_alleen_vw(F!$B291,AB291),"")))</f>
        <v/>
      </c>
      <c r="AD291" s="5"/>
      <c r="AE291" s="5" t="str">
        <f t="shared" si="120"/>
        <v>--</v>
      </c>
      <c r="AF291" s="5" t="str">
        <f t="shared" si="121"/>
        <v/>
      </c>
      <c r="AG291" s="5" t="str">
        <f t="shared" si="122"/>
        <v>--</v>
      </c>
      <c r="AH291" s="5" t="str">
        <f t="shared" si="123"/>
        <v/>
      </c>
      <c r="AI291" s="5" t="str">
        <f t="shared" si="124"/>
        <v>--</v>
      </c>
      <c r="AJ291" s="5" t="str">
        <f t="shared" si="125"/>
        <v/>
      </c>
      <c r="AK291" s="5" t="str">
        <f t="shared" si="126"/>
        <v>--</v>
      </c>
      <c r="AL291" s="5" t="str">
        <f t="shared" si="127"/>
        <v/>
      </c>
      <c r="AM291" s="5" t="str">
        <f t="shared" si="128"/>
        <v>--</v>
      </c>
      <c r="AN291" s="5" t="str">
        <f t="shared" si="129"/>
        <v/>
      </c>
      <c r="AO291" s="5" t="str">
        <f t="shared" si="130"/>
        <v>--</v>
      </c>
      <c r="AP291" s="5" t="str">
        <f t="shared" si="131"/>
        <v/>
      </c>
      <c r="AS291" s="5" t="str">
        <f t="shared" si="132"/>
        <v>--</v>
      </c>
      <c r="AT291" s="5" t="str">
        <f t="shared" si="133"/>
        <v/>
      </c>
      <c r="AU291" s="5" t="str">
        <f t="shared" si="134"/>
        <v/>
      </c>
      <c r="AV291" s="5" t="str">
        <f t="shared" si="135"/>
        <v>--</v>
      </c>
      <c r="AW291" s="5" t="str">
        <f t="shared" si="136"/>
        <v/>
      </c>
      <c r="AX291" s="5" t="str">
        <f t="shared" si="137"/>
        <v/>
      </c>
      <c r="AY291" s="5" t="str">
        <f t="shared" si="138"/>
        <v>--</v>
      </c>
      <c r="AZ291" s="5" t="str">
        <f t="shared" si="139"/>
        <v/>
      </c>
      <c r="BA291" s="5" t="str">
        <f t="shared" si="140"/>
        <v/>
      </c>
      <c r="BB291" s="5" t="str">
        <f t="shared" si="141"/>
        <v>--</v>
      </c>
      <c r="BC291" s="5" t="str">
        <f t="shared" si="142"/>
        <v/>
      </c>
      <c r="BD291" s="5" t="str">
        <f t="shared" si="143"/>
        <v/>
      </c>
      <c r="BE291" s="5" t="str">
        <f t="shared" si="144"/>
        <v>--</v>
      </c>
      <c r="BF291" s="5" t="str">
        <f t="shared" si="145"/>
        <v/>
      </c>
      <c r="BG291" s="5" t="str">
        <f t="shared" si="146"/>
        <v/>
      </c>
      <c r="BH291" s="5" t="str">
        <f t="shared" si="147"/>
        <v>--</v>
      </c>
      <c r="BI291" s="5" t="str">
        <f t="shared" si="148"/>
        <v/>
      </c>
      <c r="BJ291" s="5" t="str">
        <f t="shared" si="149"/>
        <v/>
      </c>
    </row>
    <row r="292" spans="1:62" x14ac:dyDescent="0.2">
      <c r="A292" s="4" t="str">
        <f>F!A292</f>
        <v>Dibenzofuraan</v>
      </c>
      <c r="B292" s="5" t="str">
        <f>IF(ISNUMBER(F!E292)=FALSE,"--",IF(F!E292=0,"--",F!E292))</f>
        <v>--</v>
      </c>
      <c r="C292" s="5" t="str">
        <f>IF(B292="--","",F!F292)</f>
        <v/>
      </c>
      <c r="D292" s="5" t="str">
        <f>IF(ISNUMBER(F!G292)=FALSE,"--",IF(F!G292=0,"--",F!G292))</f>
        <v>--</v>
      </c>
      <c r="E292" s="5" t="str">
        <f>IF(D292="--","",F!H292)</f>
        <v/>
      </c>
      <c r="F292" s="5" t="str">
        <f>IF(ISNUMBER(F!I292)=FALSE,"--",IF(F!I292=0,"--",F!I292))</f>
        <v>--</v>
      </c>
      <c r="G292" s="5" t="str">
        <f>IF(F292="--","",F!J292)</f>
        <v/>
      </c>
      <c r="H292" s="5" t="str">
        <f>IF(ISNUMBER(F!K292)=FALSE,"--",IF(F!K292=0,"--",F!K292))</f>
        <v>--</v>
      </c>
      <c r="I292" s="5" t="str">
        <f>IF(H292="--","",F!L292)</f>
        <v/>
      </c>
      <c r="J292" s="5" t="str">
        <f>IF(ISNUMBER(F!M292)=FALSE,"--",IF(F!M292=0,"--",F!M292))</f>
        <v>--</v>
      </c>
      <c r="K292" s="5" t="str">
        <f>IF(J292="--","",F!N292)</f>
        <v/>
      </c>
      <c r="L292" s="5" t="str">
        <f>IF(ISNUMBER(F!O292)=FALSE,"--",IF(F!O292=0,"--",F!O292))</f>
        <v>--</v>
      </c>
      <c r="M292" s="5" t="str">
        <f>IF(L292="--","",F!P292)</f>
        <v/>
      </c>
      <c r="P292" s="4" t="str">
        <f>IFERROR(IF(AND(VLOOKUP(F!B292,E!$B$1:$AK$300,17,FALSE)&lt;&gt;1000000000,VLOOKUP(F!B292,E!$B$1:$AK$300,18,FALSE)&lt;&gt;1000000000),"toetsen",IF(AND(VLOOKUP(F!B292,E!$B$1:$AK$300,17,FALSE)=1000000000,VLOOKUP(F!B292,E!$B$1:$AK$300,18,FALSE)&lt;&gt;1000000000),"toetsen alleen sgw",IF(AND(VLOOKUP(F!B292,E!$B$1:$AK$300,17,FALSE)&lt;&gt;1000000000,VLOOKUP(F!B292,E!$B$1:$AK$300,18,FALSE)=1000000000),"toetsen alleen vw","niet toetsen"))),"")</f>
        <v/>
      </c>
      <c r="R292" s="4" t="str">
        <f>F!BJ292</f>
        <v/>
      </c>
      <c r="S292" s="4" t="str">
        <f>IF($P292="toetsen",toetsen(F!$B292,R292),IF($P292="toetsen alleen sgw",toetsen_alleen_SGW(F!$B292,R292),IF($P292="toetsen alleen vw",toetsen_alleen_vw(F!$B292,R292),"")))</f>
        <v/>
      </c>
      <c r="T292" s="4" t="str">
        <f>F!BM292</f>
        <v/>
      </c>
      <c r="U292" s="4" t="str">
        <f>IF($P292="toetsen",toetsen(F!$B292,T292),IF($P292="toetsen alleen sgw",toetsen_alleen_SGW(F!$B292,T292),IF($P292="toetsen alleen vw",toetsen_alleen_vw(F!$B292,T292),"")))</f>
        <v/>
      </c>
      <c r="V292" s="4" t="str">
        <f>F!BP292</f>
        <v/>
      </c>
      <c r="W292" s="4" t="str">
        <f>IF($P292="toetsen",toetsen(F!$B292,V292),IF($P292="toetsen alleen sgw",toetsen_alleen_SGW(F!$B292,V292),IF($P292="toetsen alleen vw",toetsen_alleen_vw(F!$B292,V292),"")))</f>
        <v/>
      </c>
      <c r="X292" s="4" t="str">
        <f>F!BS292</f>
        <v/>
      </c>
      <c r="Y292" s="4" t="str">
        <f>IF($P292="toetsen",toetsen(F!$B292,X292),IF($P292="toetsen alleen sgw",toetsen_alleen_SGW(F!$B292,X292),IF($P292="toetsen alleen vw",toetsen_alleen_vw(F!$B292,X292),"")))</f>
        <v/>
      </c>
      <c r="Z292" s="4" t="str">
        <f>F!BV292</f>
        <v/>
      </c>
      <c r="AA292" s="4" t="str">
        <f>IF($P292="toetsen",toetsen(F!$B292,Z292),IF($P292="toetsen alleen sgw",toetsen_alleen_SGW(F!$B292,Z292),IF($P292="toetsen alleen vw",toetsen_alleen_vw(F!$B292,Z292),"")))</f>
        <v/>
      </c>
      <c r="AB292" s="4" t="str">
        <f>F!BY292</f>
        <v/>
      </c>
      <c r="AC292" s="4" t="str">
        <f>IF($P292="toetsen",toetsen(F!$B292,AB292),IF($P292="toetsen alleen sgw",toetsen_alleen_SGW(F!$B292,AB292),IF($P292="toetsen alleen vw",toetsen_alleen_vw(F!$B292,AB292),"")))</f>
        <v/>
      </c>
      <c r="AD292" s="5"/>
      <c r="AE292" s="5" t="str">
        <f t="shared" si="120"/>
        <v>--</v>
      </c>
      <c r="AF292" s="5" t="str">
        <f t="shared" si="121"/>
        <v/>
      </c>
      <c r="AG292" s="5" t="str">
        <f t="shared" si="122"/>
        <v>--</v>
      </c>
      <c r="AH292" s="5" t="str">
        <f t="shared" si="123"/>
        <v/>
      </c>
      <c r="AI292" s="5" t="str">
        <f t="shared" si="124"/>
        <v>--</v>
      </c>
      <c r="AJ292" s="5" t="str">
        <f t="shared" si="125"/>
        <v/>
      </c>
      <c r="AK292" s="5" t="str">
        <f t="shared" si="126"/>
        <v>--</v>
      </c>
      <c r="AL292" s="5" t="str">
        <f t="shared" si="127"/>
        <v/>
      </c>
      <c r="AM292" s="5" t="str">
        <f t="shared" si="128"/>
        <v>--</v>
      </c>
      <c r="AN292" s="5" t="str">
        <f t="shared" si="129"/>
        <v/>
      </c>
      <c r="AO292" s="5" t="str">
        <f t="shared" si="130"/>
        <v>--</v>
      </c>
      <c r="AP292" s="5" t="str">
        <f t="shared" si="131"/>
        <v/>
      </c>
      <c r="AS292" s="5" t="str">
        <f t="shared" si="132"/>
        <v>--</v>
      </c>
      <c r="AT292" s="5" t="str">
        <f t="shared" si="133"/>
        <v/>
      </c>
      <c r="AU292" s="5" t="str">
        <f t="shared" si="134"/>
        <v/>
      </c>
      <c r="AV292" s="5" t="str">
        <f t="shared" si="135"/>
        <v>--</v>
      </c>
      <c r="AW292" s="5" t="str">
        <f t="shared" si="136"/>
        <v/>
      </c>
      <c r="AX292" s="5" t="str">
        <f t="shared" si="137"/>
        <v/>
      </c>
      <c r="AY292" s="5" t="str">
        <f t="shared" si="138"/>
        <v>--</v>
      </c>
      <c r="AZ292" s="5" t="str">
        <f t="shared" si="139"/>
        <v/>
      </c>
      <c r="BA292" s="5" t="str">
        <f t="shared" si="140"/>
        <v/>
      </c>
      <c r="BB292" s="5" t="str">
        <f t="shared" si="141"/>
        <v>--</v>
      </c>
      <c r="BC292" s="5" t="str">
        <f t="shared" si="142"/>
        <v/>
      </c>
      <c r="BD292" s="5" t="str">
        <f t="shared" si="143"/>
        <v/>
      </c>
      <c r="BE292" s="5" t="str">
        <f t="shared" si="144"/>
        <v>--</v>
      </c>
      <c r="BF292" s="5" t="str">
        <f t="shared" si="145"/>
        <v/>
      </c>
      <c r="BG292" s="5" t="str">
        <f t="shared" si="146"/>
        <v/>
      </c>
      <c r="BH292" s="5" t="str">
        <f t="shared" si="147"/>
        <v>--</v>
      </c>
      <c r="BI292" s="5" t="str">
        <f t="shared" si="148"/>
        <v/>
      </c>
      <c r="BJ292" s="5" t="str">
        <f t="shared" si="149"/>
        <v/>
      </c>
    </row>
    <row r="293" spans="1:62" x14ac:dyDescent="0.2">
      <c r="A293" s="4" t="str">
        <f>F!A293</f>
        <v>Hexachloorcylcopentadieen</v>
      </c>
      <c r="B293" s="5" t="str">
        <f>IF(ISNUMBER(F!E293)=FALSE,"--",IF(F!E293=0,"--",F!E293))</f>
        <v>--</v>
      </c>
      <c r="C293" s="5" t="str">
        <f>IF(B293="--","",F!F293)</f>
        <v/>
      </c>
      <c r="D293" s="5" t="str">
        <f>IF(ISNUMBER(F!G293)=FALSE,"--",IF(F!G293=0,"--",F!G293))</f>
        <v>--</v>
      </c>
      <c r="E293" s="5" t="str">
        <f>IF(D293="--","",F!H293)</f>
        <v/>
      </c>
      <c r="F293" s="5" t="str">
        <f>IF(ISNUMBER(F!I293)=FALSE,"--",IF(F!I293=0,"--",F!I293))</f>
        <v>--</v>
      </c>
      <c r="G293" s="5" t="str">
        <f>IF(F293="--","",F!J293)</f>
        <v/>
      </c>
      <c r="H293" s="5" t="str">
        <f>IF(ISNUMBER(F!K293)=FALSE,"--",IF(F!K293=0,"--",F!K293))</f>
        <v>--</v>
      </c>
      <c r="I293" s="5" t="str">
        <f>IF(H293="--","",F!L293)</f>
        <v/>
      </c>
      <c r="J293" s="5" t="str">
        <f>IF(ISNUMBER(F!M293)=FALSE,"--",IF(F!M293=0,"--",F!M293))</f>
        <v>--</v>
      </c>
      <c r="K293" s="5" t="str">
        <f>IF(J293="--","",F!N293)</f>
        <v/>
      </c>
      <c r="L293" s="5" t="str">
        <f>IF(ISNUMBER(F!O293)=FALSE,"--",IF(F!O293=0,"--",F!O293))</f>
        <v>--</v>
      </c>
      <c r="M293" s="5" t="str">
        <f>IF(L293="--","",F!P293)</f>
        <v/>
      </c>
      <c r="P293" s="4" t="str">
        <f>IFERROR(IF(AND(VLOOKUP(F!B293,E!$B$1:$AK$300,17,FALSE)&lt;&gt;1000000000,VLOOKUP(F!B293,E!$B$1:$AK$300,18,FALSE)&lt;&gt;1000000000),"toetsen",IF(AND(VLOOKUP(F!B293,E!$B$1:$AK$300,17,FALSE)=1000000000,VLOOKUP(F!B293,E!$B$1:$AK$300,18,FALSE)&lt;&gt;1000000000),"toetsen alleen sgw",IF(AND(VLOOKUP(F!B293,E!$B$1:$AK$300,17,FALSE)&lt;&gt;1000000000,VLOOKUP(F!B293,E!$B$1:$AK$300,18,FALSE)=1000000000),"toetsen alleen vw","niet toetsen"))),"")</f>
        <v/>
      </c>
      <c r="R293" s="4" t="str">
        <f>F!BJ293</f>
        <v/>
      </c>
      <c r="S293" s="4" t="str">
        <f>IF($P293="toetsen",toetsen(F!$B293,R293),IF($P293="toetsen alleen sgw",toetsen_alleen_SGW(F!$B293,R293),IF($P293="toetsen alleen vw",toetsen_alleen_vw(F!$B293,R293),"")))</f>
        <v/>
      </c>
      <c r="T293" s="4" t="str">
        <f>F!BM293</f>
        <v/>
      </c>
      <c r="U293" s="4" t="str">
        <f>IF($P293="toetsen",toetsen(F!$B293,T293),IF($P293="toetsen alleen sgw",toetsen_alleen_SGW(F!$B293,T293),IF($P293="toetsen alleen vw",toetsen_alleen_vw(F!$B293,T293),"")))</f>
        <v/>
      </c>
      <c r="V293" s="4" t="str">
        <f>F!BP293</f>
        <v/>
      </c>
      <c r="W293" s="4" t="str">
        <f>IF($P293="toetsen",toetsen(F!$B293,V293),IF($P293="toetsen alleen sgw",toetsen_alleen_SGW(F!$B293,V293),IF($P293="toetsen alleen vw",toetsen_alleen_vw(F!$B293,V293),"")))</f>
        <v/>
      </c>
      <c r="X293" s="4" t="str">
        <f>F!BS293</f>
        <v/>
      </c>
      <c r="Y293" s="4" t="str">
        <f>IF($P293="toetsen",toetsen(F!$B293,X293),IF($P293="toetsen alleen sgw",toetsen_alleen_SGW(F!$B293,X293),IF($P293="toetsen alleen vw",toetsen_alleen_vw(F!$B293,X293),"")))</f>
        <v/>
      </c>
      <c r="Z293" s="4" t="str">
        <f>F!BV293</f>
        <v/>
      </c>
      <c r="AA293" s="4" t="str">
        <f>IF($P293="toetsen",toetsen(F!$B293,Z293),IF($P293="toetsen alleen sgw",toetsen_alleen_SGW(F!$B293,Z293),IF($P293="toetsen alleen vw",toetsen_alleen_vw(F!$B293,Z293),"")))</f>
        <v/>
      </c>
      <c r="AB293" s="4" t="str">
        <f>F!BY293</f>
        <v/>
      </c>
      <c r="AC293" s="4" t="str">
        <f>IF($P293="toetsen",toetsen(F!$B293,AB293),IF($P293="toetsen alleen sgw",toetsen_alleen_SGW(F!$B293,AB293),IF($P293="toetsen alleen vw",toetsen_alleen_vw(F!$B293,AB293),"")))</f>
        <v/>
      </c>
      <c r="AD293" s="5"/>
      <c r="AE293" s="5" t="str">
        <f t="shared" si="120"/>
        <v>--</v>
      </c>
      <c r="AF293" s="5" t="str">
        <f t="shared" si="121"/>
        <v/>
      </c>
      <c r="AG293" s="5" t="str">
        <f t="shared" si="122"/>
        <v>--</v>
      </c>
      <c r="AH293" s="5" t="str">
        <f t="shared" si="123"/>
        <v/>
      </c>
      <c r="AI293" s="5" t="str">
        <f t="shared" si="124"/>
        <v>--</v>
      </c>
      <c r="AJ293" s="5" t="str">
        <f t="shared" si="125"/>
        <v/>
      </c>
      <c r="AK293" s="5" t="str">
        <f t="shared" si="126"/>
        <v>--</v>
      </c>
      <c r="AL293" s="5" t="str">
        <f t="shared" si="127"/>
        <v/>
      </c>
      <c r="AM293" s="5" t="str">
        <f t="shared" si="128"/>
        <v>--</v>
      </c>
      <c r="AN293" s="5" t="str">
        <f t="shared" si="129"/>
        <v/>
      </c>
      <c r="AO293" s="5" t="str">
        <f t="shared" si="130"/>
        <v>--</v>
      </c>
      <c r="AP293" s="5" t="str">
        <f t="shared" si="131"/>
        <v/>
      </c>
      <c r="AS293" s="5" t="str">
        <f t="shared" si="132"/>
        <v>--</v>
      </c>
      <c r="AT293" s="5" t="str">
        <f t="shared" si="133"/>
        <v/>
      </c>
      <c r="AU293" s="5" t="str">
        <f t="shared" si="134"/>
        <v/>
      </c>
      <c r="AV293" s="5" t="str">
        <f t="shared" si="135"/>
        <v>--</v>
      </c>
      <c r="AW293" s="5" t="str">
        <f t="shared" si="136"/>
        <v/>
      </c>
      <c r="AX293" s="5" t="str">
        <f t="shared" si="137"/>
        <v/>
      </c>
      <c r="AY293" s="5" t="str">
        <f t="shared" si="138"/>
        <v>--</v>
      </c>
      <c r="AZ293" s="5" t="str">
        <f t="shared" si="139"/>
        <v/>
      </c>
      <c r="BA293" s="5" t="str">
        <f t="shared" si="140"/>
        <v/>
      </c>
      <c r="BB293" s="5" t="str">
        <f t="shared" si="141"/>
        <v>--</v>
      </c>
      <c r="BC293" s="5" t="str">
        <f t="shared" si="142"/>
        <v/>
      </c>
      <c r="BD293" s="5" t="str">
        <f t="shared" si="143"/>
        <v/>
      </c>
      <c r="BE293" s="5" t="str">
        <f t="shared" si="144"/>
        <v>--</v>
      </c>
      <c r="BF293" s="5" t="str">
        <f t="shared" si="145"/>
        <v/>
      </c>
      <c r="BG293" s="5" t="str">
        <f t="shared" si="146"/>
        <v/>
      </c>
      <c r="BH293" s="5" t="str">
        <f t="shared" si="147"/>
        <v>--</v>
      </c>
      <c r="BI293" s="5" t="str">
        <f t="shared" si="148"/>
        <v/>
      </c>
      <c r="BJ293" s="5" t="str">
        <f t="shared" si="149"/>
        <v/>
      </c>
    </row>
    <row r="294" spans="1:62" x14ac:dyDescent="0.2">
      <c r="A294" s="4" t="str">
        <f>F!A294</f>
        <v>Isoforon</v>
      </c>
      <c r="B294" s="5" t="str">
        <f>IF(ISNUMBER(F!E294)=FALSE,"--",IF(F!E294=0,"--",F!E294))</f>
        <v>--</v>
      </c>
      <c r="C294" s="5" t="str">
        <f>IF(B294="--","",F!F294)</f>
        <v/>
      </c>
      <c r="D294" s="5" t="str">
        <f>IF(ISNUMBER(F!G294)=FALSE,"--",IF(F!G294=0,"--",F!G294))</f>
        <v>--</v>
      </c>
      <c r="E294" s="5" t="str">
        <f>IF(D294="--","",F!H294)</f>
        <v/>
      </c>
      <c r="F294" s="5" t="str">
        <f>IF(ISNUMBER(F!I294)=FALSE,"--",IF(F!I294=0,"--",F!I294))</f>
        <v>--</v>
      </c>
      <c r="G294" s="5" t="str">
        <f>IF(F294="--","",F!J294)</f>
        <v/>
      </c>
      <c r="H294" s="5" t="str">
        <f>IF(ISNUMBER(F!K294)=FALSE,"--",IF(F!K294=0,"--",F!K294))</f>
        <v>--</v>
      </c>
      <c r="I294" s="5" t="str">
        <f>IF(H294="--","",F!L294)</f>
        <v/>
      </c>
      <c r="J294" s="5" t="str">
        <f>IF(ISNUMBER(F!M294)=FALSE,"--",IF(F!M294=0,"--",F!M294))</f>
        <v>--</v>
      </c>
      <c r="K294" s="5" t="str">
        <f>IF(J294="--","",F!N294)</f>
        <v/>
      </c>
      <c r="L294" s="5" t="str">
        <f>IF(ISNUMBER(F!O294)=FALSE,"--",IF(F!O294=0,"--",F!O294))</f>
        <v>--</v>
      </c>
      <c r="M294" s="5" t="str">
        <f>IF(L294="--","",F!P294)</f>
        <v/>
      </c>
      <c r="P294" s="4" t="str">
        <f>IFERROR(IF(AND(VLOOKUP(F!B294,E!$B$1:$AK$300,17,FALSE)&lt;&gt;1000000000,VLOOKUP(F!B294,E!$B$1:$AK$300,18,FALSE)&lt;&gt;1000000000),"toetsen",IF(AND(VLOOKUP(F!B294,E!$B$1:$AK$300,17,FALSE)=1000000000,VLOOKUP(F!B294,E!$B$1:$AK$300,18,FALSE)&lt;&gt;1000000000),"toetsen alleen sgw",IF(AND(VLOOKUP(F!B294,E!$B$1:$AK$300,17,FALSE)&lt;&gt;1000000000,VLOOKUP(F!B294,E!$B$1:$AK$300,18,FALSE)=1000000000),"toetsen alleen vw","niet toetsen"))),"")</f>
        <v/>
      </c>
      <c r="R294" s="4" t="str">
        <f>F!BJ294</f>
        <v/>
      </c>
      <c r="S294" s="4" t="str">
        <f>IF($P294="toetsen",toetsen(F!$B294,R294),IF($P294="toetsen alleen sgw",toetsen_alleen_SGW(F!$B294,R294),IF($P294="toetsen alleen vw",toetsen_alleen_vw(F!$B294,R294),"")))</f>
        <v/>
      </c>
      <c r="T294" s="4" t="str">
        <f>F!BM294</f>
        <v/>
      </c>
      <c r="U294" s="4" t="str">
        <f>IF($P294="toetsen",toetsen(F!$B294,T294),IF($P294="toetsen alleen sgw",toetsen_alleen_SGW(F!$B294,T294),IF($P294="toetsen alleen vw",toetsen_alleen_vw(F!$B294,T294),"")))</f>
        <v/>
      </c>
      <c r="V294" s="4" t="str">
        <f>F!BP294</f>
        <v/>
      </c>
      <c r="W294" s="4" t="str">
        <f>IF($P294="toetsen",toetsen(F!$B294,V294),IF($P294="toetsen alleen sgw",toetsen_alleen_SGW(F!$B294,V294),IF($P294="toetsen alleen vw",toetsen_alleen_vw(F!$B294,V294),"")))</f>
        <v/>
      </c>
      <c r="X294" s="4" t="str">
        <f>F!BS294</f>
        <v/>
      </c>
      <c r="Y294" s="4" t="str">
        <f>IF($P294="toetsen",toetsen(F!$B294,X294),IF($P294="toetsen alleen sgw",toetsen_alleen_SGW(F!$B294,X294),IF($P294="toetsen alleen vw",toetsen_alleen_vw(F!$B294,X294),"")))</f>
        <v/>
      </c>
      <c r="Z294" s="4" t="str">
        <f>F!BV294</f>
        <v/>
      </c>
      <c r="AA294" s="4" t="str">
        <f>IF($P294="toetsen",toetsen(F!$B294,Z294),IF($P294="toetsen alleen sgw",toetsen_alleen_SGW(F!$B294,Z294),IF($P294="toetsen alleen vw",toetsen_alleen_vw(F!$B294,Z294),"")))</f>
        <v/>
      </c>
      <c r="AB294" s="4" t="str">
        <f>F!BY294</f>
        <v/>
      </c>
      <c r="AC294" s="4" t="str">
        <f>IF($P294="toetsen",toetsen(F!$B294,AB294),IF($P294="toetsen alleen sgw",toetsen_alleen_SGW(F!$B294,AB294),IF($P294="toetsen alleen vw",toetsen_alleen_vw(F!$B294,AB294),"")))</f>
        <v/>
      </c>
      <c r="AD294" s="5"/>
      <c r="AE294" s="5" t="str">
        <f t="shared" si="120"/>
        <v>--</v>
      </c>
      <c r="AF294" s="5" t="str">
        <f t="shared" si="121"/>
        <v/>
      </c>
      <c r="AG294" s="5" t="str">
        <f t="shared" si="122"/>
        <v>--</v>
      </c>
      <c r="AH294" s="5" t="str">
        <f t="shared" si="123"/>
        <v/>
      </c>
      <c r="AI294" s="5" t="str">
        <f t="shared" si="124"/>
        <v>--</v>
      </c>
      <c r="AJ294" s="5" t="str">
        <f t="shared" si="125"/>
        <v/>
      </c>
      <c r="AK294" s="5" t="str">
        <f t="shared" si="126"/>
        <v>--</v>
      </c>
      <c r="AL294" s="5" t="str">
        <f t="shared" si="127"/>
        <v/>
      </c>
      <c r="AM294" s="5" t="str">
        <f t="shared" si="128"/>
        <v>--</v>
      </c>
      <c r="AN294" s="5" t="str">
        <f t="shared" si="129"/>
        <v/>
      </c>
      <c r="AO294" s="5" t="str">
        <f t="shared" si="130"/>
        <v>--</v>
      </c>
      <c r="AP294" s="5" t="str">
        <f t="shared" si="131"/>
        <v/>
      </c>
      <c r="AS294" s="5" t="str">
        <f t="shared" si="132"/>
        <v>--</v>
      </c>
      <c r="AT294" s="5" t="str">
        <f t="shared" si="133"/>
        <v/>
      </c>
      <c r="AU294" s="5" t="str">
        <f t="shared" si="134"/>
        <v/>
      </c>
      <c r="AV294" s="5" t="str">
        <f t="shared" si="135"/>
        <v>--</v>
      </c>
      <c r="AW294" s="5" t="str">
        <f t="shared" si="136"/>
        <v/>
      </c>
      <c r="AX294" s="5" t="str">
        <f t="shared" si="137"/>
        <v/>
      </c>
      <c r="AY294" s="5" t="str">
        <f t="shared" si="138"/>
        <v>--</v>
      </c>
      <c r="AZ294" s="5" t="str">
        <f t="shared" si="139"/>
        <v/>
      </c>
      <c r="BA294" s="5" t="str">
        <f t="shared" si="140"/>
        <v/>
      </c>
      <c r="BB294" s="5" t="str">
        <f t="shared" si="141"/>
        <v>--</v>
      </c>
      <c r="BC294" s="5" t="str">
        <f t="shared" si="142"/>
        <v/>
      </c>
      <c r="BD294" s="5" t="str">
        <f t="shared" si="143"/>
        <v/>
      </c>
      <c r="BE294" s="5" t="str">
        <f t="shared" si="144"/>
        <v>--</v>
      </c>
      <c r="BF294" s="5" t="str">
        <f t="shared" si="145"/>
        <v/>
      </c>
      <c r="BG294" s="5" t="str">
        <f t="shared" si="146"/>
        <v/>
      </c>
      <c r="BH294" s="5" t="str">
        <f t="shared" si="147"/>
        <v>--</v>
      </c>
      <c r="BI294" s="5" t="str">
        <f t="shared" si="148"/>
        <v/>
      </c>
      <c r="BJ294" s="5" t="str">
        <f t="shared" si="149"/>
        <v/>
      </c>
    </row>
    <row r="295" spans="1:62" x14ac:dyDescent="0.2">
      <c r="A295" s="4" t="str">
        <f>F!A295</f>
        <v>Nitrobenzeen</v>
      </c>
      <c r="B295" s="5" t="str">
        <f>IF(ISNUMBER(F!E295)=FALSE,"--",IF(F!E295=0,"--",F!E295))</f>
        <v>--</v>
      </c>
      <c r="C295" s="5" t="str">
        <f>IF(B295="--","",F!F295)</f>
        <v/>
      </c>
      <c r="D295" s="5" t="str">
        <f>IF(ISNUMBER(F!G295)=FALSE,"--",IF(F!G295=0,"--",F!G295))</f>
        <v>--</v>
      </c>
      <c r="E295" s="5" t="str">
        <f>IF(D295="--","",F!H295)</f>
        <v/>
      </c>
      <c r="F295" s="5" t="str">
        <f>IF(ISNUMBER(F!I295)=FALSE,"--",IF(F!I295=0,"--",F!I295))</f>
        <v>--</v>
      </c>
      <c r="G295" s="5" t="str">
        <f>IF(F295="--","",F!J295)</f>
        <v/>
      </c>
      <c r="H295" s="5" t="str">
        <f>IF(ISNUMBER(F!K295)=FALSE,"--",IF(F!K295=0,"--",F!K295))</f>
        <v>--</v>
      </c>
      <c r="I295" s="5" t="str">
        <f>IF(H295="--","",F!L295)</f>
        <v/>
      </c>
      <c r="J295" s="5" t="str">
        <f>IF(ISNUMBER(F!M295)=FALSE,"--",IF(F!M295=0,"--",F!M295))</f>
        <v>--</v>
      </c>
      <c r="K295" s="5" t="str">
        <f>IF(J295="--","",F!N295)</f>
        <v/>
      </c>
      <c r="L295" s="5" t="str">
        <f>IF(ISNUMBER(F!O295)=FALSE,"--",IF(F!O295=0,"--",F!O295))</f>
        <v>--</v>
      </c>
      <c r="M295" s="5" t="str">
        <f>IF(L295="--","",F!P295)</f>
        <v/>
      </c>
      <c r="P295" s="4" t="str">
        <f>IFERROR(IF(AND(VLOOKUP(F!B295,E!$B$1:$AK$300,17,FALSE)&lt;&gt;1000000000,VLOOKUP(F!B295,E!$B$1:$AK$300,18,FALSE)&lt;&gt;1000000000),"toetsen",IF(AND(VLOOKUP(F!B295,E!$B$1:$AK$300,17,FALSE)=1000000000,VLOOKUP(F!B295,E!$B$1:$AK$300,18,FALSE)&lt;&gt;1000000000),"toetsen alleen sgw",IF(AND(VLOOKUP(F!B295,E!$B$1:$AK$300,17,FALSE)&lt;&gt;1000000000,VLOOKUP(F!B295,E!$B$1:$AK$300,18,FALSE)=1000000000),"toetsen alleen vw","niet toetsen"))),"")</f>
        <v/>
      </c>
      <c r="R295" s="4" t="str">
        <f>F!BJ295</f>
        <v/>
      </c>
      <c r="S295" s="4" t="str">
        <f>IF($P295="toetsen",toetsen(F!$B295,R295),IF($P295="toetsen alleen sgw",toetsen_alleen_SGW(F!$B295,R295),IF($P295="toetsen alleen vw",toetsen_alleen_vw(F!$B295,R295),"")))</f>
        <v/>
      </c>
      <c r="T295" s="4" t="str">
        <f>F!BM295</f>
        <v/>
      </c>
      <c r="U295" s="4" t="str">
        <f>IF($P295="toetsen",toetsen(F!$B295,T295),IF($P295="toetsen alleen sgw",toetsen_alleen_SGW(F!$B295,T295),IF($P295="toetsen alleen vw",toetsen_alleen_vw(F!$B295,T295),"")))</f>
        <v/>
      </c>
      <c r="V295" s="4" t="str">
        <f>F!BP295</f>
        <v/>
      </c>
      <c r="W295" s="4" t="str">
        <f>IF($P295="toetsen",toetsen(F!$B295,V295),IF($P295="toetsen alleen sgw",toetsen_alleen_SGW(F!$B295,V295),IF($P295="toetsen alleen vw",toetsen_alleen_vw(F!$B295,V295),"")))</f>
        <v/>
      </c>
      <c r="X295" s="4" t="str">
        <f>F!BS295</f>
        <v/>
      </c>
      <c r="Y295" s="4" t="str">
        <f>IF($P295="toetsen",toetsen(F!$B295,X295),IF($P295="toetsen alleen sgw",toetsen_alleen_SGW(F!$B295,X295),IF($P295="toetsen alleen vw",toetsen_alleen_vw(F!$B295,X295),"")))</f>
        <v/>
      </c>
      <c r="Z295" s="4" t="str">
        <f>F!BV295</f>
        <v/>
      </c>
      <c r="AA295" s="4" t="str">
        <f>IF($P295="toetsen",toetsen(F!$B295,Z295),IF($P295="toetsen alleen sgw",toetsen_alleen_SGW(F!$B295,Z295),IF($P295="toetsen alleen vw",toetsen_alleen_vw(F!$B295,Z295),"")))</f>
        <v/>
      </c>
      <c r="AB295" s="4" t="str">
        <f>F!BY295</f>
        <v/>
      </c>
      <c r="AC295" s="4" t="str">
        <f>IF($P295="toetsen",toetsen(F!$B295,AB295),IF($P295="toetsen alleen sgw",toetsen_alleen_SGW(F!$B295,AB295),IF($P295="toetsen alleen vw",toetsen_alleen_vw(F!$B295,AB295),"")))</f>
        <v/>
      </c>
      <c r="AD295" s="5"/>
      <c r="AE295" s="5" t="str">
        <f t="shared" si="120"/>
        <v>--</v>
      </c>
      <c r="AF295" s="5" t="str">
        <f t="shared" si="121"/>
        <v/>
      </c>
      <c r="AG295" s="5" t="str">
        <f t="shared" si="122"/>
        <v>--</v>
      </c>
      <c r="AH295" s="5" t="str">
        <f t="shared" si="123"/>
        <v/>
      </c>
      <c r="AI295" s="5" t="str">
        <f t="shared" si="124"/>
        <v>--</v>
      </c>
      <c r="AJ295" s="5" t="str">
        <f t="shared" si="125"/>
        <v/>
      </c>
      <c r="AK295" s="5" t="str">
        <f t="shared" si="126"/>
        <v>--</v>
      </c>
      <c r="AL295" s="5" t="str">
        <f t="shared" si="127"/>
        <v/>
      </c>
      <c r="AM295" s="5" t="str">
        <f t="shared" si="128"/>
        <v>--</v>
      </c>
      <c r="AN295" s="5" t="str">
        <f t="shared" si="129"/>
        <v/>
      </c>
      <c r="AO295" s="5" t="str">
        <f t="shared" si="130"/>
        <v>--</v>
      </c>
      <c r="AP295" s="5" t="str">
        <f t="shared" si="131"/>
        <v/>
      </c>
      <c r="AS295" s="5" t="str">
        <f t="shared" si="132"/>
        <v>--</v>
      </c>
      <c r="AT295" s="5" t="str">
        <f t="shared" si="133"/>
        <v/>
      </c>
      <c r="AU295" s="5" t="str">
        <f t="shared" si="134"/>
        <v/>
      </c>
      <c r="AV295" s="5" t="str">
        <f t="shared" si="135"/>
        <v>--</v>
      </c>
      <c r="AW295" s="5" t="str">
        <f t="shared" si="136"/>
        <v/>
      </c>
      <c r="AX295" s="5" t="str">
        <f t="shared" si="137"/>
        <v/>
      </c>
      <c r="AY295" s="5" t="str">
        <f t="shared" si="138"/>
        <v>--</v>
      </c>
      <c r="AZ295" s="5" t="str">
        <f t="shared" si="139"/>
        <v/>
      </c>
      <c r="BA295" s="5" t="str">
        <f t="shared" si="140"/>
        <v/>
      </c>
      <c r="BB295" s="5" t="str">
        <f t="shared" si="141"/>
        <v>--</v>
      </c>
      <c r="BC295" s="5" t="str">
        <f t="shared" si="142"/>
        <v/>
      </c>
      <c r="BD295" s="5" t="str">
        <f t="shared" si="143"/>
        <v/>
      </c>
      <c r="BE295" s="5" t="str">
        <f t="shared" si="144"/>
        <v>--</v>
      </c>
      <c r="BF295" s="5" t="str">
        <f t="shared" si="145"/>
        <v/>
      </c>
      <c r="BG295" s="5" t="str">
        <f t="shared" si="146"/>
        <v/>
      </c>
      <c r="BH295" s="5" t="str">
        <f t="shared" si="147"/>
        <v>--</v>
      </c>
      <c r="BI295" s="5" t="str">
        <f t="shared" si="148"/>
        <v/>
      </c>
      <c r="BJ295" s="5" t="str">
        <f t="shared" si="149"/>
        <v/>
      </c>
    </row>
    <row r="296" spans="1:62" x14ac:dyDescent="0.2">
      <c r="A296" s="4" t="str">
        <f>F!A296</f>
        <v>Dedecylbenzeen</v>
      </c>
      <c r="B296" s="5" t="str">
        <f>IF(ISNUMBER(F!E296)=FALSE,"--",IF(F!E296=0,"--",F!E296))</f>
        <v>--</v>
      </c>
      <c r="C296" s="5" t="str">
        <f>IF(B296="--","",F!F296)</f>
        <v/>
      </c>
      <c r="D296" s="5" t="str">
        <f>IF(ISNUMBER(F!G296)=FALSE,"--",IF(F!G296=0,"--",F!G296))</f>
        <v>--</v>
      </c>
      <c r="E296" s="5" t="str">
        <f>IF(D296="--","",F!H296)</f>
        <v/>
      </c>
      <c r="F296" s="5" t="str">
        <f>IF(ISNUMBER(F!I296)=FALSE,"--",IF(F!I296=0,"--",F!I296))</f>
        <v>--</v>
      </c>
      <c r="G296" s="5" t="str">
        <f>IF(F296="--","",F!J296)</f>
        <v/>
      </c>
      <c r="H296" s="5" t="str">
        <f>IF(ISNUMBER(F!K296)=FALSE,"--",IF(F!K296=0,"--",F!K296))</f>
        <v>--</v>
      </c>
      <c r="I296" s="5" t="str">
        <f>IF(H296="--","",F!L296)</f>
        <v/>
      </c>
      <c r="J296" s="5" t="str">
        <f>IF(ISNUMBER(F!M296)=FALSE,"--",IF(F!M296=0,"--",F!M296))</f>
        <v>--</v>
      </c>
      <c r="K296" s="5" t="str">
        <f>IF(J296="--","",F!N296)</f>
        <v/>
      </c>
      <c r="L296" s="5" t="str">
        <f>IF(ISNUMBER(F!O296)=FALSE,"--",IF(F!O296=0,"--",F!O296))</f>
        <v>--</v>
      </c>
      <c r="M296" s="5" t="str">
        <f>IF(L296="--","",F!P296)</f>
        <v/>
      </c>
      <c r="P296" s="4" t="str">
        <f>IFERROR(IF(AND(VLOOKUP(F!B296,E!$B$1:$AK$300,17,FALSE)&lt;&gt;1000000000,VLOOKUP(F!B296,E!$B$1:$AK$300,18,FALSE)&lt;&gt;1000000000),"toetsen",IF(AND(VLOOKUP(F!B296,E!$B$1:$AK$300,17,FALSE)=1000000000,VLOOKUP(F!B296,E!$B$1:$AK$300,18,FALSE)&lt;&gt;1000000000),"toetsen alleen sgw",IF(AND(VLOOKUP(F!B296,E!$B$1:$AK$300,17,FALSE)&lt;&gt;1000000000,VLOOKUP(F!B296,E!$B$1:$AK$300,18,FALSE)=1000000000),"toetsen alleen vw","niet toetsen"))),"")</f>
        <v>niet toetsen</v>
      </c>
      <c r="R296" s="4" t="str">
        <f>F!BJ296</f>
        <v/>
      </c>
      <c r="S296" s="4" t="str">
        <f>IF($P296="toetsen",toetsen(F!$B296,R296),IF($P296="toetsen alleen sgw",toetsen_alleen_SGW(F!$B296,R296),IF($P296="toetsen alleen vw",toetsen_alleen_vw(F!$B296,R296),"")))</f>
        <v/>
      </c>
      <c r="T296" s="4" t="str">
        <f>F!BM296</f>
        <v/>
      </c>
      <c r="U296" s="4" t="str">
        <f>IF($P296="toetsen",toetsen(F!$B296,T296),IF($P296="toetsen alleen sgw",toetsen_alleen_SGW(F!$B296,T296),IF($P296="toetsen alleen vw",toetsen_alleen_vw(F!$B296,T296),"")))</f>
        <v/>
      </c>
      <c r="V296" s="4" t="str">
        <f>F!BP296</f>
        <v/>
      </c>
      <c r="W296" s="4" t="str">
        <f>IF($P296="toetsen",toetsen(F!$B296,V296),IF($P296="toetsen alleen sgw",toetsen_alleen_SGW(F!$B296,V296),IF($P296="toetsen alleen vw",toetsen_alleen_vw(F!$B296,V296),"")))</f>
        <v/>
      </c>
      <c r="X296" s="4" t="str">
        <f>F!BS296</f>
        <v/>
      </c>
      <c r="Y296" s="4" t="str">
        <f>IF($P296="toetsen",toetsen(F!$B296,X296),IF($P296="toetsen alleen sgw",toetsen_alleen_SGW(F!$B296,X296),IF($P296="toetsen alleen vw",toetsen_alleen_vw(F!$B296,X296),"")))</f>
        <v/>
      </c>
      <c r="Z296" s="4" t="str">
        <f>F!BV296</f>
        <v/>
      </c>
      <c r="AA296" s="4" t="str">
        <f>IF($P296="toetsen",toetsen(F!$B296,Z296),IF($P296="toetsen alleen sgw",toetsen_alleen_SGW(F!$B296,Z296),IF($P296="toetsen alleen vw",toetsen_alleen_vw(F!$B296,Z296),"")))</f>
        <v/>
      </c>
      <c r="AB296" s="4" t="str">
        <f>F!BY296</f>
        <v/>
      </c>
      <c r="AC296" s="4" t="str">
        <f>IF($P296="toetsen",toetsen(F!$B296,AB296),IF($P296="toetsen alleen sgw",toetsen_alleen_SGW(F!$B296,AB296),IF($P296="toetsen alleen vw",toetsen_alleen_vw(F!$B296,AB296),"")))</f>
        <v/>
      </c>
      <c r="AD296" s="5"/>
      <c r="AE296" s="5" t="str">
        <f t="shared" si="120"/>
        <v>--</v>
      </c>
      <c r="AF296" s="5" t="str">
        <f t="shared" si="121"/>
        <v/>
      </c>
      <c r="AG296" s="5" t="str">
        <f t="shared" si="122"/>
        <v>--</v>
      </c>
      <c r="AH296" s="5" t="str">
        <f t="shared" si="123"/>
        <v/>
      </c>
      <c r="AI296" s="5" t="str">
        <f t="shared" si="124"/>
        <v>--</v>
      </c>
      <c r="AJ296" s="5" t="str">
        <f t="shared" si="125"/>
        <v/>
      </c>
      <c r="AK296" s="5" t="str">
        <f t="shared" si="126"/>
        <v>--</v>
      </c>
      <c r="AL296" s="5" t="str">
        <f t="shared" si="127"/>
        <v/>
      </c>
      <c r="AM296" s="5" t="str">
        <f t="shared" si="128"/>
        <v>--</v>
      </c>
      <c r="AN296" s="5" t="str">
        <f t="shared" si="129"/>
        <v/>
      </c>
      <c r="AO296" s="5" t="str">
        <f t="shared" si="130"/>
        <v>--</v>
      </c>
      <c r="AP296" s="5" t="str">
        <f t="shared" si="131"/>
        <v/>
      </c>
      <c r="AS296" s="5" t="str">
        <f t="shared" si="132"/>
        <v>--</v>
      </c>
      <c r="AT296" s="5" t="str">
        <f t="shared" si="133"/>
        <v/>
      </c>
      <c r="AU296" s="5" t="str">
        <f t="shared" si="134"/>
        <v/>
      </c>
      <c r="AV296" s="5" t="str">
        <f t="shared" si="135"/>
        <v>--</v>
      </c>
      <c r="AW296" s="5" t="str">
        <f t="shared" si="136"/>
        <v/>
      </c>
      <c r="AX296" s="5" t="str">
        <f t="shared" si="137"/>
        <v/>
      </c>
      <c r="AY296" s="5" t="str">
        <f t="shared" si="138"/>
        <v>--</v>
      </c>
      <c r="AZ296" s="5" t="str">
        <f t="shared" si="139"/>
        <v/>
      </c>
      <c r="BA296" s="5" t="str">
        <f t="shared" si="140"/>
        <v/>
      </c>
      <c r="BB296" s="5" t="str">
        <f t="shared" si="141"/>
        <v>--</v>
      </c>
      <c r="BC296" s="5" t="str">
        <f t="shared" si="142"/>
        <v/>
      </c>
      <c r="BD296" s="5" t="str">
        <f t="shared" si="143"/>
        <v/>
      </c>
      <c r="BE296" s="5" t="str">
        <f t="shared" si="144"/>
        <v>--</v>
      </c>
      <c r="BF296" s="5" t="str">
        <f t="shared" si="145"/>
        <v/>
      </c>
      <c r="BG296" s="5" t="str">
        <f t="shared" si="146"/>
        <v/>
      </c>
      <c r="BH296" s="5" t="str">
        <f t="shared" si="147"/>
        <v>--</v>
      </c>
      <c r="BI296" s="5" t="str">
        <f t="shared" si="148"/>
        <v/>
      </c>
      <c r="BJ296" s="5" t="str">
        <f t="shared" si="149"/>
        <v/>
      </c>
    </row>
    <row r="297" spans="1:62" x14ac:dyDescent="0.2">
      <c r="A297" s="4" t="str">
        <f>F!A297</f>
        <v>Aromatische oplosmiddelen</v>
      </c>
      <c r="B297" s="5" t="str">
        <f>IF(ISNUMBER(F!E297)=FALSE,"--",IF(F!E297=0,"--",F!E297))</f>
        <v>--</v>
      </c>
      <c r="C297" s="5" t="str">
        <f>IF(B297="--","",F!F297)</f>
        <v/>
      </c>
      <c r="D297" s="5" t="str">
        <f>IF(ISNUMBER(F!G297)=FALSE,"--",IF(F!G297=0,"--",F!G297))</f>
        <v>--</v>
      </c>
      <c r="E297" s="5" t="str">
        <f>IF(D297="--","",F!H297)</f>
        <v/>
      </c>
      <c r="F297" s="5" t="str">
        <f>IF(ISNUMBER(F!I297)=FALSE,"--",IF(F!I297=0,"--",F!I297))</f>
        <v>--</v>
      </c>
      <c r="G297" s="5" t="str">
        <f>IF(F297="--","",F!J297)</f>
        <v/>
      </c>
      <c r="H297" s="5" t="str">
        <f>IF(ISNUMBER(F!K297)=FALSE,"--",IF(F!K297=0,"--",F!K297))</f>
        <v>--</v>
      </c>
      <c r="I297" s="5" t="str">
        <f>IF(H297="--","",F!L297)</f>
        <v/>
      </c>
      <c r="J297" s="5" t="str">
        <f>IF(ISNUMBER(F!M297)=FALSE,"--",IF(F!M297=0,"--",F!M297))</f>
        <v>--</v>
      </c>
      <c r="K297" s="5" t="str">
        <f>IF(J297="--","",F!N297)</f>
        <v/>
      </c>
      <c r="L297" s="5" t="str">
        <f>IF(ISNUMBER(F!O297)=FALSE,"--",IF(F!O297=0,"--",F!O297))</f>
        <v>--</v>
      </c>
      <c r="M297" s="5" t="str">
        <f>IF(L297="--","",F!P297)</f>
        <v/>
      </c>
      <c r="P297" s="4" t="str">
        <f>IFERROR(IF(AND(VLOOKUP(F!B297,E!$B$1:$AK$300,17,FALSE)&lt;&gt;1000000000,VLOOKUP(F!B297,E!$B$1:$AK$300,18,FALSE)&lt;&gt;1000000000),"toetsen",IF(AND(VLOOKUP(F!B297,E!$B$1:$AK$300,17,FALSE)=1000000000,VLOOKUP(F!B297,E!$B$1:$AK$300,18,FALSE)&lt;&gt;1000000000),"toetsen alleen sgw",IF(AND(VLOOKUP(F!B297,E!$B$1:$AK$300,17,FALSE)&lt;&gt;1000000000,VLOOKUP(F!B297,E!$B$1:$AK$300,18,FALSE)=1000000000),"toetsen alleen vw","niet toetsen"))),"")</f>
        <v>niet toetsen</v>
      </c>
      <c r="R297" s="4" t="str">
        <f>F!BJ297</f>
        <v/>
      </c>
      <c r="S297" s="4" t="str">
        <f>IF($P297="toetsen",toetsen(F!$B297,R297),IF($P297="toetsen alleen sgw",toetsen_alleen_SGW(F!$B297,R297),IF($P297="toetsen alleen vw",toetsen_alleen_vw(F!$B297,R297),"")))</f>
        <v/>
      </c>
      <c r="T297" s="4" t="str">
        <f>F!BM297</f>
        <v/>
      </c>
      <c r="U297" s="4" t="str">
        <f>IF($P297="toetsen",toetsen(F!$B297,T297),IF($P297="toetsen alleen sgw",toetsen_alleen_SGW(F!$B297,T297),IF($P297="toetsen alleen vw",toetsen_alleen_vw(F!$B297,T297),"")))</f>
        <v/>
      </c>
      <c r="V297" s="4" t="str">
        <f>F!BP297</f>
        <v/>
      </c>
      <c r="W297" s="4" t="str">
        <f>IF($P297="toetsen",toetsen(F!$B297,V297),IF($P297="toetsen alleen sgw",toetsen_alleen_SGW(F!$B297,V297),IF($P297="toetsen alleen vw",toetsen_alleen_vw(F!$B297,V297),"")))</f>
        <v/>
      </c>
      <c r="X297" s="4" t="str">
        <f>F!BS297</f>
        <v/>
      </c>
      <c r="Y297" s="4" t="str">
        <f>IF($P297="toetsen",toetsen(F!$B297,X297),IF($P297="toetsen alleen sgw",toetsen_alleen_SGW(F!$B297,X297),IF($P297="toetsen alleen vw",toetsen_alleen_vw(F!$B297,X297),"")))</f>
        <v/>
      </c>
      <c r="Z297" s="4" t="str">
        <f>F!BV297</f>
        <v/>
      </c>
      <c r="AA297" s="4" t="str">
        <f>IF($P297="toetsen",toetsen(F!$B297,Z297),IF($P297="toetsen alleen sgw",toetsen_alleen_SGW(F!$B297,Z297),IF($P297="toetsen alleen vw",toetsen_alleen_vw(F!$B297,Z297),"")))</f>
        <v/>
      </c>
      <c r="AB297" s="4" t="str">
        <f>F!BY297</f>
        <v/>
      </c>
      <c r="AC297" s="4" t="str">
        <f>IF($P297="toetsen",toetsen(F!$B297,AB297),IF($P297="toetsen alleen sgw",toetsen_alleen_SGW(F!$B297,AB297),IF($P297="toetsen alleen vw",toetsen_alleen_vw(F!$B297,AB297),"")))</f>
        <v/>
      </c>
      <c r="AD297" s="5"/>
      <c r="AE297" s="5" t="str">
        <f t="shared" si="120"/>
        <v>--</v>
      </c>
      <c r="AF297" s="5" t="str">
        <f t="shared" si="121"/>
        <v/>
      </c>
      <c r="AG297" s="5" t="str">
        <f t="shared" si="122"/>
        <v>--</v>
      </c>
      <c r="AH297" s="5" t="str">
        <f t="shared" si="123"/>
        <v/>
      </c>
      <c r="AI297" s="5" t="str">
        <f t="shared" si="124"/>
        <v>--</v>
      </c>
      <c r="AJ297" s="5" t="str">
        <f t="shared" si="125"/>
        <v/>
      </c>
      <c r="AK297" s="5" t="str">
        <f t="shared" si="126"/>
        <v>--</v>
      </c>
      <c r="AL297" s="5" t="str">
        <f t="shared" si="127"/>
        <v/>
      </c>
      <c r="AM297" s="5" t="str">
        <f t="shared" si="128"/>
        <v>--</v>
      </c>
      <c r="AN297" s="5" t="str">
        <f t="shared" si="129"/>
        <v/>
      </c>
      <c r="AO297" s="5" t="str">
        <f t="shared" si="130"/>
        <v>--</v>
      </c>
      <c r="AP297" s="5" t="str">
        <f t="shared" si="131"/>
        <v/>
      </c>
      <c r="AS297" s="5" t="str">
        <f t="shared" si="132"/>
        <v>--</v>
      </c>
      <c r="AT297" s="5" t="str">
        <f t="shared" si="133"/>
        <v/>
      </c>
      <c r="AU297" s="5" t="str">
        <f t="shared" si="134"/>
        <v/>
      </c>
      <c r="AV297" s="5" t="str">
        <f t="shared" si="135"/>
        <v>--</v>
      </c>
      <c r="AW297" s="5" t="str">
        <f t="shared" si="136"/>
        <v/>
      </c>
      <c r="AX297" s="5" t="str">
        <f t="shared" si="137"/>
        <v/>
      </c>
      <c r="AY297" s="5" t="str">
        <f t="shared" si="138"/>
        <v>--</v>
      </c>
      <c r="AZ297" s="5" t="str">
        <f t="shared" si="139"/>
        <v/>
      </c>
      <c r="BA297" s="5" t="str">
        <f t="shared" si="140"/>
        <v/>
      </c>
      <c r="BB297" s="5" t="str">
        <f t="shared" si="141"/>
        <v>--</v>
      </c>
      <c r="BC297" s="5" t="str">
        <f t="shared" si="142"/>
        <v/>
      </c>
      <c r="BD297" s="5" t="str">
        <f t="shared" si="143"/>
        <v/>
      </c>
      <c r="BE297" s="5" t="str">
        <f t="shared" si="144"/>
        <v>--</v>
      </c>
      <c r="BF297" s="5" t="str">
        <f t="shared" si="145"/>
        <v/>
      </c>
      <c r="BG297" s="5" t="str">
        <f t="shared" si="146"/>
        <v/>
      </c>
      <c r="BH297" s="5" t="str">
        <f t="shared" si="147"/>
        <v>--</v>
      </c>
      <c r="BI297" s="5" t="str">
        <f t="shared" si="148"/>
        <v/>
      </c>
      <c r="BJ297" s="5" t="str">
        <f t="shared" si="149"/>
        <v/>
      </c>
    </row>
    <row r="298" spans="1:62" x14ac:dyDescent="0.2">
      <c r="A298" s="4" t="str">
        <f>F!A298</f>
        <v>Chloornaftaleen (som)</v>
      </c>
      <c r="B298" s="5" t="str">
        <f>IF(ISNUMBER(F!E298)=FALSE,"--",IF(F!E298=0,"--",F!E298))</f>
        <v>--</v>
      </c>
      <c r="C298" s="5" t="str">
        <f>IF(B298="--","",F!F298)</f>
        <v/>
      </c>
      <c r="D298" s="5" t="str">
        <f>IF(ISNUMBER(F!G298)=FALSE,"--",IF(F!G298=0,"--",F!G298))</f>
        <v>--</v>
      </c>
      <c r="E298" s="5" t="str">
        <f>IF(D298="--","",F!H298)</f>
        <v/>
      </c>
      <c r="F298" s="5" t="str">
        <f>IF(ISNUMBER(F!I298)=FALSE,"--",IF(F!I298=0,"--",F!I298))</f>
        <v>--</v>
      </c>
      <c r="G298" s="5" t="str">
        <f>IF(F298="--","",F!J298)</f>
        <v/>
      </c>
      <c r="H298" s="5" t="str">
        <f>IF(ISNUMBER(F!K298)=FALSE,"--",IF(F!K298=0,"--",F!K298))</f>
        <v>--</v>
      </c>
      <c r="I298" s="5" t="str">
        <f>IF(H298="--","",F!L298)</f>
        <v/>
      </c>
      <c r="J298" s="5" t="str">
        <f>IF(ISNUMBER(F!M298)=FALSE,"--",IF(F!M298=0,"--",F!M298))</f>
        <v>--</v>
      </c>
      <c r="K298" s="5" t="str">
        <f>IF(J298="--","",F!N298)</f>
        <v/>
      </c>
      <c r="L298" s="5" t="str">
        <f>IF(ISNUMBER(F!O298)=FALSE,"--",IF(F!O298=0,"--",F!O298))</f>
        <v>--</v>
      </c>
      <c r="M298" s="5" t="str">
        <f>IF(L298="--","",F!P298)</f>
        <v/>
      </c>
      <c r="P298" s="4" t="str">
        <f>IFERROR(IF(AND(VLOOKUP(F!B298,E!$B$1:$AK$300,17,FALSE)&lt;&gt;1000000000,VLOOKUP(F!B298,E!$B$1:$AK$300,18,FALSE)&lt;&gt;1000000000),"toetsen",IF(AND(VLOOKUP(F!B298,E!$B$1:$AK$300,17,FALSE)=1000000000,VLOOKUP(F!B298,E!$B$1:$AK$300,18,FALSE)&lt;&gt;1000000000),"toetsen alleen sgw",IF(AND(VLOOKUP(F!B298,E!$B$1:$AK$300,17,FALSE)&lt;&gt;1000000000,VLOOKUP(F!B298,E!$B$1:$AK$300,18,FALSE)=1000000000),"toetsen alleen vw","niet toetsen"))),"")</f>
        <v>toetsen alleen sgw</v>
      </c>
      <c r="R298" s="4" t="str">
        <f>F!BJ298</f>
        <v/>
      </c>
      <c r="S298" s="4" t="str">
        <f>IF($P298="toetsen",toetsen(F!$B298,R298),IF($P298="toetsen alleen sgw",toetsen_alleen_SGW(F!$B298,R298),IF($P298="toetsen alleen vw",toetsen_alleen_vw(F!$B298,R298),"")))</f>
        <v/>
      </c>
      <c r="T298" s="4" t="str">
        <f>F!BM298</f>
        <v/>
      </c>
      <c r="U298" s="4" t="str">
        <f>IF($P298="toetsen",toetsen(F!$B298,T298),IF($P298="toetsen alleen sgw",toetsen_alleen_SGW(F!$B298,T298),IF($P298="toetsen alleen vw",toetsen_alleen_vw(F!$B298,T298),"")))</f>
        <v/>
      </c>
      <c r="V298" s="4" t="str">
        <f>F!BP298</f>
        <v/>
      </c>
      <c r="W298" s="4" t="str">
        <f>IF($P298="toetsen",toetsen(F!$B298,V298),IF($P298="toetsen alleen sgw",toetsen_alleen_SGW(F!$B298,V298),IF($P298="toetsen alleen vw",toetsen_alleen_vw(F!$B298,V298),"")))</f>
        <v/>
      </c>
      <c r="X298" s="4" t="str">
        <f>F!BS298</f>
        <v/>
      </c>
      <c r="Y298" s="4" t="str">
        <f>IF($P298="toetsen",toetsen(F!$B298,X298),IF($P298="toetsen alleen sgw",toetsen_alleen_SGW(F!$B298,X298),IF($P298="toetsen alleen vw",toetsen_alleen_vw(F!$B298,X298),"")))</f>
        <v/>
      </c>
      <c r="Z298" s="4" t="str">
        <f>F!BV298</f>
        <v/>
      </c>
      <c r="AA298" s="4" t="str">
        <f>IF($P298="toetsen",toetsen(F!$B298,Z298),IF($P298="toetsen alleen sgw",toetsen_alleen_SGW(F!$B298,Z298),IF($P298="toetsen alleen vw",toetsen_alleen_vw(F!$B298,Z298),"")))</f>
        <v/>
      </c>
      <c r="AB298" s="4" t="str">
        <f>F!BY298</f>
        <v/>
      </c>
      <c r="AC298" s="4" t="str">
        <f>IF($P298="toetsen",toetsen(F!$B298,AB298),IF($P298="toetsen alleen sgw",toetsen_alleen_SGW(F!$B298,AB298),IF($P298="toetsen alleen vw",toetsen_alleen_vw(F!$B298,AB298),"")))</f>
        <v/>
      </c>
      <c r="AD298" s="5"/>
      <c r="AE298" s="5" t="str">
        <f t="shared" si="120"/>
        <v>--</v>
      </c>
      <c r="AF298" s="5" t="str">
        <f t="shared" si="121"/>
        <v/>
      </c>
      <c r="AG298" s="5" t="str">
        <f t="shared" si="122"/>
        <v>--</v>
      </c>
      <c r="AH298" s="5" t="str">
        <f t="shared" si="123"/>
        <v/>
      </c>
      <c r="AI298" s="5" t="str">
        <f t="shared" si="124"/>
        <v>--</v>
      </c>
      <c r="AJ298" s="5" t="str">
        <f t="shared" si="125"/>
        <v/>
      </c>
      <c r="AK298" s="5" t="str">
        <f t="shared" si="126"/>
        <v>--</v>
      </c>
      <c r="AL298" s="5" t="str">
        <f t="shared" si="127"/>
        <v/>
      </c>
      <c r="AM298" s="5" t="str">
        <f t="shared" si="128"/>
        <v>--</v>
      </c>
      <c r="AN298" s="5" t="str">
        <f t="shared" si="129"/>
        <v/>
      </c>
      <c r="AO298" s="5" t="str">
        <f t="shared" si="130"/>
        <v>--</v>
      </c>
      <c r="AP298" s="5" t="str">
        <f t="shared" si="131"/>
        <v/>
      </c>
      <c r="AS298" s="5" t="str">
        <f t="shared" si="132"/>
        <v>--</v>
      </c>
      <c r="AT298" s="5" t="str">
        <f t="shared" si="133"/>
        <v/>
      </c>
      <c r="AU298" s="5" t="str">
        <f t="shared" si="134"/>
        <v/>
      </c>
      <c r="AV298" s="5" t="str">
        <f t="shared" si="135"/>
        <v>--</v>
      </c>
      <c r="AW298" s="5" t="str">
        <f t="shared" si="136"/>
        <v/>
      </c>
      <c r="AX298" s="5" t="str">
        <f t="shared" si="137"/>
        <v/>
      </c>
      <c r="AY298" s="5" t="str">
        <f t="shared" si="138"/>
        <v>--</v>
      </c>
      <c r="AZ298" s="5" t="str">
        <f t="shared" si="139"/>
        <v/>
      </c>
      <c r="BA298" s="5" t="str">
        <f t="shared" si="140"/>
        <v/>
      </c>
      <c r="BB298" s="5" t="str">
        <f t="shared" si="141"/>
        <v>--</v>
      </c>
      <c r="BC298" s="5" t="str">
        <f t="shared" si="142"/>
        <v/>
      </c>
      <c r="BD298" s="5" t="str">
        <f t="shared" si="143"/>
        <v/>
      </c>
      <c r="BE298" s="5" t="str">
        <f t="shared" si="144"/>
        <v>--</v>
      </c>
      <c r="BF298" s="5" t="str">
        <f t="shared" si="145"/>
        <v/>
      </c>
      <c r="BG298" s="5" t="str">
        <f t="shared" si="146"/>
        <v/>
      </c>
      <c r="BH298" s="5" t="str">
        <f t="shared" si="147"/>
        <v>--</v>
      </c>
      <c r="BI298" s="5" t="str">
        <f t="shared" si="148"/>
        <v/>
      </c>
      <c r="BJ298" s="5" t="str">
        <f t="shared" si="149"/>
        <v/>
      </c>
    </row>
    <row r="299" spans="1:62" x14ac:dyDescent="0.2">
      <c r="A299" s="4" t="str">
        <f>F!A299</f>
        <v>Ethyl(tert)butylether (ETBE)</v>
      </c>
      <c r="B299" s="5" t="str">
        <f>IF(ISNUMBER(F!E299)=FALSE,"--",IF(F!E299=0,"--",F!E299))</f>
        <v>--</v>
      </c>
      <c r="C299" s="5" t="str">
        <f>IF(B299="--","",F!F299)</f>
        <v/>
      </c>
      <c r="D299" s="5" t="str">
        <f>IF(ISNUMBER(F!G299)=FALSE,"--",IF(F!G299=0,"--",F!G299))</f>
        <v>--</v>
      </c>
      <c r="E299" s="5" t="str">
        <f>IF(D299="--","",F!H299)</f>
        <v/>
      </c>
      <c r="F299" s="5" t="str">
        <f>IF(ISNUMBER(F!I299)=FALSE,"--",IF(F!I299=0,"--",F!I299))</f>
        <v>--</v>
      </c>
      <c r="G299" s="5" t="str">
        <f>IF(F299="--","",F!J299)</f>
        <v/>
      </c>
      <c r="H299" s="5" t="str">
        <f>IF(ISNUMBER(F!K299)=FALSE,"--",IF(F!K299=0,"--",F!K299))</f>
        <v>--</v>
      </c>
      <c r="I299" s="5" t="str">
        <f>IF(H299="--","",F!L299)</f>
        <v/>
      </c>
      <c r="J299" s="5" t="str">
        <f>IF(ISNUMBER(F!M299)=FALSE,"--",IF(F!M299=0,"--",F!M299))</f>
        <v>--</v>
      </c>
      <c r="K299" s="5" t="str">
        <f>IF(J299="--","",F!N299)</f>
        <v/>
      </c>
      <c r="L299" s="5" t="str">
        <f>IF(ISNUMBER(F!O299)=FALSE,"--",IF(F!O299=0,"--",F!O299))</f>
        <v>--</v>
      </c>
      <c r="M299" s="5" t="str">
        <f>IF(L299="--","",F!P299)</f>
        <v/>
      </c>
      <c r="P299" s="4" t="str">
        <f>IFERROR(IF(AND(VLOOKUP(F!B299,E!$B$1:$AK$300,17,FALSE)&lt;&gt;1000000000,VLOOKUP(F!B299,E!$B$1:$AK$300,18,FALSE)&lt;&gt;1000000000),"toetsen",IF(AND(VLOOKUP(F!B299,E!$B$1:$AK$300,17,FALSE)=1000000000,VLOOKUP(F!B299,E!$B$1:$AK$300,18,FALSE)&lt;&gt;1000000000),"toetsen alleen sgw",IF(AND(VLOOKUP(F!B299,E!$B$1:$AK$300,17,FALSE)&lt;&gt;1000000000,VLOOKUP(F!B299,E!$B$1:$AK$300,18,FALSE)=1000000000),"toetsen alleen vw","niet toetsen"))),"")</f>
        <v/>
      </c>
      <c r="R299" s="4" t="str">
        <f>F!BJ299</f>
        <v/>
      </c>
      <c r="S299" s="4" t="str">
        <f>IF($P299="toetsen",toetsen(F!$B299,R299),IF($P299="toetsen alleen sgw",toetsen_alleen_SGW(F!$B299,R299),IF($P299="toetsen alleen vw",toetsen_alleen_vw(F!$B299,R299),"")))</f>
        <v/>
      </c>
      <c r="T299" s="4" t="str">
        <f>F!BM299</f>
        <v/>
      </c>
      <c r="U299" s="4" t="str">
        <f>IF($P299="toetsen",toetsen(F!$B299,T299),IF($P299="toetsen alleen sgw",toetsen_alleen_SGW(F!$B299,T299),IF($P299="toetsen alleen vw",toetsen_alleen_vw(F!$B299,T299),"")))</f>
        <v/>
      </c>
      <c r="V299" s="4" t="str">
        <f>F!BP299</f>
        <v/>
      </c>
      <c r="W299" s="4" t="str">
        <f>IF($P299="toetsen",toetsen(F!$B299,V299),IF($P299="toetsen alleen sgw",toetsen_alleen_SGW(F!$B299,V299),IF($P299="toetsen alleen vw",toetsen_alleen_vw(F!$B299,V299),"")))</f>
        <v/>
      </c>
      <c r="X299" s="4" t="str">
        <f>F!BS299</f>
        <v/>
      </c>
      <c r="Y299" s="4" t="str">
        <f>IF($P299="toetsen",toetsen(F!$B299,X299),IF($P299="toetsen alleen sgw",toetsen_alleen_SGW(F!$B299,X299),IF($P299="toetsen alleen vw",toetsen_alleen_vw(F!$B299,X299),"")))</f>
        <v/>
      </c>
      <c r="Z299" s="4" t="str">
        <f>F!BV299</f>
        <v/>
      </c>
      <c r="AA299" s="4" t="str">
        <f>IF($P299="toetsen",toetsen(F!$B299,Z299),IF($P299="toetsen alleen sgw",toetsen_alleen_SGW(F!$B299,Z299),IF($P299="toetsen alleen vw",toetsen_alleen_vw(F!$B299,Z299),"")))</f>
        <v/>
      </c>
      <c r="AB299" s="4" t="str">
        <f>F!BY299</f>
        <v/>
      </c>
      <c r="AC299" s="4" t="str">
        <f>IF($P299="toetsen",toetsen(F!$B299,AB299),IF($P299="toetsen alleen sgw",toetsen_alleen_SGW(F!$B299,AB299),IF($P299="toetsen alleen vw",toetsen_alleen_vw(F!$B299,AB299),"")))</f>
        <v/>
      </c>
      <c r="AD299" s="5"/>
      <c r="AE299" s="5" t="str">
        <f t="shared" si="120"/>
        <v>--</v>
      </c>
      <c r="AF299" s="5" t="str">
        <f t="shared" si="121"/>
        <v/>
      </c>
      <c r="AG299" s="5" t="str">
        <f t="shared" si="122"/>
        <v>--</v>
      </c>
      <c r="AH299" s="5" t="str">
        <f t="shared" si="123"/>
        <v/>
      </c>
      <c r="AI299" s="5" t="str">
        <f t="shared" si="124"/>
        <v>--</v>
      </c>
      <c r="AJ299" s="5" t="str">
        <f t="shared" si="125"/>
        <v/>
      </c>
      <c r="AK299" s="5" t="str">
        <f t="shared" si="126"/>
        <v>--</v>
      </c>
      <c r="AL299" s="5" t="str">
        <f t="shared" si="127"/>
        <v/>
      </c>
      <c r="AM299" s="5" t="str">
        <f t="shared" si="128"/>
        <v>--</v>
      </c>
      <c r="AN299" s="5" t="str">
        <f t="shared" si="129"/>
        <v/>
      </c>
      <c r="AO299" s="5" t="str">
        <f t="shared" si="130"/>
        <v>--</v>
      </c>
      <c r="AP299" s="5" t="str">
        <f t="shared" si="131"/>
        <v/>
      </c>
      <c r="AS299" s="5" t="str">
        <f t="shared" si="132"/>
        <v>--</v>
      </c>
      <c r="AT299" s="5" t="str">
        <f t="shared" si="133"/>
        <v/>
      </c>
      <c r="AU299" s="5" t="str">
        <f t="shared" si="134"/>
        <v/>
      </c>
      <c r="AV299" s="5" t="str">
        <f t="shared" si="135"/>
        <v>--</v>
      </c>
      <c r="AW299" s="5" t="str">
        <f t="shared" si="136"/>
        <v/>
      </c>
      <c r="AX299" s="5" t="str">
        <f t="shared" si="137"/>
        <v/>
      </c>
      <c r="AY299" s="5" t="str">
        <f t="shared" si="138"/>
        <v>--</v>
      </c>
      <c r="AZ299" s="5" t="str">
        <f t="shared" si="139"/>
        <v/>
      </c>
      <c r="BA299" s="5" t="str">
        <f t="shared" si="140"/>
        <v/>
      </c>
      <c r="BB299" s="5" t="str">
        <f t="shared" si="141"/>
        <v>--</v>
      </c>
      <c r="BC299" s="5" t="str">
        <f t="shared" si="142"/>
        <v/>
      </c>
      <c r="BD299" s="5" t="str">
        <f t="shared" si="143"/>
        <v/>
      </c>
      <c r="BE299" s="5" t="str">
        <f t="shared" si="144"/>
        <v>--</v>
      </c>
      <c r="BF299" s="5" t="str">
        <f t="shared" si="145"/>
        <v/>
      </c>
      <c r="BG299" s="5" t="str">
        <f t="shared" si="146"/>
        <v/>
      </c>
      <c r="BH299" s="5" t="str">
        <f t="shared" si="147"/>
        <v>--</v>
      </c>
      <c r="BI299" s="5" t="str">
        <f t="shared" si="148"/>
        <v/>
      </c>
      <c r="BJ299" s="5" t="str">
        <f t="shared" si="149"/>
        <v/>
      </c>
    </row>
    <row r="300" spans="1:62" x14ac:dyDescent="0.2">
      <c r="A300" s="4" t="str">
        <f>F!A300</f>
        <v>Methyl(tert)butylether (MTBE)</v>
      </c>
      <c r="B300" s="5" t="str">
        <f>IF(ISNUMBER(F!E300)=FALSE,"--",IF(F!E300=0,"--",F!E300))</f>
        <v>--</v>
      </c>
      <c r="C300" s="5" t="str">
        <f>IF(B300="--","",F!F300)</f>
        <v/>
      </c>
      <c r="D300" s="5" t="str">
        <f>IF(ISNUMBER(F!G300)=FALSE,"--",IF(F!G300=0,"--",F!G300))</f>
        <v>--</v>
      </c>
      <c r="E300" s="5" t="str">
        <f>IF(D300="--","",F!H300)</f>
        <v/>
      </c>
      <c r="F300" s="5" t="str">
        <f>IF(ISNUMBER(F!I300)=FALSE,"--",IF(F!I300=0,"--",F!I300))</f>
        <v>--</v>
      </c>
      <c r="G300" s="5" t="str">
        <f>IF(F300="--","",F!J300)</f>
        <v/>
      </c>
      <c r="H300" s="5" t="str">
        <f>IF(ISNUMBER(F!K300)=FALSE,"--",IF(F!K300=0,"--",F!K300))</f>
        <v>--</v>
      </c>
      <c r="I300" s="5" t="str">
        <f>IF(H300="--","",F!L300)</f>
        <v/>
      </c>
      <c r="J300" s="5" t="str">
        <f>IF(ISNUMBER(F!M300)=FALSE,"--",IF(F!M300=0,"--",F!M300))</f>
        <v>--</v>
      </c>
      <c r="K300" s="5" t="str">
        <f>IF(J300="--","",F!N300)</f>
        <v/>
      </c>
      <c r="L300" s="5" t="str">
        <f>IF(ISNUMBER(F!O300)=FALSE,"--",IF(F!O300=0,"--",F!O300))</f>
        <v>--</v>
      </c>
      <c r="M300" s="5" t="str">
        <f>IF(L300="--","",F!P300)</f>
        <v/>
      </c>
      <c r="P300" s="4" t="str">
        <f>IFERROR(IF(AND(VLOOKUP(F!B300,E!$B$1:$AK$300,17,FALSE)&lt;&gt;1000000000,VLOOKUP(F!B300,E!$B$1:$AK$300,18,FALSE)&lt;&gt;1000000000),"toetsen",IF(AND(VLOOKUP(F!B300,E!$B$1:$AK$300,17,FALSE)=1000000000,VLOOKUP(F!B300,E!$B$1:$AK$300,18,FALSE)&lt;&gt;1000000000),"toetsen alleen sgw",IF(AND(VLOOKUP(F!B300,E!$B$1:$AK$300,17,FALSE)&lt;&gt;1000000000,VLOOKUP(F!B300,E!$B$1:$AK$300,18,FALSE)=1000000000),"toetsen alleen vw","niet toetsen"))),"")</f>
        <v>niet toetsen</v>
      </c>
      <c r="R300" s="4" t="str">
        <f>F!BJ300</f>
        <v/>
      </c>
      <c r="S300" s="4" t="str">
        <f>IF($P300="toetsen",toetsen(F!$B300,R300),IF($P300="toetsen alleen sgw",toetsen_alleen_SGW(F!$B300,R300),IF($P300="toetsen alleen vw",toetsen_alleen_vw(F!$B300,R300),"")))</f>
        <v/>
      </c>
      <c r="T300" s="4" t="str">
        <f>F!BM300</f>
        <v/>
      </c>
      <c r="U300" s="4" t="str">
        <f>IF($P300="toetsen",toetsen(F!$B300,T300),IF($P300="toetsen alleen sgw",toetsen_alleen_SGW(F!$B300,T300),IF($P300="toetsen alleen vw",toetsen_alleen_vw(F!$B300,T300),"")))</f>
        <v/>
      </c>
      <c r="V300" s="4" t="str">
        <f>F!BP300</f>
        <v/>
      </c>
      <c r="W300" s="4" t="str">
        <f>IF($P300="toetsen",toetsen(F!$B300,V300),IF($P300="toetsen alleen sgw",toetsen_alleen_SGW(F!$B300,V300),IF($P300="toetsen alleen vw",toetsen_alleen_vw(F!$B300,V300),"")))</f>
        <v/>
      </c>
      <c r="X300" s="4" t="str">
        <f>F!BS300</f>
        <v/>
      </c>
      <c r="Y300" s="4" t="str">
        <f>IF($P300="toetsen",toetsen(F!$B300,X300),IF($P300="toetsen alleen sgw",toetsen_alleen_SGW(F!$B300,X300),IF($P300="toetsen alleen vw",toetsen_alleen_vw(F!$B300,X300),"")))</f>
        <v/>
      </c>
      <c r="Z300" s="4" t="str">
        <f>F!BV300</f>
        <v/>
      </c>
      <c r="AA300" s="4" t="str">
        <f>IF($P300="toetsen",toetsen(F!$B300,Z300),IF($P300="toetsen alleen sgw",toetsen_alleen_SGW(F!$B300,Z300),IF($P300="toetsen alleen vw",toetsen_alleen_vw(F!$B300,Z300),"")))</f>
        <v/>
      </c>
      <c r="AB300" s="4" t="str">
        <f>F!BY300</f>
        <v/>
      </c>
      <c r="AC300" s="4" t="str">
        <f>IF($P300="toetsen",toetsen(F!$B300,AB300),IF($P300="toetsen alleen sgw",toetsen_alleen_SGW(F!$B300,AB300),IF($P300="toetsen alleen vw",toetsen_alleen_vw(F!$B300,AB300),"")))</f>
        <v/>
      </c>
      <c r="AD300" s="5"/>
      <c r="AE300" s="5" t="str">
        <f t="shared" si="120"/>
        <v>--</v>
      </c>
      <c r="AF300" s="5" t="str">
        <f t="shared" si="121"/>
        <v/>
      </c>
      <c r="AG300" s="5" t="str">
        <f t="shared" si="122"/>
        <v>--</v>
      </c>
      <c r="AH300" s="5" t="str">
        <f t="shared" si="123"/>
        <v/>
      </c>
      <c r="AI300" s="5" t="str">
        <f t="shared" si="124"/>
        <v>--</v>
      </c>
      <c r="AJ300" s="5" t="str">
        <f t="shared" si="125"/>
        <v/>
      </c>
      <c r="AK300" s="5" t="str">
        <f t="shared" si="126"/>
        <v>--</v>
      </c>
      <c r="AL300" s="5" t="str">
        <f t="shared" si="127"/>
        <v/>
      </c>
      <c r="AM300" s="5" t="str">
        <f t="shared" si="128"/>
        <v>--</v>
      </c>
      <c r="AN300" s="5" t="str">
        <f t="shared" si="129"/>
        <v/>
      </c>
      <c r="AO300" s="5" t="str">
        <f t="shared" si="130"/>
        <v>--</v>
      </c>
      <c r="AP300" s="5" t="str">
        <f t="shared" si="131"/>
        <v/>
      </c>
      <c r="AS300" s="5" t="str">
        <f t="shared" si="132"/>
        <v>--</v>
      </c>
      <c r="AT300" s="5" t="str">
        <f t="shared" si="133"/>
        <v/>
      </c>
      <c r="AU300" s="5" t="str">
        <f t="shared" si="134"/>
        <v/>
      </c>
      <c r="AV300" s="5" t="str">
        <f t="shared" si="135"/>
        <v>--</v>
      </c>
      <c r="AW300" s="5" t="str">
        <f t="shared" si="136"/>
        <v/>
      </c>
      <c r="AX300" s="5" t="str">
        <f t="shared" si="137"/>
        <v/>
      </c>
      <c r="AY300" s="5" t="str">
        <f t="shared" si="138"/>
        <v>--</v>
      </c>
      <c r="AZ300" s="5" t="str">
        <f t="shared" si="139"/>
        <v/>
      </c>
      <c r="BA300" s="5" t="str">
        <f t="shared" si="140"/>
        <v/>
      </c>
      <c r="BB300" s="5" t="str">
        <f t="shared" si="141"/>
        <v>--</v>
      </c>
      <c r="BC300" s="5" t="str">
        <f t="shared" si="142"/>
        <v/>
      </c>
      <c r="BD300" s="5" t="str">
        <f t="shared" si="143"/>
        <v/>
      </c>
      <c r="BE300" s="5" t="str">
        <f t="shared" si="144"/>
        <v>--</v>
      </c>
      <c r="BF300" s="5" t="str">
        <f t="shared" si="145"/>
        <v/>
      </c>
      <c r="BG300" s="5" t="str">
        <f t="shared" si="146"/>
        <v/>
      </c>
      <c r="BH300" s="5" t="str">
        <f t="shared" si="147"/>
        <v>--</v>
      </c>
      <c r="BI300" s="5" t="str">
        <f t="shared" si="148"/>
        <v/>
      </c>
      <c r="BJ300" s="5" t="str">
        <f t="shared" si="149"/>
        <v/>
      </c>
    </row>
    <row r="301" spans="1:62" x14ac:dyDescent="0.2">
      <c r="A301" s="4" t="str">
        <f>F!A301</f>
        <v>Monochlooranilinen (som)</v>
      </c>
      <c r="B301" s="5" t="str">
        <f>IF(ISNUMBER(F!E301)=FALSE,"--",IF(F!E301=0,"--",F!E301))</f>
        <v>--</v>
      </c>
      <c r="C301" s="5" t="str">
        <f>IF(B301="--","",F!F301)</f>
        <v/>
      </c>
      <c r="D301" s="5" t="str">
        <f>IF(ISNUMBER(F!G301)=FALSE,"--",IF(F!G301=0,"--",F!G301))</f>
        <v>--</v>
      </c>
      <c r="E301" s="5" t="str">
        <f>IF(D301="--","",F!H301)</f>
        <v/>
      </c>
      <c r="F301" s="5" t="str">
        <f>IF(ISNUMBER(F!I301)=FALSE,"--",IF(F!I301=0,"--",F!I301))</f>
        <v>--</v>
      </c>
      <c r="G301" s="5" t="str">
        <f>IF(F301="--","",F!J301)</f>
        <v/>
      </c>
      <c r="H301" s="5" t="str">
        <f>IF(ISNUMBER(F!K301)=FALSE,"--",IF(F!K301=0,"--",F!K301))</f>
        <v>--</v>
      </c>
      <c r="I301" s="5" t="str">
        <f>IF(H301="--","",F!L301)</f>
        <v/>
      </c>
      <c r="J301" s="5" t="str">
        <f>IF(ISNUMBER(F!M301)=FALSE,"--",IF(F!M301=0,"--",F!M301))</f>
        <v>--</v>
      </c>
      <c r="K301" s="5" t="str">
        <f>IF(J301="--","",F!N301)</f>
        <v/>
      </c>
      <c r="L301" s="5" t="str">
        <f>IF(ISNUMBER(F!O301)=FALSE,"--",IF(F!O301=0,"--",F!O301))</f>
        <v>--</v>
      </c>
      <c r="M301" s="5" t="str">
        <f>IF(L301="--","",F!P301)</f>
        <v/>
      </c>
      <c r="P301" s="4" t="str">
        <f>IFERROR(IF(AND(VLOOKUP(F!B301,E!$B$1:$AK$300,17,FALSE)&lt;&gt;1000000000,VLOOKUP(F!B301,E!$B$1:$AK$300,18,FALSE)&lt;&gt;1000000000),"toetsen",IF(AND(VLOOKUP(F!B301,E!$B$1:$AK$300,17,FALSE)=1000000000,VLOOKUP(F!B301,E!$B$1:$AK$300,18,FALSE)&lt;&gt;1000000000),"toetsen alleen sgw",IF(AND(VLOOKUP(F!B301,E!$B$1:$AK$300,17,FALSE)&lt;&gt;1000000000,VLOOKUP(F!B301,E!$B$1:$AK$300,18,FALSE)=1000000000),"toetsen alleen vw","niet toetsen"))),"")</f>
        <v>toetsen alleen sgw</v>
      </c>
      <c r="R301" s="4" t="str">
        <f>F!BJ301</f>
        <v/>
      </c>
      <c r="S301" s="4" t="str">
        <f>IF($P301="toetsen",toetsen(F!$B301,R301),IF($P301="toetsen alleen sgw",toetsen_alleen_SGW(F!$B301,R301),IF($P301="toetsen alleen vw",toetsen_alleen_vw(F!$B301,R301),"")))</f>
        <v/>
      </c>
      <c r="T301" s="4" t="str">
        <f>F!BM301</f>
        <v/>
      </c>
      <c r="U301" s="4" t="str">
        <f>IF($P301="toetsen",toetsen(F!$B301,T301),IF($P301="toetsen alleen sgw",toetsen_alleen_SGW(F!$B301,T301),IF($P301="toetsen alleen vw",toetsen_alleen_vw(F!$B301,T301),"")))</f>
        <v/>
      </c>
      <c r="V301" s="4" t="str">
        <f>F!BP301</f>
        <v/>
      </c>
      <c r="W301" s="4" t="str">
        <f>IF($P301="toetsen",toetsen(F!$B301,V301),IF($P301="toetsen alleen sgw",toetsen_alleen_SGW(F!$B301,V301),IF($P301="toetsen alleen vw",toetsen_alleen_vw(F!$B301,V301),"")))</f>
        <v/>
      </c>
      <c r="X301" s="4" t="str">
        <f>F!BS301</f>
        <v/>
      </c>
      <c r="Y301" s="4" t="str">
        <f>IF($P301="toetsen",toetsen(F!$B301,X301),IF($P301="toetsen alleen sgw",toetsen_alleen_SGW(F!$B301,X301),IF($P301="toetsen alleen vw",toetsen_alleen_vw(F!$B301,X301),"")))</f>
        <v/>
      </c>
      <c r="Z301" s="4" t="str">
        <f>F!BV301</f>
        <v/>
      </c>
      <c r="AA301" s="4" t="str">
        <f>IF($P301="toetsen",toetsen(F!$B301,Z301),IF($P301="toetsen alleen sgw",toetsen_alleen_SGW(F!$B301,Z301),IF($P301="toetsen alleen vw",toetsen_alleen_vw(F!$B301,Z301),"")))</f>
        <v/>
      </c>
      <c r="AB301" s="4" t="str">
        <f>F!BY301</f>
        <v/>
      </c>
      <c r="AC301" s="4" t="str">
        <f>IF($P301="toetsen",toetsen(F!$B301,AB301),IF($P301="toetsen alleen sgw",toetsen_alleen_SGW(F!$B301,AB301),IF($P301="toetsen alleen vw",toetsen_alleen_vw(F!$B301,AB301),"")))</f>
        <v/>
      </c>
      <c r="AD301" s="5"/>
      <c r="AE301" s="5" t="str">
        <f t="shared" si="120"/>
        <v>--</v>
      </c>
      <c r="AF301" s="5" t="str">
        <f t="shared" si="121"/>
        <v/>
      </c>
      <c r="AG301" s="5" t="str">
        <f t="shared" si="122"/>
        <v>--</v>
      </c>
      <c r="AH301" s="5" t="str">
        <f t="shared" si="123"/>
        <v/>
      </c>
      <c r="AI301" s="5" t="str">
        <f t="shared" si="124"/>
        <v>--</v>
      </c>
      <c r="AJ301" s="5" t="str">
        <f t="shared" si="125"/>
        <v/>
      </c>
      <c r="AK301" s="5" t="str">
        <f t="shared" si="126"/>
        <v>--</v>
      </c>
      <c r="AL301" s="5" t="str">
        <f t="shared" si="127"/>
        <v/>
      </c>
      <c r="AM301" s="5" t="str">
        <f t="shared" si="128"/>
        <v>--</v>
      </c>
      <c r="AN301" s="5" t="str">
        <f t="shared" si="129"/>
        <v/>
      </c>
      <c r="AO301" s="5" t="str">
        <f t="shared" si="130"/>
        <v>--</v>
      </c>
      <c r="AP301" s="5" t="str">
        <f t="shared" si="131"/>
        <v/>
      </c>
      <c r="AS301" s="5" t="str">
        <f t="shared" si="132"/>
        <v>--</v>
      </c>
      <c r="AT301" s="5" t="str">
        <f t="shared" si="133"/>
        <v/>
      </c>
      <c r="AU301" s="5" t="str">
        <f t="shared" si="134"/>
        <v/>
      </c>
      <c r="AV301" s="5" t="str">
        <f t="shared" si="135"/>
        <v>--</v>
      </c>
      <c r="AW301" s="5" t="str">
        <f t="shared" si="136"/>
        <v/>
      </c>
      <c r="AX301" s="5" t="str">
        <f t="shared" si="137"/>
        <v/>
      </c>
      <c r="AY301" s="5" t="str">
        <f t="shared" si="138"/>
        <v>--</v>
      </c>
      <c r="AZ301" s="5" t="str">
        <f t="shared" si="139"/>
        <v/>
      </c>
      <c r="BA301" s="5" t="str">
        <f t="shared" si="140"/>
        <v/>
      </c>
      <c r="BB301" s="5" t="str">
        <f t="shared" si="141"/>
        <v>--</v>
      </c>
      <c r="BC301" s="5" t="str">
        <f t="shared" si="142"/>
        <v/>
      </c>
      <c r="BD301" s="5" t="str">
        <f t="shared" si="143"/>
        <v/>
      </c>
      <c r="BE301" s="5" t="str">
        <f t="shared" si="144"/>
        <v>--</v>
      </c>
      <c r="BF301" s="5" t="str">
        <f t="shared" si="145"/>
        <v/>
      </c>
      <c r="BG301" s="5" t="str">
        <f t="shared" si="146"/>
        <v/>
      </c>
      <c r="BH301" s="5" t="str">
        <f t="shared" si="147"/>
        <v>--</v>
      </c>
      <c r="BI301" s="5" t="str">
        <f t="shared" si="148"/>
        <v/>
      </c>
      <c r="BJ301" s="5" t="str">
        <f t="shared" si="149"/>
        <v/>
      </c>
    </row>
    <row r="302" spans="1:62" x14ac:dyDescent="0.2">
      <c r="A302" s="4" t="str">
        <f>F!A302</f>
        <v>Pentachlooranlinine (som)</v>
      </c>
      <c r="B302" s="5" t="str">
        <f>IF(ISNUMBER(F!E302)=FALSE,"--",IF(F!E302=0,"--",F!E302))</f>
        <v>--</v>
      </c>
      <c r="C302" s="5" t="str">
        <f>IF(B302="--","",F!F302)</f>
        <v/>
      </c>
      <c r="D302" s="5" t="str">
        <f>IF(ISNUMBER(F!G302)=FALSE,"--",IF(F!G302=0,"--",F!G302))</f>
        <v>--</v>
      </c>
      <c r="E302" s="5" t="str">
        <f>IF(D302="--","",F!H302)</f>
        <v/>
      </c>
      <c r="F302" s="5" t="str">
        <f>IF(ISNUMBER(F!I302)=FALSE,"--",IF(F!I302=0,"--",F!I302))</f>
        <v>--</v>
      </c>
      <c r="G302" s="5" t="str">
        <f>IF(F302="--","",F!J302)</f>
        <v/>
      </c>
      <c r="H302" s="5" t="str">
        <f>IF(ISNUMBER(F!K302)=FALSE,"--",IF(F!K302=0,"--",F!K302))</f>
        <v>--</v>
      </c>
      <c r="I302" s="5" t="str">
        <f>IF(H302="--","",F!L302)</f>
        <v/>
      </c>
      <c r="J302" s="5" t="str">
        <f>IF(ISNUMBER(F!M302)=FALSE,"--",IF(F!M302=0,"--",F!M302))</f>
        <v>--</v>
      </c>
      <c r="K302" s="5" t="str">
        <f>IF(J302="--","",F!N302)</f>
        <v/>
      </c>
      <c r="L302" s="5" t="str">
        <f>IF(ISNUMBER(F!O302)=FALSE,"--",IF(F!O302=0,"--",F!O302))</f>
        <v>--</v>
      </c>
      <c r="M302" s="5" t="str">
        <f>IF(L302="--","",F!P302)</f>
        <v/>
      </c>
      <c r="P302" s="4" t="str">
        <f>IFERROR(IF(AND(VLOOKUP(F!B302,E!$B$1:$AK$300,17,FALSE)&lt;&gt;1000000000,VLOOKUP(F!B302,E!$B$1:$AK$300,18,FALSE)&lt;&gt;1000000000),"toetsen",IF(AND(VLOOKUP(F!B302,E!$B$1:$AK$300,17,FALSE)=1000000000,VLOOKUP(F!B302,E!$B$1:$AK$300,18,FALSE)&lt;&gt;1000000000),"toetsen alleen sgw",IF(AND(VLOOKUP(F!B302,E!$B$1:$AK$300,17,FALSE)&lt;&gt;1000000000,VLOOKUP(F!B302,E!$B$1:$AK$300,18,FALSE)=1000000000),"toetsen alleen vw","niet toetsen"))),"")</f>
        <v>niet toetsen</v>
      </c>
      <c r="R302" s="4" t="str">
        <f>F!BJ302</f>
        <v/>
      </c>
      <c r="S302" s="4" t="str">
        <f>IF($P302="toetsen",toetsen(F!$B302,R302),IF($P302="toetsen alleen sgw",toetsen_alleen_SGW(F!$B302,R302),IF($P302="toetsen alleen vw",toetsen_alleen_vw(F!$B302,R302),"")))</f>
        <v/>
      </c>
      <c r="T302" s="4" t="str">
        <f>F!BM302</f>
        <v/>
      </c>
      <c r="U302" s="4" t="str">
        <f>IF($P302="toetsen",toetsen(F!$B302,T302),IF($P302="toetsen alleen sgw",toetsen_alleen_SGW(F!$B302,T302),IF($P302="toetsen alleen vw",toetsen_alleen_vw(F!$B302,T302),"")))</f>
        <v/>
      </c>
      <c r="V302" s="4" t="str">
        <f>F!BP302</f>
        <v/>
      </c>
      <c r="W302" s="4" t="str">
        <f>IF($P302="toetsen",toetsen(F!$B302,V302),IF($P302="toetsen alleen sgw",toetsen_alleen_SGW(F!$B302,V302),IF($P302="toetsen alleen vw",toetsen_alleen_vw(F!$B302,V302),"")))</f>
        <v/>
      </c>
      <c r="X302" s="4" t="str">
        <f>F!BS302</f>
        <v/>
      </c>
      <c r="Y302" s="4" t="str">
        <f>IF($P302="toetsen",toetsen(F!$B302,X302),IF($P302="toetsen alleen sgw",toetsen_alleen_SGW(F!$B302,X302),IF($P302="toetsen alleen vw",toetsen_alleen_vw(F!$B302,X302),"")))</f>
        <v/>
      </c>
      <c r="Z302" s="4" t="str">
        <f>F!BV302</f>
        <v/>
      </c>
      <c r="AA302" s="4" t="str">
        <f>IF($P302="toetsen",toetsen(F!$B302,Z302),IF($P302="toetsen alleen sgw",toetsen_alleen_SGW(F!$B302,Z302),IF($P302="toetsen alleen vw",toetsen_alleen_vw(F!$B302,Z302),"")))</f>
        <v/>
      </c>
      <c r="AB302" s="4" t="str">
        <f>F!BY302</f>
        <v/>
      </c>
      <c r="AC302" s="4" t="str">
        <f>IF($P302="toetsen",toetsen(F!$B302,AB302),IF($P302="toetsen alleen sgw",toetsen_alleen_SGW(F!$B302,AB302),IF($P302="toetsen alleen vw",toetsen_alleen_vw(F!$B302,AB302),"")))</f>
        <v/>
      </c>
      <c r="AD302" s="5"/>
      <c r="AE302" s="5" t="str">
        <f t="shared" si="120"/>
        <v>--</v>
      </c>
      <c r="AF302" s="5" t="str">
        <f t="shared" si="121"/>
        <v/>
      </c>
      <c r="AG302" s="5" t="str">
        <f t="shared" si="122"/>
        <v>--</v>
      </c>
      <c r="AH302" s="5" t="str">
        <f t="shared" si="123"/>
        <v/>
      </c>
      <c r="AI302" s="5" t="str">
        <f t="shared" si="124"/>
        <v>--</v>
      </c>
      <c r="AJ302" s="5" t="str">
        <f t="shared" si="125"/>
        <v/>
      </c>
      <c r="AK302" s="5" t="str">
        <f t="shared" si="126"/>
        <v>--</v>
      </c>
      <c r="AL302" s="5" t="str">
        <f t="shared" si="127"/>
        <v/>
      </c>
      <c r="AM302" s="5" t="str">
        <f t="shared" si="128"/>
        <v>--</v>
      </c>
      <c r="AN302" s="5" t="str">
        <f t="shared" si="129"/>
        <v/>
      </c>
      <c r="AO302" s="5" t="str">
        <f t="shared" si="130"/>
        <v>--</v>
      </c>
      <c r="AP302" s="5" t="str">
        <f t="shared" si="131"/>
        <v/>
      </c>
      <c r="AS302" s="5" t="str">
        <f t="shared" si="132"/>
        <v>--</v>
      </c>
      <c r="AT302" s="5" t="str">
        <f t="shared" si="133"/>
        <v/>
      </c>
      <c r="AU302" s="5" t="str">
        <f t="shared" si="134"/>
        <v/>
      </c>
      <c r="AV302" s="5" t="str">
        <f t="shared" si="135"/>
        <v>--</v>
      </c>
      <c r="AW302" s="5" t="str">
        <f t="shared" si="136"/>
        <v/>
      </c>
      <c r="AX302" s="5" t="str">
        <f t="shared" si="137"/>
        <v/>
      </c>
      <c r="AY302" s="5" t="str">
        <f t="shared" si="138"/>
        <v>--</v>
      </c>
      <c r="AZ302" s="5" t="str">
        <f t="shared" si="139"/>
        <v/>
      </c>
      <c r="BA302" s="5" t="str">
        <f t="shared" si="140"/>
        <v/>
      </c>
      <c r="BB302" s="5" t="str">
        <f t="shared" si="141"/>
        <v>--</v>
      </c>
      <c r="BC302" s="5" t="str">
        <f t="shared" si="142"/>
        <v/>
      </c>
      <c r="BD302" s="5" t="str">
        <f t="shared" si="143"/>
        <v/>
      </c>
      <c r="BE302" s="5" t="str">
        <f t="shared" si="144"/>
        <v>--</v>
      </c>
      <c r="BF302" s="5" t="str">
        <f t="shared" si="145"/>
        <v/>
      </c>
      <c r="BG302" s="5" t="str">
        <f t="shared" si="146"/>
        <v/>
      </c>
      <c r="BH302" s="5" t="str">
        <f t="shared" si="147"/>
        <v>--</v>
      </c>
      <c r="BI302" s="5" t="str">
        <f t="shared" si="148"/>
        <v/>
      </c>
      <c r="BJ302" s="5" t="str">
        <f t="shared" si="149"/>
        <v/>
      </c>
    </row>
    <row r="303" spans="1:62" x14ac:dyDescent="0.2">
      <c r="A303" s="4" t="str">
        <f>F!A303</f>
        <v>Dioxine (som I-TEQ)</v>
      </c>
      <c r="B303" s="5" t="str">
        <f>IF(ISNUMBER(F!E303)=FALSE,"--",IF(F!E303=0,"--",F!E303))</f>
        <v>--</v>
      </c>
      <c r="C303" s="5" t="str">
        <f>IF(B303="--","",F!F303)</f>
        <v/>
      </c>
      <c r="D303" s="5" t="str">
        <f>IF(ISNUMBER(F!G303)=FALSE,"--",IF(F!G303=0,"--",F!G303))</f>
        <v>--</v>
      </c>
      <c r="E303" s="5" t="str">
        <f>IF(D303="--","",F!H303)</f>
        <v/>
      </c>
      <c r="F303" s="5" t="str">
        <f>IF(ISNUMBER(F!I303)=FALSE,"--",IF(F!I303=0,"--",F!I303))</f>
        <v>--</v>
      </c>
      <c r="G303" s="5" t="str">
        <f>IF(F303="--","",F!J303)</f>
        <v/>
      </c>
      <c r="H303" s="5" t="str">
        <f>IF(ISNUMBER(F!K303)=FALSE,"--",IF(F!K303=0,"--",F!K303))</f>
        <v>--</v>
      </c>
      <c r="I303" s="5" t="str">
        <f>IF(H303="--","",F!L303)</f>
        <v/>
      </c>
      <c r="J303" s="5" t="str">
        <f>IF(ISNUMBER(F!M303)=FALSE,"--",IF(F!M303=0,"--",F!M303))</f>
        <v>--</v>
      </c>
      <c r="K303" s="5" t="str">
        <f>IF(J303="--","",F!N303)</f>
        <v/>
      </c>
      <c r="L303" s="5" t="str">
        <f>IF(ISNUMBER(F!O303)=FALSE,"--",IF(F!O303=0,"--",F!O303))</f>
        <v>--</v>
      </c>
      <c r="M303" s="5" t="str">
        <f>IF(L303="--","",F!P303)</f>
        <v/>
      </c>
      <c r="P303" s="4" t="str">
        <f>IFERROR(IF(AND(VLOOKUP(F!B303,E!$B$1:$AK$300,17,FALSE)&lt;&gt;1000000000,VLOOKUP(F!B303,E!$B$1:$AK$300,18,FALSE)&lt;&gt;1000000000),"toetsen",IF(AND(VLOOKUP(F!B303,E!$B$1:$AK$300,17,FALSE)=1000000000,VLOOKUP(F!B303,E!$B$1:$AK$300,18,FALSE)&lt;&gt;1000000000),"toetsen alleen sgw",IF(AND(VLOOKUP(F!B303,E!$B$1:$AK$300,17,FALSE)&lt;&gt;1000000000,VLOOKUP(F!B303,E!$B$1:$AK$300,18,FALSE)=1000000000),"toetsen alleen vw","niet toetsen"))),"")</f>
        <v>niet toetsen</v>
      </c>
      <c r="R303" s="4" t="str">
        <f>F!BJ303</f>
        <v/>
      </c>
      <c r="S303" s="4" t="str">
        <f>IF($P303="toetsen",toetsen(F!$B303,R303),IF($P303="toetsen alleen sgw",toetsen_alleen_SGW(F!$B303,R303),IF($P303="toetsen alleen vw",toetsen_alleen_vw(F!$B303,R303),"")))</f>
        <v/>
      </c>
      <c r="T303" s="4" t="str">
        <f>F!BM303</f>
        <v/>
      </c>
      <c r="U303" s="4" t="str">
        <f>IF($P303="toetsen",toetsen(F!$B303,T303),IF($P303="toetsen alleen sgw",toetsen_alleen_SGW(F!$B303,T303),IF($P303="toetsen alleen vw",toetsen_alleen_vw(F!$B303,T303),"")))</f>
        <v/>
      </c>
      <c r="V303" s="4" t="str">
        <f>F!BP303</f>
        <v/>
      </c>
      <c r="W303" s="4" t="str">
        <f>IF($P303="toetsen",toetsen(F!$B303,V303),IF($P303="toetsen alleen sgw",toetsen_alleen_SGW(F!$B303,V303),IF($P303="toetsen alleen vw",toetsen_alleen_vw(F!$B303,V303),"")))</f>
        <v/>
      </c>
      <c r="X303" s="4" t="str">
        <f>F!BS303</f>
        <v/>
      </c>
      <c r="Y303" s="4" t="str">
        <f>IF($P303="toetsen",toetsen(F!$B303,X303),IF($P303="toetsen alleen sgw",toetsen_alleen_SGW(F!$B303,X303),IF($P303="toetsen alleen vw",toetsen_alleen_vw(F!$B303,X303),"")))</f>
        <v/>
      </c>
      <c r="Z303" s="4" t="str">
        <f>F!BV303</f>
        <v/>
      </c>
      <c r="AA303" s="4" t="str">
        <f>IF($P303="toetsen",toetsen(F!$B303,Z303),IF($P303="toetsen alleen sgw",toetsen_alleen_SGW(F!$B303,Z303),IF($P303="toetsen alleen vw",toetsen_alleen_vw(F!$B303,Z303),"")))</f>
        <v/>
      </c>
      <c r="AB303" s="4" t="str">
        <f>F!BY303</f>
        <v/>
      </c>
      <c r="AC303" s="4" t="str">
        <f>IF($P303="toetsen",toetsen(F!$B303,AB303),IF($P303="toetsen alleen sgw",toetsen_alleen_SGW(F!$B303,AB303),IF($P303="toetsen alleen vw",toetsen_alleen_vw(F!$B303,AB303),"")))</f>
        <v/>
      </c>
      <c r="AD303" s="5"/>
      <c r="AE303" s="5" t="str">
        <f t="shared" si="120"/>
        <v>--</v>
      </c>
      <c r="AF303" s="5" t="str">
        <f t="shared" si="121"/>
        <v/>
      </c>
      <c r="AG303" s="5" t="str">
        <f t="shared" si="122"/>
        <v>--</v>
      </c>
      <c r="AH303" s="5" t="str">
        <f t="shared" si="123"/>
        <v/>
      </c>
      <c r="AI303" s="5" t="str">
        <f t="shared" si="124"/>
        <v>--</v>
      </c>
      <c r="AJ303" s="5" t="str">
        <f t="shared" si="125"/>
        <v/>
      </c>
      <c r="AK303" s="5" t="str">
        <f t="shared" si="126"/>
        <v>--</v>
      </c>
      <c r="AL303" s="5" t="str">
        <f t="shared" si="127"/>
        <v/>
      </c>
      <c r="AM303" s="5" t="str">
        <f t="shared" si="128"/>
        <v>--</v>
      </c>
      <c r="AN303" s="5" t="str">
        <f t="shared" si="129"/>
        <v/>
      </c>
      <c r="AO303" s="5" t="str">
        <f t="shared" si="130"/>
        <v>--</v>
      </c>
      <c r="AP303" s="5" t="str">
        <f t="shared" si="131"/>
        <v/>
      </c>
      <c r="AS303" s="5" t="str">
        <f t="shared" si="132"/>
        <v>--</v>
      </c>
      <c r="AT303" s="5" t="str">
        <f t="shared" si="133"/>
        <v/>
      </c>
      <c r="AU303" s="5" t="str">
        <f t="shared" si="134"/>
        <v/>
      </c>
      <c r="AV303" s="5" t="str">
        <f t="shared" si="135"/>
        <v>--</v>
      </c>
      <c r="AW303" s="5" t="str">
        <f t="shared" si="136"/>
        <v/>
      </c>
      <c r="AX303" s="5" t="str">
        <f t="shared" si="137"/>
        <v/>
      </c>
      <c r="AY303" s="5" t="str">
        <f t="shared" si="138"/>
        <v>--</v>
      </c>
      <c r="AZ303" s="5" t="str">
        <f t="shared" si="139"/>
        <v/>
      </c>
      <c r="BA303" s="5" t="str">
        <f t="shared" si="140"/>
        <v/>
      </c>
      <c r="BB303" s="5" t="str">
        <f t="shared" si="141"/>
        <v>--</v>
      </c>
      <c r="BC303" s="5" t="str">
        <f t="shared" si="142"/>
        <v/>
      </c>
      <c r="BD303" s="5" t="str">
        <f t="shared" si="143"/>
        <v/>
      </c>
      <c r="BE303" s="5" t="str">
        <f t="shared" si="144"/>
        <v>--</v>
      </c>
      <c r="BF303" s="5" t="str">
        <f t="shared" si="145"/>
        <v/>
      </c>
      <c r="BG303" s="5" t="str">
        <f t="shared" si="146"/>
        <v/>
      </c>
      <c r="BH303" s="5" t="str">
        <f t="shared" si="147"/>
        <v>--</v>
      </c>
      <c r="BI303" s="5" t="str">
        <f t="shared" si="148"/>
        <v/>
      </c>
      <c r="BJ303" s="5" t="str">
        <f t="shared" si="149"/>
        <v/>
      </c>
    </row>
    <row r="304" spans="1:62" x14ac:dyDescent="0.2">
      <c r="A304" s="4" t="str">
        <f>F!A304</f>
        <v>Zwavelkoolstof</v>
      </c>
      <c r="B304" s="5" t="str">
        <f>IF(ISNUMBER(F!E304)=FALSE,"--",IF(F!E304=0,"--",F!E304))</f>
        <v>--</v>
      </c>
      <c r="C304" s="5" t="str">
        <f>IF(B304="--","",F!F304)</f>
        <v/>
      </c>
      <c r="D304" s="5" t="str">
        <f>IF(ISNUMBER(F!G304)=FALSE,"--",IF(F!G304=0,"--",F!G304))</f>
        <v>--</v>
      </c>
      <c r="E304" s="5" t="str">
        <f>IF(D304="--","",F!H304)</f>
        <v/>
      </c>
      <c r="F304" s="5" t="str">
        <f>IF(ISNUMBER(F!I304)=FALSE,"--",IF(F!I304=0,"--",F!I304))</f>
        <v>--</v>
      </c>
      <c r="G304" s="5" t="str">
        <f>IF(F304="--","",F!J304)</f>
        <v/>
      </c>
      <c r="H304" s="5" t="str">
        <f>IF(ISNUMBER(F!K304)=FALSE,"--",IF(F!K304=0,"--",F!K304))</f>
        <v>--</v>
      </c>
      <c r="I304" s="5" t="str">
        <f>IF(H304="--","",F!L304)</f>
        <v/>
      </c>
      <c r="J304" s="5" t="str">
        <f>IF(ISNUMBER(F!M304)=FALSE,"--",IF(F!M304=0,"--",F!M304))</f>
        <v>--</v>
      </c>
      <c r="K304" s="5" t="str">
        <f>IF(J304="--","",F!N304)</f>
        <v/>
      </c>
      <c r="L304" s="5" t="str">
        <f>IF(ISNUMBER(F!O304)=FALSE,"--",IF(F!O304=0,"--",F!O304))</f>
        <v>--</v>
      </c>
      <c r="M304" s="5" t="str">
        <f>IF(L304="--","",F!P304)</f>
        <v/>
      </c>
      <c r="P304" s="4" t="str">
        <f>IFERROR(IF(AND(VLOOKUP(F!B304,E!$B$1:$AK$300,17,FALSE)&lt;&gt;1000000000,VLOOKUP(F!B304,E!$B$1:$AK$300,18,FALSE)&lt;&gt;1000000000),"toetsen",IF(AND(VLOOKUP(F!B304,E!$B$1:$AK$300,17,FALSE)=1000000000,VLOOKUP(F!B304,E!$B$1:$AK$300,18,FALSE)&lt;&gt;1000000000),"toetsen alleen sgw",IF(AND(VLOOKUP(F!B304,E!$B$1:$AK$300,17,FALSE)&lt;&gt;1000000000,VLOOKUP(F!B304,E!$B$1:$AK$300,18,FALSE)=1000000000),"toetsen alleen vw","niet toetsen"))),"")</f>
        <v/>
      </c>
      <c r="R304" s="4" t="str">
        <f>F!BJ304</f>
        <v/>
      </c>
      <c r="S304" s="4" t="str">
        <f>IF($P304="toetsen",toetsen(F!$B304,R304),IF($P304="toetsen alleen sgw",toetsen_alleen_SGW(F!$B304,R304),IF($P304="toetsen alleen vw",toetsen_alleen_vw(F!$B304,R304),"")))</f>
        <v/>
      </c>
      <c r="T304" s="4" t="str">
        <f>F!BM304</f>
        <v/>
      </c>
      <c r="U304" s="4" t="str">
        <f>IF($P304="toetsen",toetsen(F!$B304,T304),IF($P304="toetsen alleen sgw",toetsen_alleen_SGW(F!$B304,T304),IF($P304="toetsen alleen vw",toetsen_alleen_vw(F!$B304,T304),"")))</f>
        <v/>
      </c>
      <c r="V304" s="4" t="str">
        <f>F!BP304</f>
        <v/>
      </c>
      <c r="W304" s="4" t="str">
        <f>IF($P304="toetsen",toetsen(F!$B304,V304),IF($P304="toetsen alleen sgw",toetsen_alleen_SGW(F!$B304,V304),IF($P304="toetsen alleen vw",toetsen_alleen_vw(F!$B304,V304),"")))</f>
        <v/>
      </c>
      <c r="X304" s="4" t="str">
        <f>F!BS304</f>
        <v/>
      </c>
      <c r="Y304" s="4" t="str">
        <f>IF($P304="toetsen",toetsen(F!$B304,X304),IF($P304="toetsen alleen sgw",toetsen_alleen_SGW(F!$B304,X304),IF($P304="toetsen alleen vw",toetsen_alleen_vw(F!$B304,X304),"")))</f>
        <v/>
      </c>
      <c r="Z304" s="4" t="str">
        <f>F!BV304</f>
        <v/>
      </c>
      <c r="AA304" s="4" t="str">
        <f>IF($P304="toetsen",toetsen(F!$B304,Z304),IF($P304="toetsen alleen sgw",toetsen_alleen_SGW(F!$B304,Z304),IF($P304="toetsen alleen vw",toetsen_alleen_vw(F!$B304,Z304),"")))</f>
        <v/>
      </c>
      <c r="AB304" s="4" t="str">
        <f>F!BY304</f>
        <v/>
      </c>
      <c r="AC304" s="4" t="str">
        <f>IF($P304="toetsen",toetsen(F!$B304,AB304),IF($P304="toetsen alleen sgw",toetsen_alleen_SGW(F!$B304,AB304),IF($P304="toetsen alleen vw",toetsen_alleen_vw(F!$B304,AB304),"")))</f>
        <v/>
      </c>
      <c r="AE304" s="5" t="str">
        <f t="shared" si="120"/>
        <v>--</v>
      </c>
      <c r="AF304" s="5" t="str">
        <f t="shared" si="121"/>
        <v/>
      </c>
      <c r="AG304" s="5" t="str">
        <f t="shared" si="122"/>
        <v>--</v>
      </c>
      <c r="AH304" s="5" t="str">
        <f t="shared" si="123"/>
        <v/>
      </c>
      <c r="AI304" s="5" t="str">
        <f t="shared" si="124"/>
        <v>--</v>
      </c>
      <c r="AJ304" s="5" t="str">
        <f t="shared" si="125"/>
        <v/>
      </c>
      <c r="AK304" s="5" t="str">
        <f t="shared" si="126"/>
        <v>--</v>
      </c>
      <c r="AL304" s="5" t="str">
        <f t="shared" si="127"/>
        <v/>
      </c>
      <c r="AM304" s="5" t="str">
        <f t="shared" si="128"/>
        <v>--</v>
      </c>
      <c r="AN304" s="5" t="str">
        <f t="shared" si="129"/>
        <v/>
      </c>
      <c r="AO304" s="5" t="str">
        <f t="shared" si="130"/>
        <v>--</v>
      </c>
      <c r="AP304" s="5" t="str">
        <f t="shared" si="131"/>
        <v/>
      </c>
      <c r="AS304" s="5" t="str">
        <f t="shared" si="132"/>
        <v>--</v>
      </c>
      <c r="AT304" s="5" t="str">
        <f t="shared" si="133"/>
        <v/>
      </c>
      <c r="AU304" s="5" t="str">
        <f t="shared" si="134"/>
        <v/>
      </c>
      <c r="AV304" s="5" t="str">
        <f t="shared" si="135"/>
        <v>--</v>
      </c>
      <c r="AW304" s="5" t="str">
        <f t="shared" si="136"/>
        <v/>
      </c>
      <c r="AX304" s="5" t="str">
        <f t="shared" si="137"/>
        <v/>
      </c>
      <c r="AY304" s="5" t="str">
        <f t="shared" si="138"/>
        <v>--</v>
      </c>
      <c r="AZ304" s="5" t="str">
        <f t="shared" si="139"/>
        <v/>
      </c>
      <c r="BA304" s="5" t="str">
        <f t="shared" si="140"/>
        <v/>
      </c>
      <c r="BB304" s="5" t="str">
        <f t="shared" si="141"/>
        <v>--</v>
      </c>
      <c r="BC304" s="5" t="str">
        <f t="shared" si="142"/>
        <v/>
      </c>
      <c r="BD304" s="5" t="str">
        <f t="shared" si="143"/>
        <v/>
      </c>
      <c r="BE304" s="5" t="str">
        <f t="shared" si="144"/>
        <v>--</v>
      </c>
      <c r="BF304" s="5" t="str">
        <f t="shared" si="145"/>
        <v/>
      </c>
      <c r="BG304" s="5" t="str">
        <f t="shared" si="146"/>
        <v/>
      </c>
      <c r="BH304" s="5" t="str">
        <f t="shared" si="147"/>
        <v>--</v>
      </c>
      <c r="BI304" s="5" t="str">
        <f t="shared" si="148"/>
        <v/>
      </c>
      <c r="BJ304" s="5" t="str">
        <f t="shared" si="149"/>
        <v/>
      </c>
    </row>
    <row r="305" spans="1:62" x14ac:dyDescent="0.2">
      <c r="A305" s="4" t="str">
        <f>F!A305</f>
        <v>Aceton</v>
      </c>
      <c r="B305" s="5" t="str">
        <f>IF(ISNUMBER(F!E305)=FALSE,"--",IF(F!E305=0,"--",F!E305))</f>
        <v>--</v>
      </c>
      <c r="C305" s="5" t="str">
        <f>IF(B305="--","",F!F305)</f>
        <v/>
      </c>
      <c r="D305" s="5" t="str">
        <f>IF(ISNUMBER(F!G305)=FALSE,"--",IF(F!G305=0,"--",F!G305))</f>
        <v>--</v>
      </c>
      <c r="E305" s="5" t="str">
        <f>IF(D305="--","",F!H305)</f>
        <v/>
      </c>
      <c r="F305" s="5" t="str">
        <f>IF(ISNUMBER(F!I305)=FALSE,"--",IF(F!I305=0,"--",F!I305))</f>
        <v>--</v>
      </c>
      <c r="G305" s="5" t="str">
        <f>IF(F305="--","",F!J305)</f>
        <v/>
      </c>
      <c r="H305" s="5" t="str">
        <f>IF(ISNUMBER(F!K305)=FALSE,"--",IF(F!K305=0,"--",F!K305))</f>
        <v>--</v>
      </c>
      <c r="I305" s="5" t="str">
        <f>IF(H305="--","",F!L305)</f>
        <v/>
      </c>
      <c r="J305" s="5" t="str">
        <f>IF(ISNUMBER(F!M305)=FALSE,"--",IF(F!M305=0,"--",F!M305))</f>
        <v>--</v>
      </c>
      <c r="K305" s="5" t="str">
        <f>IF(J305="--","",F!N305)</f>
        <v/>
      </c>
      <c r="L305" s="5" t="str">
        <f>IF(ISNUMBER(F!O305)=FALSE,"--",IF(F!O305=0,"--",F!O305))</f>
        <v>--</v>
      </c>
      <c r="M305" s="5" t="str">
        <f>IF(L305="--","",F!P305)</f>
        <v/>
      </c>
      <c r="P305" s="4" t="str">
        <f>IFERROR(IF(AND(VLOOKUP(F!B305,E!$B$1:$AK$300,17,FALSE)&lt;&gt;1000000000,VLOOKUP(F!B305,E!$B$1:$AK$300,18,FALSE)&lt;&gt;1000000000),"toetsen",IF(AND(VLOOKUP(F!B305,E!$B$1:$AK$300,17,FALSE)=1000000000,VLOOKUP(F!B305,E!$B$1:$AK$300,18,FALSE)&lt;&gt;1000000000),"toetsen alleen sgw",IF(AND(VLOOKUP(F!B305,E!$B$1:$AK$300,17,FALSE)&lt;&gt;1000000000,VLOOKUP(F!B305,E!$B$1:$AK$300,18,FALSE)=1000000000),"toetsen alleen vw","niet toetsen"))),"")</f>
        <v/>
      </c>
      <c r="R305" s="4" t="str">
        <f>F!BJ305</f>
        <v/>
      </c>
      <c r="S305" s="4" t="str">
        <f>IF($P305="toetsen",toetsen(F!$B305,R305),IF($P305="toetsen alleen sgw",toetsen_alleen_SGW(F!$B305,R305),IF($P305="toetsen alleen vw",toetsen_alleen_vw(F!$B305,R305),"")))</f>
        <v/>
      </c>
      <c r="T305" s="4" t="str">
        <f>F!BM305</f>
        <v/>
      </c>
      <c r="U305" s="4" t="str">
        <f>IF($P305="toetsen",toetsen(F!$B305,T305),IF($P305="toetsen alleen sgw",toetsen_alleen_SGW(F!$B305,T305),IF($P305="toetsen alleen vw",toetsen_alleen_vw(F!$B305,T305),"")))</f>
        <v/>
      </c>
      <c r="V305" s="4" t="str">
        <f>F!BP305</f>
        <v/>
      </c>
      <c r="W305" s="4" t="str">
        <f>IF($P305="toetsen",toetsen(F!$B305,V305),IF($P305="toetsen alleen sgw",toetsen_alleen_SGW(F!$B305,V305),IF($P305="toetsen alleen vw",toetsen_alleen_vw(F!$B305,V305),"")))</f>
        <v/>
      </c>
      <c r="X305" s="4" t="str">
        <f>F!BS305</f>
        <v/>
      </c>
      <c r="Y305" s="4" t="str">
        <f>IF($P305="toetsen",toetsen(F!$B305,X305),IF($P305="toetsen alleen sgw",toetsen_alleen_SGW(F!$B305,X305),IF($P305="toetsen alleen vw",toetsen_alleen_vw(F!$B305,X305),"")))</f>
        <v/>
      </c>
      <c r="Z305" s="4" t="str">
        <f>F!BV305</f>
        <v/>
      </c>
      <c r="AA305" s="4" t="str">
        <f>IF($P305="toetsen",toetsen(F!$B305,Z305),IF($P305="toetsen alleen sgw",toetsen_alleen_SGW(F!$B305,Z305),IF($P305="toetsen alleen vw",toetsen_alleen_vw(F!$B305,Z305),"")))</f>
        <v/>
      </c>
      <c r="AB305" s="4" t="str">
        <f>F!BY305</f>
        <v/>
      </c>
      <c r="AC305" s="4" t="str">
        <f>IF($P305="toetsen",toetsen(F!$B305,AB305),IF($P305="toetsen alleen sgw",toetsen_alleen_SGW(F!$B305,AB305),IF($P305="toetsen alleen vw",toetsen_alleen_vw(F!$B305,AB305),"")))</f>
        <v/>
      </c>
      <c r="AE305" s="5" t="str">
        <f t="shared" si="120"/>
        <v>--</v>
      </c>
      <c r="AF305" s="5" t="str">
        <f t="shared" si="121"/>
        <v/>
      </c>
      <c r="AG305" s="5" t="str">
        <f t="shared" si="122"/>
        <v>--</v>
      </c>
      <c r="AH305" s="5" t="str">
        <f t="shared" si="123"/>
        <v/>
      </c>
      <c r="AI305" s="5" t="str">
        <f t="shared" si="124"/>
        <v>--</v>
      </c>
      <c r="AJ305" s="5" t="str">
        <f t="shared" si="125"/>
        <v/>
      </c>
      <c r="AK305" s="5" t="str">
        <f t="shared" si="126"/>
        <v>--</v>
      </c>
      <c r="AL305" s="5" t="str">
        <f t="shared" si="127"/>
        <v/>
      </c>
      <c r="AM305" s="5" t="str">
        <f t="shared" si="128"/>
        <v>--</v>
      </c>
      <c r="AN305" s="5" t="str">
        <f t="shared" si="129"/>
        <v/>
      </c>
      <c r="AO305" s="5" t="str">
        <f t="shared" si="130"/>
        <v>--</v>
      </c>
      <c r="AP305" s="5" t="str">
        <f t="shared" si="131"/>
        <v/>
      </c>
      <c r="AS305" s="5" t="str">
        <f t="shared" si="132"/>
        <v>--</v>
      </c>
      <c r="AT305" s="5" t="str">
        <f t="shared" si="133"/>
        <v/>
      </c>
      <c r="AU305" s="5" t="str">
        <f t="shared" si="134"/>
        <v/>
      </c>
      <c r="AV305" s="5" t="str">
        <f t="shared" si="135"/>
        <v>--</v>
      </c>
      <c r="AW305" s="5" t="str">
        <f t="shared" si="136"/>
        <v/>
      </c>
      <c r="AX305" s="5" t="str">
        <f t="shared" si="137"/>
        <v/>
      </c>
      <c r="AY305" s="5" t="str">
        <f t="shared" si="138"/>
        <v>--</v>
      </c>
      <c r="AZ305" s="5" t="str">
        <f t="shared" si="139"/>
        <v/>
      </c>
      <c r="BA305" s="5" t="str">
        <f t="shared" si="140"/>
        <v/>
      </c>
      <c r="BB305" s="5" t="str">
        <f t="shared" si="141"/>
        <v>--</v>
      </c>
      <c r="BC305" s="5" t="str">
        <f t="shared" si="142"/>
        <v/>
      </c>
      <c r="BD305" s="5" t="str">
        <f t="shared" si="143"/>
        <v/>
      </c>
      <c r="BE305" s="5" t="str">
        <f t="shared" si="144"/>
        <v>--</v>
      </c>
      <c r="BF305" s="5" t="str">
        <f t="shared" si="145"/>
        <v/>
      </c>
      <c r="BG305" s="5" t="str">
        <f t="shared" si="146"/>
        <v/>
      </c>
      <c r="BH305" s="5" t="str">
        <f t="shared" si="147"/>
        <v>--</v>
      </c>
      <c r="BI305" s="5" t="str">
        <f t="shared" si="148"/>
        <v/>
      </c>
      <c r="BJ305" s="5" t="str">
        <f t="shared" si="149"/>
        <v/>
      </c>
    </row>
    <row r="306" spans="1:62" x14ac:dyDescent="0.2">
      <c r="A306" s="4" t="str">
        <f>F!A306</f>
        <v>Diethylether</v>
      </c>
      <c r="B306" s="5" t="str">
        <f>IF(ISNUMBER(F!E306)=FALSE,"--",IF(F!E306=0,"--",F!E306))</f>
        <v>--</v>
      </c>
      <c r="C306" s="5" t="str">
        <f>IF(B306="--","",F!F306)</f>
        <v/>
      </c>
      <c r="D306" s="5" t="str">
        <f>IF(ISNUMBER(F!G306)=FALSE,"--",IF(F!G306=0,"--",F!G306))</f>
        <v>--</v>
      </c>
      <c r="E306" s="5" t="str">
        <f>IF(D306="--","",F!H306)</f>
        <v/>
      </c>
      <c r="F306" s="5" t="str">
        <f>IF(ISNUMBER(F!I306)=FALSE,"--",IF(F!I306=0,"--",F!I306))</f>
        <v>--</v>
      </c>
      <c r="G306" s="5" t="str">
        <f>IF(F306="--","",F!J306)</f>
        <v/>
      </c>
      <c r="H306" s="5" t="str">
        <f>IF(ISNUMBER(F!K306)=FALSE,"--",IF(F!K306=0,"--",F!K306))</f>
        <v>--</v>
      </c>
      <c r="I306" s="5" t="str">
        <f>IF(H306="--","",F!L306)</f>
        <v/>
      </c>
      <c r="J306" s="5" t="str">
        <f>IF(ISNUMBER(F!M306)=FALSE,"--",IF(F!M306=0,"--",F!M306))</f>
        <v>--</v>
      </c>
      <c r="K306" s="5" t="str">
        <f>IF(J306="--","",F!N306)</f>
        <v/>
      </c>
      <c r="L306" s="5" t="str">
        <f>IF(ISNUMBER(F!O306)=FALSE,"--",IF(F!O306=0,"--",F!O306))</f>
        <v>--</v>
      </c>
      <c r="M306" s="5" t="str">
        <f>IF(L306="--","",F!P306)</f>
        <v/>
      </c>
      <c r="P306" s="4" t="str">
        <f>IFERROR(IF(AND(VLOOKUP(F!B306,E!$B$1:$AK$300,17,FALSE)&lt;&gt;1000000000,VLOOKUP(F!B306,E!$B$1:$AK$300,18,FALSE)&lt;&gt;1000000000),"toetsen",IF(AND(VLOOKUP(F!B306,E!$B$1:$AK$300,17,FALSE)=1000000000,VLOOKUP(F!B306,E!$B$1:$AK$300,18,FALSE)&lt;&gt;1000000000),"toetsen alleen sgw",IF(AND(VLOOKUP(F!B306,E!$B$1:$AK$300,17,FALSE)&lt;&gt;1000000000,VLOOKUP(F!B306,E!$B$1:$AK$300,18,FALSE)=1000000000),"toetsen alleen vw","niet toetsen"))),"")</f>
        <v/>
      </c>
      <c r="R306" s="4" t="str">
        <f>F!BJ306</f>
        <v/>
      </c>
      <c r="S306" s="4" t="str">
        <f>IF($P306="toetsen",toetsen(F!$B306,R306),IF($P306="toetsen alleen sgw",toetsen_alleen_SGW(F!$B306,R306),IF($P306="toetsen alleen vw",toetsen_alleen_vw(F!$B306,R306),"")))</f>
        <v/>
      </c>
      <c r="T306" s="4" t="str">
        <f>F!BM306</f>
        <v/>
      </c>
      <c r="U306" s="4" t="str">
        <f>IF($P306="toetsen",toetsen(F!$B306,T306),IF($P306="toetsen alleen sgw",toetsen_alleen_SGW(F!$B306,T306),IF($P306="toetsen alleen vw",toetsen_alleen_vw(F!$B306,T306),"")))</f>
        <v/>
      </c>
      <c r="V306" s="4" t="str">
        <f>F!BP306</f>
        <v/>
      </c>
      <c r="W306" s="4" t="str">
        <f>IF($P306="toetsen",toetsen(F!$B306,V306),IF($P306="toetsen alleen sgw",toetsen_alleen_SGW(F!$B306,V306),IF($P306="toetsen alleen vw",toetsen_alleen_vw(F!$B306,V306),"")))</f>
        <v/>
      </c>
      <c r="X306" s="4" t="str">
        <f>F!BS306</f>
        <v/>
      </c>
      <c r="Y306" s="4" t="str">
        <f>IF($P306="toetsen",toetsen(F!$B306,X306),IF($P306="toetsen alleen sgw",toetsen_alleen_SGW(F!$B306,X306),IF($P306="toetsen alleen vw",toetsen_alleen_vw(F!$B306,X306),"")))</f>
        <v/>
      </c>
      <c r="Z306" s="4" t="str">
        <f>F!BV306</f>
        <v/>
      </c>
      <c r="AA306" s="4" t="str">
        <f>IF($P306="toetsen",toetsen(F!$B306,Z306),IF($P306="toetsen alleen sgw",toetsen_alleen_SGW(F!$B306,Z306),IF($P306="toetsen alleen vw",toetsen_alleen_vw(F!$B306,Z306),"")))</f>
        <v/>
      </c>
      <c r="AB306" s="4" t="str">
        <f>F!BY306</f>
        <v/>
      </c>
      <c r="AC306" s="4" t="str">
        <f>IF($P306="toetsen",toetsen(F!$B306,AB306),IF($P306="toetsen alleen sgw",toetsen_alleen_SGW(F!$B306,AB306),IF($P306="toetsen alleen vw",toetsen_alleen_vw(F!$B306,AB306),"")))</f>
        <v/>
      </c>
      <c r="AE306" s="5" t="str">
        <f t="shared" si="120"/>
        <v>--</v>
      </c>
      <c r="AF306" s="5" t="str">
        <f t="shared" si="121"/>
        <v/>
      </c>
      <c r="AG306" s="5" t="str">
        <f t="shared" si="122"/>
        <v>--</v>
      </c>
      <c r="AH306" s="5" t="str">
        <f t="shared" si="123"/>
        <v/>
      </c>
      <c r="AI306" s="5" t="str">
        <f t="shared" si="124"/>
        <v>--</v>
      </c>
      <c r="AJ306" s="5" t="str">
        <f t="shared" si="125"/>
        <v/>
      </c>
      <c r="AK306" s="5" t="str">
        <f t="shared" si="126"/>
        <v>--</v>
      </c>
      <c r="AL306" s="5" t="str">
        <f t="shared" si="127"/>
        <v/>
      </c>
      <c r="AM306" s="5" t="str">
        <f t="shared" si="128"/>
        <v>--</v>
      </c>
      <c r="AN306" s="5" t="str">
        <f t="shared" si="129"/>
        <v/>
      </c>
      <c r="AO306" s="5" t="str">
        <f t="shared" si="130"/>
        <v>--</v>
      </c>
      <c r="AP306" s="5" t="str">
        <f t="shared" si="131"/>
        <v/>
      </c>
      <c r="AS306" s="5" t="str">
        <f t="shared" si="132"/>
        <v>--</v>
      </c>
      <c r="AT306" s="5" t="str">
        <f t="shared" si="133"/>
        <v/>
      </c>
      <c r="AU306" s="5" t="str">
        <f t="shared" si="134"/>
        <v/>
      </c>
      <c r="AV306" s="5" t="str">
        <f t="shared" si="135"/>
        <v>--</v>
      </c>
      <c r="AW306" s="5" t="str">
        <f t="shared" si="136"/>
        <v/>
      </c>
      <c r="AX306" s="5" t="str">
        <f t="shared" si="137"/>
        <v/>
      </c>
      <c r="AY306" s="5" t="str">
        <f t="shared" si="138"/>
        <v>--</v>
      </c>
      <c r="AZ306" s="5" t="str">
        <f t="shared" si="139"/>
        <v/>
      </c>
      <c r="BA306" s="5" t="str">
        <f t="shared" si="140"/>
        <v/>
      </c>
      <c r="BB306" s="5" t="str">
        <f t="shared" si="141"/>
        <v>--</v>
      </c>
      <c r="BC306" s="5" t="str">
        <f t="shared" si="142"/>
        <v/>
      </c>
      <c r="BD306" s="5" t="str">
        <f t="shared" si="143"/>
        <v/>
      </c>
      <c r="BE306" s="5" t="str">
        <f t="shared" si="144"/>
        <v>--</v>
      </c>
      <c r="BF306" s="5" t="str">
        <f t="shared" si="145"/>
        <v/>
      </c>
      <c r="BG306" s="5" t="str">
        <f t="shared" si="146"/>
        <v/>
      </c>
      <c r="BH306" s="5" t="str">
        <f t="shared" si="147"/>
        <v>--</v>
      </c>
      <c r="BI306" s="5" t="str">
        <f t="shared" si="148"/>
        <v/>
      </c>
      <c r="BJ306" s="5" t="str">
        <f t="shared" si="149"/>
        <v/>
      </c>
    </row>
    <row r="307" spans="1:62" x14ac:dyDescent="0.2">
      <c r="A307" s="4" t="str">
        <f>F!A307</f>
        <v>Methylisobutylketon (MIBK)</v>
      </c>
      <c r="B307" s="5" t="str">
        <f>IF(ISNUMBER(F!E307)=FALSE,"--",IF(F!E307=0,"--",F!E307))</f>
        <v>--</v>
      </c>
      <c r="C307" s="5" t="str">
        <f>IF(B307="--","",F!F307)</f>
        <v/>
      </c>
      <c r="D307" s="5" t="str">
        <f>IF(ISNUMBER(F!G307)=FALSE,"--",IF(F!G307=0,"--",F!G307))</f>
        <v>--</v>
      </c>
      <c r="E307" s="5" t="str">
        <f>IF(D307="--","",F!H307)</f>
        <v/>
      </c>
      <c r="F307" s="5" t="str">
        <f>IF(ISNUMBER(F!I307)=FALSE,"--",IF(F!I307=0,"--",F!I307))</f>
        <v>--</v>
      </c>
      <c r="G307" s="5" t="str">
        <f>IF(F307="--","",F!J307)</f>
        <v/>
      </c>
      <c r="H307" s="5" t="str">
        <f>IF(ISNUMBER(F!K307)=FALSE,"--",IF(F!K307=0,"--",F!K307))</f>
        <v>--</v>
      </c>
      <c r="I307" s="5" t="str">
        <f>IF(H307="--","",F!L307)</f>
        <v/>
      </c>
      <c r="J307" s="5" t="str">
        <f>IF(ISNUMBER(F!M307)=FALSE,"--",IF(F!M307=0,"--",F!M307))</f>
        <v>--</v>
      </c>
      <c r="K307" s="5" t="str">
        <f>IF(J307="--","",F!N307)</f>
        <v/>
      </c>
      <c r="L307" s="5" t="str">
        <f>IF(ISNUMBER(F!O307)=FALSE,"--",IF(F!O307=0,"--",F!O307))</f>
        <v>--</v>
      </c>
      <c r="M307" s="5" t="str">
        <f>IF(L307="--","",F!P307)</f>
        <v/>
      </c>
      <c r="P307" s="4" t="str">
        <f>IFERROR(IF(AND(VLOOKUP(F!B307,E!$B$1:$AK$300,17,FALSE)&lt;&gt;1000000000,VLOOKUP(F!B307,E!$B$1:$AK$300,18,FALSE)&lt;&gt;1000000000),"toetsen",IF(AND(VLOOKUP(F!B307,E!$B$1:$AK$300,17,FALSE)=1000000000,VLOOKUP(F!B307,E!$B$1:$AK$300,18,FALSE)&lt;&gt;1000000000),"toetsen alleen sgw",IF(AND(VLOOKUP(F!B307,E!$B$1:$AK$300,17,FALSE)&lt;&gt;1000000000,VLOOKUP(F!B307,E!$B$1:$AK$300,18,FALSE)=1000000000),"toetsen alleen vw","niet toetsen"))),"")</f>
        <v/>
      </c>
      <c r="R307" s="4" t="str">
        <f>F!BJ307</f>
        <v/>
      </c>
      <c r="S307" s="4" t="str">
        <f>IF($P307="toetsen",toetsen(F!$B307,R307),IF($P307="toetsen alleen sgw",toetsen_alleen_SGW(F!$B307,R307),IF($P307="toetsen alleen vw",toetsen_alleen_vw(F!$B307,R307),"")))</f>
        <v/>
      </c>
      <c r="T307" s="4" t="str">
        <f>F!BM307</f>
        <v/>
      </c>
      <c r="U307" s="4" t="str">
        <f>IF($P307="toetsen",toetsen(F!$B307,T307),IF($P307="toetsen alleen sgw",toetsen_alleen_SGW(F!$B307,T307),IF($P307="toetsen alleen vw",toetsen_alleen_vw(F!$B307,T307),"")))</f>
        <v/>
      </c>
      <c r="V307" s="4" t="str">
        <f>F!BP307</f>
        <v/>
      </c>
      <c r="W307" s="4" t="str">
        <f>IF($P307="toetsen",toetsen(F!$B307,V307),IF($P307="toetsen alleen sgw",toetsen_alleen_SGW(F!$B307,V307),IF($P307="toetsen alleen vw",toetsen_alleen_vw(F!$B307,V307),"")))</f>
        <v/>
      </c>
      <c r="X307" s="4" t="str">
        <f>F!BS307</f>
        <v/>
      </c>
      <c r="Y307" s="4" t="str">
        <f>IF($P307="toetsen",toetsen(F!$B307,X307),IF($P307="toetsen alleen sgw",toetsen_alleen_SGW(F!$B307,X307),IF($P307="toetsen alleen vw",toetsen_alleen_vw(F!$B307,X307),"")))</f>
        <v/>
      </c>
      <c r="Z307" s="4" t="str">
        <f>F!BV307</f>
        <v/>
      </c>
      <c r="AA307" s="4" t="str">
        <f>IF($P307="toetsen",toetsen(F!$B307,Z307),IF($P307="toetsen alleen sgw",toetsen_alleen_SGW(F!$B307,Z307),IF($P307="toetsen alleen vw",toetsen_alleen_vw(F!$B307,Z307),"")))</f>
        <v/>
      </c>
      <c r="AB307" s="4" t="str">
        <f>F!BY307</f>
        <v/>
      </c>
      <c r="AC307" s="4" t="str">
        <f>IF($P307="toetsen",toetsen(F!$B307,AB307),IF($P307="toetsen alleen sgw",toetsen_alleen_SGW(F!$B307,AB307),IF($P307="toetsen alleen vw",toetsen_alleen_vw(F!$B307,AB307),"")))</f>
        <v/>
      </c>
      <c r="AE307" s="5" t="str">
        <f t="shared" si="120"/>
        <v>--</v>
      </c>
      <c r="AF307" s="5" t="str">
        <f t="shared" si="121"/>
        <v/>
      </c>
      <c r="AG307" s="5" t="str">
        <f t="shared" si="122"/>
        <v>--</v>
      </c>
      <c r="AH307" s="5" t="str">
        <f t="shared" si="123"/>
        <v/>
      </c>
      <c r="AI307" s="5" t="str">
        <f t="shared" si="124"/>
        <v>--</v>
      </c>
      <c r="AJ307" s="5" t="str">
        <f t="shared" si="125"/>
        <v/>
      </c>
      <c r="AK307" s="5" t="str">
        <f t="shared" si="126"/>
        <v>--</v>
      </c>
      <c r="AL307" s="5" t="str">
        <f t="shared" si="127"/>
        <v/>
      </c>
      <c r="AM307" s="5" t="str">
        <f t="shared" si="128"/>
        <v>--</v>
      </c>
      <c r="AN307" s="5" t="str">
        <f t="shared" si="129"/>
        <v/>
      </c>
      <c r="AO307" s="5" t="str">
        <f t="shared" si="130"/>
        <v>--</v>
      </c>
      <c r="AP307" s="5" t="str">
        <f t="shared" si="131"/>
        <v/>
      </c>
      <c r="AS307" s="5" t="str">
        <f t="shared" si="132"/>
        <v>--</v>
      </c>
      <c r="AT307" s="5" t="str">
        <f t="shared" si="133"/>
        <v/>
      </c>
      <c r="AU307" s="5" t="str">
        <f t="shared" si="134"/>
        <v/>
      </c>
      <c r="AV307" s="5" t="str">
        <f t="shared" si="135"/>
        <v>--</v>
      </c>
      <c r="AW307" s="5" t="str">
        <f t="shared" si="136"/>
        <v/>
      </c>
      <c r="AX307" s="5" t="str">
        <f t="shared" si="137"/>
        <v/>
      </c>
      <c r="AY307" s="5" t="str">
        <f t="shared" si="138"/>
        <v>--</v>
      </c>
      <c r="AZ307" s="5" t="str">
        <f t="shared" si="139"/>
        <v/>
      </c>
      <c r="BA307" s="5" t="str">
        <f t="shared" si="140"/>
        <v/>
      </c>
      <c r="BB307" s="5" t="str">
        <f t="shared" si="141"/>
        <v>--</v>
      </c>
      <c r="BC307" s="5" t="str">
        <f t="shared" si="142"/>
        <v/>
      </c>
      <c r="BD307" s="5" t="str">
        <f t="shared" si="143"/>
        <v/>
      </c>
      <c r="BE307" s="5" t="str">
        <f t="shared" si="144"/>
        <v>--</v>
      </c>
      <c r="BF307" s="5" t="str">
        <f t="shared" si="145"/>
        <v/>
      </c>
      <c r="BG307" s="5" t="str">
        <f t="shared" si="146"/>
        <v/>
      </c>
      <c r="BH307" s="5" t="str">
        <f t="shared" si="147"/>
        <v>--</v>
      </c>
      <c r="BI307" s="5" t="str">
        <f t="shared" si="148"/>
        <v/>
      </c>
      <c r="BJ307" s="5" t="str">
        <f t="shared" si="149"/>
        <v/>
      </c>
    </row>
    <row r="308" spans="1:62" x14ac:dyDescent="0.2">
      <c r="A308" s="4" t="str">
        <f>F!A308</f>
        <v>Methylethylketon (MEK)</v>
      </c>
      <c r="B308" s="5" t="str">
        <f>IF(ISNUMBER(F!E308)=FALSE,"--",IF(F!E308=0,"--",F!E308))</f>
        <v>--</v>
      </c>
      <c r="C308" s="5" t="str">
        <f>IF(B308="--","",F!F308)</f>
        <v/>
      </c>
      <c r="D308" s="5" t="str">
        <f>IF(ISNUMBER(F!G308)=FALSE,"--",IF(F!G308=0,"--",F!G308))</f>
        <v>--</v>
      </c>
      <c r="E308" s="5" t="str">
        <f>IF(D308="--","",F!H308)</f>
        <v/>
      </c>
      <c r="F308" s="5" t="str">
        <f>IF(ISNUMBER(F!I308)=FALSE,"--",IF(F!I308=0,"--",F!I308))</f>
        <v>--</v>
      </c>
      <c r="G308" s="5" t="str">
        <f>IF(F308="--","",F!J308)</f>
        <v/>
      </c>
      <c r="H308" s="5" t="str">
        <f>IF(ISNUMBER(F!K308)=FALSE,"--",IF(F!K308=0,"--",F!K308))</f>
        <v>--</v>
      </c>
      <c r="I308" s="5" t="str">
        <f>IF(H308="--","",F!L308)</f>
        <v/>
      </c>
      <c r="J308" s="5" t="str">
        <f>IF(ISNUMBER(F!M308)=FALSE,"--",IF(F!M308=0,"--",F!M308))</f>
        <v>--</v>
      </c>
      <c r="K308" s="5" t="str">
        <f>IF(J308="--","",F!N308)</f>
        <v/>
      </c>
      <c r="L308" s="5" t="str">
        <f>IF(ISNUMBER(F!O308)=FALSE,"--",IF(F!O308=0,"--",F!O308))</f>
        <v>--</v>
      </c>
      <c r="M308" s="5" t="str">
        <f>IF(L308="--","",F!P308)</f>
        <v/>
      </c>
      <c r="P308" s="4" t="str">
        <f>IFERROR(IF(AND(VLOOKUP(F!B308,E!$B$1:$AK$300,17,FALSE)&lt;&gt;1000000000,VLOOKUP(F!B308,E!$B$1:$AK$300,18,FALSE)&lt;&gt;1000000000),"toetsen",IF(AND(VLOOKUP(F!B308,E!$B$1:$AK$300,17,FALSE)=1000000000,VLOOKUP(F!B308,E!$B$1:$AK$300,18,FALSE)&lt;&gt;1000000000),"toetsen alleen sgw",IF(AND(VLOOKUP(F!B308,E!$B$1:$AK$300,17,FALSE)&lt;&gt;1000000000,VLOOKUP(F!B308,E!$B$1:$AK$300,18,FALSE)=1000000000),"toetsen alleen vw","niet toetsen"))),"")</f>
        <v>niet toetsen</v>
      </c>
      <c r="R308" s="4" t="str">
        <f>F!BJ308</f>
        <v/>
      </c>
      <c r="S308" s="4" t="str">
        <f>IF($P308="toetsen",toetsen(F!$B308,R308),IF($P308="toetsen alleen sgw",toetsen_alleen_SGW(F!$B308,R308),IF($P308="toetsen alleen vw",toetsen_alleen_vw(F!$B308,R308),"")))</f>
        <v/>
      </c>
      <c r="T308" s="4" t="str">
        <f>F!BM308</f>
        <v/>
      </c>
      <c r="U308" s="4" t="str">
        <f>IF($P308="toetsen",toetsen(F!$B308,T308),IF($P308="toetsen alleen sgw",toetsen_alleen_SGW(F!$B308,T308),IF($P308="toetsen alleen vw",toetsen_alleen_vw(F!$B308,T308),"")))</f>
        <v/>
      </c>
      <c r="V308" s="4" t="str">
        <f>F!BP308</f>
        <v/>
      </c>
      <c r="W308" s="4" t="str">
        <f>IF($P308="toetsen",toetsen(F!$B308,V308),IF($P308="toetsen alleen sgw",toetsen_alleen_SGW(F!$B308,V308),IF($P308="toetsen alleen vw",toetsen_alleen_vw(F!$B308,V308),"")))</f>
        <v/>
      </c>
      <c r="X308" s="4" t="str">
        <f>F!BS308</f>
        <v/>
      </c>
      <c r="Y308" s="4" t="str">
        <f>IF($P308="toetsen",toetsen(F!$B308,X308),IF($P308="toetsen alleen sgw",toetsen_alleen_SGW(F!$B308,X308),IF($P308="toetsen alleen vw",toetsen_alleen_vw(F!$B308,X308),"")))</f>
        <v/>
      </c>
      <c r="Z308" s="4" t="str">
        <f>F!BV308</f>
        <v/>
      </c>
      <c r="AA308" s="4" t="str">
        <f>IF($P308="toetsen",toetsen(F!$B308,Z308),IF($P308="toetsen alleen sgw",toetsen_alleen_SGW(F!$B308,Z308),IF($P308="toetsen alleen vw",toetsen_alleen_vw(F!$B308,Z308),"")))</f>
        <v/>
      </c>
      <c r="AB308" s="4" t="str">
        <f>F!BY308</f>
        <v/>
      </c>
      <c r="AC308" s="4" t="str">
        <f>IF($P308="toetsen",toetsen(F!$B308,AB308),IF($P308="toetsen alleen sgw",toetsen_alleen_SGW(F!$B308,AB308),IF($P308="toetsen alleen vw",toetsen_alleen_vw(F!$B308,AB308),"")))</f>
        <v/>
      </c>
      <c r="AE308" s="5" t="str">
        <f t="shared" si="120"/>
        <v>--</v>
      </c>
      <c r="AF308" s="5" t="str">
        <f t="shared" si="121"/>
        <v/>
      </c>
      <c r="AG308" s="5" t="str">
        <f t="shared" si="122"/>
        <v>--</v>
      </c>
      <c r="AH308" s="5" t="str">
        <f t="shared" si="123"/>
        <v/>
      </c>
      <c r="AI308" s="5" t="str">
        <f t="shared" si="124"/>
        <v>--</v>
      </c>
      <c r="AJ308" s="5" t="str">
        <f t="shared" si="125"/>
        <v/>
      </c>
      <c r="AK308" s="5" t="str">
        <f t="shared" si="126"/>
        <v>--</v>
      </c>
      <c r="AL308" s="5" t="str">
        <f t="shared" si="127"/>
        <v/>
      </c>
      <c r="AM308" s="5" t="str">
        <f t="shared" si="128"/>
        <v>--</v>
      </c>
      <c r="AN308" s="5" t="str">
        <f t="shared" si="129"/>
        <v/>
      </c>
      <c r="AO308" s="5" t="str">
        <f t="shared" si="130"/>
        <v>--</v>
      </c>
      <c r="AP308" s="5" t="str">
        <f t="shared" si="131"/>
        <v/>
      </c>
      <c r="AS308" s="5" t="str">
        <f t="shared" si="132"/>
        <v>--</v>
      </c>
      <c r="AT308" s="5" t="str">
        <f t="shared" si="133"/>
        <v/>
      </c>
      <c r="AU308" s="5" t="str">
        <f t="shared" si="134"/>
        <v/>
      </c>
      <c r="AV308" s="5" t="str">
        <f t="shared" si="135"/>
        <v>--</v>
      </c>
      <c r="AW308" s="5" t="str">
        <f t="shared" si="136"/>
        <v/>
      </c>
      <c r="AX308" s="5" t="str">
        <f t="shared" si="137"/>
        <v/>
      </c>
      <c r="AY308" s="5" t="str">
        <f t="shared" si="138"/>
        <v>--</v>
      </c>
      <c r="AZ308" s="5" t="str">
        <f t="shared" si="139"/>
        <v/>
      </c>
      <c r="BA308" s="5" t="str">
        <f t="shared" si="140"/>
        <v/>
      </c>
      <c r="BB308" s="5" t="str">
        <f t="shared" si="141"/>
        <v>--</v>
      </c>
      <c r="BC308" s="5" t="str">
        <f t="shared" si="142"/>
        <v/>
      </c>
      <c r="BD308" s="5" t="str">
        <f t="shared" si="143"/>
        <v/>
      </c>
      <c r="BE308" s="5" t="str">
        <f t="shared" si="144"/>
        <v>--</v>
      </c>
      <c r="BF308" s="5" t="str">
        <f t="shared" si="145"/>
        <v/>
      </c>
      <c r="BG308" s="5" t="str">
        <f t="shared" si="146"/>
        <v/>
      </c>
      <c r="BH308" s="5" t="str">
        <f t="shared" si="147"/>
        <v>--</v>
      </c>
      <c r="BI308" s="5" t="str">
        <f t="shared" si="148"/>
        <v/>
      </c>
      <c r="BJ308" s="5" t="str">
        <f t="shared" si="149"/>
        <v/>
      </c>
    </row>
    <row r="309" spans="1:62" x14ac:dyDescent="0.2">
      <c r="A309" s="4" t="str">
        <f>F!A309</f>
        <v>Acetonitrile</v>
      </c>
      <c r="B309" s="5" t="str">
        <f>IF(ISNUMBER(F!E309)=FALSE,"--",IF(F!E309=0,"--",F!E309))</f>
        <v>--</v>
      </c>
      <c r="C309" s="5" t="str">
        <f>IF(B309="--","",F!F309)</f>
        <v/>
      </c>
      <c r="D309" s="5" t="str">
        <f>IF(ISNUMBER(F!G309)=FALSE,"--",IF(F!G309=0,"--",F!G309))</f>
        <v>--</v>
      </c>
      <c r="E309" s="5" t="str">
        <f>IF(D309="--","",F!H309)</f>
        <v/>
      </c>
      <c r="F309" s="5" t="str">
        <f>IF(ISNUMBER(F!I309)=FALSE,"--",IF(F!I309=0,"--",F!I309))</f>
        <v>--</v>
      </c>
      <c r="G309" s="5" t="str">
        <f>IF(F309="--","",F!J309)</f>
        <v/>
      </c>
      <c r="H309" s="5" t="str">
        <f>IF(ISNUMBER(F!K309)=FALSE,"--",IF(F!K309=0,"--",F!K309))</f>
        <v>--</v>
      </c>
      <c r="I309" s="5" t="str">
        <f>IF(H309="--","",F!L309)</f>
        <v/>
      </c>
      <c r="J309" s="5" t="str">
        <f>IF(ISNUMBER(F!M309)=FALSE,"--",IF(F!M309=0,"--",F!M309))</f>
        <v>--</v>
      </c>
      <c r="K309" s="5" t="str">
        <f>IF(J309="--","",F!N309)</f>
        <v/>
      </c>
      <c r="L309" s="5" t="str">
        <f>IF(ISNUMBER(F!O309)=FALSE,"--",IF(F!O309=0,"--",F!O309))</f>
        <v>--</v>
      </c>
      <c r="M309" s="5" t="str">
        <f>IF(L309="--","",F!P309)</f>
        <v/>
      </c>
      <c r="P309" s="4" t="str">
        <f>IFERROR(IF(AND(VLOOKUP(F!B309,E!$B$1:$AK$300,17,FALSE)&lt;&gt;1000000000,VLOOKUP(F!B309,E!$B$1:$AK$300,18,FALSE)&lt;&gt;1000000000),"toetsen",IF(AND(VLOOKUP(F!B309,E!$B$1:$AK$300,17,FALSE)=1000000000,VLOOKUP(F!B309,E!$B$1:$AK$300,18,FALSE)&lt;&gt;1000000000),"toetsen alleen sgw",IF(AND(VLOOKUP(F!B309,E!$B$1:$AK$300,17,FALSE)&lt;&gt;1000000000,VLOOKUP(F!B309,E!$B$1:$AK$300,18,FALSE)=1000000000),"toetsen alleen vw","niet toetsen"))),"")</f>
        <v/>
      </c>
      <c r="R309" s="4" t="str">
        <f>F!BJ309</f>
        <v/>
      </c>
      <c r="S309" s="4" t="str">
        <f>IF($P309="toetsen",toetsen(F!$B309,R309),IF($P309="toetsen alleen sgw",toetsen_alleen_SGW(F!$B309,R309),IF($P309="toetsen alleen vw",toetsen_alleen_vw(F!$B309,R309),"")))</f>
        <v/>
      </c>
      <c r="T309" s="4" t="str">
        <f>F!BM309</f>
        <v/>
      </c>
      <c r="U309" s="4" t="str">
        <f>IF($P309="toetsen",toetsen(F!$B309,T309),IF($P309="toetsen alleen sgw",toetsen_alleen_SGW(F!$B309,T309),IF($P309="toetsen alleen vw",toetsen_alleen_vw(F!$B309,T309),"")))</f>
        <v/>
      </c>
      <c r="V309" s="4" t="str">
        <f>F!BP309</f>
        <v/>
      </c>
      <c r="W309" s="4" t="str">
        <f>IF($P309="toetsen",toetsen(F!$B309,V309),IF($P309="toetsen alleen sgw",toetsen_alleen_SGW(F!$B309,V309),IF($P309="toetsen alleen vw",toetsen_alleen_vw(F!$B309,V309),"")))</f>
        <v/>
      </c>
      <c r="X309" s="4" t="str">
        <f>F!BS309</f>
        <v/>
      </c>
      <c r="Y309" s="4" t="str">
        <f>IF($P309="toetsen",toetsen(F!$B309,X309),IF($P309="toetsen alleen sgw",toetsen_alleen_SGW(F!$B309,X309),IF($P309="toetsen alleen vw",toetsen_alleen_vw(F!$B309,X309),"")))</f>
        <v/>
      </c>
      <c r="Z309" s="4" t="str">
        <f>F!BV309</f>
        <v/>
      </c>
      <c r="AA309" s="4" t="str">
        <f>IF($P309="toetsen",toetsen(F!$B309,Z309),IF($P309="toetsen alleen sgw",toetsen_alleen_SGW(F!$B309,Z309),IF($P309="toetsen alleen vw",toetsen_alleen_vw(F!$B309,Z309),"")))</f>
        <v/>
      </c>
      <c r="AB309" s="4" t="str">
        <f>F!BY309</f>
        <v/>
      </c>
      <c r="AC309" s="4" t="str">
        <f>IF($P309="toetsen",toetsen(F!$B309,AB309),IF($P309="toetsen alleen sgw",toetsen_alleen_SGW(F!$B309,AB309),IF($P309="toetsen alleen vw",toetsen_alleen_vw(F!$B309,AB309),"")))</f>
        <v/>
      </c>
      <c r="AE309" s="5" t="str">
        <f t="shared" si="120"/>
        <v>--</v>
      </c>
      <c r="AF309" s="5" t="str">
        <f t="shared" si="121"/>
        <v/>
      </c>
      <c r="AG309" s="5" t="str">
        <f t="shared" si="122"/>
        <v>--</v>
      </c>
      <c r="AH309" s="5" t="str">
        <f t="shared" si="123"/>
        <v/>
      </c>
      <c r="AI309" s="5" t="str">
        <f t="shared" si="124"/>
        <v>--</v>
      </c>
      <c r="AJ309" s="5" t="str">
        <f t="shared" si="125"/>
        <v/>
      </c>
      <c r="AK309" s="5" t="str">
        <f t="shared" si="126"/>
        <v>--</v>
      </c>
      <c r="AL309" s="5" t="str">
        <f t="shared" si="127"/>
        <v/>
      </c>
      <c r="AM309" s="5" t="str">
        <f t="shared" si="128"/>
        <v>--</v>
      </c>
      <c r="AN309" s="5" t="str">
        <f t="shared" si="129"/>
        <v/>
      </c>
      <c r="AO309" s="5" t="str">
        <f t="shared" si="130"/>
        <v>--</v>
      </c>
      <c r="AP309" s="5" t="str">
        <f t="shared" si="131"/>
        <v/>
      </c>
      <c r="AS309" s="5" t="str">
        <f t="shared" si="132"/>
        <v>--</v>
      </c>
      <c r="AT309" s="5" t="str">
        <f t="shared" si="133"/>
        <v/>
      </c>
      <c r="AU309" s="5" t="str">
        <f t="shared" si="134"/>
        <v/>
      </c>
      <c r="AV309" s="5" t="str">
        <f t="shared" si="135"/>
        <v>--</v>
      </c>
      <c r="AW309" s="5" t="str">
        <f t="shared" si="136"/>
        <v/>
      </c>
      <c r="AX309" s="5" t="str">
        <f t="shared" si="137"/>
        <v/>
      </c>
      <c r="AY309" s="5" t="str">
        <f t="shared" si="138"/>
        <v>--</v>
      </c>
      <c r="AZ309" s="5" t="str">
        <f t="shared" si="139"/>
        <v/>
      </c>
      <c r="BA309" s="5" t="str">
        <f t="shared" si="140"/>
        <v/>
      </c>
      <c r="BB309" s="5" t="str">
        <f t="shared" si="141"/>
        <v>--</v>
      </c>
      <c r="BC309" s="5" t="str">
        <f t="shared" si="142"/>
        <v/>
      </c>
      <c r="BD309" s="5" t="str">
        <f t="shared" si="143"/>
        <v/>
      </c>
      <c r="BE309" s="5" t="str">
        <f t="shared" si="144"/>
        <v>--</v>
      </c>
      <c r="BF309" s="5" t="str">
        <f t="shared" si="145"/>
        <v/>
      </c>
      <c r="BG309" s="5" t="str">
        <f t="shared" si="146"/>
        <v/>
      </c>
      <c r="BH309" s="5" t="str">
        <f t="shared" si="147"/>
        <v>--</v>
      </c>
      <c r="BI309" s="5" t="str">
        <f t="shared" si="148"/>
        <v/>
      </c>
      <c r="BJ309" s="5" t="str">
        <f t="shared" si="149"/>
        <v/>
      </c>
    </row>
    <row r="310" spans="1:62" x14ac:dyDescent="0.2">
      <c r="A310" s="4" t="str">
        <f>F!A310</f>
        <v>3+4-Chlooraniline</v>
      </c>
      <c r="B310" s="5" t="str">
        <f>IF(ISNUMBER(F!E310)=FALSE,"--",IF(F!E310=0,"--",F!E310))</f>
        <v>--</v>
      </c>
      <c r="C310" s="5" t="str">
        <f>IF(B310="--","",F!F310)</f>
        <v/>
      </c>
      <c r="D310" s="5" t="str">
        <f>IF(ISNUMBER(F!G310)=FALSE,"--",IF(F!G310=0,"--",F!G310))</f>
        <v>--</v>
      </c>
      <c r="E310" s="5" t="str">
        <f>IF(D310="--","",F!H310)</f>
        <v/>
      </c>
      <c r="F310" s="5" t="str">
        <f>IF(ISNUMBER(F!I310)=FALSE,"--",IF(F!I310=0,"--",F!I310))</f>
        <v>--</v>
      </c>
      <c r="G310" s="5" t="str">
        <f>IF(F310="--","",F!J310)</f>
        <v/>
      </c>
      <c r="H310" s="5" t="str">
        <f>IF(ISNUMBER(F!K310)=FALSE,"--",IF(F!K310=0,"--",F!K310))</f>
        <v>--</v>
      </c>
      <c r="I310" s="5" t="str">
        <f>IF(H310="--","",F!L310)</f>
        <v/>
      </c>
      <c r="J310" s="5" t="str">
        <f>IF(ISNUMBER(F!M310)=FALSE,"--",IF(F!M310=0,"--",F!M310))</f>
        <v>--</v>
      </c>
      <c r="K310" s="5" t="str">
        <f>IF(J310="--","",F!N310)</f>
        <v/>
      </c>
      <c r="L310" s="5" t="str">
        <f>IF(ISNUMBER(F!O310)=FALSE,"--",IF(F!O310=0,"--",F!O310))</f>
        <v>--</v>
      </c>
      <c r="M310" s="5" t="str">
        <f>IF(L310="--","",F!P310)</f>
        <v/>
      </c>
      <c r="P310" s="4" t="str">
        <f>IFERROR(IF(AND(VLOOKUP(F!B310,E!$B$1:$AK$300,17,FALSE)&lt;&gt;1000000000,VLOOKUP(F!B310,E!$B$1:$AK$300,18,FALSE)&lt;&gt;1000000000),"toetsen",IF(AND(VLOOKUP(F!B310,E!$B$1:$AK$300,17,FALSE)=1000000000,VLOOKUP(F!B310,E!$B$1:$AK$300,18,FALSE)&lt;&gt;1000000000),"toetsen alleen sgw",IF(AND(VLOOKUP(F!B310,E!$B$1:$AK$300,17,FALSE)&lt;&gt;1000000000,VLOOKUP(F!B310,E!$B$1:$AK$300,18,FALSE)=1000000000),"toetsen alleen vw","niet toetsen"))),"")</f>
        <v/>
      </c>
      <c r="R310" s="4" t="str">
        <f>F!BJ310</f>
        <v/>
      </c>
      <c r="S310" s="4" t="str">
        <f>IF($P310="toetsen",toetsen(F!$B310,R310),IF($P310="toetsen alleen sgw",toetsen_alleen_SGW(F!$B310,R310),IF($P310="toetsen alleen vw",toetsen_alleen_vw(F!$B310,R310),"")))</f>
        <v/>
      </c>
      <c r="T310" s="4" t="str">
        <f>F!BM310</f>
        <v/>
      </c>
      <c r="U310" s="4" t="str">
        <f>IF($P310="toetsen",toetsen(F!$B310,T310),IF($P310="toetsen alleen sgw",toetsen_alleen_SGW(F!$B310,T310),IF($P310="toetsen alleen vw",toetsen_alleen_vw(F!$B310,T310),"")))</f>
        <v/>
      </c>
      <c r="V310" s="4" t="str">
        <f>F!BP310</f>
        <v/>
      </c>
      <c r="W310" s="4" t="str">
        <f>IF($P310="toetsen",toetsen(F!$B310,V310),IF($P310="toetsen alleen sgw",toetsen_alleen_SGW(F!$B310,V310),IF($P310="toetsen alleen vw",toetsen_alleen_vw(F!$B310,V310),"")))</f>
        <v/>
      </c>
      <c r="X310" s="4" t="str">
        <f>F!BS310</f>
        <v/>
      </c>
      <c r="Y310" s="4" t="str">
        <f>IF($P310="toetsen",toetsen(F!$B310,X310),IF($P310="toetsen alleen sgw",toetsen_alleen_SGW(F!$B310,X310),IF($P310="toetsen alleen vw",toetsen_alleen_vw(F!$B310,X310),"")))</f>
        <v/>
      </c>
      <c r="Z310" s="4" t="str">
        <f>F!BV310</f>
        <v/>
      </c>
      <c r="AA310" s="4" t="str">
        <f>IF($P310="toetsen",toetsen(F!$B310,Z310),IF($P310="toetsen alleen sgw",toetsen_alleen_SGW(F!$B310,Z310),IF($P310="toetsen alleen vw",toetsen_alleen_vw(F!$B310,Z310),"")))</f>
        <v/>
      </c>
      <c r="AB310" s="4" t="str">
        <f>F!BY310</f>
        <v/>
      </c>
      <c r="AC310" s="4" t="str">
        <f>IF($P310="toetsen",toetsen(F!$B310,AB310),IF($P310="toetsen alleen sgw",toetsen_alleen_SGW(F!$B310,AB310),IF($P310="toetsen alleen vw",toetsen_alleen_vw(F!$B310,AB310),"")))</f>
        <v/>
      </c>
      <c r="AE310" s="5" t="str">
        <f t="shared" si="120"/>
        <v>--</v>
      </c>
      <c r="AF310" s="5" t="str">
        <f t="shared" si="121"/>
        <v/>
      </c>
      <c r="AG310" s="5" t="str">
        <f t="shared" si="122"/>
        <v>--</v>
      </c>
      <c r="AH310" s="5" t="str">
        <f t="shared" si="123"/>
        <v/>
      </c>
      <c r="AI310" s="5" t="str">
        <f t="shared" si="124"/>
        <v>--</v>
      </c>
      <c r="AJ310" s="5" t="str">
        <f t="shared" si="125"/>
        <v/>
      </c>
      <c r="AK310" s="5" t="str">
        <f t="shared" si="126"/>
        <v>--</v>
      </c>
      <c r="AL310" s="5" t="str">
        <f t="shared" si="127"/>
        <v/>
      </c>
      <c r="AM310" s="5" t="str">
        <f t="shared" si="128"/>
        <v>--</v>
      </c>
      <c r="AN310" s="5" t="str">
        <f t="shared" si="129"/>
        <v/>
      </c>
      <c r="AO310" s="5" t="str">
        <f t="shared" si="130"/>
        <v>--</v>
      </c>
      <c r="AP310" s="5" t="str">
        <f t="shared" si="131"/>
        <v/>
      </c>
      <c r="AS310" s="5" t="str">
        <f t="shared" si="132"/>
        <v>--</v>
      </c>
      <c r="AT310" s="5" t="str">
        <f t="shared" si="133"/>
        <v/>
      </c>
      <c r="AU310" s="5" t="str">
        <f t="shared" si="134"/>
        <v/>
      </c>
      <c r="AV310" s="5" t="str">
        <f t="shared" si="135"/>
        <v>--</v>
      </c>
      <c r="AW310" s="5" t="str">
        <f t="shared" si="136"/>
        <v/>
      </c>
      <c r="AX310" s="5" t="str">
        <f t="shared" si="137"/>
        <v/>
      </c>
      <c r="AY310" s="5" t="str">
        <f t="shared" si="138"/>
        <v>--</v>
      </c>
      <c r="AZ310" s="5" t="str">
        <f t="shared" si="139"/>
        <v/>
      </c>
      <c r="BA310" s="5" t="str">
        <f t="shared" si="140"/>
        <v/>
      </c>
      <c r="BB310" s="5" t="str">
        <f t="shared" si="141"/>
        <v>--</v>
      </c>
      <c r="BC310" s="5" t="str">
        <f t="shared" si="142"/>
        <v/>
      </c>
      <c r="BD310" s="5" t="str">
        <f t="shared" si="143"/>
        <v/>
      </c>
      <c r="BE310" s="5" t="str">
        <f t="shared" si="144"/>
        <v>--</v>
      </c>
      <c r="BF310" s="5" t="str">
        <f t="shared" si="145"/>
        <v/>
      </c>
      <c r="BG310" s="5" t="str">
        <f t="shared" si="146"/>
        <v/>
      </c>
      <c r="BH310" s="5" t="str">
        <f t="shared" si="147"/>
        <v>--</v>
      </c>
      <c r="BI310" s="5" t="str">
        <f t="shared" si="148"/>
        <v/>
      </c>
      <c r="BJ310" s="5" t="str">
        <f t="shared" si="149"/>
        <v/>
      </c>
    </row>
    <row r="311" spans="1:62" x14ac:dyDescent="0.2">
      <c r="A311" s="4" t="str">
        <f>F!A311</f>
        <v>2-Nitroaniline</v>
      </c>
      <c r="B311" s="5" t="str">
        <f>IF(ISNUMBER(F!E311)=FALSE,"--",IF(F!E311=0,"--",F!E311))</f>
        <v>--</v>
      </c>
      <c r="C311" s="5" t="str">
        <f>IF(B311="--","",F!F311)</f>
        <v/>
      </c>
      <c r="D311" s="5" t="str">
        <f>IF(ISNUMBER(F!G311)=FALSE,"--",IF(F!G311=0,"--",F!G311))</f>
        <v>--</v>
      </c>
      <c r="E311" s="5" t="str">
        <f>IF(D311="--","",F!H311)</f>
        <v/>
      </c>
      <c r="F311" s="5" t="str">
        <f>IF(ISNUMBER(F!I311)=FALSE,"--",IF(F!I311=0,"--",F!I311))</f>
        <v>--</v>
      </c>
      <c r="G311" s="5" t="str">
        <f>IF(F311="--","",F!J311)</f>
        <v/>
      </c>
      <c r="H311" s="5" t="str">
        <f>IF(ISNUMBER(F!K311)=FALSE,"--",IF(F!K311=0,"--",F!K311))</f>
        <v>--</v>
      </c>
      <c r="I311" s="5" t="str">
        <f>IF(H311="--","",F!L311)</f>
        <v/>
      </c>
      <c r="J311" s="5" t="str">
        <f>IF(ISNUMBER(F!M311)=FALSE,"--",IF(F!M311=0,"--",F!M311))</f>
        <v>--</v>
      </c>
      <c r="K311" s="5" t="str">
        <f>IF(J311="--","",F!N311)</f>
        <v/>
      </c>
      <c r="L311" s="5" t="str">
        <f>IF(ISNUMBER(F!O311)=FALSE,"--",IF(F!O311=0,"--",F!O311))</f>
        <v>--</v>
      </c>
      <c r="M311" s="5" t="str">
        <f>IF(L311="--","",F!P311)</f>
        <v/>
      </c>
      <c r="P311" s="4" t="str">
        <f>IFERROR(IF(AND(VLOOKUP(F!B311,E!$B$1:$AK$300,17,FALSE)&lt;&gt;1000000000,VLOOKUP(F!B311,E!$B$1:$AK$300,18,FALSE)&lt;&gt;1000000000),"toetsen",IF(AND(VLOOKUP(F!B311,E!$B$1:$AK$300,17,FALSE)=1000000000,VLOOKUP(F!B311,E!$B$1:$AK$300,18,FALSE)&lt;&gt;1000000000),"toetsen alleen sgw",IF(AND(VLOOKUP(F!B311,E!$B$1:$AK$300,17,FALSE)&lt;&gt;1000000000,VLOOKUP(F!B311,E!$B$1:$AK$300,18,FALSE)=1000000000),"toetsen alleen vw","niet toetsen"))),"")</f>
        <v/>
      </c>
      <c r="R311" s="4" t="str">
        <f>F!BJ311</f>
        <v/>
      </c>
      <c r="S311" s="4" t="str">
        <f>IF($P311="toetsen",toetsen(F!$B311,R311),IF($P311="toetsen alleen sgw",toetsen_alleen_SGW(F!$B311,R311),IF($P311="toetsen alleen vw",toetsen_alleen_vw(F!$B311,R311),"")))</f>
        <v/>
      </c>
      <c r="T311" s="4" t="str">
        <f>F!BM311</f>
        <v/>
      </c>
      <c r="U311" s="4" t="str">
        <f>IF($P311="toetsen",toetsen(F!$B311,T311),IF($P311="toetsen alleen sgw",toetsen_alleen_SGW(F!$B311,T311),IF($P311="toetsen alleen vw",toetsen_alleen_vw(F!$B311,T311),"")))</f>
        <v/>
      </c>
      <c r="V311" s="4" t="str">
        <f>F!BP311</f>
        <v/>
      </c>
      <c r="W311" s="4" t="str">
        <f>IF($P311="toetsen",toetsen(F!$B311,V311),IF($P311="toetsen alleen sgw",toetsen_alleen_SGW(F!$B311,V311),IF($P311="toetsen alleen vw",toetsen_alleen_vw(F!$B311,V311),"")))</f>
        <v/>
      </c>
      <c r="X311" s="4" t="str">
        <f>F!BS311</f>
        <v/>
      </c>
      <c r="Y311" s="4" t="str">
        <f>IF($P311="toetsen",toetsen(F!$B311,X311),IF($P311="toetsen alleen sgw",toetsen_alleen_SGW(F!$B311,X311),IF($P311="toetsen alleen vw",toetsen_alleen_vw(F!$B311,X311),"")))</f>
        <v/>
      </c>
      <c r="Z311" s="4" t="str">
        <f>F!BV311</f>
        <v/>
      </c>
      <c r="AA311" s="4" t="str">
        <f>IF($P311="toetsen",toetsen(F!$B311,Z311),IF($P311="toetsen alleen sgw",toetsen_alleen_SGW(F!$B311,Z311),IF($P311="toetsen alleen vw",toetsen_alleen_vw(F!$B311,Z311),"")))</f>
        <v/>
      </c>
      <c r="AB311" s="4" t="str">
        <f>F!BY311</f>
        <v/>
      </c>
      <c r="AC311" s="4" t="str">
        <f>IF($P311="toetsen",toetsen(F!$B311,AB311),IF($P311="toetsen alleen sgw",toetsen_alleen_SGW(F!$B311,AB311),IF($P311="toetsen alleen vw",toetsen_alleen_vw(F!$B311,AB311),"")))</f>
        <v/>
      </c>
      <c r="AE311" s="5" t="str">
        <f t="shared" si="120"/>
        <v>--</v>
      </c>
      <c r="AF311" s="5" t="str">
        <f t="shared" si="121"/>
        <v/>
      </c>
      <c r="AG311" s="5" t="str">
        <f t="shared" si="122"/>
        <v>--</v>
      </c>
      <c r="AH311" s="5" t="str">
        <f t="shared" si="123"/>
        <v/>
      </c>
      <c r="AI311" s="5" t="str">
        <f t="shared" si="124"/>
        <v>--</v>
      </c>
      <c r="AJ311" s="5" t="str">
        <f t="shared" si="125"/>
        <v/>
      </c>
      <c r="AK311" s="5" t="str">
        <f t="shared" si="126"/>
        <v>--</v>
      </c>
      <c r="AL311" s="5" t="str">
        <f t="shared" si="127"/>
        <v/>
      </c>
      <c r="AM311" s="5" t="str">
        <f t="shared" si="128"/>
        <v>--</v>
      </c>
      <c r="AN311" s="5" t="str">
        <f t="shared" si="129"/>
        <v/>
      </c>
      <c r="AO311" s="5" t="str">
        <f t="shared" si="130"/>
        <v>--</v>
      </c>
      <c r="AP311" s="5" t="str">
        <f t="shared" si="131"/>
        <v/>
      </c>
      <c r="AS311" s="5" t="str">
        <f t="shared" si="132"/>
        <v>--</v>
      </c>
      <c r="AT311" s="5" t="str">
        <f t="shared" si="133"/>
        <v/>
      </c>
      <c r="AU311" s="5" t="str">
        <f t="shared" si="134"/>
        <v/>
      </c>
      <c r="AV311" s="5" t="str">
        <f t="shared" si="135"/>
        <v>--</v>
      </c>
      <c r="AW311" s="5" t="str">
        <f t="shared" si="136"/>
        <v/>
      </c>
      <c r="AX311" s="5" t="str">
        <f t="shared" si="137"/>
        <v/>
      </c>
      <c r="AY311" s="5" t="str">
        <f t="shared" si="138"/>
        <v>--</v>
      </c>
      <c r="AZ311" s="5" t="str">
        <f t="shared" si="139"/>
        <v/>
      </c>
      <c r="BA311" s="5" t="str">
        <f t="shared" si="140"/>
        <v/>
      </c>
      <c r="BB311" s="5" t="str">
        <f t="shared" si="141"/>
        <v>--</v>
      </c>
      <c r="BC311" s="5" t="str">
        <f t="shared" si="142"/>
        <v/>
      </c>
      <c r="BD311" s="5" t="str">
        <f t="shared" si="143"/>
        <v/>
      </c>
      <c r="BE311" s="5" t="str">
        <f t="shared" si="144"/>
        <v>--</v>
      </c>
      <c r="BF311" s="5" t="str">
        <f t="shared" si="145"/>
        <v/>
      </c>
      <c r="BG311" s="5" t="str">
        <f t="shared" si="146"/>
        <v/>
      </c>
      <c r="BH311" s="5" t="str">
        <f t="shared" si="147"/>
        <v>--</v>
      </c>
      <c r="BI311" s="5" t="str">
        <f t="shared" si="148"/>
        <v/>
      </c>
      <c r="BJ311" s="5" t="str">
        <f t="shared" si="149"/>
        <v/>
      </c>
    </row>
    <row r="312" spans="1:62" x14ac:dyDescent="0.2">
      <c r="A312" s="4" t="str">
        <f>F!A312</f>
        <v>3-Nitroaniline</v>
      </c>
      <c r="B312" s="5" t="str">
        <f>IF(ISNUMBER(F!E312)=FALSE,"--",IF(F!E312=0,"--",F!E312))</f>
        <v>--</v>
      </c>
      <c r="C312" s="5" t="str">
        <f>IF(B312="--","",F!F312)</f>
        <v/>
      </c>
      <c r="D312" s="5" t="str">
        <f>IF(ISNUMBER(F!G312)=FALSE,"--",IF(F!G312=0,"--",F!G312))</f>
        <v>--</v>
      </c>
      <c r="E312" s="5" t="str">
        <f>IF(D312="--","",F!H312)</f>
        <v/>
      </c>
      <c r="F312" s="5" t="str">
        <f>IF(ISNUMBER(F!I312)=FALSE,"--",IF(F!I312=0,"--",F!I312))</f>
        <v>--</v>
      </c>
      <c r="G312" s="5" t="str">
        <f>IF(F312="--","",F!J312)</f>
        <v/>
      </c>
      <c r="H312" s="5" t="str">
        <f>IF(ISNUMBER(F!K312)=FALSE,"--",IF(F!K312=0,"--",F!K312))</f>
        <v>--</v>
      </c>
      <c r="I312" s="5" t="str">
        <f>IF(H312="--","",F!L312)</f>
        <v/>
      </c>
      <c r="J312" s="5" t="str">
        <f>IF(ISNUMBER(F!M312)=FALSE,"--",IF(F!M312=0,"--",F!M312))</f>
        <v>--</v>
      </c>
      <c r="K312" s="5" t="str">
        <f>IF(J312="--","",F!N312)</f>
        <v/>
      </c>
      <c r="L312" s="5" t="str">
        <f>IF(ISNUMBER(F!O312)=FALSE,"--",IF(F!O312=0,"--",F!O312))</f>
        <v>--</v>
      </c>
      <c r="M312" s="5" t="str">
        <f>IF(L312="--","",F!P312)</f>
        <v/>
      </c>
      <c r="P312" s="4" t="str">
        <f>IFERROR(IF(AND(VLOOKUP(F!B312,E!$B$1:$AK$300,17,FALSE)&lt;&gt;1000000000,VLOOKUP(F!B312,E!$B$1:$AK$300,18,FALSE)&lt;&gt;1000000000),"toetsen",IF(AND(VLOOKUP(F!B312,E!$B$1:$AK$300,17,FALSE)=1000000000,VLOOKUP(F!B312,E!$B$1:$AK$300,18,FALSE)&lt;&gt;1000000000),"toetsen alleen sgw",IF(AND(VLOOKUP(F!B312,E!$B$1:$AK$300,17,FALSE)&lt;&gt;1000000000,VLOOKUP(F!B312,E!$B$1:$AK$300,18,FALSE)=1000000000),"toetsen alleen vw","niet toetsen"))),"")</f>
        <v/>
      </c>
      <c r="R312" s="4" t="str">
        <f>F!BJ312</f>
        <v/>
      </c>
      <c r="S312" s="4" t="str">
        <f>IF($P312="toetsen",toetsen(F!$B312,R312),IF($P312="toetsen alleen sgw",toetsen_alleen_SGW(F!$B312,R312),IF($P312="toetsen alleen vw",toetsen_alleen_vw(F!$B312,R312),"")))</f>
        <v/>
      </c>
      <c r="T312" s="4" t="str">
        <f>F!BM312</f>
        <v/>
      </c>
      <c r="U312" s="4" t="str">
        <f>IF($P312="toetsen",toetsen(F!$B312,T312),IF($P312="toetsen alleen sgw",toetsen_alleen_SGW(F!$B312,T312),IF($P312="toetsen alleen vw",toetsen_alleen_vw(F!$B312,T312),"")))</f>
        <v/>
      </c>
      <c r="V312" s="4" t="str">
        <f>F!BP312</f>
        <v/>
      </c>
      <c r="W312" s="4" t="str">
        <f>IF($P312="toetsen",toetsen(F!$B312,V312),IF($P312="toetsen alleen sgw",toetsen_alleen_SGW(F!$B312,V312),IF($P312="toetsen alleen vw",toetsen_alleen_vw(F!$B312,V312),"")))</f>
        <v/>
      </c>
      <c r="X312" s="4" t="str">
        <f>F!BS312</f>
        <v/>
      </c>
      <c r="Y312" s="4" t="str">
        <f>IF($P312="toetsen",toetsen(F!$B312,X312),IF($P312="toetsen alleen sgw",toetsen_alleen_SGW(F!$B312,X312),IF($P312="toetsen alleen vw",toetsen_alleen_vw(F!$B312,X312),"")))</f>
        <v/>
      </c>
      <c r="Z312" s="4" t="str">
        <f>F!BV312</f>
        <v/>
      </c>
      <c r="AA312" s="4" t="str">
        <f>IF($P312="toetsen",toetsen(F!$B312,Z312),IF($P312="toetsen alleen sgw",toetsen_alleen_SGW(F!$B312,Z312),IF($P312="toetsen alleen vw",toetsen_alleen_vw(F!$B312,Z312),"")))</f>
        <v/>
      </c>
      <c r="AB312" s="4" t="str">
        <f>F!BY312</f>
        <v/>
      </c>
      <c r="AC312" s="4" t="str">
        <f>IF($P312="toetsen",toetsen(F!$B312,AB312),IF($P312="toetsen alleen sgw",toetsen_alleen_SGW(F!$B312,AB312),IF($P312="toetsen alleen vw",toetsen_alleen_vw(F!$B312,AB312),"")))</f>
        <v/>
      </c>
      <c r="AE312" s="5" t="str">
        <f t="shared" si="120"/>
        <v>--</v>
      </c>
      <c r="AF312" s="5" t="str">
        <f t="shared" si="121"/>
        <v/>
      </c>
      <c r="AG312" s="5" t="str">
        <f t="shared" si="122"/>
        <v>--</v>
      </c>
      <c r="AH312" s="5" t="str">
        <f t="shared" si="123"/>
        <v/>
      </c>
      <c r="AI312" s="5" t="str">
        <f t="shared" si="124"/>
        <v>--</v>
      </c>
      <c r="AJ312" s="5" t="str">
        <f t="shared" si="125"/>
        <v/>
      </c>
      <c r="AK312" s="5" t="str">
        <f t="shared" si="126"/>
        <v>--</v>
      </c>
      <c r="AL312" s="5" t="str">
        <f t="shared" si="127"/>
        <v/>
      </c>
      <c r="AM312" s="5" t="str">
        <f t="shared" si="128"/>
        <v>--</v>
      </c>
      <c r="AN312" s="5" t="str">
        <f t="shared" si="129"/>
        <v/>
      </c>
      <c r="AO312" s="5" t="str">
        <f t="shared" si="130"/>
        <v>--</v>
      </c>
      <c r="AP312" s="5" t="str">
        <f t="shared" si="131"/>
        <v/>
      </c>
      <c r="AS312" s="5" t="str">
        <f t="shared" si="132"/>
        <v>--</v>
      </c>
      <c r="AT312" s="5" t="str">
        <f t="shared" si="133"/>
        <v/>
      </c>
      <c r="AU312" s="5" t="str">
        <f t="shared" si="134"/>
        <v/>
      </c>
      <c r="AV312" s="5" t="str">
        <f t="shared" si="135"/>
        <v>--</v>
      </c>
      <c r="AW312" s="5" t="str">
        <f t="shared" si="136"/>
        <v/>
      </c>
      <c r="AX312" s="5" t="str">
        <f t="shared" si="137"/>
        <v/>
      </c>
      <c r="AY312" s="5" t="str">
        <f t="shared" si="138"/>
        <v>--</v>
      </c>
      <c r="AZ312" s="5" t="str">
        <f t="shared" si="139"/>
        <v/>
      </c>
      <c r="BA312" s="5" t="str">
        <f t="shared" si="140"/>
        <v/>
      </c>
      <c r="BB312" s="5" t="str">
        <f t="shared" si="141"/>
        <v>--</v>
      </c>
      <c r="BC312" s="5" t="str">
        <f t="shared" si="142"/>
        <v/>
      </c>
      <c r="BD312" s="5" t="str">
        <f t="shared" si="143"/>
        <v/>
      </c>
      <c r="BE312" s="5" t="str">
        <f t="shared" si="144"/>
        <v>--</v>
      </c>
      <c r="BF312" s="5" t="str">
        <f t="shared" si="145"/>
        <v/>
      </c>
      <c r="BG312" s="5" t="str">
        <f t="shared" si="146"/>
        <v/>
      </c>
      <c r="BH312" s="5" t="str">
        <f t="shared" si="147"/>
        <v>--</v>
      </c>
      <c r="BI312" s="5" t="str">
        <f t="shared" si="148"/>
        <v/>
      </c>
      <c r="BJ312" s="5" t="str">
        <f t="shared" si="149"/>
        <v/>
      </c>
    </row>
    <row r="313" spans="1:62" x14ac:dyDescent="0.2">
      <c r="A313" s="4" t="str">
        <f>F!A313</f>
        <v>4-Nitroaniline</v>
      </c>
      <c r="B313" s="5" t="str">
        <f>IF(ISNUMBER(F!E313)=FALSE,"--",IF(F!E313=0,"--",F!E313))</f>
        <v>--</v>
      </c>
      <c r="C313" s="5" t="str">
        <f>IF(B313="--","",F!F313)</f>
        <v/>
      </c>
      <c r="D313" s="5" t="str">
        <f>IF(ISNUMBER(F!G313)=FALSE,"--",IF(F!G313=0,"--",F!G313))</f>
        <v>--</v>
      </c>
      <c r="E313" s="5" t="str">
        <f>IF(D313="--","",F!H313)</f>
        <v/>
      </c>
      <c r="F313" s="5" t="str">
        <f>IF(ISNUMBER(F!I313)=FALSE,"--",IF(F!I313=0,"--",F!I313))</f>
        <v>--</v>
      </c>
      <c r="G313" s="5" t="str">
        <f>IF(F313="--","",F!J313)</f>
        <v/>
      </c>
      <c r="H313" s="5" t="str">
        <f>IF(ISNUMBER(F!K313)=FALSE,"--",IF(F!K313=0,"--",F!K313))</f>
        <v>--</v>
      </c>
      <c r="I313" s="5" t="str">
        <f>IF(H313="--","",F!L313)</f>
        <v/>
      </c>
      <c r="J313" s="5" t="str">
        <f>IF(ISNUMBER(F!M313)=FALSE,"--",IF(F!M313=0,"--",F!M313))</f>
        <v>--</v>
      </c>
      <c r="K313" s="5" t="str">
        <f>IF(J313="--","",F!N313)</f>
        <v/>
      </c>
      <c r="L313" s="5" t="str">
        <f>IF(ISNUMBER(F!O313)=FALSE,"--",IF(F!O313=0,"--",F!O313))</f>
        <v>--</v>
      </c>
      <c r="M313" s="5" t="str">
        <f>IF(L313="--","",F!P313)</f>
        <v/>
      </c>
      <c r="P313" s="4" t="str">
        <f>IFERROR(IF(AND(VLOOKUP(F!B313,E!$B$1:$AK$300,17,FALSE)&lt;&gt;1000000000,VLOOKUP(F!B313,E!$B$1:$AK$300,18,FALSE)&lt;&gt;1000000000),"toetsen",IF(AND(VLOOKUP(F!B313,E!$B$1:$AK$300,17,FALSE)=1000000000,VLOOKUP(F!B313,E!$B$1:$AK$300,18,FALSE)&lt;&gt;1000000000),"toetsen alleen sgw",IF(AND(VLOOKUP(F!B313,E!$B$1:$AK$300,17,FALSE)&lt;&gt;1000000000,VLOOKUP(F!B313,E!$B$1:$AK$300,18,FALSE)=1000000000),"toetsen alleen vw","niet toetsen"))),"")</f>
        <v/>
      </c>
      <c r="R313" s="4" t="str">
        <f>F!BJ313</f>
        <v/>
      </c>
      <c r="S313" s="4" t="str">
        <f>IF($P313="toetsen",toetsen(F!$B313,R313),IF($P313="toetsen alleen sgw",toetsen_alleen_SGW(F!$B313,R313),IF($P313="toetsen alleen vw",toetsen_alleen_vw(F!$B313,R313),"")))</f>
        <v/>
      </c>
      <c r="T313" s="4" t="str">
        <f>F!BM313</f>
        <v/>
      </c>
      <c r="U313" s="4" t="str">
        <f>IF($P313="toetsen",toetsen(F!$B313,T313),IF($P313="toetsen alleen sgw",toetsen_alleen_SGW(F!$B313,T313),IF($P313="toetsen alleen vw",toetsen_alleen_vw(F!$B313,T313),"")))</f>
        <v/>
      </c>
      <c r="V313" s="4" t="str">
        <f>F!BP313</f>
        <v/>
      </c>
      <c r="W313" s="4" t="str">
        <f>IF($P313="toetsen",toetsen(F!$B313,V313),IF($P313="toetsen alleen sgw",toetsen_alleen_SGW(F!$B313,V313),IF($P313="toetsen alleen vw",toetsen_alleen_vw(F!$B313,V313),"")))</f>
        <v/>
      </c>
      <c r="X313" s="4" t="str">
        <f>F!BS313</f>
        <v/>
      </c>
      <c r="Y313" s="4" t="str">
        <f>IF($P313="toetsen",toetsen(F!$B313,X313),IF($P313="toetsen alleen sgw",toetsen_alleen_SGW(F!$B313,X313),IF($P313="toetsen alleen vw",toetsen_alleen_vw(F!$B313,X313),"")))</f>
        <v/>
      </c>
      <c r="Z313" s="4" t="str">
        <f>F!BV313</f>
        <v/>
      </c>
      <c r="AA313" s="4" t="str">
        <f>IF($P313="toetsen",toetsen(F!$B313,Z313),IF($P313="toetsen alleen sgw",toetsen_alleen_SGW(F!$B313,Z313),IF($P313="toetsen alleen vw",toetsen_alleen_vw(F!$B313,Z313),"")))</f>
        <v/>
      </c>
      <c r="AB313" s="4" t="str">
        <f>F!BY313</f>
        <v/>
      </c>
      <c r="AC313" s="4" t="str">
        <f>IF($P313="toetsen",toetsen(F!$B313,AB313),IF($P313="toetsen alleen sgw",toetsen_alleen_SGW(F!$B313,AB313),IF($P313="toetsen alleen vw",toetsen_alleen_vw(F!$B313,AB313),"")))</f>
        <v/>
      </c>
      <c r="AE313" s="5" t="str">
        <f t="shared" si="120"/>
        <v>--</v>
      </c>
      <c r="AF313" s="5" t="str">
        <f t="shared" si="121"/>
        <v/>
      </c>
      <c r="AG313" s="5" t="str">
        <f t="shared" si="122"/>
        <v>--</v>
      </c>
      <c r="AH313" s="5" t="str">
        <f t="shared" si="123"/>
        <v/>
      </c>
      <c r="AI313" s="5" t="str">
        <f t="shared" si="124"/>
        <v>--</v>
      </c>
      <c r="AJ313" s="5" t="str">
        <f t="shared" si="125"/>
        <v/>
      </c>
      <c r="AK313" s="5" t="str">
        <f t="shared" si="126"/>
        <v>--</v>
      </c>
      <c r="AL313" s="5" t="str">
        <f t="shared" si="127"/>
        <v/>
      </c>
      <c r="AM313" s="5" t="str">
        <f t="shared" si="128"/>
        <v>--</v>
      </c>
      <c r="AN313" s="5" t="str">
        <f t="shared" si="129"/>
        <v/>
      </c>
      <c r="AO313" s="5" t="str">
        <f t="shared" si="130"/>
        <v>--</v>
      </c>
      <c r="AP313" s="5" t="str">
        <f t="shared" si="131"/>
        <v/>
      </c>
      <c r="AS313" s="5" t="str">
        <f t="shared" si="132"/>
        <v>--</v>
      </c>
      <c r="AT313" s="5" t="str">
        <f t="shared" si="133"/>
        <v/>
      </c>
      <c r="AU313" s="5" t="str">
        <f t="shared" si="134"/>
        <v/>
      </c>
      <c r="AV313" s="5" t="str">
        <f t="shared" si="135"/>
        <v>--</v>
      </c>
      <c r="AW313" s="5" t="str">
        <f t="shared" si="136"/>
        <v/>
      </c>
      <c r="AX313" s="5" t="str">
        <f t="shared" si="137"/>
        <v/>
      </c>
      <c r="AY313" s="5" t="str">
        <f t="shared" si="138"/>
        <v>--</v>
      </c>
      <c r="AZ313" s="5" t="str">
        <f t="shared" si="139"/>
        <v/>
      </c>
      <c r="BA313" s="5" t="str">
        <f t="shared" si="140"/>
        <v/>
      </c>
      <c r="BB313" s="5" t="str">
        <f t="shared" si="141"/>
        <v>--</v>
      </c>
      <c r="BC313" s="5" t="str">
        <f t="shared" si="142"/>
        <v/>
      </c>
      <c r="BD313" s="5" t="str">
        <f t="shared" si="143"/>
        <v/>
      </c>
      <c r="BE313" s="5" t="str">
        <f t="shared" si="144"/>
        <v>--</v>
      </c>
      <c r="BF313" s="5" t="str">
        <f t="shared" si="145"/>
        <v/>
      </c>
      <c r="BG313" s="5" t="str">
        <f t="shared" si="146"/>
        <v/>
      </c>
      <c r="BH313" s="5" t="str">
        <f t="shared" si="147"/>
        <v>--</v>
      </c>
      <c r="BI313" s="5" t="str">
        <f t="shared" si="148"/>
        <v/>
      </c>
      <c r="BJ313" s="5" t="str">
        <f t="shared" si="149"/>
        <v/>
      </c>
    </row>
    <row r="314" spans="1:62" x14ac:dyDescent="0.2">
      <c r="A314" s="4" t="str">
        <f>F!A314</f>
        <v>n-Nitrosodi-n-propylamine</v>
      </c>
      <c r="B314" s="5" t="str">
        <f>IF(ISNUMBER(F!E314)=FALSE,"--",IF(F!E314=0,"--",F!E314))</f>
        <v>--</v>
      </c>
      <c r="C314" s="5" t="str">
        <f>IF(B314="--","",F!F314)</f>
        <v/>
      </c>
      <c r="D314" s="5" t="str">
        <f>IF(ISNUMBER(F!G314)=FALSE,"--",IF(F!G314=0,"--",F!G314))</f>
        <v>--</v>
      </c>
      <c r="E314" s="5" t="str">
        <f>IF(D314="--","",F!H314)</f>
        <v/>
      </c>
      <c r="F314" s="5" t="str">
        <f>IF(ISNUMBER(F!I314)=FALSE,"--",IF(F!I314=0,"--",F!I314))</f>
        <v>--</v>
      </c>
      <c r="G314" s="5" t="str">
        <f>IF(F314="--","",F!J314)</f>
        <v/>
      </c>
      <c r="H314" s="5" t="str">
        <f>IF(ISNUMBER(F!K314)=FALSE,"--",IF(F!K314=0,"--",F!K314))</f>
        <v>--</v>
      </c>
      <c r="I314" s="5" t="str">
        <f>IF(H314="--","",F!L314)</f>
        <v/>
      </c>
      <c r="J314" s="5" t="str">
        <f>IF(ISNUMBER(F!M314)=FALSE,"--",IF(F!M314=0,"--",F!M314))</f>
        <v>--</v>
      </c>
      <c r="K314" s="5" t="str">
        <f>IF(J314="--","",F!N314)</f>
        <v/>
      </c>
      <c r="L314" s="5" t="str">
        <f>IF(ISNUMBER(F!O314)=FALSE,"--",IF(F!O314=0,"--",F!O314))</f>
        <v>--</v>
      </c>
      <c r="M314" s="5" t="str">
        <f>IF(L314="--","",F!P314)</f>
        <v/>
      </c>
      <c r="P314" s="4" t="str">
        <f>IFERROR(IF(AND(VLOOKUP(F!B314,E!$B$1:$AK$300,17,FALSE)&lt;&gt;1000000000,VLOOKUP(F!B314,E!$B$1:$AK$300,18,FALSE)&lt;&gt;1000000000),"toetsen",IF(AND(VLOOKUP(F!B314,E!$B$1:$AK$300,17,FALSE)=1000000000,VLOOKUP(F!B314,E!$B$1:$AK$300,18,FALSE)&lt;&gt;1000000000),"toetsen alleen sgw",IF(AND(VLOOKUP(F!B314,E!$B$1:$AK$300,17,FALSE)&lt;&gt;1000000000,VLOOKUP(F!B314,E!$B$1:$AK$300,18,FALSE)=1000000000),"toetsen alleen vw","niet toetsen"))),"")</f>
        <v/>
      </c>
      <c r="R314" s="4" t="str">
        <f>F!BJ314</f>
        <v/>
      </c>
      <c r="S314" s="4" t="str">
        <f>IF($P314="toetsen",toetsen(F!$B314,R314),IF($P314="toetsen alleen sgw",toetsen_alleen_SGW(F!$B314,R314),IF($P314="toetsen alleen vw",toetsen_alleen_vw(F!$B314,R314),"")))</f>
        <v/>
      </c>
      <c r="T314" s="4" t="str">
        <f>F!BM314</f>
        <v/>
      </c>
      <c r="U314" s="4" t="str">
        <f>IF($P314="toetsen",toetsen(F!$B314,T314),IF($P314="toetsen alleen sgw",toetsen_alleen_SGW(F!$B314,T314),IF($P314="toetsen alleen vw",toetsen_alleen_vw(F!$B314,T314),"")))</f>
        <v/>
      </c>
      <c r="V314" s="4" t="str">
        <f>F!BP314</f>
        <v/>
      </c>
      <c r="W314" s="4" t="str">
        <f>IF($P314="toetsen",toetsen(F!$B314,V314),IF($P314="toetsen alleen sgw",toetsen_alleen_SGW(F!$B314,V314),IF($P314="toetsen alleen vw",toetsen_alleen_vw(F!$B314,V314),"")))</f>
        <v/>
      </c>
      <c r="X314" s="4" t="str">
        <f>F!BS314</f>
        <v/>
      </c>
      <c r="Y314" s="4" t="str">
        <f>IF($P314="toetsen",toetsen(F!$B314,X314),IF($P314="toetsen alleen sgw",toetsen_alleen_SGW(F!$B314,X314),IF($P314="toetsen alleen vw",toetsen_alleen_vw(F!$B314,X314),"")))</f>
        <v/>
      </c>
      <c r="Z314" s="4" t="str">
        <f>F!BV314</f>
        <v/>
      </c>
      <c r="AA314" s="4" t="str">
        <f>IF($P314="toetsen",toetsen(F!$B314,Z314),IF($P314="toetsen alleen sgw",toetsen_alleen_SGW(F!$B314,Z314),IF($P314="toetsen alleen vw",toetsen_alleen_vw(F!$B314,Z314),"")))</f>
        <v/>
      </c>
      <c r="AB314" s="4" t="str">
        <f>F!BY314</f>
        <v/>
      </c>
      <c r="AC314" s="4" t="str">
        <f>IF($P314="toetsen",toetsen(F!$B314,AB314),IF($P314="toetsen alleen sgw",toetsen_alleen_SGW(F!$B314,AB314),IF($P314="toetsen alleen vw",toetsen_alleen_vw(F!$B314,AB314),"")))</f>
        <v/>
      </c>
      <c r="AE314" s="5" t="str">
        <f t="shared" si="120"/>
        <v>--</v>
      </c>
      <c r="AF314" s="5" t="str">
        <f t="shared" si="121"/>
        <v/>
      </c>
      <c r="AG314" s="5" t="str">
        <f t="shared" si="122"/>
        <v>--</v>
      </c>
      <c r="AH314" s="5" t="str">
        <f t="shared" si="123"/>
        <v/>
      </c>
      <c r="AI314" s="5" t="str">
        <f t="shared" si="124"/>
        <v>--</v>
      </c>
      <c r="AJ314" s="5" t="str">
        <f t="shared" si="125"/>
        <v/>
      </c>
      <c r="AK314" s="5" t="str">
        <f t="shared" si="126"/>
        <v>--</v>
      </c>
      <c r="AL314" s="5" t="str">
        <f t="shared" si="127"/>
        <v/>
      </c>
      <c r="AM314" s="5" t="str">
        <f t="shared" si="128"/>
        <v>--</v>
      </c>
      <c r="AN314" s="5" t="str">
        <f t="shared" si="129"/>
        <v/>
      </c>
      <c r="AO314" s="5" t="str">
        <f t="shared" si="130"/>
        <v>--</v>
      </c>
      <c r="AP314" s="5" t="str">
        <f t="shared" si="131"/>
        <v/>
      </c>
      <c r="AS314" s="5" t="str">
        <f t="shared" si="132"/>
        <v>--</v>
      </c>
      <c r="AT314" s="5" t="str">
        <f t="shared" si="133"/>
        <v/>
      </c>
      <c r="AU314" s="5" t="str">
        <f t="shared" si="134"/>
        <v/>
      </c>
      <c r="AV314" s="5" t="str">
        <f t="shared" si="135"/>
        <v>--</v>
      </c>
      <c r="AW314" s="5" t="str">
        <f t="shared" si="136"/>
        <v/>
      </c>
      <c r="AX314" s="5" t="str">
        <f t="shared" si="137"/>
        <v/>
      </c>
      <c r="AY314" s="5" t="str">
        <f t="shared" si="138"/>
        <v>--</v>
      </c>
      <c r="AZ314" s="5" t="str">
        <f t="shared" si="139"/>
        <v/>
      </c>
      <c r="BA314" s="5" t="str">
        <f t="shared" si="140"/>
        <v/>
      </c>
      <c r="BB314" s="5" t="str">
        <f t="shared" si="141"/>
        <v>--</v>
      </c>
      <c r="BC314" s="5" t="str">
        <f t="shared" si="142"/>
        <v/>
      </c>
      <c r="BD314" s="5" t="str">
        <f t="shared" si="143"/>
        <v/>
      </c>
      <c r="BE314" s="5" t="str">
        <f t="shared" si="144"/>
        <v>--</v>
      </c>
      <c r="BF314" s="5" t="str">
        <f t="shared" si="145"/>
        <v/>
      </c>
      <c r="BG314" s="5" t="str">
        <f t="shared" si="146"/>
        <v/>
      </c>
      <c r="BH314" s="5" t="str">
        <f t="shared" si="147"/>
        <v>--</v>
      </c>
      <c r="BI314" s="5" t="str">
        <f t="shared" si="148"/>
        <v/>
      </c>
      <c r="BJ314" s="5" t="str">
        <f t="shared" si="149"/>
        <v/>
      </c>
    </row>
    <row r="315" spans="1:62" x14ac:dyDescent="0.2">
      <c r="A315" s="4" t="str">
        <f>F!A315</f>
        <v>Methanol</v>
      </c>
      <c r="B315" s="5" t="str">
        <f>IF(ISNUMBER(F!E315)=FALSE,"--",IF(F!E315=0,"--",F!E315))</f>
        <v>--</v>
      </c>
      <c r="C315" s="5" t="str">
        <f>IF(B315="--","",F!F315)</f>
        <v/>
      </c>
      <c r="D315" s="5" t="str">
        <f>IF(ISNUMBER(F!G315)=FALSE,"--",IF(F!G315=0,"--",F!G315))</f>
        <v>--</v>
      </c>
      <c r="E315" s="5" t="str">
        <f>IF(D315="--","",F!H315)</f>
        <v/>
      </c>
      <c r="F315" s="5" t="str">
        <f>IF(ISNUMBER(F!I315)=FALSE,"--",IF(F!I315=0,"--",F!I315))</f>
        <v>--</v>
      </c>
      <c r="G315" s="5" t="str">
        <f>IF(F315="--","",F!J315)</f>
        <v/>
      </c>
      <c r="H315" s="5" t="str">
        <f>IF(ISNUMBER(F!K315)=FALSE,"--",IF(F!K315=0,"--",F!K315))</f>
        <v>--</v>
      </c>
      <c r="I315" s="5" t="str">
        <f>IF(H315="--","",F!L315)</f>
        <v/>
      </c>
      <c r="J315" s="5" t="str">
        <f>IF(ISNUMBER(F!M315)=FALSE,"--",IF(F!M315=0,"--",F!M315))</f>
        <v>--</v>
      </c>
      <c r="K315" s="5" t="str">
        <f>IF(J315="--","",F!N315)</f>
        <v/>
      </c>
      <c r="L315" s="5" t="str">
        <f>IF(ISNUMBER(F!O315)=FALSE,"--",IF(F!O315=0,"--",F!O315))</f>
        <v>--</v>
      </c>
      <c r="M315" s="5" t="str">
        <f>IF(L315="--","",F!P315)</f>
        <v/>
      </c>
      <c r="P315" s="4" t="str">
        <f>IFERROR(IF(AND(VLOOKUP(F!B315,E!$B$1:$AK$300,17,FALSE)&lt;&gt;1000000000,VLOOKUP(F!B315,E!$B$1:$AK$300,18,FALSE)&lt;&gt;1000000000),"toetsen",IF(AND(VLOOKUP(F!B315,E!$B$1:$AK$300,17,FALSE)=1000000000,VLOOKUP(F!B315,E!$B$1:$AK$300,18,FALSE)&lt;&gt;1000000000),"toetsen alleen sgw",IF(AND(VLOOKUP(F!B315,E!$B$1:$AK$300,17,FALSE)&lt;&gt;1000000000,VLOOKUP(F!B315,E!$B$1:$AK$300,18,FALSE)=1000000000),"toetsen alleen vw","niet toetsen"))),"")</f>
        <v>niet toetsen</v>
      </c>
      <c r="R315" s="4" t="str">
        <f>F!BJ315</f>
        <v/>
      </c>
      <c r="S315" s="4" t="str">
        <f>IF($P315="toetsen",toetsen(F!$B315,R315),IF($P315="toetsen alleen sgw",toetsen_alleen_SGW(F!$B315,R315),IF($P315="toetsen alleen vw",toetsen_alleen_vw(F!$B315,R315),"")))</f>
        <v/>
      </c>
      <c r="T315" s="4" t="str">
        <f>F!BM315</f>
        <v/>
      </c>
      <c r="U315" s="4" t="str">
        <f>IF($P315="toetsen",toetsen(F!$B315,T315),IF($P315="toetsen alleen sgw",toetsen_alleen_SGW(F!$B315,T315),IF($P315="toetsen alleen vw",toetsen_alleen_vw(F!$B315,T315),"")))</f>
        <v/>
      </c>
      <c r="V315" s="4" t="str">
        <f>F!BP315</f>
        <v/>
      </c>
      <c r="W315" s="4" t="str">
        <f>IF($P315="toetsen",toetsen(F!$B315,V315),IF($P315="toetsen alleen sgw",toetsen_alleen_SGW(F!$B315,V315),IF($P315="toetsen alleen vw",toetsen_alleen_vw(F!$B315,V315),"")))</f>
        <v/>
      </c>
      <c r="X315" s="4" t="str">
        <f>F!BS315</f>
        <v/>
      </c>
      <c r="Y315" s="4" t="str">
        <f>IF($P315="toetsen",toetsen(F!$B315,X315),IF($P315="toetsen alleen sgw",toetsen_alleen_SGW(F!$B315,X315),IF($P315="toetsen alleen vw",toetsen_alleen_vw(F!$B315,X315),"")))</f>
        <v/>
      </c>
      <c r="Z315" s="4" t="str">
        <f>F!BV315</f>
        <v/>
      </c>
      <c r="AA315" s="4" t="str">
        <f>IF($P315="toetsen",toetsen(F!$B315,Z315),IF($P315="toetsen alleen sgw",toetsen_alleen_SGW(F!$B315,Z315),IF($P315="toetsen alleen vw",toetsen_alleen_vw(F!$B315,Z315),"")))</f>
        <v/>
      </c>
      <c r="AB315" s="4" t="str">
        <f>F!BY315</f>
        <v/>
      </c>
      <c r="AC315" s="4" t="str">
        <f>IF($P315="toetsen",toetsen(F!$B315,AB315),IF($P315="toetsen alleen sgw",toetsen_alleen_SGW(F!$B315,AB315),IF($P315="toetsen alleen vw",toetsen_alleen_vw(F!$B315,AB315),"")))</f>
        <v/>
      </c>
      <c r="AE315" s="5" t="str">
        <f t="shared" si="120"/>
        <v>--</v>
      </c>
      <c r="AF315" s="5" t="str">
        <f t="shared" si="121"/>
        <v/>
      </c>
      <c r="AG315" s="5" t="str">
        <f t="shared" si="122"/>
        <v>--</v>
      </c>
      <c r="AH315" s="5" t="str">
        <f t="shared" si="123"/>
        <v/>
      </c>
      <c r="AI315" s="5" t="str">
        <f t="shared" si="124"/>
        <v>--</v>
      </c>
      <c r="AJ315" s="5" t="str">
        <f t="shared" si="125"/>
        <v/>
      </c>
      <c r="AK315" s="5" t="str">
        <f t="shared" si="126"/>
        <v>--</v>
      </c>
      <c r="AL315" s="5" t="str">
        <f t="shared" si="127"/>
        <v/>
      </c>
      <c r="AM315" s="5" t="str">
        <f t="shared" si="128"/>
        <v>--</v>
      </c>
      <c r="AN315" s="5" t="str">
        <f t="shared" si="129"/>
        <v/>
      </c>
      <c r="AO315" s="5" t="str">
        <f t="shared" si="130"/>
        <v>--</v>
      </c>
      <c r="AP315" s="5" t="str">
        <f t="shared" si="131"/>
        <v/>
      </c>
      <c r="AS315" s="5" t="str">
        <f t="shared" si="132"/>
        <v>--</v>
      </c>
      <c r="AT315" s="5" t="str">
        <f t="shared" si="133"/>
        <v/>
      </c>
      <c r="AU315" s="5" t="str">
        <f t="shared" si="134"/>
        <v/>
      </c>
      <c r="AV315" s="5" t="str">
        <f t="shared" si="135"/>
        <v>--</v>
      </c>
      <c r="AW315" s="5" t="str">
        <f t="shared" si="136"/>
        <v/>
      </c>
      <c r="AX315" s="5" t="str">
        <f t="shared" si="137"/>
        <v/>
      </c>
      <c r="AY315" s="5" t="str">
        <f t="shared" si="138"/>
        <v>--</v>
      </c>
      <c r="AZ315" s="5" t="str">
        <f t="shared" si="139"/>
        <v/>
      </c>
      <c r="BA315" s="5" t="str">
        <f t="shared" si="140"/>
        <v/>
      </c>
      <c r="BB315" s="5" t="str">
        <f t="shared" si="141"/>
        <v>--</v>
      </c>
      <c r="BC315" s="5" t="str">
        <f t="shared" si="142"/>
        <v/>
      </c>
      <c r="BD315" s="5" t="str">
        <f t="shared" si="143"/>
        <v/>
      </c>
      <c r="BE315" s="5" t="str">
        <f t="shared" si="144"/>
        <v>--</v>
      </c>
      <c r="BF315" s="5" t="str">
        <f t="shared" si="145"/>
        <v/>
      </c>
      <c r="BG315" s="5" t="str">
        <f t="shared" si="146"/>
        <v/>
      </c>
      <c r="BH315" s="5" t="str">
        <f t="shared" si="147"/>
        <v>--</v>
      </c>
      <c r="BI315" s="5" t="str">
        <f t="shared" si="148"/>
        <v/>
      </c>
      <c r="BJ315" s="5" t="str">
        <f t="shared" si="149"/>
        <v/>
      </c>
    </row>
    <row r="316" spans="1:62" x14ac:dyDescent="0.2">
      <c r="A316" s="4" t="str">
        <f>F!A316</f>
        <v>Ethanol</v>
      </c>
      <c r="B316" s="5" t="str">
        <f>IF(ISNUMBER(F!E316)=FALSE,"--",IF(F!E316=0,"--",F!E316))</f>
        <v>--</v>
      </c>
      <c r="C316" s="5" t="str">
        <f>IF(B316="--","",F!F316)</f>
        <v/>
      </c>
      <c r="D316" s="5" t="str">
        <f>IF(ISNUMBER(F!G316)=FALSE,"--",IF(F!G316=0,"--",F!G316))</f>
        <v>--</v>
      </c>
      <c r="E316" s="5" t="str">
        <f>IF(D316="--","",F!H316)</f>
        <v/>
      </c>
      <c r="F316" s="5" t="str">
        <f>IF(ISNUMBER(F!I316)=FALSE,"--",IF(F!I316=0,"--",F!I316))</f>
        <v>--</v>
      </c>
      <c r="G316" s="5" t="str">
        <f>IF(F316="--","",F!J316)</f>
        <v/>
      </c>
      <c r="H316" s="5" t="str">
        <f>IF(ISNUMBER(F!K316)=FALSE,"--",IF(F!K316=0,"--",F!K316))</f>
        <v>--</v>
      </c>
      <c r="I316" s="5" t="str">
        <f>IF(H316="--","",F!L316)</f>
        <v/>
      </c>
      <c r="J316" s="5" t="str">
        <f>IF(ISNUMBER(F!M316)=FALSE,"--",IF(F!M316=0,"--",F!M316))</f>
        <v>--</v>
      </c>
      <c r="K316" s="5" t="str">
        <f>IF(J316="--","",F!N316)</f>
        <v/>
      </c>
      <c r="L316" s="5" t="str">
        <f>IF(ISNUMBER(F!O316)=FALSE,"--",IF(F!O316=0,"--",F!O316))</f>
        <v>--</v>
      </c>
      <c r="M316" s="5" t="str">
        <f>IF(L316="--","",F!P316)</f>
        <v/>
      </c>
      <c r="P316" s="4" t="str">
        <f>IFERROR(IF(AND(VLOOKUP(F!B316,E!$B$1:$AK$300,17,FALSE)&lt;&gt;1000000000,VLOOKUP(F!B316,E!$B$1:$AK$300,18,FALSE)&lt;&gt;1000000000),"toetsen",IF(AND(VLOOKUP(F!B316,E!$B$1:$AK$300,17,FALSE)=1000000000,VLOOKUP(F!B316,E!$B$1:$AK$300,18,FALSE)&lt;&gt;1000000000),"toetsen alleen sgw",IF(AND(VLOOKUP(F!B316,E!$B$1:$AK$300,17,FALSE)&lt;&gt;1000000000,VLOOKUP(F!B316,E!$B$1:$AK$300,18,FALSE)=1000000000),"toetsen alleen vw","niet toetsen"))),"")</f>
        <v/>
      </c>
      <c r="R316" s="4" t="str">
        <f>F!BJ316</f>
        <v/>
      </c>
      <c r="S316" s="4" t="str">
        <f>IF($P316="toetsen",toetsen(F!$B316,R316),IF($P316="toetsen alleen sgw",toetsen_alleen_SGW(F!$B316,R316),IF($P316="toetsen alleen vw",toetsen_alleen_vw(F!$B316,R316),"")))</f>
        <v/>
      </c>
      <c r="T316" s="4" t="str">
        <f>F!BM316</f>
        <v/>
      </c>
      <c r="U316" s="4" t="str">
        <f>IF($P316="toetsen",toetsen(F!$B316,T316),IF($P316="toetsen alleen sgw",toetsen_alleen_SGW(F!$B316,T316),IF($P316="toetsen alleen vw",toetsen_alleen_vw(F!$B316,T316),"")))</f>
        <v/>
      </c>
      <c r="V316" s="4" t="str">
        <f>F!BP316</f>
        <v/>
      </c>
      <c r="W316" s="4" t="str">
        <f>IF($P316="toetsen",toetsen(F!$B316,V316),IF($P316="toetsen alleen sgw",toetsen_alleen_SGW(F!$B316,V316),IF($P316="toetsen alleen vw",toetsen_alleen_vw(F!$B316,V316),"")))</f>
        <v/>
      </c>
      <c r="X316" s="4" t="str">
        <f>F!BS316</f>
        <v/>
      </c>
      <c r="Y316" s="4" t="str">
        <f>IF($P316="toetsen",toetsen(F!$B316,X316),IF($P316="toetsen alleen sgw",toetsen_alleen_SGW(F!$B316,X316),IF($P316="toetsen alleen vw",toetsen_alleen_vw(F!$B316,X316),"")))</f>
        <v/>
      </c>
      <c r="Z316" s="4" t="str">
        <f>F!BV316</f>
        <v/>
      </c>
      <c r="AA316" s="4" t="str">
        <f>IF($P316="toetsen",toetsen(F!$B316,Z316),IF($P316="toetsen alleen sgw",toetsen_alleen_SGW(F!$B316,Z316),IF($P316="toetsen alleen vw",toetsen_alleen_vw(F!$B316,Z316),"")))</f>
        <v/>
      </c>
      <c r="AB316" s="4" t="str">
        <f>F!BY316</f>
        <v/>
      </c>
      <c r="AC316" s="4" t="str">
        <f>IF($P316="toetsen",toetsen(F!$B316,AB316),IF($P316="toetsen alleen sgw",toetsen_alleen_SGW(F!$B316,AB316),IF($P316="toetsen alleen vw",toetsen_alleen_vw(F!$B316,AB316),"")))</f>
        <v/>
      </c>
      <c r="AE316" s="5" t="str">
        <f t="shared" si="120"/>
        <v>--</v>
      </c>
      <c r="AF316" s="5" t="str">
        <f t="shared" si="121"/>
        <v/>
      </c>
      <c r="AG316" s="5" t="str">
        <f t="shared" si="122"/>
        <v>--</v>
      </c>
      <c r="AH316" s="5" t="str">
        <f t="shared" si="123"/>
        <v/>
      </c>
      <c r="AI316" s="5" t="str">
        <f t="shared" si="124"/>
        <v>--</v>
      </c>
      <c r="AJ316" s="5" t="str">
        <f t="shared" si="125"/>
        <v/>
      </c>
      <c r="AK316" s="5" t="str">
        <f t="shared" si="126"/>
        <v>--</v>
      </c>
      <c r="AL316" s="5" t="str">
        <f t="shared" si="127"/>
        <v/>
      </c>
      <c r="AM316" s="5" t="str">
        <f t="shared" si="128"/>
        <v>--</v>
      </c>
      <c r="AN316" s="5" t="str">
        <f t="shared" si="129"/>
        <v/>
      </c>
      <c r="AO316" s="5" t="str">
        <f t="shared" si="130"/>
        <v>--</v>
      </c>
      <c r="AP316" s="5" t="str">
        <f t="shared" si="131"/>
        <v/>
      </c>
      <c r="AS316" s="5" t="str">
        <f t="shared" si="132"/>
        <v>--</v>
      </c>
      <c r="AT316" s="5" t="str">
        <f t="shared" si="133"/>
        <v/>
      </c>
      <c r="AU316" s="5" t="str">
        <f t="shared" si="134"/>
        <v/>
      </c>
      <c r="AV316" s="5" t="str">
        <f t="shared" si="135"/>
        <v>--</v>
      </c>
      <c r="AW316" s="5" t="str">
        <f t="shared" si="136"/>
        <v/>
      </c>
      <c r="AX316" s="5" t="str">
        <f t="shared" si="137"/>
        <v/>
      </c>
      <c r="AY316" s="5" t="str">
        <f t="shared" si="138"/>
        <v>--</v>
      </c>
      <c r="AZ316" s="5" t="str">
        <f t="shared" si="139"/>
        <v/>
      </c>
      <c r="BA316" s="5" t="str">
        <f t="shared" si="140"/>
        <v/>
      </c>
      <c r="BB316" s="5" t="str">
        <f t="shared" si="141"/>
        <v>--</v>
      </c>
      <c r="BC316" s="5" t="str">
        <f t="shared" si="142"/>
        <v/>
      </c>
      <c r="BD316" s="5" t="str">
        <f t="shared" si="143"/>
        <v/>
      </c>
      <c r="BE316" s="5" t="str">
        <f t="shared" si="144"/>
        <v>--</v>
      </c>
      <c r="BF316" s="5" t="str">
        <f t="shared" si="145"/>
        <v/>
      </c>
      <c r="BG316" s="5" t="str">
        <f t="shared" si="146"/>
        <v/>
      </c>
      <c r="BH316" s="5" t="str">
        <f t="shared" si="147"/>
        <v>--</v>
      </c>
      <c r="BI316" s="5" t="str">
        <f t="shared" si="148"/>
        <v/>
      </c>
      <c r="BJ316" s="5" t="str">
        <f t="shared" si="149"/>
        <v/>
      </c>
    </row>
    <row r="317" spans="1:62" x14ac:dyDescent="0.2">
      <c r="A317" s="4" t="str">
        <f>F!A317</f>
        <v>1-Propanol</v>
      </c>
      <c r="B317" s="5" t="str">
        <f>IF(ISNUMBER(F!E317)=FALSE,"--",IF(F!E317=0,"--",F!E317))</f>
        <v>--</v>
      </c>
      <c r="C317" s="5" t="str">
        <f>IF(B317="--","",F!F317)</f>
        <v/>
      </c>
      <c r="D317" s="5" t="str">
        <f>IF(ISNUMBER(F!G317)=FALSE,"--",IF(F!G317=0,"--",F!G317))</f>
        <v>--</v>
      </c>
      <c r="E317" s="5" t="str">
        <f>IF(D317="--","",F!H317)</f>
        <v/>
      </c>
      <c r="F317" s="5" t="str">
        <f>IF(ISNUMBER(F!I317)=FALSE,"--",IF(F!I317=0,"--",F!I317))</f>
        <v>--</v>
      </c>
      <c r="G317" s="5" t="str">
        <f>IF(F317="--","",F!J317)</f>
        <v/>
      </c>
      <c r="H317" s="5" t="str">
        <f>IF(ISNUMBER(F!K317)=FALSE,"--",IF(F!K317=0,"--",F!K317))</f>
        <v>--</v>
      </c>
      <c r="I317" s="5" t="str">
        <f>IF(H317="--","",F!L317)</f>
        <v/>
      </c>
      <c r="J317" s="5" t="str">
        <f>IF(ISNUMBER(F!M317)=FALSE,"--",IF(F!M317=0,"--",F!M317))</f>
        <v>--</v>
      </c>
      <c r="K317" s="5" t="str">
        <f>IF(J317="--","",F!N317)</f>
        <v/>
      </c>
      <c r="L317" s="5" t="str">
        <f>IF(ISNUMBER(F!O317)=FALSE,"--",IF(F!O317=0,"--",F!O317))</f>
        <v>--</v>
      </c>
      <c r="M317" s="5" t="str">
        <f>IF(L317="--","",F!P317)</f>
        <v/>
      </c>
      <c r="P317" s="4" t="str">
        <f>IFERROR(IF(AND(VLOOKUP(F!B317,E!$B$1:$AK$300,17,FALSE)&lt;&gt;1000000000,VLOOKUP(F!B317,E!$B$1:$AK$300,18,FALSE)&lt;&gt;1000000000),"toetsen",IF(AND(VLOOKUP(F!B317,E!$B$1:$AK$300,17,FALSE)=1000000000,VLOOKUP(F!B317,E!$B$1:$AK$300,18,FALSE)&lt;&gt;1000000000),"toetsen alleen sgw",IF(AND(VLOOKUP(F!B317,E!$B$1:$AK$300,17,FALSE)&lt;&gt;1000000000,VLOOKUP(F!B317,E!$B$1:$AK$300,18,FALSE)=1000000000),"toetsen alleen vw","niet toetsen"))),"")</f>
        <v/>
      </c>
      <c r="R317" s="4" t="str">
        <f>F!BJ317</f>
        <v/>
      </c>
      <c r="S317" s="4" t="str">
        <f>IF($P317="toetsen",toetsen(F!$B317,R317),IF($P317="toetsen alleen sgw",toetsen_alleen_SGW(F!$B317,R317),IF($P317="toetsen alleen vw",toetsen_alleen_vw(F!$B317,R317),"")))</f>
        <v/>
      </c>
      <c r="T317" s="4" t="str">
        <f>F!BM317</f>
        <v/>
      </c>
      <c r="U317" s="4" t="str">
        <f>IF($P317="toetsen",toetsen(F!$B317,T317),IF($P317="toetsen alleen sgw",toetsen_alleen_SGW(F!$B317,T317),IF($P317="toetsen alleen vw",toetsen_alleen_vw(F!$B317,T317),"")))</f>
        <v/>
      </c>
      <c r="V317" s="4" t="str">
        <f>F!BP317</f>
        <v/>
      </c>
      <c r="W317" s="4" t="str">
        <f>IF($P317="toetsen",toetsen(F!$B317,V317),IF($P317="toetsen alleen sgw",toetsen_alleen_SGW(F!$B317,V317),IF($P317="toetsen alleen vw",toetsen_alleen_vw(F!$B317,V317),"")))</f>
        <v/>
      </c>
      <c r="X317" s="4" t="str">
        <f>F!BS317</f>
        <v/>
      </c>
      <c r="Y317" s="4" t="str">
        <f>IF($P317="toetsen",toetsen(F!$B317,X317),IF($P317="toetsen alleen sgw",toetsen_alleen_SGW(F!$B317,X317),IF($P317="toetsen alleen vw",toetsen_alleen_vw(F!$B317,X317),"")))</f>
        <v/>
      </c>
      <c r="Z317" s="4" t="str">
        <f>F!BV317</f>
        <v/>
      </c>
      <c r="AA317" s="4" t="str">
        <f>IF($P317="toetsen",toetsen(F!$B317,Z317),IF($P317="toetsen alleen sgw",toetsen_alleen_SGW(F!$B317,Z317),IF($P317="toetsen alleen vw",toetsen_alleen_vw(F!$B317,Z317),"")))</f>
        <v/>
      </c>
      <c r="AB317" s="4" t="str">
        <f>F!BY317</f>
        <v/>
      </c>
      <c r="AC317" s="4" t="str">
        <f>IF($P317="toetsen",toetsen(F!$B317,AB317),IF($P317="toetsen alleen sgw",toetsen_alleen_SGW(F!$B317,AB317),IF($P317="toetsen alleen vw",toetsen_alleen_vw(F!$B317,AB317),"")))</f>
        <v/>
      </c>
      <c r="AE317" s="5" t="str">
        <f t="shared" si="120"/>
        <v>--</v>
      </c>
      <c r="AF317" s="5" t="str">
        <f t="shared" si="121"/>
        <v/>
      </c>
      <c r="AG317" s="5" t="str">
        <f t="shared" si="122"/>
        <v>--</v>
      </c>
      <c r="AH317" s="5" t="str">
        <f t="shared" si="123"/>
        <v/>
      </c>
      <c r="AI317" s="5" t="str">
        <f t="shared" si="124"/>
        <v>--</v>
      </c>
      <c r="AJ317" s="5" t="str">
        <f t="shared" si="125"/>
        <v/>
      </c>
      <c r="AK317" s="5" t="str">
        <f t="shared" si="126"/>
        <v>--</v>
      </c>
      <c r="AL317" s="5" t="str">
        <f t="shared" si="127"/>
        <v/>
      </c>
      <c r="AM317" s="5" t="str">
        <f t="shared" si="128"/>
        <v>--</v>
      </c>
      <c r="AN317" s="5" t="str">
        <f t="shared" si="129"/>
        <v/>
      </c>
      <c r="AO317" s="5" t="str">
        <f t="shared" si="130"/>
        <v>--</v>
      </c>
      <c r="AP317" s="5" t="str">
        <f t="shared" si="131"/>
        <v/>
      </c>
      <c r="AS317" s="5" t="str">
        <f t="shared" si="132"/>
        <v>--</v>
      </c>
      <c r="AT317" s="5" t="str">
        <f t="shared" si="133"/>
        <v/>
      </c>
      <c r="AU317" s="5" t="str">
        <f t="shared" si="134"/>
        <v/>
      </c>
      <c r="AV317" s="5" t="str">
        <f t="shared" si="135"/>
        <v>--</v>
      </c>
      <c r="AW317" s="5" t="str">
        <f t="shared" si="136"/>
        <v/>
      </c>
      <c r="AX317" s="5" t="str">
        <f t="shared" si="137"/>
        <v/>
      </c>
      <c r="AY317" s="5" t="str">
        <f t="shared" si="138"/>
        <v>--</v>
      </c>
      <c r="AZ317" s="5" t="str">
        <f t="shared" si="139"/>
        <v/>
      </c>
      <c r="BA317" s="5" t="str">
        <f t="shared" si="140"/>
        <v/>
      </c>
      <c r="BB317" s="5" t="str">
        <f t="shared" si="141"/>
        <v>--</v>
      </c>
      <c r="BC317" s="5" t="str">
        <f t="shared" si="142"/>
        <v/>
      </c>
      <c r="BD317" s="5" t="str">
        <f t="shared" si="143"/>
        <v/>
      </c>
      <c r="BE317" s="5" t="str">
        <f t="shared" si="144"/>
        <v>--</v>
      </c>
      <c r="BF317" s="5" t="str">
        <f t="shared" si="145"/>
        <v/>
      </c>
      <c r="BG317" s="5" t="str">
        <f t="shared" si="146"/>
        <v/>
      </c>
      <c r="BH317" s="5" t="str">
        <f t="shared" si="147"/>
        <v>--</v>
      </c>
      <c r="BI317" s="5" t="str">
        <f t="shared" si="148"/>
        <v/>
      </c>
      <c r="BJ317" s="5" t="str">
        <f t="shared" si="149"/>
        <v/>
      </c>
    </row>
    <row r="318" spans="1:62" x14ac:dyDescent="0.2">
      <c r="A318" s="4" t="str">
        <f>F!A318</f>
        <v>2-Propanol (IPA)</v>
      </c>
      <c r="B318" s="5" t="str">
        <f>IF(ISNUMBER(F!E318)=FALSE,"--",IF(F!E318=0,"--",F!E318))</f>
        <v>--</v>
      </c>
      <c r="C318" s="5" t="str">
        <f>IF(B318="--","",F!F318)</f>
        <v/>
      </c>
      <c r="D318" s="5" t="str">
        <f>IF(ISNUMBER(F!G318)=FALSE,"--",IF(F!G318=0,"--",F!G318))</f>
        <v>--</v>
      </c>
      <c r="E318" s="5" t="str">
        <f>IF(D318="--","",F!H318)</f>
        <v/>
      </c>
      <c r="F318" s="5" t="str">
        <f>IF(ISNUMBER(F!I318)=FALSE,"--",IF(F!I318=0,"--",F!I318))</f>
        <v>--</v>
      </c>
      <c r="G318" s="5" t="str">
        <f>IF(F318="--","",F!J318)</f>
        <v/>
      </c>
      <c r="H318" s="5" t="str">
        <f>IF(ISNUMBER(F!K318)=FALSE,"--",IF(F!K318=0,"--",F!K318))</f>
        <v>--</v>
      </c>
      <c r="I318" s="5" t="str">
        <f>IF(H318="--","",F!L318)</f>
        <v/>
      </c>
      <c r="J318" s="5" t="str">
        <f>IF(ISNUMBER(F!M318)=FALSE,"--",IF(F!M318=0,"--",F!M318))</f>
        <v>--</v>
      </c>
      <c r="K318" s="5" t="str">
        <f>IF(J318="--","",F!N318)</f>
        <v/>
      </c>
      <c r="L318" s="5" t="str">
        <f>IF(ISNUMBER(F!O318)=FALSE,"--",IF(F!O318=0,"--",F!O318))</f>
        <v>--</v>
      </c>
      <c r="M318" s="5" t="str">
        <f>IF(L318="--","",F!P318)</f>
        <v/>
      </c>
      <c r="P318" s="4" t="str">
        <f>IFERROR(IF(AND(VLOOKUP(F!B318,E!$B$1:$AK$300,17,FALSE)&lt;&gt;1000000000,VLOOKUP(F!B318,E!$B$1:$AK$300,18,FALSE)&lt;&gt;1000000000),"toetsen",IF(AND(VLOOKUP(F!B318,E!$B$1:$AK$300,17,FALSE)=1000000000,VLOOKUP(F!B318,E!$B$1:$AK$300,18,FALSE)&lt;&gt;1000000000),"toetsen alleen sgw",IF(AND(VLOOKUP(F!B318,E!$B$1:$AK$300,17,FALSE)&lt;&gt;1000000000,VLOOKUP(F!B318,E!$B$1:$AK$300,18,FALSE)=1000000000),"toetsen alleen vw","niet toetsen"))),"")</f>
        <v>niet toetsen</v>
      </c>
      <c r="R318" s="4" t="str">
        <f>F!BJ318</f>
        <v/>
      </c>
      <c r="S318" s="4" t="str">
        <f>IF($P318="toetsen",toetsen(F!$B318,R318),IF($P318="toetsen alleen sgw",toetsen_alleen_SGW(F!$B318,R318),IF($P318="toetsen alleen vw",toetsen_alleen_vw(F!$B318,R318),"")))</f>
        <v/>
      </c>
      <c r="T318" s="4" t="str">
        <f>F!BM318</f>
        <v/>
      </c>
      <c r="U318" s="4" t="str">
        <f>IF($P318="toetsen",toetsen(F!$B318,T318),IF($P318="toetsen alleen sgw",toetsen_alleen_SGW(F!$B318,T318),IF($P318="toetsen alleen vw",toetsen_alleen_vw(F!$B318,T318),"")))</f>
        <v/>
      </c>
      <c r="V318" s="4" t="str">
        <f>F!BP318</f>
        <v/>
      </c>
      <c r="W318" s="4" t="str">
        <f>IF($P318="toetsen",toetsen(F!$B318,V318),IF($P318="toetsen alleen sgw",toetsen_alleen_SGW(F!$B318,V318),IF($P318="toetsen alleen vw",toetsen_alleen_vw(F!$B318,V318),"")))</f>
        <v/>
      </c>
      <c r="X318" s="4" t="str">
        <f>F!BS318</f>
        <v/>
      </c>
      <c r="Y318" s="4" t="str">
        <f>IF($P318="toetsen",toetsen(F!$B318,X318),IF($P318="toetsen alleen sgw",toetsen_alleen_SGW(F!$B318,X318),IF($P318="toetsen alleen vw",toetsen_alleen_vw(F!$B318,X318),"")))</f>
        <v/>
      </c>
      <c r="Z318" s="4" t="str">
        <f>F!BV318</f>
        <v/>
      </c>
      <c r="AA318" s="4" t="str">
        <f>IF($P318="toetsen",toetsen(F!$B318,Z318),IF($P318="toetsen alleen sgw",toetsen_alleen_SGW(F!$B318,Z318),IF($P318="toetsen alleen vw",toetsen_alleen_vw(F!$B318,Z318),"")))</f>
        <v/>
      </c>
      <c r="AB318" s="4" t="str">
        <f>F!BY318</f>
        <v/>
      </c>
      <c r="AC318" s="4" t="str">
        <f>IF($P318="toetsen",toetsen(F!$B318,AB318),IF($P318="toetsen alleen sgw",toetsen_alleen_SGW(F!$B318,AB318),IF($P318="toetsen alleen vw",toetsen_alleen_vw(F!$B318,AB318),"")))</f>
        <v/>
      </c>
      <c r="AE318" s="5" t="str">
        <f t="shared" si="120"/>
        <v>--</v>
      </c>
      <c r="AF318" s="5" t="str">
        <f t="shared" si="121"/>
        <v/>
      </c>
      <c r="AG318" s="5" t="str">
        <f t="shared" si="122"/>
        <v>--</v>
      </c>
      <c r="AH318" s="5" t="str">
        <f t="shared" si="123"/>
        <v/>
      </c>
      <c r="AI318" s="5" t="str">
        <f t="shared" si="124"/>
        <v>--</v>
      </c>
      <c r="AJ318" s="5" t="str">
        <f t="shared" si="125"/>
        <v/>
      </c>
      <c r="AK318" s="5" t="str">
        <f t="shared" si="126"/>
        <v>--</v>
      </c>
      <c r="AL318" s="5" t="str">
        <f t="shared" si="127"/>
        <v/>
      </c>
      <c r="AM318" s="5" t="str">
        <f t="shared" si="128"/>
        <v>--</v>
      </c>
      <c r="AN318" s="5" t="str">
        <f t="shared" si="129"/>
        <v/>
      </c>
      <c r="AO318" s="5" t="str">
        <f t="shared" si="130"/>
        <v>--</v>
      </c>
      <c r="AP318" s="5" t="str">
        <f t="shared" si="131"/>
        <v/>
      </c>
      <c r="AS318" s="5" t="str">
        <f t="shared" si="132"/>
        <v>--</v>
      </c>
      <c r="AT318" s="5" t="str">
        <f t="shared" si="133"/>
        <v/>
      </c>
      <c r="AU318" s="5" t="str">
        <f t="shared" si="134"/>
        <v/>
      </c>
      <c r="AV318" s="5" t="str">
        <f t="shared" si="135"/>
        <v>--</v>
      </c>
      <c r="AW318" s="5" t="str">
        <f t="shared" si="136"/>
        <v/>
      </c>
      <c r="AX318" s="5" t="str">
        <f t="shared" si="137"/>
        <v/>
      </c>
      <c r="AY318" s="5" t="str">
        <f t="shared" si="138"/>
        <v>--</v>
      </c>
      <c r="AZ318" s="5" t="str">
        <f t="shared" si="139"/>
        <v/>
      </c>
      <c r="BA318" s="5" t="str">
        <f t="shared" si="140"/>
        <v/>
      </c>
      <c r="BB318" s="5" t="str">
        <f t="shared" si="141"/>
        <v>--</v>
      </c>
      <c r="BC318" s="5" t="str">
        <f t="shared" si="142"/>
        <v/>
      </c>
      <c r="BD318" s="5" t="str">
        <f t="shared" si="143"/>
        <v/>
      </c>
      <c r="BE318" s="5" t="str">
        <f t="shared" si="144"/>
        <v>--</v>
      </c>
      <c r="BF318" s="5" t="str">
        <f t="shared" si="145"/>
        <v/>
      </c>
      <c r="BG318" s="5" t="str">
        <f t="shared" si="146"/>
        <v/>
      </c>
      <c r="BH318" s="5" t="str">
        <f t="shared" si="147"/>
        <v>--</v>
      </c>
      <c r="BI318" s="5" t="str">
        <f t="shared" si="148"/>
        <v/>
      </c>
      <c r="BJ318" s="5" t="str">
        <f t="shared" si="149"/>
        <v/>
      </c>
    </row>
    <row r="319" spans="1:62" x14ac:dyDescent="0.2">
      <c r="A319" s="4" t="str">
        <f>F!A319</f>
        <v>1-Butanol</v>
      </c>
      <c r="B319" s="5" t="str">
        <f>IF(ISNUMBER(F!E319)=FALSE,"--",IF(F!E319=0,"--",F!E319))</f>
        <v>--</v>
      </c>
      <c r="C319" s="5" t="str">
        <f>IF(B319="--","",F!F319)</f>
        <v/>
      </c>
      <c r="D319" s="5" t="str">
        <f>IF(ISNUMBER(F!G319)=FALSE,"--",IF(F!G319=0,"--",F!G319))</f>
        <v>--</v>
      </c>
      <c r="E319" s="5" t="str">
        <f>IF(D319="--","",F!H319)</f>
        <v/>
      </c>
      <c r="F319" s="5" t="str">
        <f>IF(ISNUMBER(F!I319)=FALSE,"--",IF(F!I319=0,"--",F!I319))</f>
        <v>--</v>
      </c>
      <c r="G319" s="5" t="str">
        <f>IF(F319="--","",F!J319)</f>
        <v/>
      </c>
      <c r="H319" s="5" t="str">
        <f>IF(ISNUMBER(F!K319)=FALSE,"--",IF(F!K319=0,"--",F!K319))</f>
        <v>--</v>
      </c>
      <c r="I319" s="5" t="str">
        <f>IF(H319="--","",F!L319)</f>
        <v/>
      </c>
      <c r="J319" s="5" t="str">
        <f>IF(ISNUMBER(F!M319)=FALSE,"--",IF(F!M319=0,"--",F!M319))</f>
        <v>--</v>
      </c>
      <c r="K319" s="5" t="str">
        <f>IF(J319="--","",F!N319)</f>
        <v/>
      </c>
      <c r="L319" s="5" t="str">
        <f>IF(ISNUMBER(F!O319)=FALSE,"--",IF(F!O319=0,"--",F!O319))</f>
        <v>--</v>
      </c>
      <c r="M319" s="5" t="str">
        <f>IF(L319="--","",F!P319)</f>
        <v/>
      </c>
      <c r="P319" s="4" t="str">
        <f>IFERROR(IF(AND(VLOOKUP(F!B319,E!$B$1:$AK$300,17,FALSE)&lt;&gt;1000000000,VLOOKUP(F!B319,E!$B$1:$AK$300,18,FALSE)&lt;&gt;1000000000),"toetsen",IF(AND(VLOOKUP(F!B319,E!$B$1:$AK$300,17,FALSE)=1000000000,VLOOKUP(F!B319,E!$B$1:$AK$300,18,FALSE)&lt;&gt;1000000000),"toetsen alleen sgw",IF(AND(VLOOKUP(F!B319,E!$B$1:$AK$300,17,FALSE)&lt;&gt;1000000000,VLOOKUP(F!B319,E!$B$1:$AK$300,18,FALSE)=1000000000),"toetsen alleen vw","niet toetsen"))),"")</f>
        <v>niet toetsen</v>
      </c>
      <c r="R319" s="4" t="str">
        <f>F!BJ319</f>
        <v/>
      </c>
      <c r="S319" s="4" t="str">
        <f>IF($P319="toetsen",toetsen(F!$B319,R319),IF($P319="toetsen alleen sgw",toetsen_alleen_SGW(F!$B319,R319),IF($P319="toetsen alleen vw",toetsen_alleen_vw(F!$B319,R319),"")))</f>
        <v/>
      </c>
      <c r="T319" s="4" t="str">
        <f>F!BM319</f>
        <v/>
      </c>
      <c r="U319" s="4" t="str">
        <f>IF($P319="toetsen",toetsen(F!$B319,T319),IF($P319="toetsen alleen sgw",toetsen_alleen_SGW(F!$B319,T319),IF($P319="toetsen alleen vw",toetsen_alleen_vw(F!$B319,T319),"")))</f>
        <v/>
      </c>
      <c r="V319" s="4" t="str">
        <f>F!BP319</f>
        <v/>
      </c>
      <c r="W319" s="4" t="str">
        <f>IF($P319="toetsen",toetsen(F!$B319,V319),IF($P319="toetsen alleen sgw",toetsen_alleen_SGW(F!$B319,V319),IF($P319="toetsen alleen vw",toetsen_alleen_vw(F!$B319,V319),"")))</f>
        <v/>
      </c>
      <c r="X319" s="4" t="str">
        <f>F!BS319</f>
        <v/>
      </c>
      <c r="Y319" s="4" t="str">
        <f>IF($P319="toetsen",toetsen(F!$B319,X319),IF($P319="toetsen alleen sgw",toetsen_alleen_SGW(F!$B319,X319),IF($P319="toetsen alleen vw",toetsen_alleen_vw(F!$B319,X319),"")))</f>
        <v/>
      </c>
      <c r="Z319" s="4" t="str">
        <f>F!BV319</f>
        <v/>
      </c>
      <c r="AA319" s="4" t="str">
        <f>IF($P319="toetsen",toetsen(F!$B319,Z319),IF($P319="toetsen alleen sgw",toetsen_alleen_SGW(F!$B319,Z319),IF($P319="toetsen alleen vw",toetsen_alleen_vw(F!$B319,Z319),"")))</f>
        <v/>
      </c>
      <c r="AB319" s="4" t="str">
        <f>F!BY319</f>
        <v/>
      </c>
      <c r="AC319" s="4" t="str">
        <f>IF($P319="toetsen",toetsen(F!$B319,AB319),IF($P319="toetsen alleen sgw",toetsen_alleen_SGW(F!$B319,AB319),IF($P319="toetsen alleen vw",toetsen_alleen_vw(F!$B319,AB319),"")))</f>
        <v/>
      </c>
      <c r="AE319" s="5" t="str">
        <f t="shared" si="120"/>
        <v>--</v>
      </c>
      <c r="AF319" s="5" t="str">
        <f t="shared" si="121"/>
        <v/>
      </c>
      <c r="AG319" s="5" t="str">
        <f t="shared" si="122"/>
        <v>--</v>
      </c>
      <c r="AH319" s="5" t="str">
        <f t="shared" si="123"/>
        <v/>
      </c>
      <c r="AI319" s="5" t="str">
        <f t="shared" si="124"/>
        <v>--</v>
      </c>
      <c r="AJ319" s="5" t="str">
        <f t="shared" si="125"/>
        <v/>
      </c>
      <c r="AK319" s="5" t="str">
        <f t="shared" si="126"/>
        <v>--</v>
      </c>
      <c r="AL319" s="5" t="str">
        <f t="shared" si="127"/>
        <v/>
      </c>
      <c r="AM319" s="5" t="str">
        <f t="shared" si="128"/>
        <v>--</v>
      </c>
      <c r="AN319" s="5" t="str">
        <f t="shared" si="129"/>
        <v/>
      </c>
      <c r="AO319" s="5" t="str">
        <f t="shared" si="130"/>
        <v>--</v>
      </c>
      <c r="AP319" s="5" t="str">
        <f t="shared" si="131"/>
        <v/>
      </c>
      <c r="AS319" s="5" t="str">
        <f t="shared" si="132"/>
        <v>--</v>
      </c>
      <c r="AT319" s="5" t="str">
        <f t="shared" si="133"/>
        <v/>
      </c>
      <c r="AU319" s="5" t="str">
        <f t="shared" si="134"/>
        <v/>
      </c>
      <c r="AV319" s="5" t="str">
        <f t="shared" si="135"/>
        <v>--</v>
      </c>
      <c r="AW319" s="5" t="str">
        <f t="shared" si="136"/>
        <v/>
      </c>
      <c r="AX319" s="5" t="str">
        <f t="shared" si="137"/>
        <v/>
      </c>
      <c r="AY319" s="5" t="str">
        <f t="shared" si="138"/>
        <v>--</v>
      </c>
      <c r="AZ319" s="5" t="str">
        <f t="shared" si="139"/>
        <v/>
      </c>
      <c r="BA319" s="5" t="str">
        <f t="shared" si="140"/>
        <v/>
      </c>
      <c r="BB319" s="5" t="str">
        <f t="shared" si="141"/>
        <v>--</v>
      </c>
      <c r="BC319" s="5" t="str">
        <f t="shared" si="142"/>
        <v/>
      </c>
      <c r="BD319" s="5" t="str">
        <f t="shared" si="143"/>
        <v/>
      </c>
      <c r="BE319" s="5" t="str">
        <f t="shared" si="144"/>
        <v>--</v>
      </c>
      <c r="BF319" s="5" t="str">
        <f t="shared" si="145"/>
        <v/>
      </c>
      <c r="BG319" s="5" t="str">
        <f t="shared" si="146"/>
        <v/>
      </c>
      <c r="BH319" s="5" t="str">
        <f t="shared" si="147"/>
        <v>--</v>
      </c>
      <c r="BI319" s="5" t="str">
        <f t="shared" si="148"/>
        <v/>
      </c>
      <c r="BJ319" s="5" t="str">
        <f t="shared" si="149"/>
        <v/>
      </c>
    </row>
    <row r="320" spans="1:62" x14ac:dyDescent="0.2">
      <c r="A320" s="4" t="str">
        <f>F!A320</f>
        <v>Iso-butanol</v>
      </c>
      <c r="B320" s="5" t="str">
        <f>IF(ISNUMBER(F!E320)=FALSE,"--",IF(F!E320=0,"--",F!E320))</f>
        <v>--</v>
      </c>
      <c r="C320" s="5" t="str">
        <f>IF(B320="--","",F!F320)</f>
        <v/>
      </c>
      <c r="D320" s="5" t="str">
        <f>IF(ISNUMBER(F!G320)=FALSE,"--",IF(F!G320=0,"--",F!G320))</f>
        <v>--</v>
      </c>
      <c r="E320" s="5" t="str">
        <f>IF(D320="--","",F!H320)</f>
        <v/>
      </c>
      <c r="F320" s="5" t="str">
        <f>IF(ISNUMBER(F!I320)=FALSE,"--",IF(F!I320=0,"--",F!I320))</f>
        <v>--</v>
      </c>
      <c r="G320" s="5" t="str">
        <f>IF(F320="--","",F!J320)</f>
        <v/>
      </c>
      <c r="H320" s="5" t="str">
        <f>IF(ISNUMBER(F!K320)=FALSE,"--",IF(F!K320=0,"--",F!K320))</f>
        <v>--</v>
      </c>
      <c r="I320" s="5" t="str">
        <f>IF(H320="--","",F!L320)</f>
        <v/>
      </c>
      <c r="J320" s="5" t="str">
        <f>IF(ISNUMBER(F!M320)=FALSE,"--",IF(F!M320=0,"--",F!M320))</f>
        <v>--</v>
      </c>
      <c r="K320" s="5" t="str">
        <f>IF(J320="--","",F!N320)</f>
        <v/>
      </c>
      <c r="L320" s="5" t="str">
        <f>IF(ISNUMBER(F!O320)=FALSE,"--",IF(F!O320=0,"--",F!O320))</f>
        <v>--</v>
      </c>
      <c r="M320" s="5" t="str">
        <f>IF(L320="--","",F!P320)</f>
        <v/>
      </c>
      <c r="P320" s="4" t="str">
        <f>IFERROR(IF(AND(VLOOKUP(F!B320,E!$B$1:$AK$300,17,FALSE)&lt;&gt;1000000000,VLOOKUP(F!B320,E!$B$1:$AK$300,18,FALSE)&lt;&gt;1000000000),"toetsen",IF(AND(VLOOKUP(F!B320,E!$B$1:$AK$300,17,FALSE)=1000000000,VLOOKUP(F!B320,E!$B$1:$AK$300,18,FALSE)&lt;&gt;1000000000),"toetsen alleen sgw",IF(AND(VLOOKUP(F!B320,E!$B$1:$AK$300,17,FALSE)&lt;&gt;1000000000,VLOOKUP(F!B320,E!$B$1:$AK$300,18,FALSE)=1000000000),"toetsen alleen vw","niet toetsen"))),"")</f>
        <v/>
      </c>
      <c r="R320" s="4" t="str">
        <f>F!BJ320</f>
        <v/>
      </c>
      <c r="S320" s="4" t="str">
        <f>IF($P320="toetsen",toetsen(F!$B320,R320),IF($P320="toetsen alleen sgw",toetsen_alleen_SGW(F!$B320,R320),IF($P320="toetsen alleen vw",toetsen_alleen_vw(F!$B320,R320),"")))</f>
        <v/>
      </c>
      <c r="T320" s="4" t="str">
        <f>F!BM320</f>
        <v/>
      </c>
      <c r="U320" s="4" t="str">
        <f>IF($P320="toetsen",toetsen(F!$B320,T320),IF($P320="toetsen alleen sgw",toetsen_alleen_SGW(F!$B320,T320),IF($P320="toetsen alleen vw",toetsen_alleen_vw(F!$B320,T320),"")))</f>
        <v/>
      </c>
      <c r="V320" s="4" t="str">
        <f>F!BP320</f>
        <v/>
      </c>
      <c r="W320" s="4" t="str">
        <f>IF($P320="toetsen",toetsen(F!$B320,V320),IF($P320="toetsen alleen sgw",toetsen_alleen_SGW(F!$B320,V320),IF($P320="toetsen alleen vw",toetsen_alleen_vw(F!$B320,V320),"")))</f>
        <v/>
      </c>
      <c r="X320" s="4" t="str">
        <f>F!BS320</f>
        <v/>
      </c>
      <c r="Y320" s="4" t="str">
        <f>IF($P320="toetsen",toetsen(F!$B320,X320),IF($P320="toetsen alleen sgw",toetsen_alleen_SGW(F!$B320,X320),IF($P320="toetsen alleen vw",toetsen_alleen_vw(F!$B320,X320),"")))</f>
        <v/>
      </c>
      <c r="Z320" s="4" t="str">
        <f>F!BV320</f>
        <v/>
      </c>
      <c r="AA320" s="4" t="str">
        <f>IF($P320="toetsen",toetsen(F!$B320,Z320),IF($P320="toetsen alleen sgw",toetsen_alleen_SGW(F!$B320,Z320),IF($P320="toetsen alleen vw",toetsen_alleen_vw(F!$B320,Z320),"")))</f>
        <v/>
      </c>
      <c r="AB320" s="4" t="str">
        <f>F!BY320</f>
        <v/>
      </c>
      <c r="AC320" s="4" t="str">
        <f>IF($P320="toetsen",toetsen(F!$B320,AB320),IF($P320="toetsen alleen sgw",toetsen_alleen_SGW(F!$B320,AB320),IF($P320="toetsen alleen vw",toetsen_alleen_vw(F!$B320,AB320),"")))</f>
        <v/>
      </c>
      <c r="AE320" s="5" t="str">
        <f t="shared" si="120"/>
        <v>--</v>
      </c>
      <c r="AF320" s="5" t="str">
        <f t="shared" si="121"/>
        <v/>
      </c>
      <c r="AG320" s="5" t="str">
        <f t="shared" si="122"/>
        <v>--</v>
      </c>
      <c r="AH320" s="5" t="str">
        <f t="shared" si="123"/>
        <v/>
      </c>
      <c r="AI320" s="5" t="str">
        <f t="shared" si="124"/>
        <v>--</v>
      </c>
      <c r="AJ320" s="5" t="str">
        <f t="shared" si="125"/>
        <v/>
      </c>
      <c r="AK320" s="5" t="str">
        <f t="shared" si="126"/>
        <v>--</v>
      </c>
      <c r="AL320" s="5" t="str">
        <f t="shared" si="127"/>
        <v/>
      </c>
      <c r="AM320" s="5" t="str">
        <f t="shared" si="128"/>
        <v>--</v>
      </c>
      <c r="AN320" s="5" t="str">
        <f t="shared" si="129"/>
        <v/>
      </c>
      <c r="AO320" s="5" t="str">
        <f t="shared" si="130"/>
        <v>--</v>
      </c>
      <c r="AP320" s="5" t="str">
        <f t="shared" si="131"/>
        <v/>
      </c>
      <c r="AS320" s="5" t="str">
        <f t="shared" si="132"/>
        <v>--</v>
      </c>
      <c r="AT320" s="5" t="str">
        <f t="shared" si="133"/>
        <v/>
      </c>
      <c r="AU320" s="5" t="str">
        <f t="shared" si="134"/>
        <v/>
      </c>
      <c r="AV320" s="5" t="str">
        <f t="shared" si="135"/>
        <v>--</v>
      </c>
      <c r="AW320" s="5" t="str">
        <f t="shared" si="136"/>
        <v/>
      </c>
      <c r="AX320" s="5" t="str">
        <f t="shared" si="137"/>
        <v/>
      </c>
      <c r="AY320" s="5" t="str">
        <f t="shared" si="138"/>
        <v>--</v>
      </c>
      <c r="AZ320" s="5" t="str">
        <f t="shared" si="139"/>
        <v/>
      </c>
      <c r="BA320" s="5" t="str">
        <f t="shared" si="140"/>
        <v/>
      </c>
      <c r="BB320" s="5" t="str">
        <f t="shared" si="141"/>
        <v>--</v>
      </c>
      <c r="BC320" s="5" t="str">
        <f t="shared" si="142"/>
        <v/>
      </c>
      <c r="BD320" s="5" t="str">
        <f t="shared" si="143"/>
        <v/>
      </c>
      <c r="BE320" s="5" t="str">
        <f t="shared" si="144"/>
        <v>--</v>
      </c>
      <c r="BF320" s="5" t="str">
        <f t="shared" si="145"/>
        <v/>
      </c>
      <c r="BG320" s="5" t="str">
        <f t="shared" si="146"/>
        <v/>
      </c>
      <c r="BH320" s="5" t="str">
        <f t="shared" si="147"/>
        <v>--</v>
      </c>
      <c r="BI320" s="5" t="str">
        <f t="shared" si="148"/>
        <v/>
      </c>
      <c r="BJ320" s="5" t="str">
        <f t="shared" si="149"/>
        <v/>
      </c>
    </row>
    <row r="321" spans="1:62" x14ac:dyDescent="0.2">
      <c r="A321" s="4" t="str">
        <f>F!A321</f>
        <v>Tert-butanol</v>
      </c>
      <c r="B321" s="5" t="str">
        <f>IF(ISNUMBER(F!E321)=FALSE,"--",IF(F!E321=0,"--",F!E321))</f>
        <v>--</v>
      </c>
      <c r="C321" s="5" t="str">
        <f>IF(B321="--","",F!F321)</f>
        <v/>
      </c>
      <c r="D321" s="5" t="str">
        <f>IF(ISNUMBER(F!G321)=FALSE,"--",IF(F!G321=0,"--",F!G321))</f>
        <v>--</v>
      </c>
      <c r="E321" s="5" t="str">
        <f>IF(D321="--","",F!H321)</f>
        <v/>
      </c>
      <c r="F321" s="5" t="str">
        <f>IF(ISNUMBER(F!I321)=FALSE,"--",IF(F!I321=0,"--",F!I321))</f>
        <v>--</v>
      </c>
      <c r="G321" s="5" t="str">
        <f>IF(F321="--","",F!J321)</f>
        <v/>
      </c>
      <c r="H321" s="5" t="str">
        <f>IF(ISNUMBER(F!K321)=FALSE,"--",IF(F!K321=0,"--",F!K321))</f>
        <v>--</v>
      </c>
      <c r="I321" s="5" t="str">
        <f>IF(H321="--","",F!L321)</f>
        <v/>
      </c>
      <c r="J321" s="5" t="str">
        <f>IF(ISNUMBER(F!M321)=FALSE,"--",IF(F!M321=0,"--",F!M321))</f>
        <v>--</v>
      </c>
      <c r="K321" s="5" t="str">
        <f>IF(J321="--","",F!N321)</f>
        <v/>
      </c>
      <c r="L321" s="5" t="str">
        <f>IF(ISNUMBER(F!O321)=FALSE,"--",IF(F!O321=0,"--",F!O321))</f>
        <v>--</v>
      </c>
      <c r="M321" s="5" t="str">
        <f>IF(L321="--","",F!P321)</f>
        <v/>
      </c>
      <c r="P321" s="4" t="str">
        <f>IFERROR(IF(AND(VLOOKUP(F!B321,E!$B$1:$AK$300,17,FALSE)&lt;&gt;1000000000,VLOOKUP(F!B321,E!$B$1:$AK$300,18,FALSE)&lt;&gt;1000000000),"toetsen",IF(AND(VLOOKUP(F!B321,E!$B$1:$AK$300,17,FALSE)=1000000000,VLOOKUP(F!B321,E!$B$1:$AK$300,18,FALSE)&lt;&gt;1000000000),"toetsen alleen sgw",IF(AND(VLOOKUP(F!B321,E!$B$1:$AK$300,17,FALSE)&lt;&gt;1000000000,VLOOKUP(F!B321,E!$B$1:$AK$300,18,FALSE)=1000000000),"toetsen alleen vw","niet toetsen"))),"")</f>
        <v/>
      </c>
      <c r="R321" s="4" t="str">
        <f>F!BJ321</f>
        <v/>
      </c>
      <c r="S321" s="4" t="str">
        <f>IF($P321="toetsen",toetsen(F!$B321,R321),IF($P321="toetsen alleen sgw",toetsen_alleen_SGW(F!$B321,R321),IF($P321="toetsen alleen vw",toetsen_alleen_vw(F!$B321,R321),"")))</f>
        <v/>
      </c>
      <c r="T321" s="4" t="str">
        <f>F!BM321</f>
        <v/>
      </c>
      <c r="U321" s="4" t="str">
        <f>IF($P321="toetsen",toetsen(F!$B321,T321),IF($P321="toetsen alleen sgw",toetsen_alleen_SGW(F!$B321,T321),IF($P321="toetsen alleen vw",toetsen_alleen_vw(F!$B321,T321),"")))</f>
        <v/>
      </c>
      <c r="V321" s="4" t="str">
        <f>F!BP321</f>
        <v/>
      </c>
      <c r="W321" s="4" t="str">
        <f>IF($P321="toetsen",toetsen(F!$B321,V321),IF($P321="toetsen alleen sgw",toetsen_alleen_SGW(F!$B321,V321),IF($P321="toetsen alleen vw",toetsen_alleen_vw(F!$B321,V321),"")))</f>
        <v/>
      </c>
      <c r="X321" s="4" t="str">
        <f>F!BS321</f>
        <v/>
      </c>
      <c r="Y321" s="4" t="str">
        <f>IF($P321="toetsen",toetsen(F!$B321,X321),IF($P321="toetsen alleen sgw",toetsen_alleen_SGW(F!$B321,X321),IF($P321="toetsen alleen vw",toetsen_alleen_vw(F!$B321,X321),"")))</f>
        <v/>
      </c>
      <c r="Z321" s="4" t="str">
        <f>F!BV321</f>
        <v/>
      </c>
      <c r="AA321" s="4" t="str">
        <f>IF($P321="toetsen",toetsen(F!$B321,Z321),IF($P321="toetsen alleen sgw",toetsen_alleen_SGW(F!$B321,Z321),IF($P321="toetsen alleen vw",toetsen_alleen_vw(F!$B321,Z321),"")))</f>
        <v/>
      </c>
      <c r="AB321" s="4" t="str">
        <f>F!BY321</f>
        <v/>
      </c>
      <c r="AC321" s="4" t="str">
        <f>IF($P321="toetsen",toetsen(F!$B321,AB321),IF($P321="toetsen alleen sgw",toetsen_alleen_SGW(F!$B321,AB321),IF($P321="toetsen alleen vw",toetsen_alleen_vw(F!$B321,AB321),"")))</f>
        <v/>
      </c>
      <c r="AE321" s="5" t="str">
        <f t="shared" si="120"/>
        <v>--</v>
      </c>
      <c r="AF321" s="5" t="str">
        <f t="shared" si="121"/>
        <v/>
      </c>
      <c r="AG321" s="5" t="str">
        <f t="shared" si="122"/>
        <v>--</v>
      </c>
      <c r="AH321" s="5" t="str">
        <f t="shared" si="123"/>
        <v/>
      </c>
      <c r="AI321" s="5" t="str">
        <f t="shared" si="124"/>
        <v>--</v>
      </c>
      <c r="AJ321" s="5" t="str">
        <f t="shared" si="125"/>
        <v/>
      </c>
      <c r="AK321" s="5" t="str">
        <f t="shared" si="126"/>
        <v>--</v>
      </c>
      <c r="AL321" s="5" t="str">
        <f t="shared" si="127"/>
        <v/>
      </c>
      <c r="AM321" s="5" t="str">
        <f t="shared" si="128"/>
        <v>--</v>
      </c>
      <c r="AN321" s="5" t="str">
        <f t="shared" si="129"/>
        <v/>
      </c>
      <c r="AO321" s="5" t="str">
        <f t="shared" si="130"/>
        <v>--</v>
      </c>
      <c r="AP321" s="5" t="str">
        <f t="shared" si="131"/>
        <v/>
      </c>
      <c r="AS321" s="5" t="str">
        <f t="shared" si="132"/>
        <v>--</v>
      </c>
      <c r="AT321" s="5" t="str">
        <f t="shared" si="133"/>
        <v/>
      </c>
      <c r="AU321" s="5" t="str">
        <f t="shared" si="134"/>
        <v/>
      </c>
      <c r="AV321" s="5" t="str">
        <f t="shared" si="135"/>
        <v>--</v>
      </c>
      <c r="AW321" s="5" t="str">
        <f t="shared" si="136"/>
        <v/>
      </c>
      <c r="AX321" s="5" t="str">
        <f t="shared" si="137"/>
        <v/>
      </c>
      <c r="AY321" s="5" t="str">
        <f t="shared" si="138"/>
        <v>--</v>
      </c>
      <c r="AZ321" s="5" t="str">
        <f t="shared" si="139"/>
        <v/>
      </c>
      <c r="BA321" s="5" t="str">
        <f t="shared" si="140"/>
        <v/>
      </c>
      <c r="BB321" s="5" t="str">
        <f t="shared" si="141"/>
        <v>--</v>
      </c>
      <c r="BC321" s="5" t="str">
        <f t="shared" si="142"/>
        <v/>
      </c>
      <c r="BD321" s="5" t="str">
        <f t="shared" si="143"/>
        <v/>
      </c>
      <c r="BE321" s="5" t="str">
        <f t="shared" si="144"/>
        <v>--</v>
      </c>
      <c r="BF321" s="5" t="str">
        <f t="shared" si="145"/>
        <v/>
      </c>
      <c r="BG321" s="5" t="str">
        <f t="shared" si="146"/>
        <v/>
      </c>
      <c r="BH321" s="5" t="str">
        <f t="shared" si="147"/>
        <v>--</v>
      </c>
      <c r="BI321" s="5" t="str">
        <f t="shared" si="148"/>
        <v/>
      </c>
      <c r="BJ321" s="5" t="str">
        <f t="shared" si="149"/>
        <v/>
      </c>
    </row>
    <row r="322" spans="1:62" x14ac:dyDescent="0.2">
      <c r="A322" s="4" t="str">
        <f>F!A322</f>
        <v>Methylacetaat</v>
      </c>
      <c r="B322" s="5" t="str">
        <f>IF(ISNUMBER(F!E322)=FALSE,"--",IF(F!E322=0,"--",F!E322))</f>
        <v>--</v>
      </c>
      <c r="C322" s="5" t="str">
        <f>IF(B322="--","",F!F322)</f>
        <v/>
      </c>
      <c r="D322" s="5" t="str">
        <f>IF(ISNUMBER(F!G322)=FALSE,"--",IF(F!G322=0,"--",F!G322))</f>
        <v>--</v>
      </c>
      <c r="E322" s="5" t="str">
        <f>IF(D322="--","",F!H322)</f>
        <v/>
      </c>
      <c r="F322" s="5" t="str">
        <f>IF(ISNUMBER(F!I322)=FALSE,"--",IF(F!I322=0,"--",F!I322))</f>
        <v>--</v>
      </c>
      <c r="G322" s="5" t="str">
        <f>IF(F322="--","",F!J322)</f>
        <v/>
      </c>
      <c r="H322" s="5" t="str">
        <f>IF(ISNUMBER(F!K322)=FALSE,"--",IF(F!K322=0,"--",F!K322))</f>
        <v>--</v>
      </c>
      <c r="I322" s="5" t="str">
        <f>IF(H322="--","",F!L322)</f>
        <v/>
      </c>
      <c r="J322" s="5" t="str">
        <f>IF(ISNUMBER(F!M322)=FALSE,"--",IF(F!M322=0,"--",F!M322))</f>
        <v>--</v>
      </c>
      <c r="K322" s="5" t="str">
        <f>IF(J322="--","",F!N322)</f>
        <v/>
      </c>
      <c r="L322" s="5" t="str">
        <f>IF(ISNUMBER(F!O322)=FALSE,"--",IF(F!O322=0,"--",F!O322))</f>
        <v>--</v>
      </c>
      <c r="M322" s="5" t="str">
        <f>IF(L322="--","",F!P322)</f>
        <v/>
      </c>
      <c r="P322" s="4" t="str">
        <f>IFERROR(IF(AND(VLOOKUP(F!B322,E!$B$1:$AK$300,17,FALSE)&lt;&gt;1000000000,VLOOKUP(F!B322,E!$B$1:$AK$300,18,FALSE)&lt;&gt;1000000000),"toetsen",IF(AND(VLOOKUP(F!B322,E!$B$1:$AK$300,17,FALSE)=1000000000,VLOOKUP(F!B322,E!$B$1:$AK$300,18,FALSE)&lt;&gt;1000000000),"toetsen alleen sgw",IF(AND(VLOOKUP(F!B322,E!$B$1:$AK$300,17,FALSE)&lt;&gt;1000000000,VLOOKUP(F!B322,E!$B$1:$AK$300,18,FALSE)=1000000000),"toetsen alleen vw","niet toetsen"))),"")</f>
        <v/>
      </c>
      <c r="R322" s="4" t="str">
        <f>F!BJ322</f>
        <v/>
      </c>
      <c r="S322" s="4" t="str">
        <f>IF($P322="toetsen",toetsen(F!$B322,R322),IF($P322="toetsen alleen sgw",toetsen_alleen_SGW(F!$B322,R322),IF($P322="toetsen alleen vw",toetsen_alleen_vw(F!$B322,R322),"")))</f>
        <v/>
      </c>
      <c r="T322" s="4" t="str">
        <f>F!BM322</f>
        <v/>
      </c>
      <c r="U322" s="4" t="str">
        <f>IF($P322="toetsen",toetsen(F!$B322,T322),IF($P322="toetsen alleen sgw",toetsen_alleen_SGW(F!$B322,T322),IF($P322="toetsen alleen vw",toetsen_alleen_vw(F!$B322,T322),"")))</f>
        <v/>
      </c>
      <c r="V322" s="4" t="str">
        <f>F!BP322</f>
        <v/>
      </c>
      <c r="W322" s="4" t="str">
        <f>IF($P322="toetsen",toetsen(F!$B322,V322),IF($P322="toetsen alleen sgw",toetsen_alleen_SGW(F!$B322,V322),IF($P322="toetsen alleen vw",toetsen_alleen_vw(F!$B322,V322),"")))</f>
        <v/>
      </c>
      <c r="X322" s="4" t="str">
        <f>F!BS322</f>
        <v/>
      </c>
      <c r="Y322" s="4" t="str">
        <f>IF($P322="toetsen",toetsen(F!$B322,X322),IF($P322="toetsen alleen sgw",toetsen_alleen_SGW(F!$B322,X322),IF($P322="toetsen alleen vw",toetsen_alleen_vw(F!$B322,X322),"")))</f>
        <v/>
      </c>
      <c r="Z322" s="4" t="str">
        <f>F!BV322</f>
        <v/>
      </c>
      <c r="AA322" s="4" t="str">
        <f>IF($P322="toetsen",toetsen(F!$B322,Z322),IF($P322="toetsen alleen sgw",toetsen_alleen_SGW(F!$B322,Z322),IF($P322="toetsen alleen vw",toetsen_alleen_vw(F!$B322,Z322),"")))</f>
        <v/>
      </c>
      <c r="AB322" s="4" t="str">
        <f>F!BY322</f>
        <v/>
      </c>
      <c r="AC322" s="4" t="str">
        <f>IF($P322="toetsen",toetsen(F!$B322,AB322),IF($P322="toetsen alleen sgw",toetsen_alleen_SGW(F!$B322,AB322),IF($P322="toetsen alleen vw",toetsen_alleen_vw(F!$B322,AB322),"")))</f>
        <v/>
      </c>
      <c r="AE322" s="5" t="str">
        <f t="shared" si="120"/>
        <v>--</v>
      </c>
      <c r="AF322" s="5" t="str">
        <f t="shared" si="121"/>
        <v/>
      </c>
      <c r="AG322" s="5" t="str">
        <f t="shared" si="122"/>
        <v>--</v>
      </c>
      <c r="AH322" s="5" t="str">
        <f t="shared" si="123"/>
        <v/>
      </c>
      <c r="AI322" s="5" t="str">
        <f t="shared" si="124"/>
        <v>--</v>
      </c>
      <c r="AJ322" s="5" t="str">
        <f t="shared" si="125"/>
        <v/>
      </c>
      <c r="AK322" s="5" t="str">
        <f t="shared" si="126"/>
        <v>--</v>
      </c>
      <c r="AL322" s="5" t="str">
        <f t="shared" si="127"/>
        <v/>
      </c>
      <c r="AM322" s="5" t="str">
        <f t="shared" si="128"/>
        <v>--</v>
      </c>
      <c r="AN322" s="5" t="str">
        <f t="shared" si="129"/>
        <v/>
      </c>
      <c r="AO322" s="5" t="str">
        <f t="shared" si="130"/>
        <v>--</v>
      </c>
      <c r="AP322" s="5" t="str">
        <f t="shared" si="131"/>
        <v/>
      </c>
      <c r="AS322" s="5" t="str">
        <f t="shared" si="132"/>
        <v>--</v>
      </c>
      <c r="AT322" s="5" t="str">
        <f t="shared" si="133"/>
        <v/>
      </c>
      <c r="AU322" s="5" t="str">
        <f t="shared" si="134"/>
        <v/>
      </c>
      <c r="AV322" s="5" t="str">
        <f t="shared" si="135"/>
        <v>--</v>
      </c>
      <c r="AW322" s="5" t="str">
        <f t="shared" si="136"/>
        <v/>
      </c>
      <c r="AX322" s="5" t="str">
        <f t="shared" si="137"/>
        <v/>
      </c>
      <c r="AY322" s="5" t="str">
        <f t="shared" si="138"/>
        <v>--</v>
      </c>
      <c r="AZ322" s="5" t="str">
        <f t="shared" si="139"/>
        <v/>
      </c>
      <c r="BA322" s="5" t="str">
        <f t="shared" si="140"/>
        <v/>
      </c>
      <c r="BB322" s="5" t="str">
        <f t="shared" si="141"/>
        <v>--</v>
      </c>
      <c r="BC322" s="5" t="str">
        <f t="shared" si="142"/>
        <v/>
      </c>
      <c r="BD322" s="5" t="str">
        <f t="shared" si="143"/>
        <v/>
      </c>
      <c r="BE322" s="5" t="str">
        <f t="shared" si="144"/>
        <v>--</v>
      </c>
      <c r="BF322" s="5" t="str">
        <f t="shared" si="145"/>
        <v/>
      </c>
      <c r="BG322" s="5" t="str">
        <f t="shared" si="146"/>
        <v/>
      </c>
      <c r="BH322" s="5" t="str">
        <f t="shared" si="147"/>
        <v>--</v>
      </c>
      <c r="BI322" s="5" t="str">
        <f t="shared" si="148"/>
        <v/>
      </c>
      <c r="BJ322" s="5" t="str">
        <f t="shared" si="149"/>
        <v/>
      </c>
    </row>
    <row r="323" spans="1:62" x14ac:dyDescent="0.2">
      <c r="A323" s="4" t="str">
        <f>F!A323</f>
        <v>Ethylacetaat</v>
      </c>
      <c r="B323" s="5" t="str">
        <f>IF(ISNUMBER(F!E323)=FALSE,"--",IF(F!E323=0,"--",F!E323))</f>
        <v>--</v>
      </c>
      <c r="C323" s="5" t="str">
        <f>IF(B323="--","",F!F323)</f>
        <v/>
      </c>
      <c r="D323" s="5" t="str">
        <f>IF(ISNUMBER(F!G323)=FALSE,"--",IF(F!G323=0,"--",F!G323))</f>
        <v>--</v>
      </c>
      <c r="E323" s="5" t="str">
        <f>IF(D323="--","",F!H323)</f>
        <v/>
      </c>
      <c r="F323" s="5" t="str">
        <f>IF(ISNUMBER(F!I323)=FALSE,"--",IF(F!I323=0,"--",F!I323))</f>
        <v>--</v>
      </c>
      <c r="G323" s="5" t="str">
        <f>IF(F323="--","",F!J323)</f>
        <v/>
      </c>
      <c r="H323" s="5" t="str">
        <f>IF(ISNUMBER(F!K323)=FALSE,"--",IF(F!K323=0,"--",F!K323))</f>
        <v>--</v>
      </c>
      <c r="I323" s="5" t="str">
        <f>IF(H323="--","",F!L323)</f>
        <v/>
      </c>
      <c r="J323" s="5" t="str">
        <f>IF(ISNUMBER(F!M323)=FALSE,"--",IF(F!M323=0,"--",F!M323))</f>
        <v>--</v>
      </c>
      <c r="K323" s="5" t="str">
        <f>IF(J323="--","",F!N323)</f>
        <v/>
      </c>
      <c r="L323" s="5" t="str">
        <f>IF(ISNUMBER(F!O323)=FALSE,"--",IF(F!O323=0,"--",F!O323))</f>
        <v>--</v>
      </c>
      <c r="M323" s="5" t="str">
        <f>IF(L323="--","",F!P323)</f>
        <v/>
      </c>
      <c r="P323" s="4" t="str">
        <f>IFERROR(IF(AND(VLOOKUP(F!B323,E!$B$1:$AK$300,17,FALSE)&lt;&gt;1000000000,VLOOKUP(F!B323,E!$B$1:$AK$300,18,FALSE)&lt;&gt;1000000000),"toetsen",IF(AND(VLOOKUP(F!B323,E!$B$1:$AK$300,17,FALSE)=1000000000,VLOOKUP(F!B323,E!$B$1:$AK$300,18,FALSE)&lt;&gt;1000000000),"toetsen alleen sgw",IF(AND(VLOOKUP(F!B323,E!$B$1:$AK$300,17,FALSE)&lt;&gt;1000000000,VLOOKUP(F!B323,E!$B$1:$AK$300,18,FALSE)=1000000000),"toetsen alleen vw","niet toetsen"))),"")</f>
        <v>niet toetsen</v>
      </c>
      <c r="R323" s="4" t="str">
        <f>F!BJ323</f>
        <v/>
      </c>
      <c r="S323" s="4" t="str">
        <f>IF($P323="toetsen",toetsen(F!$B323,R323),IF($P323="toetsen alleen sgw",toetsen_alleen_SGW(F!$B323,R323),IF($P323="toetsen alleen vw",toetsen_alleen_vw(F!$B323,R323),"")))</f>
        <v/>
      </c>
      <c r="T323" s="4" t="str">
        <f>F!BM323</f>
        <v/>
      </c>
      <c r="U323" s="4" t="str">
        <f>IF($P323="toetsen",toetsen(F!$B323,T323),IF($P323="toetsen alleen sgw",toetsen_alleen_SGW(F!$B323,T323),IF($P323="toetsen alleen vw",toetsen_alleen_vw(F!$B323,T323),"")))</f>
        <v/>
      </c>
      <c r="V323" s="4" t="str">
        <f>F!BP323</f>
        <v/>
      </c>
      <c r="W323" s="4" t="str">
        <f>IF($P323="toetsen",toetsen(F!$B323,V323),IF($P323="toetsen alleen sgw",toetsen_alleen_SGW(F!$B323,V323),IF($P323="toetsen alleen vw",toetsen_alleen_vw(F!$B323,V323),"")))</f>
        <v/>
      </c>
      <c r="X323" s="4" t="str">
        <f>F!BS323</f>
        <v/>
      </c>
      <c r="Y323" s="4" t="str">
        <f>IF($P323="toetsen",toetsen(F!$B323,X323),IF($P323="toetsen alleen sgw",toetsen_alleen_SGW(F!$B323,X323),IF($P323="toetsen alleen vw",toetsen_alleen_vw(F!$B323,X323),"")))</f>
        <v/>
      </c>
      <c r="Z323" s="4" t="str">
        <f>F!BV323</f>
        <v/>
      </c>
      <c r="AA323" s="4" t="str">
        <f>IF($P323="toetsen",toetsen(F!$B323,Z323),IF($P323="toetsen alleen sgw",toetsen_alleen_SGW(F!$B323,Z323),IF($P323="toetsen alleen vw",toetsen_alleen_vw(F!$B323,Z323),"")))</f>
        <v/>
      </c>
      <c r="AB323" s="4" t="str">
        <f>F!BY323</f>
        <v/>
      </c>
      <c r="AC323" s="4" t="str">
        <f>IF($P323="toetsen",toetsen(F!$B323,AB323),IF($P323="toetsen alleen sgw",toetsen_alleen_SGW(F!$B323,AB323),IF($P323="toetsen alleen vw",toetsen_alleen_vw(F!$B323,AB323),"")))</f>
        <v/>
      </c>
      <c r="AE323" s="5" t="str">
        <f t="shared" si="120"/>
        <v>--</v>
      </c>
      <c r="AF323" s="5" t="str">
        <f t="shared" si="121"/>
        <v/>
      </c>
      <c r="AG323" s="5" t="str">
        <f t="shared" si="122"/>
        <v>--</v>
      </c>
      <c r="AH323" s="5" t="str">
        <f t="shared" si="123"/>
        <v/>
      </c>
      <c r="AI323" s="5" t="str">
        <f t="shared" si="124"/>
        <v>--</v>
      </c>
      <c r="AJ323" s="5" t="str">
        <f t="shared" si="125"/>
        <v/>
      </c>
      <c r="AK323" s="5" t="str">
        <f t="shared" si="126"/>
        <v>--</v>
      </c>
      <c r="AL323" s="5" t="str">
        <f t="shared" si="127"/>
        <v/>
      </c>
      <c r="AM323" s="5" t="str">
        <f t="shared" si="128"/>
        <v>--</v>
      </c>
      <c r="AN323" s="5" t="str">
        <f t="shared" si="129"/>
        <v/>
      </c>
      <c r="AO323" s="5" t="str">
        <f t="shared" si="130"/>
        <v>--</v>
      </c>
      <c r="AP323" s="5" t="str">
        <f t="shared" si="131"/>
        <v/>
      </c>
      <c r="AS323" s="5" t="str">
        <f t="shared" si="132"/>
        <v>--</v>
      </c>
      <c r="AT323" s="5" t="str">
        <f t="shared" si="133"/>
        <v/>
      </c>
      <c r="AU323" s="5" t="str">
        <f t="shared" si="134"/>
        <v/>
      </c>
      <c r="AV323" s="5" t="str">
        <f t="shared" si="135"/>
        <v>--</v>
      </c>
      <c r="AW323" s="5" t="str">
        <f t="shared" si="136"/>
        <v/>
      </c>
      <c r="AX323" s="5" t="str">
        <f t="shared" si="137"/>
        <v/>
      </c>
      <c r="AY323" s="5" t="str">
        <f t="shared" si="138"/>
        <v>--</v>
      </c>
      <c r="AZ323" s="5" t="str">
        <f t="shared" si="139"/>
        <v/>
      </c>
      <c r="BA323" s="5" t="str">
        <f t="shared" si="140"/>
        <v/>
      </c>
      <c r="BB323" s="5" t="str">
        <f t="shared" si="141"/>
        <v>--</v>
      </c>
      <c r="BC323" s="5" t="str">
        <f t="shared" si="142"/>
        <v/>
      </c>
      <c r="BD323" s="5" t="str">
        <f t="shared" si="143"/>
        <v/>
      </c>
      <c r="BE323" s="5" t="str">
        <f t="shared" si="144"/>
        <v>--</v>
      </c>
      <c r="BF323" s="5" t="str">
        <f t="shared" si="145"/>
        <v/>
      </c>
      <c r="BG323" s="5" t="str">
        <f t="shared" si="146"/>
        <v/>
      </c>
      <c r="BH323" s="5" t="str">
        <f t="shared" si="147"/>
        <v>--</v>
      </c>
      <c r="BI323" s="5" t="str">
        <f t="shared" si="148"/>
        <v/>
      </c>
      <c r="BJ323" s="5" t="str">
        <f t="shared" si="149"/>
        <v/>
      </c>
    </row>
    <row r="324" spans="1:62" x14ac:dyDescent="0.2">
      <c r="A324" s="4" t="str">
        <f>F!A324</f>
        <v>Butylacetaat</v>
      </c>
      <c r="B324" s="5" t="str">
        <f>IF(ISNUMBER(F!E324)=FALSE,"--",IF(F!E324=0,"--",F!E324))</f>
        <v>--</v>
      </c>
      <c r="C324" s="5" t="str">
        <f>IF(B324="--","",F!F324)</f>
        <v/>
      </c>
      <c r="D324" s="5" t="str">
        <f>IF(ISNUMBER(F!G324)=FALSE,"--",IF(F!G324=0,"--",F!G324))</f>
        <v>--</v>
      </c>
      <c r="E324" s="5" t="str">
        <f>IF(D324="--","",F!H324)</f>
        <v/>
      </c>
      <c r="F324" s="5" t="str">
        <f>IF(ISNUMBER(F!I324)=FALSE,"--",IF(F!I324=0,"--",F!I324))</f>
        <v>--</v>
      </c>
      <c r="G324" s="5" t="str">
        <f>IF(F324="--","",F!J324)</f>
        <v/>
      </c>
      <c r="H324" s="5" t="str">
        <f>IF(ISNUMBER(F!K324)=FALSE,"--",IF(F!K324=0,"--",F!K324))</f>
        <v>--</v>
      </c>
      <c r="I324" s="5" t="str">
        <f>IF(H324="--","",F!L324)</f>
        <v/>
      </c>
      <c r="J324" s="5" t="str">
        <f>IF(ISNUMBER(F!M324)=FALSE,"--",IF(F!M324=0,"--",F!M324))</f>
        <v>--</v>
      </c>
      <c r="K324" s="5" t="str">
        <f>IF(J324="--","",F!N324)</f>
        <v/>
      </c>
      <c r="L324" s="5" t="str">
        <f>IF(ISNUMBER(F!O324)=FALSE,"--",IF(F!O324=0,"--",F!O324))</f>
        <v>--</v>
      </c>
      <c r="M324" s="5" t="str">
        <f>IF(L324="--","",F!P324)</f>
        <v/>
      </c>
      <c r="P324" s="4" t="str">
        <f>IFERROR(IF(AND(VLOOKUP(F!B324,E!$B$1:$AK$300,17,FALSE)&lt;&gt;1000000000,VLOOKUP(F!B324,E!$B$1:$AK$300,18,FALSE)&lt;&gt;1000000000),"toetsen",IF(AND(VLOOKUP(F!B324,E!$B$1:$AK$300,17,FALSE)=1000000000,VLOOKUP(F!B324,E!$B$1:$AK$300,18,FALSE)&lt;&gt;1000000000),"toetsen alleen sgw",IF(AND(VLOOKUP(F!B324,E!$B$1:$AK$300,17,FALSE)&lt;&gt;1000000000,VLOOKUP(F!B324,E!$B$1:$AK$300,18,FALSE)=1000000000),"toetsen alleen vw","niet toetsen"))),"")</f>
        <v>niet toetsen</v>
      </c>
      <c r="R324" s="4" t="str">
        <f>F!BJ324</f>
        <v/>
      </c>
      <c r="S324" s="4" t="str">
        <f>IF($P324="toetsen",toetsen(F!$B324,R324),IF($P324="toetsen alleen sgw",toetsen_alleen_SGW(F!$B324,R324),IF($P324="toetsen alleen vw",toetsen_alleen_vw(F!$B324,R324),"")))</f>
        <v/>
      </c>
      <c r="T324" s="4" t="str">
        <f>F!BM324</f>
        <v/>
      </c>
      <c r="U324" s="4" t="str">
        <f>IF($P324="toetsen",toetsen(F!$B324,T324),IF($P324="toetsen alleen sgw",toetsen_alleen_SGW(F!$B324,T324),IF($P324="toetsen alleen vw",toetsen_alleen_vw(F!$B324,T324),"")))</f>
        <v/>
      </c>
      <c r="V324" s="4" t="str">
        <f>F!BP324</f>
        <v/>
      </c>
      <c r="W324" s="4" t="str">
        <f>IF($P324="toetsen",toetsen(F!$B324,V324),IF($P324="toetsen alleen sgw",toetsen_alleen_SGW(F!$B324,V324),IF($P324="toetsen alleen vw",toetsen_alleen_vw(F!$B324,V324),"")))</f>
        <v/>
      </c>
      <c r="X324" s="4" t="str">
        <f>F!BS324</f>
        <v/>
      </c>
      <c r="Y324" s="4" t="str">
        <f>IF($P324="toetsen",toetsen(F!$B324,X324),IF($P324="toetsen alleen sgw",toetsen_alleen_SGW(F!$B324,X324),IF($P324="toetsen alleen vw",toetsen_alleen_vw(F!$B324,X324),"")))</f>
        <v/>
      </c>
      <c r="Z324" s="4" t="str">
        <f>F!BV324</f>
        <v/>
      </c>
      <c r="AA324" s="4" t="str">
        <f>IF($P324="toetsen",toetsen(F!$B324,Z324),IF($P324="toetsen alleen sgw",toetsen_alleen_SGW(F!$B324,Z324),IF($P324="toetsen alleen vw",toetsen_alleen_vw(F!$B324,Z324),"")))</f>
        <v/>
      </c>
      <c r="AB324" s="4" t="str">
        <f>F!BY324</f>
        <v/>
      </c>
      <c r="AC324" s="4" t="str">
        <f>IF($P324="toetsen",toetsen(F!$B324,AB324),IF($P324="toetsen alleen sgw",toetsen_alleen_SGW(F!$B324,AB324),IF($P324="toetsen alleen vw",toetsen_alleen_vw(F!$B324,AB324),"")))</f>
        <v/>
      </c>
      <c r="AE324" s="5" t="str">
        <f t="shared" si="120"/>
        <v>--</v>
      </c>
      <c r="AF324" s="5" t="str">
        <f t="shared" si="121"/>
        <v/>
      </c>
      <c r="AG324" s="5" t="str">
        <f t="shared" si="122"/>
        <v>--</v>
      </c>
      <c r="AH324" s="5" t="str">
        <f t="shared" si="123"/>
        <v/>
      </c>
      <c r="AI324" s="5" t="str">
        <f t="shared" si="124"/>
        <v>--</v>
      </c>
      <c r="AJ324" s="5" t="str">
        <f t="shared" si="125"/>
        <v/>
      </c>
      <c r="AK324" s="5" t="str">
        <f t="shared" si="126"/>
        <v>--</v>
      </c>
      <c r="AL324" s="5" t="str">
        <f t="shared" si="127"/>
        <v/>
      </c>
      <c r="AM324" s="5" t="str">
        <f t="shared" si="128"/>
        <v>--</v>
      </c>
      <c r="AN324" s="5" t="str">
        <f t="shared" si="129"/>
        <v/>
      </c>
      <c r="AO324" s="5" t="str">
        <f t="shared" si="130"/>
        <v>--</v>
      </c>
      <c r="AP324" s="5" t="str">
        <f t="shared" si="131"/>
        <v/>
      </c>
      <c r="AS324" s="5" t="str">
        <f t="shared" si="132"/>
        <v>--</v>
      </c>
      <c r="AT324" s="5" t="str">
        <f t="shared" si="133"/>
        <v/>
      </c>
      <c r="AU324" s="5" t="str">
        <f t="shared" si="134"/>
        <v/>
      </c>
      <c r="AV324" s="5" t="str">
        <f t="shared" si="135"/>
        <v>--</v>
      </c>
      <c r="AW324" s="5" t="str">
        <f t="shared" si="136"/>
        <v/>
      </c>
      <c r="AX324" s="5" t="str">
        <f t="shared" si="137"/>
        <v/>
      </c>
      <c r="AY324" s="5" t="str">
        <f t="shared" si="138"/>
        <v>--</v>
      </c>
      <c r="AZ324" s="5" t="str">
        <f t="shared" si="139"/>
        <v/>
      </c>
      <c r="BA324" s="5" t="str">
        <f t="shared" si="140"/>
        <v/>
      </c>
      <c r="BB324" s="5" t="str">
        <f t="shared" si="141"/>
        <v>--</v>
      </c>
      <c r="BC324" s="5" t="str">
        <f t="shared" si="142"/>
        <v/>
      </c>
      <c r="BD324" s="5" t="str">
        <f t="shared" si="143"/>
        <v/>
      </c>
      <c r="BE324" s="5" t="str">
        <f t="shared" si="144"/>
        <v>--</v>
      </c>
      <c r="BF324" s="5" t="str">
        <f t="shared" si="145"/>
        <v/>
      </c>
      <c r="BG324" s="5" t="str">
        <f t="shared" si="146"/>
        <v/>
      </c>
      <c r="BH324" s="5" t="str">
        <f t="shared" si="147"/>
        <v>--</v>
      </c>
      <c r="BI324" s="5" t="str">
        <f t="shared" si="148"/>
        <v/>
      </c>
      <c r="BJ324" s="5" t="str">
        <f t="shared" si="149"/>
        <v/>
      </c>
    </row>
    <row r="325" spans="1:62" x14ac:dyDescent="0.2">
      <c r="A325" s="4" t="str">
        <f>F!A325</f>
        <v>Ammonium</v>
      </c>
      <c r="B325" s="5" t="str">
        <f>IF(ISNUMBER(F!E325)=FALSE,"--",IF(F!E325=0,"--",F!E325))</f>
        <v>--</v>
      </c>
      <c r="C325" s="5" t="str">
        <f>IF(B325="--","",F!F325)</f>
        <v/>
      </c>
      <c r="D325" s="5" t="str">
        <f>IF(ISNUMBER(F!G325)=FALSE,"--",IF(F!G325=0,"--",F!G325))</f>
        <v>--</v>
      </c>
      <c r="E325" s="5" t="str">
        <f>IF(D325="--","",F!H325)</f>
        <v/>
      </c>
      <c r="F325" s="5" t="str">
        <f>IF(ISNUMBER(F!I325)=FALSE,"--",IF(F!I325=0,"--",F!I325))</f>
        <v>--</v>
      </c>
      <c r="G325" s="5" t="str">
        <f>IF(F325="--","",F!J325)</f>
        <v/>
      </c>
      <c r="H325" s="5" t="str">
        <f>IF(ISNUMBER(F!K325)=FALSE,"--",IF(F!K325=0,"--",F!K325))</f>
        <v>--</v>
      </c>
      <c r="I325" s="5" t="str">
        <f>IF(H325="--","",F!L325)</f>
        <v/>
      </c>
      <c r="J325" s="5" t="str">
        <f>IF(ISNUMBER(F!M325)=FALSE,"--",IF(F!M325=0,"--",F!M325))</f>
        <v>--</v>
      </c>
      <c r="K325" s="5" t="str">
        <f>IF(J325="--","",F!N325)</f>
        <v/>
      </c>
      <c r="L325" s="5" t="str">
        <f>IF(ISNUMBER(F!O325)=FALSE,"--",IF(F!O325=0,"--",F!O325))</f>
        <v>--</v>
      </c>
      <c r="M325" s="5" t="str">
        <f>IF(L325="--","",F!P325)</f>
        <v/>
      </c>
      <c r="P325" s="4" t="str">
        <f>IFERROR(IF(AND(VLOOKUP(F!B325,E!$B$1:$AK$300,17,FALSE)&lt;&gt;1000000000,VLOOKUP(F!B325,E!$B$1:$AK$300,18,FALSE)&lt;&gt;1000000000),"toetsen",IF(AND(VLOOKUP(F!B325,E!$B$1:$AK$300,17,FALSE)=1000000000,VLOOKUP(F!B325,E!$B$1:$AK$300,18,FALSE)&lt;&gt;1000000000),"toetsen alleen sgw",IF(AND(VLOOKUP(F!B325,E!$B$1:$AK$300,17,FALSE)&lt;&gt;1000000000,VLOOKUP(F!B325,E!$B$1:$AK$300,18,FALSE)=1000000000),"toetsen alleen vw","niet toetsen"))),"")</f>
        <v/>
      </c>
      <c r="R325" s="4" t="str">
        <f>F!BJ325</f>
        <v/>
      </c>
      <c r="S325" s="4" t="str">
        <f>IF($P325="toetsen",toetsen(F!$B325,R325),IF($P325="toetsen alleen sgw",toetsen_alleen_SGW(F!$B325,R325),IF($P325="toetsen alleen vw",toetsen_alleen_vw(F!$B325,R325),"")))</f>
        <v/>
      </c>
      <c r="T325" s="4" t="str">
        <f>F!BM325</f>
        <v/>
      </c>
      <c r="U325" s="4" t="str">
        <f>IF($P325="toetsen",toetsen(F!$B325,T325),IF($P325="toetsen alleen sgw",toetsen_alleen_SGW(F!$B325,T325),IF($P325="toetsen alleen vw",toetsen_alleen_vw(F!$B325,T325),"")))</f>
        <v/>
      </c>
      <c r="V325" s="4" t="str">
        <f>F!BP325</f>
        <v/>
      </c>
      <c r="W325" s="4" t="str">
        <f>IF($P325="toetsen",toetsen(F!$B325,V325),IF($P325="toetsen alleen sgw",toetsen_alleen_SGW(F!$B325,V325),IF($P325="toetsen alleen vw",toetsen_alleen_vw(F!$B325,V325),"")))</f>
        <v/>
      </c>
      <c r="X325" s="4" t="str">
        <f>F!BS325</f>
        <v/>
      </c>
      <c r="Y325" s="4" t="str">
        <f>IF($P325="toetsen",toetsen(F!$B325,X325),IF($P325="toetsen alleen sgw",toetsen_alleen_SGW(F!$B325,X325),IF($P325="toetsen alleen vw",toetsen_alleen_vw(F!$B325,X325),"")))</f>
        <v/>
      </c>
      <c r="Z325" s="4" t="str">
        <f>F!BV325</f>
        <v/>
      </c>
      <c r="AA325" s="4" t="str">
        <f>IF($P325="toetsen",toetsen(F!$B325,Z325),IF($P325="toetsen alleen sgw",toetsen_alleen_SGW(F!$B325,Z325),IF($P325="toetsen alleen vw",toetsen_alleen_vw(F!$B325,Z325),"")))</f>
        <v/>
      </c>
      <c r="AB325" s="4" t="str">
        <f>F!BY325</f>
        <v/>
      </c>
      <c r="AC325" s="4" t="str">
        <f>IF($P325="toetsen",toetsen(F!$B325,AB325),IF($P325="toetsen alleen sgw",toetsen_alleen_SGW(F!$B325,AB325),IF($P325="toetsen alleen vw",toetsen_alleen_vw(F!$B325,AB325),"")))</f>
        <v/>
      </c>
      <c r="AE325" s="5" t="str">
        <f t="shared" si="120"/>
        <v>--</v>
      </c>
      <c r="AF325" s="5" t="str">
        <f t="shared" si="121"/>
        <v/>
      </c>
      <c r="AG325" s="5" t="str">
        <f t="shared" si="122"/>
        <v>--</v>
      </c>
      <c r="AH325" s="5" t="str">
        <f t="shared" si="123"/>
        <v/>
      </c>
      <c r="AI325" s="5" t="str">
        <f t="shared" si="124"/>
        <v>--</v>
      </c>
      <c r="AJ325" s="5" t="str">
        <f t="shared" si="125"/>
        <v/>
      </c>
      <c r="AK325" s="5" t="str">
        <f t="shared" si="126"/>
        <v>--</v>
      </c>
      <c r="AL325" s="5" t="str">
        <f t="shared" si="127"/>
        <v/>
      </c>
      <c r="AM325" s="5" t="str">
        <f t="shared" si="128"/>
        <v>--</v>
      </c>
      <c r="AN325" s="5" t="str">
        <f t="shared" si="129"/>
        <v/>
      </c>
      <c r="AO325" s="5" t="str">
        <f t="shared" si="130"/>
        <v>--</v>
      </c>
      <c r="AP325" s="5" t="str">
        <f t="shared" si="131"/>
        <v/>
      </c>
      <c r="AS325" s="5" t="str">
        <f t="shared" si="132"/>
        <v>--</v>
      </c>
      <c r="AT325" s="5" t="str">
        <f t="shared" si="133"/>
        <v/>
      </c>
      <c r="AU325" s="5" t="str">
        <f t="shared" si="134"/>
        <v/>
      </c>
      <c r="AV325" s="5" t="str">
        <f t="shared" si="135"/>
        <v>--</v>
      </c>
      <c r="AW325" s="5" t="str">
        <f t="shared" si="136"/>
        <v/>
      </c>
      <c r="AX325" s="5" t="str">
        <f t="shared" si="137"/>
        <v/>
      </c>
      <c r="AY325" s="5" t="str">
        <f t="shared" si="138"/>
        <v>--</v>
      </c>
      <c r="AZ325" s="5" t="str">
        <f t="shared" si="139"/>
        <v/>
      </c>
      <c r="BA325" s="5" t="str">
        <f t="shared" si="140"/>
        <v/>
      </c>
      <c r="BB325" s="5" t="str">
        <f t="shared" si="141"/>
        <v>--</v>
      </c>
      <c r="BC325" s="5" t="str">
        <f t="shared" si="142"/>
        <v/>
      </c>
      <c r="BD325" s="5" t="str">
        <f t="shared" si="143"/>
        <v/>
      </c>
      <c r="BE325" s="5" t="str">
        <f t="shared" si="144"/>
        <v>--</v>
      </c>
      <c r="BF325" s="5" t="str">
        <f t="shared" si="145"/>
        <v/>
      </c>
      <c r="BG325" s="5" t="str">
        <f t="shared" si="146"/>
        <v/>
      </c>
      <c r="BH325" s="5" t="str">
        <f t="shared" si="147"/>
        <v>--</v>
      </c>
      <c r="BI325" s="5" t="str">
        <f t="shared" si="148"/>
        <v/>
      </c>
      <c r="BJ325" s="5" t="str">
        <f t="shared" si="149"/>
        <v/>
      </c>
    </row>
    <row r="326" spans="1:62" x14ac:dyDescent="0.2">
      <c r="A326" s="4" t="str">
        <f>F!A326</f>
        <v>Ammonium (mgN/l)</v>
      </c>
      <c r="B326" s="5" t="str">
        <f>IF(ISNUMBER(F!E326)=FALSE,"--",IF(F!E326=0,"--",F!E326))</f>
        <v>--</v>
      </c>
      <c r="C326" s="5" t="str">
        <f>IF(B326="--","",F!F326)</f>
        <v/>
      </c>
      <c r="D326" s="5" t="str">
        <f>IF(ISNUMBER(F!G326)=FALSE,"--",IF(F!G326=0,"--",F!G326))</f>
        <v>--</v>
      </c>
      <c r="E326" s="5" t="str">
        <f>IF(D326="--","",F!H326)</f>
        <v/>
      </c>
      <c r="F326" s="5" t="str">
        <f>IF(ISNUMBER(F!I326)=FALSE,"--",IF(F!I326=0,"--",F!I326))</f>
        <v>--</v>
      </c>
      <c r="G326" s="5" t="str">
        <f>IF(F326="--","",F!J326)</f>
        <v/>
      </c>
      <c r="H326" s="5" t="str">
        <f>IF(ISNUMBER(F!K326)=FALSE,"--",IF(F!K326=0,"--",F!K326))</f>
        <v>--</v>
      </c>
      <c r="I326" s="5" t="str">
        <f>IF(H326="--","",F!L326)</f>
        <v/>
      </c>
      <c r="J326" s="5" t="str">
        <f>IF(ISNUMBER(F!M326)=FALSE,"--",IF(F!M326=0,"--",F!M326))</f>
        <v>--</v>
      </c>
      <c r="K326" s="5" t="str">
        <f>IF(J326="--","",F!N326)</f>
        <v/>
      </c>
      <c r="L326" s="5" t="str">
        <f>IF(ISNUMBER(F!O326)=FALSE,"--",IF(F!O326=0,"--",F!O326))</f>
        <v>--</v>
      </c>
      <c r="M326" s="5" t="str">
        <f>IF(L326="--","",F!P326)</f>
        <v/>
      </c>
      <c r="P326" s="4" t="str">
        <f>IFERROR(IF(AND(VLOOKUP(F!B326,E!$B$1:$AK$300,17,FALSE)&lt;&gt;1000000000,VLOOKUP(F!B326,E!$B$1:$AK$300,18,FALSE)&lt;&gt;1000000000),"toetsen",IF(AND(VLOOKUP(F!B326,E!$B$1:$AK$300,17,FALSE)=1000000000,VLOOKUP(F!B326,E!$B$1:$AK$300,18,FALSE)&lt;&gt;1000000000),"toetsen alleen sgw",IF(AND(VLOOKUP(F!B326,E!$B$1:$AK$300,17,FALSE)&lt;&gt;1000000000,VLOOKUP(F!B326,E!$B$1:$AK$300,18,FALSE)=1000000000),"toetsen alleen vw","niet toetsen"))),"")</f>
        <v/>
      </c>
      <c r="R326" s="4" t="str">
        <f>F!BJ326</f>
        <v/>
      </c>
      <c r="S326" s="4" t="str">
        <f>IF($P326="toetsen",toetsen(F!$B326,R326),IF($P326="toetsen alleen sgw",toetsen_alleen_SGW(F!$B326,R326),IF($P326="toetsen alleen vw",toetsen_alleen_vw(F!$B326,R326),"")))</f>
        <v/>
      </c>
      <c r="T326" s="4" t="str">
        <f>F!BM326</f>
        <v/>
      </c>
      <c r="U326" s="4" t="str">
        <f>IF($P326="toetsen",toetsen(F!$B326,T326),IF($P326="toetsen alleen sgw",toetsen_alleen_SGW(F!$B326,T326),IF($P326="toetsen alleen vw",toetsen_alleen_vw(F!$B326,T326),"")))</f>
        <v/>
      </c>
      <c r="V326" s="4" t="str">
        <f>F!BP326</f>
        <v/>
      </c>
      <c r="W326" s="4" t="str">
        <f>IF($P326="toetsen",toetsen(F!$B326,V326),IF($P326="toetsen alleen sgw",toetsen_alleen_SGW(F!$B326,V326),IF($P326="toetsen alleen vw",toetsen_alleen_vw(F!$B326,V326),"")))</f>
        <v/>
      </c>
      <c r="X326" s="4" t="str">
        <f>F!BS326</f>
        <v/>
      </c>
      <c r="Y326" s="4" t="str">
        <f>IF($P326="toetsen",toetsen(F!$B326,X326),IF($P326="toetsen alleen sgw",toetsen_alleen_SGW(F!$B326,X326),IF($P326="toetsen alleen vw",toetsen_alleen_vw(F!$B326,X326),"")))</f>
        <v/>
      </c>
      <c r="Z326" s="4" t="str">
        <f>F!BV326</f>
        <v/>
      </c>
      <c r="AA326" s="4" t="str">
        <f>IF($P326="toetsen",toetsen(F!$B326,Z326),IF($P326="toetsen alleen sgw",toetsen_alleen_SGW(F!$B326,Z326),IF($P326="toetsen alleen vw",toetsen_alleen_vw(F!$B326,Z326),"")))</f>
        <v/>
      </c>
      <c r="AB326" s="4" t="str">
        <f>F!BY326</f>
        <v/>
      </c>
      <c r="AC326" s="4" t="str">
        <f>IF($P326="toetsen",toetsen(F!$B326,AB326),IF($P326="toetsen alleen sgw",toetsen_alleen_SGW(F!$B326,AB326),IF($P326="toetsen alleen vw",toetsen_alleen_vw(F!$B326,AB326),"")))</f>
        <v/>
      </c>
      <c r="AE326" s="5" t="str">
        <f t="shared" si="120"/>
        <v>--</v>
      </c>
      <c r="AF326" s="5" t="str">
        <f t="shared" si="121"/>
        <v/>
      </c>
      <c r="AG326" s="5" t="str">
        <f t="shared" si="122"/>
        <v>--</v>
      </c>
      <c r="AH326" s="5" t="str">
        <f t="shared" si="123"/>
        <v/>
      </c>
      <c r="AI326" s="5" t="str">
        <f t="shared" si="124"/>
        <v>--</v>
      </c>
      <c r="AJ326" s="5" t="str">
        <f t="shared" si="125"/>
        <v/>
      </c>
      <c r="AK326" s="5" t="str">
        <f t="shared" si="126"/>
        <v>--</v>
      </c>
      <c r="AL326" s="5" t="str">
        <f t="shared" si="127"/>
        <v/>
      </c>
      <c r="AM326" s="5" t="str">
        <f t="shared" si="128"/>
        <v>--</v>
      </c>
      <c r="AN326" s="5" t="str">
        <f t="shared" si="129"/>
        <v/>
      </c>
      <c r="AO326" s="5" t="str">
        <f t="shared" si="130"/>
        <v>--</v>
      </c>
      <c r="AP326" s="5" t="str">
        <f t="shared" si="131"/>
        <v/>
      </c>
      <c r="AS326" s="5" t="str">
        <f t="shared" si="132"/>
        <v>--</v>
      </c>
      <c r="AT326" s="5" t="str">
        <f t="shared" si="133"/>
        <v/>
      </c>
      <c r="AU326" s="5" t="str">
        <f t="shared" si="134"/>
        <v/>
      </c>
      <c r="AV326" s="5" t="str">
        <f t="shared" si="135"/>
        <v>--</v>
      </c>
      <c r="AW326" s="5" t="str">
        <f t="shared" si="136"/>
        <v/>
      </c>
      <c r="AX326" s="5" t="str">
        <f t="shared" si="137"/>
        <v/>
      </c>
      <c r="AY326" s="5" t="str">
        <f t="shared" si="138"/>
        <v>--</v>
      </c>
      <c r="AZ326" s="5" t="str">
        <f t="shared" si="139"/>
        <v/>
      </c>
      <c r="BA326" s="5" t="str">
        <f t="shared" si="140"/>
        <v/>
      </c>
      <c r="BB326" s="5" t="str">
        <f t="shared" si="141"/>
        <v>--</v>
      </c>
      <c r="BC326" s="5" t="str">
        <f t="shared" si="142"/>
        <v/>
      </c>
      <c r="BD326" s="5" t="str">
        <f t="shared" si="143"/>
        <v/>
      </c>
      <c r="BE326" s="5" t="str">
        <f t="shared" si="144"/>
        <v>--</v>
      </c>
      <c r="BF326" s="5" t="str">
        <f t="shared" si="145"/>
        <v/>
      </c>
      <c r="BG326" s="5" t="str">
        <f t="shared" si="146"/>
        <v/>
      </c>
      <c r="BH326" s="5" t="str">
        <f t="shared" si="147"/>
        <v>--</v>
      </c>
      <c r="BI326" s="5" t="str">
        <f t="shared" si="148"/>
        <v/>
      </c>
      <c r="BJ326" s="5" t="str">
        <f t="shared" si="149"/>
        <v/>
      </c>
    </row>
    <row r="327" spans="1:62" x14ac:dyDescent="0.2">
      <c r="A327" s="4" t="str">
        <f>F!A327</f>
        <v>Chloride</v>
      </c>
      <c r="B327" s="5" t="str">
        <f>IF(ISNUMBER(F!E327)=FALSE,"--",IF(F!E327=0,"--",F!E327))</f>
        <v>--</v>
      </c>
      <c r="C327" s="5" t="str">
        <f>IF(B327="--","",F!F327)</f>
        <v/>
      </c>
      <c r="D327" s="5" t="str">
        <f>IF(ISNUMBER(F!G327)=FALSE,"--",IF(F!G327=0,"--",F!G327))</f>
        <v>--</v>
      </c>
      <c r="E327" s="5" t="str">
        <f>IF(D327="--","",F!H327)</f>
        <v/>
      </c>
      <c r="F327" s="5" t="str">
        <f>IF(ISNUMBER(F!I327)=FALSE,"--",IF(F!I327=0,"--",F!I327))</f>
        <v>--</v>
      </c>
      <c r="G327" s="5" t="str">
        <f>IF(F327="--","",F!J327)</f>
        <v/>
      </c>
      <c r="H327" s="5" t="str">
        <f>IF(ISNUMBER(F!K327)=FALSE,"--",IF(F!K327=0,"--",F!K327))</f>
        <v>--</v>
      </c>
      <c r="I327" s="5" t="str">
        <f>IF(H327="--","",F!L327)</f>
        <v/>
      </c>
      <c r="J327" s="5" t="str">
        <f>IF(ISNUMBER(F!M327)=FALSE,"--",IF(F!M327=0,"--",F!M327))</f>
        <v>--</v>
      </c>
      <c r="K327" s="5" t="str">
        <f>IF(J327="--","",F!N327)</f>
        <v/>
      </c>
      <c r="L327" s="5" t="str">
        <f>IF(ISNUMBER(F!O327)=FALSE,"--",IF(F!O327=0,"--",F!O327))</f>
        <v>--</v>
      </c>
      <c r="M327" s="5" t="str">
        <f>IF(L327="--","",F!P327)</f>
        <v/>
      </c>
      <c r="P327" s="4" t="str">
        <f>IFERROR(IF(AND(VLOOKUP(F!B327,E!$B$1:$AK$300,17,FALSE)&lt;&gt;1000000000,VLOOKUP(F!B327,E!$B$1:$AK$300,18,FALSE)&lt;&gt;1000000000),"toetsen",IF(AND(VLOOKUP(F!B327,E!$B$1:$AK$300,17,FALSE)=1000000000,VLOOKUP(F!B327,E!$B$1:$AK$300,18,FALSE)&lt;&gt;1000000000),"toetsen alleen sgw",IF(AND(VLOOKUP(F!B327,E!$B$1:$AK$300,17,FALSE)&lt;&gt;1000000000,VLOOKUP(F!B327,E!$B$1:$AK$300,18,FALSE)=1000000000),"toetsen alleen vw","niet toetsen"))),"")</f>
        <v>niet toetsen</v>
      </c>
      <c r="R327" s="4" t="str">
        <f>F!BJ327</f>
        <v/>
      </c>
      <c r="S327" s="4" t="str">
        <f>IF($P327="toetsen",toetsen(F!$B327,R327),IF($P327="toetsen alleen sgw",toetsen_alleen_SGW(F!$B327,R327),IF($P327="toetsen alleen vw",toetsen_alleen_vw(F!$B327,R327),"")))</f>
        <v/>
      </c>
      <c r="T327" s="4" t="str">
        <f>F!BM327</f>
        <v/>
      </c>
      <c r="U327" s="4" t="str">
        <f>IF($P327="toetsen",toetsen(F!$B327,T327),IF($P327="toetsen alleen sgw",toetsen_alleen_SGW(F!$B327,T327),IF($P327="toetsen alleen vw",toetsen_alleen_vw(F!$B327,T327),"")))</f>
        <v/>
      </c>
      <c r="V327" s="4" t="str">
        <f>F!BP327</f>
        <v/>
      </c>
      <c r="W327" s="4" t="str">
        <f>IF($P327="toetsen",toetsen(F!$B327,V327),IF($P327="toetsen alleen sgw",toetsen_alleen_SGW(F!$B327,V327),IF($P327="toetsen alleen vw",toetsen_alleen_vw(F!$B327,V327),"")))</f>
        <v/>
      </c>
      <c r="X327" s="4" t="str">
        <f>F!BS327</f>
        <v/>
      </c>
      <c r="Y327" s="4" t="str">
        <f>IF($P327="toetsen",toetsen(F!$B327,X327),IF($P327="toetsen alleen sgw",toetsen_alleen_SGW(F!$B327,X327),IF($P327="toetsen alleen vw",toetsen_alleen_vw(F!$B327,X327),"")))</f>
        <v/>
      </c>
      <c r="Z327" s="4" t="str">
        <f>F!BV327</f>
        <v/>
      </c>
      <c r="AA327" s="4" t="str">
        <f>IF($P327="toetsen",toetsen(F!$B327,Z327),IF($P327="toetsen alleen sgw",toetsen_alleen_SGW(F!$B327,Z327),IF($P327="toetsen alleen vw",toetsen_alleen_vw(F!$B327,Z327),"")))</f>
        <v/>
      </c>
      <c r="AB327" s="4" t="str">
        <f>F!BY327</f>
        <v/>
      </c>
      <c r="AC327" s="4" t="str">
        <f>IF($P327="toetsen",toetsen(F!$B327,AB327),IF($P327="toetsen alleen sgw",toetsen_alleen_SGW(F!$B327,AB327),IF($P327="toetsen alleen vw",toetsen_alleen_vw(F!$B327,AB327),"")))</f>
        <v/>
      </c>
      <c r="AE327" s="5" t="str">
        <f t="shared" si="120"/>
        <v>--</v>
      </c>
      <c r="AF327" s="5" t="str">
        <f t="shared" si="121"/>
        <v/>
      </c>
      <c r="AG327" s="5" t="str">
        <f t="shared" si="122"/>
        <v>--</v>
      </c>
      <c r="AH327" s="5" t="str">
        <f t="shared" si="123"/>
        <v/>
      </c>
      <c r="AI327" s="5" t="str">
        <f t="shared" si="124"/>
        <v>--</v>
      </c>
      <c r="AJ327" s="5" t="str">
        <f t="shared" si="125"/>
        <v/>
      </c>
      <c r="AK327" s="5" t="str">
        <f t="shared" si="126"/>
        <v>--</v>
      </c>
      <c r="AL327" s="5" t="str">
        <f t="shared" si="127"/>
        <v/>
      </c>
      <c r="AM327" s="5" t="str">
        <f t="shared" si="128"/>
        <v>--</v>
      </c>
      <c r="AN327" s="5" t="str">
        <f t="shared" si="129"/>
        <v/>
      </c>
      <c r="AO327" s="5" t="str">
        <f t="shared" si="130"/>
        <v>--</v>
      </c>
      <c r="AP327" s="5" t="str">
        <f t="shared" si="131"/>
        <v/>
      </c>
      <c r="AS327" s="5" t="str">
        <f t="shared" si="132"/>
        <v>--</v>
      </c>
      <c r="AT327" s="5" t="str">
        <f t="shared" si="133"/>
        <v/>
      </c>
      <c r="AU327" s="5" t="str">
        <f t="shared" si="134"/>
        <v/>
      </c>
      <c r="AV327" s="5" t="str">
        <f t="shared" si="135"/>
        <v>--</v>
      </c>
      <c r="AW327" s="5" t="str">
        <f t="shared" si="136"/>
        <v/>
      </c>
      <c r="AX327" s="5" t="str">
        <f t="shared" si="137"/>
        <v/>
      </c>
      <c r="AY327" s="5" t="str">
        <f t="shared" si="138"/>
        <v>--</v>
      </c>
      <c r="AZ327" s="5" t="str">
        <f t="shared" si="139"/>
        <v/>
      </c>
      <c r="BA327" s="5" t="str">
        <f t="shared" si="140"/>
        <v/>
      </c>
      <c r="BB327" s="5" t="str">
        <f t="shared" si="141"/>
        <v>--</v>
      </c>
      <c r="BC327" s="5" t="str">
        <f t="shared" si="142"/>
        <v/>
      </c>
      <c r="BD327" s="5" t="str">
        <f t="shared" si="143"/>
        <v/>
      </c>
      <c r="BE327" s="5" t="str">
        <f t="shared" si="144"/>
        <v>--</v>
      </c>
      <c r="BF327" s="5" t="str">
        <f t="shared" si="145"/>
        <v/>
      </c>
      <c r="BG327" s="5" t="str">
        <f t="shared" si="146"/>
        <v/>
      </c>
      <c r="BH327" s="5" t="str">
        <f t="shared" si="147"/>
        <v>--</v>
      </c>
      <c r="BI327" s="5" t="str">
        <f t="shared" si="148"/>
        <v/>
      </c>
      <c r="BJ327" s="5" t="str">
        <f t="shared" si="149"/>
        <v/>
      </c>
    </row>
    <row r="328" spans="1:62" x14ac:dyDescent="0.2">
      <c r="A328" s="4" t="str">
        <f>F!A328</f>
        <v>Cyanide (vrij)</v>
      </c>
      <c r="B328" s="5" t="str">
        <f>IF(ISNUMBER(F!E328)=FALSE,"--",IF(F!E328=0,"--",F!E328))</f>
        <v>--</v>
      </c>
      <c r="C328" s="5" t="str">
        <f>IF(B328="--","",F!F328)</f>
        <v/>
      </c>
      <c r="D328" s="5" t="str">
        <f>IF(ISNUMBER(F!G328)=FALSE,"--",IF(F!G328=0,"--",F!G328))</f>
        <v>--</v>
      </c>
      <c r="E328" s="5" t="str">
        <f>IF(D328="--","",F!H328)</f>
        <v/>
      </c>
      <c r="F328" s="5" t="str">
        <f>IF(ISNUMBER(F!I328)=FALSE,"--",IF(F!I328=0,"--",F!I328))</f>
        <v>--</v>
      </c>
      <c r="G328" s="5" t="str">
        <f>IF(F328="--","",F!J328)</f>
        <v/>
      </c>
      <c r="H328" s="5" t="str">
        <f>IF(ISNUMBER(F!K328)=FALSE,"--",IF(F!K328=0,"--",F!K328))</f>
        <v>--</v>
      </c>
      <c r="I328" s="5" t="str">
        <f>IF(H328="--","",F!L328)</f>
        <v/>
      </c>
      <c r="J328" s="5" t="str">
        <f>IF(ISNUMBER(F!M328)=FALSE,"--",IF(F!M328=0,"--",F!M328))</f>
        <v>--</v>
      </c>
      <c r="K328" s="5" t="str">
        <f>IF(J328="--","",F!N328)</f>
        <v/>
      </c>
      <c r="L328" s="5" t="str">
        <f>IF(ISNUMBER(F!O328)=FALSE,"--",IF(F!O328=0,"--",F!O328))</f>
        <v>--</v>
      </c>
      <c r="M328" s="5" t="str">
        <f>IF(L328="--","",F!P328)</f>
        <v/>
      </c>
      <c r="P328" s="4" t="str">
        <f>IFERROR(IF(AND(VLOOKUP(F!B328,E!$B$1:$AK$300,17,FALSE)&lt;&gt;1000000000,VLOOKUP(F!B328,E!$B$1:$AK$300,18,FALSE)&lt;&gt;1000000000),"toetsen",IF(AND(VLOOKUP(F!B328,E!$B$1:$AK$300,17,FALSE)=1000000000,VLOOKUP(F!B328,E!$B$1:$AK$300,18,FALSE)&lt;&gt;1000000000),"toetsen alleen sgw",IF(AND(VLOOKUP(F!B328,E!$B$1:$AK$300,17,FALSE)&lt;&gt;1000000000,VLOOKUP(F!B328,E!$B$1:$AK$300,18,FALSE)=1000000000),"toetsen alleen vw","niet toetsen"))),"")</f>
        <v>toetsen alleen sgw</v>
      </c>
      <c r="R328" s="4" t="str">
        <f>F!BJ328</f>
        <v/>
      </c>
      <c r="S328" s="4" t="str">
        <f>IF($P328="toetsen",toetsen(F!$B328,R328),IF($P328="toetsen alleen sgw",toetsen_alleen_SGW(F!$B328,R328),IF($P328="toetsen alleen vw",toetsen_alleen_vw(F!$B328,R328),"")))</f>
        <v/>
      </c>
      <c r="T328" s="4" t="str">
        <f>F!BM328</f>
        <v/>
      </c>
      <c r="U328" s="4" t="str">
        <f>IF($P328="toetsen",toetsen(F!$B328,T328),IF($P328="toetsen alleen sgw",toetsen_alleen_SGW(F!$B328,T328),IF($P328="toetsen alleen vw",toetsen_alleen_vw(F!$B328,T328),"")))</f>
        <v/>
      </c>
      <c r="V328" s="4" t="str">
        <f>F!BP328</f>
        <v/>
      </c>
      <c r="W328" s="4" t="str">
        <f>IF($P328="toetsen",toetsen(F!$B328,V328),IF($P328="toetsen alleen sgw",toetsen_alleen_SGW(F!$B328,V328),IF($P328="toetsen alleen vw",toetsen_alleen_vw(F!$B328,V328),"")))</f>
        <v/>
      </c>
      <c r="X328" s="4" t="str">
        <f>F!BS328</f>
        <v/>
      </c>
      <c r="Y328" s="4" t="str">
        <f>IF($P328="toetsen",toetsen(F!$B328,X328),IF($P328="toetsen alleen sgw",toetsen_alleen_SGW(F!$B328,X328),IF($P328="toetsen alleen vw",toetsen_alleen_vw(F!$B328,X328),"")))</f>
        <v/>
      </c>
      <c r="Z328" s="4" t="str">
        <f>F!BV328</f>
        <v/>
      </c>
      <c r="AA328" s="4" t="str">
        <f>IF($P328="toetsen",toetsen(F!$B328,Z328),IF($P328="toetsen alleen sgw",toetsen_alleen_SGW(F!$B328,Z328),IF($P328="toetsen alleen vw",toetsen_alleen_vw(F!$B328,Z328),"")))</f>
        <v/>
      </c>
      <c r="AB328" s="4" t="str">
        <f>F!BY328</f>
        <v/>
      </c>
      <c r="AC328" s="4" t="str">
        <f>IF($P328="toetsen",toetsen(F!$B328,AB328),IF($P328="toetsen alleen sgw",toetsen_alleen_SGW(F!$B328,AB328),IF($P328="toetsen alleen vw",toetsen_alleen_vw(F!$B328,AB328),"")))</f>
        <v/>
      </c>
      <c r="AE328" s="5" t="str">
        <f t="shared" si="120"/>
        <v>--</v>
      </c>
      <c r="AF328" s="5" t="str">
        <f t="shared" si="121"/>
        <v/>
      </c>
      <c r="AG328" s="5" t="str">
        <f t="shared" si="122"/>
        <v>--</v>
      </c>
      <c r="AH328" s="5" t="str">
        <f t="shared" si="123"/>
        <v/>
      </c>
      <c r="AI328" s="5" t="str">
        <f t="shared" si="124"/>
        <v>--</v>
      </c>
      <c r="AJ328" s="5" t="str">
        <f t="shared" si="125"/>
        <v/>
      </c>
      <c r="AK328" s="5" t="str">
        <f t="shared" si="126"/>
        <v>--</v>
      </c>
      <c r="AL328" s="5" t="str">
        <f t="shared" si="127"/>
        <v/>
      </c>
      <c r="AM328" s="5" t="str">
        <f t="shared" si="128"/>
        <v>--</v>
      </c>
      <c r="AN328" s="5" t="str">
        <f t="shared" si="129"/>
        <v/>
      </c>
      <c r="AO328" s="5" t="str">
        <f t="shared" si="130"/>
        <v>--</v>
      </c>
      <c r="AP328" s="5" t="str">
        <f t="shared" si="131"/>
        <v/>
      </c>
      <c r="AS328" s="5" t="str">
        <f t="shared" si="132"/>
        <v>--</v>
      </c>
      <c r="AT328" s="5" t="str">
        <f t="shared" si="133"/>
        <v/>
      </c>
      <c r="AU328" s="5" t="str">
        <f t="shared" si="134"/>
        <v/>
      </c>
      <c r="AV328" s="5" t="str">
        <f t="shared" si="135"/>
        <v>--</v>
      </c>
      <c r="AW328" s="5" t="str">
        <f t="shared" si="136"/>
        <v/>
      </c>
      <c r="AX328" s="5" t="str">
        <f t="shared" si="137"/>
        <v/>
      </c>
      <c r="AY328" s="5" t="str">
        <f t="shared" si="138"/>
        <v>--</v>
      </c>
      <c r="AZ328" s="5" t="str">
        <f t="shared" si="139"/>
        <v/>
      </c>
      <c r="BA328" s="5" t="str">
        <f t="shared" si="140"/>
        <v/>
      </c>
      <c r="BB328" s="5" t="str">
        <f t="shared" si="141"/>
        <v>--</v>
      </c>
      <c r="BC328" s="5" t="str">
        <f t="shared" si="142"/>
        <v/>
      </c>
      <c r="BD328" s="5" t="str">
        <f t="shared" si="143"/>
        <v/>
      </c>
      <c r="BE328" s="5" t="str">
        <f t="shared" si="144"/>
        <v>--</v>
      </c>
      <c r="BF328" s="5" t="str">
        <f t="shared" si="145"/>
        <v/>
      </c>
      <c r="BG328" s="5" t="str">
        <f t="shared" si="146"/>
        <v/>
      </c>
      <c r="BH328" s="5" t="str">
        <f t="shared" si="147"/>
        <v>--</v>
      </c>
      <c r="BI328" s="5" t="str">
        <f t="shared" si="148"/>
        <v/>
      </c>
      <c r="BJ328" s="5" t="str">
        <f t="shared" si="149"/>
        <v/>
      </c>
    </row>
    <row r="329" spans="1:62" x14ac:dyDescent="0.2">
      <c r="A329" s="4" t="str">
        <f>F!A329</f>
        <v>Cyanide (complex)</v>
      </c>
      <c r="B329" s="5" t="str">
        <f>IF(ISNUMBER(F!E329)=FALSE,"--",IF(F!E329=0,"--",F!E329))</f>
        <v>--</v>
      </c>
      <c r="C329" s="5" t="str">
        <f>IF(B329="--","",F!F329)</f>
        <v/>
      </c>
      <c r="D329" s="5" t="str">
        <f>IF(ISNUMBER(F!G329)=FALSE,"--",IF(F!G329=0,"--",F!G329))</f>
        <v>--</v>
      </c>
      <c r="E329" s="5" t="str">
        <f>IF(D329="--","",F!H329)</f>
        <v/>
      </c>
      <c r="F329" s="5" t="str">
        <f>IF(ISNUMBER(F!I329)=FALSE,"--",IF(F!I329=0,"--",F!I329))</f>
        <v>--</v>
      </c>
      <c r="G329" s="5" t="str">
        <f>IF(F329="--","",F!J329)</f>
        <v/>
      </c>
      <c r="H329" s="5" t="str">
        <f>IF(ISNUMBER(F!K329)=FALSE,"--",IF(F!K329=0,"--",F!K329))</f>
        <v>--</v>
      </c>
      <c r="I329" s="5" t="str">
        <f>IF(H329="--","",F!L329)</f>
        <v/>
      </c>
      <c r="J329" s="5" t="str">
        <f>IF(ISNUMBER(F!M329)=FALSE,"--",IF(F!M329=0,"--",F!M329))</f>
        <v>--</v>
      </c>
      <c r="K329" s="5" t="str">
        <f>IF(J329="--","",F!N329)</f>
        <v/>
      </c>
      <c r="L329" s="5" t="str">
        <f>IF(ISNUMBER(F!O329)=FALSE,"--",IF(F!O329=0,"--",F!O329))</f>
        <v>--</v>
      </c>
      <c r="M329" s="5" t="str">
        <f>IF(L329="--","",F!P329)</f>
        <v/>
      </c>
      <c r="P329" s="4" t="str">
        <f>IFERROR(IF(AND(VLOOKUP(F!B329,E!$B$1:$AK$300,17,FALSE)&lt;&gt;1000000000,VLOOKUP(F!B329,E!$B$1:$AK$300,18,FALSE)&lt;&gt;1000000000),"toetsen",IF(AND(VLOOKUP(F!B329,E!$B$1:$AK$300,17,FALSE)=1000000000,VLOOKUP(F!B329,E!$B$1:$AK$300,18,FALSE)&lt;&gt;1000000000),"toetsen alleen sgw",IF(AND(VLOOKUP(F!B329,E!$B$1:$AK$300,17,FALSE)&lt;&gt;1000000000,VLOOKUP(F!B329,E!$B$1:$AK$300,18,FALSE)=1000000000),"toetsen alleen vw","niet toetsen"))),"")</f>
        <v>toetsen alleen sgw</v>
      </c>
      <c r="R329" s="4" t="str">
        <f>F!BJ329</f>
        <v/>
      </c>
      <c r="S329" s="4" t="str">
        <f>IF($P329="toetsen",toetsen(F!$B329,R329),IF($P329="toetsen alleen sgw",toetsen_alleen_SGW(F!$B329,R329),IF($P329="toetsen alleen vw",toetsen_alleen_vw(F!$B329,R329),"")))</f>
        <v/>
      </c>
      <c r="T329" s="4" t="str">
        <f>F!BM329</f>
        <v/>
      </c>
      <c r="U329" s="4" t="str">
        <f>IF($P329="toetsen",toetsen(F!$B329,T329),IF($P329="toetsen alleen sgw",toetsen_alleen_SGW(F!$B329,T329),IF($P329="toetsen alleen vw",toetsen_alleen_vw(F!$B329,T329),"")))</f>
        <v/>
      </c>
      <c r="V329" s="4" t="str">
        <f>F!BP329</f>
        <v/>
      </c>
      <c r="W329" s="4" t="str">
        <f>IF($P329="toetsen",toetsen(F!$B329,V329),IF($P329="toetsen alleen sgw",toetsen_alleen_SGW(F!$B329,V329),IF($P329="toetsen alleen vw",toetsen_alleen_vw(F!$B329,V329),"")))</f>
        <v/>
      </c>
      <c r="X329" s="4" t="str">
        <f>F!BS329</f>
        <v/>
      </c>
      <c r="Y329" s="4" t="str">
        <f>IF($P329="toetsen",toetsen(F!$B329,X329),IF($P329="toetsen alleen sgw",toetsen_alleen_SGW(F!$B329,X329),IF($P329="toetsen alleen vw",toetsen_alleen_vw(F!$B329,X329),"")))</f>
        <v/>
      </c>
      <c r="Z329" s="4" t="str">
        <f>F!BV329</f>
        <v/>
      </c>
      <c r="AA329" s="4" t="str">
        <f>IF($P329="toetsen",toetsen(F!$B329,Z329),IF($P329="toetsen alleen sgw",toetsen_alleen_SGW(F!$B329,Z329),IF($P329="toetsen alleen vw",toetsen_alleen_vw(F!$B329,Z329),"")))</f>
        <v/>
      </c>
      <c r="AB329" s="4" t="str">
        <f>F!BY329</f>
        <v/>
      </c>
      <c r="AC329" s="4" t="str">
        <f>IF($P329="toetsen",toetsen(F!$B329,AB329),IF($P329="toetsen alleen sgw",toetsen_alleen_SGW(F!$B329,AB329),IF($P329="toetsen alleen vw",toetsen_alleen_vw(F!$B329,AB329),"")))</f>
        <v/>
      </c>
      <c r="AE329" s="5" t="str">
        <f t="shared" si="120"/>
        <v>--</v>
      </c>
      <c r="AF329" s="5" t="str">
        <f t="shared" si="121"/>
        <v/>
      </c>
      <c r="AG329" s="5" t="str">
        <f t="shared" si="122"/>
        <v>--</v>
      </c>
      <c r="AH329" s="5" t="str">
        <f t="shared" si="123"/>
        <v/>
      </c>
      <c r="AI329" s="5" t="str">
        <f t="shared" si="124"/>
        <v>--</v>
      </c>
      <c r="AJ329" s="5" t="str">
        <f t="shared" si="125"/>
        <v/>
      </c>
      <c r="AK329" s="5" t="str">
        <f t="shared" si="126"/>
        <v>--</v>
      </c>
      <c r="AL329" s="5" t="str">
        <f t="shared" si="127"/>
        <v/>
      </c>
      <c r="AM329" s="5" t="str">
        <f t="shared" si="128"/>
        <v>--</v>
      </c>
      <c r="AN329" s="5" t="str">
        <f t="shared" si="129"/>
        <v/>
      </c>
      <c r="AO329" s="5" t="str">
        <f t="shared" si="130"/>
        <v>--</v>
      </c>
      <c r="AP329" s="5" t="str">
        <f t="shared" si="131"/>
        <v/>
      </c>
      <c r="AS329" s="5" t="str">
        <f t="shared" si="132"/>
        <v>--</v>
      </c>
      <c r="AT329" s="5" t="str">
        <f t="shared" si="133"/>
        <v/>
      </c>
      <c r="AU329" s="5" t="str">
        <f t="shared" si="134"/>
        <v/>
      </c>
      <c r="AV329" s="5" t="str">
        <f t="shared" si="135"/>
        <v>--</v>
      </c>
      <c r="AW329" s="5" t="str">
        <f t="shared" si="136"/>
        <v/>
      </c>
      <c r="AX329" s="5" t="str">
        <f t="shared" si="137"/>
        <v/>
      </c>
      <c r="AY329" s="5" t="str">
        <f t="shared" si="138"/>
        <v>--</v>
      </c>
      <c r="AZ329" s="5" t="str">
        <f t="shared" si="139"/>
        <v/>
      </c>
      <c r="BA329" s="5" t="str">
        <f t="shared" si="140"/>
        <v/>
      </c>
      <c r="BB329" s="5" t="str">
        <f t="shared" si="141"/>
        <v>--</v>
      </c>
      <c r="BC329" s="5" t="str">
        <f t="shared" si="142"/>
        <v/>
      </c>
      <c r="BD329" s="5" t="str">
        <f t="shared" si="143"/>
        <v/>
      </c>
      <c r="BE329" s="5" t="str">
        <f t="shared" si="144"/>
        <v>--</v>
      </c>
      <c r="BF329" s="5" t="str">
        <f t="shared" si="145"/>
        <v/>
      </c>
      <c r="BG329" s="5" t="str">
        <f t="shared" si="146"/>
        <v/>
      </c>
      <c r="BH329" s="5" t="str">
        <f t="shared" si="147"/>
        <v>--</v>
      </c>
      <c r="BI329" s="5" t="str">
        <f t="shared" si="148"/>
        <v/>
      </c>
      <c r="BJ329" s="5" t="str">
        <f t="shared" si="149"/>
        <v/>
      </c>
    </row>
    <row r="330" spans="1:62" x14ac:dyDescent="0.2">
      <c r="A330" s="4" t="str">
        <f>F!A330</f>
        <v>Thiocyanaten</v>
      </c>
      <c r="B330" s="5" t="str">
        <f>IF(ISNUMBER(F!E330)=FALSE,"--",IF(F!E330=0,"--",F!E330))</f>
        <v>--</v>
      </c>
      <c r="C330" s="5" t="str">
        <f>IF(B330="--","",F!F330)</f>
        <v/>
      </c>
      <c r="D330" s="5" t="str">
        <f>IF(ISNUMBER(F!G330)=FALSE,"--",IF(F!G330=0,"--",F!G330))</f>
        <v>--</v>
      </c>
      <c r="E330" s="5" t="str">
        <f>IF(D330="--","",F!H330)</f>
        <v/>
      </c>
      <c r="F330" s="5" t="str">
        <f>IF(ISNUMBER(F!I330)=FALSE,"--",IF(F!I330=0,"--",F!I330))</f>
        <v>--</v>
      </c>
      <c r="G330" s="5" t="str">
        <f>IF(F330="--","",F!J330)</f>
        <v/>
      </c>
      <c r="H330" s="5" t="str">
        <f>IF(ISNUMBER(F!K330)=FALSE,"--",IF(F!K330=0,"--",F!K330))</f>
        <v>--</v>
      </c>
      <c r="I330" s="5" t="str">
        <f>IF(H330="--","",F!L330)</f>
        <v/>
      </c>
      <c r="J330" s="5" t="str">
        <f>IF(ISNUMBER(F!M330)=FALSE,"--",IF(F!M330=0,"--",F!M330))</f>
        <v>--</v>
      </c>
      <c r="K330" s="5" t="str">
        <f>IF(J330="--","",F!N330)</f>
        <v/>
      </c>
      <c r="L330" s="5" t="str">
        <f>IF(ISNUMBER(F!O330)=FALSE,"--",IF(F!O330=0,"--",F!O330))</f>
        <v>--</v>
      </c>
      <c r="M330" s="5" t="str">
        <f>IF(L330="--","",F!P330)</f>
        <v/>
      </c>
      <c r="P330" s="4" t="str">
        <f>IFERROR(IF(AND(VLOOKUP(F!B330,E!$B$1:$AK$300,17,FALSE)&lt;&gt;1000000000,VLOOKUP(F!B330,E!$B$1:$AK$300,18,FALSE)&lt;&gt;1000000000),"toetsen",IF(AND(VLOOKUP(F!B330,E!$B$1:$AK$300,17,FALSE)=1000000000,VLOOKUP(F!B330,E!$B$1:$AK$300,18,FALSE)&lt;&gt;1000000000),"toetsen alleen sgw",IF(AND(VLOOKUP(F!B330,E!$B$1:$AK$300,17,FALSE)&lt;&gt;1000000000,VLOOKUP(F!B330,E!$B$1:$AK$300,18,FALSE)=1000000000),"toetsen alleen vw","niet toetsen"))),"")</f>
        <v>toetsen alleen sgw</v>
      </c>
      <c r="R330" s="4" t="str">
        <f>F!BJ330</f>
        <v/>
      </c>
      <c r="S330" s="4" t="str">
        <f>IF($P330="toetsen",toetsen(F!$B330,R330),IF($P330="toetsen alleen sgw",toetsen_alleen_SGW(F!$B330,R330),IF($P330="toetsen alleen vw",toetsen_alleen_vw(F!$B330,R330),"")))</f>
        <v/>
      </c>
      <c r="T330" s="4" t="str">
        <f>F!BM330</f>
        <v/>
      </c>
      <c r="U330" s="4" t="str">
        <f>IF($P330="toetsen",toetsen(F!$B330,T330),IF($P330="toetsen alleen sgw",toetsen_alleen_SGW(F!$B330,T330),IF($P330="toetsen alleen vw",toetsen_alleen_vw(F!$B330,T330),"")))</f>
        <v/>
      </c>
      <c r="V330" s="4" t="str">
        <f>F!BP330</f>
        <v/>
      </c>
      <c r="W330" s="4" t="str">
        <f>IF($P330="toetsen",toetsen(F!$B330,V330),IF($P330="toetsen alleen sgw",toetsen_alleen_SGW(F!$B330,V330),IF($P330="toetsen alleen vw",toetsen_alleen_vw(F!$B330,V330),"")))</f>
        <v/>
      </c>
      <c r="X330" s="4" t="str">
        <f>F!BS330</f>
        <v/>
      </c>
      <c r="Y330" s="4" t="str">
        <f>IF($P330="toetsen",toetsen(F!$B330,X330),IF($P330="toetsen alleen sgw",toetsen_alleen_SGW(F!$B330,X330),IF($P330="toetsen alleen vw",toetsen_alleen_vw(F!$B330,X330),"")))</f>
        <v/>
      </c>
      <c r="Z330" s="4" t="str">
        <f>F!BV330</f>
        <v/>
      </c>
      <c r="AA330" s="4" t="str">
        <f>IF($P330="toetsen",toetsen(F!$B330,Z330),IF($P330="toetsen alleen sgw",toetsen_alleen_SGW(F!$B330,Z330),IF($P330="toetsen alleen vw",toetsen_alleen_vw(F!$B330,Z330),"")))</f>
        <v/>
      </c>
      <c r="AB330" s="4" t="str">
        <f>F!BY330</f>
        <v/>
      </c>
      <c r="AC330" s="4" t="str">
        <f>IF($P330="toetsen",toetsen(F!$B330,AB330),IF($P330="toetsen alleen sgw",toetsen_alleen_SGW(F!$B330,AB330),IF($P330="toetsen alleen vw",toetsen_alleen_vw(F!$B330,AB330),"")))</f>
        <v/>
      </c>
      <c r="AE330" s="5" t="str">
        <f t="shared" ref="AE330:AE374" si="150">IF(B330="--",B330,(IF(B330&lt;1,FIXED(B330,2),IF(B330&lt;10,FIXED(B330,1),IF(B330&lt;100,FIXED(B330,0),IF(B330&lt;1000,MROUND(B330,10),MROUND(B330,100)))))))</f>
        <v>--</v>
      </c>
      <c r="AF330" s="5" t="str">
        <f t="shared" ref="AF330:AF374" si="151">C330</f>
        <v/>
      </c>
      <c r="AG330" s="5" t="str">
        <f t="shared" ref="AG330:AG374" si="152">IF(D330="--",D330,(IF(D330&lt;1,FIXED(D330,2),IF(D330&lt;10,FIXED(D330,1),IF(D330&lt;100,FIXED(D330,0),IF(D330&lt;1000,MROUND(D330,10),MROUND(D330,100)))))))</f>
        <v>--</v>
      </c>
      <c r="AH330" s="5" t="str">
        <f t="shared" ref="AH330:AH374" si="153">E330</f>
        <v/>
      </c>
      <c r="AI330" s="5" t="str">
        <f t="shared" ref="AI330:AI366" si="154">IF(F330="--",F330,(IF(F330&lt;1,FIXED(F330,2),IF(F330&lt;10,FIXED(F330,1),IF(F330&lt;100,FIXED(F330,0),IF(F330&lt;1000,MROUND(F330,10),MROUND(F330,100)))))))</f>
        <v>--</v>
      </c>
      <c r="AJ330" s="5" t="str">
        <f t="shared" ref="AJ330:AJ366" si="155">G330</f>
        <v/>
      </c>
      <c r="AK330" s="5" t="str">
        <f t="shared" ref="AK330:AK374" si="156">IF(H330="--",H330,(IF(H330&lt;1,FIXED(H330,2),IF(H330&lt;10,FIXED(H330,1),IF(H330&lt;100,FIXED(H330,0),IF(H330&lt;1000,MROUND(H330,10),MROUND(H330,100)))))))</f>
        <v>--</v>
      </c>
      <c r="AL330" s="5" t="str">
        <f t="shared" ref="AL330:AL374" si="157">I330</f>
        <v/>
      </c>
      <c r="AM330" s="5" t="str">
        <f t="shared" ref="AM330:AM374" si="158">IF(J330="--",J330,(IF(J330&lt;1,FIXED(J330,2),IF(J330&lt;10,FIXED(J330,1),IF(J330&lt;100,FIXED(J330,0),IF(J330&lt;1000,MROUND(J330,10),MROUND(J330,100)))))))</f>
        <v>--</v>
      </c>
      <c r="AN330" s="5" t="str">
        <f t="shared" ref="AN330:AN374" si="159">K330</f>
        <v/>
      </c>
      <c r="AO330" s="5" t="str">
        <f t="shared" ref="AO330:AO374" si="160">IF(L330="--",L330,(IF(L330&lt;1,FIXED(L330,2),IF(L330&lt;10,FIXED(L330,1),IF(L330&lt;100,FIXED(L330,0),IF(L330&lt;1000,MROUND(L330,10),MROUND(L330,100)))))))</f>
        <v>--</v>
      </c>
      <c r="AP330" s="5" t="str">
        <f t="shared" ref="AP330:AP374" si="161">M330</f>
        <v/>
      </c>
      <c r="AS330" s="5" t="str">
        <f t="shared" ref="AS330:AS374" si="162">HLOOKUP(SMALL($AE$5:$AP$5,1),$AE$5:$AP$500,ROW(AS330)-4,FALSE)</f>
        <v>--</v>
      </c>
      <c r="AT330" s="5" t="str">
        <f t="shared" ref="AT330:AT374" si="163">IF(HLOOKUP(SMALL($C$3:$M$3,1),$C$3:$M$500,ROW(AS330)-2,FALSE)="&lt;","&lt;","")</f>
        <v/>
      </c>
      <c r="AU330" s="5" t="str">
        <f t="shared" ref="AU330:AU374" si="164">IF(AS330="--","",IF(HLOOKUP(SMALL($R$5:$AC$5,2),$R$5:$AC$500,ROW(AS330)-4,FALSE)=0,"",HLOOKUP(SMALL($R$5:$AC$5,2),$R$5:$AC$500,ROW(AS330)-4,FALSE)))</f>
        <v/>
      </c>
      <c r="AV330" s="5" t="str">
        <f t="shared" ref="AV330:AV374" si="165">HLOOKUP(SMALL($AE$5:$AP$5,2),$AE$5:$AP$500,ROW(AV330)-4,FALSE)</f>
        <v>--</v>
      </c>
      <c r="AW330" s="5" t="str">
        <f t="shared" ref="AW330:AW374" si="166">IF(HLOOKUP(SMALL($C$3:$M$3,2),$C$3:$M$500,ROW(AV330)-2,FALSE)="&lt;","&lt;","")</f>
        <v/>
      </c>
      <c r="AX330" s="5" t="str">
        <f t="shared" ref="AX330:AX374" si="167">IF(AV330="--","",IF(HLOOKUP(SMALL($R$5:$AC$5,4),$R$5:$AC$500,ROW(AV330)-4,FALSE)=0,"",HLOOKUP(SMALL($R$5:$AC$5,4),$R$5:$AC$500,ROW(AV330)-4,FALSE)))</f>
        <v/>
      </c>
      <c r="AY330" s="5" t="str">
        <f t="shared" ref="AY330:AY374" si="168">HLOOKUP(SMALL($AE$5:$AP$5,3),$AE$5:$AP$500,ROW(AY330)-4,FALSE)</f>
        <v>--</v>
      </c>
      <c r="AZ330" s="5" t="str">
        <f t="shared" ref="AZ330:AZ374" si="169">IF(HLOOKUP(SMALL($C$3:$M$3,3),$C$3:$M$500,ROW(AY330)-2,FALSE)="&lt;","&lt;","")</f>
        <v/>
      </c>
      <c r="BA330" s="5" t="str">
        <f t="shared" ref="BA330:BA374" si="170">IF(AY330="--","",IF(HLOOKUP(SMALL($R$5:$AC$5,6),$R$5:$AC$500,ROW(AY330)-4,FALSE)=0,"",HLOOKUP(SMALL($R$5:$AC$5,6),$R$5:$AC$500,ROW(AY330)-4,FALSE)))</f>
        <v/>
      </c>
      <c r="BB330" s="5" t="str">
        <f t="shared" ref="BB330:BB374" si="171">HLOOKUP(SMALL($AE$5:$AP$5,4),$AE$5:$AP$500,ROW(BB330)-4,FALSE)</f>
        <v>--</v>
      </c>
      <c r="BC330" s="5" t="str">
        <f t="shared" ref="BC330:BC374" si="172">IF(HLOOKUP(SMALL($C$3:$M$3,4),$C$3:$M$500,ROW(BB330)-2,FALSE)="&lt;","&lt;","")</f>
        <v/>
      </c>
      <c r="BD330" s="5" t="str">
        <f t="shared" ref="BD330:BD374" si="173">IF(BB330="--","",IF(HLOOKUP(SMALL($R$5:$AC$5,8),$R$5:$AC$500,ROW(BB330)-4,FALSE)=0,"",HLOOKUP(SMALL($R$5:$AC$5,8),$R$5:$AC$500,ROW(BB330)-4,FALSE)))</f>
        <v/>
      </c>
      <c r="BE330" s="5" t="str">
        <f t="shared" ref="BE330:BE374" si="174">HLOOKUP(SMALL($AE$5:$AP$5,5),$AE$5:$AP$500,ROW(BE330)-4,FALSE)</f>
        <v>--</v>
      </c>
      <c r="BF330" s="5" t="str">
        <f t="shared" ref="BF330:BF374" si="175">IF(HLOOKUP(SMALL($C$3:$M$3,5),$C$3:$M$500,ROW(BE330)-2,FALSE)="&lt;","&lt;","")</f>
        <v/>
      </c>
      <c r="BG330" s="5" t="str">
        <f t="shared" ref="BG330:BG374" si="176">IF(BE330="--","",IF(HLOOKUP(SMALL($R$5:$AC$5,10),$R$5:$AC$500,ROW(BE330)-4,FALSE)=0,"",HLOOKUP(SMALL($R$5:$AC$5,10),$R$5:$AC$500,ROW(BE330)-4,FALSE)))</f>
        <v/>
      </c>
      <c r="BH330" s="5" t="str">
        <f t="shared" ref="BH330:BH374" si="177">HLOOKUP(SMALL($AE$5:$AP$5,6),$AE$5:$AP$500,ROW(BH330)-4,FALSE)</f>
        <v>--</v>
      </c>
      <c r="BI330" s="5" t="str">
        <f t="shared" ref="BI330:BI374" si="178">IF(HLOOKUP(SMALL($C$3:$M$3,6),$C$3:$M$500,ROW(BH330)-2,FALSE)="&lt;","&lt;","")</f>
        <v/>
      </c>
      <c r="BJ330" s="5" t="str">
        <f t="shared" ref="BJ330:BJ374" si="179">IF(BH330="--","",IF(HLOOKUP(SMALL($R$5:$AC$5,12),$R$5:$AC$500,ROW(BH330)-4,FALSE)=0,"",HLOOKUP(SMALL($R$5:$AC$5,12),$R$5:$AC$500,ROW(BH330)-4,FALSE)))</f>
        <v/>
      </c>
    </row>
    <row r="331" spans="1:62" x14ac:dyDescent="0.2">
      <c r="A331" s="4" t="str">
        <f>F!A331</f>
        <v>PFBA</v>
      </c>
      <c r="B331" s="5">
        <f>IF(ISNUMBER(F!E331)=FALSE,"--",IF(F!E331=0,"--",F!E331))</f>
        <v>15</v>
      </c>
      <c r="C331" s="5" t="str">
        <f>IF(B331="--","",F!F331)</f>
        <v>&lt;</v>
      </c>
      <c r="D331" s="5">
        <f>IF(ISNUMBER(F!G331)=FALSE,"--",IF(F!G331=0,"--",F!G331))</f>
        <v>3.6</v>
      </c>
      <c r="E331" s="5" t="str">
        <f>IF(D331="--","",F!H331)</f>
        <v/>
      </c>
      <c r="F331" s="5" t="str">
        <f>IF(ISNUMBER(F!I331)=FALSE,"--",IF(F!I331=0,"--",F!I331))</f>
        <v>--</v>
      </c>
      <c r="G331" s="5" t="str">
        <f>IF(F331="--","",F!J331)</f>
        <v/>
      </c>
      <c r="H331" s="5" t="str">
        <f>IF(ISNUMBER(F!K331)=FALSE,"--",IF(F!K331=0,"--",F!K331))</f>
        <v>--</v>
      </c>
      <c r="I331" s="5" t="str">
        <f>IF(H331="--","",F!L331)</f>
        <v/>
      </c>
      <c r="J331" s="5" t="str">
        <f>IF(ISNUMBER(F!M331)=FALSE,"--",IF(F!M331=0,"--",F!M331))</f>
        <v>--</v>
      </c>
      <c r="K331" s="5" t="str">
        <f>IF(J331="--","",F!N331)</f>
        <v/>
      </c>
      <c r="L331" s="5" t="str">
        <f>IF(ISNUMBER(F!O331)=FALSE,"--",IF(F!O331=0,"--",F!O331))</f>
        <v>--</v>
      </c>
      <c r="M331" s="5" t="str">
        <f>IF(L331="--","",F!P331)</f>
        <v/>
      </c>
      <c r="P331" s="4" t="str">
        <f>IFERROR(IF(AND(VLOOKUP(F!B331,E!$B$1:$AK$300,17,FALSE)&lt;&gt;1000000000,VLOOKUP(F!B331,E!$B$1:$AK$300,18,FALSE)&lt;&gt;1000000000),"toetsen",IF(AND(VLOOKUP(F!B331,E!$B$1:$AK$300,17,FALSE)=1000000000,VLOOKUP(F!B331,E!$B$1:$AK$300,18,FALSE)&lt;&gt;1000000000),"toetsen alleen sgw",IF(AND(VLOOKUP(F!B331,E!$B$1:$AK$300,17,FALSE)&lt;&gt;1000000000,VLOOKUP(F!B331,E!$B$1:$AK$300,18,FALSE)=1000000000),"toetsen alleen vw","niet toetsen"))),"")</f>
        <v>niet toetsen</v>
      </c>
      <c r="R331" s="4">
        <f>F!BJ331</f>
        <v>1.0499999999999999E-2</v>
      </c>
      <c r="S331" s="4" t="str">
        <f>IF($P331="toetsen",toetsen(F!$B331,R331),IF($P331="toetsen alleen sgw",toetsen_alleen_SGW(F!$B331,R331),IF($P331="toetsen alleen vw",toetsen_alleen_vw(F!$B331,R331),"")))</f>
        <v/>
      </c>
      <c r="T331" s="4">
        <f>F!BM331</f>
        <v>3.5999999999999999E-3</v>
      </c>
      <c r="U331" s="4" t="str">
        <f>IF($P331="toetsen",toetsen(F!$B331,T331),IF($P331="toetsen alleen sgw",toetsen_alleen_SGW(F!$B331,T331),IF($P331="toetsen alleen vw",toetsen_alleen_vw(F!$B331,T331),"")))</f>
        <v/>
      </c>
      <c r="V331" s="4">
        <f>F!BP331</f>
        <v>-1</v>
      </c>
      <c r="W331" s="4" t="str">
        <f>IF($P331="toetsen",toetsen(F!$B331,V331),IF($P331="toetsen alleen sgw",toetsen_alleen_SGW(F!$B331,V331),IF($P331="toetsen alleen vw",toetsen_alleen_vw(F!$B331,V331),"")))</f>
        <v/>
      </c>
      <c r="X331" s="4">
        <f>F!BS331</f>
        <v>-1</v>
      </c>
      <c r="Y331" s="4" t="str">
        <f>IF($P331="toetsen",toetsen(F!$B331,X331),IF($P331="toetsen alleen sgw",toetsen_alleen_SGW(F!$B331,X331),IF($P331="toetsen alleen vw",toetsen_alleen_vw(F!$B331,X331),"")))</f>
        <v/>
      </c>
      <c r="Z331" s="4">
        <f>F!BV331</f>
        <v>-1</v>
      </c>
      <c r="AA331" s="4" t="str">
        <f>IF($P331="toetsen",toetsen(F!$B331,Z331),IF($P331="toetsen alleen sgw",toetsen_alleen_SGW(F!$B331,Z331),IF($P331="toetsen alleen vw",toetsen_alleen_vw(F!$B331,Z331),"")))</f>
        <v/>
      </c>
      <c r="AB331" s="4">
        <f>F!BY331</f>
        <v>-1</v>
      </c>
      <c r="AC331" s="4" t="str">
        <f>IF($P331="toetsen",toetsen(F!$B331,AB331),IF($P331="toetsen alleen sgw",toetsen_alleen_SGW(F!$B331,AB331),IF($P331="toetsen alleen vw",toetsen_alleen_vw(F!$B331,AB331),"")))</f>
        <v/>
      </c>
      <c r="AE331" s="5" t="str">
        <f t="shared" si="150"/>
        <v>15</v>
      </c>
      <c r="AF331" s="5" t="str">
        <f t="shared" si="151"/>
        <v>&lt;</v>
      </c>
      <c r="AG331" s="5" t="str">
        <f t="shared" si="152"/>
        <v>3,6</v>
      </c>
      <c r="AH331" s="5" t="str">
        <f t="shared" si="153"/>
        <v/>
      </c>
      <c r="AI331" s="5" t="str">
        <f t="shared" si="154"/>
        <v>--</v>
      </c>
      <c r="AJ331" s="5" t="str">
        <f t="shared" si="155"/>
        <v/>
      </c>
      <c r="AK331" s="5" t="str">
        <f t="shared" si="156"/>
        <v>--</v>
      </c>
      <c r="AL331" s="5" t="str">
        <f t="shared" si="157"/>
        <v/>
      </c>
      <c r="AM331" s="5" t="str">
        <f t="shared" si="158"/>
        <v>--</v>
      </c>
      <c r="AN331" s="5" t="str">
        <f t="shared" si="159"/>
        <v/>
      </c>
      <c r="AO331" s="5" t="str">
        <f t="shared" si="160"/>
        <v>--</v>
      </c>
      <c r="AP331" s="5" t="str">
        <f t="shared" si="161"/>
        <v/>
      </c>
      <c r="AS331" s="5" t="str">
        <f t="shared" si="162"/>
        <v>15</v>
      </c>
      <c r="AT331" s="5" t="str">
        <f t="shared" si="163"/>
        <v>&lt;</v>
      </c>
      <c r="AU331" s="5" t="str">
        <f t="shared" si="164"/>
        <v/>
      </c>
      <c r="AV331" s="5" t="str">
        <f t="shared" si="165"/>
        <v>3,6</v>
      </c>
      <c r="AW331" s="5" t="str">
        <f t="shared" si="166"/>
        <v/>
      </c>
      <c r="AX331" s="5" t="str">
        <f t="shared" si="167"/>
        <v/>
      </c>
      <c r="AY331" s="5" t="str">
        <f t="shared" si="168"/>
        <v>--</v>
      </c>
      <c r="AZ331" s="5" t="str">
        <f t="shared" si="169"/>
        <v/>
      </c>
      <c r="BA331" s="5" t="str">
        <f t="shared" si="170"/>
        <v/>
      </c>
      <c r="BB331" s="5" t="str">
        <f t="shared" si="171"/>
        <v>--</v>
      </c>
      <c r="BC331" s="5" t="str">
        <f t="shared" si="172"/>
        <v/>
      </c>
      <c r="BD331" s="5" t="str">
        <f t="shared" si="173"/>
        <v/>
      </c>
      <c r="BE331" s="5" t="str">
        <f t="shared" si="174"/>
        <v>--</v>
      </c>
      <c r="BF331" s="5" t="str">
        <f t="shared" si="175"/>
        <v/>
      </c>
      <c r="BG331" s="5" t="str">
        <f t="shared" si="176"/>
        <v/>
      </c>
      <c r="BH331" s="5" t="str">
        <f t="shared" si="177"/>
        <v>--</v>
      </c>
      <c r="BI331" s="5" t="str">
        <f t="shared" si="178"/>
        <v/>
      </c>
      <c r="BJ331" s="5" t="str">
        <f t="shared" si="179"/>
        <v/>
      </c>
    </row>
    <row r="332" spans="1:62" x14ac:dyDescent="0.2">
      <c r="A332" s="4" t="str">
        <f>F!A332</f>
        <v>PFPeA</v>
      </c>
      <c r="B332" s="5">
        <f>IF(ISNUMBER(F!E332)=FALSE,"--",IF(F!E332=0,"--",F!E332))</f>
        <v>36</v>
      </c>
      <c r="C332" s="5" t="str">
        <f>IF(B332="--","",F!F332)</f>
        <v/>
      </c>
      <c r="D332" s="5">
        <f>IF(ISNUMBER(F!G332)=FALSE,"--",IF(F!G332=0,"--",F!G332))</f>
        <v>5</v>
      </c>
      <c r="E332" s="5" t="str">
        <f>IF(D332="--","",F!H332)</f>
        <v>&lt;</v>
      </c>
      <c r="F332" s="5" t="str">
        <f>IF(ISNUMBER(F!I332)=FALSE,"--",IF(F!I332=0,"--",F!I332))</f>
        <v>--</v>
      </c>
      <c r="G332" s="5" t="str">
        <f>IF(F332="--","",F!J332)</f>
        <v/>
      </c>
      <c r="H332" s="5" t="str">
        <f>IF(ISNUMBER(F!K332)=FALSE,"--",IF(F!K332=0,"--",F!K332))</f>
        <v>--</v>
      </c>
      <c r="I332" s="5" t="str">
        <f>IF(H332="--","",F!L332)</f>
        <v/>
      </c>
      <c r="J332" s="5" t="str">
        <f>IF(ISNUMBER(F!M332)=FALSE,"--",IF(F!M332=0,"--",F!M332))</f>
        <v>--</v>
      </c>
      <c r="K332" s="5" t="str">
        <f>IF(J332="--","",F!N332)</f>
        <v/>
      </c>
      <c r="L332" s="5" t="str">
        <f>IF(ISNUMBER(F!O332)=FALSE,"--",IF(F!O332=0,"--",F!O332))</f>
        <v>--</v>
      </c>
      <c r="M332" s="5" t="str">
        <f>IF(L332="--","",F!P332)</f>
        <v/>
      </c>
      <c r="P332" s="4" t="str">
        <f>IFERROR(IF(AND(VLOOKUP(F!B332,E!$B$1:$AK$300,17,FALSE)&lt;&gt;1000000000,VLOOKUP(F!B332,E!$B$1:$AK$300,18,FALSE)&lt;&gt;1000000000),"toetsen",IF(AND(VLOOKUP(F!B332,E!$B$1:$AK$300,17,FALSE)=1000000000,VLOOKUP(F!B332,E!$B$1:$AK$300,18,FALSE)&lt;&gt;1000000000),"toetsen alleen sgw",IF(AND(VLOOKUP(F!B332,E!$B$1:$AK$300,17,FALSE)&lt;&gt;1000000000,VLOOKUP(F!B332,E!$B$1:$AK$300,18,FALSE)=1000000000),"toetsen alleen vw","niet toetsen"))),"")</f>
        <v>niet toetsen</v>
      </c>
      <c r="R332" s="4">
        <f>F!BJ332</f>
        <v>3.5999999999999997E-2</v>
      </c>
      <c r="S332" s="4" t="str">
        <f>IF($P332="toetsen",toetsen(F!$B332,R332),IF($P332="toetsen alleen sgw",toetsen_alleen_SGW(F!$B332,R332),IF($P332="toetsen alleen vw",toetsen_alleen_vw(F!$B332,R332),"")))</f>
        <v/>
      </c>
      <c r="T332" s="4">
        <f>F!BM332</f>
        <v>-1</v>
      </c>
      <c r="U332" s="4" t="str">
        <f>IF($P332="toetsen",toetsen(F!$B332,T332),IF($P332="toetsen alleen sgw",toetsen_alleen_SGW(F!$B332,T332),IF($P332="toetsen alleen vw",toetsen_alleen_vw(F!$B332,T332),"")))</f>
        <v/>
      </c>
      <c r="V332" s="4">
        <f>F!BP332</f>
        <v>-1</v>
      </c>
      <c r="W332" s="4" t="str">
        <f>IF($P332="toetsen",toetsen(F!$B332,V332),IF($P332="toetsen alleen sgw",toetsen_alleen_SGW(F!$B332,V332),IF($P332="toetsen alleen vw",toetsen_alleen_vw(F!$B332,V332),"")))</f>
        <v/>
      </c>
      <c r="X332" s="4">
        <f>F!BS332</f>
        <v>-1</v>
      </c>
      <c r="Y332" s="4" t="str">
        <f>IF($P332="toetsen",toetsen(F!$B332,X332),IF($P332="toetsen alleen sgw",toetsen_alleen_SGW(F!$B332,X332),IF($P332="toetsen alleen vw",toetsen_alleen_vw(F!$B332,X332),"")))</f>
        <v/>
      </c>
      <c r="Z332" s="4">
        <f>F!BV332</f>
        <v>-1</v>
      </c>
      <c r="AA332" s="4" t="str">
        <f>IF($P332="toetsen",toetsen(F!$B332,Z332),IF($P332="toetsen alleen sgw",toetsen_alleen_SGW(F!$B332,Z332),IF($P332="toetsen alleen vw",toetsen_alleen_vw(F!$B332,Z332),"")))</f>
        <v/>
      </c>
      <c r="AB332" s="4">
        <f>F!BY332</f>
        <v>-1</v>
      </c>
      <c r="AC332" s="4" t="str">
        <f>IF($P332="toetsen",toetsen(F!$B332,AB332),IF($P332="toetsen alleen sgw",toetsen_alleen_SGW(F!$B332,AB332),IF($P332="toetsen alleen vw",toetsen_alleen_vw(F!$B332,AB332),"")))</f>
        <v/>
      </c>
      <c r="AE332" s="5" t="str">
        <f t="shared" si="150"/>
        <v>36</v>
      </c>
      <c r="AF332" s="5" t="str">
        <f t="shared" si="151"/>
        <v/>
      </c>
      <c r="AG332" s="5" t="str">
        <f t="shared" si="152"/>
        <v>5,0</v>
      </c>
      <c r="AH332" s="5" t="str">
        <f t="shared" si="153"/>
        <v>&lt;</v>
      </c>
      <c r="AI332" s="5" t="str">
        <f t="shared" si="154"/>
        <v>--</v>
      </c>
      <c r="AJ332" s="5" t="str">
        <f t="shared" si="155"/>
        <v/>
      </c>
      <c r="AK332" s="5" t="str">
        <f t="shared" si="156"/>
        <v>--</v>
      </c>
      <c r="AL332" s="5" t="str">
        <f t="shared" si="157"/>
        <v/>
      </c>
      <c r="AM332" s="5" t="str">
        <f t="shared" si="158"/>
        <v>--</v>
      </c>
      <c r="AN332" s="5" t="str">
        <f t="shared" si="159"/>
        <v/>
      </c>
      <c r="AO332" s="5" t="str">
        <f t="shared" si="160"/>
        <v>--</v>
      </c>
      <c r="AP332" s="5" t="str">
        <f t="shared" si="161"/>
        <v/>
      </c>
      <c r="AS332" s="5" t="str">
        <f t="shared" si="162"/>
        <v>36</v>
      </c>
      <c r="AT332" s="5" t="str">
        <f t="shared" si="163"/>
        <v/>
      </c>
      <c r="AU332" s="5" t="str">
        <f t="shared" si="164"/>
        <v/>
      </c>
      <c r="AV332" s="5" t="str">
        <f t="shared" si="165"/>
        <v>5,0</v>
      </c>
      <c r="AW332" s="5" t="str">
        <f t="shared" si="166"/>
        <v>&lt;</v>
      </c>
      <c r="AX332" s="5" t="str">
        <f t="shared" si="167"/>
        <v/>
      </c>
      <c r="AY332" s="5" t="str">
        <f t="shared" si="168"/>
        <v>--</v>
      </c>
      <c r="AZ332" s="5" t="str">
        <f t="shared" si="169"/>
        <v/>
      </c>
      <c r="BA332" s="5" t="str">
        <f t="shared" si="170"/>
        <v/>
      </c>
      <c r="BB332" s="5" t="str">
        <f t="shared" si="171"/>
        <v>--</v>
      </c>
      <c r="BC332" s="5" t="str">
        <f t="shared" si="172"/>
        <v/>
      </c>
      <c r="BD332" s="5" t="str">
        <f t="shared" si="173"/>
        <v/>
      </c>
      <c r="BE332" s="5" t="str">
        <f t="shared" si="174"/>
        <v>--</v>
      </c>
      <c r="BF332" s="5" t="str">
        <f t="shared" si="175"/>
        <v/>
      </c>
      <c r="BG332" s="5" t="str">
        <f t="shared" si="176"/>
        <v/>
      </c>
      <c r="BH332" s="5" t="str">
        <f t="shared" si="177"/>
        <v>--</v>
      </c>
      <c r="BI332" s="5" t="str">
        <f t="shared" si="178"/>
        <v/>
      </c>
      <c r="BJ332" s="5" t="str">
        <f t="shared" si="179"/>
        <v/>
      </c>
    </row>
    <row r="333" spans="1:62" x14ac:dyDescent="0.2">
      <c r="A333" s="4" t="str">
        <f>F!A333</f>
        <v>PFHxA</v>
      </c>
      <c r="B333" s="5">
        <f>IF(ISNUMBER(F!E333)=FALSE,"--",IF(F!E333=0,"--",F!E333))</f>
        <v>22</v>
      </c>
      <c r="C333" s="5" t="str">
        <f>IF(B333="--","",F!F333)</f>
        <v/>
      </c>
      <c r="D333" s="5">
        <f>IF(ISNUMBER(F!G333)=FALSE,"--",IF(F!G333=0,"--",F!G333))</f>
        <v>4.4000000000000004</v>
      </c>
      <c r="E333" s="5" t="str">
        <f>IF(D333="--","",F!H333)</f>
        <v/>
      </c>
      <c r="F333" s="5" t="str">
        <f>IF(ISNUMBER(F!I333)=FALSE,"--",IF(F!I333=0,"--",F!I333))</f>
        <v>--</v>
      </c>
      <c r="G333" s="5" t="str">
        <f>IF(F333="--","",F!J333)</f>
        <v/>
      </c>
      <c r="H333" s="5" t="str">
        <f>IF(ISNUMBER(F!K333)=FALSE,"--",IF(F!K333=0,"--",F!K333))</f>
        <v>--</v>
      </c>
      <c r="I333" s="5" t="str">
        <f>IF(H333="--","",F!L333)</f>
        <v/>
      </c>
      <c r="J333" s="5" t="str">
        <f>IF(ISNUMBER(F!M333)=FALSE,"--",IF(F!M333=0,"--",F!M333))</f>
        <v>--</v>
      </c>
      <c r="K333" s="5" t="str">
        <f>IF(J333="--","",F!N333)</f>
        <v/>
      </c>
      <c r="L333" s="5" t="str">
        <f>IF(ISNUMBER(F!O333)=FALSE,"--",IF(F!O333=0,"--",F!O333))</f>
        <v>--</v>
      </c>
      <c r="M333" s="5" t="str">
        <f>IF(L333="--","",F!P333)</f>
        <v/>
      </c>
      <c r="P333" s="4" t="str">
        <f>IFERROR(IF(AND(VLOOKUP(F!B333,E!$B$1:$AK$300,17,FALSE)&lt;&gt;1000000000,VLOOKUP(F!B333,E!$B$1:$AK$300,18,FALSE)&lt;&gt;1000000000),"toetsen",IF(AND(VLOOKUP(F!B333,E!$B$1:$AK$300,17,FALSE)=1000000000,VLOOKUP(F!B333,E!$B$1:$AK$300,18,FALSE)&lt;&gt;1000000000),"toetsen alleen sgw",IF(AND(VLOOKUP(F!B333,E!$B$1:$AK$300,17,FALSE)&lt;&gt;1000000000,VLOOKUP(F!B333,E!$B$1:$AK$300,18,FALSE)=1000000000),"toetsen alleen vw","niet toetsen"))),"")</f>
        <v>niet toetsen</v>
      </c>
      <c r="R333" s="4">
        <f>F!BJ333</f>
        <v>2.1999999999999999E-2</v>
      </c>
      <c r="S333" s="4" t="str">
        <f>IF($P333="toetsen",toetsen(F!$B333,R333),IF($P333="toetsen alleen sgw",toetsen_alleen_SGW(F!$B333,R333),IF($P333="toetsen alleen vw",toetsen_alleen_vw(F!$B333,R333),"")))</f>
        <v/>
      </c>
      <c r="T333" s="4">
        <f>F!BM333</f>
        <v>4.4000000000000003E-3</v>
      </c>
      <c r="U333" s="4" t="str">
        <f>IF($P333="toetsen",toetsen(F!$B333,T333),IF($P333="toetsen alleen sgw",toetsen_alleen_SGW(F!$B333,T333),IF($P333="toetsen alleen vw",toetsen_alleen_vw(F!$B333,T333),"")))</f>
        <v/>
      </c>
      <c r="V333" s="4">
        <f>F!BP333</f>
        <v>-1</v>
      </c>
      <c r="W333" s="4" t="str">
        <f>IF($P333="toetsen",toetsen(F!$B333,V333),IF($P333="toetsen alleen sgw",toetsen_alleen_SGW(F!$B333,V333),IF($P333="toetsen alleen vw",toetsen_alleen_vw(F!$B333,V333),"")))</f>
        <v/>
      </c>
      <c r="X333" s="4">
        <f>F!BS333</f>
        <v>-1</v>
      </c>
      <c r="Y333" s="4" t="str">
        <f>IF($P333="toetsen",toetsen(F!$B333,X333),IF($P333="toetsen alleen sgw",toetsen_alleen_SGW(F!$B333,X333),IF($P333="toetsen alleen vw",toetsen_alleen_vw(F!$B333,X333),"")))</f>
        <v/>
      </c>
      <c r="Z333" s="4">
        <f>F!BV333</f>
        <v>-1</v>
      </c>
      <c r="AA333" s="4" t="str">
        <f>IF($P333="toetsen",toetsen(F!$B333,Z333),IF($P333="toetsen alleen sgw",toetsen_alleen_SGW(F!$B333,Z333),IF($P333="toetsen alleen vw",toetsen_alleen_vw(F!$B333,Z333),"")))</f>
        <v/>
      </c>
      <c r="AB333" s="4">
        <f>F!BY333</f>
        <v>-1</v>
      </c>
      <c r="AC333" s="4" t="str">
        <f>IF($P333="toetsen",toetsen(F!$B333,AB333),IF($P333="toetsen alleen sgw",toetsen_alleen_SGW(F!$B333,AB333),IF($P333="toetsen alleen vw",toetsen_alleen_vw(F!$B333,AB333),"")))</f>
        <v/>
      </c>
      <c r="AE333" s="5" t="str">
        <f t="shared" si="150"/>
        <v>22</v>
      </c>
      <c r="AF333" s="5" t="str">
        <f t="shared" si="151"/>
        <v/>
      </c>
      <c r="AG333" s="5" t="str">
        <f t="shared" si="152"/>
        <v>4,4</v>
      </c>
      <c r="AH333" s="5" t="str">
        <f t="shared" si="153"/>
        <v/>
      </c>
      <c r="AI333" s="5" t="str">
        <f t="shared" si="154"/>
        <v>--</v>
      </c>
      <c r="AJ333" s="5" t="str">
        <f t="shared" si="155"/>
        <v/>
      </c>
      <c r="AK333" s="5" t="str">
        <f t="shared" si="156"/>
        <v>--</v>
      </c>
      <c r="AL333" s="5" t="str">
        <f t="shared" si="157"/>
        <v/>
      </c>
      <c r="AM333" s="5" t="str">
        <f t="shared" si="158"/>
        <v>--</v>
      </c>
      <c r="AN333" s="5" t="str">
        <f t="shared" si="159"/>
        <v/>
      </c>
      <c r="AO333" s="5" t="str">
        <f t="shared" si="160"/>
        <v>--</v>
      </c>
      <c r="AP333" s="5" t="str">
        <f t="shared" si="161"/>
        <v/>
      </c>
      <c r="AS333" s="5" t="str">
        <f t="shared" si="162"/>
        <v>22</v>
      </c>
      <c r="AT333" s="5" t="str">
        <f t="shared" si="163"/>
        <v/>
      </c>
      <c r="AU333" s="5" t="str">
        <f t="shared" si="164"/>
        <v/>
      </c>
      <c r="AV333" s="5" t="str">
        <f t="shared" si="165"/>
        <v>4,4</v>
      </c>
      <c r="AW333" s="5" t="str">
        <f t="shared" si="166"/>
        <v/>
      </c>
      <c r="AX333" s="5" t="str">
        <f t="shared" si="167"/>
        <v/>
      </c>
      <c r="AY333" s="5" t="str">
        <f t="shared" si="168"/>
        <v>--</v>
      </c>
      <c r="AZ333" s="5" t="str">
        <f t="shared" si="169"/>
        <v/>
      </c>
      <c r="BA333" s="5" t="str">
        <f t="shared" si="170"/>
        <v/>
      </c>
      <c r="BB333" s="5" t="str">
        <f t="shared" si="171"/>
        <v>--</v>
      </c>
      <c r="BC333" s="5" t="str">
        <f t="shared" si="172"/>
        <v/>
      </c>
      <c r="BD333" s="5" t="str">
        <f t="shared" si="173"/>
        <v/>
      </c>
      <c r="BE333" s="5" t="str">
        <f t="shared" si="174"/>
        <v>--</v>
      </c>
      <c r="BF333" s="5" t="str">
        <f t="shared" si="175"/>
        <v/>
      </c>
      <c r="BG333" s="5" t="str">
        <f t="shared" si="176"/>
        <v/>
      </c>
      <c r="BH333" s="5" t="str">
        <f t="shared" si="177"/>
        <v>--</v>
      </c>
      <c r="BI333" s="5" t="str">
        <f t="shared" si="178"/>
        <v/>
      </c>
      <c r="BJ333" s="5" t="str">
        <f t="shared" si="179"/>
        <v/>
      </c>
    </row>
    <row r="334" spans="1:62" x14ac:dyDescent="0.2">
      <c r="A334" s="4" t="str">
        <f>F!A334</f>
        <v>PFHpA</v>
      </c>
      <c r="B334" s="5">
        <f>IF(ISNUMBER(F!E334)=FALSE,"--",IF(F!E334=0,"--",F!E334))</f>
        <v>6.2</v>
      </c>
      <c r="C334" s="5" t="str">
        <f>IF(B334="--","",F!F334)</f>
        <v/>
      </c>
      <c r="D334" s="5">
        <f>IF(ISNUMBER(F!G334)=FALSE,"--",IF(F!G334=0,"--",F!G334))</f>
        <v>2.9</v>
      </c>
      <c r="E334" s="5" t="str">
        <f>IF(D334="--","",F!H334)</f>
        <v/>
      </c>
      <c r="F334" s="5" t="str">
        <f>IF(ISNUMBER(F!I334)=FALSE,"--",IF(F!I334=0,"--",F!I334))</f>
        <v>--</v>
      </c>
      <c r="G334" s="5" t="str">
        <f>IF(F334="--","",F!J334)</f>
        <v/>
      </c>
      <c r="H334" s="5" t="str">
        <f>IF(ISNUMBER(F!K334)=FALSE,"--",IF(F!K334=0,"--",F!K334))</f>
        <v>--</v>
      </c>
      <c r="I334" s="5" t="str">
        <f>IF(H334="--","",F!L334)</f>
        <v/>
      </c>
      <c r="J334" s="5" t="str">
        <f>IF(ISNUMBER(F!M334)=FALSE,"--",IF(F!M334=0,"--",F!M334))</f>
        <v>--</v>
      </c>
      <c r="K334" s="5" t="str">
        <f>IF(J334="--","",F!N334)</f>
        <v/>
      </c>
      <c r="L334" s="5" t="str">
        <f>IF(ISNUMBER(F!O334)=FALSE,"--",IF(F!O334=0,"--",F!O334))</f>
        <v>--</v>
      </c>
      <c r="M334" s="5" t="str">
        <f>IF(L334="--","",F!P334)</f>
        <v/>
      </c>
      <c r="P334" s="4" t="str">
        <f>IFERROR(IF(AND(VLOOKUP(F!B334,E!$B$1:$AK$300,17,FALSE)&lt;&gt;1000000000,VLOOKUP(F!B334,E!$B$1:$AK$300,18,FALSE)&lt;&gt;1000000000),"toetsen",IF(AND(VLOOKUP(F!B334,E!$B$1:$AK$300,17,FALSE)=1000000000,VLOOKUP(F!B334,E!$B$1:$AK$300,18,FALSE)&lt;&gt;1000000000),"toetsen alleen sgw",IF(AND(VLOOKUP(F!B334,E!$B$1:$AK$300,17,FALSE)&lt;&gt;1000000000,VLOOKUP(F!B334,E!$B$1:$AK$300,18,FALSE)=1000000000),"toetsen alleen vw","niet toetsen"))),"")</f>
        <v>niet toetsen</v>
      </c>
      <c r="R334" s="4">
        <f>F!BJ334</f>
        <v>6.1999999999999998E-3</v>
      </c>
      <c r="S334" s="4" t="str">
        <f>IF($P334="toetsen",toetsen(F!$B334,R334),IF($P334="toetsen alleen sgw",toetsen_alleen_SGW(F!$B334,R334),IF($P334="toetsen alleen vw",toetsen_alleen_vw(F!$B334,R334),"")))</f>
        <v/>
      </c>
      <c r="T334" s="4">
        <f>F!BM334</f>
        <v>2.8999999999999998E-3</v>
      </c>
      <c r="U334" s="4" t="str">
        <f>IF($P334="toetsen",toetsen(F!$B334,T334),IF($P334="toetsen alleen sgw",toetsen_alleen_SGW(F!$B334,T334),IF($P334="toetsen alleen vw",toetsen_alleen_vw(F!$B334,T334),"")))</f>
        <v/>
      </c>
      <c r="V334" s="4">
        <f>F!BP334</f>
        <v>-1</v>
      </c>
      <c r="W334" s="4" t="str">
        <f>IF($P334="toetsen",toetsen(F!$B334,V334),IF($P334="toetsen alleen sgw",toetsen_alleen_SGW(F!$B334,V334),IF($P334="toetsen alleen vw",toetsen_alleen_vw(F!$B334,V334),"")))</f>
        <v/>
      </c>
      <c r="X334" s="4">
        <f>F!BS334</f>
        <v>-1</v>
      </c>
      <c r="Y334" s="4" t="str">
        <f>IF($P334="toetsen",toetsen(F!$B334,X334),IF($P334="toetsen alleen sgw",toetsen_alleen_SGW(F!$B334,X334),IF($P334="toetsen alleen vw",toetsen_alleen_vw(F!$B334,X334),"")))</f>
        <v/>
      </c>
      <c r="Z334" s="4">
        <f>F!BV334</f>
        <v>-1</v>
      </c>
      <c r="AA334" s="4" t="str">
        <f>IF($P334="toetsen",toetsen(F!$B334,Z334),IF($P334="toetsen alleen sgw",toetsen_alleen_SGW(F!$B334,Z334),IF($P334="toetsen alleen vw",toetsen_alleen_vw(F!$B334,Z334),"")))</f>
        <v/>
      </c>
      <c r="AB334" s="4">
        <f>F!BY334</f>
        <v>-1</v>
      </c>
      <c r="AC334" s="4" t="str">
        <f>IF($P334="toetsen",toetsen(F!$B334,AB334),IF($P334="toetsen alleen sgw",toetsen_alleen_SGW(F!$B334,AB334),IF($P334="toetsen alleen vw",toetsen_alleen_vw(F!$B334,AB334),"")))</f>
        <v/>
      </c>
      <c r="AE334" s="5" t="str">
        <f t="shared" si="150"/>
        <v>6,2</v>
      </c>
      <c r="AF334" s="5" t="str">
        <f t="shared" si="151"/>
        <v/>
      </c>
      <c r="AG334" s="5" t="str">
        <f t="shared" si="152"/>
        <v>2,9</v>
      </c>
      <c r="AH334" s="5" t="str">
        <f t="shared" si="153"/>
        <v/>
      </c>
      <c r="AI334" s="5" t="str">
        <f t="shared" si="154"/>
        <v>--</v>
      </c>
      <c r="AJ334" s="5" t="str">
        <f t="shared" si="155"/>
        <v/>
      </c>
      <c r="AK334" s="5" t="str">
        <f t="shared" si="156"/>
        <v>--</v>
      </c>
      <c r="AL334" s="5" t="str">
        <f t="shared" si="157"/>
        <v/>
      </c>
      <c r="AM334" s="5" t="str">
        <f t="shared" si="158"/>
        <v>--</v>
      </c>
      <c r="AN334" s="5" t="str">
        <f t="shared" si="159"/>
        <v/>
      </c>
      <c r="AO334" s="5" t="str">
        <f t="shared" si="160"/>
        <v>--</v>
      </c>
      <c r="AP334" s="5" t="str">
        <f t="shared" si="161"/>
        <v/>
      </c>
      <c r="AS334" s="5" t="str">
        <f t="shared" si="162"/>
        <v>6,2</v>
      </c>
      <c r="AT334" s="5" t="str">
        <f t="shared" si="163"/>
        <v/>
      </c>
      <c r="AU334" s="5" t="str">
        <f t="shared" si="164"/>
        <v/>
      </c>
      <c r="AV334" s="5" t="str">
        <f t="shared" si="165"/>
        <v>2,9</v>
      </c>
      <c r="AW334" s="5" t="str">
        <f t="shared" si="166"/>
        <v/>
      </c>
      <c r="AX334" s="5" t="str">
        <f t="shared" si="167"/>
        <v/>
      </c>
      <c r="AY334" s="5" t="str">
        <f t="shared" si="168"/>
        <v>--</v>
      </c>
      <c r="AZ334" s="5" t="str">
        <f t="shared" si="169"/>
        <v/>
      </c>
      <c r="BA334" s="5" t="str">
        <f t="shared" si="170"/>
        <v/>
      </c>
      <c r="BB334" s="5" t="str">
        <f t="shared" si="171"/>
        <v>--</v>
      </c>
      <c r="BC334" s="5" t="str">
        <f t="shared" si="172"/>
        <v/>
      </c>
      <c r="BD334" s="5" t="str">
        <f t="shared" si="173"/>
        <v/>
      </c>
      <c r="BE334" s="5" t="str">
        <f t="shared" si="174"/>
        <v>--</v>
      </c>
      <c r="BF334" s="5" t="str">
        <f t="shared" si="175"/>
        <v/>
      </c>
      <c r="BG334" s="5" t="str">
        <f t="shared" si="176"/>
        <v/>
      </c>
      <c r="BH334" s="5" t="str">
        <f t="shared" si="177"/>
        <v>--</v>
      </c>
      <c r="BI334" s="5" t="str">
        <f t="shared" si="178"/>
        <v/>
      </c>
      <c r="BJ334" s="5" t="str">
        <f t="shared" si="179"/>
        <v/>
      </c>
    </row>
    <row r="335" spans="1:62" x14ac:dyDescent="0.2">
      <c r="A335" s="4" t="str">
        <f>F!A335</f>
        <v>PFOA lineair</v>
      </c>
      <c r="B335" s="5">
        <f>IF(ISNUMBER(F!E335)=FALSE,"--",IF(F!E335=0,"--",F!E335))</f>
        <v>5</v>
      </c>
      <c r="C335" s="5" t="str">
        <f>IF(B335="--","",F!F335)</f>
        <v/>
      </c>
      <c r="D335" s="5">
        <f>IF(ISNUMBER(F!G335)=FALSE,"--",IF(F!G335=0,"--",F!G335))</f>
        <v>13</v>
      </c>
      <c r="E335" s="5" t="str">
        <f>IF(D335="--","",F!H335)</f>
        <v/>
      </c>
      <c r="F335" s="5" t="str">
        <f>IF(ISNUMBER(F!I335)=FALSE,"--",IF(F!I335=0,"--",F!I335))</f>
        <v>--</v>
      </c>
      <c r="G335" s="5" t="str">
        <f>IF(F335="--","",F!J335)</f>
        <v/>
      </c>
      <c r="H335" s="5" t="str">
        <f>IF(ISNUMBER(F!K335)=FALSE,"--",IF(F!K335=0,"--",F!K335))</f>
        <v>--</v>
      </c>
      <c r="I335" s="5" t="str">
        <f>IF(H335="--","",F!L335)</f>
        <v/>
      </c>
      <c r="J335" s="5" t="str">
        <f>IF(ISNUMBER(F!M335)=FALSE,"--",IF(F!M335=0,"--",F!M335))</f>
        <v>--</v>
      </c>
      <c r="K335" s="5" t="str">
        <f>IF(J335="--","",F!N335)</f>
        <v/>
      </c>
      <c r="L335" s="5" t="str">
        <f>IF(ISNUMBER(F!O335)=FALSE,"--",IF(F!O335=0,"--",F!O335))</f>
        <v>--</v>
      </c>
      <c r="M335" s="5" t="str">
        <f>IF(L335="--","",F!P335)</f>
        <v/>
      </c>
      <c r="P335" s="4" t="str">
        <f>IFERROR(IF(AND(VLOOKUP(F!B335,E!$B$1:$AK$300,17,FALSE)&lt;&gt;1000000000,VLOOKUP(F!B335,E!$B$1:$AK$300,18,FALSE)&lt;&gt;1000000000),"toetsen",IF(AND(VLOOKUP(F!B335,E!$B$1:$AK$300,17,FALSE)=1000000000,VLOOKUP(F!B335,E!$B$1:$AK$300,18,FALSE)&lt;&gt;1000000000),"toetsen alleen sgw",IF(AND(VLOOKUP(F!B335,E!$B$1:$AK$300,17,FALSE)&lt;&gt;1000000000,VLOOKUP(F!B335,E!$B$1:$AK$300,18,FALSE)=1000000000),"toetsen alleen vw","niet toetsen"))),"")</f>
        <v>niet toetsen</v>
      </c>
      <c r="R335" s="4">
        <f>F!BJ335</f>
        <v>5.0000000000000001E-3</v>
      </c>
      <c r="S335" s="4" t="str">
        <f>IF($P335="toetsen",toetsen(F!$B335,R335),IF($P335="toetsen alleen sgw",toetsen_alleen_SGW(F!$B335,R335),IF($P335="toetsen alleen vw",toetsen_alleen_vw(F!$B335,R335),"")))</f>
        <v/>
      </c>
      <c r="T335" s="4">
        <f>F!BM335</f>
        <v>1.2999999999999999E-2</v>
      </c>
      <c r="U335" s="4" t="str">
        <f>IF($P335="toetsen",toetsen(F!$B335,T335),IF($P335="toetsen alleen sgw",toetsen_alleen_SGW(F!$B335,T335),IF($P335="toetsen alleen vw",toetsen_alleen_vw(F!$B335,T335),"")))</f>
        <v/>
      </c>
      <c r="V335" s="4">
        <f>F!BP335</f>
        <v>-1</v>
      </c>
      <c r="W335" s="4" t="str">
        <f>IF($P335="toetsen",toetsen(F!$B335,V335),IF($P335="toetsen alleen sgw",toetsen_alleen_SGW(F!$B335,V335),IF($P335="toetsen alleen vw",toetsen_alleen_vw(F!$B335,V335),"")))</f>
        <v/>
      </c>
      <c r="X335" s="4">
        <f>F!BS335</f>
        <v>-1</v>
      </c>
      <c r="Y335" s="4" t="str">
        <f>IF($P335="toetsen",toetsen(F!$B335,X335),IF($P335="toetsen alleen sgw",toetsen_alleen_SGW(F!$B335,X335),IF($P335="toetsen alleen vw",toetsen_alleen_vw(F!$B335,X335),"")))</f>
        <v/>
      </c>
      <c r="Z335" s="4">
        <f>F!BV335</f>
        <v>-1</v>
      </c>
      <c r="AA335" s="4" t="str">
        <f>IF($P335="toetsen",toetsen(F!$B335,Z335),IF($P335="toetsen alleen sgw",toetsen_alleen_SGW(F!$B335,Z335),IF($P335="toetsen alleen vw",toetsen_alleen_vw(F!$B335,Z335),"")))</f>
        <v/>
      </c>
      <c r="AB335" s="4">
        <f>F!BY335</f>
        <v>-1</v>
      </c>
      <c r="AC335" s="4" t="str">
        <f>IF($P335="toetsen",toetsen(F!$B335,AB335),IF($P335="toetsen alleen sgw",toetsen_alleen_SGW(F!$B335,AB335),IF($P335="toetsen alleen vw",toetsen_alleen_vw(F!$B335,AB335),"")))</f>
        <v/>
      </c>
      <c r="AE335" s="5" t="str">
        <f t="shared" si="150"/>
        <v>5,0</v>
      </c>
      <c r="AF335" s="5" t="str">
        <f t="shared" si="151"/>
        <v/>
      </c>
      <c r="AG335" s="5" t="str">
        <f t="shared" si="152"/>
        <v>13</v>
      </c>
      <c r="AH335" s="5" t="str">
        <f t="shared" si="153"/>
        <v/>
      </c>
      <c r="AI335" s="5" t="str">
        <f t="shared" si="154"/>
        <v>--</v>
      </c>
      <c r="AJ335" s="5" t="str">
        <f t="shared" si="155"/>
        <v/>
      </c>
      <c r="AK335" s="5" t="str">
        <f t="shared" si="156"/>
        <v>--</v>
      </c>
      <c r="AL335" s="5" t="str">
        <f t="shared" si="157"/>
        <v/>
      </c>
      <c r="AM335" s="5" t="str">
        <f t="shared" si="158"/>
        <v>--</v>
      </c>
      <c r="AN335" s="5" t="str">
        <f t="shared" si="159"/>
        <v/>
      </c>
      <c r="AO335" s="5" t="str">
        <f t="shared" si="160"/>
        <v>--</v>
      </c>
      <c r="AP335" s="5" t="str">
        <f t="shared" si="161"/>
        <v/>
      </c>
      <c r="AS335" s="5" t="str">
        <f t="shared" si="162"/>
        <v>5,0</v>
      </c>
      <c r="AT335" s="5" t="str">
        <f t="shared" si="163"/>
        <v/>
      </c>
      <c r="AU335" s="5" t="str">
        <f t="shared" si="164"/>
        <v/>
      </c>
      <c r="AV335" s="5" t="str">
        <f t="shared" si="165"/>
        <v>13</v>
      </c>
      <c r="AW335" s="5" t="str">
        <f t="shared" si="166"/>
        <v/>
      </c>
      <c r="AX335" s="5" t="str">
        <f t="shared" si="167"/>
        <v/>
      </c>
      <c r="AY335" s="5" t="str">
        <f t="shared" si="168"/>
        <v>--</v>
      </c>
      <c r="AZ335" s="5" t="str">
        <f t="shared" si="169"/>
        <v/>
      </c>
      <c r="BA335" s="5" t="str">
        <f t="shared" si="170"/>
        <v/>
      </c>
      <c r="BB335" s="5" t="str">
        <f t="shared" si="171"/>
        <v>--</v>
      </c>
      <c r="BC335" s="5" t="str">
        <f t="shared" si="172"/>
        <v/>
      </c>
      <c r="BD335" s="5" t="str">
        <f t="shared" si="173"/>
        <v/>
      </c>
      <c r="BE335" s="5" t="str">
        <f t="shared" si="174"/>
        <v>--</v>
      </c>
      <c r="BF335" s="5" t="str">
        <f t="shared" si="175"/>
        <v/>
      </c>
      <c r="BG335" s="5" t="str">
        <f t="shared" si="176"/>
        <v/>
      </c>
      <c r="BH335" s="5" t="str">
        <f t="shared" si="177"/>
        <v>--</v>
      </c>
      <c r="BI335" s="5" t="str">
        <f t="shared" si="178"/>
        <v/>
      </c>
      <c r="BJ335" s="5" t="str">
        <f t="shared" si="179"/>
        <v/>
      </c>
    </row>
    <row r="336" spans="1:62" x14ac:dyDescent="0.2">
      <c r="A336" s="4" t="str">
        <f>F!A336</f>
        <v>PFOA vertakt</v>
      </c>
      <c r="B336" s="5">
        <f>IF(ISNUMBER(F!E336)=FALSE,"--",IF(F!E336=0,"--",F!E336))</f>
        <v>1.5</v>
      </c>
      <c r="C336" s="5" t="str">
        <f>IF(B336="--","",F!F336)</f>
        <v/>
      </c>
      <c r="D336" s="5">
        <f>IF(ISNUMBER(F!G336)=FALSE,"--",IF(F!G336=0,"--",F!G336))</f>
        <v>1.2</v>
      </c>
      <c r="E336" s="5" t="str">
        <f>IF(D336="--","",F!H336)</f>
        <v/>
      </c>
      <c r="F336" s="5" t="str">
        <f>IF(ISNUMBER(F!I336)=FALSE,"--",IF(F!I336=0,"--",F!I336))</f>
        <v>--</v>
      </c>
      <c r="G336" s="5" t="str">
        <f>IF(F336="--","",F!J336)</f>
        <v/>
      </c>
      <c r="H336" s="5" t="str">
        <f>IF(ISNUMBER(F!K336)=FALSE,"--",IF(F!K336=0,"--",F!K336))</f>
        <v>--</v>
      </c>
      <c r="I336" s="5" t="str">
        <f>IF(H336="--","",F!L336)</f>
        <v/>
      </c>
      <c r="J336" s="5" t="str">
        <f>IF(ISNUMBER(F!M336)=FALSE,"--",IF(F!M336=0,"--",F!M336))</f>
        <v>--</v>
      </c>
      <c r="K336" s="5" t="str">
        <f>IF(J336="--","",F!N336)</f>
        <v/>
      </c>
      <c r="L336" s="5" t="str">
        <f>IF(ISNUMBER(F!O336)=FALSE,"--",IF(F!O336=0,"--",F!O336))</f>
        <v>--</v>
      </c>
      <c r="M336" s="5" t="str">
        <f>IF(L336="--","",F!P336)</f>
        <v/>
      </c>
      <c r="P336" s="4" t="str">
        <f>IFERROR(IF(AND(VLOOKUP(F!B336,E!$B$1:$AK$300,17,FALSE)&lt;&gt;1000000000,VLOOKUP(F!B336,E!$B$1:$AK$300,18,FALSE)&lt;&gt;1000000000),"toetsen",IF(AND(VLOOKUP(F!B336,E!$B$1:$AK$300,17,FALSE)=1000000000,VLOOKUP(F!B336,E!$B$1:$AK$300,18,FALSE)&lt;&gt;1000000000),"toetsen alleen sgw",IF(AND(VLOOKUP(F!B336,E!$B$1:$AK$300,17,FALSE)&lt;&gt;1000000000,VLOOKUP(F!B336,E!$B$1:$AK$300,18,FALSE)=1000000000),"toetsen alleen vw","niet toetsen"))),"")</f>
        <v>niet toetsen</v>
      </c>
      <c r="R336" s="4">
        <f>F!BJ336</f>
        <v>1.5E-3</v>
      </c>
      <c r="S336" s="4" t="str">
        <f>IF($P336="toetsen",toetsen(F!$B336,R336),IF($P336="toetsen alleen sgw",toetsen_alleen_SGW(F!$B336,R336),IF($P336="toetsen alleen vw",toetsen_alleen_vw(F!$B336,R336),"")))</f>
        <v/>
      </c>
      <c r="T336" s="4">
        <f>F!BM336</f>
        <v>1.1999999999999999E-3</v>
      </c>
      <c r="U336" s="4" t="str">
        <f>IF($P336="toetsen",toetsen(F!$B336,T336),IF($P336="toetsen alleen sgw",toetsen_alleen_SGW(F!$B336,T336),IF($P336="toetsen alleen vw",toetsen_alleen_vw(F!$B336,T336),"")))</f>
        <v/>
      </c>
      <c r="V336" s="4">
        <f>F!BP336</f>
        <v>-1</v>
      </c>
      <c r="W336" s="4" t="str">
        <f>IF($P336="toetsen",toetsen(F!$B336,V336),IF($P336="toetsen alleen sgw",toetsen_alleen_SGW(F!$B336,V336),IF($P336="toetsen alleen vw",toetsen_alleen_vw(F!$B336,V336),"")))</f>
        <v/>
      </c>
      <c r="X336" s="4">
        <f>F!BS336</f>
        <v>-1</v>
      </c>
      <c r="Y336" s="4" t="str">
        <f>IF($P336="toetsen",toetsen(F!$B336,X336),IF($P336="toetsen alleen sgw",toetsen_alleen_SGW(F!$B336,X336),IF($P336="toetsen alleen vw",toetsen_alleen_vw(F!$B336,X336),"")))</f>
        <v/>
      </c>
      <c r="Z336" s="4">
        <f>F!BV336</f>
        <v>-1</v>
      </c>
      <c r="AA336" s="4" t="str">
        <f>IF($P336="toetsen",toetsen(F!$B336,Z336),IF($P336="toetsen alleen sgw",toetsen_alleen_SGW(F!$B336,Z336),IF($P336="toetsen alleen vw",toetsen_alleen_vw(F!$B336,Z336),"")))</f>
        <v/>
      </c>
      <c r="AB336" s="4">
        <f>F!BY336</f>
        <v>-1</v>
      </c>
      <c r="AC336" s="4" t="str">
        <f>IF($P336="toetsen",toetsen(F!$B336,AB336),IF($P336="toetsen alleen sgw",toetsen_alleen_SGW(F!$B336,AB336),IF($P336="toetsen alleen vw",toetsen_alleen_vw(F!$B336,AB336),"")))</f>
        <v/>
      </c>
      <c r="AE336" s="5" t="str">
        <f t="shared" si="150"/>
        <v>1,5</v>
      </c>
      <c r="AF336" s="5" t="str">
        <f t="shared" si="151"/>
        <v/>
      </c>
      <c r="AG336" s="5" t="str">
        <f t="shared" si="152"/>
        <v>1,2</v>
      </c>
      <c r="AH336" s="5" t="str">
        <f t="shared" si="153"/>
        <v/>
      </c>
      <c r="AI336" s="5" t="str">
        <f t="shared" si="154"/>
        <v>--</v>
      </c>
      <c r="AJ336" s="5" t="str">
        <f t="shared" si="155"/>
        <v/>
      </c>
      <c r="AK336" s="5" t="str">
        <f t="shared" si="156"/>
        <v>--</v>
      </c>
      <c r="AL336" s="5" t="str">
        <f t="shared" si="157"/>
        <v/>
      </c>
      <c r="AM336" s="5" t="str">
        <f t="shared" si="158"/>
        <v>--</v>
      </c>
      <c r="AN336" s="5" t="str">
        <f t="shared" si="159"/>
        <v/>
      </c>
      <c r="AO336" s="5" t="str">
        <f t="shared" si="160"/>
        <v>--</v>
      </c>
      <c r="AP336" s="5" t="str">
        <f t="shared" si="161"/>
        <v/>
      </c>
      <c r="AS336" s="5" t="str">
        <f t="shared" si="162"/>
        <v>1,5</v>
      </c>
      <c r="AT336" s="5" t="str">
        <f t="shared" si="163"/>
        <v/>
      </c>
      <c r="AU336" s="5" t="str">
        <f t="shared" si="164"/>
        <v/>
      </c>
      <c r="AV336" s="5" t="str">
        <f t="shared" si="165"/>
        <v>1,2</v>
      </c>
      <c r="AW336" s="5" t="str">
        <f t="shared" si="166"/>
        <v/>
      </c>
      <c r="AX336" s="5" t="str">
        <f t="shared" si="167"/>
        <v/>
      </c>
      <c r="AY336" s="5" t="str">
        <f t="shared" si="168"/>
        <v>--</v>
      </c>
      <c r="AZ336" s="5" t="str">
        <f t="shared" si="169"/>
        <v/>
      </c>
      <c r="BA336" s="5" t="str">
        <f t="shared" si="170"/>
        <v/>
      </c>
      <c r="BB336" s="5" t="str">
        <f t="shared" si="171"/>
        <v>--</v>
      </c>
      <c r="BC336" s="5" t="str">
        <f t="shared" si="172"/>
        <v/>
      </c>
      <c r="BD336" s="5" t="str">
        <f t="shared" si="173"/>
        <v/>
      </c>
      <c r="BE336" s="5" t="str">
        <f t="shared" si="174"/>
        <v>--</v>
      </c>
      <c r="BF336" s="5" t="str">
        <f t="shared" si="175"/>
        <v/>
      </c>
      <c r="BG336" s="5" t="str">
        <f t="shared" si="176"/>
        <v/>
      </c>
      <c r="BH336" s="5" t="str">
        <f t="shared" si="177"/>
        <v>--</v>
      </c>
      <c r="BI336" s="5" t="str">
        <f t="shared" si="178"/>
        <v/>
      </c>
      <c r="BJ336" s="5" t="str">
        <f t="shared" si="179"/>
        <v/>
      </c>
    </row>
    <row r="337" spans="1:62" x14ac:dyDescent="0.2">
      <c r="A337" s="4" t="str">
        <f>F!A337</f>
        <v>PFOA totaal</v>
      </c>
      <c r="B337" s="5">
        <f>IF(ISNUMBER(F!E337)=FALSE,"--",IF(F!E337=0,"--",F!E337))</f>
        <v>6.5</v>
      </c>
      <c r="C337" s="5" t="str">
        <f>IF(B337="--","",F!F337)</f>
        <v/>
      </c>
      <c r="D337" s="5">
        <f>IF(ISNUMBER(F!G337)=FALSE,"--",IF(F!G337=0,"--",F!G337))</f>
        <v>14.2</v>
      </c>
      <c r="E337" s="5" t="str">
        <f>IF(D337="--","",F!H337)</f>
        <v/>
      </c>
      <c r="F337" s="5" t="str">
        <f>IF(ISNUMBER(F!I337)=FALSE,"--",IF(F!I337=0,"--",F!I337))</f>
        <v>--</v>
      </c>
      <c r="G337" s="5" t="str">
        <f>IF(F337="--","",F!J337)</f>
        <v/>
      </c>
      <c r="H337" s="5" t="str">
        <f>IF(ISNUMBER(F!K337)=FALSE,"--",IF(F!K337=0,"--",F!K337))</f>
        <v>--</v>
      </c>
      <c r="I337" s="5" t="str">
        <f>IF(H337="--","",F!L337)</f>
        <v/>
      </c>
      <c r="J337" s="5" t="str">
        <f>IF(ISNUMBER(F!M337)=FALSE,"--",IF(F!M337=0,"--",F!M337))</f>
        <v>--</v>
      </c>
      <c r="K337" s="5" t="str">
        <f>IF(J337="--","",F!N337)</f>
        <v/>
      </c>
      <c r="L337" s="5" t="str">
        <f>IF(ISNUMBER(F!O337)=FALSE,"--",IF(F!O337=0,"--",F!O337))</f>
        <v>--</v>
      </c>
      <c r="M337" s="5" t="str">
        <f>IF(L337="--","",F!P337)</f>
        <v/>
      </c>
      <c r="P337" s="4" t="str">
        <f>IFERROR(IF(AND(VLOOKUP(F!B337,E!$B$1:$AK$300,17,FALSE)&lt;&gt;1000000000,VLOOKUP(F!B337,E!$B$1:$AK$300,18,FALSE)&lt;&gt;1000000000),"toetsen",IF(AND(VLOOKUP(F!B337,E!$B$1:$AK$300,17,FALSE)=1000000000,VLOOKUP(F!B337,E!$B$1:$AK$300,18,FALSE)&lt;&gt;1000000000),"toetsen alleen sgw",IF(AND(VLOOKUP(F!B337,E!$B$1:$AK$300,17,FALSE)&lt;&gt;1000000000,VLOOKUP(F!B337,E!$B$1:$AK$300,18,FALSE)=1000000000),"toetsen alleen vw","niet toetsen"))),"")</f>
        <v>toetsen alleen sgw</v>
      </c>
      <c r="R337" s="4">
        <f>F!BJ337</f>
        <v>6.4999999999999997E-3</v>
      </c>
      <c r="S337" s="4" t="str">
        <f>IF($P337="toetsen",toetsen(F!$B337,R337),IF($P337="toetsen alleen sgw",toetsen_alleen_SGW(F!$B337,R337),IF($P337="toetsen alleen vw",toetsen_alleen_vw(F!$B337,R337),"")))</f>
        <v>-</v>
      </c>
      <c r="T337" s="4">
        <f>F!BM337</f>
        <v>1.4199999999999999E-2</v>
      </c>
      <c r="U337" s="4" t="str">
        <f>IF($P337="toetsen",toetsen(F!$B337,T337),IF($P337="toetsen alleen sgw",toetsen_alleen_SGW(F!$B337,T337),IF($P337="toetsen alleen vw",toetsen_alleen_vw(F!$B337,T337),"")))</f>
        <v>-</v>
      </c>
      <c r="V337" s="4">
        <f>F!BP337</f>
        <v>-1</v>
      </c>
      <c r="W337" s="4" t="str">
        <f>IF($P337="toetsen",toetsen(F!$B337,V337),IF($P337="toetsen alleen sgw",toetsen_alleen_SGW(F!$B337,V337),IF($P337="toetsen alleen vw",toetsen_alleen_vw(F!$B337,V337),"")))</f>
        <v>-</v>
      </c>
      <c r="X337" s="4">
        <f>F!BS337</f>
        <v>-1</v>
      </c>
      <c r="Y337" s="4" t="str">
        <f>IF($P337="toetsen",toetsen(F!$B337,X337),IF($P337="toetsen alleen sgw",toetsen_alleen_SGW(F!$B337,X337),IF($P337="toetsen alleen vw",toetsen_alleen_vw(F!$B337,X337),"")))</f>
        <v>-</v>
      </c>
      <c r="Z337" s="4">
        <f>F!BV337</f>
        <v>-1</v>
      </c>
      <c r="AA337" s="4" t="str">
        <f>IF($P337="toetsen",toetsen(F!$B337,Z337),IF($P337="toetsen alleen sgw",toetsen_alleen_SGW(F!$B337,Z337),IF($P337="toetsen alleen vw",toetsen_alleen_vw(F!$B337,Z337),"")))</f>
        <v>-</v>
      </c>
      <c r="AB337" s="4">
        <f>F!BY337</f>
        <v>-1</v>
      </c>
      <c r="AC337" s="4" t="str">
        <f>IF($P337="toetsen",toetsen(F!$B337,AB337),IF($P337="toetsen alleen sgw",toetsen_alleen_SGW(F!$B337,AB337),IF($P337="toetsen alleen vw",toetsen_alleen_vw(F!$B337,AB337),"")))</f>
        <v>-</v>
      </c>
      <c r="AE337" s="5" t="str">
        <f t="shared" si="150"/>
        <v>6,5</v>
      </c>
      <c r="AF337" s="5" t="str">
        <f t="shared" si="151"/>
        <v/>
      </c>
      <c r="AG337" s="5" t="str">
        <f t="shared" si="152"/>
        <v>14</v>
      </c>
      <c r="AH337" s="5" t="str">
        <f t="shared" si="153"/>
        <v/>
      </c>
      <c r="AI337" s="5" t="str">
        <f t="shared" si="154"/>
        <v>--</v>
      </c>
      <c r="AJ337" s="5" t="str">
        <f t="shared" si="155"/>
        <v/>
      </c>
      <c r="AK337" s="5" t="str">
        <f t="shared" si="156"/>
        <v>--</v>
      </c>
      <c r="AL337" s="5" t="str">
        <f t="shared" si="157"/>
        <v/>
      </c>
      <c r="AM337" s="5" t="str">
        <f t="shared" si="158"/>
        <v>--</v>
      </c>
      <c r="AN337" s="5" t="str">
        <f t="shared" si="159"/>
        <v/>
      </c>
      <c r="AO337" s="5" t="str">
        <f t="shared" si="160"/>
        <v>--</v>
      </c>
      <c r="AP337" s="5" t="str">
        <f t="shared" si="161"/>
        <v/>
      </c>
      <c r="AS337" s="5" t="str">
        <f t="shared" si="162"/>
        <v>6,5</v>
      </c>
      <c r="AT337" s="5" t="str">
        <f t="shared" si="163"/>
        <v/>
      </c>
      <c r="AU337" s="5" t="str">
        <f t="shared" si="164"/>
        <v>-</v>
      </c>
      <c r="AV337" s="5" t="str">
        <f t="shared" si="165"/>
        <v>14</v>
      </c>
      <c r="AW337" s="5" t="str">
        <f t="shared" si="166"/>
        <v/>
      </c>
      <c r="AX337" s="5" t="str">
        <f t="shared" si="167"/>
        <v>-</v>
      </c>
      <c r="AY337" s="5" t="str">
        <f t="shared" si="168"/>
        <v>--</v>
      </c>
      <c r="AZ337" s="5" t="str">
        <f t="shared" si="169"/>
        <v/>
      </c>
      <c r="BA337" s="5" t="str">
        <f t="shared" si="170"/>
        <v/>
      </c>
      <c r="BB337" s="5" t="str">
        <f t="shared" si="171"/>
        <v>--</v>
      </c>
      <c r="BC337" s="5" t="str">
        <f t="shared" si="172"/>
        <v/>
      </c>
      <c r="BD337" s="5" t="str">
        <f t="shared" si="173"/>
        <v/>
      </c>
      <c r="BE337" s="5" t="str">
        <f t="shared" si="174"/>
        <v>--</v>
      </c>
      <c r="BF337" s="5" t="str">
        <f t="shared" si="175"/>
        <v/>
      </c>
      <c r="BG337" s="5" t="str">
        <f t="shared" si="176"/>
        <v/>
      </c>
      <c r="BH337" s="5" t="str">
        <f t="shared" si="177"/>
        <v>--</v>
      </c>
      <c r="BI337" s="5" t="str">
        <f t="shared" si="178"/>
        <v/>
      </c>
      <c r="BJ337" s="5" t="str">
        <f t="shared" si="179"/>
        <v/>
      </c>
    </row>
    <row r="338" spans="1:62" x14ac:dyDescent="0.2">
      <c r="A338" s="4" t="str">
        <f>F!A338</f>
        <v>PFNA</v>
      </c>
      <c r="B338" s="5">
        <f>IF(ISNUMBER(F!E338)=FALSE,"--",IF(F!E338=0,"--",F!E338))</f>
        <v>1</v>
      </c>
      <c r="C338" s="5" t="str">
        <f>IF(B338="--","",F!F338)</f>
        <v>&lt;</v>
      </c>
      <c r="D338" s="5">
        <f>IF(ISNUMBER(F!G338)=FALSE,"--",IF(F!G338=0,"--",F!G338))</f>
        <v>1</v>
      </c>
      <c r="E338" s="5" t="str">
        <f>IF(D338="--","",F!H338)</f>
        <v>&lt;</v>
      </c>
      <c r="F338" s="5" t="str">
        <f>IF(ISNUMBER(F!I338)=FALSE,"--",IF(F!I338=0,"--",F!I338))</f>
        <v>--</v>
      </c>
      <c r="G338" s="5" t="str">
        <f>IF(F338="--","",F!J338)</f>
        <v/>
      </c>
      <c r="H338" s="5" t="str">
        <f>IF(ISNUMBER(F!K338)=FALSE,"--",IF(F!K338=0,"--",F!K338))</f>
        <v>--</v>
      </c>
      <c r="I338" s="5" t="str">
        <f>IF(H338="--","",F!L338)</f>
        <v/>
      </c>
      <c r="J338" s="5" t="str">
        <f>IF(ISNUMBER(F!M338)=FALSE,"--",IF(F!M338=0,"--",F!M338))</f>
        <v>--</v>
      </c>
      <c r="K338" s="5" t="str">
        <f>IF(J338="--","",F!N338)</f>
        <v/>
      </c>
      <c r="L338" s="5" t="str">
        <f>IF(ISNUMBER(F!O338)=FALSE,"--",IF(F!O338=0,"--",F!O338))</f>
        <v>--</v>
      </c>
      <c r="M338" s="5" t="str">
        <f>IF(L338="--","",F!P338)</f>
        <v/>
      </c>
      <c r="P338" s="4" t="str">
        <f>IFERROR(IF(AND(VLOOKUP(F!B338,E!$B$1:$AK$300,17,FALSE)&lt;&gt;1000000000,VLOOKUP(F!B338,E!$B$1:$AK$300,18,FALSE)&lt;&gt;1000000000),"toetsen",IF(AND(VLOOKUP(F!B338,E!$B$1:$AK$300,17,FALSE)=1000000000,VLOOKUP(F!B338,E!$B$1:$AK$300,18,FALSE)&lt;&gt;1000000000),"toetsen alleen sgw",IF(AND(VLOOKUP(F!B338,E!$B$1:$AK$300,17,FALSE)&lt;&gt;1000000000,VLOOKUP(F!B338,E!$B$1:$AK$300,18,FALSE)=1000000000),"toetsen alleen vw","niet toetsen"))),"")</f>
        <v>niet toetsen</v>
      </c>
      <c r="R338" s="4">
        <f>F!BJ338</f>
        <v>-1</v>
      </c>
      <c r="S338" s="4" t="str">
        <f>IF($P338="toetsen",toetsen(F!$B338,R338),IF($P338="toetsen alleen sgw",toetsen_alleen_SGW(F!$B338,R338),IF($P338="toetsen alleen vw",toetsen_alleen_vw(F!$B338,R338),"")))</f>
        <v/>
      </c>
      <c r="T338" s="4">
        <f>F!BM338</f>
        <v>-1</v>
      </c>
      <c r="U338" s="4" t="str">
        <f>IF($P338="toetsen",toetsen(F!$B338,T338),IF($P338="toetsen alleen sgw",toetsen_alleen_SGW(F!$B338,T338),IF($P338="toetsen alleen vw",toetsen_alleen_vw(F!$B338,T338),"")))</f>
        <v/>
      </c>
      <c r="V338" s="4">
        <f>F!BP338</f>
        <v>-1</v>
      </c>
      <c r="W338" s="4" t="str">
        <f>IF($P338="toetsen",toetsen(F!$B338,V338),IF($P338="toetsen alleen sgw",toetsen_alleen_SGW(F!$B338,V338),IF($P338="toetsen alleen vw",toetsen_alleen_vw(F!$B338,V338),"")))</f>
        <v/>
      </c>
      <c r="X338" s="4">
        <f>F!BS338</f>
        <v>-1</v>
      </c>
      <c r="Y338" s="4" t="str">
        <f>IF($P338="toetsen",toetsen(F!$B338,X338),IF($P338="toetsen alleen sgw",toetsen_alleen_SGW(F!$B338,X338),IF($P338="toetsen alleen vw",toetsen_alleen_vw(F!$B338,X338),"")))</f>
        <v/>
      </c>
      <c r="Z338" s="4">
        <f>F!BV338</f>
        <v>-1</v>
      </c>
      <c r="AA338" s="4" t="str">
        <f>IF($P338="toetsen",toetsen(F!$B338,Z338),IF($P338="toetsen alleen sgw",toetsen_alleen_SGW(F!$B338,Z338),IF($P338="toetsen alleen vw",toetsen_alleen_vw(F!$B338,Z338),"")))</f>
        <v/>
      </c>
      <c r="AB338" s="4">
        <f>F!BY338</f>
        <v>-1</v>
      </c>
      <c r="AC338" s="4" t="str">
        <f>IF($P338="toetsen",toetsen(F!$B338,AB338),IF($P338="toetsen alleen sgw",toetsen_alleen_SGW(F!$B338,AB338),IF($P338="toetsen alleen vw",toetsen_alleen_vw(F!$B338,AB338),"")))</f>
        <v/>
      </c>
      <c r="AE338" s="5" t="str">
        <f t="shared" si="150"/>
        <v>1,0</v>
      </c>
      <c r="AF338" s="5" t="str">
        <f t="shared" si="151"/>
        <v>&lt;</v>
      </c>
      <c r="AG338" s="5" t="str">
        <f t="shared" si="152"/>
        <v>1,0</v>
      </c>
      <c r="AH338" s="5" t="str">
        <f t="shared" si="153"/>
        <v>&lt;</v>
      </c>
      <c r="AI338" s="5" t="str">
        <f t="shared" si="154"/>
        <v>--</v>
      </c>
      <c r="AJ338" s="5" t="str">
        <f t="shared" si="155"/>
        <v/>
      </c>
      <c r="AK338" s="5" t="str">
        <f t="shared" si="156"/>
        <v>--</v>
      </c>
      <c r="AL338" s="5" t="str">
        <f t="shared" si="157"/>
        <v/>
      </c>
      <c r="AM338" s="5" t="str">
        <f t="shared" si="158"/>
        <v>--</v>
      </c>
      <c r="AN338" s="5" t="str">
        <f t="shared" si="159"/>
        <v/>
      </c>
      <c r="AO338" s="5" t="str">
        <f t="shared" si="160"/>
        <v>--</v>
      </c>
      <c r="AP338" s="5" t="str">
        <f t="shared" si="161"/>
        <v/>
      </c>
      <c r="AS338" s="5" t="str">
        <f t="shared" si="162"/>
        <v>1,0</v>
      </c>
      <c r="AT338" s="5" t="str">
        <f t="shared" si="163"/>
        <v>&lt;</v>
      </c>
      <c r="AU338" s="5" t="str">
        <f t="shared" si="164"/>
        <v/>
      </c>
      <c r="AV338" s="5" t="str">
        <f t="shared" si="165"/>
        <v>1,0</v>
      </c>
      <c r="AW338" s="5" t="str">
        <f t="shared" si="166"/>
        <v>&lt;</v>
      </c>
      <c r="AX338" s="5" t="str">
        <f t="shared" si="167"/>
        <v/>
      </c>
      <c r="AY338" s="5" t="str">
        <f t="shared" si="168"/>
        <v>--</v>
      </c>
      <c r="AZ338" s="5" t="str">
        <f t="shared" si="169"/>
        <v/>
      </c>
      <c r="BA338" s="5" t="str">
        <f t="shared" si="170"/>
        <v/>
      </c>
      <c r="BB338" s="5" t="str">
        <f t="shared" si="171"/>
        <v>--</v>
      </c>
      <c r="BC338" s="5" t="str">
        <f t="shared" si="172"/>
        <v/>
      </c>
      <c r="BD338" s="5" t="str">
        <f t="shared" si="173"/>
        <v/>
      </c>
      <c r="BE338" s="5" t="str">
        <f t="shared" si="174"/>
        <v>--</v>
      </c>
      <c r="BF338" s="5" t="str">
        <f t="shared" si="175"/>
        <v/>
      </c>
      <c r="BG338" s="5" t="str">
        <f t="shared" si="176"/>
        <v/>
      </c>
      <c r="BH338" s="5" t="str">
        <f t="shared" si="177"/>
        <v>--</v>
      </c>
      <c r="BI338" s="5" t="str">
        <f t="shared" si="178"/>
        <v/>
      </c>
      <c r="BJ338" s="5" t="str">
        <f t="shared" si="179"/>
        <v/>
      </c>
    </row>
    <row r="339" spans="1:62" x14ac:dyDescent="0.2">
      <c r="A339" s="4" t="str">
        <f>F!A339</f>
        <v>PFDA</v>
      </c>
      <c r="B339" s="5">
        <f>IF(ISNUMBER(F!E339)=FALSE,"--",IF(F!E339=0,"--",F!E339))</f>
        <v>1</v>
      </c>
      <c r="C339" s="5" t="str">
        <f>IF(B339="--","",F!F339)</f>
        <v>&lt;</v>
      </c>
      <c r="D339" s="5">
        <f>IF(ISNUMBER(F!G339)=FALSE,"--",IF(F!G339=0,"--",F!G339))</f>
        <v>1</v>
      </c>
      <c r="E339" s="5" t="str">
        <f>IF(D339="--","",F!H339)</f>
        <v>&lt;</v>
      </c>
      <c r="F339" s="5" t="str">
        <f>IF(ISNUMBER(F!I339)=FALSE,"--",IF(F!I339=0,"--",F!I339))</f>
        <v>--</v>
      </c>
      <c r="G339" s="5" t="str">
        <f>IF(F339="--","",F!J339)</f>
        <v/>
      </c>
      <c r="H339" s="5" t="str">
        <f>IF(ISNUMBER(F!K339)=FALSE,"--",IF(F!K339=0,"--",F!K339))</f>
        <v>--</v>
      </c>
      <c r="I339" s="5" t="str">
        <f>IF(H339="--","",F!L339)</f>
        <v/>
      </c>
      <c r="J339" s="5" t="str">
        <f>IF(ISNUMBER(F!M339)=FALSE,"--",IF(F!M339=0,"--",F!M339))</f>
        <v>--</v>
      </c>
      <c r="K339" s="5" t="str">
        <f>IF(J339="--","",F!N339)</f>
        <v/>
      </c>
      <c r="L339" s="5" t="str">
        <f>IF(ISNUMBER(F!O339)=FALSE,"--",IF(F!O339=0,"--",F!O339))</f>
        <v>--</v>
      </c>
      <c r="M339" s="5" t="str">
        <f>IF(L339="--","",F!P339)</f>
        <v/>
      </c>
      <c r="P339" s="4" t="str">
        <f>IFERROR(IF(AND(VLOOKUP(F!B339,E!$B$1:$AK$300,17,FALSE)&lt;&gt;1000000000,VLOOKUP(F!B339,E!$B$1:$AK$300,18,FALSE)&lt;&gt;1000000000),"toetsen",IF(AND(VLOOKUP(F!B339,E!$B$1:$AK$300,17,FALSE)=1000000000,VLOOKUP(F!B339,E!$B$1:$AK$300,18,FALSE)&lt;&gt;1000000000),"toetsen alleen sgw",IF(AND(VLOOKUP(F!B339,E!$B$1:$AK$300,17,FALSE)&lt;&gt;1000000000,VLOOKUP(F!B339,E!$B$1:$AK$300,18,FALSE)=1000000000),"toetsen alleen vw","niet toetsen"))),"")</f>
        <v>niet toetsen</v>
      </c>
      <c r="R339" s="4">
        <f>F!BJ339</f>
        <v>-1</v>
      </c>
      <c r="S339" s="4" t="str">
        <f>IF($P339="toetsen",toetsen(F!$B339,R339),IF($P339="toetsen alleen sgw",toetsen_alleen_SGW(F!$B339,R339),IF($P339="toetsen alleen vw",toetsen_alleen_vw(F!$B339,R339),"")))</f>
        <v/>
      </c>
      <c r="T339" s="4">
        <f>F!BM339</f>
        <v>-1</v>
      </c>
      <c r="U339" s="4" t="str">
        <f>IF($P339="toetsen",toetsen(F!$B339,T339),IF($P339="toetsen alleen sgw",toetsen_alleen_SGW(F!$B339,T339),IF($P339="toetsen alleen vw",toetsen_alleen_vw(F!$B339,T339),"")))</f>
        <v/>
      </c>
      <c r="V339" s="4">
        <f>F!BP339</f>
        <v>-1</v>
      </c>
      <c r="W339" s="4" t="str">
        <f>IF($P339="toetsen",toetsen(F!$B339,V339),IF($P339="toetsen alleen sgw",toetsen_alleen_SGW(F!$B339,V339),IF($P339="toetsen alleen vw",toetsen_alleen_vw(F!$B339,V339),"")))</f>
        <v/>
      </c>
      <c r="X339" s="4">
        <f>F!BS339</f>
        <v>-1</v>
      </c>
      <c r="Y339" s="4" t="str">
        <f>IF($P339="toetsen",toetsen(F!$B339,X339),IF($P339="toetsen alleen sgw",toetsen_alleen_SGW(F!$B339,X339),IF($P339="toetsen alleen vw",toetsen_alleen_vw(F!$B339,X339),"")))</f>
        <v/>
      </c>
      <c r="Z339" s="4">
        <f>F!BV339</f>
        <v>-1</v>
      </c>
      <c r="AA339" s="4" t="str">
        <f>IF($P339="toetsen",toetsen(F!$B339,Z339),IF($P339="toetsen alleen sgw",toetsen_alleen_SGW(F!$B339,Z339),IF($P339="toetsen alleen vw",toetsen_alleen_vw(F!$B339,Z339),"")))</f>
        <v/>
      </c>
      <c r="AB339" s="4">
        <f>F!BY339</f>
        <v>-1</v>
      </c>
      <c r="AC339" s="4" t="str">
        <f>IF($P339="toetsen",toetsen(F!$B339,AB339),IF($P339="toetsen alleen sgw",toetsen_alleen_SGW(F!$B339,AB339),IF($P339="toetsen alleen vw",toetsen_alleen_vw(F!$B339,AB339),"")))</f>
        <v/>
      </c>
      <c r="AE339" s="5" t="str">
        <f t="shared" si="150"/>
        <v>1,0</v>
      </c>
      <c r="AF339" s="5" t="str">
        <f t="shared" si="151"/>
        <v>&lt;</v>
      </c>
      <c r="AG339" s="5" t="str">
        <f t="shared" si="152"/>
        <v>1,0</v>
      </c>
      <c r="AH339" s="5" t="str">
        <f t="shared" si="153"/>
        <v>&lt;</v>
      </c>
      <c r="AI339" s="5" t="str">
        <f t="shared" si="154"/>
        <v>--</v>
      </c>
      <c r="AJ339" s="5" t="str">
        <f t="shared" si="155"/>
        <v/>
      </c>
      <c r="AK339" s="5" t="str">
        <f t="shared" si="156"/>
        <v>--</v>
      </c>
      <c r="AL339" s="5" t="str">
        <f t="shared" si="157"/>
        <v/>
      </c>
      <c r="AM339" s="5" t="str">
        <f t="shared" si="158"/>
        <v>--</v>
      </c>
      <c r="AN339" s="5" t="str">
        <f t="shared" si="159"/>
        <v/>
      </c>
      <c r="AO339" s="5" t="str">
        <f t="shared" si="160"/>
        <v>--</v>
      </c>
      <c r="AP339" s="5" t="str">
        <f t="shared" si="161"/>
        <v/>
      </c>
      <c r="AS339" s="5" t="str">
        <f t="shared" si="162"/>
        <v>1,0</v>
      </c>
      <c r="AT339" s="5" t="str">
        <f t="shared" si="163"/>
        <v>&lt;</v>
      </c>
      <c r="AU339" s="5" t="str">
        <f t="shared" si="164"/>
        <v/>
      </c>
      <c r="AV339" s="5" t="str">
        <f t="shared" si="165"/>
        <v>1,0</v>
      </c>
      <c r="AW339" s="5" t="str">
        <f t="shared" si="166"/>
        <v>&lt;</v>
      </c>
      <c r="AX339" s="5" t="str">
        <f t="shared" si="167"/>
        <v/>
      </c>
      <c r="AY339" s="5" t="str">
        <f t="shared" si="168"/>
        <v>--</v>
      </c>
      <c r="AZ339" s="5" t="str">
        <f t="shared" si="169"/>
        <v/>
      </c>
      <c r="BA339" s="5" t="str">
        <f t="shared" si="170"/>
        <v/>
      </c>
      <c r="BB339" s="5" t="str">
        <f t="shared" si="171"/>
        <v>--</v>
      </c>
      <c r="BC339" s="5" t="str">
        <f t="shared" si="172"/>
        <v/>
      </c>
      <c r="BD339" s="5" t="str">
        <f t="shared" si="173"/>
        <v/>
      </c>
      <c r="BE339" s="5" t="str">
        <f t="shared" si="174"/>
        <v>--</v>
      </c>
      <c r="BF339" s="5" t="str">
        <f t="shared" si="175"/>
        <v/>
      </c>
      <c r="BG339" s="5" t="str">
        <f t="shared" si="176"/>
        <v/>
      </c>
      <c r="BH339" s="5" t="str">
        <f t="shared" si="177"/>
        <v>--</v>
      </c>
      <c r="BI339" s="5" t="str">
        <f t="shared" si="178"/>
        <v/>
      </c>
      <c r="BJ339" s="5" t="str">
        <f t="shared" si="179"/>
        <v/>
      </c>
    </row>
    <row r="340" spans="1:62" x14ac:dyDescent="0.2">
      <c r="A340" s="4" t="str">
        <f>F!A340</f>
        <v>PFUnDA</v>
      </c>
      <c r="B340" s="5">
        <f>IF(ISNUMBER(F!E340)=FALSE,"--",IF(F!E340=0,"--",F!E340))</f>
        <v>1</v>
      </c>
      <c r="C340" s="5" t="str">
        <f>IF(B340="--","",F!F340)</f>
        <v>&lt;</v>
      </c>
      <c r="D340" s="5">
        <f>IF(ISNUMBER(F!G340)=FALSE,"--",IF(F!G340=0,"--",F!G340))</f>
        <v>1</v>
      </c>
      <c r="E340" s="5" t="str">
        <f>IF(D340="--","",F!H340)</f>
        <v>&lt;</v>
      </c>
      <c r="F340" s="5" t="str">
        <f>IF(ISNUMBER(F!I340)=FALSE,"--",IF(F!I340=0,"--",F!I340))</f>
        <v>--</v>
      </c>
      <c r="G340" s="5" t="str">
        <f>IF(F340="--","",F!J340)</f>
        <v/>
      </c>
      <c r="H340" s="5" t="str">
        <f>IF(ISNUMBER(F!K340)=FALSE,"--",IF(F!K340=0,"--",F!K340))</f>
        <v>--</v>
      </c>
      <c r="I340" s="5" t="str">
        <f>IF(H340="--","",F!L340)</f>
        <v/>
      </c>
      <c r="J340" s="5" t="str">
        <f>IF(ISNUMBER(F!M340)=FALSE,"--",IF(F!M340=0,"--",F!M340))</f>
        <v>--</v>
      </c>
      <c r="K340" s="5" t="str">
        <f>IF(J340="--","",F!N340)</f>
        <v/>
      </c>
      <c r="L340" s="5" t="str">
        <f>IF(ISNUMBER(F!O340)=FALSE,"--",IF(F!O340=0,"--",F!O340))</f>
        <v>--</v>
      </c>
      <c r="M340" s="5" t="str">
        <f>IF(L340="--","",F!P340)</f>
        <v/>
      </c>
      <c r="P340" s="4" t="str">
        <f>IFERROR(IF(AND(VLOOKUP(F!B340,E!$B$1:$AK$300,17,FALSE)&lt;&gt;1000000000,VLOOKUP(F!B340,E!$B$1:$AK$300,18,FALSE)&lt;&gt;1000000000),"toetsen",IF(AND(VLOOKUP(F!B340,E!$B$1:$AK$300,17,FALSE)=1000000000,VLOOKUP(F!B340,E!$B$1:$AK$300,18,FALSE)&lt;&gt;1000000000),"toetsen alleen sgw",IF(AND(VLOOKUP(F!B340,E!$B$1:$AK$300,17,FALSE)&lt;&gt;1000000000,VLOOKUP(F!B340,E!$B$1:$AK$300,18,FALSE)=1000000000),"toetsen alleen vw","niet toetsen"))),"")</f>
        <v>niet toetsen</v>
      </c>
      <c r="R340" s="4">
        <f>F!BJ340</f>
        <v>-1</v>
      </c>
      <c r="S340" s="4" t="str">
        <f>IF($P340="toetsen",toetsen(F!$B340,R340),IF($P340="toetsen alleen sgw",toetsen_alleen_SGW(F!$B340,R340),IF($P340="toetsen alleen vw",toetsen_alleen_vw(F!$B340,R340),"")))</f>
        <v/>
      </c>
      <c r="T340" s="4">
        <f>F!BM340</f>
        <v>-1</v>
      </c>
      <c r="U340" s="4" t="str">
        <f>IF($P340="toetsen",toetsen(F!$B340,T340),IF($P340="toetsen alleen sgw",toetsen_alleen_SGW(F!$B340,T340),IF($P340="toetsen alleen vw",toetsen_alleen_vw(F!$B340,T340),"")))</f>
        <v/>
      </c>
      <c r="V340" s="4">
        <f>F!BP340</f>
        <v>-1</v>
      </c>
      <c r="W340" s="4" t="str">
        <f>IF($P340="toetsen",toetsen(F!$B340,V340),IF($P340="toetsen alleen sgw",toetsen_alleen_SGW(F!$B340,V340),IF($P340="toetsen alleen vw",toetsen_alleen_vw(F!$B340,V340),"")))</f>
        <v/>
      </c>
      <c r="X340" s="4">
        <f>F!BS340</f>
        <v>-1</v>
      </c>
      <c r="Y340" s="4" t="str">
        <f>IF($P340="toetsen",toetsen(F!$B340,X340),IF($P340="toetsen alleen sgw",toetsen_alleen_SGW(F!$B340,X340),IF($P340="toetsen alleen vw",toetsen_alleen_vw(F!$B340,X340),"")))</f>
        <v/>
      </c>
      <c r="Z340" s="4">
        <f>F!BV340</f>
        <v>-1</v>
      </c>
      <c r="AA340" s="4" t="str">
        <f>IF($P340="toetsen",toetsen(F!$B340,Z340),IF($P340="toetsen alleen sgw",toetsen_alleen_SGW(F!$B340,Z340),IF($P340="toetsen alleen vw",toetsen_alleen_vw(F!$B340,Z340),"")))</f>
        <v/>
      </c>
      <c r="AB340" s="4">
        <f>F!BY340</f>
        <v>-1</v>
      </c>
      <c r="AC340" s="4" t="str">
        <f>IF($P340="toetsen",toetsen(F!$B340,AB340),IF($P340="toetsen alleen sgw",toetsen_alleen_SGW(F!$B340,AB340),IF($P340="toetsen alleen vw",toetsen_alleen_vw(F!$B340,AB340),"")))</f>
        <v/>
      </c>
      <c r="AE340" s="5" t="str">
        <f t="shared" si="150"/>
        <v>1,0</v>
      </c>
      <c r="AF340" s="5" t="str">
        <f t="shared" si="151"/>
        <v>&lt;</v>
      </c>
      <c r="AG340" s="5" t="str">
        <f t="shared" si="152"/>
        <v>1,0</v>
      </c>
      <c r="AH340" s="5" t="str">
        <f t="shared" si="153"/>
        <v>&lt;</v>
      </c>
      <c r="AI340" s="5" t="str">
        <f t="shared" si="154"/>
        <v>--</v>
      </c>
      <c r="AJ340" s="5" t="str">
        <f t="shared" si="155"/>
        <v/>
      </c>
      <c r="AK340" s="5" t="str">
        <f t="shared" si="156"/>
        <v>--</v>
      </c>
      <c r="AL340" s="5" t="str">
        <f t="shared" si="157"/>
        <v/>
      </c>
      <c r="AM340" s="5" t="str">
        <f t="shared" si="158"/>
        <v>--</v>
      </c>
      <c r="AN340" s="5" t="str">
        <f t="shared" si="159"/>
        <v/>
      </c>
      <c r="AO340" s="5" t="str">
        <f t="shared" si="160"/>
        <v>--</v>
      </c>
      <c r="AP340" s="5" t="str">
        <f t="shared" si="161"/>
        <v/>
      </c>
      <c r="AS340" s="5" t="str">
        <f t="shared" si="162"/>
        <v>1,0</v>
      </c>
      <c r="AT340" s="5" t="str">
        <f t="shared" si="163"/>
        <v>&lt;</v>
      </c>
      <c r="AU340" s="5" t="str">
        <f t="shared" si="164"/>
        <v/>
      </c>
      <c r="AV340" s="5" t="str">
        <f t="shared" si="165"/>
        <v>1,0</v>
      </c>
      <c r="AW340" s="5" t="str">
        <f t="shared" si="166"/>
        <v>&lt;</v>
      </c>
      <c r="AX340" s="5" t="str">
        <f t="shared" si="167"/>
        <v/>
      </c>
      <c r="AY340" s="5" t="str">
        <f t="shared" si="168"/>
        <v>--</v>
      </c>
      <c r="AZ340" s="5" t="str">
        <f t="shared" si="169"/>
        <v/>
      </c>
      <c r="BA340" s="5" t="str">
        <f t="shared" si="170"/>
        <v/>
      </c>
      <c r="BB340" s="5" t="str">
        <f t="shared" si="171"/>
        <v>--</v>
      </c>
      <c r="BC340" s="5" t="str">
        <f t="shared" si="172"/>
        <v/>
      </c>
      <c r="BD340" s="5" t="str">
        <f t="shared" si="173"/>
        <v/>
      </c>
      <c r="BE340" s="5" t="str">
        <f t="shared" si="174"/>
        <v>--</v>
      </c>
      <c r="BF340" s="5" t="str">
        <f t="shared" si="175"/>
        <v/>
      </c>
      <c r="BG340" s="5" t="str">
        <f t="shared" si="176"/>
        <v/>
      </c>
      <c r="BH340" s="5" t="str">
        <f t="shared" si="177"/>
        <v>--</v>
      </c>
      <c r="BI340" s="5" t="str">
        <f t="shared" si="178"/>
        <v/>
      </c>
      <c r="BJ340" s="5" t="str">
        <f t="shared" si="179"/>
        <v/>
      </c>
    </row>
    <row r="341" spans="1:62" x14ac:dyDescent="0.2">
      <c r="A341" s="4" t="str">
        <f>F!A341</f>
        <v>PFDoDA</v>
      </c>
      <c r="B341" s="5">
        <f>IF(ISNUMBER(F!E341)=FALSE,"--",IF(F!E341=0,"--",F!E341))</f>
        <v>2</v>
      </c>
      <c r="C341" s="5" t="str">
        <f>IF(B341="--","",F!F341)</f>
        <v>&lt;</v>
      </c>
      <c r="D341" s="5">
        <f>IF(ISNUMBER(F!G341)=FALSE,"--",IF(F!G341=0,"--",F!G341))</f>
        <v>2</v>
      </c>
      <c r="E341" s="5" t="str">
        <f>IF(D341="--","",F!H341)</f>
        <v>&lt;</v>
      </c>
      <c r="F341" s="5" t="str">
        <f>IF(ISNUMBER(F!I341)=FALSE,"--",IF(F!I341=0,"--",F!I341))</f>
        <v>--</v>
      </c>
      <c r="G341" s="5" t="str">
        <f>IF(F341="--","",F!J341)</f>
        <v/>
      </c>
      <c r="H341" s="5" t="str">
        <f>IF(ISNUMBER(F!K341)=FALSE,"--",IF(F!K341=0,"--",F!K341))</f>
        <v>--</v>
      </c>
      <c r="I341" s="5" t="str">
        <f>IF(H341="--","",F!L341)</f>
        <v/>
      </c>
      <c r="J341" s="5" t="str">
        <f>IF(ISNUMBER(F!M341)=FALSE,"--",IF(F!M341=0,"--",F!M341))</f>
        <v>--</v>
      </c>
      <c r="K341" s="5" t="str">
        <f>IF(J341="--","",F!N341)</f>
        <v/>
      </c>
      <c r="L341" s="5" t="str">
        <f>IF(ISNUMBER(F!O341)=FALSE,"--",IF(F!O341=0,"--",F!O341))</f>
        <v>--</v>
      </c>
      <c r="M341" s="5" t="str">
        <f>IF(L341="--","",F!P341)</f>
        <v/>
      </c>
      <c r="P341" s="4" t="str">
        <f>IFERROR(IF(AND(VLOOKUP(F!B341,E!$B$1:$AK$300,17,FALSE)&lt;&gt;1000000000,VLOOKUP(F!B341,E!$B$1:$AK$300,18,FALSE)&lt;&gt;1000000000),"toetsen",IF(AND(VLOOKUP(F!B341,E!$B$1:$AK$300,17,FALSE)=1000000000,VLOOKUP(F!B341,E!$B$1:$AK$300,18,FALSE)&lt;&gt;1000000000),"toetsen alleen sgw",IF(AND(VLOOKUP(F!B341,E!$B$1:$AK$300,17,FALSE)&lt;&gt;1000000000,VLOOKUP(F!B341,E!$B$1:$AK$300,18,FALSE)=1000000000),"toetsen alleen vw","niet toetsen"))),"")</f>
        <v>niet toetsen</v>
      </c>
      <c r="R341" s="4">
        <f>F!BJ341</f>
        <v>-1</v>
      </c>
      <c r="S341" s="4" t="str">
        <f>IF($P341="toetsen",toetsen(F!$B341,R341),IF($P341="toetsen alleen sgw",toetsen_alleen_SGW(F!$B341,R341),IF($P341="toetsen alleen vw",toetsen_alleen_vw(F!$B341,R341),"")))</f>
        <v/>
      </c>
      <c r="T341" s="4">
        <f>F!BM341</f>
        <v>-1</v>
      </c>
      <c r="U341" s="4" t="str">
        <f>IF($P341="toetsen",toetsen(F!$B341,T341),IF($P341="toetsen alleen sgw",toetsen_alleen_SGW(F!$B341,T341),IF($P341="toetsen alleen vw",toetsen_alleen_vw(F!$B341,T341),"")))</f>
        <v/>
      </c>
      <c r="V341" s="4">
        <f>F!BP341</f>
        <v>-1</v>
      </c>
      <c r="W341" s="4" t="str">
        <f>IF($P341="toetsen",toetsen(F!$B341,V341),IF($P341="toetsen alleen sgw",toetsen_alleen_SGW(F!$B341,V341),IF($P341="toetsen alleen vw",toetsen_alleen_vw(F!$B341,V341),"")))</f>
        <v/>
      </c>
      <c r="X341" s="4">
        <f>F!BS341</f>
        <v>-1</v>
      </c>
      <c r="Y341" s="4" t="str">
        <f>IF($P341="toetsen",toetsen(F!$B341,X341),IF($P341="toetsen alleen sgw",toetsen_alleen_SGW(F!$B341,X341),IF($P341="toetsen alleen vw",toetsen_alleen_vw(F!$B341,X341),"")))</f>
        <v/>
      </c>
      <c r="Z341" s="4">
        <f>F!BV341</f>
        <v>-1</v>
      </c>
      <c r="AA341" s="4" t="str">
        <f>IF($P341="toetsen",toetsen(F!$B341,Z341),IF($P341="toetsen alleen sgw",toetsen_alleen_SGW(F!$B341,Z341),IF($P341="toetsen alleen vw",toetsen_alleen_vw(F!$B341,Z341),"")))</f>
        <v/>
      </c>
      <c r="AB341" s="4">
        <f>F!BY341</f>
        <v>-1</v>
      </c>
      <c r="AC341" s="4" t="str">
        <f>IF($P341="toetsen",toetsen(F!$B341,AB341),IF($P341="toetsen alleen sgw",toetsen_alleen_SGW(F!$B341,AB341),IF($P341="toetsen alleen vw",toetsen_alleen_vw(F!$B341,AB341),"")))</f>
        <v/>
      </c>
      <c r="AE341" s="5" t="str">
        <f t="shared" si="150"/>
        <v>2,0</v>
      </c>
      <c r="AF341" s="5" t="str">
        <f t="shared" si="151"/>
        <v>&lt;</v>
      </c>
      <c r="AG341" s="5" t="str">
        <f t="shared" si="152"/>
        <v>2,0</v>
      </c>
      <c r="AH341" s="5" t="str">
        <f t="shared" si="153"/>
        <v>&lt;</v>
      </c>
      <c r="AI341" s="5" t="str">
        <f t="shared" si="154"/>
        <v>--</v>
      </c>
      <c r="AJ341" s="5" t="str">
        <f t="shared" si="155"/>
        <v/>
      </c>
      <c r="AK341" s="5" t="str">
        <f t="shared" si="156"/>
        <v>--</v>
      </c>
      <c r="AL341" s="5" t="str">
        <f t="shared" si="157"/>
        <v/>
      </c>
      <c r="AM341" s="5" t="str">
        <f t="shared" si="158"/>
        <v>--</v>
      </c>
      <c r="AN341" s="5" t="str">
        <f t="shared" si="159"/>
        <v/>
      </c>
      <c r="AO341" s="5" t="str">
        <f t="shared" si="160"/>
        <v>--</v>
      </c>
      <c r="AP341" s="5" t="str">
        <f t="shared" si="161"/>
        <v/>
      </c>
      <c r="AS341" s="5" t="str">
        <f t="shared" si="162"/>
        <v>2,0</v>
      </c>
      <c r="AT341" s="5" t="str">
        <f t="shared" si="163"/>
        <v>&lt;</v>
      </c>
      <c r="AU341" s="5" t="str">
        <f t="shared" si="164"/>
        <v/>
      </c>
      <c r="AV341" s="5" t="str">
        <f t="shared" si="165"/>
        <v>2,0</v>
      </c>
      <c r="AW341" s="5" t="str">
        <f t="shared" si="166"/>
        <v>&lt;</v>
      </c>
      <c r="AX341" s="5" t="str">
        <f t="shared" si="167"/>
        <v/>
      </c>
      <c r="AY341" s="5" t="str">
        <f t="shared" si="168"/>
        <v>--</v>
      </c>
      <c r="AZ341" s="5" t="str">
        <f t="shared" si="169"/>
        <v/>
      </c>
      <c r="BA341" s="5" t="str">
        <f t="shared" si="170"/>
        <v/>
      </c>
      <c r="BB341" s="5" t="str">
        <f t="shared" si="171"/>
        <v>--</v>
      </c>
      <c r="BC341" s="5" t="str">
        <f t="shared" si="172"/>
        <v/>
      </c>
      <c r="BD341" s="5" t="str">
        <f t="shared" si="173"/>
        <v/>
      </c>
      <c r="BE341" s="5" t="str">
        <f t="shared" si="174"/>
        <v>--</v>
      </c>
      <c r="BF341" s="5" t="str">
        <f t="shared" si="175"/>
        <v/>
      </c>
      <c r="BG341" s="5" t="str">
        <f t="shared" si="176"/>
        <v/>
      </c>
      <c r="BH341" s="5" t="str">
        <f t="shared" si="177"/>
        <v>--</v>
      </c>
      <c r="BI341" s="5" t="str">
        <f t="shared" si="178"/>
        <v/>
      </c>
      <c r="BJ341" s="5" t="str">
        <f t="shared" si="179"/>
        <v/>
      </c>
    </row>
    <row r="342" spans="1:62" x14ac:dyDescent="0.2">
      <c r="A342" s="4" t="str">
        <f>F!A342</f>
        <v>PFTrDA</v>
      </c>
      <c r="B342" s="5" t="str">
        <f>IF(ISNUMBER(F!E342)=FALSE,"--",IF(F!E342=0,"--",F!E342))</f>
        <v>--</v>
      </c>
      <c r="C342" s="5" t="str">
        <f>IF(B342="--","",F!F342)</f>
        <v/>
      </c>
      <c r="D342" s="5" t="str">
        <f>IF(ISNUMBER(F!G342)=FALSE,"--",IF(F!G342=0,"--",F!G342))</f>
        <v>--</v>
      </c>
      <c r="E342" s="5" t="str">
        <f>IF(D342="--","",F!H342)</f>
        <v/>
      </c>
      <c r="F342" s="5" t="str">
        <f>IF(ISNUMBER(F!I342)=FALSE,"--",IF(F!I342=0,"--",F!I342))</f>
        <v>--</v>
      </c>
      <c r="G342" s="5" t="str">
        <f>IF(F342="--","",F!J342)</f>
        <v/>
      </c>
      <c r="H342" s="5" t="str">
        <f>IF(ISNUMBER(F!K342)=FALSE,"--",IF(F!K342=0,"--",F!K342))</f>
        <v>--</v>
      </c>
      <c r="I342" s="5" t="str">
        <f>IF(H342="--","",F!L342)</f>
        <v/>
      </c>
      <c r="J342" s="5" t="str">
        <f>IF(ISNUMBER(F!M342)=FALSE,"--",IF(F!M342=0,"--",F!M342))</f>
        <v>--</v>
      </c>
      <c r="K342" s="5" t="str">
        <f>IF(J342="--","",F!N342)</f>
        <v/>
      </c>
      <c r="L342" s="5" t="str">
        <f>IF(ISNUMBER(F!O342)=FALSE,"--",IF(F!O342=0,"--",F!O342))</f>
        <v>--</v>
      </c>
      <c r="M342" s="5" t="str">
        <f>IF(L342="--","",F!P342)</f>
        <v/>
      </c>
      <c r="P342" s="4" t="str">
        <f>IFERROR(IF(AND(VLOOKUP(F!B342,E!$B$1:$AK$300,17,FALSE)&lt;&gt;1000000000,VLOOKUP(F!B342,E!$B$1:$AK$300,18,FALSE)&lt;&gt;1000000000),"toetsen",IF(AND(VLOOKUP(F!B342,E!$B$1:$AK$300,17,FALSE)=1000000000,VLOOKUP(F!B342,E!$B$1:$AK$300,18,FALSE)&lt;&gt;1000000000),"toetsen alleen sgw",IF(AND(VLOOKUP(F!B342,E!$B$1:$AK$300,17,FALSE)&lt;&gt;1000000000,VLOOKUP(F!B342,E!$B$1:$AK$300,18,FALSE)=1000000000),"toetsen alleen vw","niet toetsen"))),"")</f>
        <v>niet toetsen</v>
      </c>
      <c r="R342" s="4" t="str">
        <f>F!BJ342</f>
        <v/>
      </c>
      <c r="S342" s="4" t="str">
        <f>IF($P342="toetsen",toetsen(F!$B342,R342),IF($P342="toetsen alleen sgw",toetsen_alleen_SGW(F!$B342,R342),IF($P342="toetsen alleen vw",toetsen_alleen_vw(F!$B342,R342),"")))</f>
        <v/>
      </c>
      <c r="T342" s="4" t="str">
        <f>F!BM342</f>
        <v/>
      </c>
      <c r="U342" s="4" t="str">
        <f>IF($P342="toetsen",toetsen(F!$B342,T342),IF($P342="toetsen alleen sgw",toetsen_alleen_SGW(F!$B342,T342),IF($P342="toetsen alleen vw",toetsen_alleen_vw(F!$B342,T342),"")))</f>
        <v/>
      </c>
      <c r="V342" s="4" t="str">
        <f>F!BP342</f>
        <v/>
      </c>
      <c r="W342" s="4" t="str">
        <f>IF($P342="toetsen",toetsen(F!$B342,V342),IF($P342="toetsen alleen sgw",toetsen_alleen_SGW(F!$B342,V342),IF($P342="toetsen alleen vw",toetsen_alleen_vw(F!$B342,V342),"")))</f>
        <v/>
      </c>
      <c r="X342" s="4" t="str">
        <f>F!BS342</f>
        <v/>
      </c>
      <c r="Y342" s="4" t="str">
        <f>IF($P342="toetsen",toetsen(F!$B342,X342),IF($P342="toetsen alleen sgw",toetsen_alleen_SGW(F!$B342,X342),IF($P342="toetsen alleen vw",toetsen_alleen_vw(F!$B342,X342),"")))</f>
        <v/>
      </c>
      <c r="Z342" s="4" t="str">
        <f>F!BV342</f>
        <v/>
      </c>
      <c r="AA342" s="4" t="str">
        <f>IF($P342="toetsen",toetsen(F!$B342,Z342),IF($P342="toetsen alleen sgw",toetsen_alleen_SGW(F!$B342,Z342),IF($P342="toetsen alleen vw",toetsen_alleen_vw(F!$B342,Z342),"")))</f>
        <v/>
      </c>
      <c r="AB342" s="4" t="str">
        <f>F!BY342</f>
        <v/>
      </c>
      <c r="AC342" s="4" t="str">
        <f>IF($P342="toetsen",toetsen(F!$B342,AB342),IF($P342="toetsen alleen sgw",toetsen_alleen_SGW(F!$B342,AB342),IF($P342="toetsen alleen vw",toetsen_alleen_vw(F!$B342,AB342),"")))</f>
        <v/>
      </c>
      <c r="AE342" s="5" t="str">
        <f t="shared" si="150"/>
        <v>--</v>
      </c>
      <c r="AF342" s="5" t="str">
        <f t="shared" si="151"/>
        <v/>
      </c>
      <c r="AG342" s="5" t="str">
        <f t="shared" si="152"/>
        <v>--</v>
      </c>
      <c r="AH342" s="5" t="str">
        <f t="shared" si="153"/>
        <v/>
      </c>
      <c r="AI342" s="5" t="str">
        <f t="shared" si="154"/>
        <v>--</v>
      </c>
      <c r="AJ342" s="5" t="str">
        <f t="shared" si="155"/>
        <v/>
      </c>
      <c r="AK342" s="5" t="str">
        <f t="shared" si="156"/>
        <v>--</v>
      </c>
      <c r="AL342" s="5" t="str">
        <f t="shared" si="157"/>
        <v/>
      </c>
      <c r="AM342" s="5" t="str">
        <f t="shared" si="158"/>
        <v>--</v>
      </c>
      <c r="AN342" s="5" t="str">
        <f t="shared" si="159"/>
        <v/>
      </c>
      <c r="AO342" s="5" t="str">
        <f t="shared" si="160"/>
        <v>--</v>
      </c>
      <c r="AP342" s="5" t="str">
        <f t="shared" si="161"/>
        <v/>
      </c>
      <c r="AS342" s="5" t="str">
        <f t="shared" si="162"/>
        <v>--</v>
      </c>
      <c r="AT342" s="5" t="str">
        <f t="shared" si="163"/>
        <v/>
      </c>
      <c r="AU342" s="5" t="str">
        <f t="shared" si="164"/>
        <v/>
      </c>
      <c r="AV342" s="5" t="str">
        <f t="shared" si="165"/>
        <v>--</v>
      </c>
      <c r="AW342" s="5" t="str">
        <f t="shared" si="166"/>
        <v/>
      </c>
      <c r="AX342" s="5" t="str">
        <f t="shared" si="167"/>
        <v/>
      </c>
      <c r="AY342" s="5" t="str">
        <f t="shared" si="168"/>
        <v>--</v>
      </c>
      <c r="AZ342" s="5" t="str">
        <f t="shared" si="169"/>
        <v/>
      </c>
      <c r="BA342" s="5" t="str">
        <f t="shared" si="170"/>
        <v/>
      </c>
      <c r="BB342" s="5" t="str">
        <f t="shared" si="171"/>
        <v>--</v>
      </c>
      <c r="BC342" s="5" t="str">
        <f t="shared" si="172"/>
        <v/>
      </c>
      <c r="BD342" s="5" t="str">
        <f t="shared" si="173"/>
        <v/>
      </c>
      <c r="BE342" s="5" t="str">
        <f t="shared" si="174"/>
        <v>--</v>
      </c>
      <c r="BF342" s="5" t="str">
        <f t="shared" si="175"/>
        <v/>
      </c>
      <c r="BG342" s="5" t="str">
        <f t="shared" si="176"/>
        <v/>
      </c>
      <c r="BH342" s="5" t="str">
        <f t="shared" si="177"/>
        <v>--</v>
      </c>
      <c r="BI342" s="5" t="str">
        <f t="shared" si="178"/>
        <v/>
      </c>
      <c r="BJ342" s="5" t="str">
        <f t="shared" si="179"/>
        <v/>
      </c>
    </row>
    <row r="343" spans="1:62" x14ac:dyDescent="0.2">
      <c r="A343" s="4" t="str">
        <f>F!A343</f>
        <v>PFTeDA</v>
      </c>
      <c r="B343" s="5" t="str">
        <f>IF(ISNUMBER(F!E343)=FALSE,"--",IF(F!E343=0,"--",F!E343))</f>
        <v>--</v>
      </c>
      <c r="C343" s="5" t="str">
        <f>IF(B343="--","",F!F343)</f>
        <v/>
      </c>
      <c r="D343" s="5" t="str">
        <f>IF(ISNUMBER(F!G343)=FALSE,"--",IF(F!G343=0,"--",F!G343))</f>
        <v>--</v>
      </c>
      <c r="E343" s="5" t="str">
        <f>IF(D343="--","",F!H343)</f>
        <v/>
      </c>
      <c r="F343" s="5" t="str">
        <f>IF(ISNUMBER(F!I343)=FALSE,"--",IF(F!I343=0,"--",F!I343))</f>
        <v>--</v>
      </c>
      <c r="G343" s="5" t="str">
        <f>IF(F343="--","",F!J343)</f>
        <v/>
      </c>
      <c r="H343" s="5" t="str">
        <f>IF(ISNUMBER(F!K343)=FALSE,"--",IF(F!K343=0,"--",F!K343))</f>
        <v>--</v>
      </c>
      <c r="I343" s="5" t="str">
        <f>IF(H343="--","",F!L343)</f>
        <v/>
      </c>
      <c r="J343" s="5" t="str">
        <f>IF(ISNUMBER(F!M343)=FALSE,"--",IF(F!M343=0,"--",F!M343))</f>
        <v>--</v>
      </c>
      <c r="K343" s="5" t="str">
        <f>IF(J343="--","",F!N343)</f>
        <v/>
      </c>
      <c r="L343" s="5" t="str">
        <f>IF(ISNUMBER(F!O343)=FALSE,"--",IF(F!O343=0,"--",F!O343))</f>
        <v>--</v>
      </c>
      <c r="M343" s="5" t="str">
        <f>IF(L343="--","",F!P343)</f>
        <v/>
      </c>
      <c r="P343" s="4" t="str">
        <f>IFERROR(IF(AND(VLOOKUP(F!B343,E!$B$1:$AK$300,17,FALSE)&lt;&gt;1000000000,VLOOKUP(F!B343,E!$B$1:$AK$300,18,FALSE)&lt;&gt;1000000000),"toetsen",IF(AND(VLOOKUP(F!B343,E!$B$1:$AK$300,17,FALSE)=1000000000,VLOOKUP(F!B343,E!$B$1:$AK$300,18,FALSE)&lt;&gt;1000000000),"toetsen alleen sgw",IF(AND(VLOOKUP(F!B343,E!$B$1:$AK$300,17,FALSE)&lt;&gt;1000000000,VLOOKUP(F!B343,E!$B$1:$AK$300,18,FALSE)=1000000000),"toetsen alleen vw","niet toetsen"))),"")</f>
        <v>niet toetsen</v>
      </c>
      <c r="R343" s="4" t="str">
        <f>F!BJ343</f>
        <v/>
      </c>
      <c r="S343" s="4" t="str">
        <f>IF($P343="toetsen",toetsen(F!$B343,R343),IF($P343="toetsen alleen sgw",toetsen_alleen_SGW(F!$B343,R343),IF($P343="toetsen alleen vw",toetsen_alleen_vw(F!$B343,R343),"")))</f>
        <v/>
      </c>
      <c r="T343" s="4" t="str">
        <f>F!BM343</f>
        <v/>
      </c>
      <c r="U343" s="4" t="str">
        <f>IF($P343="toetsen",toetsen(F!$B343,T343),IF($P343="toetsen alleen sgw",toetsen_alleen_SGW(F!$B343,T343),IF($P343="toetsen alleen vw",toetsen_alleen_vw(F!$B343,T343),"")))</f>
        <v/>
      </c>
      <c r="V343" s="4" t="str">
        <f>F!BP343</f>
        <v/>
      </c>
      <c r="W343" s="4" t="str">
        <f>IF($P343="toetsen",toetsen(F!$B343,V343),IF($P343="toetsen alleen sgw",toetsen_alleen_SGW(F!$B343,V343),IF($P343="toetsen alleen vw",toetsen_alleen_vw(F!$B343,V343),"")))</f>
        <v/>
      </c>
      <c r="X343" s="4" t="str">
        <f>F!BS343</f>
        <v/>
      </c>
      <c r="Y343" s="4" t="str">
        <f>IF($P343="toetsen",toetsen(F!$B343,X343),IF($P343="toetsen alleen sgw",toetsen_alleen_SGW(F!$B343,X343),IF($P343="toetsen alleen vw",toetsen_alleen_vw(F!$B343,X343),"")))</f>
        <v/>
      </c>
      <c r="Z343" s="4" t="str">
        <f>F!BV343</f>
        <v/>
      </c>
      <c r="AA343" s="4" t="str">
        <f>IF($P343="toetsen",toetsen(F!$B343,Z343),IF($P343="toetsen alleen sgw",toetsen_alleen_SGW(F!$B343,Z343),IF($P343="toetsen alleen vw",toetsen_alleen_vw(F!$B343,Z343),"")))</f>
        <v/>
      </c>
      <c r="AB343" s="4" t="str">
        <f>F!BY343</f>
        <v/>
      </c>
      <c r="AC343" s="4" t="str">
        <f>IF($P343="toetsen",toetsen(F!$B343,AB343),IF($P343="toetsen alleen sgw",toetsen_alleen_SGW(F!$B343,AB343),IF($P343="toetsen alleen vw",toetsen_alleen_vw(F!$B343,AB343),"")))</f>
        <v/>
      </c>
      <c r="AE343" s="5" t="str">
        <f t="shared" si="150"/>
        <v>--</v>
      </c>
      <c r="AF343" s="5" t="str">
        <f t="shared" si="151"/>
        <v/>
      </c>
      <c r="AG343" s="5" t="str">
        <f t="shared" si="152"/>
        <v>--</v>
      </c>
      <c r="AH343" s="5" t="str">
        <f t="shared" si="153"/>
        <v/>
      </c>
      <c r="AI343" s="5" t="str">
        <f t="shared" si="154"/>
        <v>--</v>
      </c>
      <c r="AJ343" s="5" t="str">
        <f t="shared" si="155"/>
        <v/>
      </c>
      <c r="AK343" s="5" t="str">
        <f t="shared" si="156"/>
        <v>--</v>
      </c>
      <c r="AL343" s="5" t="str">
        <f t="shared" si="157"/>
        <v/>
      </c>
      <c r="AM343" s="5" t="str">
        <f t="shared" si="158"/>
        <v>--</v>
      </c>
      <c r="AN343" s="5" t="str">
        <f t="shared" si="159"/>
        <v/>
      </c>
      <c r="AO343" s="5" t="str">
        <f t="shared" si="160"/>
        <v>--</v>
      </c>
      <c r="AP343" s="5" t="str">
        <f t="shared" si="161"/>
        <v/>
      </c>
      <c r="AS343" s="5" t="str">
        <f t="shared" si="162"/>
        <v>--</v>
      </c>
      <c r="AT343" s="5" t="str">
        <f t="shared" si="163"/>
        <v/>
      </c>
      <c r="AU343" s="5" t="str">
        <f t="shared" si="164"/>
        <v/>
      </c>
      <c r="AV343" s="5" t="str">
        <f t="shared" si="165"/>
        <v>--</v>
      </c>
      <c r="AW343" s="5" t="str">
        <f t="shared" si="166"/>
        <v/>
      </c>
      <c r="AX343" s="5" t="str">
        <f t="shared" si="167"/>
        <v/>
      </c>
      <c r="AY343" s="5" t="str">
        <f t="shared" si="168"/>
        <v>--</v>
      </c>
      <c r="AZ343" s="5" t="str">
        <f t="shared" si="169"/>
        <v/>
      </c>
      <c r="BA343" s="5" t="str">
        <f t="shared" si="170"/>
        <v/>
      </c>
      <c r="BB343" s="5" t="str">
        <f t="shared" si="171"/>
        <v>--</v>
      </c>
      <c r="BC343" s="5" t="str">
        <f t="shared" si="172"/>
        <v/>
      </c>
      <c r="BD343" s="5" t="str">
        <f t="shared" si="173"/>
        <v/>
      </c>
      <c r="BE343" s="5" t="str">
        <f t="shared" si="174"/>
        <v>--</v>
      </c>
      <c r="BF343" s="5" t="str">
        <f t="shared" si="175"/>
        <v/>
      </c>
      <c r="BG343" s="5" t="str">
        <f t="shared" si="176"/>
        <v/>
      </c>
      <c r="BH343" s="5" t="str">
        <f t="shared" si="177"/>
        <v>--</v>
      </c>
      <c r="BI343" s="5" t="str">
        <f t="shared" si="178"/>
        <v/>
      </c>
      <c r="BJ343" s="5" t="str">
        <f t="shared" si="179"/>
        <v/>
      </c>
    </row>
    <row r="344" spans="1:62" x14ac:dyDescent="0.2">
      <c r="A344" s="4" t="str">
        <f>F!A344</f>
        <v>PFHxDA</v>
      </c>
      <c r="B344" s="5" t="str">
        <f>IF(ISNUMBER(F!E344)=FALSE,"--",IF(F!E344=0,"--",F!E344))</f>
        <v>--</v>
      </c>
      <c r="C344" s="5" t="str">
        <f>IF(B344="--","",F!F344)</f>
        <v/>
      </c>
      <c r="D344" s="5" t="str">
        <f>IF(ISNUMBER(F!G344)=FALSE,"--",IF(F!G344=0,"--",F!G344))</f>
        <v>--</v>
      </c>
      <c r="E344" s="5" t="str">
        <f>IF(D344="--","",F!H344)</f>
        <v/>
      </c>
      <c r="F344" s="5" t="str">
        <f>IF(ISNUMBER(F!I344)=FALSE,"--",IF(F!I344=0,"--",F!I344))</f>
        <v>--</v>
      </c>
      <c r="G344" s="5" t="str">
        <f>IF(F344="--","",F!J344)</f>
        <v/>
      </c>
      <c r="H344" s="5" t="str">
        <f>IF(ISNUMBER(F!K344)=FALSE,"--",IF(F!K344=0,"--",F!K344))</f>
        <v>--</v>
      </c>
      <c r="I344" s="5" t="str">
        <f>IF(H344="--","",F!L344)</f>
        <v/>
      </c>
      <c r="J344" s="5" t="str">
        <f>IF(ISNUMBER(F!M344)=FALSE,"--",IF(F!M344=0,"--",F!M344))</f>
        <v>--</v>
      </c>
      <c r="K344" s="5" t="str">
        <f>IF(J344="--","",F!N344)</f>
        <v/>
      </c>
      <c r="L344" s="5" t="str">
        <f>IF(ISNUMBER(F!O344)=FALSE,"--",IF(F!O344=0,"--",F!O344))</f>
        <v>--</v>
      </c>
      <c r="M344" s="5" t="str">
        <f>IF(L344="--","",F!P344)</f>
        <v/>
      </c>
      <c r="P344" s="4" t="str">
        <f>IFERROR(IF(AND(VLOOKUP(F!B344,E!$B$1:$AK$300,17,FALSE)&lt;&gt;1000000000,VLOOKUP(F!B344,E!$B$1:$AK$300,18,FALSE)&lt;&gt;1000000000),"toetsen",IF(AND(VLOOKUP(F!B344,E!$B$1:$AK$300,17,FALSE)=1000000000,VLOOKUP(F!B344,E!$B$1:$AK$300,18,FALSE)&lt;&gt;1000000000),"toetsen alleen sgw",IF(AND(VLOOKUP(F!B344,E!$B$1:$AK$300,17,FALSE)&lt;&gt;1000000000,VLOOKUP(F!B344,E!$B$1:$AK$300,18,FALSE)=1000000000),"toetsen alleen vw","niet toetsen"))),"")</f>
        <v>niet toetsen</v>
      </c>
      <c r="R344" s="4" t="str">
        <f>F!BJ344</f>
        <v/>
      </c>
      <c r="S344" s="4" t="str">
        <f>IF($P344="toetsen",toetsen(F!$B344,R344),IF($P344="toetsen alleen sgw",toetsen_alleen_SGW(F!$B344,R344),IF($P344="toetsen alleen vw",toetsen_alleen_vw(F!$B344,R344),"")))</f>
        <v/>
      </c>
      <c r="T344" s="4" t="str">
        <f>F!BM344</f>
        <v/>
      </c>
      <c r="U344" s="4" t="str">
        <f>IF($P344="toetsen",toetsen(F!$B344,T344),IF($P344="toetsen alleen sgw",toetsen_alleen_SGW(F!$B344,T344),IF($P344="toetsen alleen vw",toetsen_alleen_vw(F!$B344,T344),"")))</f>
        <v/>
      </c>
      <c r="V344" s="4" t="str">
        <f>F!BP344</f>
        <v/>
      </c>
      <c r="W344" s="4" t="str">
        <f>IF($P344="toetsen",toetsen(F!$B344,V344),IF($P344="toetsen alleen sgw",toetsen_alleen_SGW(F!$B344,V344),IF($P344="toetsen alleen vw",toetsen_alleen_vw(F!$B344,V344),"")))</f>
        <v/>
      </c>
      <c r="X344" s="4" t="str">
        <f>F!BS344</f>
        <v/>
      </c>
      <c r="Y344" s="4" t="str">
        <f>IF($P344="toetsen",toetsen(F!$B344,X344),IF($P344="toetsen alleen sgw",toetsen_alleen_SGW(F!$B344,X344),IF($P344="toetsen alleen vw",toetsen_alleen_vw(F!$B344,X344),"")))</f>
        <v/>
      </c>
      <c r="Z344" s="4" t="str">
        <f>F!BV344</f>
        <v/>
      </c>
      <c r="AA344" s="4" t="str">
        <f>IF($P344="toetsen",toetsen(F!$B344,Z344),IF($P344="toetsen alleen sgw",toetsen_alleen_SGW(F!$B344,Z344),IF($P344="toetsen alleen vw",toetsen_alleen_vw(F!$B344,Z344),"")))</f>
        <v/>
      </c>
      <c r="AB344" s="4" t="str">
        <f>F!BY344</f>
        <v/>
      </c>
      <c r="AC344" s="4" t="str">
        <f>IF($P344="toetsen",toetsen(F!$B344,AB344),IF($P344="toetsen alleen sgw",toetsen_alleen_SGW(F!$B344,AB344),IF($P344="toetsen alleen vw",toetsen_alleen_vw(F!$B344,AB344),"")))</f>
        <v/>
      </c>
      <c r="AE344" s="5" t="str">
        <f t="shared" si="150"/>
        <v>--</v>
      </c>
      <c r="AF344" s="5" t="str">
        <f t="shared" si="151"/>
        <v/>
      </c>
      <c r="AG344" s="5" t="str">
        <f t="shared" si="152"/>
        <v>--</v>
      </c>
      <c r="AH344" s="5" t="str">
        <f t="shared" si="153"/>
        <v/>
      </c>
      <c r="AI344" s="5" t="str">
        <f t="shared" si="154"/>
        <v>--</v>
      </c>
      <c r="AJ344" s="5" t="str">
        <f t="shared" si="155"/>
        <v/>
      </c>
      <c r="AK344" s="5" t="str">
        <f t="shared" si="156"/>
        <v>--</v>
      </c>
      <c r="AL344" s="5" t="str">
        <f t="shared" si="157"/>
        <v/>
      </c>
      <c r="AM344" s="5" t="str">
        <f t="shared" si="158"/>
        <v>--</v>
      </c>
      <c r="AN344" s="5" t="str">
        <f t="shared" si="159"/>
        <v/>
      </c>
      <c r="AO344" s="5" t="str">
        <f t="shared" si="160"/>
        <v>--</v>
      </c>
      <c r="AP344" s="5" t="str">
        <f t="shared" si="161"/>
        <v/>
      </c>
      <c r="AS344" s="5" t="str">
        <f t="shared" si="162"/>
        <v>--</v>
      </c>
      <c r="AT344" s="5" t="str">
        <f t="shared" si="163"/>
        <v/>
      </c>
      <c r="AU344" s="5" t="str">
        <f t="shared" si="164"/>
        <v/>
      </c>
      <c r="AV344" s="5" t="str">
        <f t="shared" si="165"/>
        <v>--</v>
      </c>
      <c r="AW344" s="5" t="str">
        <f t="shared" si="166"/>
        <v/>
      </c>
      <c r="AX344" s="5" t="str">
        <f t="shared" si="167"/>
        <v/>
      </c>
      <c r="AY344" s="5" t="str">
        <f t="shared" si="168"/>
        <v>--</v>
      </c>
      <c r="AZ344" s="5" t="str">
        <f t="shared" si="169"/>
        <v/>
      </c>
      <c r="BA344" s="5" t="str">
        <f t="shared" si="170"/>
        <v/>
      </c>
      <c r="BB344" s="5" t="str">
        <f t="shared" si="171"/>
        <v>--</v>
      </c>
      <c r="BC344" s="5" t="str">
        <f t="shared" si="172"/>
        <v/>
      </c>
      <c r="BD344" s="5" t="str">
        <f t="shared" si="173"/>
        <v/>
      </c>
      <c r="BE344" s="5" t="str">
        <f t="shared" si="174"/>
        <v>--</v>
      </c>
      <c r="BF344" s="5" t="str">
        <f t="shared" si="175"/>
        <v/>
      </c>
      <c r="BG344" s="5" t="str">
        <f t="shared" si="176"/>
        <v/>
      </c>
      <c r="BH344" s="5" t="str">
        <f t="shared" si="177"/>
        <v>--</v>
      </c>
      <c r="BI344" s="5" t="str">
        <f t="shared" si="178"/>
        <v/>
      </c>
      <c r="BJ344" s="5" t="str">
        <f t="shared" si="179"/>
        <v/>
      </c>
    </row>
    <row r="345" spans="1:62" x14ac:dyDescent="0.2">
      <c r="A345" s="4" t="str">
        <f>F!A345</f>
        <v>PFODA</v>
      </c>
      <c r="B345" s="5" t="str">
        <f>IF(ISNUMBER(F!E345)=FALSE,"--",IF(F!E345=0,"--",F!E345))</f>
        <v>--</v>
      </c>
      <c r="C345" s="5" t="str">
        <f>IF(B345="--","",F!F345)</f>
        <v/>
      </c>
      <c r="D345" s="5" t="str">
        <f>IF(ISNUMBER(F!G345)=FALSE,"--",IF(F!G345=0,"--",F!G345))</f>
        <v>--</v>
      </c>
      <c r="E345" s="5" t="str">
        <f>IF(D345="--","",F!H345)</f>
        <v/>
      </c>
      <c r="F345" s="5" t="str">
        <f>IF(ISNUMBER(F!I345)=FALSE,"--",IF(F!I345=0,"--",F!I345))</f>
        <v>--</v>
      </c>
      <c r="G345" s="5" t="str">
        <f>IF(F345="--","",F!J345)</f>
        <v/>
      </c>
      <c r="H345" s="5" t="str">
        <f>IF(ISNUMBER(F!K345)=FALSE,"--",IF(F!K345=0,"--",F!K345))</f>
        <v>--</v>
      </c>
      <c r="I345" s="5" t="str">
        <f>IF(H345="--","",F!L345)</f>
        <v/>
      </c>
      <c r="J345" s="5" t="str">
        <f>IF(ISNUMBER(F!M345)=FALSE,"--",IF(F!M345=0,"--",F!M345))</f>
        <v>--</v>
      </c>
      <c r="K345" s="5" t="str">
        <f>IF(J345="--","",F!N345)</f>
        <v/>
      </c>
      <c r="L345" s="5" t="str">
        <f>IF(ISNUMBER(F!O345)=FALSE,"--",IF(F!O345=0,"--",F!O345))</f>
        <v>--</v>
      </c>
      <c r="M345" s="5" t="str">
        <f>IF(L345="--","",F!P345)</f>
        <v/>
      </c>
      <c r="P345" s="4" t="str">
        <f>IFERROR(IF(AND(VLOOKUP(F!B345,E!$B$1:$AK$300,17,FALSE)&lt;&gt;1000000000,VLOOKUP(F!B345,E!$B$1:$AK$300,18,FALSE)&lt;&gt;1000000000),"toetsen",IF(AND(VLOOKUP(F!B345,E!$B$1:$AK$300,17,FALSE)=1000000000,VLOOKUP(F!B345,E!$B$1:$AK$300,18,FALSE)&lt;&gt;1000000000),"toetsen alleen sgw",IF(AND(VLOOKUP(F!B345,E!$B$1:$AK$300,17,FALSE)&lt;&gt;1000000000,VLOOKUP(F!B345,E!$B$1:$AK$300,18,FALSE)=1000000000),"toetsen alleen vw","niet toetsen"))),"")</f>
        <v>niet toetsen</v>
      </c>
      <c r="R345" s="4" t="str">
        <f>F!BJ345</f>
        <v/>
      </c>
      <c r="S345" s="4" t="str">
        <f>IF($P345="toetsen",toetsen(F!$B345,R345),IF($P345="toetsen alleen sgw",toetsen_alleen_SGW(F!$B345,R345),IF($P345="toetsen alleen vw",toetsen_alleen_vw(F!$B345,R345),"")))</f>
        <v/>
      </c>
      <c r="T345" s="4" t="str">
        <f>F!BM345</f>
        <v/>
      </c>
      <c r="U345" s="4" t="str">
        <f>IF($P345="toetsen",toetsen(F!$B345,T345),IF($P345="toetsen alleen sgw",toetsen_alleen_SGW(F!$B345,T345),IF($P345="toetsen alleen vw",toetsen_alleen_vw(F!$B345,T345),"")))</f>
        <v/>
      </c>
      <c r="V345" s="4" t="str">
        <f>F!BP345</f>
        <v/>
      </c>
      <c r="W345" s="4" t="str">
        <f>IF($P345="toetsen",toetsen(F!$B345,V345),IF($P345="toetsen alleen sgw",toetsen_alleen_SGW(F!$B345,V345),IF($P345="toetsen alleen vw",toetsen_alleen_vw(F!$B345,V345),"")))</f>
        <v/>
      </c>
      <c r="X345" s="4" t="str">
        <f>F!BS345</f>
        <v/>
      </c>
      <c r="Y345" s="4" t="str">
        <f>IF($P345="toetsen",toetsen(F!$B345,X345),IF($P345="toetsen alleen sgw",toetsen_alleen_SGW(F!$B345,X345),IF($P345="toetsen alleen vw",toetsen_alleen_vw(F!$B345,X345),"")))</f>
        <v/>
      </c>
      <c r="Z345" s="4" t="str">
        <f>F!BV345</f>
        <v/>
      </c>
      <c r="AA345" s="4" t="str">
        <f>IF($P345="toetsen",toetsen(F!$B345,Z345),IF($P345="toetsen alleen sgw",toetsen_alleen_SGW(F!$B345,Z345),IF($P345="toetsen alleen vw",toetsen_alleen_vw(F!$B345,Z345),"")))</f>
        <v/>
      </c>
      <c r="AB345" s="4" t="str">
        <f>F!BY345</f>
        <v/>
      </c>
      <c r="AC345" s="4" t="str">
        <f>IF($P345="toetsen",toetsen(F!$B345,AB345),IF($P345="toetsen alleen sgw",toetsen_alleen_SGW(F!$B345,AB345),IF($P345="toetsen alleen vw",toetsen_alleen_vw(F!$B345,AB345),"")))</f>
        <v/>
      </c>
      <c r="AE345" s="5" t="str">
        <f t="shared" si="150"/>
        <v>--</v>
      </c>
      <c r="AF345" s="5" t="str">
        <f t="shared" si="151"/>
        <v/>
      </c>
      <c r="AG345" s="5" t="str">
        <f t="shared" si="152"/>
        <v>--</v>
      </c>
      <c r="AH345" s="5" t="str">
        <f t="shared" si="153"/>
        <v/>
      </c>
      <c r="AI345" s="5" t="str">
        <f t="shared" si="154"/>
        <v>--</v>
      </c>
      <c r="AJ345" s="5" t="str">
        <f t="shared" si="155"/>
        <v/>
      </c>
      <c r="AK345" s="5" t="str">
        <f t="shared" si="156"/>
        <v>--</v>
      </c>
      <c r="AL345" s="5" t="str">
        <f t="shared" si="157"/>
        <v/>
      </c>
      <c r="AM345" s="5" t="str">
        <f t="shared" si="158"/>
        <v>--</v>
      </c>
      <c r="AN345" s="5" t="str">
        <f t="shared" si="159"/>
        <v/>
      </c>
      <c r="AO345" s="5" t="str">
        <f t="shared" si="160"/>
        <v>--</v>
      </c>
      <c r="AP345" s="5" t="str">
        <f t="shared" si="161"/>
        <v/>
      </c>
      <c r="AS345" s="5" t="str">
        <f t="shared" si="162"/>
        <v>--</v>
      </c>
      <c r="AT345" s="5" t="str">
        <f t="shared" si="163"/>
        <v/>
      </c>
      <c r="AU345" s="5" t="str">
        <f t="shared" si="164"/>
        <v/>
      </c>
      <c r="AV345" s="5" t="str">
        <f t="shared" si="165"/>
        <v>--</v>
      </c>
      <c r="AW345" s="5" t="str">
        <f t="shared" si="166"/>
        <v/>
      </c>
      <c r="AX345" s="5" t="str">
        <f t="shared" si="167"/>
        <v/>
      </c>
      <c r="AY345" s="5" t="str">
        <f t="shared" si="168"/>
        <v>--</v>
      </c>
      <c r="AZ345" s="5" t="str">
        <f t="shared" si="169"/>
        <v/>
      </c>
      <c r="BA345" s="5" t="str">
        <f t="shared" si="170"/>
        <v/>
      </c>
      <c r="BB345" s="5" t="str">
        <f t="shared" si="171"/>
        <v>--</v>
      </c>
      <c r="BC345" s="5" t="str">
        <f t="shared" si="172"/>
        <v/>
      </c>
      <c r="BD345" s="5" t="str">
        <f t="shared" si="173"/>
        <v/>
      </c>
      <c r="BE345" s="5" t="str">
        <f t="shared" si="174"/>
        <v>--</v>
      </c>
      <c r="BF345" s="5" t="str">
        <f t="shared" si="175"/>
        <v/>
      </c>
      <c r="BG345" s="5" t="str">
        <f t="shared" si="176"/>
        <v/>
      </c>
      <c r="BH345" s="5" t="str">
        <f t="shared" si="177"/>
        <v>--</v>
      </c>
      <c r="BI345" s="5" t="str">
        <f t="shared" si="178"/>
        <v/>
      </c>
      <c r="BJ345" s="5" t="str">
        <f t="shared" si="179"/>
        <v/>
      </c>
    </row>
    <row r="346" spans="1:62" x14ac:dyDescent="0.2">
      <c r="A346" s="4" t="str">
        <f>F!A346</f>
        <v>PFBS</v>
      </c>
      <c r="B346" s="5">
        <f>IF(ISNUMBER(F!E346)=FALSE,"--",IF(F!E346=0,"--",F!E346))</f>
        <v>78</v>
      </c>
      <c r="C346" s="5" t="str">
        <f>IF(B346="--","",F!F346)</f>
        <v>&lt;</v>
      </c>
      <c r="D346" s="5">
        <f>IF(ISNUMBER(F!G346)=FALSE,"--",IF(F!G346=0,"--",F!G346))</f>
        <v>1.5</v>
      </c>
      <c r="E346" s="5" t="str">
        <f>IF(D346="--","",F!H346)</f>
        <v>&lt;</v>
      </c>
      <c r="F346" s="5" t="str">
        <f>IF(ISNUMBER(F!I346)=FALSE,"--",IF(F!I346=0,"--",F!I346))</f>
        <v>--</v>
      </c>
      <c r="G346" s="5" t="str">
        <f>IF(F346="--","",F!J346)</f>
        <v/>
      </c>
      <c r="H346" s="5" t="str">
        <f>IF(ISNUMBER(F!K346)=FALSE,"--",IF(F!K346=0,"--",F!K346))</f>
        <v>--</v>
      </c>
      <c r="I346" s="5" t="str">
        <f>IF(H346="--","",F!L346)</f>
        <v/>
      </c>
      <c r="J346" s="5" t="str">
        <f>IF(ISNUMBER(F!M346)=FALSE,"--",IF(F!M346=0,"--",F!M346))</f>
        <v>--</v>
      </c>
      <c r="K346" s="5" t="str">
        <f>IF(J346="--","",F!N346)</f>
        <v/>
      </c>
      <c r="L346" s="5" t="str">
        <f>IF(ISNUMBER(F!O346)=FALSE,"--",IF(F!O346=0,"--",F!O346))</f>
        <v>--</v>
      </c>
      <c r="M346" s="5" t="str">
        <f>IF(L346="--","",F!P346)</f>
        <v/>
      </c>
      <c r="P346" s="4" t="str">
        <f>IFERROR(IF(AND(VLOOKUP(F!B346,E!$B$1:$AK$300,17,FALSE)&lt;&gt;1000000000,VLOOKUP(F!B346,E!$B$1:$AK$300,18,FALSE)&lt;&gt;1000000000),"toetsen",IF(AND(VLOOKUP(F!B346,E!$B$1:$AK$300,17,FALSE)=1000000000,VLOOKUP(F!B346,E!$B$1:$AK$300,18,FALSE)&lt;&gt;1000000000),"toetsen alleen sgw",IF(AND(VLOOKUP(F!B346,E!$B$1:$AK$300,17,FALSE)&lt;&gt;1000000000,VLOOKUP(F!B346,E!$B$1:$AK$300,18,FALSE)=1000000000),"toetsen alleen vw","niet toetsen"))),"")</f>
        <v>niet toetsen</v>
      </c>
      <c r="R346" s="4">
        <f>F!BJ346</f>
        <v>5.4599999999999996E-2</v>
      </c>
      <c r="S346" s="4" t="str">
        <f>IF($P346="toetsen",toetsen(F!$B346,R346),IF($P346="toetsen alleen sgw",toetsen_alleen_SGW(F!$B346,R346),IF($P346="toetsen alleen vw",toetsen_alleen_vw(F!$B346,R346),"")))</f>
        <v/>
      </c>
      <c r="T346" s="4">
        <f>F!BM346</f>
        <v>-1</v>
      </c>
      <c r="U346" s="4" t="str">
        <f>IF($P346="toetsen",toetsen(F!$B346,T346),IF($P346="toetsen alleen sgw",toetsen_alleen_SGW(F!$B346,T346),IF($P346="toetsen alleen vw",toetsen_alleen_vw(F!$B346,T346),"")))</f>
        <v/>
      </c>
      <c r="V346" s="4">
        <f>F!BP346</f>
        <v>-1</v>
      </c>
      <c r="W346" s="4" t="str">
        <f>IF($P346="toetsen",toetsen(F!$B346,V346),IF($P346="toetsen alleen sgw",toetsen_alleen_SGW(F!$B346,V346),IF($P346="toetsen alleen vw",toetsen_alleen_vw(F!$B346,V346),"")))</f>
        <v/>
      </c>
      <c r="X346" s="4">
        <f>F!BS346</f>
        <v>-1</v>
      </c>
      <c r="Y346" s="4" t="str">
        <f>IF($P346="toetsen",toetsen(F!$B346,X346),IF($P346="toetsen alleen sgw",toetsen_alleen_SGW(F!$B346,X346),IF($P346="toetsen alleen vw",toetsen_alleen_vw(F!$B346,X346),"")))</f>
        <v/>
      </c>
      <c r="Z346" s="4">
        <f>F!BV346</f>
        <v>-1</v>
      </c>
      <c r="AA346" s="4" t="str">
        <f>IF($P346="toetsen",toetsen(F!$B346,Z346),IF($P346="toetsen alleen sgw",toetsen_alleen_SGW(F!$B346,Z346),IF($P346="toetsen alleen vw",toetsen_alleen_vw(F!$B346,Z346),"")))</f>
        <v/>
      </c>
      <c r="AB346" s="4">
        <f>F!BY346</f>
        <v>-1</v>
      </c>
      <c r="AC346" s="4" t="str">
        <f>IF($P346="toetsen",toetsen(F!$B346,AB346),IF($P346="toetsen alleen sgw",toetsen_alleen_SGW(F!$B346,AB346),IF($P346="toetsen alleen vw",toetsen_alleen_vw(F!$B346,AB346),"")))</f>
        <v/>
      </c>
      <c r="AE346" s="5" t="str">
        <f t="shared" si="150"/>
        <v>78</v>
      </c>
      <c r="AF346" s="5" t="str">
        <f t="shared" si="151"/>
        <v>&lt;</v>
      </c>
      <c r="AG346" s="5" t="str">
        <f t="shared" si="152"/>
        <v>1,5</v>
      </c>
      <c r="AH346" s="5" t="str">
        <f t="shared" si="153"/>
        <v>&lt;</v>
      </c>
      <c r="AI346" s="5" t="str">
        <f t="shared" si="154"/>
        <v>--</v>
      </c>
      <c r="AJ346" s="5" t="str">
        <f t="shared" si="155"/>
        <v/>
      </c>
      <c r="AK346" s="5" t="str">
        <f t="shared" si="156"/>
        <v>--</v>
      </c>
      <c r="AL346" s="5" t="str">
        <f t="shared" si="157"/>
        <v/>
      </c>
      <c r="AM346" s="5" t="str">
        <f t="shared" si="158"/>
        <v>--</v>
      </c>
      <c r="AN346" s="5" t="str">
        <f t="shared" si="159"/>
        <v/>
      </c>
      <c r="AO346" s="5" t="str">
        <f t="shared" si="160"/>
        <v>--</v>
      </c>
      <c r="AP346" s="5" t="str">
        <f t="shared" si="161"/>
        <v/>
      </c>
      <c r="AS346" s="5" t="str">
        <f t="shared" si="162"/>
        <v>78</v>
      </c>
      <c r="AT346" s="5" t="str">
        <f t="shared" si="163"/>
        <v>&lt;</v>
      </c>
      <c r="AU346" s="5" t="str">
        <f t="shared" si="164"/>
        <v/>
      </c>
      <c r="AV346" s="5" t="str">
        <f t="shared" si="165"/>
        <v>1,5</v>
      </c>
      <c r="AW346" s="5" t="str">
        <f t="shared" si="166"/>
        <v>&lt;</v>
      </c>
      <c r="AX346" s="5" t="str">
        <f t="shared" si="167"/>
        <v/>
      </c>
      <c r="AY346" s="5" t="str">
        <f t="shared" si="168"/>
        <v>--</v>
      </c>
      <c r="AZ346" s="5" t="str">
        <f t="shared" si="169"/>
        <v/>
      </c>
      <c r="BA346" s="5" t="str">
        <f t="shared" si="170"/>
        <v/>
      </c>
      <c r="BB346" s="5" t="str">
        <f t="shared" si="171"/>
        <v>--</v>
      </c>
      <c r="BC346" s="5" t="str">
        <f t="shared" si="172"/>
        <v/>
      </c>
      <c r="BD346" s="5" t="str">
        <f t="shared" si="173"/>
        <v/>
      </c>
      <c r="BE346" s="5" t="str">
        <f t="shared" si="174"/>
        <v>--</v>
      </c>
      <c r="BF346" s="5" t="str">
        <f t="shared" si="175"/>
        <v/>
      </c>
      <c r="BG346" s="5" t="str">
        <f t="shared" si="176"/>
        <v/>
      </c>
      <c r="BH346" s="5" t="str">
        <f t="shared" si="177"/>
        <v>--</v>
      </c>
      <c r="BI346" s="5" t="str">
        <f t="shared" si="178"/>
        <v/>
      </c>
      <c r="BJ346" s="5" t="str">
        <f t="shared" si="179"/>
        <v/>
      </c>
    </row>
    <row r="347" spans="1:62" x14ac:dyDescent="0.2">
      <c r="A347" s="4" t="str">
        <f>F!A347</f>
        <v>PFPeS</v>
      </c>
      <c r="B347" s="5">
        <f>IF(ISNUMBER(F!E347)=FALSE,"--",IF(F!E347=0,"--",F!E347))</f>
        <v>1</v>
      </c>
      <c r="C347" s="5" t="str">
        <f>IF(B347="--","",F!F347)</f>
        <v>&lt;</v>
      </c>
      <c r="D347" s="5">
        <f>IF(ISNUMBER(F!G347)=FALSE,"--",IF(F!G347=0,"--",F!G347))</f>
        <v>1</v>
      </c>
      <c r="E347" s="5" t="str">
        <f>IF(D347="--","",F!H347)</f>
        <v>&lt;</v>
      </c>
      <c r="F347" s="5" t="str">
        <f>IF(ISNUMBER(F!I347)=FALSE,"--",IF(F!I347=0,"--",F!I347))</f>
        <v>--</v>
      </c>
      <c r="G347" s="5" t="str">
        <f>IF(F347="--","",F!J347)</f>
        <v/>
      </c>
      <c r="H347" s="5" t="str">
        <f>IF(ISNUMBER(F!K347)=FALSE,"--",IF(F!K347=0,"--",F!K347))</f>
        <v>--</v>
      </c>
      <c r="I347" s="5" t="str">
        <f>IF(H347="--","",F!L347)</f>
        <v/>
      </c>
      <c r="J347" s="5" t="str">
        <f>IF(ISNUMBER(F!M347)=FALSE,"--",IF(F!M347=0,"--",F!M347))</f>
        <v>--</v>
      </c>
      <c r="K347" s="5" t="str">
        <f>IF(J347="--","",F!N347)</f>
        <v/>
      </c>
      <c r="L347" s="5" t="str">
        <f>IF(ISNUMBER(F!O347)=FALSE,"--",IF(F!O347=0,"--",F!O347))</f>
        <v>--</v>
      </c>
      <c r="M347" s="5" t="str">
        <f>IF(L347="--","",F!P347)</f>
        <v/>
      </c>
      <c r="P347" s="4" t="str">
        <f>IFERROR(IF(AND(VLOOKUP(F!B347,E!$B$1:$AK$300,17,FALSE)&lt;&gt;1000000000,VLOOKUP(F!B347,E!$B$1:$AK$300,18,FALSE)&lt;&gt;1000000000),"toetsen",IF(AND(VLOOKUP(F!B347,E!$B$1:$AK$300,17,FALSE)=1000000000,VLOOKUP(F!B347,E!$B$1:$AK$300,18,FALSE)&lt;&gt;1000000000),"toetsen alleen sgw",IF(AND(VLOOKUP(F!B347,E!$B$1:$AK$300,17,FALSE)&lt;&gt;1000000000,VLOOKUP(F!B347,E!$B$1:$AK$300,18,FALSE)=1000000000),"toetsen alleen vw","niet toetsen"))),"")</f>
        <v>niet toetsen</v>
      </c>
      <c r="R347" s="4">
        <f>F!BJ347</f>
        <v>-1</v>
      </c>
      <c r="S347" s="4" t="str">
        <f>IF($P347="toetsen",toetsen(F!$B347,R347),IF($P347="toetsen alleen sgw",toetsen_alleen_SGW(F!$B347,R347),IF($P347="toetsen alleen vw",toetsen_alleen_vw(F!$B347,R347),"")))</f>
        <v/>
      </c>
      <c r="T347" s="4">
        <f>F!BM347</f>
        <v>-1</v>
      </c>
      <c r="U347" s="4" t="str">
        <f>IF($P347="toetsen",toetsen(F!$B347,T347),IF($P347="toetsen alleen sgw",toetsen_alleen_SGW(F!$B347,T347),IF($P347="toetsen alleen vw",toetsen_alleen_vw(F!$B347,T347),"")))</f>
        <v/>
      </c>
      <c r="V347" s="4">
        <f>F!BP347</f>
        <v>-1</v>
      </c>
      <c r="W347" s="4" t="str">
        <f>IF($P347="toetsen",toetsen(F!$B347,V347),IF($P347="toetsen alleen sgw",toetsen_alleen_SGW(F!$B347,V347),IF($P347="toetsen alleen vw",toetsen_alleen_vw(F!$B347,V347),"")))</f>
        <v/>
      </c>
      <c r="X347" s="4">
        <f>F!BS347</f>
        <v>-1</v>
      </c>
      <c r="Y347" s="4" t="str">
        <f>IF($P347="toetsen",toetsen(F!$B347,X347),IF($P347="toetsen alleen sgw",toetsen_alleen_SGW(F!$B347,X347),IF($P347="toetsen alleen vw",toetsen_alleen_vw(F!$B347,X347),"")))</f>
        <v/>
      </c>
      <c r="Z347" s="4">
        <f>F!BV347</f>
        <v>-1</v>
      </c>
      <c r="AA347" s="4" t="str">
        <f>IF($P347="toetsen",toetsen(F!$B347,Z347),IF($P347="toetsen alleen sgw",toetsen_alleen_SGW(F!$B347,Z347),IF($P347="toetsen alleen vw",toetsen_alleen_vw(F!$B347,Z347),"")))</f>
        <v/>
      </c>
      <c r="AB347" s="4">
        <f>F!BY347</f>
        <v>-1</v>
      </c>
      <c r="AC347" s="4" t="str">
        <f>IF($P347="toetsen",toetsen(F!$B347,AB347),IF($P347="toetsen alleen sgw",toetsen_alleen_SGW(F!$B347,AB347),IF($P347="toetsen alleen vw",toetsen_alleen_vw(F!$B347,AB347),"")))</f>
        <v/>
      </c>
      <c r="AE347" s="5" t="str">
        <f t="shared" si="150"/>
        <v>1,0</v>
      </c>
      <c r="AF347" s="5" t="str">
        <f t="shared" si="151"/>
        <v>&lt;</v>
      </c>
      <c r="AG347" s="5" t="str">
        <f t="shared" si="152"/>
        <v>1,0</v>
      </c>
      <c r="AH347" s="5" t="str">
        <f t="shared" si="153"/>
        <v>&lt;</v>
      </c>
      <c r="AI347" s="5" t="str">
        <f t="shared" si="154"/>
        <v>--</v>
      </c>
      <c r="AJ347" s="5" t="str">
        <f t="shared" si="155"/>
        <v/>
      </c>
      <c r="AK347" s="5" t="str">
        <f t="shared" si="156"/>
        <v>--</v>
      </c>
      <c r="AL347" s="5" t="str">
        <f t="shared" si="157"/>
        <v/>
      </c>
      <c r="AM347" s="5" t="str">
        <f t="shared" si="158"/>
        <v>--</v>
      </c>
      <c r="AN347" s="5" t="str">
        <f t="shared" si="159"/>
        <v/>
      </c>
      <c r="AO347" s="5" t="str">
        <f t="shared" si="160"/>
        <v>--</v>
      </c>
      <c r="AP347" s="5" t="str">
        <f t="shared" si="161"/>
        <v/>
      </c>
      <c r="AS347" s="5" t="str">
        <f t="shared" si="162"/>
        <v>1,0</v>
      </c>
      <c r="AT347" s="5" t="str">
        <f t="shared" si="163"/>
        <v>&lt;</v>
      </c>
      <c r="AU347" s="5" t="str">
        <f t="shared" si="164"/>
        <v/>
      </c>
      <c r="AV347" s="5" t="str">
        <f t="shared" si="165"/>
        <v>1,0</v>
      </c>
      <c r="AW347" s="5" t="str">
        <f t="shared" si="166"/>
        <v>&lt;</v>
      </c>
      <c r="AX347" s="5" t="str">
        <f t="shared" si="167"/>
        <v/>
      </c>
      <c r="AY347" s="5" t="str">
        <f t="shared" si="168"/>
        <v>--</v>
      </c>
      <c r="AZ347" s="5" t="str">
        <f t="shared" si="169"/>
        <v/>
      </c>
      <c r="BA347" s="5" t="str">
        <f t="shared" si="170"/>
        <v/>
      </c>
      <c r="BB347" s="5" t="str">
        <f t="shared" si="171"/>
        <v>--</v>
      </c>
      <c r="BC347" s="5" t="str">
        <f t="shared" si="172"/>
        <v/>
      </c>
      <c r="BD347" s="5" t="str">
        <f t="shared" si="173"/>
        <v/>
      </c>
      <c r="BE347" s="5" t="str">
        <f t="shared" si="174"/>
        <v>--</v>
      </c>
      <c r="BF347" s="5" t="str">
        <f t="shared" si="175"/>
        <v/>
      </c>
      <c r="BG347" s="5" t="str">
        <f t="shared" si="176"/>
        <v/>
      </c>
      <c r="BH347" s="5" t="str">
        <f t="shared" si="177"/>
        <v>--</v>
      </c>
      <c r="BI347" s="5" t="str">
        <f t="shared" si="178"/>
        <v/>
      </c>
      <c r="BJ347" s="5" t="str">
        <f t="shared" si="179"/>
        <v/>
      </c>
    </row>
    <row r="348" spans="1:62" x14ac:dyDescent="0.2">
      <c r="A348" s="4" t="str">
        <f>F!A348</f>
        <v>PFHxS</v>
      </c>
      <c r="B348" s="5">
        <f>IF(ISNUMBER(F!E348)=FALSE,"--",IF(F!E348=0,"--",F!E348))</f>
        <v>1</v>
      </c>
      <c r="C348" s="5" t="str">
        <f>IF(B348="--","",F!F348)</f>
        <v>&lt;</v>
      </c>
      <c r="D348" s="5">
        <f>IF(ISNUMBER(F!G348)=FALSE,"--",IF(F!G348=0,"--",F!G348))</f>
        <v>1</v>
      </c>
      <c r="E348" s="5" t="str">
        <f>IF(D348="--","",F!H348)</f>
        <v>&lt;</v>
      </c>
      <c r="F348" s="5" t="str">
        <f>IF(ISNUMBER(F!I348)=FALSE,"--",IF(F!I348=0,"--",F!I348))</f>
        <v>--</v>
      </c>
      <c r="G348" s="5" t="str">
        <f>IF(F348="--","",F!J348)</f>
        <v/>
      </c>
      <c r="H348" s="5" t="str">
        <f>IF(ISNUMBER(F!K348)=FALSE,"--",IF(F!K348=0,"--",F!K348))</f>
        <v>--</v>
      </c>
      <c r="I348" s="5" t="str">
        <f>IF(H348="--","",F!L348)</f>
        <v/>
      </c>
      <c r="J348" s="5" t="str">
        <f>IF(ISNUMBER(F!M348)=FALSE,"--",IF(F!M348=0,"--",F!M348))</f>
        <v>--</v>
      </c>
      <c r="K348" s="5" t="str">
        <f>IF(J348="--","",F!N348)</f>
        <v/>
      </c>
      <c r="L348" s="5" t="str">
        <f>IF(ISNUMBER(F!O348)=FALSE,"--",IF(F!O348=0,"--",F!O348))</f>
        <v>--</v>
      </c>
      <c r="M348" s="5" t="str">
        <f>IF(L348="--","",F!P348)</f>
        <v/>
      </c>
      <c r="P348" s="4" t="str">
        <f>IFERROR(IF(AND(VLOOKUP(F!B348,E!$B$1:$AK$300,17,FALSE)&lt;&gt;1000000000,VLOOKUP(F!B348,E!$B$1:$AK$300,18,FALSE)&lt;&gt;1000000000),"toetsen",IF(AND(VLOOKUP(F!B348,E!$B$1:$AK$300,17,FALSE)=1000000000,VLOOKUP(F!B348,E!$B$1:$AK$300,18,FALSE)&lt;&gt;1000000000),"toetsen alleen sgw",IF(AND(VLOOKUP(F!B348,E!$B$1:$AK$300,17,FALSE)&lt;&gt;1000000000,VLOOKUP(F!B348,E!$B$1:$AK$300,18,FALSE)=1000000000),"toetsen alleen vw","niet toetsen"))),"")</f>
        <v>niet toetsen</v>
      </c>
      <c r="R348" s="4">
        <f>F!BJ348</f>
        <v>-1</v>
      </c>
      <c r="S348" s="4" t="str">
        <f>IF($P348="toetsen",toetsen(F!$B348,R348),IF($P348="toetsen alleen sgw",toetsen_alleen_SGW(F!$B348,R348),IF($P348="toetsen alleen vw",toetsen_alleen_vw(F!$B348,R348),"")))</f>
        <v/>
      </c>
      <c r="T348" s="4">
        <f>F!BM348</f>
        <v>-1</v>
      </c>
      <c r="U348" s="4" t="str">
        <f>IF($P348="toetsen",toetsen(F!$B348,T348),IF($P348="toetsen alleen sgw",toetsen_alleen_SGW(F!$B348,T348),IF($P348="toetsen alleen vw",toetsen_alleen_vw(F!$B348,T348),"")))</f>
        <v/>
      </c>
      <c r="V348" s="4">
        <f>F!BP348</f>
        <v>-1</v>
      </c>
      <c r="W348" s="4" t="str">
        <f>IF($P348="toetsen",toetsen(F!$B348,V348),IF($P348="toetsen alleen sgw",toetsen_alleen_SGW(F!$B348,V348),IF($P348="toetsen alleen vw",toetsen_alleen_vw(F!$B348,V348),"")))</f>
        <v/>
      </c>
      <c r="X348" s="4">
        <f>F!BS348</f>
        <v>-1</v>
      </c>
      <c r="Y348" s="4" t="str">
        <f>IF($P348="toetsen",toetsen(F!$B348,X348),IF($P348="toetsen alleen sgw",toetsen_alleen_SGW(F!$B348,X348),IF($P348="toetsen alleen vw",toetsen_alleen_vw(F!$B348,X348),"")))</f>
        <v/>
      </c>
      <c r="Z348" s="4">
        <f>F!BV348</f>
        <v>-1</v>
      </c>
      <c r="AA348" s="4" t="str">
        <f>IF($P348="toetsen",toetsen(F!$B348,Z348),IF($P348="toetsen alleen sgw",toetsen_alleen_SGW(F!$B348,Z348),IF($P348="toetsen alleen vw",toetsen_alleen_vw(F!$B348,Z348),"")))</f>
        <v/>
      </c>
      <c r="AB348" s="4">
        <f>F!BY348</f>
        <v>-1</v>
      </c>
      <c r="AC348" s="4" t="str">
        <f>IF($P348="toetsen",toetsen(F!$B348,AB348),IF($P348="toetsen alleen sgw",toetsen_alleen_SGW(F!$B348,AB348),IF($P348="toetsen alleen vw",toetsen_alleen_vw(F!$B348,AB348),"")))</f>
        <v/>
      </c>
      <c r="AE348" s="5" t="str">
        <f t="shared" si="150"/>
        <v>1,0</v>
      </c>
      <c r="AF348" s="5" t="str">
        <f t="shared" si="151"/>
        <v>&lt;</v>
      </c>
      <c r="AG348" s="5" t="str">
        <f t="shared" si="152"/>
        <v>1,0</v>
      </c>
      <c r="AH348" s="5" t="str">
        <f t="shared" si="153"/>
        <v>&lt;</v>
      </c>
      <c r="AI348" s="5" t="str">
        <f t="shared" si="154"/>
        <v>--</v>
      </c>
      <c r="AJ348" s="5" t="str">
        <f t="shared" si="155"/>
        <v/>
      </c>
      <c r="AK348" s="5" t="str">
        <f t="shared" si="156"/>
        <v>--</v>
      </c>
      <c r="AL348" s="5" t="str">
        <f t="shared" si="157"/>
        <v/>
      </c>
      <c r="AM348" s="5" t="str">
        <f t="shared" si="158"/>
        <v>--</v>
      </c>
      <c r="AN348" s="5" t="str">
        <f t="shared" si="159"/>
        <v/>
      </c>
      <c r="AO348" s="5" t="str">
        <f t="shared" si="160"/>
        <v>--</v>
      </c>
      <c r="AP348" s="5" t="str">
        <f t="shared" si="161"/>
        <v/>
      </c>
      <c r="AS348" s="5" t="str">
        <f t="shared" si="162"/>
        <v>1,0</v>
      </c>
      <c r="AT348" s="5" t="str">
        <f t="shared" si="163"/>
        <v>&lt;</v>
      </c>
      <c r="AU348" s="5" t="str">
        <f t="shared" si="164"/>
        <v/>
      </c>
      <c r="AV348" s="5" t="str">
        <f t="shared" si="165"/>
        <v>1,0</v>
      </c>
      <c r="AW348" s="5" t="str">
        <f t="shared" si="166"/>
        <v>&lt;</v>
      </c>
      <c r="AX348" s="5" t="str">
        <f t="shared" si="167"/>
        <v/>
      </c>
      <c r="AY348" s="5" t="str">
        <f t="shared" si="168"/>
        <v>--</v>
      </c>
      <c r="AZ348" s="5" t="str">
        <f t="shared" si="169"/>
        <v/>
      </c>
      <c r="BA348" s="5" t="str">
        <f t="shared" si="170"/>
        <v/>
      </c>
      <c r="BB348" s="5" t="str">
        <f t="shared" si="171"/>
        <v>--</v>
      </c>
      <c r="BC348" s="5" t="str">
        <f t="shared" si="172"/>
        <v/>
      </c>
      <c r="BD348" s="5" t="str">
        <f t="shared" si="173"/>
        <v/>
      </c>
      <c r="BE348" s="5" t="str">
        <f t="shared" si="174"/>
        <v>--</v>
      </c>
      <c r="BF348" s="5" t="str">
        <f t="shared" si="175"/>
        <v/>
      </c>
      <c r="BG348" s="5" t="str">
        <f t="shared" si="176"/>
        <v/>
      </c>
      <c r="BH348" s="5" t="str">
        <f t="shared" si="177"/>
        <v>--</v>
      </c>
      <c r="BI348" s="5" t="str">
        <f t="shared" si="178"/>
        <v/>
      </c>
      <c r="BJ348" s="5" t="str">
        <f t="shared" si="179"/>
        <v/>
      </c>
    </row>
    <row r="349" spans="1:62" x14ac:dyDescent="0.2">
      <c r="A349" s="4" t="str">
        <f>F!A349</f>
        <v>PFHpS</v>
      </c>
      <c r="B349" s="5">
        <f>IF(ISNUMBER(F!E349)=FALSE,"--",IF(F!E349=0,"--",F!E349))</f>
        <v>1</v>
      </c>
      <c r="C349" s="5" t="str">
        <f>IF(B349="--","",F!F349)</f>
        <v>&lt;</v>
      </c>
      <c r="D349" s="5">
        <f>IF(ISNUMBER(F!G349)=FALSE,"--",IF(F!G349=0,"--",F!G349))</f>
        <v>1</v>
      </c>
      <c r="E349" s="5" t="str">
        <f>IF(D349="--","",F!H349)</f>
        <v>&lt;</v>
      </c>
      <c r="F349" s="5" t="str">
        <f>IF(ISNUMBER(F!I349)=FALSE,"--",IF(F!I349=0,"--",F!I349))</f>
        <v>--</v>
      </c>
      <c r="G349" s="5" t="str">
        <f>IF(F349="--","",F!J349)</f>
        <v/>
      </c>
      <c r="H349" s="5" t="str">
        <f>IF(ISNUMBER(F!K349)=FALSE,"--",IF(F!K349=0,"--",F!K349))</f>
        <v>--</v>
      </c>
      <c r="I349" s="5" t="str">
        <f>IF(H349="--","",F!L349)</f>
        <v/>
      </c>
      <c r="J349" s="5" t="str">
        <f>IF(ISNUMBER(F!M349)=FALSE,"--",IF(F!M349=0,"--",F!M349))</f>
        <v>--</v>
      </c>
      <c r="K349" s="5" t="str">
        <f>IF(J349="--","",F!N349)</f>
        <v/>
      </c>
      <c r="L349" s="5" t="str">
        <f>IF(ISNUMBER(F!O349)=FALSE,"--",IF(F!O349=0,"--",F!O349))</f>
        <v>--</v>
      </c>
      <c r="M349" s="5" t="str">
        <f>IF(L349="--","",F!P349)</f>
        <v/>
      </c>
      <c r="P349" s="4" t="str">
        <f>IFERROR(IF(AND(VLOOKUP(F!B349,E!$B$1:$AK$300,17,FALSE)&lt;&gt;1000000000,VLOOKUP(F!B349,E!$B$1:$AK$300,18,FALSE)&lt;&gt;1000000000),"toetsen",IF(AND(VLOOKUP(F!B349,E!$B$1:$AK$300,17,FALSE)=1000000000,VLOOKUP(F!B349,E!$B$1:$AK$300,18,FALSE)&lt;&gt;1000000000),"toetsen alleen sgw",IF(AND(VLOOKUP(F!B349,E!$B$1:$AK$300,17,FALSE)&lt;&gt;1000000000,VLOOKUP(F!B349,E!$B$1:$AK$300,18,FALSE)=1000000000),"toetsen alleen vw","niet toetsen"))),"")</f>
        <v>niet toetsen</v>
      </c>
      <c r="R349" s="4">
        <f>F!BJ349</f>
        <v>-1</v>
      </c>
      <c r="S349" s="4" t="str">
        <f>IF($P349="toetsen",toetsen(F!$B349,R349),IF($P349="toetsen alleen sgw",toetsen_alleen_SGW(F!$B349,R349),IF($P349="toetsen alleen vw",toetsen_alleen_vw(F!$B349,R349),"")))</f>
        <v/>
      </c>
      <c r="T349" s="4">
        <f>F!BM349</f>
        <v>-1</v>
      </c>
      <c r="U349" s="4" t="str">
        <f>IF($P349="toetsen",toetsen(F!$B349,T349),IF($P349="toetsen alleen sgw",toetsen_alleen_SGW(F!$B349,T349),IF($P349="toetsen alleen vw",toetsen_alleen_vw(F!$B349,T349),"")))</f>
        <v/>
      </c>
      <c r="V349" s="4">
        <f>F!BP349</f>
        <v>-1</v>
      </c>
      <c r="W349" s="4" t="str">
        <f>IF($P349="toetsen",toetsen(F!$B349,V349),IF($P349="toetsen alleen sgw",toetsen_alleen_SGW(F!$B349,V349),IF($P349="toetsen alleen vw",toetsen_alleen_vw(F!$B349,V349),"")))</f>
        <v/>
      </c>
      <c r="X349" s="4">
        <f>F!BS349</f>
        <v>-1</v>
      </c>
      <c r="Y349" s="4" t="str">
        <f>IF($P349="toetsen",toetsen(F!$B349,X349),IF($P349="toetsen alleen sgw",toetsen_alleen_SGW(F!$B349,X349),IF($P349="toetsen alleen vw",toetsen_alleen_vw(F!$B349,X349),"")))</f>
        <v/>
      </c>
      <c r="Z349" s="4">
        <f>F!BV349</f>
        <v>-1</v>
      </c>
      <c r="AA349" s="4" t="str">
        <f>IF($P349="toetsen",toetsen(F!$B349,Z349),IF($P349="toetsen alleen sgw",toetsen_alleen_SGW(F!$B349,Z349),IF($P349="toetsen alleen vw",toetsen_alleen_vw(F!$B349,Z349),"")))</f>
        <v/>
      </c>
      <c r="AB349" s="4">
        <f>F!BY349</f>
        <v>-1</v>
      </c>
      <c r="AC349" s="4" t="str">
        <f>IF($P349="toetsen",toetsen(F!$B349,AB349),IF($P349="toetsen alleen sgw",toetsen_alleen_SGW(F!$B349,AB349),IF($P349="toetsen alleen vw",toetsen_alleen_vw(F!$B349,AB349),"")))</f>
        <v/>
      </c>
      <c r="AE349" s="5" t="str">
        <f t="shared" si="150"/>
        <v>1,0</v>
      </c>
      <c r="AF349" s="5" t="str">
        <f t="shared" si="151"/>
        <v>&lt;</v>
      </c>
      <c r="AG349" s="5" t="str">
        <f t="shared" si="152"/>
        <v>1,0</v>
      </c>
      <c r="AH349" s="5" t="str">
        <f t="shared" si="153"/>
        <v>&lt;</v>
      </c>
      <c r="AI349" s="5" t="str">
        <f t="shared" si="154"/>
        <v>--</v>
      </c>
      <c r="AJ349" s="5" t="str">
        <f t="shared" si="155"/>
        <v/>
      </c>
      <c r="AK349" s="5" t="str">
        <f t="shared" si="156"/>
        <v>--</v>
      </c>
      <c r="AL349" s="5" t="str">
        <f t="shared" si="157"/>
        <v/>
      </c>
      <c r="AM349" s="5" t="str">
        <f t="shared" si="158"/>
        <v>--</v>
      </c>
      <c r="AN349" s="5" t="str">
        <f t="shared" si="159"/>
        <v/>
      </c>
      <c r="AO349" s="5" t="str">
        <f t="shared" si="160"/>
        <v>--</v>
      </c>
      <c r="AP349" s="5" t="str">
        <f t="shared" si="161"/>
        <v/>
      </c>
      <c r="AS349" s="5" t="str">
        <f t="shared" si="162"/>
        <v>1,0</v>
      </c>
      <c r="AT349" s="5" t="str">
        <f t="shared" si="163"/>
        <v>&lt;</v>
      </c>
      <c r="AU349" s="5" t="str">
        <f t="shared" si="164"/>
        <v/>
      </c>
      <c r="AV349" s="5" t="str">
        <f t="shared" si="165"/>
        <v>1,0</v>
      </c>
      <c r="AW349" s="5" t="str">
        <f t="shared" si="166"/>
        <v>&lt;</v>
      </c>
      <c r="AX349" s="5" t="str">
        <f t="shared" si="167"/>
        <v/>
      </c>
      <c r="AY349" s="5" t="str">
        <f t="shared" si="168"/>
        <v>--</v>
      </c>
      <c r="AZ349" s="5" t="str">
        <f t="shared" si="169"/>
        <v/>
      </c>
      <c r="BA349" s="5" t="str">
        <f t="shared" si="170"/>
        <v/>
      </c>
      <c r="BB349" s="5" t="str">
        <f t="shared" si="171"/>
        <v>--</v>
      </c>
      <c r="BC349" s="5" t="str">
        <f t="shared" si="172"/>
        <v/>
      </c>
      <c r="BD349" s="5" t="str">
        <f t="shared" si="173"/>
        <v/>
      </c>
      <c r="BE349" s="5" t="str">
        <f t="shared" si="174"/>
        <v>--</v>
      </c>
      <c r="BF349" s="5" t="str">
        <f t="shared" si="175"/>
        <v/>
      </c>
      <c r="BG349" s="5" t="str">
        <f t="shared" si="176"/>
        <v/>
      </c>
      <c r="BH349" s="5" t="str">
        <f t="shared" si="177"/>
        <v>--</v>
      </c>
      <c r="BI349" s="5" t="str">
        <f t="shared" si="178"/>
        <v/>
      </c>
      <c r="BJ349" s="5" t="str">
        <f t="shared" si="179"/>
        <v/>
      </c>
    </row>
    <row r="350" spans="1:62" x14ac:dyDescent="0.2">
      <c r="A350" s="4" t="str">
        <f>F!A350</f>
        <v>PFOS lineair</v>
      </c>
      <c r="B350" s="5">
        <f>IF(ISNUMBER(F!E350)=FALSE,"--",IF(F!E350=0,"--",F!E350))</f>
        <v>1</v>
      </c>
      <c r="C350" s="5" t="str">
        <f>IF(B350="--","",F!F350)</f>
        <v>&lt;</v>
      </c>
      <c r="D350" s="5">
        <f>IF(ISNUMBER(F!G350)=FALSE,"--",IF(F!G350=0,"--",F!G350))</f>
        <v>1</v>
      </c>
      <c r="E350" s="5" t="str">
        <f>IF(D350="--","",F!H350)</f>
        <v>&lt;</v>
      </c>
      <c r="F350" s="5" t="str">
        <f>IF(ISNUMBER(F!I350)=FALSE,"--",IF(F!I350=0,"--",F!I350))</f>
        <v>--</v>
      </c>
      <c r="G350" s="5" t="str">
        <f>IF(F350="--","",F!J350)</f>
        <v/>
      </c>
      <c r="H350" s="5" t="str">
        <f>IF(ISNUMBER(F!K350)=FALSE,"--",IF(F!K350=0,"--",F!K350))</f>
        <v>--</v>
      </c>
      <c r="I350" s="5" t="str">
        <f>IF(H350="--","",F!L350)</f>
        <v/>
      </c>
      <c r="J350" s="5" t="str">
        <f>IF(ISNUMBER(F!M350)=FALSE,"--",IF(F!M350=0,"--",F!M350))</f>
        <v>--</v>
      </c>
      <c r="K350" s="5" t="str">
        <f>IF(J350="--","",F!N350)</f>
        <v/>
      </c>
      <c r="L350" s="5" t="str">
        <f>IF(ISNUMBER(F!O350)=FALSE,"--",IF(F!O350=0,"--",F!O350))</f>
        <v>--</v>
      </c>
      <c r="M350" s="5" t="str">
        <f>IF(L350="--","",F!P350)</f>
        <v/>
      </c>
      <c r="P350" s="4" t="str">
        <f>IFERROR(IF(AND(VLOOKUP(F!B350,E!$B$1:$AK$300,17,FALSE)&lt;&gt;1000000000,VLOOKUP(F!B350,E!$B$1:$AK$300,18,FALSE)&lt;&gt;1000000000),"toetsen",IF(AND(VLOOKUP(F!B350,E!$B$1:$AK$300,17,FALSE)=1000000000,VLOOKUP(F!B350,E!$B$1:$AK$300,18,FALSE)&lt;&gt;1000000000),"toetsen alleen sgw",IF(AND(VLOOKUP(F!B350,E!$B$1:$AK$300,17,FALSE)&lt;&gt;1000000000,VLOOKUP(F!B350,E!$B$1:$AK$300,18,FALSE)=1000000000),"toetsen alleen vw","niet toetsen"))),"")</f>
        <v>niet toetsen</v>
      </c>
      <c r="R350" s="4">
        <f>F!BJ350</f>
        <v>-1</v>
      </c>
      <c r="S350" s="4" t="str">
        <f>IF($P350="toetsen",toetsen(F!$B350,R350),IF($P350="toetsen alleen sgw",toetsen_alleen_SGW(F!$B350,R350),IF($P350="toetsen alleen vw",toetsen_alleen_vw(F!$B350,R350),"")))</f>
        <v/>
      </c>
      <c r="T350" s="4">
        <f>F!BM350</f>
        <v>-1</v>
      </c>
      <c r="U350" s="4" t="str">
        <f>IF($P350="toetsen",toetsen(F!$B350,T350),IF($P350="toetsen alleen sgw",toetsen_alleen_SGW(F!$B350,T350),IF($P350="toetsen alleen vw",toetsen_alleen_vw(F!$B350,T350),"")))</f>
        <v/>
      </c>
      <c r="V350" s="4">
        <f>F!BP350</f>
        <v>-1</v>
      </c>
      <c r="W350" s="4" t="str">
        <f>IF($P350="toetsen",toetsen(F!$B350,V350),IF($P350="toetsen alleen sgw",toetsen_alleen_SGW(F!$B350,V350),IF($P350="toetsen alleen vw",toetsen_alleen_vw(F!$B350,V350),"")))</f>
        <v/>
      </c>
      <c r="X350" s="4">
        <f>F!BS350</f>
        <v>-1</v>
      </c>
      <c r="Y350" s="4" t="str">
        <f>IF($P350="toetsen",toetsen(F!$B350,X350),IF($P350="toetsen alleen sgw",toetsen_alleen_SGW(F!$B350,X350),IF($P350="toetsen alleen vw",toetsen_alleen_vw(F!$B350,X350),"")))</f>
        <v/>
      </c>
      <c r="Z350" s="4">
        <f>F!BV350</f>
        <v>-1</v>
      </c>
      <c r="AA350" s="4" t="str">
        <f>IF($P350="toetsen",toetsen(F!$B350,Z350),IF($P350="toetsen alleen sgw",toetsen_alleen_SGW(F!$B350,Z350),IF($P350="toetsen alleen vw",toetsen_alleen_vw(F!$B350,Z350),"")))</f>
        <v/>
      </c>
      <c r="AB350" s="4">
        <f>F!BY350</f>
        <v>-1</v>
      </c>
      <c r="AC350" s="4" t="str">
        <f>IF($P350="toetsen",toetsen(F!$B350,AB350),IF($P350="toetsen alleen sgw",toetsen_alleen_SGW(F!$B350,AB350),IF($P350="toetsen alleen vw",toetsen_alleen_vw(F!$B350,AB350),"")))</f>
        <v/>
      </c>
      <c r="AE350" s="5" t="str">
        <f t="shared" si="150"/>
        <v>1,0</v>
      </c>
      <c r="AF350" s="5" t="str">
        <f t="shared" si="151"/>
        <v>&lt;</v>
      </c>
      <c r="AG350" s="5" t="str">
        <f t="shared" si="152"/>
        <v>1,0</v>
      </c>
      <c r="AH350" s="5" t="str">
        <f t="shared" si="153"/>
        <v>&lt;</v>
      </c>
      <c r="AI350" s="5" t="str">
        <f t="shared" si="154"/>
        <v>--</v>
      </c>
      <c r="AJ350" s="5" t="str">
        <f t="shared" si="155"/>
        <v/>
      </c>
      <c r="AK350" s="5" t="str">
        <f t="shared" si="156"/>
        <v>--</v>
      </c>
      <c r="AL350" s="5" t="str">
        <f t="shared" si="157"/>
        <v/>
      </c>
      <c r="AM350" s="5" t="str">
        <f t="shared" si="158"/>
        <v>--</v>
      </c>
      <c r="AN350" s="5" t="str">
        <f t="shared" si="159"/>
        <v/>
      </c>
      <c r="AO350" s="5" t="str">
        <f t="shared" si="160"/>
        <v>--</v>
      </c>
      <c r="AP350" s="5" t="str">
        <f t="shared" si="161"/>
        <v/>
      </c>
      <c r="AS350" s="5" t="str">
        <f t="shared" si="162"/>
        <v>1,0</v>
      </c>
      <c r="AT350" s="5" t="str">
        <f t="shared" si="163"/>
        <v>&lt;</v>
      </c>
      <c r="AU350" s="5" t="str">
        <f t="shared" si="164"/>
        <v/>
      </c>
      <c r="AV350" s="5" t="str">
        <f t="shared" si="165"/>
        <v>1,0</v>
      </c>
      <c r="AW350" s="5" t="str">
        <f t="shared" si="166"/>
        <v>&lt;</v>
      </c>
      <c r="AX350" s="5" t="str">
        <f t="shared" si="167"/>
        <v/>
      </c>
      <c r="AY350" s="5" t="str">
        <f t="shared" si="168"/>
        <v>--</v>
      </c>
      <c r="AZ350" s="5" t="str">
        <f t="shared" si="169"/>
        <v/>
      </c>
      <c r="BA350" s="5" t="str">
        <f t="shared" si="170"/>
        <v/>
      </c>
      <c r="BB350" s="5" t="str">
        <f t="shared" si="171"/>
        <v>--</v>
      </c>
      <c r="BC350" s="5" t="str">
        <f t="shared" si="172"/>
        <v/>
      </c>
      <c r="BD350" s="5" t="str">
        <f t="shared" si="173"/>
        <v/>
      </c>
      <c r="BE350" s="5" t="str">
        <f t="shared" si="174"/>
        <v>--</v>
      </c>
      <c r="BF350" s="5" t="str">
        <f t="shared" si="175"/>
        <v/>
      </c>
      <c r="BG350" s="5" t="str">
        <f t="shared" si="176"/>
        <v/>
      </c>
      <c r="BH350" s="5" t="str">
        <f t="shared" si="177"/>
        <v>--</v>
      </c>
      <c r="BI350" s="5" t="str">
        <f t="shared" si="178"/>
        <v/>
      </c>
      <c r="BJ350" s="5" t="str">
        <f t="shared" si="179"/>
        <v/>
      </c>
    </row>
    <row r="351" spans="1:62" x14ac:dyDescent="0.2">
      <c r="A351" s="4" t="str">
        <f>F!A351</f>
        <v>PFOS vertakt</v>
      </c>
      <c r="B351" s="5">
        <f>IF(ISNUMBER(F!E351)=FALSE,"--",IF(F!E351=0,"--",F!E351))</f>
        <v>1</v>
      </c>
      <c r="C351" s="5" t="str">
        <f>IF(B351="--","",F!F351)</f>
        <v>&lt;</v>
      </c>
      <c r="D351" s="5">
        <f>IF(ISNUMBER(F!G351)=FALSE,"--",IF(F!G351=0,"--",F!G351))</f>
        <v>1.2</v>
      </c>
      <c r="E351" s="5" t="str">
        <f>IF(D351="--","",F!H351)</f>
        <v/>
      </c>
      <c r="F351" s="5" t="str">
        <f>IF(ISNUMBER(F!I351)=FALSE,"--",IF(F!I351=0,"--",F!I351))</f>
        <v>--</v>
      </c>
      <c r="G351" s="5" t="str">
        <f>IF(F351="--","",F!J351)</f>
        <v/>
      </c>
      <c r="H351" s="5" t="str">
        <f>IF(ISNUMBER(F!K351)=FALSE,"--",IF(F!K351=0,"--",F!K351))</f>
        <v>--</v>
      </c>
      <c r="I351" s="5" t="str">
        <f>IF(H351="--","",F!L351)</f>
        <v/>
      </c>
      <c r="J351" s="5" t="str">
        <f>IF(ISNUMBER(F!M351)=FALSE,"--",IF(F!M351=0,"--",F!M351))</f>
        <v>--</v>
      </c>
      <c r="K351" s="5" t="str">
        <f>IF(J351="--","",F!N351)</f>
        <v/>
      </c>
      <c r="L351" s="5" t="str">
        <f>IF(ISNUMBER(F!O351)=FALSE,"--",IF(F!O351=0,"--",F!O351))</f>
        <v>--</v>
      </c>
      <c r="M351" s="5" t="str">
        <f>IF(L351="--","",F!P351)</f>
        <v/>
      </c>
      <c r="P351" s="4" t="str">
        <f>IFERROR(IF(AND(VLOOKUP(F!B351,E!$B$1:$AK$300,17,FALSE)&lt;&gt;1000000000,VLOOKUP(F!B351,E!$B$1:$AK$300,18,FALSE)&lt;&gt;1000000000),"toetsen",IF(AND(VLOOKUP(F!B351,E!$B$1:$AK$300,17,FALSE)=1000000000,VLOOKUP(F!B351,E!$B$1:$AK$300,18,FALSE)&lt;&gt;1000000000),"toetsen alleen sgw",IF(AND(VLOOKUP(F!B351,E!$B$1:$AK$300,17,FALSE)&lt;&gt;1000000000,VLOOKUP(F!B351,E!$B$1:$AK$300,18,FALSE)=1000000000),"toetsen alleen vw","niet toetsen"))),"")</f>
        <v>niet toetsen</v>
      </c>
      <c r="R351" s="4">
        <f>F!BJ351</f>
        <v>-1</v>
      </c>
      <c r="S351" s="4" t="str">
        <f>IF($P351="toetsen",toetsen(F!$B351,R351),IF($P351="toetsen alleen sgw",toetsen_alleen_SGW(F!$B351,R351),IF($P351="toetsen alleen vw",toetsen_alleen_vw(F!$B351,R351),"")))</f>
        <v/>
      </c>
      <c r="T351" s="4">
        <f>F!BM351</f>
        <v>1.1999999999999999E-3</v>
      </c>
      <c r="U351" s="4" t="str">
        <f>IF($P351="toetsen",toetsen(F!$B351,T351),IF($P351="toetsen alleen sgw",toetsen_alleen_SGW(F!$B351,T351),IF($P351="toetsen alleen vw",toetsen_alleen_vw(F!$B351,T351),"")))</f>
        <v/>
      </c>
      <c r="V351" s="4">
        <f>F!BP351</f>
        <v>-1</v>
      </c>
      <c r="W351" s="4" t="str">
        <f>IF($P351="toetsen",toetsen(F!$B351,V351),IF($P351="toetsen alleen sgw",toetsen_alleen_SGW(F!$B351,V351),IF($P351="toetsen alleen vw",toetsen_alleen_vw(F!$B351,V351),"")))</f>
        <v/>
      </c>
      <c r="X351" s="4">
        <f>F!BS351</f>
        <v>-1</v>
      </c>
      <c r="Y351" s="4" t="str">
        <f>IF($P351="toetsen",toetsen(F!$B351,X351),IF($P351="toetsen alleen sgw",toetsen_alleen_SGW(F!$B351,X351),IF($P351="toetsen alleen vw",toetsen_alleen_vw(F!$B351,X351),"")))</f>
        <v/>
      </c>
      <c r="Z351" s="4">
        <f>F!BV351</f>
        <v>-1</v>
      </c>
      <c r="AA351" s="4" t="str">
        <f>IF($P351="toetsen",toetsen(F!$B351,Z351),IF($P351="toetsen alleen sgw",toetsen_alleen_SGW(F!$B351,Z351),IF($P351="toetsen alleen vw",toetsen_alleen_vw(F!$B351,Z351),"")))</f>
        <v/>
      </c>
      <c r="AB351" s="4">
        <f>F!BY351</f>
        <v>-1</v>
      </c>
      <c r="AC351" s="4" t="str">
        <f>IF($P351="toetsen",toetsen(F!$B351,AB351),IF($P351="toetsen alleen sgw",toetsen_alleen_SGW(F!$B351,AB351),IF($P351="toetsen alleen vw",toetsen_alleen_vw(F!$B351,AB351),"")))</f>
        <v/>
      </c>
      <c r="AE351" s="5" t="str">
        <f t="shared" si="150"/>
        <v>1,0</v>
      </c>
      <c r="AF351" s="5" t="str">
        <f t="shared" si="151"/>
        <v>&lt;</v>
      </c>
      <c r="AG351" s="5" t="str">
        <f t="shared" si="152"/>
        <v>1,2</v>
      </c>
      <c r="AH351" s="5" t="str">
        <f t="shared" si="153"/>
        <v/>
      </c>
      <c r="AI351" s="5" t="str">
        <f t="shared" si="154"/>
        <v>--</v>
      </c>
      <c r="AJ351" s="5" t="str">
        <f t="shared" si="155"/>
        <v/>
      </c>
      <c r="AK351" s="5" t="str">
        <f t="shared" si="156"/>
        <v>--</v>
      </c>
      <c r="AL351" s="5" t="str">
        <f t="shared" si="157"/>
        <v/>
      </c>
      <c r="AM351" s="5" t="str">
        <f t="shared" si="158"/>
        <v>--</v>
      </c>
      <c r="AN351" s="5" t="str">
        <f t="shared" si="159"/>
        <v/>
      </c>
      <c r="AO351" s="5" t="str">
        <f t="shared" si="160"/>
        <v>--</v>
      </c>
      <c r="AP351" s="5" t="str">
        <f t="shared" si="161"/>
        <v/>
      </c>
      <c r="AS351" s="5" t="str">
        <f t="shared" si="162"/>
        <v>1,0</v>
      </c>
      <c r="AT351" s="5" t="str">
        <f t="shared" si="163"/>
        <v>&lt;</v>
      </c>
      <c r="AU351" s="5" t="str">
        <f t="shared" si="164"/>
        <v/>
      </c>
      <c r="AV351" s="5" t="str">
        <f t="shared" si="165"/>
        <v>1,2</v>
      </c>
      <c r="AW351" s="5" t="str">
        <f t="shared" si="166"/>
        <v/>
      </c>
      <c r="AX351" s="5" t="str">
        <f t="shared" si="167"/>
        <v/>
      </c>
      <c r="AY351" s="5" t="str">
        <f t="shared" si="168"/>
        <v>--</v>
      </c>
      <c r="AZ351" s="5" t="str">
        <f t="shared" si="169"/>
        <v/>
      </c>
      <c r="BA351" s="5" t="str">
        <f t="shared" si="170"/>
        <v/>
      </c>
      <c r="BB351" s="5" t="str">
        <f t="shared" si="171"/>
        <v>--</v>
      </c>
      <c r="BC351" s="5" t="str">
        <f t="shared" si="172"/>
        <v/>
      </c>
      <c r="BD351" s="5" t="str">
        <f t="shared" si="173"/>
        <v/>
      </c>
      <c r="BE351" s="5" t="str">
        <f t="shared" si="174"/>
        <v>--</v>
      </c>
      <c r="BF351" s="5" t="str">
        <f t="shared" si="175"/>
        <v/>
      </c>
      <c r="BG351" s="5" t="str">
        <f t="shared" si="176"/>
        <v/>
      </c>
      <c r="BH351" s="5" t="str">
        <f t="shared" si="177"/>
        <v>--</v>
      </c>
      <c r="BI351" s="5" t="str">
        <f t="shared" si="178"/>
        <v/>
      </c>
      <c r="BJ351" s="5" t="str">
        <f t="shared" si="179"/>
        <v/>
      </c>
    </row>
    <row r="352" spans="1:62" x14ac:dyDescent="0.2">
      <c r="A352" s="4" t="str">
        <f>F!A352</f>
        <v>PFOS totaal</v>
      </c>
      <c r="B352" s="5">
        <f>IF(ISNUMBER(F!E352)=FALSE,"--",IF(F!E352=0,"--",F!E352))</f>
        <v>2</v>
      </c>
      <c r="C352" s="5" t="str">
        <f>IF(B352="--","",F!F352)</f>
        <v>&lt;</v>
      </c>
      <c r="D352" s="5">
        <f>IF(ISNUMBER(F!G352)=FALSE,"--",IF(F!G352=0,"--",F!G352))</f>
        <v>1.9</v>
      </c>
      <c r="E352" s="5" t="str">
        <f>IF(D352="--","",F!H352)</f>
        <v/>
      </c>
      <c r="F352" s="5" t="str">
        <f>IF(ISNUMBER(F!I352)=FALSE,"--",IF(F!I352=0,"--",F!I352))</f>
        <v>--</v>
      </c>
      <c r="G352" s="5" t="str">
        <f>IF(F352="--","",F!J352)</f>
        <v/>
      </c>
      <c r="H352" s="5" t="str">
        <f>IF(ISNUMBER(F!K352)=FALSE,"--",IF(F!K352=0,"--",F!K352))</f>
        <v>--</v>
      </c>
      <c r="I352" s="5" t="str">
        <f>IF(H352="--","",F!L352)</f>
        <v/>
      </c>
      <c r="J352" s="5" t="str">
        <f>IF(ISNUMBER(F!M352)=FALSE,"--",IF(F!M352=0,"--",F!M352))</f>
        <v>--</v>
      </c>
      <c r="K352" s="5" t="str">
        <f>IF(J352="--","",F!N352)</f>
        <v/>
      </c>
      <c r="L352" s="5" t="str">
        <f>IF(ISNUMBER(F!O352)=FALSE,"--",IF(F!O352=0,"--",F!O352))</f>
        <v>--</v>
      </c>
      <c r="M352" s="5" t="str">
        <f>IF(L352="--","",F!P352)</f>
        <v/>
      </c>
      <c r="P352" s="4" t="str">
        <f>IFERROR(IF(AND(VLOOKUP(F!B352,E!$B$1:$AK$300,17,FALSE)&lt;&gt;1000000000,VLOOKUP(F!B352,E!$B$1:$AK$300,18,FALSE)&lt;&gt;1000000000),"toetsen",IF(AND(VLOOKUP(F!B352,E!$B$1:$AK$300,17,FALSE)=1000000000,VLOOKUP(F!B352,E!$B$1:$AK$300,18,FALSE)&lt;&gt;1000000000),"toetsen alleen sgw",IF(AND(VLOOKUP(F!B352,E!$B$1:$AK$300,17,FALSE)&lt;&gt;1000000000,VLOOKUP(F!B352,E!$B$1:$AK$300,18,FALSE)=1000000000),"toetsen alleen vw","niet toetsen"))),"")</f>
        <v>toetsen alleen sgw</v>
      </c>
      <c r="R352" s="4">
        <f>F!BJ352</f>
        <v>-1</v>
      </c>
      <c r="S352" s="4" t="str">
        <f>IF($P352="toetsen",toetsen(F!$B352,R352),IF($P352="toetsen alleen sgw",toetsen_alleen_SGW(F!$B352,R352),IF($P352="toetsen alleen vw",toetsen_alleen_vw(F!$B352,R352),"")))</f>
        <v>-</v>
      </c>
      <c r="T352" s="4">
        <f>F!BM352</f>
        <v>1.9E-3</v>
      </c>
      <c r="U352" s="4" t="str">
        <f>IF($P352="toetsen",toetsen(F!$B352,T352),IF($P352="toetsen alleen sgw",toetsen_alleen_SGW(F!$B352,T352),IF($P352="toetsen alleen vw",toetsen_alleen_vw(F!$B352,T352),"")))</f>
        <v>-</v>
      </c>
      <c r="V352" s="4">
        <f>F!BP352</f>
        <v>-1</v>
      </c>
      <c r="W352" s="4" t="str">
        <f>IF($P352="toetsen",toetsen(F!$B352,V352),IF($P352="toetsen alleen sgw",toetsen_alleen_SGW(F!$B352,V352),IF($P352="toetsen alleen vw",toetsen_alleen_vw(F!$B352,V352),"")))</f>
        <v>-</v>
      </c>
      <c r="X352" s="4">
        <f>F!BS352</f>
        <v>-1</v>
      </c>
      <c r="Y352" s="4" t="str">
        <f>IF($P352="toetsen",toetsen(F!$B352,X352),IF($P352="toetsen alleen sgw",toetsen_alleen_SGW(F!$B352,X352),IF($P352="toetsen alleen vw",toetsen_alleen_vw(F!$B352,X352),"")))</f>
        <v>-</v>
      </c>
      <c r="Z352" s="4">
        <f>F!BV352</f>
        <v>-1</v>
      </c>
      <c r="AA352" s="4" t="str">
        <f>IF($P352="toetsen",toetsen(F!$B352,Z352),IF($P352="toetsen alleen sgw",toetsen_alleen_SGW(F!$B352,Z352),IF($P352="toetsen alleen vw",toetsen_alleen_vw(F!$B352,Z352),"")))</f>
        <v>-</v>
      </c>
      <c r="AB352" s="4">
        <f>F!BY352</f>
        <v>-1</v>
      </c>
      <c r="AC352" s="4" t="str">
        <f>IF($P352="toetsen",toetsen(F!$B352,AB352),IF($P352="toetsen alleen sgw",toetsen_alleen_SGW(F!$B352,AB352),IF($P352="toetsen alleen vw",toetsen_alleen_vw(F!$B352,AB352),"")))</f>
        <v>-</v>
      </c>
      <c r="AE352" s="5" t="str">
        <f t="shared" si="150"/>
        <v>2,0</v>
      </c>
      <c r="AF352" s="5" t="str">
        <f t="shared" si="151"/>
        <v>&lt;</v>
      </c>
      <c r="AG352" s="5" t="str">
        <f t="shared" si="152"/>
        <v>1,9</v>
      </c>
      <c r="AH352" s="5" t="str">
        <f t="shared" si="153"/>
        <v/>
      </c>
      <c r="AI352" s="5" t="str">
        <f t="shared" si="154"/>
        <v>--</v>
      </c>
      <c r="AJ352" s="5" t="str">
        <f t="shared" si="155"/>
        <v/>
      </c>
      <c r="AK352" s="5" t="str">
        <f t="shared" si="156"/>
        <v>--</v>
      </c>
      <c r="AL352" s="5" t="str">
        <f t="shared" si="157"/>
        <v/>
      </c>
      <c r="AM352" s="5" t="str">
        <f t="shared" si="158"/>
        <v>--</v>
      </c>
      <c r="AN352" s="5" t="str">
        <f t="shared" si="159"/>
        <v/>
      </c>
      <c r="AO352" s="5" t="str">
        <f t="shared" si="160"/>
        <v>--</v>
      </c>
      <c r="AP352" s="5" t="str">
        <f t="shared" si="161"/>
        <v/>
      </c>
      <c r="AS352" s="5" t="str">
        <f t="shared" si="162"/>
        <v>2,0</v>
      </c>
      <c r="AT352" s="5" t="str">
        <f t="shared" si="163"/>
        <v>&lt;</v>
      </c>
      <c r="AU352" s="5" t="str">
        <f t="shared" si="164"/>
        <v>-</v>
      </c>
      <c r="AV352" s="5" t="str">
        <f t="shared" si="165"/>
        <v>1,9</v>
      </c>
      <c r="AW352" s="5" t="str">
        <f t="shared" si="166"/>
        <v/>
      </c>
      <c r="AX352" s="5" t="str">
        <f t="shared" si="167"/>
        <v>-</v>
      </c>
      <c r="AY352" s="5" t="str">
        <f t="shared" si="168"/>
        <v>--</v>
      </c>
      <c r="AZ352" s="5" t="str">
        <f t="shared" si="169"/>
        <v/>
      </c>
      <c r="BA352" s="5" t="str">
        <f t="shared" si="170"/>
        <v/>
      </c>
      <c r="BB352" s="5" t="str">
        <f t="shared" si="171"/>
        <v>--</v>
      </c>
      <c r="BC352" s="5" t="str">
        <f t="shared" si="172"/>
        <v/>
      </c>
      <c r="BD352" s="5" t="str">
        <f t="shared" si="173"/>
        <v/>
      </c>
      <c r="BE352" s="5" t="str">
        <f t="shared" si="174"/>
        <v>--</v>
      </c>
      <c r="BF352" s="5" t="str">
        <f t="shared" si="175"/>
        <v/>
      </c>
      <c r="BG352" s="5" t="str">
        <f t="shared" si="176"/>
        <v/>
      </c>
      <c r="BH352" s="5" t="str">
        <f t="shared" si="177"/>
        <v>--</v>
      </c>
      <c r="BI352" s="5" t="str">
        <f t="shared" si="178"/>
        <v/>
      </c>
      <c r="BJ352" s="5" t="str">
        <f t="shared" si="179"/>
        <v/>
      </c>
    </row>
    <row r="353" spans="1:62" x14ac:dyDescent="0.2">
      <c r="A353" s="4" t="str">
        <f>F!A353</f>
        <v>PFDS</v>
      </c>
      <c r="B353" s="5">
        <f>IF(ISNUMBER(F!E353)=FALSE,"--",IF(F!E353=0,"--",F!E353))</f>
        <v>1.1000000000000001</v>
      </c>
      <c r="C353" s="5" t="str">
        <f>IF(B353="--","",F!F353)</f>
        <v>&lt;</v>
      </c>
      <c r="D353" s="5">
        <f>IF(ISNUMBER(F!G353)=FALSE,"--",IF(F!G353=0,"--",F!G353))</f>
        <v>1</v>
      </c>
      <c r="E353" s="5" t="str">
        <f>IF(D353="--","",F!H353)</f>
        <v>&lt;</v>
      </c>
      <c r="F353" s="5" t="str">
        <f>IF(ISNUMBER(F!I353)=FALSE,"--",IF(F!I353=0,"--",F!I353))</f>
        <v>--</v>
      </c>
      <c r="G353" s="5" t="str">
        <f>IF(F353="--","",F!J353)</f>
        <v/>
      </c>
      <c r="H353" s="5" t="str">
        <f>IF(ISNUMBER(F!K353)=FALSE,"--",IF(F!K353=0,"--",F!K353))</f>
        <v>--</v>
      </c>
      <c r="I353" s="5" t="str">
        <f>IF(H353="--","",F!L353)</f>
        <v/>
      </c>
      <c r="J353" s="5" t="str">
        <f>IF(ISNUMBER(F!M353)=FALSE,"--",IF(F!M353=0,"--",F!M353))</f>
        <v>--</v>
      </c>
      <c r="K353" s="5" t="str">
        <f>IF(J353="--","",F!N353)</f>
        <v/>
      </c>
      <c r="L353" s="5" t="str">
        <f>IF(ISNUMBER(F!O353)=FALSE,"--",IF(F!O353=0,"--",F!O353))</f>
        <v>--</v>
      </c>
      <c r="M353" s="5" t="str">
        <f>IF(L353="--","",F!P353)</f>
        <v/>
      </c>
      <c r="P353" s="4" t="str">
        <f>IFERROR(IF(AND(VLOOKUP(F!B353,E!$B$1:$AK$300,17,FALSE)&lt;&gt;1000000000,VLOOKUP(F!B353,E!$B$1:$AK$300,18,FALSE)&lt;&gt;1000000000),"toetsen",IF(AND(VLOOKUP(F!B353,E!$B$1:$AK$300,17,FALSE)=1000000000,VLOOKUP(F!B353,E!$B$1:$AK$300,18,FALSE)&lt;&gt;1000000000),"toetsen alleen sgw",IF(AND(VLOOKUP(F!B353,E!$B$1:$AK$300,17,FALSE)&lt;&gt;1000000000,VLOOKUP(F!B353,E!$B$1:$AK$300,18,FALSE)=1000000000),"toetsen alleen vw","niet toetsen"))),"")</f>
        <v>niet toetsen</v>
      </c>
      <c r="R353" s="4">
        <f>F!BJ353</f>
        <v>-1</v>
      </c>
      <c r="S353" s="4" t="str">
        <f>IF($P353="toetsen",toetsen(F!$B353,R353),IF($P353="toetsen alleen sgw",toetsen_alleen_SGW(F!$B353,R353),IF($P353="toetsen alleen vw",toetsen_alleen_vw(F!$B353,R353),"")))</f>
        <v/>
      </c>
      <c r="T353" s="4">
        <f>F!BM353</f>
        <v>-1</v>
      </c>
      <c r="U353" s="4" t="str">
        <f>IF($P353="toetsen",toetsen(F!$B353,T353),IF($P353="toetsen alleen sgw",toetsen_alleen_SGW(F!$B353,T353),IF($P353="toetsen alleen vw",toetsen_alleen_vw(F!$B353,T353),"")))</f>
        <v/>
      </c>
      <c r="V353" s="4">
        <f>F!BP353</f>
        <v>-1</v>
      </c>
      <c r="W353" s="4" t="str">
        <f>IF($P353="toetsen",toetsen(F!$B353,V353),IF($P353="toetsen alleen sgw",toetsen_alleen_SGW(F!$B353,V353),IF($P353="toetsen alleen vw",toetsen_alleen_vw(F!$B353,V353),"")))</f>
        <v/>
      </c>
      <c r="X353" s="4">
        <f>F!BS353</f>
        <v>-1</v>
      </c>
      <c r="Y353" s="4" t="str">
        <f>IF($P353="toetsen",toetsen(F!$B353,X353),IF($P353="toetsen alleen sgw",toetsen_alleen_SGW(F!$B353,X353),IF($P353="toetsen alleen vw",toetsen_alleen_vw(F!$B353,X353),"")))</f>
        <v/>
      </c>
      <c r="Z353" s="4">
        <f>F!BV353</f>
        <v>-1</v>
      </c>
      <c r="AA353" s="4" t="str">
        <f>IF($P353="toetsen",toetsen(F!$B353,Z353),IF($P353="toetsen alleen sgw",toetsen_alleen_SGW(F!$B353,Z353),IF($P353="toetsen alleen vw",toetsen_alleen_vw(F!$B353,Z353),"")))</f>
        <v/>
      </c>
      <c r="AB353" s="4">
        <f>F!BY353</f>
        <v>-1</v>
      </c>
      <c r="AC353" s="4" t="str">
        <f>IF($P353="toetsen",toetsen(F!$B353,AB353),IF($P353="toetsen alleen sgw",toetsen_alleen_SGW(F!$B353,AB353),IF($P353="toetsen alleen vw",toetsen_alleen_vw(F!$B353,AB353),"")))</f>
        <v/>
      </c>
      <c r="AE353" s="5" t="str">
        <f t="shared" si="150"/>
        <v>1,1</v>
      </c>
      <c r="AF353" s="5" t="str">
        <f t="shared" si="151"/>
        <v>&lt;</v>
      </c>
      <c r="AG353" s="5" t="str">
        <f t="shared" si="152"/>
        <v>1,0</v>
      </c>
      <c r="AH353" s="5" t="str">
        <f t="shared" si="153"/>
        <v>&lt;</v>
      </c>
      <c r="AI353" s="5" t="str">
        <f t="shared" si="154"/>
        <v>--</v>
      </c>
      <c r="AJ353" s="5" t="str">
        <f t="shared" si="155"/>
        <v/>
      </c>
      <c r="AK353" s="5" t="str">
        <f t="shared" si="156"/>
        <v>--</v>
      </c>
      <c r="AL353" s="5" t="str">
        <f t="shared" si="157"/>
        <v/>
      </c>
      <c r="AM353" s="5" t="str">
        <f t="shared" si="158"/>
        <v>--</v>
      </c>
      <c r="AN353" s="5" t="str">
        <f t="shared" si="159"/>
        <v/>
      </c>
      <c r="AO353" s="5" t="str">
        <f t="shared" si="160"/>
        <v>--</v>
      </c>
      <c r="AP353" s="5" t="str">
        <f t="shared" si="161"/>
        <v/>
      </c>
      <c r="AS353" s="5" t="str">
        <f t="shared" si="162"/>
        <v>1,1</v>
      </c>
      <c r="AT353" s="5" t="str">
        <f t="shared" si="163"/>
        <v>&lt;</v>
      </c>
      <c r="AU353" s="5" t="str">
        <f t="shared" si="164"/>
        <v/>
      </c>
      <c r="AV353" s="5" t="str">
        <f t="shared" si="165"/>
        <v>1,0</v>
      </c>
      <c r="AW353" s="5" t="str">
        <f t="shared" si="166"/>
        <v>&lt;</v>
      </c>
      <c r="AX353" s="5" t="str">
        <f t="shared" si="167"/>
        <v/>
      </c>
      <c r="AY353" s="5" t="str">
        <f t="shared" si="168"/>
        <v>--</v>
      </c>
      <c r="AZ353" s="5" t="str">
        <f t="shared" si="169"/>
        <v/>
      </c>
      <c r="BA353" s="5" t="str">
        <f t="shared" si="170"/>
        <v/>
      </c>
      <c r="BB353" s="5" t="str">
        <f t="shared" si="171"/>
        <v>--</v>
      </c>
      <c r="BC353" s="5" t="str">
        <f t="shared" si="172"/>
        <v/>
      </c>
      <c r="BD353" s="5" t="str">
        <f t="shared" si="173"/>
        <v/>
      </c>
      <c r="BE353" s="5" t="str">
        <f t="shared" si="174"/>
        <v>--</v>
      </c>
      <c r="BF353" s="5" t="str">
        <f t="shared" si="175"/>
        <v/>
      </c>
      <c r="BG353" s="5" t="str">
        <f t="shared" si="176"/>
        <v/>
      </c>
      <c r="BH353" s="5" t="str">
        <f t="shared" si="177"/>
        <v>--</v>
      </c>
      <c r="BI353" s="5" t="str">
        <f t="shared" si="178"/>
        <v/>
      </c>
      <c r="BJ353" s="5" t="str">
        <f t="shared" si="179"/>
        <v/>
      </c>
    </row>
    <row r="354" spans="1:62" x14ac:dyDescent="0.2">
      <c r="A354" s="4" t="str">
        <f>F!A354</f>
        <v>4:2 FTS</v>
      </c>
      <c r="B354" s="5">
        <f>IF(ISNUMBER(F!E354)=FALSE,"--",IF(F!E354=0,"--",F!E354))</f>
        <v>1.1000000000000001</v>
      </c>
      <c r="C354" s="5" t="str">
        <f>IF(B354="--","",F!F354)</f>
        <v/>
      </c>
      <c r="D354" s="5">
        <f>IF(ISNUMBER(F!G354)=FALSE,"--",IF(F!G354=0,"--",F!G354))</f>
        <v>1</v>
      </c>
      <c r="E354" s="5" t="str">
        <f>IF(D354="--","",F!H354)</f>
        <v>&lt;</v>
      </c>
      <c r="F354" s="5" t="str">
        <f>IF(ISNUMBER(F!I354)=FALSE,"--",IF(F!I354=0,"--",F!I354))</f>
        <v>--</v>
      </c>
      <c r="G354" s="5" t="str">
        <f>IF(F354="--","",F!J354)</f>
        <v/>
      </c>
      <c r="H354" s="5" t="str">
        <f>IF(ISNUMBER(F!K354)=FALSE,"--",IF(F!K354=0,"--",F!K354))</f>
        <v>--</v>
      </c>
      <c r="I354" s="5" t="str">
        <f>IF(H354="--","",F!L354)</f>
        <v/>
      </c>
      <c r="J354" s="5" t="str">
        <f>IF(ISNUMBER(F!M354)=FALSE,"--",IF(F!M354=0,"--",F!M354))</f>
        <v>--</v>
      </c>
      <c r="K354" s="5" t="str">
        <f>IF(J354="--","",F!N354)</f>
        <v/>
      </c>
      <c r="L354" s="5" t="str">
        <f>IF(ISNUMBER(F!O354)=FALSE,"--",IF(F!O354=0,"--",F!O354))</f>
        <v>--</v>
      </c>
      <c r="M354" s="5" t="str">
        <f>IF(L354="--","",F!P354)</f>
        <v/>
      </c>
      <c r="P354" s="4" t="str">
        <f>IFERROR(IF(AND(VLOOKUP(F!B354,E!$B$1:$AK$300,17,FALSE)&lt;&gt;1000000000,VLOOKUP(F!B354,E!$B$1:$AK$300,18,FALSE)&lt;&gt;1000000000),"toetsen",IF(AND(VLOOKUP(F!B354,E!$B$1:$AK$300,17,FALSE)=1000000000,VLOOKUP(F!B354,E!$B$1:$AK$300,18,FALSE)&lt;&gt;1000000000),"toetsen alleen sgw",IF(AND(VLOOKUP(F!B354,E!$B$1:$AK$300,17,FALSE)&lt;&gt;1000000000,VLOOKUP(F!B354,E!$B$1:$AK$300,18,FALSE)=1000000000),"toetsen alleen vw","niet toetsen"))),"")</f>
        <v>niet toetsen</v>
      </c>
      <c r="R354" s="4">
        <f>F!BJ354</f>
        <v>1.1000000000000001E-3</v>
      </c>
      <c r="S354" s="4" t="str">
        <f>IF($P354="toetsen",toetsen(F!$B354,R354),IF($P354="toetsen alleen sgw",toetsen_alleen_SGW(F!$B354,R354),IF($P354="toetsen alleen vw",toetsen_alleen_vw(F!$B354,R354),"")))</f>
        <v/>
      </c>
      <c r="T354" s="4">
        <f>F!BM354</f>
        <v>-1</v>
      </c>
      <c r="U354" s="4" t="str">
        <f>IF($P354="toetsen",toetsen(F!$B354,T354),IF($P354="toetsen alleen sgw",toetsen_alleen_SGW(F!$B354,T354),IF($P354="toetsen alleen vw",toetsen_alleen_vw(F!$B354,T354),"")))</f>
        <v/>
      </c>
      <c r="V354" s="4">
        <f>F!BP354</f>
        <v>-1</v>
      </c>
      <c r="W354" s="4" t="str">
        <f>IF($P354="toetsen",toetsen(F!$B354,V354),IF($P354="toetsen alleen sgw",toetsen_alleen_SGW(F!$B354,V354),IF($P354="toetsen alleen vw",toetsen_alleen_vw(F!$B354,V354),"")))</f>
        <v/>
      </c>
      <c r="X354" s="4">
        <f>F!BS354</f>
        <v>-1</v>
      </c>
      <c r="Y354" s="4" t="str">
        <f>IF($P354="toetsen",toetsen(F!$B354,X354),IF($P354="toetsen alleen sgw",toetsen_alleen_SGW(F!$B354,X354),IF($P354="toetsen alleen vw",toetsen_alleen_vw(F!$B354,X354),"")))</f>
        <v/>
      </c>
      <c r="Z354" s="4">
        <f>F!BV354</f>
        <v>-1</v>
      </c>
      <c r="AA354" s="4" t="str">
        <f>IF($P354="toetsen",toetsen(F!$B354,Z354),IF($P354="toetsen alleen sgw",toetsen_alleen_SGW(F!$B354,Z354),IF($P354="toetsen alleen vw",toetsen_alleen_vw(F!$B354,Z354),"")))</f>
        <v/>
      </c>
      <c r="AB354" s="4">
        <f>F!BY354</f>
        <v>-1</v>
      </c>
      <c r="AC354" s="4" t="str">
        <f>IF($P354="toetsen",toetsen(F!$B354,AB354),IF($P354="toetsen alleen sgw",toetsen_alleen_SGW(F!$B354,AB354),IF($P354="toetsen alleen vw",toetsen_alleen_vw(F!$B354,AB354),"")))</f>
        <v/>
      </c>
      <c r="AE354" s="5" t="str">
        <f t="shared" si="150"/>
        <v>1,1</v>
      </c>
      <c r="AF354" s="5" t="str">
        <f t="shared" si="151"/>
        <v/>
      </c>
      <c r="AG354" s="5" t="str">
        <f t="shared" si="152"/>
        <v>1,0</v>
      </c>
      <c r="AH354" s="5" t="str">
        <f t="shared" si="153"/>
        <v>&lt;</v>
      </c>
      <c r="AI354" s="5" t="str">
        <f t="shared" si="154"/>
        <v>--</v>
      </c>
      <c r="AJ354" s="5" t="str">
        <f t="shared" si="155"/>
        <v/>
      </c>
      <c r="AK354" s="5" t="str">
        <f t="shared" si="156"/>
        <v>--</v>
      </c>
      <c r="AL354" s="5" t="str">
        <f t="shared" si="157"/>
        <v/>
      </c>
      <c r="AM354" s="5" t="str">
        <f t="shared" si="158"/>
        <v>--</v>
      </c>
      <c r="AN354" s="5" t="str">
        <f t="shared" si="159"/>
        <v/>
      </c>
      <c r="AO354" s="5" t="str">
        <f t="shared" si="160"/>
        <v>--</v>
      </c>
      <c r="AP354" s="5" t="str">
        <f t="shared" si="161"/>
        <v/>
      </c>
      <c r="AS354" s="5" t="str">
        <f t="shared" si="162"/>
        <v>1,1</v>
      </c>
      <c r="AT354" s="5" t="str">
        <f t="shared" si="163"/>
        <v/>
      </c>
      <c r="AU354" s="5" t="str">
        <f t="shared" si="164"/>
        <v/>
      </c>
      <c r="AV354" s="5" t="str">
        <f t="shared" si="165"/>
        <v>1,0</v>
      </c>
      <c r="AW354" s="5" t="str">
        <f t="shared" si="166"/>
        <v>&lt;</v>
      </c>
      <c r="AX354" s="5" t="str">
        <f t="shared" si="167"/>
        <v/>
      </c>
      <c r="AY354" s="5" t="str">
        <f t="shared" si="168"/>
        <v>--</v>
      </c>
      <c r="AZ354" s="5" t="str">
        <f t="shared" si="169"/>
        <v/>
      </c>
      <c r="BA354" s="5" t="str">
        <f t="shared" si="170"/>
        <v/>
      </c>
      <c r="BB354" s="5" t="str">
        <f t="shared" si="171"/>
        <v>--</v>
      </c>
      <c r="BC354" s="5" t="str">
        <f t="shared" si="172"/>
        <v/>
      </c>
      <c r="BD354" s="5" t="str">
        <f t="shared" si="173"/>
        <v/>
      </c>
      <c r="BE354" s="5" t="str">
        <f t="shared" si="174"/>
        <v>--</v>
      </c>
      <c r="BF354" s="5" t="str">
        <f t="shared" si="175"/>
        <v/>
      </c>
      <c r="BG354" s="5" t="str">
        <f t="shared" si="176"/>
        <v/>
      </c>
      <c r="BH354" s="5" t="str">
        <f t="shared" si="177"/>
        <v>--</v>
      </c>
      <c r="BI354" s="5" t="str">
        <f t="shared" si="178"/>
        <v/>
      </c>
      <c r="BJ354" s="5" t="str">
        <f t="shared" si="179"/>
        <v/>
      </c>
    </row>
    <row r="355" spans="1:62" x14ac:dyDescent="0.2">
      <c r="A355" s="4" t="str">
        <f>F!A355</f>
        <v>6:2 FTS</v>
      </c>
      <c r="B355" s="5">
        <f>IF(ISNUMBER(F!E355)=FALSE,"--",IF(F!E355=0,"--",F!E355))</f>
        <v>4.9000000000000004</v>
      </c>
      <c r="C355" s="5" t="str">
        <f>IF(B355="--","",F!F355)</f>
        <v>&lt;</v>
      </c>
      <c r="D355" s="5">
        <f>IF(ISNUMBER(F!G355)=FALSE,"--",IF(F!G355=0,"--",F!G355))</f>
        <v>1</v>
      </c>
      <c r="E355" s="5" t="str">
        <f>IF(D355="--","",F!H355)</f>
        <v>&lt;</v>
      </c>
      <c r="F355" s="5" t="str">
        <f>IF(ISNUMBER(F!I355)=FALSE,"--",IF(F!I355=0,"--",F!I355))</f>
        <v>--</v>
      </c>
      <c r="G355" s="5" t="str">
        <f>IF(F355="--","",F!J355)</f>
        <v/>
      </c>
      <c r="H355" s="5" t="str">
        <f>IF(ISNUMBER(F!K355)=FALSE,"--",IF(F!K355=0,"--",F!K355))</f>
        <v>--</v>
      </c>
      <c r="I355" s="5" t="str">
        <f>IF(H355="--","",F!L355)</f>
        <v/>
      </c>
      <c r="J355" s="5" t="str">
        <f>IF(ISNUMBER(F!M355)=FALSE,"--",IF(F!M355=0,"--",F!M355))</f>
        <v>--</v>
      </c>
      <c r="K355" s="5" t="str">
        <f>IF(J355="--","",F!N355)</f>
        <v/>
      </c>
      <c r="L355" s="5" t="str">
        <f>IF(ISNUMBER(F!O355)=FALSE,"--",IF(F!O355=0,"--",F!O355))</f>
        <v>--</v>
      </c>
      <c r="M355" s="5" t="str">
        <f>IF(L355="--","",F!P355)</f>
        <v/>
      </c>
      <c r="P355" s="4" t="str">
        <f>IFERROR(IF(AND(VLOOKUP(F!B355,E!$B$1:$AK$300,17,FALSE)&lt;&gt;1000000000,VLOOKUP(F!B355,E!$B$1:$AK$300,18,FALSE)&lt;&gt;1000000000),"toetsen",IF(AND(VLOOKUP(F!B355,E!$B$1:$AK$300,17,FALSE)=1000000000,VLOOKUP(F!B355,E!$B$1:$AK$300,18,FALSE)&lt;&gt;1000000000),"toetsen alleen sgw",IF(AND(VLOOKUP(F!B355,E!$B$1:$AK$300,17,FALSE)&lt;&gt;1000000000,VLOOKUP(F!B355,E!$B$1:$AK$300,18,FALSE)=1000000000),"toetsen alleen vw","niet toetsen"))),"")</f>
        <v>niet toetsen</v>
      </c>
      <c r="R355" s="4">
        <f>F!BJ355</f>
        <v>-1</v>
      </c>
      <c r="S355" s="4" t="str">
        <f>IF($P355="toetsen",toetsen(F!$B355,R355),IF($P355="toetsen alleen sgw",toetsen_alleen_SGW(F!$B355,R355),IF($P355="toetsen alleen vw",toetsen_alleen_vw(F!$B355,R355),"")))</f>
        <v/>
      </c>
      <c r="T355" s="4">
        <f>F!BM355</f>
        <v>-1</v>
      </c>
      <c r="U355" s="4" t="str">
        <f>IF($P355="toetsen",toetsen(F!$B355,T355),IF($P355="toetsen alleen sgw",toetsen_alleen_SGW(F!$B355,T355),IF($P355="toetsen alleen vw",toetsen_alleen_vw(F!$B355,T355),"")))</f>
        <v/>
      </c>
      <c r="V355" s="4">
        <f>F!BP355</f>
        <v>-1</v>
      </c>
      <c r="W355" s="4" t="str">
        <f>IF($P355="toetsen",toetsen(F!$B355,V355),IF($P355="toetsen alleen sgw",toetsen_alleen_SGW(F!$B355,V355),IF($P355="toetsen alleen vw",toetsen_alleen_vw(F!$B355,V355),"")))</f>
        <v/>
      </c>
      <c r="X355" s="4">
        <f>F!BS355</f>
        <v>-1</v>
      </c>
      <c r="Y355" s="4" t="str">
        <f>IF($P355="toetsen",toetsen(F!$B355,X355),IF($P355="toetsen alleen sgw",toetsen_alleen_SGW(F!$B355,X355),IF($P355="toetsen alleen vw",toetsen_alleen_vw(F!$B355,X355),"")))</f>
        <v/>
      </c>
      <c r="Z355" s="4">
        <f>F!BV355</f>
        <v>-1</v>
      </c>
      <c r="AA355" s="4" t="str">
        <f>IF($P355="toetsen",toetsen(F!$B355,Z355),IF($P355="toetsen alleen sgw",toetsen_alleen_SGW(F!$B355,Z355),IF($P355="toetsen alleen vw",toetsen_alleen_vw(F!$B355,Z355),"")))</f>
        <v/>
      </c>
      <c r="AB355" s="4">
        <f>F!BY355</f>
        <v>-1</v>
      </c>
      <c r="AC355" s="4" t="str">
        <f>IF($P355="toetsen",toetsen(F!$B355,AB355),IF($P355="toetsen alleen sgw",toetsen_alleen_SGW(F!$B355,AB355),IF($P355="toetsen alleen vw",toetsen_alleen_vw(F!$B355,AB355),"")))</f>
        <v/>
      </c>
      <c r="AE355" s="5" t="str">
        <f t="shared" si="150"/>
        <v>4,9</v>
      </c>
      <c r="AF355" s="5" t="str">
        <f t="shared" si="151"/>
        <v>&lt;</v>
      </c>
      <c r="AG355" s="5" t="str">
        <f t="shared" si="152"/>
        <v>1,0</v>
      </c>
      <c r="AH355" s="5" t="str">
        <f t="shared" si="153"/>
        <v>&lt;</v>
      </c>
      <c r="AI355" s="5" t="str">
        <f t="shared" si="154"/>
        <v>--</v>
      </c>
      <c r="AJ355" s="5" t="str">
        <f t="shared" si="155"/>
        <v/>
      </c>
      <c r="AK355" s="5" t="str">
        <f t="shared" si="156"/>
        <v>--</v>
      </c>
      <c r="AL355" s="5" t="str">
        <f t="shared" si="157"/>
        <v/>
      </c>
      <c r="AM355" s="5" t="str">
        <f t="shared" si="158"/>
        <v>--</v>
      </c>
      <c r="AN355" s="5" t="str">
        <f t="shared" si="159"/>
        <v/>
      </c>
      <c r="AO355" s="5" t="str">
        <f t="shared" si="160"/>
        <v>--</v>
      </c>
      <c r="AP355" s="5" t="str">
        <f t="shared" si="161"/>
        <v/>
      </c>
      <c r="AS355" s="5" t="str">
        <f t="shared" si="162"/>
        <v>4,9</v>
      </c>
      <c r="AT355" s="5" t="str">
        <f t="shared" si="163"/>
        <v>&lt;</v>
      </c>
      <c r="AU355" s="5" t="str">
        <f t="shared" si="164"/>
        <v/>
      </c>
      <c r="AV355" s="5" t="str">
        <f t="shared" si="165"/>
        <v>1,0</v>
      </c>
      <c r="AW355" s="5" t="str">
        <f t="shared" si="166"/>
        <v>&lt;</v>
      </c>
      <c r="AX355" s="5" t="str">
        <f t="shared" si="167"/>
        <v/>
      </c>
      <c r="AY355" s="5" t="str">
        <f t="shared" si="168"/>
        <v>--</v>
      </c>
      <c r="AZ355" s="5" t="str">
        <f t="shared" si="169"/>
        <v/>
      </c>
      <c r="BA355" s="5" t="str">
        <f t="shared" si="170"/>
        <v/>
      </c>
      <c r="BB355" s="5" t="str">
        <f t="shared" si="171"/>
        <v>--</v>
      </c>
      <c r="BC355" s="5" t="str">
        <f t="shared" si="172"/>
        <v/>
      </c>
      <c r="BD355" s="5" t="str">
        <f t="shared" si="173"/>
        <v/>
      </c>
      <c r="BE355" s="5" t="str">
        <f t="shared" si="174"/>
        <v>--</v>
      </c>
      <c r="BF355" s="5" t="str">
        <f t="shared" si="175"/>
        <v/>
      </c>
      <c r="BG355" s="5" t="str">
        <f t="shared" si="176"/>
        <v/>
      </c>
      <c r="BH355" s="5" t="str">
        <f t="shared" si="177"/>
        <v>--</v>
      </c>
      <c r="BI355" s="5" t="str">
        <f t="shared" si="178"/>
        <v/>
      </c>
      <c r="BJ355" s="5" t="str">
        <f t="shared" si="179"/>
        <v/>
      </c>
    </row>
    <row r="356" spans="1:62" x14ac:dyDescent="0.2">
      <c r="A356" s="4" t="str">
        <f>F!A356</f>
        <v>8:2 FTS</v>
      </c>
      <c r="B356" s="5">
        <f>IF(ISNUMBER(F!E356)=FALSE,"--",IF(F!E356=0,"--",F!E356))</f>
        <v>1</v>
      </c>
      <c r="C356" s="5" t="str">
        <f>IF(B356="--","",F!F356)</f>
        <v>&lt;</v>
      </c>
      <c r="D356" s="5">
        <f>IF(ISNUMBER(F!G356)=FALSE,"--",IF(F!G356=0,"--",F!G356))</f>
        <v>1</v>
      </c>
      <c r="E356" s="5" t="str">
        <f>IF(D356="--","",F!H356)</f>
        <v>&lt;</v>
      </c>
      <c r="F356" s="5" t="str">
        <f>IF(ISNUMBER(F!I356)=FALSE,"--",IF(F!I356=0,"--",F!I356))</f>
        <v>--</v>
      </c>
      <c r="G356" s="5" t="str">
        <f>IF(F356="--","",F!J356)</f>
        <v/>
      </c>
      <c r="H356" s="5" t="str">
        <f>IF(ISNUMBER(F!K356)=FALSE,"--",IF(F!K356=0,"--",F!K356))</f>
        <v>--</v>
      </c>
      <c r="I356" s="5" t="str">
        <f>IF(H356="--","",F!L356)</f>
        <v/>
      </c>
      <c r="J356" s="5" t="str">
        <f>IF(ISNUMBER(F!M356)=FALSE,"--",IF(F!M356=0,"--",F!M356))</f>
        <v>--</v>
      </c>
      <c r="K356" s="5" t="str">
        <f>IF(J356="--","",F!N356)</f>
        <v/>
      </c>
      <c r="L356" s="5" t="str">
        <f>IF(ISNUMBER(F!O356)=FALSE,"--",IF(F!O356=0,"--",F!O356))</f>
        <v>--</v>
      </c>
      <c r="M356" s="5" t="str">
        <f>IF(L356="--","",F!P356)</f>
        <v/>
      </c>
      <c r="P356" s="4" t="str">
        <f>IFERROR(IF(AND(VLOOKUP(F!B356,E!$B$1:$AK$300,17,FALSE)&lt;&gt;1000000000,VLOOKUP(F!B356,E!$B$1:$AK$300,18,FALSE)&lt;&gt;1000000000),"toetsen",IF(AND(VLOOKUP(F!B356,E!$B$1:$AK$300,17,FALSE)=1000000000,VLOOKUP(F!B356,E!$B$1:$AK$300,18,FALSE)&lt;&gt;1000000000),"toetsen alleen sgw",IF(AND(VLOOKUP(F!B356,E!$B$1:$AK$300,17,FALSE)&lt;&gt;1000000000,VLOOKUP(F!B356,E!$B$1:$AK$300,18,FALSE)=1000000000),"toetsen alleen vw","niet toetsen"))),"")</f>
        <v>niet toetsen</v>
      </c>
      <c r="R356" s="4">
        <f>F!BJ356</f>
        <v>-1</v>
      </c>
      <c r="S356" s="4" t="str">
        <f>IF($P356="toetsen",toetsen(F!$B356,R356),IF($P356="toetsen alleen sgw",toetsen_alleen_SGW(F!$B356,R356),IF($P356="toetsen alleen vw",toetsen_alleen_vw(F!$B356,R356),"")))</f>
        <v/>
      </c>
      <c r="T356" s="4">
        <f>F!BM356</f>
        <v>-1</v>
      </c>
      <c r="U356" s="4" t="str">
        <f>IF($P356="toetsen",toetsen(F!$B356,T356),IF($P356="toetsen alleen sgw",toetsen_alleen_SGW(F!$B356,T356),IF($P356="toetsen alleen vw",toetsen_alleen_vw(F!$B356,T356),"")))</f>
        <v/>
      </c>
      <c r="V356" s="4">
        <f>F!BP356</f>
        <v>-1</v>
      </c>
      <c r="W356" s="4" t="str">
        <f>IF($P356="toetsen",toetsen(F!$B356,V356),IF($P356="toetsen alleen sgw",toetsen_alleen_SGW(F!$B356,V356),IF($P356="toetsen alleen vw",toetsen_alleen_vw(F!$B356,V356),"")))</f>
        <v/>
      </c>
      <c r="X356" s="4">
        <f>F!BS356</f>
        <v>-1</v>
      </c>
      <c r="Y356" s="4" t="str">
        <f>IF($P356="toetsen",toetsen(F!$B356,X356),IF($P356="toetsen alleen sgw",toetsen_alleen_SGW(F!$B356,X356),IF($P356="toetsen alleen vw",toetsen_alleen_vw(F!$B356,X356),"")))</f>
        <v/>
      </c>
      <c r="Z356" s="4">
        <f>F!BV356</f>
        <v>-1</v>
      </c>
      <c r="AA356" s="4" t="str">
        <f>IF($P356="toetsen",toetsen(F!$B356,Z356),IF($P356="toetsen alleen sgw",toetsen_alleen_SGW(F!$B356,Z356),IF($P356="toetsen alleen vw",toetsen_alleen_vw(F!$B356,Z356),"")))</f>
        <v/>
      </c>
      <c r="AB356" s="4">
        <f>F!BY356</f>
        <v>-1</v>
      </c>
      <c r="AC356" s="4" t="str">
        <f>IF($P356="toetsen",toetsen(F!$B356,AB356),IF($P356="toetsen alleen sgw",toetsen_alleen_SGW(F!$B356,AB356),IF($P356="toetsen alleen vw",toetsen_alleen_vw(F!$B356,AB356),"")))</f>
        <v/>
      </c>
      <c r="AE356" s="5" t="str">
        <f t="shared" si="150"/>
        <v>1,0</v>
      </c>
      <c r="AF356" s="5" t="str">
        <f t="shared" si="151"/>
        <v>&lt;</v>
      </c>
      <c r="AG356" s="5" t="str">
        <f t="shared" si="152"/>
        <v>1,0</v>
      </c>
      <c r="AH356" s="5" t="str">
        <f t="shared" si="153"/>
        <v>&lt;</v>
      </c>
      <c r="AI356" s="5" t="str">
        <f t="shared" si="154"/>
        <v>--</v>
      </c>
      <c r="AJ356" s="5" t="str">
        <f t="shared" si="155"/>
        <v/>
      </c>
      <c r="AK356" s="5" t="str">
        <f t="shared" si="156"/>
        <v>--</v>
      </c>
      <c r="AL356" s="5" t="str">
        <f t="shared" si="157"/>
        <v/>
      </c>
      <c r="AM356" s="5" t="str">
        <f t="shared" si="158"/>
        <v>--</v>
      </c>
      <c r="AN356" s="5" t="str">
        <f t="shared" si="159"/>
        <v/>
      </c>
      <c r="AO356" s="5" t="str">
        <f t="shared" si="160"/>
        <v>--</v>
      </c>
      <c r="AP356" s="5" t="str">
        <f t="shared" si="161"/>
        <v/>
      </c>
      <c r="AS356" s="5" t="str">
        <f t="shared" si="162"/>
        <v>1,0</v>
      </c>
      <c r="AT356" s="5" t="str">
        <f t="shared" si="163"/>
        <v>&lt;</v>
      </c>
      <c r="AU356" s="5" t="str">
        <f t="shared" si="164"/>
        <v/>
      </c>
      <c r="AV356" s="5" t="str">
        <f t="shared" si="165"/>
        <v>1,0</v>
      </c>
      <c r="AW356" s="5" t="str">
        <f t="shared" si="166"/>
        <v>&lt;</v>
      </c>
      <c r="AX356" s="5" t="str">
        <f t="shared" si="167"/>
        <v/>
      </c>
      <c r="AY356" s="5" t="str">
        <f t="shared" si="168"/>
        <v>--</v>
      </c>
      <c r="AZ356" s="5" t="str">
        <f t="shared" si="169"/>
        <v/>
      </c>
      <c r="BA356" s="5" t="str">
        <f t="shared" si="170"/>
        <v/>
      </c>
      <c r="BB356" s="5" t="str">
        <f t="shared" si="171"/>
        <v>--</v>
      </c>
      <c r="BC356" s="5" t="str">
        <f t="shared" si="172"/>
        <v/>
      </c>
      <c r="BD356" s="5" t="str">
        <f t="shared" si="173"/>
        <v/>
      </c>
      <c r="BE356" s="5" t="str">
        <f t="shared" si="174"/>
        <v>--</v>
      </c>
      <c r="BF356" s="5" t="str">
        <f t="shared" si="175"/>
        <v/>
      </c>
      <c r="BG356" s="5" t="str">
        <f t="shared" si="176"/>
        <v/>
      </c>
      <c r="BH356" s="5" t="str">
        <f t="shared" si="177"/>
        <v>--</v>
      </c>
      <c r="BI356" s="5" t="str">
        <f t="shared" si="178"/>
        <v/>
      </c>
      <c r="BJ356" s="5" t="str">
        <f t="shared" si="179"/>
        <v/>
      </c>
    </row>
    <row r="357" spans="1:62" x14ac:dyDescent="0.2">
      <c r="A357" s="4" t="str">
        <f>F!A357</f>
        <v>10:2 FTS</v>
      </c>
      <c r="B357" s="5" t="str">
        <f>IF(ISNUMBER(F!E357)=FALSE,"--",IF(F!E357=0,"--",F!E357))</f>
        <v>--</v>
      </c>
      <c r="C357" s="5" t="str">
        <f>IF(B357="--","",F!F357)</f>
        <v/>
      </c>
      <c r="D357" s="5" t="str">
        <f>IF(ISNUMBER(F!G357)=FALSE,"--",IF(F!G357=0,"--",F!G357))</f>
        <v>--</v>
      </c>
      <c r="E357" s="5" t="str">
        <f>IF(D357="--","",F!H357)</f>
        <v/>
      </c>
      <c r="F357" s="5" t="str">
        <f>IF(ISNUMBER(F!I357)=FALSE,"--",IF(F!I357=0,"--",F!I357))</f>
        <v>--</v>
      </c>
      <c r="G357" s="5" t="str">
        <f>IF(F357="--","",F!J357)</f>
        <v/>
      </c>
      <c r="H357" s="5" t="str">
        <f>IF(ISNUMBER(F!K357)=FALSE,"--",IF(F!K357=0,"--",F!K357))</f>
        <v>--</v>
      </c>
      <c r="I357" s="5" t="str">
        <f>IF(H357="--","",F!L357)</f>
        <v/>
      </c>
      <c r="J357" s="5" t="str">
        <f>IF(ISNUMBER(F!M357)=FALSE,"--",IF(F!M357=0,"--",F!M357))</f>
        <v>--</v>
      </c>
      <c r="K357" s="5" t="str">
        <f>IF(J357="--","",F!N357)</f>
        <v/>
      </c>
      <c r="L357" s="5" t="str">
        <f>IF(ISNUMBER(F!O357)=FALSE,"--",IF(F!O357=0,"--",F!O357))</f>
        <v>--</v>
      </c>
      <c r="M357" s="5" t="str">
        <f>IF(L357="--","",F!P357)</f>
        <v/>
      </c>
      <c r="P357" s="4" t="str">
        <f>IFERROR(IF(AND(VLOOKUP(F!B357,E!$B$1:$AK$300,17,FALSE)&lt;&gt;1000000000,VLOOKUP(F!B357,E!$B$1:$AK$300,18,FALSE)&lt;&gt;1000000000),"toetsen",IF(AND(VLOOKUP(F!B357,E!$B$1:$AK$300,17,FALSE)=1000000000,VLOOKUP(F!B357,E!$B$1:$AK$300,18,FALSE)&lt;&gt;1000000000),"toetsen alleen sgw",IF(AND(VLOOKUP(F!B357,E!$B$1:$AK$300,17,FALSE)&lt;&gt;1000000000,VLOOKUP(F!B357,E!$B$1:$AK$300,18,FALSE)=1000000000),"toetsen alleen vw","niet toetsen"))),"")</f>
        <v>niet toetsen</v>
      </c>
      <c r="R357" s="4" t="str">
        <f>F!BJ357</f>
        <v/>
      </c>
      <c r="S357" s="4" t="str">
        <f>IF($P357="toetsen",toetsen(F!$B357,R357),IF($P357="toetsen alleen sgw",toetsen_alleen_SGW(F!$B357,R357),IF($P357="toetsen alleen vw",toetsen_alleen_vw(F!$B357,R357),"")))</f>
        <v/>
      </c>
      <c r="T357" s="4" t="str">
        <f>F!BM357</f>
        <v/>
      </c>
      <c r="U357" s="4" t="str">
        <f>IF($P357="toetsen",toetsen(F!$B357,T357),IF($P357="toetsen alleen sgw",toetsen_alleen_SGW(F!$B357,T357),IF($P357="toetsen alleen vw",toetsen_alleen_vw(F!$B357,T357),"")))</f>
        <v/>
      </c>
      <c r="V357" s="4" t="str">
        <f>F!BP357</f>
        <v/>
      </c>
      <c r="W357" s="4" t="str">
        <f>IF($P357="toetsen",toetsen(F!$B357,V357),IF($P357="toetsen alleen sgw",toetsen_alleen_SGW(F!$B357,V357),IF($P357="toetsen alleen vw",toetsen_alleen_vw(F!$B357,V357),"")))</f>
        <v/>
      </c>
      <c r="X357" s="4" t="str">
        <f>F!BS357</f>
        <v/>
      </c>
      <c r="Y357" s="4" t="str">
        <f>IF($P357="toetsen",toetsen(F!$B357,X357),IF($P357="toetsen alleen sgw",toetsen_alleen_SGW(F!$B357,X357),IF($P357="toetsen alleen vw",toetsen_alleen_vw(F!$B357,X357),"")))</f>
        <v/>
      </c>
      <c r="Z357" s="4" t="str">
        <f>F!BV357</f>
        <v/>
      </c>
      <c r="AA357" s="4" t="str">
        <f>IF($P357="toetsen",toetsen(F!$B357,Z357),IF($P357="toetsen alleen sgw",toetsen_alleen_SGW(F!$B357,Z357),IF($P357="toetsen alleen vw",toetsen_alleen_vw(F!$B357,Z357),"")))</f>
        <v/>
      </c>
      <c r="AB357" s="4" t="str">
        <f>F!BY357</f>
        <v/>
      </c>
      <c r="AC357" s="4" t="str">
        <f>IF($P357="toetsen",toetsen(F!$B357,AB357),IF($P357="toetsen alleen sgw",toetsen_alleen_SGW(F!$B357,AB357),IF($P357="toetsen alleen vw",toetsen_alleen_vw(F!$B357,AB357),"")))</f>
        <v/>
      </c>
      <c r="AE357" s="5" t="str">
        <f t="shared" si="150"/>
        <v>--</v>
      </c>
      <c r="AF357" s="5" t="str">
        <f t="shared" si="151"/>
        <v/>
      </c>
      <c r="AG357" s="5" t="str">
        <f t="shared" si="152"/>
        <v>--</v>
      </c>
      <c r="AH357" s="5" t="str">
        <f t="shared" si="153"/>
        <v/>
      </c>
      <c r="AI357" s="5" t="str">
        <f t="shared" si="154"/>
        <v>--</v>
      </c>
      <c r="AJ357" s="5" t="str">
        <f t="shared" si="155"/>
        <v/>
      </c>
      <c r="AK357" s="5" t="str">
        <f t="shared" si="156"/>
        <v>--</v>
      </c>
      <c r="AL357" s="5" t="str">
        <f t="shared" si="157"/>
        <v/>
      </c>
      <c r="AM357" s="5" t="str">
        <f t="shared" si="158"/>
        <v>--</v>
      </c>
      <c r="AN357" s="5" t="str">
        <f t="shared" si="159"/>
        <v/>
      </c>
      <c r="AO357" s="5" t="str">
        <f t="shared" si="160"/>
        <v>--</v>
      </c>
      <c r="AP357" s="5" t="str">
        <f t="shared" si="161"/>
        <v/>
      </c>
      <c r="AS357" s="5" t="str">
        <f t="shared" si="162"/>
        <v>--</v>
      </c>
      <c r="AT357" s="5" t="str">
        <f t="shared" si="163"/>
        <v/>
      </c>
      <c r="AU357" s="5" t="str">
        <f t="shared" si="164"/>
        <v/>
      </c>
      <c r="AV357" s="5" t="str">
        <f t="shared" si="165"/>
        <v>--</v>
      </c>
      <c r="AW357" s="5" t="str">
        <f t="shared" si="166"/>
        <v/>
      </c>
      <c r="AX357" s="5" t="str">
        <f t="shared" si="167"/>
        <v/>
      </c>
      <c r="AY357" s="5" t="str">
        <f t="shared" si="168"/>
        <v>--</v>
      </c>
      <c r="AZ357" s="5" t="str">
        <f t="shared" si="169"/>
        <v/>
      </c>
      <c r="BA357" s="5" t="str">
        <f t="shared" si="170"/>
        <v/>
      </c>
      <c r="BB357" s="5" t="str">
        <f t="shared" si="171"/>
        <v>--</v>
      </c>
      <c r="BC357" s="5" t="str">
        <f t="shared" si="172"/>
        <v/>
      </c>
      <c r="BD357" s="5" t="str">
        <f t="shared" si="173"/>
        <v/>
      </c>
      <c r="BE357" s="5" t="str">
        <f t="shared" si="174"/>
        <v>--</v>
      </c>
      <c r="BF357" s="5" t="str">
        <f t="shared" si="175"/>
        <v/>
      </c>
      <c r="BG357" s="5" t="str">
        <f t="shared" si="176"/>
        <v/>
      </c>
      <c r="BH357" s="5" t="str">
        <f t="shared" si="177"/>
        <v>--</v>
      </c>
      <c r="BI357" s="5" t="str">
        <f t="shared" si="178"/>
        <v/>
      </c>
      <c r="BJ357" s="5" t="str">
        <f t="shared" si="179"/>
        <v/>
      </c>
    </row>
    <row r="358" spans="1:62" x14ac:dyDescent="0.2">
      <c r="A358" s="4" t="str">
        <f>F!A358</f>
        <v>N-MeFOSAA</v>
      </c>
      <c r="B358" s="5" t="str">
        <f>IF(ISNUMBER(F!E358)=FALSE,"--",IF(F!E358=0,"--",F!E358))</f>
        <v>--</v>
      </c>
      <c r="C358" s="5" t="str">
        <f>IF(B358="--","",F!F358)</f>
        <v/>
      </c>
      <c r="D358" s="5" t="str">
        <f>IF(ISNUMBER(F!G358)=FALSE,"--",IF(F!G358=0,"--",F!G358))</f>
        <v>--</v>
      </c>
      <c r="E358" s="5" t="str">
        <f>IF(D358="--","",F!H358)</f>
        <v/>
      </c>
      <c r="F358" s="5" t="str">
        <f>IF(ISNUMBER(F!I358)=FALSE,"--",IF(F!I358=0,"--",F!I358))</f>
        <v>--</v>
      </c>
      <c r="G358" s="5" t="str">
        <f>IF(F358="--","",F!J358)</f>
        <v/>
      </c>
      <c r="H358" s="5" t="str">
        <f>IF(ISNUMBER(F!K358)=FALSE,"--",IF(F!K358=0,"--",F!K358))</f>
        <v>--</v>
      </c>
      <c r="I358" s="5" t="str">
        <f>IF(H358="--","",F!L358)</f>
        <v/>
      </c>
      <c r="J358" s="5" t="str">
        <f>IF(ISNUMBER(F!M358)=FALSE,"--",IF(F!M358=0,"--",F!M358))</f>
        <v>--</v>
      </c>
      <c r="K358" s="5" t="str">
        <f>IF(J358="--","",F!N358)</f>
        <v/>
      </c>
      <c r="L358" s="5" t="str">
        <f>IF(ISNUMBER(F!O358)=FALSE,"--",IF(F!O358=0,"--",F!O358))</f>
        <v>--</v>
      </c>
      <c r="M358" s="5" t="str">
        <f>IF(L358="--","",F!P358)</f>
        <v/>
      </c>
      <c r="P358" s="4" t="str">
        <f>IFERROR(IF(AND(VLOOKUP(F!B358,E!$B$1:$AK$300,17,FALSE)&lt;&gt;1000000000,VLOOKUP(F!B358,E!$B$1:$AK$300,18,FALSE)&lt;&gt;1000000000),"toetsen",IF(AND(VLOOKUP(F!B358,E!$B$1:$AK$300,17,FALSE)=1000000000,VLOOKUP(F!B358,E!$B$1:$AK$300,18,FALSE)&lt;&gt;1000000000),"toetsen alleen sgw",IF(AND(VLOOKUP(F!B358,E!$B$1:$AK$300,17,FALSE)&lt;&gt;1000000000,VLOOKUP(F!B358,E!$B$1:$AK$300,18,FALSE)=1000000000),"toetsen alleen vw","niet toetsen"))),"")</f>
        <v>niet toetsen</v>
      </c>
      <c r="R358" s="4" t="str">
        <f>F!BJ358</f>
        <v/>
      </c>
      <c r="S358" s="4" t="str">
        <f>IF($P358="toetsen",toetsen(F!$B358,R358),IF($P358="toetsen alleen sgw",toetsen_alleen_SGW(F!$B358,R358),IF($P358="toetsen alleen vw",toetsen_alleen_vw(F!$B358,R358),"")))</f>
        <v/>
      </c>
      <c r="T358" s="4" t="str">
        <f>F!BM358</f>
        <v/>
      </c>
      <c r="U358" s="4" t="str">
        <f>IF($P358="toetsen",toetsen(F!$B358,T358),IF($P358="toetsen alleen sgw",toetsen_alleen_SGW(F!$B358,T358),IF($P358="toetsen alleen vw",toetsen_alleen_vw(F!$B358,T358),"")))</f>
        <v/>
      </c>
      <c r="V358" s="4" t="str">
        <f>F!BP358</f>
        <v/>
      </c>
      <c r="W358" s="4" t="str">
        <f>IF($P358="toetsen",toetsen(F!$B358,V358),IF($P358="toetsen alleen sgw",toetsen_alleen_SGW(F!$B358,V358),IF($P358="toetsen alleen vw",toetsen_alleen_vw(F!$B358,V358),"")))</f>
        <v/>
      </c>
      <c r="X358" s="4" t="str">
        <f>F!BS358</f>
        <v/>
      </c>
      <c r="Y358" s="4" t="str">
        <f>IF($P358="toetsen",toetsen(F!$B358,X358),IF($P358="toetsen alleen sgw",toetsen_alleen_SGW(F!$B358,X358),IF($P358="toetsen alleen vw",toetsen_alleen_vw(F!$B358,X358),"")))</f>
        <v/>
      </c>
      <c r="Z358" s="4" t="str">
        <f>F!BV358</f>
        <v/>
      </c>
      <c r="AA358" s="4" t="str">
        <f>IF($P358="toetsen",toetsen(F!$B358,Z358),IF($P358="toetsen alleen sgw",toetsen_alleen_SGW(F!$B358,Z358),IF($P358="toetsen alleen vw",toetsen_alleen_vw(F!$B358,Z358),"")))</f>
        <v/>
      </c>
      <c r="AB358" s="4" t="str">
        <f>F!BY358</f>
        <v/>
      </c>
      <c r="AC358" s="4" t="str">
        <f>IF($P358="toetsen",toetsen(F!$B358,AB358),IF($P358="toetsen alleen sgw",toetsen_alleen_SGW(F!$B358,AB358),IF($P358="toetsen alleen vw",toetsen_alleen_vw(F!$B358,AB358),"")))</f>
        <v/>
      </c>
      <c r="AE358" s="5" t="str">
        <f t="shared" si="150"/>
        <v>--</v>
      </c>
      <c r="AF358" s="5" t="str">
        <f t="shared" si="151"/>
        <v/>
      </c>
      <c r="AG358" s="5" t="str">
        <f t="shared" si="152"/>
        <v>--</v>
      </c>
      <c r="AH358" s="5" t="str">
        <f t="shared" si="153"/>
        <v/>
      </c>
      <c r="AI358" s="5" t="str">
        <f t="shared" si="154"/>
        <v>--</v>
      </c>
      <c r="AJ358" s="5" t="str">
        <f t="shared" si="155"/>
        <v/>
      </c>
      <c r="AK358" s="5" t="str">
        <f t="shared" si="156"/>
        <v>--</v>
      </c>
      <c r="AL358" s="5" t="str">
        <f t="shared" si="157"/>
        <v/>
      </c>
      <c r="AM358" s="5" t="str">
        <f t="shared" si="158"/>
        <v>--</v>
      </c>
      <c r="AN358" s="5" t="str">
        <f t="shared" si="159"/>
        <v/>
      </c>
      <c r="AO358" s="5" t="str">
        <f t="shared" si="160"/>
        <v>--</v>
      </c>
      <c r="AP358" s="5" t="str">
        <f t="shared" si="161"/>
        <v/>
      </c>
      <c r="AS358" s="5" t="str">
        <f t="shared" si="162"/>
        <v>--</v>
      </c>
      <c r="AT358" s="5" t="str">
        <f t="shared" si="163"/>
        <v/>
      </c>
      <c r="AU358" s="5" t="str">
        <f t="shared" si="164"/>
        <v/>
      </c>
      <c r="AV358" s="5" t="str">
        <f t="shared" si="165"/>
        <v>--</v>
      </c>
      <c r="AW358" s="5" t="str">
        <f t="shared" si="166"/>
        <v/>
      </c>
      <c r="AX358" s="5" t="str">
        <f t="shared" si="167"/>
        <v/>
      </c>
      <c r="AY358" s="5" t="str">
        <f t="shared" si="168"/>
        <v>--</v>
      </c>
      <c r="AZ358" s="5" t="str">
        <f t="shared" si="169"/>
        <v/>
      </c>
      <c r="BA358" s="5" t="str">
        <f t="shared" si="170"/>
        <v/>
      </c>
      <c r="BB358" s="5" t="str">
        <f t="shared" si="171"/>
        <v>--</v>
      </c>
      <c r="BC358" s="5" t="str">
        <f t="shared" si="172"/>
        <v/>
      </c>
      <c r="BD358" s="5" t="str">
        <f t="shared" si="173"/>
        <v/>
      </c>
      <c r="BE358" s="5" t="str">
        <f t="shared" si="174"/>
        <v>--</v>
      </c>
      <c r="BF358" s="5" t="str">
        <f t="shared" si="175"/>
        <v/>
      </c>
      <c r="BG358" s="5" t="str">
        <f t="shared" si="176"/>
        <v/>
      </c>
      <c r="BH358" s="5" t="str">
        <f t="shared" si="177"/>
        <v>--</v>
      </c>
      <c r="BI358" s="5" t="str">
        <f t="shared" si="178"/>
        <v/>
      </c>
      <c r="BJ358" s="5" t="str">
        <f t="shared" si="179"/>
        <v/>
      </c>
    </row>
    <row r="359" spans="1:62" x14ac:dyDescent="0.2">
      <c r="A359" s="4" t="str">
        <f>F!A359</f>
        <v>N-EtFOSAA</v>
      </c>
      <c r="B359" s="5" t="str">
        <f>IF(ISNUMBER(F!E359)=FALSE,"--",IF(F!E359=0,"--",F!E359))</f>
        <v>--</v>
      </c>
      <c r="C359" s="5" t="str">
        <f>IF(B359="--","",F!F359)</f>
        <v/>
      </c>
      <c r="D359" s="5" t="str">
        <f>IF(ISNUMBER(F!G359)=FALSE,"--",IF(F!G359=0,"--",F!G359))</f>
        <v>--</v>
      </c>
      <c r="E359" s="5" t="str">
        <f>IF(D359="--","",F!H359)</f>
        <v/>
      </c>
      <c r="F359" s="5" t="str">
        <f>IF(ISNUMBER(F!I359)=FALSE,"--",IF(F!I359=0,"--",F!I359))</f>
        <v>--</v>
      </c>
      <c r="G359" s="5" t="str">
        <f>IF(F359="--","",F!J359)</f>
        <v/>
      </c>
      <c r="H359" s="5" t="str">
        <f>IF(ISNUMBER(F!K359)=FALSE,"--",IF(F!K359=0,"--",F!K359))</f>
        <v>--</v>
      </c>
      <c r="I359" s="5" t="str">
        <f>IF(H359="--","",F!L359)</f>
        <v/>
      </c>
      <c r="J359" s="5" t="str">
        <f>IF(ISNUMBER(F!M359)=FALSE,"--",IF(F!M359=0,"--",F!M359))</f>
        <v>--</v>
      </c>
      <c r="K359" s="5" t="str">
        <f>IF(J359="--","",F!N359)</f>
        <v/>
      </c>
      <c r="L359" s="5" t="str">
        <f>IF(ISNUMBER(F!O359)=FALSE,"--",IF(F!O359=0,"--",F!O359))</f>
        <v>--</v>
      </c>
      <c r="M359" s="5" t="str">
        <f>IF(L359="--","",F!P359)</f>
        <v/>
      </c>
      <c r="P359" s="4" t="str">
        <f>IFERROR(IF(AND(VLOOKUP(F!B359,E!$B$1:$AK$300,17,FALSE)&lt;&gt;1000000000,VLOOKUP(F!B359,E!$B$1:$AK$300,18,FALSE)&lt;&gt;1000000000),"toetsen",IF(AND(VLOOKUP(F!B359,E!$B$1:$AK$300,17,FALSE)=1000000000,VLOOKUP(F!B359,E!$B$1:$AK$300,18,FALSE)&lt;&gt;1000000000),"toetsen alleen sgw",IF(AND(VLOOKUP(F!B359,E!$B$1:$AK$300,17,FALSE)&lt;&gt;1000000000,VLOOKUP(F!B359,E!$B$1:$AK$300,18,FALSE)=1000000000),"toetsen alleen vw","niet toetsen"))),"")</f>
        <v>niet toetsen</v>
      </c>
      <c r="R359" s="4" t="str">
        <f>F!BJ359</f>
        <v/>
      </c>
      <c r="S359" s="4" t="str">
        <f>IF($P359="toetsen",toetsen(F!$B359,R359),IF($P359="toetsen alleen sgw",toetsen_alleen_SGW(F!$B359,R359),IF($P359="toetsen alleen vw",toetsen_alleen_vw(F!$B359,R359),"")))</f>
        <v/>
      </c>
      <c r="T359" s="4" t="str">
        <f>F!BM359</f>
        <v/>
      </c>
      <c r="U359" s="4" t="str">
        <f>IF($P359="toetsen",toetsen(F!$B359,T359),IF($P359="toetsen alleen sgw",toetsen_alleen_SGW(F!$B359,T359),IF($P359="toetsen alleen vw",toetsen_alleen_vw(F!$B359,T359),"")))</f>
        <v/>
      </c>
      <c r="V359" s="4" t="str">
        <f>F!BP359</f>
        <v/>
      </c>
      <c r="W359" s="4" t="str">
        <f>IF($P359="toetsen",toetsen(F!$B359,V359),IF($P359="toetsen alleen sgw",toetsen_alleen_SGW(F!$B359,V359),IF($P359="toetsen alleen vw",toetsen_alleen_vw(F!$B359,V359),"")))</f>
        <v/>
      </c>
      <c r="X359" s="4" t="str">
        <f>F!BS359</f>
        <v/>
      </c>
      <c r="Y359" s="4" t="str">
        <f>IF($P359="toetsen",toetsen(F!$B359,X359),IF($P359="toetsen alleen sgw",toetsen_alleen_SGW(F!$B359,X359),IF($P359="toetsen alleen vw",toetsen_alleen_vw(F!$B359,X359),"")))</f>
        <v/>
      </c>
      <c r="Z359" s="4" t="str">
        <f>F!BV359</f>
        <v/>
      </c>
      <c r="AA359" s="4" t="str">
        <f>IF($P359="toetsen",toetsen(F!$B359,Z359),IF($P359="toetsen alleen sgw",toetsen_alleen_SGW(F!$B359,Z359),IF($P359="toetsen alleen vw",toetsen_alleen_vw(F!$B359,Z359),"")))</f>
        <v/>
      </c>
      <c r="AB359" s="4" t="str">
        <f>F!BY359</f>
        <v/>
      </c>
      <c r="AC359" s="4" t="str">
        <f>IF($P359="toetsen",toetsen(F!$B359,AB359),IF($P359="toetsen alleen sgw",toetsen_alleen_SGW(F!$B359,AB359),IF($P359="toetsen alleen vw",toetsen_alleen_vw(F!$B359,AB359),"")))</f>
        <v/>
      </c>
      <c r="AE359" s="5" t="str">
        <f t="shared" si="150"/>
        <v>--</v>
      </c>
      <c r="AF359" s="5" t="str">
        <f t="shared" si="151"/>
        <v/>
      </c>
      <c r="AG359" s="5" t="str">
        <f t="shared" si="152"/>
        <v>--</v>
      </c>
      <c r="AH359" s="5" t="str">
        <f t="shared" si="153"/>
        <v/>
      </c>
      <c r="AI359" s="5" t="str">
        <f t="shared" si="154"/>
        <v>--</v>
      </c>
      <c r="AJ359" s="5" t="str">
        <f t="shared" si="155"/>
        <v/>
      </c>
      <c r="AK359" s="5" t="str">
        <f t="shared" si="156"/>
        <v>--</v>
      </c>
      <c r="AL359" s="5" t="str">
        <f t="shared" si="157"/>
        <v/>
      </c>
      <c r="AM359" s="5" t="str">
        <f t="shared" si="158"/>
        <v>--</v>
      </c>
      <c r="AN359" s="5" t="str">
        <f t="shared" si="159"/>
        <v/>
      </c>
      <c r="AO359" s="5" t="str">
        <f t="shared" si="160"/>
        <v>--</v>
      </c>
      <c r="AP359" s="5" t="str">
        <f t="shared" si="161"/>
        <v/>
      </c>
      <c r="AS359" s="5" t="str">
        <f t="shared" si="162"/>
        <v>--</v>
      </c>
      <c r="AT359" s="5" t="str">
        <f t="shared" si="163"/>
        <v/>
      </c>
      <c r="AU359" s="5" t="str">
        <f t="shared" si="164"/>
        <v/>
      </c>
      <c r="AV359" s="5" t="str">
        <f t="shared" si="165"/>
        <v>--</v>
      </c>
      <c r="AW359" s="5" t="str">
        <f t="shared" si="166"/>
        <v/>
      </c>
      <c r="AX359" s="5" t="str">
        <f t="shared" si="167"/>
        <v/>
      </c>
      <c r="AY359" s="5" t="str">
        <f t="shared" si="168"/>
        <v>--</v>
      </c>
      <c r="AZ359" s="5" t="str">
        <f t="shared" si="169"/>
        <v/>
      </c>
      <c r="BA359" s="5" t="str">
        <f t="shared" si="170"/>
        <v/>
      </c>
      <c r="BB359" s="5" t="str">
        <f t="shared" si="171"/>
        <v>--</v>
      </c>
      <c r="BC359" s="5" t="str">
        <f t="shared" si="172"/>
        <v/>
      </c>
      <c r="BD359" s="5" t="str">
        <f t="shared" si="173"/>
        <v/>
      </c>
      <c r="BE359" s="5" t="str">
        <f t="shared" si="174"/>
        <v>--</v>
      </c>
      <c r="BF359" s="5" t="str">
        <f t="shared" si="175"/>
        <v/>
      </c>
      <c r="BG359" s="5" t="str">
        <f t="shared" si="176"/>
        <v/>
      </c>
      <c r="BH359" s="5" t="str">
        <f t="shared" si="177"/>
        <v>--</v>
      </c>
      <c r="BI359" s="5" t="str">
        <f t="shared" si="178"/>
        <v/>
      </c>
      <c r="BJ359" s="5" t="str">
        <f t="shared" si="179"/>
        <v/>
      </c>
    </row>
    <row r="360" spans="1:62" x14ac:dyDescent="0.2">
      <c r="A360" s="4" t="str">
        <f>F!A360</f>
        <v>PFOSA</v>
      </c>
      <c r="B360" s="5">
        <f>IF(ISNUMBER(F!E360)=FALSE,"--",IF(F!E360=0,"--",F!E360))</f>
        <v>2</v>
      </c>
      <c r="C360" s="5" t="str">
        <f>IF(B360="--","",F!F360)</f>
        <v>&lt;</v>
      </c>
      <c r="D360" s="5">
        <f>IF(ISNUMBER(F!G360)=FALSE,"--",IF(F!G360=0,"--",F!G360))</f>
        <v>2</v>
      </c>
      <c r="E360" s="5" t="str">
        <f>IF(D360="--","",F!H360)</f>
        <v>&lt;</v>
      </c>
      <c r="F360" s="5" t="str">
        <f>IF(ISNUMBER(F!I360)=FALSE,"--",IF(F!I360=0,"--",F!I360))</f>
        <v>--</v>
      </c>
      <c r="G360" s="5" t="str">
        <f>IF(F360="--","",F!J360)</f>
        <v/>
      </c>
      <c r="H360" s="5" t="str">
        <f>IF(ISNUMBER(F!K360)=FALSE,"--",IF(F!K360=0,"--",F!K360))</f>
        <v>--</v>
      </c>
      <c r="I360" s="5" t="str">
        <f>IF(H360="--","",F!L360)</f>
        <v/>
      </c>
      <c r="J360" s="5" t="str">
        <f>IF(ISNUMBER(F!M360)=FALSE,"--",IF(F!M360=0,"--",F!M360))</f>
        <v>--</v>
      </c>
      <c r="K360" s="5" t="str">
        <f>IF(J360="--","",F!N360)</f>
        <v/>
      </c>
      <c r="L360" s="5" t="str">
        <f>IF(ISNUMBER(F!O360)=FALSE,"--",IF(F!O360=0,"--",F!O360))</f>
        <v>--</v>
      </c>
      <c r="M360" s="5" t="str">
        <f>IF(L360="--","",F!P360)</f>
        <v/>
      </c>
      <c r="P360" s="4" t="str">
        <f>IFERROR(IF(AND(VLOOKUP(F!B360,E!$B$1:$AK$300,17,FALSE)&lt;&gt;1000000000,VLOOKUP(F!B360,E!$B$1:$AK$300,18,FALSE)&lt;&gt;1000000000),"toetsen",IF(AND(VLOOKUP(F!B360,E!$B$1:$AK$300,17,FALSE)=1000000000,VLOOKUP(F!B360,E!$B$1:$AK$300,18,FALSE)&lt;&gt;1000000000),"toetsen alleen sgw",IF(AND(VLOOKUP(F!B360,E!$B$1:$AK$300,17,FALSE)&lt;&gt;1000000000,VLOOKUP(F!B360,E!$B$1:$AK$300,18,FALSE)=1000000000),"toetsen alleen vw","niet toetsen"))),"")</f>
        <v>niet toetsen</v>
      </c>
      <c r="R360" s="4">
        <f>F!BJ360</f>
        <v>-1</v>
      </c>
      <c r="S360" s="4" t="str">
        <f>IF($P360="toetsen",toetsen(F!$B360,R360),IF($P360="toetsen alleen sgw",toetsen_alleen_SGW(F!$B360,R360),IF($P360="toetsen alleen vw",toetsen_alleen_vw(F!$B360,R360),"")))</f>
        <v/>
      </c>
      <c r="T360" s="4">
        <f>F!BM360</f>
        <v>-1</v>
      </c>
      <c r="U360" s="4" t="str">
        <f>IF($P360="toetsen",toetsen(F!$B360,T360),IF($P360="toetsen alleen sgw",toetsen_alleen_SGW(F!$B360,T360),IF($P360="toetsen alleen vw",toetsen_alleen_vw(F!$B360,T360),"")))</f>
        <v/>
      </c>
      <c r="V360" s="4">
        <f>F!BP360</f>
        <v>-1</v>
      </c>
      <c r="W360" s="4" t="str">
        <f>IF($P360="toetsen",toetsen(F!$B360,V360),IF($P360="toetsen alleen sgw",toetsen_alleen_SGW(F!$B360,V360),IF($P360="toetsen alleen vw",toetsen_alleen_vw(F!$B360,V360),"")))</f>
        <v/>
      </c>
      <c r="X360" s="4">
        <f>F!BS360</f>
        <v>-1</v>
      </c>
      <c r="Y360" s="4" t="str">
        <f>IF($P360="toetsen",toetsen(F!$B360,X360),IF($P360="toetsen alleen sgw",toetsen_alleen_SGW(F!$B360,X360),IF($P360="toetsen alleen vw",toetsen_alleen_vw(F!$B360,X360),"")))</f>
        <v/>
      </c>
      <c r="Z360" s="4">
        <f>F!BV360</f>
        <v>-1</v>
      </c>
      <c r="AA360" s="4" t="str">
        <f>IF($P360="toetsen",toetsen(F!$B360,Z360),IF($P360="toetsen alleen sgw",toetsen_alleen_SGW(F!$B360,Z360),IF($P360="toetsen alleen vw",toetsen_alleen_vw(F!$B360,Z360),"")))</f>
        <v/>
      </c>
      <c r="AB360" s="4">
        <f>F!BY360</f>
        <v>-1</v>
      </c>
      <c r="AC360" s="4" t="str">
        <f>IF($P360="toetsen",toetsen(F!$B360,AB360),IF($P360="toetsen alleen sgw",toetsen_alleen_SGW(F!$B360,AB360),IF($P360="toetsen alleen vw",toetsen_alleen_vw(F!$B360,AB360),"")))</f>
        <v/>
      </c>
      <c r="AE360" s="5" t="str">
        <f t="shared" si="150"/>
        <v>2,0</v>
      </c>
      <c r="AF360" s="5" t="str">
        <f t="shared" si="151"/>
        <v>&lt;</v>
      </c>
      <c r="AG360" s="5" t="str">
        <f t="shared" si="152"/>
        <v>2,0</v>
      </c>
      <c r="AH360" s="5" t="str">
        <f t="shared" si="153"/>
        <v>&lt;</v>
      </c>
      <c r="AI360" s="5" t="str">
        <f t="shared" si="154"/>
        <v>--</v>
      </c>
      <c r="AJ360" s="5" t="str">
        <f t="shared" si="155"/>
        <v/>
      </c>
      <c r="AK360" s="5" t="str">
        <f t="shared" si="156"/>
        <v>--</v>
      </c>
      <c r="AL360" s="5" t="str">
        <f t="shared" si="157"/>
        <v/>
      </c>
      <c r="AM360" s="5" t="str">
        <f t="shared" si="158"/>
        <v>--</v>
      </c>
      <c r="AN360" s="5" t="str">
        <f t="shared" si="159"/>
        <v/>
      </c>
      <c r="AO360" s="5" t="str">
        <f t="shared" si="160"/>
        <v>--</v>
      </c>
      <c r="AP360" s="5" t="str">
        <f t="shared" si="161"/>
        <v/>
      </c>
      <c r="AS360" s="5" t="str">
        <f t="shared" si="162"/>
        <v>2,0</v>
      </c>
      <c r="AT360" s="5" t="str">
        <f t="shared" si="163"/>
        <v>&lt;</v>
      </c>
      <c r="AU360" s="5" t="str">
        <f t="shared" si="164"/>
        <v/>
      </c>
      <c r="AV360" s="5" t="str">
        <f t="shared" si="165"/>
        <v>2,0</v>
      </c>
      <c r="AW360" s="5" t="str">
        <f t="shared" si="166"/>
        <v>&lt;</v>
      </c>
      <c r="AX360" s="5" t="str">
        <f t="shared" si="167"/>
        <v/>
      </c>
      <c r="AY360" s="5" t="str">
        <f t="shared" si="168"/>
        <v>--</v>
      </c>
      <c r="AZ360" s="5" t="str">
        <f t="shared" si="169"/>
        <v/>
      </c>
      <c r="BA360" s="5" t="str">
        <f t="shared" si="170"/>
        <v/>
      </c>
      <c r="BB360" s="5" t="str">
        <f t="shared" si="171"/>
        <v>--</v>
      </c>
      <c r="BC360" s="5" t="str">
        <f t="shared" si="172"/>
        <v/>
      </c>
      <c r="BD360" s="5" t="str">
        <f t="shared" si="173"/>
        <v/>
      </c>
      <c r="BE360" s="5" t="str">
        <f t="shared" si="174"/>
        <v>--</v>
      </c>
      <c r="BF360" s="5" t="str">
        <f t="shared" si="175"/>
        <v/>
      </c>
      <c r="BG360" s="5" t="str">
        <f t="shared" si="176"/>
        <v/>
      </c>
      <c r="BH360" s="5" t="str">
        <f t="shared" si="177"/>
        <v>--</v>
      </c>
      <c r="BI360" s="5" t="str">
        <f t="shared" si="178"/>
        <v/>
      </c>
      <c r="BJ360" s="5" t="str">
        <f t="shared" si="179"/>
        <v/>
      </c>
    </row>
    <row r="361" spans="1:62" x14ac:dyDescent="0.2">
      <c r="A361" s="4" t="str">
        <f>F!A361</f>
        <v>N-MeFOSA</v>
      </c>
      <c r="B361" s="5" t="str">
        <f>IF(ISNUMBER(F!E361)=FALSE,"--",IF(F!E361=0,"--",F!E361))</f>
        <v>--</v>
      </c>
      <c r="C361" s="5" t="str">
        <f>IF(B361="--","",F!F361)</f>
        <v/>
      </c>
      <c r="D361" s="5" t="str">
        <f>IF(ISNUMBER(F!G361)=FALSE,"--",IF(F!G361=0,"--",F!G361))</f>
        <v>--</v>
      </c>
      <c r="E361" s="5" t="str">
        <f>IF(D361="--","",F!H361)</f>
        <v/>
      </c>
      <c r="F361" s="5" t="str">
        <f>IF(ISNUMBER(F!I361)=FALSE,"--",IF(F!I361=0,"--",F!I361))</f>
        <v>--</v>
      </c>
      <c r="G361" s="5" t="str">
        <f>IF(F361="--","",F!J361)</f>
        <v/>
      </c>
      <c r="H361" s="5" t="str">
        <f>IF(ISNUMBER(F!K361)=FALSE,"--",IF(F!K361=0,"--",F!K361))</f>
        <v>--</v>
      </c>
      <c r="I361" s="5" t="str">
        <f>IF(H361="--","",F!L361)</f>
        <v/>
      </c>
      <c r="J361" s="5" t="str">
        <f>IF(ISNUMBER(F!M361)=FALSE,"--",IF(F!M361=0,"--",F!M361))</f>
        <v>--</v>
      </c>
      <c r="K361" s="5" t="str">
        <f>IF(J361="--","",F!N361)</f>
        <v/>
      </c>
      <c r="L361" s="5" t="str">
        <f>IF(ISNUMBER(F!O361)=FALSE,"--",IF(F!O361=0,"--",F!O361))</f>
        <v>--</v>
      </c>
      <c r="M361" s="5" t="str">
        <f>IF(L361="--","",F!P361)</f>
        <v/>
      </c>
      <c r="P361" s="4" t="str">
        <f>IFERROR(IF(AND(VLOOKUP(F!B361,E!$B$1:$AK$300,17,FALSE)&lt;&gt;1000000000,VLOOKUP(F!B361,E!$B$1:$AK$300,18,FALSE)&lt;&gt;1000000000),"toetsen",IF(AND(VLOOKUP(F!B361,E!$B$1:$AK$300,17,FALSE)=1000000000,VLOOKUP(F!B361,E!$B$1:$AK$300,18,FALSE)&lt;&gt;1000000000),"toetsen alleen sgw",IF(AND(VLOOKUP(F!B361,E!$B$1:$AK$300,17,FALSE)&lt;&gt;1000000000,VLOOKUP(F!B361,E!$B$1:$AK$300,18,FALSE)=1000000000),"toetsen alleen vw","niet toetsen"))),"")</f>
        <v>niet toetsen</v>
      </c>
      <c r="R361" s="4" t="str">
        <f>F!BJ361</f>
        <v/>
      </c>
      <c r="S361" s="4" t="str">
        <f>IF($P361="toetsen",toetsen(F!$B361,R361),IF($P361="toetsen alleen sgw",toetsen_alleen_SGW(F!$B361,R361),IF($P361="toetsen alleen vw",toetsen_alleen_vw(F!$B361,R361),"")))</f>
        <v/>
      </c>
      <c r="T361" s="4" t="str">
        <f>F!BM361</f>
        <v/>
      </c>
      <c r="U361" s="4" t="str">
        <f>IF($P361="toetsen",toetsen(F!$B361,T361),IF($P361="toetsen alleen sgw",toetsen_alleen_SGW(F!$B361,T361),IF($P361="toetsen alleen vw",toetsen_alleen_vw(F!$B361,T361),"")))</f>
        <v/>
      </c>
      <c r="V361" s="4" t="str">
        <f>F!BP361</f>
        <v/>
      </c>
      <c r="W361" s="4" t="str">
        <f>IF($P361="toetsen",toetsen(F!$B361,V361),IF($P361="toetsen alleen sgw",toetsen_alleen_SGW(F!$B361,V361),IF($P361="toetsen alleen vw",toetsen_alleen_vw(F!$B361,V361),"")))</f>
        <v/>
      </c>
      <c r="X361" s="4" t="str">
        <f>F!BS361</f>
        <v/>
      </c>
      <c r="Y361" s="4" t="str">
        <f>IF($P361="toetsen",toetsen(F!$B361,X361),IF($P361="toetsen alleen sgw",toetsen_alleen_SGW(F!$B361,X361),IF($P361="toetsen alleen vw",toetsen_alleen_vw(F!$B361,X361),"")))</f>
        <v/>
      </c>
      <c r="Z361" s="4" t="str">
        <f>F!BV361</f>
        <v/>
      </c>
      <c r="AA361" s="4" t="str">
        <f>IF($P361="toetsen",toetsen(F!$B361,Z361),IF($P361="toetsen alleen sgw",toetsen_alleen_SGW(F!$B361,Z361),IF($P361="toetsen alleen vw",toetsen_alleen_vw(F!$B361,Z361),"")))</f>
        <v/>
      </c>
      <c r="AB361" s="4" t="str">
        <f>F!BY361</f>
        <v/>
      </c>
      <c r="AC361" s="4" t="str">
        <f>IF($P361="toetsen",toetsen(F!$B361,AB361),IF($P361="toetsen alleen sgw",toetsen_alleen_SGW(F!$B361,AB361),IF($P361="toetsen alleen vw",toetsen_alleen_vw(F!$B361,AB361),"")))</f>
        <v/>
      </c>
      <c r="AE361" s="5" t="str">
        <f t="shared" si="150"/>
        <v>--</v>
      </c>
      <c r="AF361" s="5" t="str">
        <f t="shared" si="151"/>
        <v/>
      </c>
      <c r="AG361" s="5" t="str">
        <f t="shared" si="152"/>
        <v>--</v>
      </c>
      <c r="AH361" s="5" t="str">
        <f t="shared" si="153"/>
        <v/>
      </c>
      <c r="AI361" s="5" t="str">
        <f t="shared" si="154"/>
        <v>--</v>
      </c>
      <c r="AJ361" s="5" t="str">
        <f t="shared" si="155"/>
        <v/>
      </c>
      <c r="AK361" s="5" t="str">
        <f t="shared" si="156"/>
        <v>--</v>
      </c>
      <c r="AL361" s="5" t="str">
        <f t="shared" si="157"/>
        <v/>
      </c>
      <c r="AM361" s="5" t="str">
        <f t="shared" si="158"/>
        <v>--</v>
      </c>
      <c r="AN361" s="5" t="str">
        <f t="shared" si="159"/>
        <v/>
      </c>
      <c r="AO361" s="5" t="str">
        <f t="shared" si="160"/>
        <v>--</v>
      </c>
      <c r="AP361" s="5" t="str">
        <f t="shared" si="161"/>
        <v/>
      </c>
      <c r="AS361" s="5" t="str">
        <f t="shared" si="162"/>
        <v>--</v>
      </c>
      <c r="AT361" s="5" t="str">
        <f t="shared" si="163"/>
        <v/>
      </c>
      <c r="AU361" s="5" t="str">
        <f t="shared" si="164"/>
        <v/>
      </c>
      <c r="AV361" s="5" t="str">
        <f t="shared" si="165"/>
        <v>--</v>
      </c>
      <c r="AW361" s="5" t="str">
        <f t="shared" si="166"/>
        <v/>
      </c>
      <c r="AX361" s="5" t="str">
        <f t="shared" si="167"/>
        <v/>
      </c>
      <c r="AY361" s="5" t="str">
        <f t="shared" si="168"/>
        <v>--</v>
      </c>
      <c r="AZ361" s="5" t="str">
        <f t="shared" si="169"/>
        <v/>
      </c>
      <c r="BA361" s="5" t="str">
        <f t="shared" si="170"/>
        <v/>
      </c>
      <c r="BB361" s="5" t="str">
        <f t="shared" si="171"/>
        <v>--</v>
      </c>
      <c r="BC361" s="5" t="str">
        <f t="shared" si="172"/>
        <v/>
      </c>
      <c r="BD361" s="5" t="str">
        <f t="shared" si="173"/>
        <v/>
      </c>
      <c r="BE361" s="5" t="str">
        <f t="shared" si="174"/>
        <v>--</v>
      </c>
      <c r="BF361" s="5" t="str">
        <f t="shared" si="175"/>
        <v/>
      </c>
      <c r="BG361" s="5" t="str">
        <f t="shared" si="176"/>
        <v/>
      </c>
      <c r="BH361" s="5" t="str">
        <f t="shared" si="177"/>
        <v>--</v>
      </c>
      <c r="BI361" s="5" t="str">
        <f t="shared" si="178"/>
        <v/>
      </c>
      <c r="BJ361" s="5" t="str">
        <f t="shared" si="179"/>
        <v/>
      </c>
    </row>
    <row r="362" spans="1:62" x14ac:dyDescent="0.2">
      <c r="A362" s="4" t="str">
        <f>F!A362</f>
        <v>8:2 diPAP</v>
      </c>
      <c r="B362" s="5" t="str">
        <f>IF(ISNUMBER(F!E362)=FALSE,"--",IF(F!E362=0,"--",F!E362))</f>
        <v>--</v>
      </c>
      <c r="C362" s="5" t="str">
        <f>IF(B362="--","",F!F362)</f>
        <v/>
      </c>
      <c r="D362" s="5" t="str">
        <f>IF(ISNUMBER(F!G362)=FALSE,"--",IF(F!G362=0,"--",F!G362))</f>
        <v>--</v>
      </c>
      <c r="E362" s="5" t="str">
        <f>IF(D362="--","",F!H362)</f>
        <v/>
      </c>
      <c r="F362" s="5" t="str">
        <f>IF(ISNUMBER(F!I362)=FALSE,"--",IF(F!I362=0,"--",F!I362))</f>
        <v>--</v>
      </c>
      <c r="G362" s="5" t="str">
        <f>IF(F362="--","",F!J362)</f>
        <v/>
      </c>
      <c r="H362" s="5" t="str">
        <f>IF(ISNUMBER(F!K362)=FALSE,"--",IF(F!K362=0,"--",F!K362))</f>
        <v>--</v>
      </c>
      <c r="I362" s="5" t="str">
        <f>IF(H362="--","",F!L362)</f>
        <v/>
      </c>
      <c r="J362" s="5" t="str">
        <f>IF(ISNUMBER(F!M362)=FALSE,"--",IF(F!M362=0,"--",F!M362))</f>
        <v>--</v>
      </c>
      <c r="K362" s="5" t="str">
        <f>IF(J362="--","",F!N362)</f>
        <v/>
      </c>
      <c r="L362" s="5" t="str">
        <f>IF(ISNUMBER(F!O362)=FALSE,"--",IF(F!O362=0,"--",F!O362))</f>
        <v>--</v>
      </c>
      <c r="M362" s="5" t="str">
        <f>IF(L362="--","",F!P362)</f>
        <v/>
      </c>
      <c r="P362" s="4" t="str">
        <f>IFERROR(IF(AND(VLOOKUP(F!B362,E!$B$1:$AK$300,17,FALSE)&lt;&gt;1000000000,VLOOKUP(F!B362,E!$B$1:$AK$300,18,FALSE)&lt;&gt;1000000000),"toetsen",IF(AND(VLOOKUP(F!B362,E!$B$1:$AK$300,17,FALSE)=1000000000,VLOOKUP(F!B362,E!$B$1:$AK$300,18,FALSE)&lt;&gt;1000000000),"toetsen alleen sgw",IF(AND(VLOOKUP(F!B362,E!$B$1:$AK$300,17,FALSE)&lt;&gt;1000000000,VLOOKUP(F!B362,E!$B$1:$AK$300,18,FALSE)=1000000000),"toetsen alleen vw","niet toetsen"))),"")</f>
        <v>niet toetsen</v>
      </c>
      <c r="R362" s="4" t="str">
        <f>F!BJ362</f>
        <v/>
      </c>
      <c r="S362" s="4" t="str">
        <f>IF($P362="toetsen",toetsen(F!$B362,R362),IF($P362="toetsen alleen sgw",toetsen_alleen_SGW(F!$B362,R362),IF($P362="toetsen alleen vw",toetsen_alleen_vw(F!$B362,R362),"")))</f>
        <v/>
      </c>
      <c r="T362" s="4" t="str">
        <f>F!BM362</f>
        <v/>
      </c>
      <c r="U362" s="4" t="str">
        <f>IF($P362="toetsen",toetsen(F!$B362,T362),IF($P362="toetsen alleen sgw",toetsen_alleen_SGW(F!$B362,T362),IF($P362="toetsen alleen vw",toetsen_alleen_vw(F!$B362,T362),"")))</f>
        <v/>
      </c>
      <c r="V362" s="4" t="str">
        <f>F!BP362</f>
        <v/>
      </c>
      <c r="W362" s="4" t="str">
        <f>IF($P362="toetsen",toetsen(F!$B362,V362),IF($P362="toetsen alleen sgw",toetsen_alleen_SGW(F!$B362,V362),IF($P362="toetsen alleen vw",toetsen_alleen_vw(F!$B362,V362),"")))</f>
        <v/>
      </c>
      <c r="X362" s="4" t="str">
        <f>F!BS362</f>
        <v/>
      </c>
      <c r="Y362" s="4" t="str">
        <f>IF($P362="toetsen",toetsen(F!$B362,X362),IF($P362="toetsen alleen sgw",toetsen_alleen_SGW(F!$B362,X362),IF($P362="toetsen alleen vw",toetsen_alleen_vw(F!$B362,X362),"")))</f>
        <v/>
      </c>
      <c r="Z362" s="4" t="str">
        <f>F!BV362</f>
        <v/>
      </c>
      <c r="AA362" s="4" t="str">
        <f>IF($P362="toetsen",toetsen(F!$B362,Z362),IF($P362="toetsen alleen sgw",toetsen_alleen_SGW(F!$B362,Z362),IF($P362="toetsen alleen vw",toetsen_alleen_vw(F!$B362,Z362),"")))</f>
        <v/>
      </c>
      <c r="AB362" s="4" t="str">
        <f>F!BY362</f>
        <v/>
      </c>
      <c r="AC362" s="4" t="str">
        <f>IF($P362="toetsen",toetsen(F!$B362,AB362),IF($P362="toetsen alleen sgw",toetsen_alleen_SGW(F!$B362,AB362),IF($P362="toetsen alleen vw",toetsen_alleen_vw(F!$B362,AB362),"")))</f>
        <v/>
      </c>
      <c r="AE362" s="5" t="str">
        <f t="shared" si="150"/>
        <v>--</v>
      </c>
      <c r="AF362" s="5" t="str">
        <f t="shared" si="151"/>
        <v/>
      </c>
      <c r="AG362" s="5" t="str">
        <f t="shared" si="152"/>
        <v>--</v>
      </c>
      <c r="AH362" s="5" t="str">
        <f t="shared" si="153"/>
        <v/>
      </c>
      <c r="AI362" s="5" t="str">
        <f t="shared" si="154"/>
        <v>--</v>
      </c>
      <c r="AJ362" s="5" t="str">
        <f t="shared" si="155"/>
        <v/>
      </c>
      <c r="AK362" s="5" t="str">
        <f t="shared" si="156"/>
        <v>--</v>
      </c>
      <c r="AL362" s="5" t="str">
        <f t="shared" si="157"/>
        <v/>
      </c>
      <c r="AM362" s="5" t="str">
        <f t="shared" si="158"/>
        <v>--</v>
      </c>
      <c r="AN362" s="5" t="str">
        <f t="shared" si="159"/>
        <v/>
      </c>
      <c r="AO362" s="5" t="str">
        <f t="shared" si="160"/>
        <v>--</v>
      </c>
      <c r="AP362" s="5" t="str">
        <f t="shared" si="161"/>
        <v/>
      </c>
      <c r="AS362" s="5" t="str">
        <f t="shared" si="162"/>
        <v>--</v>
      </c>
      <c r="AT362" s="5" t="str">
        <f t="shared" si="163"/>
        <v/>
      </c>
      <c r="AU362" s="5" t="str">
        <f t="shared" si="164"/>
        <v/>
      </c>
      <c r="AV362" s="5" t="str">
        <f t="shared" si="165"/>
        <v>--</v>
      </c>
      <c r="AW362" s="5" t="str">
        <f t="shared" si="166"/>
        <v/>
      </c>
      <c r="AX362" s="5" t="str">
        <f t="shared" si="167"/>
        <v/>
      </c>
      <c r="AY362" s="5" t="str">
        <f t="shared" si="168"/>
        <v>--</v>
      </c>
      <c r="AZ362" s="5" t="str">
        <f t="shared" si="169"/>
        <v/>
      </c>
      <c r="BA362" s="5" t="str">
        <f t="shared" si="170"/>
        <v/>
      </c>
      <c r="BB362" s="5" t="str">
        <f t="shared" si="171"/>
        <v>--</v>
      </c>
      <c r="BC362" s="5" t="str">
        <f t="shared" si="172"/>
        <v/>
      </c>
      <c r="BD362" s="5" t="str">
        <f t="shared" si="173"/>
        <v/>
      </c>
      <c r="BE362" s="5" t="str">
        <f t="shared" si="174"/>
        <v>--</v>
      </c>
      <c r="BF362" s="5" t="str">
        <f t="shared" si="175"/>
        <v/>
      </c>
      <c r="BG362" s="5" t="str">
        <f t="shared" si="176"/>
        <v/>
      </c>
      <c r="BH362" s="5" t="str">
        <f t="shared" si="177"/>
        <v>--</v>
      </c>
      <c r="BI362" s="5" t="str">
        <f t="shared" si="178"/>
        <v/>
      </c>
      <c r="BJ362" s="5" t="str">
        <f t="shared" si="179"/>
        <v/>
      </c>
    </row>
    <row r="363" spans="1:62" x14ac:dyDescent="0.2">
      <c r="A363" s="4" t="str">
        <f>F!A363</f>
        <v>HFPO-DA / FRD-903 (GenX)</v>
      </c>
      <c r="B363" s="5" t="str">
        <f>IF(ISNUMBER(F!E363)=FALSE,"--",IF(F!E363=0,"--",F!E363))</f>
        <v>--</v>
      </c>
      <c r="C363" s="5" t="str">
        <f>IF(B363="--","",F!F363)</f>
        <v/>
      </c>
      <c r="D363" s="5" t="str">
        <f>IF(ISNUMBER(F!G363)=FALSE,"--",IF(F!G363=0,"--",F!G363))</f>
        <v>--</v>
      </c>
      <c r="E363" s="5" t="str">
        <f>IF(D363="--","",F!H363)</f>
        <v/>
      </c>
      <c r="F363" s="5" t="str">
        <f>IF(ISNUMBER(F!I363)=FALSE,"--",IF(F!I363=0,"--",F!I363))</f>
        <v>--</v>
      </c>
      <c r="G363" s="5" t="str">
        <f>IF(F363="--","",F!J363)</f>
        <v/>
      </c>
      <c r="H363" s="5" t="str">
        <f>IF(ISNUMBER(F!K363)=FALSE,"--",IF(F!K363=0,"--",F!K363))</f>
        <v>--</v>
      </c>
      <c r="I363" s="5" t="str">
        <f>IF(H363="--","",F!L363)</f>
        <v/>
      </c>
      <c r="J363" s="5" t="str">
        <f>IF(ISNUMBER(F!M363)=FALSE,"--",IF(F!M363=0,"--",F!M363))</f>
        <v>--</v>
      </c>
      <c r="K363" s="5" t="str">
        <f>IF(J363="--","",F!N363)</f>
        <v/>
      </c>
      <c r="L363" s="5" t="str">
        <f>IF(ISNUMBER(F!O363)=FALSE,"--",IF(F!O363=0,"--",F!O363))</f>
        <v>--</v>
      </c>
      <c r="M363" s="5" t="str">
        <f>IF(L363="--","",F!P363)</f>
        <v/>
      </c>
      <c r="P363" s="4" t="str">
        <f>IFERROR(IF(AND(VLOOKUP(F!B363,E!$B$1:$AK$300,17,FALSE)&lt;&gt;1000000000,VLOOKUP(F!B363,E!$B$1:$AK$300,18,FALSE)&lt;&gt;1000000000),"toetsen",IF(AND(VLOOKUP(F!B363,E!$B$1:$AK$300,17,FALSE)=1000000000,VLOOKUP(F!B363,E!$B$1:$AK$300,18,FALSE)&lt;&gt;1000000000),"toetsen alleen sgw",IF(AND(VLOOKUP(F!B363,E!$B$1:$AK$300,17,FALSE)&lt;&gt;1000000000,VLOOKUP(F!B363,E!$B$1:$AK$300,18,FALSE)=1000000000),"toetsen alleen vw","niet toetsen"))),"")</f>
        <v>toetsen alleen sgw</v>
      </c>
      <c r="R363" s="4" t="str">
        <f>F!BJ363</f>
        <v/>
      </c>
      <c r="S363" s="4" t="str">
        <f>IF($P363="toetsen",toetsen(F!$B363,R363),IF($P363="toetsen alleen sgw",toetsen_alleen_SGW(F!$B363,R363),IF($P363="toetsen alleen vw",toetsen_alleen_vw(F!$B363,R363),"")))</f>
        <v/>
      </c>
      <c r="T363" s="4" t="str">
        <f>F!BM363</f>
        <v/>
      </c>
      <c r="U363" s="4" t="str">
        <f>IF($P363="toetsen",toetsen(F!$B363,T363),IF($P363="toetsen alleen sgw",toetsen_alleen_SGW(F!$B363,T363),IF($P363="toetsen alleen vw",toetsen_alleen_vw(F!$B363,T363),"")))</f>
        <v/>
      </c>
      <c r="V363" s="4" t="str">
        <f>F!BP363</f>
        <v/>
      </c>
      <c r="W363" s="4" t="str">
        <f>IF($P363="toetsen",toetsen(F!$B363,V363),IF($P363="toetsen alleen sgw",toetsen_alleen_SGW(F!$B363,V363),IF($P363="toetsen alleen vw",toetsen_alleen_vw(F!$B363,V363),"")))</f>
        <v/>
      </c>
      <c r="X363" s="4" t="str">
        <f>F!BS363</f>
        <v/>
      </c>
      <c r="Y363" s="4" t="str">
        <f>IF($P363="toetsen",toetsen(F!$B363,X363),IF($P363="toetsen alleen sgw",toetsen_alleen_SGW(F!$B363,X363),IF($P363="toetsen alleen vw",toetsen_alleen_vw(F!$B363,X363),"")))</f>
        <v/>
      </c>
      <c r="Z363" s="4" t="str">
        <f>F!BV363</f>
        <v/>
      </c>
      <c r="AA363" s="4" t="str">
        <f>IF($P363="toetsen",toetsen(F!$B363,Z363),IF($P363="toetsen alleen sgw",toetsen_alleen_SGW(F!$B363,Z363),IF($P363="toetsen alleen vw",toetsen_alleen_vw(F!$B363,Z363),"")))</f>
        <v/>
      </c>
      <c r="AB363" s="4" t="str">
        <f>F!BY363</f>
        <v/>
      </c>
      <c r="AC363" s="4" t="str">
        <f>IF($P363="toetsen",toetsen(F!$B363,AB363),IF($P363="toetsen alleen sgw",toetsen_alleen_SGW(F!$B363,AB363),IF($P363="toetsen alleen vw",toetsen_alleen_vw(F!$B363,AB363),"")))</f>
        <v/>
      </c>
      <c r="AE363" s="5" t="str">
        <f t="shared" si="150"/>
        <v>--</v>
      </c>
      <c r="AF363" s="5" t="str">
        <f t="shared" si="151"/>
        <v/>
      </c>
      <c r="AG363" s="5" t="str">
        <f t="shared" si="152"/>
        <v>--</v>
      </c>
      <c r="AH363" s="5" t="str">
        <f t="shared" si="153"/>
        <v/>
      </c>
      <c r="AI363" s="5" t="str">
        <f t="shared" si="154"/>
        <v>--</v>
      </c>
      <c r="AJ363" s="5" t="str">
        <f t="shared" si="155"/>
        <v/>
      </c>
      <c r="AK363" s="5" t="str">
        <f t="shared" si="156"/>
        <v>--</v>
      </c>
      <c r="AL363" s="5" t="str">
        <f t="shared" si="157"/>
        <v/>
      </c>
      <c r="AM363" s="5" t="str">
        <f t="shared" si="158"/>
        <v>--</v>
      </c>
      <c r="AN363" s="5" t="str">
        <f t="shared" si="159"/>
        <v/>
      </c>
      <c r="AO363" s="5" t="str">
        <f t="shared" si="160"/>
        <v>--</v>
      </c>
      <c r="AP363" s="5" t="str">
        <f t="shared" si="161"/>
        <v/>
      </c>
      <c r="AS363" s="5" t="str">
        <f t="shared" si="162"/>
        <v>--</v>
      </c>
      <c r="AT363" s="5" t="str">
        <f t="shared" si="163"/>
        <v/>
      </c>
      <c r="AU363" s="5" t="str">
        <f t="shared" si="164"/>
        <v/>
      </c>
      <c r="AV363" s="5" t="str">
        <f t="shared" si="165"/>
        <v>--</v>
      </c>
      <c r="AW363" s="5" t="str">
        <f t="shared" si="166"/>
        <v/>
      </c>
      <c r="AX363" s="5" t="str">
        <f t="shared" si="167"/>
        <v/>
      </c>
      <c r="AY363" s="5" t="str">
        <f t="shared" si="168"/>
        <v>--</v>
      </c>
      <c r="AZ363" s="5" t="str">
        <f t="shared" si="169"/>
        <v/>
      </c>
      <c r="BA363" s="5" t="str">
        <f t="shared" si="170"/>
        <v/>
      </c>
      <c r="BB363" s="5" t="str">
        <f t="shared" si="171"/>
        <v>--</v>
      </c>
      <c r="BC363" s="5" t="str">
        <f t="shared" si="172"/>
        <v/>
      </c>
      <c r="BD363" s="5" t="str">
        <f t="shared" si="173"/>
        <v/>
      </c>
      <c r="BE363" s="5" t="str">
        <f t="shared" si="174"/>
        <v>--</v>
      </c>
      <c r="BF363" s="5" t="str">
        <f t="shared" si="175"/>
        <v/>
      </c>
      <c r="BG363" s="5" t="str">
        <f t="shared" si="176"/>
        <v/>
      </c>
      <c r="BH363" s="5" t="str">
        <f t="shared" si="177"/>
        <v>--</v>
      </c>
      <c r="BI363" s="5" t="str">
        <f t="shared" si="178"/>
        <v/>
      </c>
      <c r="BJ363" s="5" t="str">
        <f t="shared" si="179"/>
        <v/>
      </c>
    </row>
    <row r="364" spans="1:62" x14ac:dyDescent="0.2">
      <c r="A364" s="4" t="str">
        <f>F!A364</f>
        <v>HPFHpA</v>
      </c>
      <c r="B364" s="5" t="str">
        <f>IF(ISNUMBER(F!E364)=FALSE,"--",IF(F!E364=0,"--",F!E364))</f>
        <v>--</v>
      </c>
      <c r="C364" s="5" t="str">
        <f>IF(B364="--","",F!F364)</f>
        <v/>
      </c>
      <c r="D364" s="5" t="str">
        <f>IF(ISNUMBER(F!G364)=FALSE,"--",IF(F!G364=0,"--",F!G364))</f>
        <v>--</v>
      </c>
      <c r="E364" s="5" t="str">
        <f>IF(D364="--","",F!H364)</f>
        <v/>
      </c>
      <c r="F364" s="5" t="str">
        <f>IF(ISNUMBER(F!I364)=FALSE,"--",IF(F!I364=0,"--",F!I364))</f>
        <v>--</v>
      </c>
      <c r="G364" s="5" t="str">
        <f>IF(F364="--","",F!J364)</f>
        <v/>
      </c>
      <c r="H364" s="5" t="str">
        <f>IF(ISNUMBER(F!K364)=FALSE,"--",IF(F!K364=0,"--",F!K364))</f>
        <v>--</v>
      </c>
      <c r="I364" s="5" t="str">
        <f>IF(H364="--","",F!L364)</f>
        <v/>
      </c>
      <c r="J364" s="5" t="str">
        <f>IF(ISNUMBER(F!M364)=FALSE,"--",IF(F!M364=0,"--",F!M364))</f>
        <v>--</v>
      </c>
      <c r="K364" s="5" t="str">
        <f>IF(J364="--","",F!N364)</f>
        <v/>
      </c>
      <c r="L364" s="5" t="str">
        <f>IF(ISNUMBER(F!O364)=FALSE,"--",IF(F!O364=0,"--",F!O364))</f>
        <v>--</v>
      </c>
      <c r="M364" s="5" t="str">
        <f>IF(L364="--","",F!P364)</f>
        <v/>
      </c>
      <c r="P364" s="4" t="str">
        <f>IFERROR(IF(AND(VLOOKUP(F!B364,E!$B$1:$AK$300,17,FALSE)&lt;&gt;1000000000,VLOOKUP(F!B364,E!$B$1:$AK$300,18,FALSE)&lt;&gt;1000000000),"toetsen",IF(AND(VLOOKUP(F!B364,E!$B$1:$AK$300,17,FALSE)=1000000000,VLOOKUP(F!B364,E!$B$1:$AK$300,18,FALSE)&lt;&gt;1000000000),"toetsen alleen sgw",IF(AND(VLOOKUP(F!B364,E!$B$1:$AK$300,17,FALSE)&lt;&gt;1000000000,VLOOKUP(F!B364,E!$B$1:$AK$300,18,FALSE)=1000000000),"toetsen alleen vw","niet toetsen"))),"")</f>
        <v/>
      </c>
      <c r="R364" s="4" t="str">
        <f>F!BJ364</f>
        <v/>
      </c>
      <c r="S364" s="4" t="str">
        <f>IF($P364="toetsen",toetsen(F!$B364,R364),IF($P364="toetsen alleen sgw",toetsen_alleen_SGW(F!$B364,R364),IF($P364="toetsen alleen vw",toetsen_alleen_vw(F!$B364,R364),"")))</f>
        <v/>
      </c>
      <c r="T364" s="4" t="str">
        <f>F!BM364</f>
        <v/>
      </c>
      <c r="U364" s="4" t="str">
        <f>IF($P364="toetsen",toetsen(F!$B364,T364),IF($P364="toetsen alleen sgw",toetsen_alleen_SGW(F!$B364,T364),IF($P364="toetsen alleen vw",toetsen_alleen_vw(F!$B364,T364),"")))</f>
        <v/>
      </c>
      <c r="V364" s="4" t="str">
        <f>F!BP364</f>
        <v/>
      </c>
      <c r="W364" s="4" t="str">
        <f>IF($P364="toetsen",toetsen(F!$B364,V364),IF($P364="toetsen alleen sgw",toetsen_alleen_SGW(F!$B364,V364),IF($P364="toetsen alleen vw",toetsen_alleen_vw(F!$B364,V364),"")))</f>
        <v/>
      </c>
      <c r="X364" s="4" t="str">
        <f>F!BS364</f>
        <v/>
      </c>
      <c r="Y364" s="4" t="str">
        <f>IF($P364="toetsen",toetsen(F!$B364,X364),IF($P364="toetsen alleen sgw",toetsen_alleen_SGW(F!$B364,X364),IF($P364="toetsen alleen vw",toetsen_alleen_vw(F!$B364,X364),"")))</f>
        <v/>
      </c>
      <c r="Z364" s="4" t="str">
        <f>F!BV364</f>
        <v/>
      </c>
      <c r="AA364" s="4" t="str">
        <f>IF($P364="toetsen",toetsen(F!$B364,Z364),IF($P364="toetsen alleen sgw",toetsen_alleen_SGW(F!$B364,Z364),IF($P364="toetsen alleen vw",toetsen_alleen_vw(F!$B364,Z364),"")))</f>
        <v/>
      </c>
      <c r="AB364" s="4" t="str">
        <f>F!BY364</f>
        <v/>
      </c>
      <c r="AC364" s="4" t="str">
        <f>IF($P364="toetsen",toetsen(F!$B364,AB364),IF($P364="toetsen alleen sgw",toetsen_alleen_SGW(F!$B364,AB364),IF($P364="toetsen alleen vw",toetsen_alleen_vw(F!$B364,AB364),"")))</f>
        <v/>
      </c>
      <c r="AE364" s="5" t="str">
        <f t="shared" si="150"/>
        <v>--</v>
      </c>
      <c r="AF364" s="5" t="str">
        <f t="shared" si="151"/>
        <v/>
      </c>
      <c r="AG364" s="5" t="str">
        <f t="shared" si="152"/>
        <v>--</v>
      </c>
      <c r="AH364" s="5" t="str">
        <f t="shared" si="153"/>
        <v/>
      </c>
      <c r="AI364" s="5" t="str">
        <f t="shared" si="154"/>
        <v>--</v>
      </c>
      <c r="AJ364" s="5" t="str">
        <f t="shared" si="155"/>
        <v/>
      </c>
      <c r="AK364" s="5" t="str">
        <f t="shared" si="156"/>
        <v>--</v>
      </c>
      <c r="AL364" s="5" t="str">
        <f t="shared" si="157"/>
        <v/>
      </c>
      <c r="AM364" s="5" t="str">
        <f t="shared" si="158"/>
        <v>--</v>
      </c>
      <c r="AN364" s="5" t="str">
        <f t="shared" si="159"/>
        <v/>
      </c>
      <c r="AO364" s="5" t="str">
        <f t="shared" si="160"/>
        <v>--</v>
      </c>
      <c r="AP364" s="5" t="str">
        <f t="shared" si="161"/>
        <v/>
      </c>
      <c r="AS364" s="5" t="str">
        <f t="shared" si="162"/>
        <v>--</v>
      </c>
      <c r="AT364" s="5" t="str">
        <f t="shared" si="163"/>
        <v/>
      </c>
      <c r="AU364" s="5" t="str">
        <f t="shared" si="164"/>
        <v/>
      </c>
      <c r="AV364" s="5" t="str">
        <f t="shared" si="165"/>
        <v>--</v>
      </c>
      <c r="AW364" s="5" t="str">
        <f t="shared" si="166"/>
        <v/>
      </c>
      <c r="AX364" s="5" t="str">
        <f t="shared" si="167"/>
        <v/>
      </c>
      <c r="AY364" s="5" t="str">
        <f t="shared" si="168"/>
        <v>--</v>
      </c>
      <c r="AZ364" s="5" t="str">
        <f t="shared" si="169"/>
        <v/>
      </c>
      <c r="BA364" s="5" t="str">
        <f t="shared" si="170"/>
        <v/>
      </c>
      <c r="BB364" s="5" t="str">
        <f t="shared" si="171"/>
        <v>--</v>
      </c>
      <c r="BC364" s="5" t="str">
        <f t="shared" si="172"/>
        <v/>
      </c>
      <c r="BD364" s="5" t="str">
        <f t="shared" si="173"/>
        <v/>
      </c>
      <c r="BE364" s="5" t="str">
        <f t="shared" si="174"/>
        <v>--</v>
      </c>
      <c r="BF364" s="5" t="str">
        <f t="shared" si="175"/>
        <v/>
      </c>
      <c r="BG364" s="5" t="str">
        <f t="shared" si="176"/>
        <v/>
      </c>
      <c r="BH364" s="5" t="str">
        <f t="shared" si="177"/>
        <v>--</v>
      </c>
      <c r="BI364" s="5" t="str">
        <f t="shared" si="178"/>
        <v/>
      </c>
      <c r="BJ364" s="5" t="str">
        <f t="shared" si="179"/>
        <v/>
      </c>
    </row>
    <row r="365" spans="1:62" x14ac:dyDescent="0.2">
      <c r="A365" s="4" t="str">
        <f>F!A365</f>
        <v>Som PFAS</v>
      </c>
      <c r="B365" s="5" t="str">
        <f>IF(ISNUMBER(F!E365)=FALSE,"--",IF(F!E365=0,"--",F!E365))</f>
        <v>--</v>
      </c>
      <c r="C365" s="5" t="str">
        <f>IF(B365="--","",F!F365)</f>
        <v/>
      </c>
      <c r="D365" s="5" t="str">
        <f>IF(ISNUMBER(F!G365)=FALSE,"--",IF(F!G365=0,"--",F!G365))</f>
        <v>--</v>
      </c>
      <c r="E365" s="5" t="str">
        <f>IF(D365="--","",F!H365)</f>
        <v/>
      </c>
      <c r="F365" s="5" t="str">
        <f>IF(ISNUMBER(F!I365)=FALSE,"--",IF(F!I365=0,"--",F!I365))</f>
        <v>--</v>
      </c>
      <c r="G365" s="5" t="str">
        <f>IF(F365="--","",F!J365)</f>
        <v/>
      </c>
      <c r="H365" s="5" t="str">
        <f>IF(ISNUMBER(F!K365)=FALSE,"--",IF(F!K365=0,"--",F!K365))</f>
        <v>--</v>
      </c>
      <c r="I365" s="5" t="str">
        <f>IF(H365="--","",F!L365)</f>
        <v/>
      </c>
      <c r="J365" s="5" t="str">
        <f>IF(ISNUMBER(F!M365)=FALSE,"--",IF(F!M365=0,"--",F!M365))</f>
        <v>--</v>
      </c>
      <c r="K365" s="5" t="str">
        <f>IF(J365="--","",F!N365)</f>
        <v/>
      </c>
      <c r="L365" s="5" t="str">
        <f>IF(ISNUMBER(F!O365)=FALSE,"--",IF(F!O365=0,"--",F!O365))</f>
        <v>--</v>
      </c>
      <c r="M365" s="5" t="str">
        <f>IF(L365="--","",F!P365)</f>
        <v/>
      </c>
      <c r="P365" s="4" t="str">
        <f>IFERROR(IF(AND(VLOOKUP(F!B365,E!$B$1:$AK$300,17,FALSE)&lt;&gt;1000000000,VLOOKUP(F!B365,E!$B$1:$AK$300,18,FALSE)&lt;&gt;1000000000),"toetsen",IF(AND(VLOOKUP(F!B365,E!$B$1:$AK$300,17,FALSE)=1000000000,VLOOKUP(F!B365,E!$B$1:$AK$300,18,FALSE)&lt;&gt;1000000000),"toetsen alleen sgw",IF(AND(VLOOKUP(F!B365,E!$B$1:$AK$300,17,FALSE)&lt;&gt;1000000000,VLOOKUP(F!B365,E!$B$1:$AK$300,18,FALSE)=1000000000),"toetsen alleen vw","niet toetsen"))),"")</f>
        <v>niet toetsen</v>
      </c>
      <c r="R365" s="4">
        <f>F!BJ365</f>
        <v>-1</v>
      </c>
      <c r="S365" s="4" t="str">
        <f>IF($P365="toetsen",toetsen(F!$B365,R365),IF($P365="toetsen alleen sgw",toetsen_alleen_SGW(F!$B365,R365),IF($P365="toetsen alleen vw",toetsen_alleen_vw(F!$B365,R365),"")))</f>
        <v/>
      </c>
      <c r="T365" s="4">
        <f>F!BM365</f>
        <v>-1</v>
      </c>
      <c r="U365" s="4" t="str">
        <f>IF($P365="toetsen",toetsen(F!$B365,T365),IF($P365="toetsen alleen sgw",toetsen_alleen_SGW(F!$B365,T365),IF($P365="toetsen alleen vw",toetsen_alleen_vw(F!$B365,T365),"")))</f>
        <v/>
      </c>
      <c r="V365" s="4">
        <f>F!BP365</f>
        <v>-1</v>
      </c>
      <c r="W365" s="4" t="str">
        <f>IF($P365="toetsen",toetsen(F!$B365,V365),IF($P365="toetsen alleen sgw",toetsen_alleen_SGW(F!$B365,V365),IF($P365="toetsen alleen vw",toetsen_alleen_vw(F!$B365,V365),"")))</f>
        <v/>
      </c>
      <c r="X365" s="4">
        <f>F!BS365</f>
        <v>-1</v>
      </c>
      <c r="Y365" s="4" t="str">
        <f>IF($P365="toetsen",toetsen(F!$B365,X365),IF($P365="toetsen alleen sgw",toetsen_alleen_SGW(F!$B365,X365),IF($P365="toetsen alleen vw",toetsen_alleen_vw(F!$B365,X365),"")))</f>
        <v/>
      </c>
      <c r="Z365" s="4">
        <f>F!BV365</f>
        <v>-1</v>
      </c>
      <c r="AA365" s="4" t="str">
        <f>IF($P365="toetsen",toetsen(F!$B365,Z365),IF($P365="toetsen alleen sgw",toetsen_alleen_SGW(F!$B365,Z365),IF($P365="toetsen alleen vw",toetsen_alleen_vw(F!$B365,Z365),"")))</f>
        <v/>
      </c>
      <c r="AB365" s="4">
        <f>F!BY365</f>
        <v>-1</v>
      </c>
      <c r="AC365" s="4" t="str">
        <f>IF($P365="toetsen",toetsen(F!$B365,AB365),IF($P365="toetsen alleen sgw",toetsen_alleen_SGW(F!$B365,AB365),IF($P365="toetsen alleen vw",toetsen_alleen_vw(F!$B365,AB365),"")))</f>
        <v/>
      </c>
      <c r="AE365" s="5" t="str">
        <f t="shared" si="150"/>
        <v>--</v>
      </c>
      <c r="AF365" s="5" t="str">
        <f t="shared" si="151"/>
        <v/>
      </c>
      <c r="AG365" s="5" t="str">
        <f t="shared" si="152"/>
        <v>--</v>
      </c>
      <c r="AH365" s="5" t="str">
        <f t="shared" si="153"/>
        <v/>
      </c>
      <c r="AI365" s="5" t="str">
        <f t="shared" si="154"/>
        <v>--</v>
      </c>
      <c r="AJ365" s="5" t="str">
        <f t="shared" si="155"/>
        <v/>
      </c>
      <c r="AK365" s="5" t="str">
        <f t="shared" si="156"/>
        <v>--</v>
      </c>
      <c r="AL365" s="5" t="str">
        <f t="shared" si="157"/>
        <v/>
      </c>
      <c r="AM365" s="5" t="str">
        <f t="shared" si="158"/>
        <v>--</v>
      </c>
      <c r="AN365" s="5" t="str">
        <f t="shared" si="159"/>
        <v/>
      </c>
      <c r="AO365" s="5" t="str">
        <f t="shared" si="160"/>
        <v>--</v>
      </c>
      <c r="AP365" s="5" t="str">
        <f t="shared" si="161"/>
        <v/>
      </c>
      <c r="AS365" s="5" t="str">
        <f t="shared" si="162"/>
        <v>--</v>
      </c>
      <c r="AT365" s="5" t="str">
        <f t="shared" si="163"/>
        <v/>
      </c>
      <c r="AU365" s="5" t="str">
        <f t="shared" si="164"/>
        <v/>
      </c>
      <c r="AV365" s="5" t="str">
        <f t="shared" si="165"/>
        <v>--</v>
      </c>
      <c r="AW365" s="5" t="str">
        <f t="shared" si="166"/>
        <v/>
      </c>
      <c r="AX365" s="5" t="str">
        <f t="shared" si="167"/>
        <v/>
      </c>
      <c r="AY365" s="5" t="str">
        <f t="shared" si="168"/>
        <v>--</v>
      </c>
      <c r="AZ365" s="5" t="str">
        <f t="shared" si="169"/>
        <v/>
      </c>
      <c r="BA365" s="5" t="str">
        <f t="shared" si="170"/>
        <v/>
      </c>
      <c r="BB365" s="5" t="str">
        <f t="shared" si="171"/>
        <v>--</v>
      </c>
      <c r="BC365" s="5" t="str">
        <f t="shared" si="172"/>
        <v/>
      </c>
      <c r="BD365" s="5" t="str">
        <f t="shared" si="173"/>
        <v/>
      </c>
      <c r="BE365" s="5" t="str">
        <f t="shared" si="174"/>
        <v>--</v>
      </c>
      <c r="BF365" s="5" t="str">
        <f t="shared" si="175"/>
        <v/>
      </c>
      <c r="BG365" s="5" t="str">
        <f t="shared" si="176"/>
        <v/>
      </c>
      <c r="BH365" s="5" t="str">
        <f t="shared" si="177"/>
        <v>--</v>
      </c>
      <c r="BI365" s="5" t="str">
        <f t="shared" si="178"/>
        <v/>
      </c>
      <c r="BJ365" s="5" t="str">
        <f t="shared" si="179"/>
        <v/>
      </c>
    </row>
    <row r="366" spans="1:62" x14ac:dyDescent="0.2">
      <c r="A366" s="4" t="str">
        <f>F!A366</f>
        <v>Som PFAS excl. PFOS/PFOA</v>
      </c>
      <c r="B366" s="5">
        <f>IF(ISNUMBER(F!E366)=FALSE,"--",IF(F!E366=0,"--",F!E366))</f>
        <v>0.14230000000000004</v>
      </c>
      <c r="C366" s="5" t="str">
        <f>IF(B366="--","",F!F366)</f>
        <v/>
      </c>
      <c r="D366" s="5">
        <f>IF(ISNUMBER(F!G366)=FALSE,"--",IF(F!G366=0,"--",F!G366))</f>
        <v>2.5249999999999988E-2</v>
      </c>
      <c r="E366" s="5" t="str">
        <f>IF(D366="--","",F!H366)</f>
        <v/>
      </c>
      <c r="F366" s="5" t="str">
        <f>IF(ISNUMBER(F!I366)=FALSE,"--",IF(F!I366=0,"--",F!I366))</f>
        <v>--</v>
      </c>
      <c r="G366" s="5" t="str">
        <f>IF(F366="--","",F!J366)</f>
        <v/>
      </c>
      <c r="H366" s="5" t="str">
        <f>IF(ISNUMBER(F!K366)=FALSE,"--",IF(F!K366=0,"--",F!K366))</f>
        <v>--</v>
      </c>
      <c r="I366" s="5" t="str">
        <f>IF(H366="--","",F!L366)</f>
        <v/>
      </c>
      <c r="J366" s="5" t="str">
        <f>IF(ISNUMBER(F!M366)=FALSE,"--",IF(F!M366=0,"--",F!M366))</f>
        <v>--</v>
      </c>
      <c r="K366" s="5" t="str">
        <f>IF(J366="--","",F!N366)</f>
        <v/>
      </c>
      <c r="L366" s="5" t="str">
        <f>IF(ISNUMBER(F!O366)=FALSE,"--",IF(F!O366=0,"--",F!O366))</f>
        <v>--</v>
      </c>
      <c r="M366" s="5" t="str">
        <f>IF(L366="--","",F!P366)</f>
        <v/>
      </c>
      <c r="P366" s="4" t="str">
        <f>IFERROR(IF(AND(VLOOKUP(F!B366,E!$B$1:$AK$300,17,FALSE)&lt;&gt;1000000000,VLOOKUP(F!B366,E!$B$1:$AK$300,18,FALSE)&lt;&gt;1000000000),"toetsen",IF(AND(VLOOKUP(F!B366,E!$B$1:$AK$300,17,FALSE)=1000000000,VLOOKUP(F!B366,E!$B$1:$AK$300,18,FALSE)&lt;&gt;1000000000),"toetsen alleen sgw",IF(AND(VLOOKUP(F!B366,E!$B$1:$AK$300,17,FALSE)&lt;&gt;1000000000,VLOOKUP(F!B366,E!$B$1:$AK$300,18,FALSE)=1000000000),"toetsen alleen vw","niet toetsen"))),"")</f>
        <v>niet toetsen</v>
      </c>
      <c r="R366" s="4">
        <f>F!BJ366</f>
        <v>0.14230000000000004</v>
      </c>
      <c r="S366" s="4" t="str">
        <f>IF($P366="toetsen",toetsen(F!$B366,R366),IF($P366="toetsen alleen sgw",toetsen_alleen_SGW(F!$B366,R366),IF($P366="toetsen alleen vw",toetsen_alleen_vw(F!$B366,R366),"")))</f>
        <v/>
      </c>
      <c r="T366" s="4">
        <f>F!BM366</f>
        <v>2.5249999999999988E-2</v>
      </c>
      <c r="U366" s="4" t="str">
        <f>IF($P366="toetsen",toetsen(F!$B366,T366),IF($P366="toetsen alleen sgw",toetsen_alleen_SGW(F!$B366,T366),IF($P366="toetsen alleen vw",toetsen_alleen_vw(F!$B366,T366),"")))</f>
        <v/>
      </c>
      <c r="V366" s="4">
        <f>F!BP366</f>
        <v>-1</v>
      </c>
      <c r="W366" s="4" t="str">
        <f>IF($P366="toetsen",toetsen(F!$B366,V366),IF($P366="toetsen alleen sgw",toetsen_alleen_SGW(F!$B366,V366),IF($P366="toetsen alleen vw",toetsen_alleen_vw(F!$B366,V366),"")))</f>
        <v/>
      </c>
      <c r="X366" s="4">
        <f>F!BS366</f>
        <v>-1</v>
      </c>
      <c r="Y366" s="4" t="str">
        <f>IF($P366="toetsen",toetsen(F!$B366,X366),IF($P366="toetsen alleen sgw",toetsen_alleen_SGW(F!$B366,X366),IF($P366="toetsen alleen vw",toetsen_alleen_vw(F!$B366,X366),"")))</f>
        <v/>
      </c>
      <c r="Z366" s="4">
        <f>F!BV366</f>
        <v>-1</v>
      </c>
      <c r="AA366" s="4" t="str">
        <f>IF($P366="toetsen",toetsen(F!$B366,Z366),IF($P366="toetsen alleen sgw",toetsen_alleen_SGW(F!$B366,Z366),IF($P366="toetsen alleen vw",toetsen_alleen_vw(F!$B366,Z366),"")))</f>
        <v/>
      </c>
      <c r="AB366" s="4">
        <f>F!BY366</f>
        <v>-1</v>
      </c>
      <c r="AC366" s="4" t="str">
        <f>IF($P366="toetsen",toetsen(F!$B366,AB366),IF($P366="toetsen alleen sgw",toetsen_alleen_SGW(F!$B366,AB366),IF($P366="toetsen alleen vw",toetsen_alleen_vw(F!$B366,AB366),"")))</f>
        <v/>
      </c>
      <c r="AE366" s="5" t="str">
        <f t="shared" si="150"/>
        <v>0,14</v>
      </c>
      <c r="AF366" s="5" t="str">
        <f t="shared" si="151"/>
        <v/>
      </c>
      <c r="AG366" s="5" t="str">
        <f t="shared" si="152"/>
        <v>0,03</v>
      </c>
      <c r="AH366" s="5" t="str">
        <f t="shared" si="153"/>
        <v/>
      </c>
      <c r="AI366" s="5" t="str">
        <f t="shared" si="154"/>
        <v>--</v>
      </c>
      <c r="AJ366" s="5" t="str">
        <f t="shared" si="155"/>
        <v/>
      </c>
      <c r="AK366" s="5" t="str">
        <f t="shared" si="156"/>
        <v>--</v>
      </c>
      <c r="AL366" s="5" t="str">
        <f t="shared" si="157"/>
        <v/>
      </c>
      <c r="AM366" s="5" t="str">
        <f t="shared" si="158"/>
        <v>--</v>
      </c>
      <c r="AN366" s="5" t="str">
        <f t="shared" si="159"/>
        <v/>
      </c>
      <c r="AO366" s="5" t="str">
        <f t="shared" si="160"/>
        <v>--</v>
      </c>
      <c r="AP366" s="5" t="str">
        <f t="shared" si="161"/>
        <v/>
      </c>
      <c r="AS366" s="5" t="str">
        <f t="shared" si="162"/>
        <v>0,14</v>
      </c>
      <c r="AT366" s="5" t="str">
        <f t="shared" si="163"/>
        <v/>
      </c>
      <c r="AU366" s="5" t="str">
        <f t="shared" si="164"/>
        <v/>
      </c>
      <c r="AV366" s="5" t="str">
        <f t="shared" si="165"/>
        <v>0,03</v>
      </c>
      <c r="AW366" s="5" t="str">
        <f t="shared" si="166"/>
        <v/>
      </c>
      <c r="AX366" s="5" t="str">
        <f t="shared" si="167"/>
        <v/>
      </c>
      <c r="AY366" s="5" t="str">
        <f t="shared" si="168"/>
        <v>--</v>
      </c>
      <c r="AZ366" s="5" t="str">
        <f t="shared" si="169"/>
        <v/>
      </c>
      <c r="BA366" s="5" t="str">
        <f t="shared" si="170"/>
        <v/>
      </c>
      <c r="BB366" s="5" t="str">
        <f t="shared" si="171"/>
        <v>--</v>
      </c>
      <c r="BC366" s="5" t="str">
        <f t="shared" si="172"/>
        <v/>
      </c>
      <c r="BD366" s="5" t="str">
        <f t="shared" si="173"/>
        <v/>
      </c>
      <c r="BE366" s="5" t="str">
        <f t="shared" si="174"/>
        <v>--</v>
      </c>
      <c r="BF366" s="5" t="str">
        <f t="shared" si="175"/>
        <v/>
      </c>
      <c r="BG366" s="5" t="str">
        <f t="shared" si="176"/>
        <v/>
      </c>
      <c r="BH366" s="5" t="str">
        <f t="shared" si="177"/>
        <v>--</v>
      </c>
      <c r="BI366" s="5" t="str">
        <f t="shared" si="178"/>
        <v/>
      </c>
      <c r="BJ366" s="5" t="str">
        <f t="shared" si="179"/>
        <v/>
      </c>
    </row>
    <row r="367" spans="1:62" x14ac:dyDescent="0.2">
      <c r="A367" s="4">
        <f>F!A367</f>
        <v>0</v>
      </c>
      <c r="B367" s="5" t="str">
        <f>IF(ISNUMBER(F!E367)=FALSE,"--",IF(F!E367=0,"--",F!E367))</f>
        <v>--</v>
      </c>
      <c r="C367" s="5" t="str">
        <f>IF(B367="--","",F!F367)</f>
        <v/>
      </c>
      <c r="D367" s="5" t="str">
        <f>IF(ISNUMBER(F!G367)=FALSE,"--",IF(F!G367=0,"--",F!G367))</f>
        <v>--</v>
      </c>
      <c r="E367" s="5" t="str">
        <f>IF(D367="--","",F!H367)</f>
        <v/>
      </c>
      <c r="F367" s="5" t="str">
        <f>IF(ISNUMBER(F!I367)=FALSE,"--",IF(F!I367=0,"--",F!I367))</f>
        <v>--</v>
      </c>
      <c r="G367" s="5" t="str">
        <f>IF(F367="--","",F!J367)</f>
        <v/>
      </c>
      <c r="H367" s="5" t="str">
        <f>IF(ISNUMBER(F!K367)=FALSE,"--",IF(F!K367=0,"--",F!K367))</f>
        <v>--</v>
      </c>
      <c r="I367" s="5" t="str">
        <f>IF(H367="--","",F!L367)</f>
        <v/>
      </c>
      <c r="J367" s="5" t="str">
        <f>IF(ISNUMBER(F!M367)=FALSE,"--",IF(F!M367=0,"--",F!M367))</f>
        <v>--</v>
      </c>
      <c r="K367" s="5" t="str">
        <f>IF(J367="--","",F!N367)</f>
        <v/>
      </c>
      <c r="L367" s="5" t="str">
        <f>IF(ISNUMBER(F!O367)=FALSE,"--",IF(F!O367=0,"--",F!O367))</f>
        <v>--</v>
      </c>
      <c r="M367" s="5" t="str">
        <f>IF(L367="--","",F!P367)</f>
        <v/>
      </c>
      <c r="P367" s="4" t="str">
        <f>IFERROR(IF(AND(VLOOKUP(F!B367,E!$B$1:$AK$300,17,FALSE)&lt;&gt;1000000000,VLOOKUP(F!B367,E!$B$1:$AK$300,18,FALSE)&lt;&gt;1000000000),"toetsen",IF(AND(VLOOKUP(F!B367,E!$B$1:$AK$300,17,FALSE)=1000000000,VLOOKUP(F!B367,E!$B$1:$AK$300,18,FALSE)&lt;&gt;1000000000),"toetsen alleen sgw",IF(AND(VLOOKUP(F!B367,E!$B$1:$AK$300,17,FALSE)&lt;&gt;1000000000,VLOOKUP(F!B367,E!$B$1:$AK$300,18,FALSE)=1000000000),"toetsen alleen vw","niet toetsen"))),"")</f>
        <v/>
      </c>
      <c r="R367" s="4">
        <f>F!BJ367</f>
        <v>-1</v>
      </c>
      <c r="S367" s="4" t="str">
        <f>IF($P367="toetsen",toetsen(F!$B367,R367),IF($P367="toetsen alleen sgw",toetsen_alleen_SGW(F!$B367,R367),IF($P367="toetsen alleen vw",toetsen_alleen_vw(F!$B367,R367),"")))</f>
        <v/>
      </c>
      <c r="T367" s="4">
        <f>F!BM367</f>
        <v>-1</v>
      </c>
      <c r="U367" s="4" t="str">
        <f>IF($P367="toetsen",toetsen(F!$B367,T367),IF($P367="toetsen alleen sgw",toetsen_alleen_SGW(F!$B367,T367),IF($P367="toetsen alleen vw",toetsen_alleen_vw(F!$B367,T367),"")))</f>
        <v/>
      </c>
      <c r="V367" s="4">
        <f>F!BP367</f>
        <v>-1</v>
      </c>
      <c r="W367" s="4" t="str">
        <f>IF($P367="toetsen",toetsen(F!$B367,V367),IF($P367="toetsen alleen sgw",toetsen_alleen_SGW(F!$B367,V367),IF($P367="toetsen alleen vw",toetsen_alleen_vw(F!$B367,V367),"")))</f>
        <v/>
      </c>
      <c r="X367" s="4">
        <f>F!BS367</f>
        <v>-1</v>
      </c>
      <c r="Y367" s="4" t="str">
        <f>IF($P367="toetsen",toetsen(F!$B367,X367),IF($P367="toetsen alleen sgw",toetsen_alleen_SGW(F!$B367,X367),IF($P367="toetsen alleen vw",toetsen_alleen_vw(F!$B367,X367),"")))</f>
        <v/>
      </c>
      <c r="Z367" s="4">
        <f>F!BV367</f>
        <v>-1</v>
      </c>
      <c r="AA367" s="4" t="str">
        <f>IF($P367="toetsen",toetsen(F!$B367,Z367),IF($P367="toetsen alleen sgw",toetsen_alleen_SGW(F!$B367,Z367),IF($P367="toetsen alleen vw",toetsen_alleen_vw(F!$B367,Z367),"")))</f>
        <v/>
      </c>
      <c r="AB367" s="4">
        <f>F!BY367</f>
        <v>-1</v>
      </c>
      <c r="AC367" s="4" t="str">
        <f>IF($P367="toetsen",toetsen(F!$B367,AB367),IF($P367="toetsen alleen sgw",toetsen_alleen_SGW(F!$B367,AB367),IF($P367="toetsen alleen vw",toetsen_alleen_vw(F!$B367,AB367),"")))</f>
        <v/>
      </c>
      <c r="AE367" s="5" t="str">
        <f t="shared" si="150"/>
        <v>--</v>
      </c>
      <c r="AF367" s="5" t="str">
        <f t="shared" si="151"/>
        <v/>
      </c>
      <c r="AG367" s="5" t="str">
        <f t="shared" si="152"/>
        <v>--</v>
      </c>
      <c r="AH367" s="5" t="str">
        <f t="shared" si="153"/>
        <v/>
      </c>
      <c r="AI367" s="5" t="str">
        <f>IF(F367="--",F367,(IF(F367&lt;1,FIXED(F367,2),IF(F367&lt;10,FIXED(F367,1),IF(F367&lt;100,FIXED(F367,0),IF(F367&lt;1000,MROUND(F367,10),MROUND(F367,100)))))))</f>
        <v>--</v>
      </c>
      <c r="AJ367" s="5" t="str">
        <f>G367</f>
        <v/>
      </c>
      <c r="AK367" s="5" t="str">
        <f t="shared" si="156"/>
        <v>--</v>
      </c>
      <c r="AL367" s="5" t="str">
        <f t="shared" si="157"/>
        <v/>
      </c>
      <c r="AM367" s="5" t="str">
        <f t="shared" si="158"/>
        <v>--</v>
      </c>
      <c r="AN367" s="5" t="str">
        <f t="shared" si="159"/>
        <v/>
      </c>
      <c r="AO367" s="5" t="str">
        <f t="shared" si="160"/>
        <v>--</v>
      </c>
      <c r="AP367" s="5" t="str">
        <f t="shared" si="161"/>
        <v/>
      </c>
      <c r="AS367" s="5" t="str">
        <f t="shared" si="162"/>
        <v>--</v>
      </c>
      <c r="AT367" s="5" t="str">
        <f t="shared" si="163"/>
        <v/>
      </c>
      <c r="AU367" s="5" t="str">
        <f t="shared" si="164"/>
        <v/>
      </c>
      <c r="AV367" s="5" t="str">
        <f t="shared" si="165"/>
        <v>--</v>
      </c>
      <c r="AW367" s="5" t="str">
        <f t="shared" si="166"/>
        <v/>
      </c>
      <c r="AX367" s="5" t="str">
        <f t="shared" si="167"/>
        <v/>
      </c>
      <c r="AY367" s="5" t="str">
        <f t="shared" si="168"/>
        <v>--</v>
      </c>
      <c r="AZ367" s="5" t="str">
        <f t="shared" si="169"/>
        <v/>
      </c>
      <c r="BA367" s="5" t="str">
        <f t="shared" si="170"/>
        <v/>
      </c>
      <c r="BB367" s="5" t="str">
        <f t="shared" si="171"/>
        <v>--</v>
      </c>
      <c r="BC367" s="5" t="str">
        <f t="shared" si="172"/>
        <v/>
      </c>
      <c r="BD367" s="5" t="str">
        <f t="shared" si="173"/>
        <v/>
      </c>
      <c r="BE367" s="5" t="str">
        <f t="shared" si="174"/>
        <v>--</v>
      </c>
      <c r="BF367" s="5" t="str">
        <f t="shared" si="175"/>
        <v/>
      </c>
      <c r="BG367" s="5" t="str">
        <f t="shared" si="176"/>
        <v/>
      </c>
      <c r="BH367" s="5" t="str">
        <f t="shared" si="177"/>
        <v>--</v>
      </c>
      <c r="BI367" s="5" t="str">
        <f t="shared" si="178"/>
        <v/>
      </c>
      <c r="BJ367" s="5" t="str">
        <f t="shared" si="179"/>
        <v/>
      </c>
    </row>
    <row r="368" spans="1:62" x14ac:dyDescent="0.2">
      <c r="A368" s="4" t="str">
        <f>F!A368</f>
        <v>Asbest</v>
      </c>
      <c r="B368" s="5" t="str">
        <f>IF(ISNUMBER(F!E368)=FALSE,"--",IF(F!E368=0,"--",F!E368))</f>
        <v>--</v>
      </c>
      <c r="C368" s="5" t="str">
        <f>IF(B368="--","",F!F368)</f>
        <v/>
      </c>
      <c r="D368" s="5" t="str">
        <f>IF(ISNUMBER(F!G368)=FALSE,"--",IF(F!G368=0,"--",F!G368))</f>
        <v>--</v>
      </c>
      <c r="E368" s="5" t="str">
        <f>IF(D368="--","",F!H368)</f>
        <v/>
      </c>
      <c r="F368" s="5" t="str">
        <f>IF(ISNUMBER(F!I368)=FALSE,"--",IF(F!I368=0,"--",F!I368))</f>
        <v>--</v>
      </c>
      <c r="G368" s="5" t="str">
        <f>IF(F368="--","",F!J368)</f>
        <v/>
      </c>
      <c r="H368" s="5" t="str">
        <f>IF(ISNUMBER(F!K368)=FALSE,"--",IF(F!K368=0,"--",F!K368))</f>
        <v>--</v>
      </c>
      <c r="I368" s="5" t="str">
        <f>IF(H368="--","",F!L368)</f>
        <v/>
      </c>
      <c r="J368" s="5" t="str">
        <f>IF(ISNUMBER(F!M368)=FALSE,"--",IF(F!M368=0,"--",F!M368))</f>
        <v>--</v>
      </c>
      <c r="K368" s="5" t="str">
        <f>IF(J368="--","",F!N368)</f>
        <v/>
      </c>
      <c r="L368" s="5" t="str">
        <f>IF(ISNUMBER(F!O368)=FALSE,"--",IF(F!O368=0,"--",F!O368))</f>
        <v>--</v>
      </c>
      <c r="M368" s="5" t="str">
        <f>IF(L368="--","",F!P368)</f>
        <v/>
      </c>
      <c r="P368" s="4" t="str">
        <f>IFERROR(IF(AND(VLOOKUP(F!B368,E!$B$1:$AK$300,17,FALSE)&lt;&gt;1000000000,VLOOKUP(F!B368,E!$B$1:$AK$300,18,FALSE)&lt;&gt;1000000000),"toetsen",IF(AND(VLOOKUP(F!B368,E!$B$1:$AK$300,17,FALSE)=1000000000,VLOOKUP(F!B368,E!$B$1:$AK$300,18,FALSE)&lt;&gt;1000000000),"toetsen alleen sgw",IF(AND(VLOOKUP(F!B368,E!$B$1:$AK$300,17,FALSE)&lt;&gt;1000000000,VLOOKUP(F!B368,E!$B$1:$AK$300,18,FALSE)=1000000000),"toetsen alleen vw","niet toetsen"))),"")</f>
        <v>niet toetsen</v>
      </c>
      <c r="R368" s="4" t="str">
        <f>F!BJ368</f>
        <v/>
      </c>
      <c r="S368" s="4" t="str">
        <f>IF($P368="toetsen",toetsen(F!$B368,R368),IF($P368="toetsen alleen sgw",toetsen_alleen_SGW(F!$B368,R368),IF($P368="toetsen alleen vw",toetsen_alleen_vw(F!$B368,R368),"")))</f>
        <v/>
      </c>
      <c r="T368" s="4" t="str">
        <f>F!BM368</f>
        <v/>
      </c>
      <c r="U368" s="4" t="str">
        <f>IF($P368="toetsen",toetsen(F!$B368,T368),IF($P368="toetsen alleen sgw",toetsen_alleen_SGW(F!$B368,T368),IF($P368="toetsen alleen vw",toetsen_alleen_vw(F!$B368,T368),"")))</f>
        <v/>
      </c>
      <c r="V368" s="4" t="str">
        <f>F!BP368</f>
        <v/>
      </c>
      <c r="W368" s="4" t="str">
        <f>IF($P368="toetsen",toetsen(F!$B368,V368),IF($P368="toetsen alleen sgw",toetsen_alleen_SGW(F!$B368,V368),IF($P368="toetsen alleen vw",toetsen_alleen_vw(F!$B368,V368),"")))</f>
        <v/>
      </c>
      <c r="X368" s="4" t="str">
        <f>F!BS368</f>
        <v/>
      </c>
      <c r="Y368" s="4" t="str">
        <f>IF($P368="toetsen",toetsen(F!$B368,X368),IF($P368="toetsen alleen sgw",toetsen_alleen_SGW(F!$B368,X368),IF($P368="toetsen alleen vw",toetsen_alleen_vw(F!$B368,X368),"")))</f>
        <v/>
      </c>
      <c r="Z368" s="4" t="str">
        <f>F!BV368</f>
        <v/>
      </c>
      <c r="AA368" s="4" t="str">
        <f>IF($P368="toetsen",toetsen(F!$B368,Z368),IF($P368="toetsen alleen sgw",toetsen_alleen_SGW(F!$B368,Z368),IF($P368="toetsen alleen vw",toetsen_alleen_vw(F!$B368,Z368),"")))</f>
        <v/>
      </c>
      <c r="AB368" s="4" t="str">
        <f>F!BY368</f>
        <v/>
      </c>
      <c r="AC368" s="4" t="str">
        <f>IF($P368="toetsen",toetsen(F!$B368,AB368),IF($P368="toetsen alleen sgw",toetsen_alleen_SGW(F!$B368,AB368),IF($P368="toetsen alleen vw",toetsen_alleen_vw(F!$B368,AB368),"")))</f>
        <v/>
      </c>
      <c r="AE368" s="5" t="str">
        <f t="shared" si="150"/>
        <v>--</v>
      </c>
      <c r="AF368" s="5" t="str">
        <f t="shared" si="151"/>
        <v/>
      </c>
      <c r="AG368" s="5" t="str">
        <f t="shared" si="152"/>
        <v>--</v>
      </c>
      <c r="AH368" s="5" t="str">
        <f t="shared" si="153"/>
        <v/>
      </c>
      <c r="AI368" s="5" t="str">
        <f t="shared" ref="AI368:AI374" si="180">IF(F368="--",F368,(IF(F368&lt;1,FIXED(F368,2),IF(F368&lt;10,FIXED(F368,1),IF(F368&lt;100,FIXED(F368,0),IF(F368&lt;1000,MROUND(F368,10),MROUND(F368,100)))))))</f>
        <v>--</v>
      </c>
      <c r="AJ368" s="5" t="str">
        <f t="shared" ref="AJ368:AJ374" si="181">G368</f>
        <v/>
      </c>
      <c r="AK368" s="5" t="str">
        <f t="shared" si="156"/>
        <v>--</v>
      </c>
      <c r="AL368" s="5" t="str">
        <f t="shared" si="157"/>
        <v/>
      </c>
      <c r="AM368" s="5" t="str">
        <f t="shared" si="158"/>
        <v>--</v>
      </c>
      <c r="AN368" s="5" t="str">
        <f t="shared" si="159"/>
        <v/>
      </c>
      <c r="AO368" s="5" t="str">
        <f t="shared" si="160"/>
        <v>--</v>
      </c>
      <c r="AP368" s="5" t="str">
        <f t="shared" si="161"/>
        <v/>
      </c>
      <c r="AS368" s="5" t="str">
        <f t="shared" si="162"/>
        <v>--</v>
      </c>
      <c r="AT368" s="5" t="str">
        <f t="shared" si="163"/>
        <v/>
      </c>
      <c r="AU368" s="5" t="str">
        <f t="shared" si="164"/>
        <v/>
      </c>
      <c r="AV368" s="5" t="str">
        <f t="shared" si="165"/>
        <v>--</v>
      </c>
      <c r="AW368" s="5" t="str">
        <f t="shared" si="166"/>
        <v/>
      </c>
      <c r="AX368" s="5" t="str">
        <f t="shared" si="167"/>
        <v/>
      </c>
      <c r="AY368" s="5" t="str">
        <f t="shared" si="168"/>
        <v>--</v>
      </c>
      <c r="AZ368" s="5" t="str">
        <f t="shared" si="169"/>
        <v/>
      </c>
      <c r="BA368" s="5" t="str">
        <f t="shared" si="170"/>
        <v/>
      </c>
      <c r="BB368" s="5" t="str">
        <f t="shared" si="171"/>
        <v>--</v>
      </c>
      <c r="BC368" s="5" t="str">
        <f t="shared" si="172"/>
        <v/>
      </c>
      <c r="BD368" s="5" t="str">
        <f t="shared" si="173"/>
        <v/>
      </c>
      <c r="BE368" s="5" t="str">
        <f t="shared" si="174"/>
        <v>--</v>
      </c>
      <c r="BF368" s="5" t="str">
        <f t="shared" si="175"/>
        <v/>
      </c>
      <c r="BG368" s="5" t="str">
        <f t="shared" si="176"/>
        <v/>
      </c>
      <c r="BH368" s="5" t="str">
        <f t="shared" si="177"/>
        <v>--</v>
      </c>
      <c r="BI368" s="5" t="str">
        <f t="shared" si="178"/>
        <v/>
      </c>
      <c r="BJ368" s="5" t="str">
        <f t="shared" si="179"/>
        <v/>
      </c>
    </row>
    <row r="369" spans="1:62" x14ac:dyDescent="0.2">
      <c r="A369" s="4" t="str">
        <f>F!A369</f>
        <v>Cycolhexanon</v>
      </c>
      <c r="B369" s="5" t="str">
        <f>IF(ISNUMBER(F!E369)=FALSE,"--",IF(F!E369=0,"--",F!E369))</f>
        <v>--</v>
      </c>
      <c r="C369" s="5" t="str">
        <f>IF(B369="--","",F!F369)</f>
        <v/>
      </c>
      <c r="D369" s="5" t="str">
        <f>IF(ISNUMBER(F!G369)=FALSE,"--",IF(F!G369=0,"--",F!G369))</f>
        <v>--</v>
      </c>
      <c r="E369" s="5" t="str">
        <f>IF(D369="--","",F!H369)</f>
        <v/>
      </c>
      <c r="F369" s="5" t="str">
        <f>IF(ISNUMBER(F!I369)=FALSE,"--",IF(F!I369=0,"--",F!I369))</f>
        <v>--</v>
      </c>
      <c r="G369" s="5" t="str">
        <f>IF(F369="--","",F!J369)</f>
        <v/>
      </c>
      <c r="H369" s="5" t="str">
        <f>IF(ISNUMBER(F!K369)=FALSE,"--",IF(F!K369=0,"--",F!K369))</f>
        <v>--</v>
      </c>
      <c r="I369" s="5" t="str">
        <f>IF(H369="--","",F!L369)</f>
        <v/>
      </c>
      <c r="J369" s="5" t="str">
        <f>IF(ISNUMBER(F!M369)=FALSE,"--",IF(F!M369=0,"--",F!M369))</f>
        <v>--</v>
      </c>
      <c r="K369" s="5" t="str">
        <f>IF(J369="--","",F!N369)</f>
        <v/>
      </c>
      <c r="L369" s="5" t="str">
        <f>IF(ISNUMBER(F!O369)=FALSE,"--",IF(F!O369=0,"--",F!O369))</f>
        <v>--</v>
      </c>
      <c r="M369" s="5" t="str">
        <f>IF(L369="--","",F!P369)</f>
        <v/>
      </c>
      <c r="P369" s="4" t="str">
        <f>IFERROR(IF(AND(VLOOKUP(F!B369,E!$B$1:$AK$300,17,FALSE)&lt;&gt;1000000000,VLOOKUP(F!B369,E!$B$1:$AK$300,18,FALSE)&lt;&gt;1000000000),"toetsen",IF(AND(VLOOKUP(F!B369,E!$B$1:$AK$300,17,FALSE)=1000000000,VLOOKUP(F!B369,E!$B$1:$AK$300,18,FALSE)&lt;&gt;1000000000),"toetsen alleen sgw",IF(AND(VLOOKUP(F!B369,E!$B$1:$AK$300,17,FALSE)&lt;&gt;1000000000,VLOOKUP(F!B369,E!$B$1:$AK$300,18,FALSE)=1000000000),"toetsen alleen vw","niet toetsen"))),"")</f>
        <v>toetsen alleen sgw</v>
      </c>
      <c r="R369" s="4" t="str">
        <f>F!BJ369</f>
        <v/>
      </c>
      <c r="S369" s="4" t="str">
        <f>IF($P369="toetsen",toetsen(F!$B369,R369),IF($P369="toetsen alleen sgw",toetsen_alleen_SGW(F!$B369,R369),IF($P369="toetsen alleen vw",toetsen_alleen_vw(F!$B369,R369),"")))</f>
        <v/>
      </c>
      <c r="T369" s="4" t="str">
        <f>F!BM369</f>
        <v/>
      </c>
      <c r="U369" s="4" t="str">
        <f>IF($P369="toetsen",toetsen(F!$B369,T369),IF($P369="toetsen alleen sgw",toetsen_alleen_SGW(F!$B369,T369),IF($P369="toetsen alleen vw",toetsen_alleen_vw(F!$B369,T369),"")))</f>
        <v/>
      </c>
      <c r="V369" s="4" t="str">
        <f>F!BP369</f>
        <v/>
      </c>
      <c r="W369" s="4" t="str">
        <f>IF($P369="toetsen",toetsen(F!$B369,V369),IF($P369="toetsen alleen sgw",toetsen_alleen_SGW(F!$B369,V369),IF($P369="toetsen alleen vw",toetsen_alleen_vw(F!$B369,V369),"")))</f>
        <v/>
      </c>
      <c r="X369" s="4" t="str">
        <f>F!BS369</f>
        <v/>
      </c>
      <c r="Y369" s="4" t="str">
        <f>IF($P369="toetsen",toetsen(F!$B369,X369),IF($P369="toetsen alleen sgw",toetsen_alleen_SGW(F!$B369,X369),IF($P369="toetsen alleen vw",toetsen_alleen_vw(F!$B369,X369),"")))</f>
        <v/>
      </c>
      <c r="Z369" s="4" t="str">
        <f>F!BV369</f>
        <v/>
      </c>
      <c r="AA369" s="4" t="str">
        <f>IF($P369="toetsen",toetsen(F!$B369,Z369),IF($P369="toetsen alleen sgw",toetsen_alleen_SGW(F!$B369,Z369),IF($P369="toetsen alleen vw",toetsen_alleen_vw(F!$B369,Z369),"")))</f>
        <v/>
      </c>
      <c r="AB369" s="4" t="str">
        <f>F!BY369</f>
        <v/>
      </c>
      <c r="AC369" s="4" t="str">
        <f>IF($P369="toetsen",toetsen(F!$B369,AB369),IF($P369="toetsen alleen sgw",toetsen_alleen_SGW(F!$B369,AB369),IF($P369="toetsen alleen vw",toetsen_alleen_vw(F!$B369,AB369),"")))</f>
        <v/>
      </c>
      <c r="AE369" s="5" t="str">
        <f t="shared" si="150"/>
        <v>--</v>
      </c>
      <c r="AF369" s="5" t="str">
        <f t="shared" si="151"/>
        <v/>
      </c>
      <c r="AG369" s="5" t="str">
        <f t="shared" si="152"/>
        <v>--</v>
      </c>
      <c r="AH369" s="5" t="str">
        <f t="shared" si="153"/>
        <v/>
      </c>
      <c r="AI369" s="5" t="str">
        <f t="shared" si="180"/>
        <v>--</v>
      </c>
      <c r="AJ369" s="5" t="str">
        <f t="shared" si="181"/>
        <v/>
      </c>
      <c r="AK369" s="5" t="str">
        <f t="shared" si="156"/>
        <v>--</v>
      </c>
      <c r="AL369" s="5" t="str">
        <f t="shared" si="157"/>
        <v/>
      </c>
      <c r="AM369" s="5" t="str">
        <f t="shared" si="158"/>
        <v>--</v>
      </c>
      <c r="AN369" s="5" t="str">
        <f t="shared" si="159"/>
        <v/>
      </c>
      <c r="AO369" s="5" t="str">
        <f t="shared" si="160"/>
        <v>--</v>
      </c>
      <c r="AP369" s="5" t="str">
        <f t="shared" si="161"/>
        <v/>
      </c>
      <c r="AS369" s="5" t="str">
        <f t="shared" si="162"/>
        <v>--</v>
      </c>
      <c r="AT369" s="5" t="str">
        <f t="shared" si="163"/>
        <v/>
      </c>
      <c r="AU369" s="5" t="str">
        <f t="shared" si="164"/>
        <v/>
      </c>
      <c r="AV369" s="5" t="str">
        <f t="shared" si="165"/>
        <v>--</v>
      </c>
      <c r="AW369" s="5" t="str">
        <f t="shared" si="166"/>
        <v/>
      </c>
      <c r="AX369" s="5" t="str">
        <f t="shared" si="167"/>
        <v/>
      </c>
      <c r="AY369" s="5" t="str">
        <f t="shared" si="168"/>
        <v>--</v>
      </c>
      <c r="AZ369" s="5" t="str">
        <f t="shared" si="169"/>
        <v/>
      </c>
      <c r="BA369" s="5" t="str">
        <f t="shared" si="170"/>
        <v/>
      </c>
      <c r="BB369" s="5" t="str">
        <f t="shared" si="171"/>
        <v>--</v>
      </c>
      <c r="BC369" s="5" t="str">
        <f t="shared" si="172"/>
        <v/>
      </c>
      <c r="BD369" s="5" t="str">
        <f t="shared" si="173"/>
        <v/>
      </c>
      <c r="BE369" s="5" t="str">
        <f t="shared" si="174"/>
        <v>--</v>
      </c>
      <c r="BF369" s="5" t="str">
        <f t="shared" si="175"/>
        <v/>
      </c>
      <c r="BG369" s="5" t="str">
        <f t="shared" si="176"/>
        <v/>
      </c>
      <c r="BH369" s="5" t="str">
        <f t="shared" si="177"/>
        <v>--</v>
      </c>
      <c r="BI369" s="5" t="str">
        <f t="shared" si="178"/>
        <v/>
      </c>
      <c r="BJ369" s="5" t="str">
        <f t="shared" si="179"/>
        <v/>
      </c>
    </row>
    <row r="370" spans="1:62" x14ac:dyDescent="0.2">
      <c r="A370" s="4" t="str">
        <f>F!A370</f>
        <v>Pyridine</v>
      </c>
      <c r="B370" s="5" t="str">
        <f>IF(ISNUMBER(F!E370)=FALSE,"--",IF(F!E370=0,"--",F!E370))</f>
        <v>--</v>
      </c>
      <c r="C370" s="5" t="str">
        <f>IF(B370="--","",F!F370)</f>
        <v/>
      </c>
      <c r="D370" s="5" t="str">
        <f>IF(ISNUMBER(F!G370)=FALSE,"--",IF(F!G370=0,"--",F!G370))</f>
        <v>--</v>
      </c>
      <c r="E370" s="5" t="str">
        <f>IF(D370="--","",F!H370)</f>
        <v/>
      </c>
      <c r="F370" s="5" t="str">
        <f>IF(ISNUMBER(F!I370)=FALSE,"--",IF(F!I370=0,"--",F!I370))</f>
        <v>--</v>
      </c>
      <c r="G370" s="5" t="str">
        <f>IF(F370="--","",F!J370)</f>
        <v/>
      </c>
      <c r="H370" s="5" t="str">
        <f>IF(ISNUMBER(F!K370)=FALSE,"--",IF(F!K370=0,"--",F!K370))</f>
        <v>--</v>
      </c>
      <c r="I370" s="5" t="str">
        <f>IF(H370="--","",F!L370)</f>
        <v/>
      </c>
      <c r="J370" s="5" t="str">
        <f>IF(ISNUMBER(F!M370)=FALSE,"--",IF(F!M370=0,"--",F!M370))</f>
        <v>--</v>
      </c>
      <c r="K370" s="5" t="str">
        <f>IF(J370="--","",F!N370)</f>
        <v/>
      </c>
      <c r="L370" s="5" t="str">
        <f>IF(ISNUMBER(F!O370)=FALSE,"--",IF(F!O370=0,"--",F!O370))</f>
        <v>--</v>
      </c>
      <c r="M370" s="5" t="str">
        <f>IF(L370="--","",F!P370)</f>
        <v/>
      </c>
      <c r="P370" s="4" t="str">
        <f>IFERROR(IF(AND(VLOOKUP(F!B370,E!$B$1:$AK$300,17,FALSE)&lt;&gt;1000000000,VLOOKUP(F!B370,E!$B$1:$AK$300,18,FALSE)&lt;&gt;1000000000),"toetsen",IF(AND(VLOOKUP(F!B370,E!$B$1:$AK$300,17,FALSE)=1000000000,VLOOKUP(F!B370,E!$B$1:$AK$300,18,FALSE)&lt;&gt;1000000000),"toetsen alleen sgw",IF(AND(VLOOKUP(F!B370,E!$B$1:$AK$300,17,FALSE)&lt;&gt;1000000000,VLOOKUP(F!B370,E!$B$1:$AK$300,18,FALSE)=1000000000),"toetsen alleen vw","niet toetsen"))),"")</f>
        <v>toetsen alleen sgw</v>
      </c>
      <c r="R370" s="4" t="str">
        <f>F!BJ370</f>
        <v/>
      </c>
      <c r="S370" s="4" t="str">
        <f>IF($P370="toetsen",toetsen(F!$B370,R370),IF($P370="toetsen alleen sgw",toetsen_alleen_SGW(F!$B370,R370),IF($P370="toetsen alleen vw",toetsen_alleen_vw(F!$B370,R370),"")))</f>
        <v/>
      </c>
      <c r="T370" s="4" t="str">
        <f>F!BM370</f>
        <v/>
      </c>
      <c r="U370" s="4" t="str">
        <f>IF($P370="toetsen",toetsen(F!$B370,T370),IF($P370="toetsen alleen sgw",toetsen_alleen_SGW(F!$B370,T370),IF($P370="toetsen alleen vw",toetsen_alleen_vw(F!$B370,T370),"")))</f>
        <v/>
      </c>
      <c r="V370" s="4" t="str">
        <f>F!BP370</f>
        <v/>
      </c>
      <c r="W370" s="4" t="str">
        <f>IF($P370="toetsen",toetsen(F!$B370,V370),IF($P370="toetsen alleen sgw",toetsen_alleen_SGW(F!$B370,V370),IF($P370="toetsen alleen vw",toetsen_alleen_vw(F!$B370,V370),"")))</f>
        <v/>
      </c>
      <c r="X370" s="4" t="str">
        <f>F!BS370</f>
        <v/>
      </c>
      <c r="Y370" s="4" t="str">
        <f>IF($P370="toetsen",toetsen(F!$B370,X370),IF($P370="toetsen alleen sgw",toetsen_alleen_SGW(F!$B370,X370),IF($P370="toetsen alleen vw",toetsen_alleen_vw(F!$B370,X370),"")))</f>
        <v/>
      </c>
      <c r="Z370" s="4" t="str">
        <f>F!BV370</f>
        <v/>
      </c>
      <c r="AA370" s="4" t="str">
        <f>IF($P370="toetsen",toetsen(F!$B370,Z370),IF($P370="toetsen alleen sgw",toetsen_alleen_SGW(F!$B370,Z370),IF($P370="toetsen alleen vw",toetsen_alleen_vw(F!$B370,Z370),"")))</f>
        <v/>
      </c>
      <c r="AB370" s="4" t="str">
        <f>F!BY370</f>
        <v/>
      </c>
      <c r="AC370" s="4" t="str">
        <f>IF($P370="toetsen",toetsen(F!$B370,AB370),IF($P370="toetsen alleen sgw",toetsen_alleen_SGW(F!$B370,AB370),IF($P370="toetsen alleen vw",toetsen_alleen_vw(F!$B370,AB370),"")))</f>
        <v/>
      </c>
      <c r="AE370" s="5" t="str">
        <f t="shared" si="150"/>
        <v>--</v>
      </c>
      <c r="AF370" s="5" t="str">
        <f t="shared" si="151"/>
        <v/>
      </c>
      <c r="AG370" s="5" t="str">
        <f t="shared" si="152"/>
        <v>--</v>
      </c>
      <c r="AH370" s="5" t="str">
        <f t="shared" si="153"/>
        <v/>
      </c>
      <c r="AI370" s="5" t="str">
        <f t="shared" si="180"/>
        <v>--</v>
      </c>
      <c r="AJ370" s="5" t="str">
        <f t="shared" si="181"/>
        <v/>
      </c>
      <c r="AK370" s="5" t="str">
        <f t="shared" si="156"/>
        <v>--</v>
      </c>
      <c r="AL370" s="5" t="str">
        <f t="shared" si="157"/>
        <v/>
      </c>
      <c r="AM370" s="5" t="str">
        <f t="shared" si="158"/>
        <v>--</v>
      </c>
      <c r="AN370" s="5" t="str">
        <f t="shared" si="159"/>
        <v/>
      </c>
      <c r="AO370" s="5" t="str">
        <f t="shared" si="160"/>
        <v>--</v>
      </c>
      <c r="AP370" s="5" t="str">
        <f t="shared" si="161"/>
        <v/>
      </c>
      <c r="AS370" s="5" t="str">
        <f t="shared" si="162"/>
        <v>--</v>
      </c>
      <c r="AT370" s="5" t="str">
        <f t="shared" si="163"/>
        <v/>
      </c>
      <c r="AU370" s="5" t="str">
        <f t="shared" si="164"/>
        <v/>
      </c>
      <c r="AV370" s="5" t="str">
        <f t="shared" si="165"/>
        <v>--</v>
      </c>
      <c r="AW370" s="5" t="str">
        <f t="shared" si="166"/>
        <v/>
      </c>
      <c r="AX370" s="5" t="str">
        <f t="shared" si="167"/>
        <v/>
      </c>
      <c r="AY370" s="5" t="str">
        <f t="shared" si="168"/>
        <v>--</v>
      </c>
      <c r="AZ370" s="5" t="str">
        <f t="shared" si="169"/>
        <v/>
      </c>
      <c r="BA370" s="5" t="str">
        <f t="shared" si="170"/>
        <v/>
      </c>
      <c r="BB370" s="5" t="str">
        <f t="shared" si="171"/>
        <v>--</v>
      </c>
      <c r="BC370" s="5" t="str">
        <f t="shared" si="172"/>
        <v/>
      </c>
      <c r="BD370" s="5" t="str">
        <f t="shared" si="173"/>
        <v/>
      </c>
      <c r="BE370" s="5" t="str">
        <f t="shared" si="174"/>
        <v>--</v>
      </c>
      <c r="BF370" s="5" t="str">
        <f t="shared" si="175"/>
        <v/>
      </c>
      <c r="BG370" s="5" t="str">
        <f t="shared" si="176"/>
        <v/>
      </c>
      <c r="BH370" s="5" t="str">
        <f t="shared" si="177"/>
        <v>--</v>
      </c>
      <c r="BI370" s="5" t="str">
        <f t="shared" si="178"/>
        <v/>
      </c>
      <c r="BJ370" s="5" t="str">
        <f t="shared" si="179"/>
        <v/>
      </c>
    </row>
    <row r="371" spans="1:62" x14ac:dyDescent="0.2">
      <c r="A371" s="4" t="str">
        <f>F!A371</f>
        <v>Tetrahydrofuran</v>
      </c>
      <c r="B371" s="5" t="str">
        <f>IF(ISNUMBER(F!E371)=FALSE,"--",IF(F!E371=0,"--",F!E371))</f>
        <v>--</v>
      </c>
      <c r="C371" s="5" t="str">
        <f>IF(B371="--","",F!F371)</f>
        <v/>
      </c>
      <c r="D371" s="5" t="str">
        <f>IF(ISNUMBER(F!G371)=FALSE,"--",IF(F!G371=0,"--",F!G371))</f>
        <v>--</v>
      </c>
      <c r="E371" s="5" t="str">
        <f>IF(D371="--","",F!H371)</f>
        <v/>
      </c>
      <c r="F371" s="5" t="str">
        <f>IF(ISNUMBER(F!I371)=FALSE,"--",IF(F!I371=0,"--",F!I371))</f>
        <v>--</v>
      </c>
      <c r="G371" s="5" t="str">
        <f>IF(F371="--","",F!J371)</f>
        <v/>
      </c>
      <c r="H371" s="5" t="str">
        <f>IF(ISNUMBER(F!K371)=FALSE,"--",IF(F!K371=0,"--",F!K371))</f>
        <v>--</v>
      </c>
      <c r="I371" s="5" t="str">
        <f>IF(H371="--","",F!L371)</f>
        <v/>
      </c>
      <c r="J371" s="5" t="str">
        <f>IF(ISNUMBER(F!M371)=FALSE,"--",IF(F!M371=0,"--",F!M371))</f>
        <v>--</v>
      </c>
      <c r="K371" s="5" t="str">
        <f>IF(J371="--","",F!N371)</f>
        <v/>
      </c>
      <c r="L371" s="5" t="str">
        <f>IF(ISNUMBER(F!O371)=FALSE,"--",IF(F!O371=0,"--",F!O371))</f>
        <v>--</v>
      </c>
      <c r="M371" s="5" t="str">
        <f>IF(L371="--","",F!P371)</f>
        <v/>
      </c>
      <c r="P371" s="4" t="str">
        <f>IFERROR(IF(AND(VLOOKUP(F!B371,E!$B$1:$AK$300,17,FALSE)&lt;&gt;1000000000,VLOOKUP(F!B371,E!$B$1:$AK$300,18,FALSE)&lt;&gt;1000000000),"toetsen",IF(AND(VLOOKUP(F!B371,E!$B$1:$AK$300,17,FALSE)=1000000000,VLOOKUP(F!B371,E!$B$1:$AK$300,18,FALSE)&lt;&gt;1000000000),"toetsen alleen sgw",IF(AND(VLOOKUP(F!B371,E!$B$1:$AK$300,17,FALSE)&lt;&gt;1000000000,VLOOKUP(F!B371,E!$B$1:$AK$300,18,FALSE)=1000000000),"toetsen alleen vw","niet toetsen"))),"")</f>
        <v>toetsen alleen sgw</v>
      </c>
      <c r="R371" s="4" t="str">
        <f>F!BJ371</f>
        <v/>
      </c>
      <c r="S371" s="4" t="str">
        <f>IF($P371="toetsen",toetsen(F!$B371,R371),IF($P371="toetsen alleen sgw",toetsen_alleen_SGW(F!$B371,R371),IF($P371="toetsen alleen vw",toetsen_alleen_vw(F!$B371,R371),"")))</f>
        <v/>
      </c>
      <c r="T371" s="4" t="str">
        <f>F!BM371</f>
        <v/>
      </c>
      <c r="U371" s="4" t="str">
        <f>IF($P371="toetsen",toetsen(F!$B371,T371),IF($P371="toetsen alleen sgw",toetsen_alleen_SGW(F!$B371,T371),IF($P371="toetsen alleen vw",toetsen_alleen_vw(F!$B371,T371),"")))</f>
        <v/>
      </c>
      <c r="V371" s="4" t="str">
        <f>F!BP371</f>
        <v/>
      </c>
      <c r="W371" s="4" t="str">
        <f>IF($P371="toetsen",toetsen(F!$B371,V371),IF($P371="toetsen alleen sgw",toetsen_alleen_SGW(F!$B371,V371),IF($P371="toetsen alleen vw",toetsen_alleen_vw(F!$B371,V371),"")))</f>
        <v/>
      </c>
      <c r="X371" s="4" t="str">
        <f>F!BS371</f>
        <v/>
      </c>
      <c r="Y371" s="4" t="str">
        <f>IF($P371="toetsen",toetsen(F!$B371,X371),IF($P371="toetsen alleen sgw",toetsen_alleen_SGW(F!$B371,X371),IF($P371="toetsen alleen vw",toetsen_alleen_vw(F!$B371,X371),"")))</f>
        <v/>
      </c>
      <c r="Z371" s="4" t="str">
        <f>F!BV371</f>
        <v/>
      </c>
      <c r="AA371" s="4" t="str">
        <f>IF($P371="toetsen",toetsen(F!$B371,Z371),IF($P371="toetsen alleen sgw",toetsen_alleen_SGW(F!$B371,Z371),IF($P371="toetsen alleen vw",toetsen_alleen_vw(F!$B371,Z371),"")))</f>
        <v/>
      </c>
      <c r="AB371" s="4" t="str">
        <f>F!BY371</f>
        <v/>
      </c>
      <c r="AC371" s="4" t="str">
        <f>IF($P371="toetsen",toetsen(F!$B371,AB371),IF($P371="toetsen alleen sgw",toetsen_alleen_SGW(F!$B371,AB371),IF($P371="toetsen alleen vw",toetsen_alleen_vw(F!$B371,AB371),"")))</f>
        <v/>
      </c>
      <c r="AE371" s="5" t="str">
        <f t="shared" si="150"/>
        <v>--</v>
      </c>
      <c r="AF371" s="5" t="str">
        <f t="shared" si="151"/>
        <v/>
      </c>
      <c r="AG371" s="5" t="str">
        <f t="shared" si="152"/>
        <v>--</v>
      </c>
      <c r="AH371" s="5" t="str">
        <f t="shared" si="153"/>
        <v/>
      </c>
      <c r="AI371" s="5" t="str">
        <f t="shared" si="180"/>
        <v>--</v>
      </c>
      <c r="AJ371" s="5" t="str">
        <f t="shared" si="181"/>
        <v/>
      </c>
      <c r="AK371" s="5" t="str">
        <f t="shared" si="156"/>
        <v>--</v>
      </c>
      <c r="AL371" s="5" t="str">
        <f t="shared" si="157"/>
        <v/>
      </c>
      <c r="AM371" s="5" t="str">
        <f t="shared" si="158"/>
        <v>--</v>
      </c>
      <c r="AN371" s="5" t="str">
        <f t="shared" si="159"/>
        <v/>
      </c>
      <c r="AO371" s="5" t="str">
        <f t="shared" si="160"/>
        <v>--</v>
      </c>
      <c r="AP371" s="5" t="str">
        <f t="shared" si="161"/>
        <v/>
      </c>
      <c r="AS371" s="5" t="str">
        <f t="shared" si="162"/>
        <v>--</v>
      </c>
      <c r="AT371" s="5" t="str">
        <f t="shared" si="163"/>
        <v/>
      </c>
      <c r="AU371" s="5" t="str">
        <f t="shared" si="164"/>
        <v/>
      </c>
      <c r="AV371" s="5" t="str">
        <f t="shared" si="165"/>
        <v>--</v>
      </c>
      <c r="AW371" s="5" t="str">
        <f t="shared" si="166"/>
        <v/>
      </c>
      <c r="AX371" s="5" t="str">
        <f t="shared" si="167"/>
        <v/>
      </c>
      <c r="AY371" s="5" t="str">
        <f t="shared" si="168"/>
        <v>--</v>
      </c>
      <c r="AZ371" s="5" t="str">
        <f t="shared" si="169"/>
        <v/>
      </c>
      <c r="BA371" s="5" t="str">
        <f t="shared" si="170"/>
        <v/>
      </c>
      <c r="BB371" s="5" t="str">
        <f t="shared" si="171"/>
        <v>--</v>
      </c>
      <c r="BC371" s="5" t="str">
        <f t="shared" si="172"/>
        <v/>
      </c>
      <c r="BD371" s="5" t="str">
        <f t="shared" si="173"/>
        <v/>
      </c>
      <c r="BE371" s="5" t="str">
        <f t="shared" si="174"/>
        <v>--</v>
      </c>
      <c r="BF371" s="5" t="str">
        <f t="shared" si="175"/>
        <v/>
      </c>
      <c r="BG371" s="5" t="str">
        <f t="shared" si="176"/>
        <v/>
      </c>
      <c r="BH371" s="5" t="str">
        <f t="shared" si="177"/>
        <v>--</v>
      </c>
      <c r="BI371" s="5" t="str">
        <f t="shared" si="178"/>
        <v/>
      </c>
      <c r="BJ371" s="5" t="str">
        <f t="shared" si="179"/>
        <v/>
      </c>
    </row>
    <row r="372" spans="1:62" x14ac:dyDescent="0.2">
      <c r="A372" s="4" t="str">
        <f>F!A372</f>
        <v>Tetrahydrothiofeen</v>
      </c>
      <c r="B372" s="5" t="str">
        <f>IF(ISNUMBER(F!E372)=FALSE,"--",IF(F!E372=0,"--",F!E372))</f>
        <v>--</v>
      </c>
      <c r="C372" s="5" t="str">
        <f>IF(B372="--","",F!F372)</f>
        <v/>
      </c>
      <c r="D372" s="5" t="str">
        <f>IF(ISNUMBER(F!G372)=FALSE,"--",IF(F!G372=0,"--",F!G372))</f>
        <v>--</v>
      </c>
      <c r="E372" s="5" t="str">
        <f>IF(D372="--","",F!H372)</f>
        <v/>
      </c>
      <c r="F372" s="5" t="str">
        <f>IF(ISNUMBER(F!I372)=FALSE,"--",IF(F!I372=0,"--",F!I372))</f>
        <v>--</v>
      </c>
      <c r="G372" s="5" t="str">
        <f>IF(F372="--","",F!J372)</f>
        <v/>
      </c>
      <c r="H372" s="5" t="str">
        <f>IF(ISNUMBER(F!K372)=FALSE,"--",IF(F!K372=0,"--",F!K372))</f>
        <v>--</v>
      </c>
      <c r="I372" s="5" t="str">
        <f>IF(H372="--","",F!L372)</f>
        <v/>
      </c>
      <c r="J372" s="5" t="str">
        <f>IF(ISNUMBER(F!M372)=FALSE,"--",IF(F!M372=0,"--",F!M372))</f>
        <v>--</v>
      </c>
      <c r="K372" s="5" t="str">
        <f>IF(J372="--","",F!N372)</f>
        <v/>
      </c>
      <c r="L372" s="5" t="str">
        <f>IF(ISNUMBER(F!O372)=FALSE,"--",IF(F!O372=0,"--",F!O372))</f>
        <v>--</v>
      </c>
      <c r="M372" s="5" t="str">
        <f>IF(L372="--","",F!P372)</f>
        <v/>
      </c>
      <c r="P372" s="4" t="str">
        <f>IFERROR(IF(AND(VLOOKUP(F!B372,E!$B$1:$AK$300,17,FALSE)&lt;&gt;1000000000,VLOOKUP(F!B372,E!$B$1:$AK$300,18,FALSE)&lt;&gt;1000000000),"toetsen",IF(AND(VLOOKUP(F!B372,E!$B$1:$AK$300,17,FALSE)=1000000000,VLOOKUP(F!B372,E!$B$1:$AK$300,18,FALSE)&lt;&gt;1000000000),"toetsen alleen sgw",IF(AND(VLOOKUP(F!B372,E!$B$1:$AK$300,17,FALSE)&lt;&gt;1000000000,VLOOKUP(F!B372,E!$B$1:$AK$300,18,FALSE)=1000000000),"toetsen alleen vw","niet toetsen"))),"")</f>
        <v>toetsen alleen sgw</v>
      </c>
      <c r="R372" s="4" t="str">
        <f>F!BJ372</f>
        <v/>
      </c>
      <c r="S372" s="4" t="str">
        <f>IF($P372="toetsen",toetsen(F!$B372,R372),IF($P372="toetsen alleen sgw",toetsen_alleen_SGW(F!$B372,R372),IF($P372="toetsen alleen vw",toetsen_alleen_vw(F!$B372,R372),"")))</f>
        <v/>
      </c>
      <c r="T372" s="4" t="str">
        <f>F!BM372</f>
        <v/>
      </c>
      <c r="U372" s="4" t="str">
        <f>IF($P372="toetsen",toetsen(F!$B372,T372),IF($P372="toetsen alleen sgw",toetsen_alleen_SGW(F!$B372,T372),IF($P372="toetsen alleen vw",toetsen_alleen_vw(F!$B372,T372),"")))</f>
        <v/>
      </c>
      <c r="V372" s="4" t="str">
        <f>F!BP372</f>
        <v/>
      </c>
      <c r="W372" s="4" t="str">
        <f>IF($P372="toetsen",toetsen(F!$B372,V372),IF($P372="toetsen alleen sgw",toetsen_alleen_SGW(F!$B372,V372),IF($P372="toetsen alleen vw",toetsen_alleen_vw(F!$B372,V372),"")))</f>
        <v/>
      </c>
      <c r="X372" s="4" t="str">
        <f>F!BS372</f>
        <v/>
      </c>
      <c r="Y372" s="4" t="str">
        <f>IF($P372="toetsen",toetsen(F!$B372,X372),IF($P372="toetsen alleen sgw",toetsen_alleen_SGW(F!$B372,X372),IF($P372="toetsen alleen vw",toetsen_alleen_vw(F!$B372,X372),"")))</f>
        <v/>
      </c>
      <c r="Z372" s="4" t="str">
        <f>F!BV372</f>
        <v/>
      </c>
      <c r="AA372" s="4" t="str">
        <f>IF($P372="toetsen",toetsen(F!$B372,Z372),IF($P372="toetsen alleen sgw",toetsen_alleen_SGW(F!$B372,Z372),IF($P372="toetsen alleen vw",toetsen_alleen_vw(F!$B372,Z372),"")))</f>
        <v/>
      </c>
      <c r="AB372" s="4" t="str">
        <f>F!BY372</f>
        <v/>
      </c>
      <c r="AC372" s="4" t="str">
        <f>IF($P372="toetsen",toetsen(F!$B372,AB372),IF($P372="toetsen alleen sgw",toetsen_alleen_SGW(F!$B372,AB372),IF($P372="toetsen alleen vw",toetsen_alleen_vw(F!$B372,AB372),"")))</f>
        <v/>
      </c>
      <c r="AE372" s="5" t="str">
        <f t="shared" si="150"/>
        <v>--</v>
      </c>
      <c r="AF372" s="5" t="str">
        <f t="shared" si="151"/>
        <v/>
      </c>
      <c r="AG372" s="5" t="str">
        <f t="shared" si="152"/>
        <v>--</v>
      </c>
      <c r="AH372" s="5" t="str">
        <f t="shared" si="153"/>
        <v/>
      </c>
      <c r="AI372" s="5" t="str">
        <f t="shared" si="180"/>
        <v>--</v>
      </c>
      <c r="AJ372" s="5" t="str">
        <f t="shared" si="181"/>
        <v/>
      </c>
      <c r="AK372" s="5" t="str">
        <f t="shared" si="156"/>
        <v>--</v>
      </c>
      <c r="AL372" s="5" t="str">
        <f t="shared" si="157"/>
        <v/>
      </c>
      <c r="AM372" s="5" t="str">
        <f t="shared" si="158"/>
        <v>--</v>
      </c>
      <c r="AN372" s="5" t="str">
        <f t="shared" si="159"/>
        <v/>
      </c>
      <c r="AO372" s="5" t="str">
        <f t="shared" si="160"/>
        <v>--</v>
      </c>
      <c r="AP372" s="5" t="str">
        <f t="shared" si="161"/>
        <v/>
      </c>
      <c r="AS372" s="5" t="str">
        <f t="shared" si="162"/>
        <v>--</v>
      </c>
      <c r="AT372" s="5" t="str">
        <f t="shared" si="163"/>
        <v/>
      </c>
      <c r="AU372" s="5" t="str">
        <f t="shared" si="164"/>
        <v/>
      </c>
      <c r="AV372" s="5" t="str">
        <f t="shared" si="165"/>
        <v>--</v>
      </c>
      <c r="AW372" s="5" t="str">
        <f t="shared" si="166"/>
        <v/>
      </c>
      <c r="AX372" s="5" t="str">
        <f t="shared" si="167"/>
        <v/>
      </c>
      <c r="AY372" s="5" t="str">
        <f t="shared" si="168"/>
        <v>--</v>
      </c>
      <c r="AZ372" s="5" t="str">
        <f t="shared" si="169"/>
        <v/>
      </c>
      <c r="BA372" s="5" t="str">
        <f t="shared" si="170"/>
        <v/>
      </c>
      <c r="BB372" s="5" t="str">
        <f t="shared" si="171"/>
        <v>--</v>
      </c>
      <c r="BC372" s="5" t="str">
        <f t="shared" si="172"/>
        <v/>
      </c>
      <c r="BD372" s="5" t="str">
        <f t="shared" si="173"/>
        <v/>
      </c>
      <c r="BE372" s="5" t="str">
        <f t="shared" si="174"/>
        <v>--</v>
      </c>
      <c r="BF372" s="5" t="str">
        <f t="shared" si="175"/>
        <v/>
      </c>
      <c r="BG372" s="5" t="str">
        <f t="shared" si="176"/>
        <v/>
      </c>
      <c r="BH372" s="5" t="str">
        <f t="shared" si="177"/>
        <v>--</v>
      </c>
      <c r="BI372" s="5" t="str">
        <f t="shared" si="178"/>
        <v/>
      </c>
      <c r="BJ372" s="5" t="str">
        <f t="shared" si="179"/>
        <v/>
      </c>
    </row>
    <row r="373" spans="1:62" x14ac:dyDescent="0.2">
      <c r="A373" s="4" t="str">
        <f>F!A373</f>
        <v>Acrylonitril</v>
      </c>
      <c r="B373" s="5" t="str">
        <f>IF(ISNUMBER(F!E373)=FALSE,"--",IF(F!E373=0,"--",F!E373))</f>
        <v>--</v>
      </c>
      <c r="C373" s="5" t="str">
        <f>IF(B373="--","",F!F373)</f>
        <v/>
      </c>
      <c r="D373" s="5" t="str">
        <f>IF(ISNUMBER(F!G373)=FALSE,"--",IF(F!G373=0,"--",F!G373))</f>
        <v>--</v>
      </c>
      <c r="E373" s="5" t="str">
        <f>IF(D373="--","",F!H373)</f>
        <v/>
      </c>
      <c r="F373" s="5" t="str">
        <f>IF(ISNUMBER(F!I373)=FALSE,"--",IF(F!I373=0,"--",F!I373))</f>
        <v>--</v>
      </c>
      <c r="G373" s="5" t="str">
        <f>IF(F373="--","",F!J373)</f>
        <v/>
      </c>
      <c r="H373" s="5" t="str">
        <f>IF(ISNUMBER(F!K373)=FALSE,"--",IF(F!K373=0,"--",F!K373))</f>
        <v>--</v>
      </c>
      <c r="I373" s="5" t="str">
        <f>IF(H373="--","",F!L373)</f>
        <v/>
      </c>
      <c r="J373" s="5" t="str">
        <f>IF(ISNUMBER(F!M373)=FALSE,"--",IF(F!M373=0,"--",F!M373))</f>
        <v>--</v>
      </c>
      <c r="K373" s="5" t="str">
        <f>IF(J373="--","",F!N373)</f>
        <v/>
      </c>
      <c r="L373" s="5" t="str">
        <f>IF(ISNUMBER(F!O373)=FALSE,"--",IF(F!O373=0,"--",F!O373))</f>
        <v>--</v>
      </c>
      <c r="M373" s="5" t="str">
        <f>IF(L373="--","",F!P373)</f>
        <v/>
      </c>
      <c r="P373" s="4" t="str">
        <f>IFERROR(IF(AND(VLOOKUP(F!B373,E!$B$1:$AK$300,17,FALSE)&lt;&gt;1000000000,VLOOKUP(F!B373,E!$B$1:$AK$300,18,FALSE)&lt;&gt;1000000000),"toetsen",IF(AND(VLOOKUP(F!B373,E!$B$1:$AK$300,17,FALSE)=1000000000,VLOOKUP(F!B373,E!$B$1:$AK$300,18,FALSE)&lt;&gt;1000000000),"toetsen alleen sgw",IF(AND(VLOOKUP(F!B373,E!$B$1:$AK$300,17,FALSE)&lt;&gt;1000000000,VLOOKUP(F!B373,E!$B$1:$AK$300,18,FALSE)=1000000000),"toetsen alleen vw","niet toetsen"))),"")</f>
        <v>niet toetsen</v>
      </c>
      <c r="R373" s="4" t="str">
        <f>F!BJ373</f>
        <v/>
      </c>
      <c r="S373" s="4" t="str">
        <f>IF($P373="toetsen",toetsen(F!$B373,R373),IF($P373="toetsen alleen sgw",toetsen_alleen_SGW(F!$B373,R373),IF($P373="toetsen alleen vw",toetsen_alleen_vw(F!$B373,R373),"")))</f>
        <v/>
      </c>
      <c r="T373" s="4" t="str">
        <f>F!BM373</f>
        <v/>
      </c>
      <c r="U373" s="4" t="str">
        <f>IF($P373="toetsen",toetsen(F!$B373,T373),IF($P373="toetsen alleen sgw",toetsen_alleen_SGW(F!$B373,T373),IF($P373="toetsen alleen vw",toetsen_alleen_vw(F!$B373,T373),"")))</f>
        <v/>
      </c>
      <c r="V373" s="4" t="str">
        <f>F!BP373</f>
        <v/>
      </c>
      <c r="W373" s="4" t="str">
        <f>IF($P373="toetsen",toetsen(F!$B373,V373),IF($P373="toetsen alleen sgw",toetsen_alleen_SGW(F!$B373,V373),IF($P373="toetsen alleen vw",toetsen_alleen_vw(F!$B373,V373),"")))</f>
        <v/>
      </c>
      <c r="X373" s="4" t="str">
        <f>F!BS373</f>
        <v/>
      </c>
      <c r="Y373" s="4" t="str">
        <f>IF($P373="toetsen",toetsen(F!$B373,X373),IF($P373="toetsen alleen sgw",toetsen_alleen_SGW(F!$B373,X373),IF($P373="toetsen alleen vw",toetsen_alleen_vw(F!$B373,X373),"")))</f>
        <v/>
      </c>
      <c r="Z373" s="4" t="str">
        <f>F!BV373</f>
        <v/>
      </c>
      <c r="AA373" s="4" t="str">
        <f>IF($P373="toetsen",toetsen(F!$B373,Z373),IF($P373="toetsen alleen sgw",toetsen_alleen_SGW(F!$B373,Z373),IF($P373="toetsen alleen vw",toetsen_alleen_vw(F!$B373,Z373),"")))</f>
        <v/>
      </c>
      <c r="AB373" s="4" t="str">
        <f>F!BY373</f>
        <v/>
      </c>
      <c r="AC373" s="4" t="str">
        <f>IF($P373="toetsen",toetsen(F!$B373,AB373),IF($P373="toetsen alleen sgw",toetsen_alleen_SGW(F!$B373,AB373),IF($P373="toetsen alleen vw",toetsen_alleen_vw(F!$B373,AB373),"")))</f>
        <v/>
      </c>
      <c r="AE373" s="5" t="str">
        <f t="shared" si="150"/>
        <v>--</v>
      </c>
      <c r="AF373" s="5" t="str">
        <f t="shared" si="151"/>
        <v/>
      </c>
      <c r="AG373" s="5" t="str">
        <f t="shared" si="152"/>
        <v>--</v>
      </c>
      <c r="AH373" s="5" t="str">
        <f t="shared" si="153"/>
        <v/>
      </c>
      <c r="AI373" s="5" t="str">
        <f t="shared" si="180"/>
        <v>--</v>
      </c>
      <c r="AJ373" s="5" t="str">
        <f t="shared" si="181"/>
        <v/>
      </c>
      <c r="AK373" s="5" t="str">
        <f t="shared" si="156"/>
        <v>--</v>
      </c>
      <c r="AL373" s="5" t="str">
        <f t="shared" si="157"/>
        <v/>
      </c>
      <c r="AM373" s="5" t="str">
        <f t="shared" si="158"/>
        <v>--</v>
      </c>
      <c r="AN373" s="5" t="str">
        <f t="shared" si="159"/>
        <v/>
      </c>
      <c r="AO373" s="5" t="str">
        <f t="shared" si="160"/>
        <v>--</v>
      </c>
      <c r="AP373" s="5" t="str">
        <f t="shared" si="161"/>
        <v/>
      </c>
      <c r="AS373" s="5" t="str">
        <f t="shared" si="162"/>
        <v>--</v>
      </c>
      <c r="AT373" s="5" t="str">
        <f t="shared" si="163"/>
        <v/>
      </c>
      <c r="AU373" s="5" t="str">
        <f t="shared" si="164"/>
        <v/>
      </c>
      <c r="AV373" s="5" t="str">
        <f t="shared" si="165"/>
        <v>--</v>
      </c>
      <c r="AW373" s="5" t="str">
        <f t="shared" si="166"/>
        <v/>
      </c>
      <c r="AX373" s="5" t="str">
        <f t="shared" si="167"/>
        <v/>
      </c>
      <c r="AY373" s="5" t="str">
        <f t="shared" si="168"/>
        <v>--</v>
      </c>
      <c r="AZ373" s="5" t="str">
        <f t="shared" si="169"/>
        <v/>
      </c>
      <c r="BA373" s="5" t="str">
        <f t="shared" si="170"/>
        <v/>
      </c>
      <c r="BB373" s="5" t="str">
        <f t="shared" si="171"/>
        <v>--</v>
      </c>
      <c r="BC373" s="5" t="str">
        <f t="shared" si="172"/>
        <v/>
      </c>
      <c r="BD373" s="5" t="str">
        <f t="shared" si="173"/>
        <v/>
      </c>
      <c r="BE373" s="5" t="str">
        <f t="shared" si="174"/>
        <v>--</v>
      </c>
      <c r="BF373" s="5" t="str">
        <f t="shared" si="175"/>
        <v/>
      </c>
      <c r="BG373" s="5" t="str">
        <f t="shared" si="176"/>
        <v/>
      </c>
      <c r="BH373" s="5" t="str">
        <f t="shared" si="177"/>
        <v>--</v>
      </c>
      <c r="BI373" s="5" t="str">
        <f t="shared" si="178"/>
        <v/>
      </c>
      <c r="BJ373" s="5" t="str">
        <f t="shared" si="179"/>
        <v/>
      </c>
    </row>
    <row r="374" spans="1:62" x14ac:dyDescent="0.2">
      <c r="A374" s="4" t="str">
        <f>F!A374</f>
        <v>Formaldehyde</v>
      </c>
      <c r="B374" s="5" t="str">
        <f>IF(ISNUMBER(F!E374)=FALSE,"--",IF(F!E374=0,"--",F!E374))</f>
        <v>--</v>
      </c>
      <c r="C374" s="5" t="str">
        <f>IF(B374="--","",F!F374)</f>
        <v/>
      </c>
      <c r="D374" s="5" t="str">
        <f>IF(ISNUMBER(F!G374)=FALSE,"--",IF(F!G374=0,"--",F!G374))</f>
        <v>--</v>
      </c>
      <c r="E374" s="5" t="str">
        <f>IF(D374="--","",F!H374)</f>
        <v/>
      </c>
      <c r="F374" s="5" t="str">
        <f>IF(ISNUMBER(F!I374)=FALSE,"--",IF(F!I374=0,"--",F!I374))</f>
        <v>--</v>
      </c>
      <c r="G374" s="5" t="str">
        <f>IF(F374="--","",F!J374)</f>
        <v/>
      </c>
      <c r="H374" s="5" t="str">
        <f>IF(ISNUMBER(F!K374)=FALSE,"--",IF(F!K374=0,"--",F!K374))</f>
        <v>--</v>
      </c>
      <c r="I374" s="5" t="str">
        <f>IF(H374="--","",F!L374)</f>
        <v/>
      </c>
      <c r="J374" s="5" t="str">
        <f>IF(ISNUMBER(F!M374)=FALSE,"--",IF(F!M374=0,"--",F!M374))</f>
        <v>--</v>
      </c>
      <c r="K374" s="5" t="str">
        <f>IF(J374="--","",F!N374)</f>
        <v/>
      </c>
      <c r="L374" s="5" t="str">
        <f>IF(ISNUMBER(F!O374)=FALSE,"--",IF(F!O374=0,"--",F!O374))</f>
        <v>--</v>
      </c>
      <c r="M374" s="5" t="str">
        <f>IF(L374="--","",F!P374)</f>
        <v/>
      </c>
      <c r="P374" s="4" t="str">
        <f>IFERROR(IF(AND(VLOOKUP(F!B374,E!$B$1:$AK$300,17,FALSE)&lt;&gt;1000000000,VLOOKUP(F!B374,E!$B$1:$AK$300,18,FALSE)&lt;&gt;1000000000),"toetsen",IF(AND(VLOOKUP(F!B374,E!$B$1:$AK$300,17,FALSE)=1000000000,VLOOKUP(F!B374,E!$B$1:$AK$300,18,FALSE)&lt;&gt;1000000000),"toetsen alleen sgw",IF(AND(VLOOKUP(F!B374,E!$B$1:$AK$300,17,FALSE)&lt;&gt;1000000000,VLOOKUP(F!B374,E!$B$1:$AK$300,18,FALSE)=1000000000),"toetsen alleen vw","niet toetsen"))),"")</f>
        <v>niet toetsen</v>
      </c>
      <c r="R374" s="4" t="str">
        <f>F!BJ374</f>
        <v/>
      </c>
      <c r="S374" s="4" t="str">
        <f>IF($P374="toetsen",toetsen(F!$B374,R374),IF($P374="toetsen alleen sgw",toetsen_alleen_SGW(F!$B374,R374),IF($P374="toetsen alleen vw",toetsen_alleen_vw(F!$B374,R374),"")))</f>
        <v/>
      </c>
      <c r="T374" s="4" t="str">
        <f>F!BM374</f>
        <v/>
      </c>
      <c r="U374" s="4" t="str">
        <f>IF($P374="toetsen",toetsen(F!$B374,T374),IF($P374="toetsen alleen sgw",toetsen_alleen_SGW(F!$B374,T374),IF($P374="toetsen alleen vw",toetsen_alleen_vw(F!$B374,T374),"")))</f>
        <v/>
      </c>
      <c r="V374" s="4" t="str">
        <f>F!BP374</f>
        <v/>
      </c>
      <c r="W374" s="4" t="str">
        <f>IF($P374="toetsen",toetsen(F!$B374,V374),IF($P374="toetsen alleen sgw",toetsen_alleen_SGW(F!$B374,V374),IF($P374="toetsen alleen vw",toetsen_alleen_vw(F!$B374,V374),"")))</f>
        <v/>
      </c>
      <c r="X374" s="4" t="str">
        <f>F!BS374</f>
        <v/>
      </c>
      <c r="Y374" s="4" t="str">
        <f>IF($P374="toetsen",toetsen(F!$B374,X374),IF($P374="toetsen alleen sgw",toetsen_alleen_SGW(F!$B374,X374),IF($P374="toetsen alleen vw",toetsen_alleen_vw(F!$B374,X374),"")))</f>
        <v/>
      </c>
      <c r="Z374" s="4" t="str">
        <f>F!BV374</f>
        <v/>
      </c>
      <c r="AA374" s="4" t="str">
        <f>IF($P374="toetsen",toetsen(F!$B374,Z374),IF($P374="toetsen alleen sgw",toetsen_alleen_SGW(F!$B374,Z374),IF($P374="toetsen alleen vw",toetsen_alleen_vw(F!$B374,Z374),"")))</f>
        <v/>
      </c>
      <c r="AB374" s="4" t="str">
        <f>F!BY374</f>
        <v/>
      </c>
      <c r="AC374" s="4" t="str">
        <f>IF($P374="toetsen",toetsen(F!$B374,AB374),IF($P374="toetsen alleen sgw",toetsen_alleen_SGW(F!$B374,AB374),IF($P374="toetsen alleen vw",toetsen_alleen_vw(F!$B374,AB374),"")))</f>
        <v/>
      </c>
      <c r="AE374" s="5" t="str">
        <f t="shared" si="150"/>
        <v>--</v>
      </c>
      <c r="AF374" s="5" t="str">
        <f t="shared" si="151"/>
        <v/>
      </c>
      <c r="AG374" s="5" t="str">
        <f t="shared" si="152"/>
        <v>--</v>
      </c>
      <c r="AH374" s="5" t="str">
        <f t="shared" si="153"/>
        <v/>
      </c>
      <c r="AI374" s="5" t="str">
        <f t="shared" si="180"/>
        <v>--</v>
      </c>
      <c r="AJ374" s="5" t="str">
        <f t="shared" si="181"/>
        <v/>
      </c>
      <c r="AK374" s="5" t="str">
        <f t="shared" si="156"/>
        <v>--</v>
      </c>
      <c r="AL374" s="5" t="str">
        <f t="shared" si="157"/>
        <v/>
      </c>
      <c r="AM374" s="5" t="str">
        <f t="shared" si="158"/>
        <v>--</v>
      </c>
      <c r="AN374" s="5" t="str">
        <f t="shared" si="159"/>
        <v/>
      </c>
      <c r="AO374" s="5" t="str">
        <f t="shared" si="160"/>
        <v>--</v>
      </c>
      <c r="AP374" s="5" t="str">
        <f t="shared" si="161"/>
        <v/>
      </c>
      <c r="AS374" s="5" t="str">
        <f t="shared" si="162"/>
        <v>--</v>
      </c>
      <c r="AT374" s="5" t="str">
        <f t="shared" si="163"/>
        <v/>
      </c>
      <c r="AU374" s="5" t="str">
        <f t="shared" si="164"/>
        <v/>
      </c>
      <c r="AV374" s="5" t="str">
        <f t="shared" si="165"/>
        <v>--</v>
      </c>
      <c r="AW374" s="5" t="str">
        <f t="shared" si="166"/>
        <v/>
      </c>
      <c r="AX374" s="5" t="str">
        <f t="shared" si="167"/>
        <v/>
      </c>
      <c r="AY374" s="5" t="str">
        <f t="shared" si="168"/>
        <v>--</v>
      </c>
      <c r="AZ374" s="5" t="str">
        <f t="shared" si="169"/>
        <v/>
      </c>
      <c r="BA374" s="5" t="str">
        <f t="shared" si="170"/>
        <v/>
      </c>
      <c r="BB374" s="5" t="str">
        <f t="shared" si="171"/>
        <v>--</v>
      </c>
      <c r="BC374" s="5" t="str">
        <f t="shared" si="172"/>
        <v/>
      </c>
      <c r="BD374" s="5" t="str">
        <f t="shared" si="173"/>
        <v/>
      </c>
      <c r="BE374" s="5" t="str">
        <f t="shared" si="174"/>
        <v>--</v>
      </c>
      <c r="BF374" s="5" t="str">
        <f t="shared" si="175"/>
        <v/>
      </c>
      <c r="BG374" s="5" t="str">
        <f t="shared" si="176"/>
        <v/>
      </c>
      <c r="BH374" s="5" t="str">
        <f t="shared" si="177"/>
        <v>--</v>
      </c>
      <c r="BI374" s="5" t="str">
        <f t="shared" si="178"/>
        <v/>
      </c>
      <c r="BJ374" s="5" t="str">
        <f t="shared" si="179"/>
        <v/>
      </c>
    </row>
    <row r="375" spans="1:62" x14ac:dyDescent="0.2">
      <c r="B375" s="5"/>
    </row>
    <row r="376" spans="1:62" x14ac:dyDescent="0.2">
      <c r="B376" s="5"/>
    </row>
    <row r="377" spans="1:62" x14ac:dyDescent="0.2">
      <c r="B377" s="5"/>
    </row>
    <row r="378" spans="1:62" x14ac:dyDescent="0.2">
      <c r="B378" s="5"/>
    </row>
    <row r="379" spans="1:62" x14ac:dyDescent="0.2">
      <c r="B379" s="5"/>
    </row>
    <row r="380" spans="1:62" x14ac:dyDescent="0.2">
      <c r="B380" s="5"/>
    </row>
  </sheetData>
  <sheetProtection selectLockedCells="1"/>
  <phoneticPr fontId="2" type="noConversion"/>
  <pageMargins left="0.74803149606299213" right="0.74803149606299213" top="0.98425196850393704" bottom="0.98425196850393704" header="0.51181102362204722" footer="0.51181102362204722"/>
  <pageSetup paperSize="9" orientation="portrait" r:id="rId1"/>
  <headerFooter alignWithMargins="0"/>
  <ignoredErrors>
    <ignoredError sqref="T304"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04FF1-9825-410C-A3E1-D18793EA90EC}">
  <sheetPr codeName="Blad13">
    <tabColor theme="5" tint="-0.249977111117893"/>
  </sheetPr>
  <dimension ref="A2:R15"/>
  <sheetViews>
    <sheetView topLeftCell="B1" workbookViewId="0">
      <selection activeCell="B3" sqref="B3"/>
    </sheetView>
  </sheetViews>
  <sheetFormatPr defaultColWidth="9.140625" defaultRowHeight="11.25" x14ac:dyDescent="0.2"/>
  <cols>
    <col min="1" max="1" width="39" style="9" customWidth="1"/>
    <col min="2" max="16384" width="9.140625" style="9"/>
  </cols>
  <sheetData>
    <row r="2" spans="1:18" x14ac:dyDescent="0.2">
      <c r="A2" s="4" t="s">
        <v>1965</v>
      </c>
      <c r="B2" s="9" t="str">
        <f>IF(OR(gemeentecode="GM9999",E!A2&lt;&gt;""),"Generiek",Invoer!P4)</f>
        <v>Haarlemmermeer</v>
      </c>
      <c r="N2" s="78" t="s">
        <v>1967</v>
      </c>
      <c r="O2" s="79"/>
      <c r="P2" s="144"/>
      <c r="Q2" s="144"/>
      <c r="R2" s="144"/>
    </row>
    <row r="3" spans="1:18" x14ac:dyDescent="0.2">
      <c r="A3" s="4" t="s">
        <v>1966</v>
      </c>
      <c r="B3" s="9" t="str">
        <f>IF(OR(B2="Generiek",E!A2&lt;&gt;""),IF(COUNTIF(E!R3:R182,1000000000) = COUNT(E!R3:R182), "Toetsing: generiek", "Toetsing: provincie "&amp;Invoer!S4),CONCATENATE("Toetsing: gemeente ",B2))</f>
        <v>Toetsing: gemeente Haarlemmermeer</v>
      </c>
      <c r="N3" s="80"/>
      <c r="O3" s="79"/>
      <c r="P3" s="144"/>
      <c r="Q3" s="144"/>
      <c r="R3" s="144"/>
    </row>
    <row r="4" spans="1:18" x14ac:dyDescent="0.2">
      <c r="A4" s="4" t="s">
        <v>2219</v>
      </c>
      <c r="B4" s="7" t="str">
        <f>IF(B2="Generiek","(generiek beleid)",CONCATENATE("(waarden geldend in de gemeente ",B2,")"))</f>
        <v>(waarden geldend in de gemeente Haarlemmermeer)</v>
      </c>
      <c r="N4" s="80" t="s">
        <v>54</v>
      </c>
      <c r="O4" s="79" t="str">
        <f>IF(COUNTIF(E!R3:R182,1000000000) = COUNT(E!R3:R182), "Kleiner dan of gelijk aan signaleringsparameter", "Kleiner dan of gelijk aan voorkeurswaarde")</f>
        <v>Kleiner dan of gelijk aan signaleringsparameter</v>
      </c>
      <c r="P4" s="144"/>
      <c r="Q4" s="144"/>
      <c r="R4" s="144"/>
    </row>
    <row r="5" spans="1:18" x14ac:dyDescent="0.2">
      <c r="N5" s="145" t="str">
        <f>IF(COUNTIF(E!R3:R182,1000000000) = COUNT(E!R3:R182), "", "●")</f>
        <v/>
      </c>
      <c r="O5" s="144" t="str">
        <f>IF(COUNTIF(E!R3:R182,1000000000) = COUNT(E!R3:R182),"","Groter dan voorkeurswaarde en kleiner of gelijk aan signaleringsparameter")</f>
        <v/>
      </c>
      <c r="P5" s="144"/>
      <c r="Q5" s="144"/>
      <c r="R5" s="144"/>
    </row>
    <row r="6" spans="1:18" x14ac:dyDescent="0.2">
      <c r="N6" s="80" t="s">
        <v>1968</v>
      </c>
      <c r="O6" s="79" t="s">
        <v>1970</v>
      </c>
      <c r="P6" s="144"/>
      <c r="Q6" s="144"/>
      <c r="R6" s="144"/>
    </row>
    <row r="7" spans="1:18" x14ac:dyDescent="0.2">
      <c r="N7" s="81"/>
      <c r="O7" s="4"/>
    </row>
    <row r="8" spans="1:18" x14ac:dyDescent="0.2">
      <c r="N8" s="81"/>
      <c r="O8" s="4"/>
    </row>
    <row r="11" spans="1:18" x14ac:dyDescent="0.2">
      <c r="O11" s="9" t="s">
        <v>1969</v>
      </c>
    </row>
    <row r="15" spans="1:18" x14ac:dyDescent="0.2">
      <c r="B15" s="9" t="str">
        <f>IF(OR(B2="Generiek",E!A2&lt;&gt;""),IF(OR(Invoer!T4="PV28",Invoer!T4="PV28"),"Toetsing: provincie "&amp;Invoer!S4,"Toetsing: generiek"),CONCATENATE("Toetsing: gemeente ",B2))</f>
        <v>Toetsing: gemeente Haarlemmermeer</v>
      </c>
    </row>
  </sheetData>
  <sheetProtection selectLockedCells="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C9987-84CE-4B11-A2E2-8A7D598D6A60}">
  <sheetPr codeName="Blad12">
    <tabColor theme="5" tint="-0.249977111117893"/>
  </sheetPr>
  <dimension ref="A1:F344"/>
  <sheetViews>
    <sheetView workbookViewId="0"/>
  </sheetViews>
  <sheetFormatPr defaultColWidth="8.85546875" defaultRowHeight="11.25" x14ac:dyDescent="0.2"/>
  <cols>
    <col min="1" max="1" width="13" style="8" customWidth="1"/>
    <col min="2" max="2" width="13.140625" style="8" customWidth="1"/>
    <col min="3" max="3" width="20.42578125" style="8" customWidth="1"/>
    <col min="4" max="4" width="10.28515625" style="8" customWidth="1"/>
    <col min="5" max="5" width="10.42578125" style="8" customWidth="1"/>
    <col min="6" max="6" width="13.140625" style="8" customWidth="1"/>
    <col min="7" max="16384" width="8.85546875" style="8"/>
  </cols>
  <sheetData>
    <row r="1" spans="1:6" x14ac:dyDescent="0.2">
      <c r="A1" s="8" t="s">
        <v>480</v>
      </c>
      <c r="B1" s="8" t="s">
        <v>481</v>
      </c>
      <c r="C1" s="8" t="s">
        <v>482</v>
      </c>
      <c r="D1" s="8" t="s">
        <v>483</v>
      </c>
      <c r="E1" s="8" t="s">
        <v>484</v>
      </c>
      <c r="F1" s="8" t="s">
        <v>485</v>
      </c>
    </row>
    <row r="2" spans="1:6" x14ac:dyDescent="0.2">
      <c r="A2" s="8" t="s">
        <v>1978</v>
      </c>
      <c r="B2" s="8" t="s">
        <v>1979</v>
      </c>
      <c r="C2" s="8" t="s">
        <v>1980</v>
      </c>
      <c r="D2" s="8" t="s">
        <v>1981</v>
      </c>
      <c r="E2" s="8" t="s">
        <v>1982</v>
      </c>
      <c r="F2" s="8" t="s">
        <v>1980</v>
      </c>
    </row>
    <row r="3" spans="1:6" x14ac:dyDescent="0.2">
      <c r="A3" s="8" t="s">
        <v>486</v>
      </c>
      <c r="B3" s="8" t="s">
        <v>487</v>
      </c>
      <c r="C3" s="8" t="s">
        <v>488</v>
      </c>
      <c r="D3" s="8" t="s">
        <v>489</v>
      </c>
      <c r="E3" s="8" t="s">
        <v>490</v>
      </c>
      <c r="F3" s="8" t="s">
        <v>491</v>
      </c>
    </row>
    <row r="4" spans="1:6" x14ac:dyDescent="0.2">
      <c r="A4" s="8" t="s">
        <v>492</v>
      </c>
      <c r="B4" s="8" t="s">
        <v>493</v>
      </c>
      <c r="C4" s="8" t="s">
        <v>494</v>
      </c>
      <c r="D4" s="8" t="s">
        <v>495</v>
      </c>
      <c r="E4" s="8" t="s">
        <v>496</v>
      </c>
      <c r="F4" s="8" t="s">
        <v>190</v>
      </c>
    </row>
    <row r="5" spans="1:6" x14ac:dyDescent="0.2">
      <c r="A5" s="8" t="s">
        <v>497</v>
      </c>
      <c r="B5" s="8" t="s">
        <v>498</v>
      </c>
      <c r="C5" s="8" t="s">
        <v>499</v>
      </c>
      <c r="D5" s="8" t="s">
        <v>500</v>
      </c>
      <c r="E5" s="8" t="s">
        <v>501</v>
      </c>
      <c r="F5" s="8" t="s">
        <v>502</v>
      </c>
    </row>
    <row r="6" spans="1:6" x14ac:dyDescent="0.2">
      <c r="A6" s="8" t="s">
        <v>503</v>
      </c>
      <c r="B6" s="8" t="s">
        <v>504</v>
      </c>
      <c r="C6" s="8" t="s">
        <v>505</v>
      </c>
      <c r="D6" s="8" t="s">
        <v>506</v>
      </c>
      <c r="E6" s="8" t="s">
        <v>507</v>
      </c>
      <c r="F6" s="8" t="s">
        <v>508</v>
      </c>
    </row>
    <row r="7" spans="1:6" x14ac:dyDescent="0.2">
      <c r="A7" s="8" t="s">
        <v>509</v>
      </c>
      <c r="B7" s="8" t="s">
        <v>510</v>
      </c>
      <c r="C7" s="8" t="s">
        <v>511</v>
      </c>
      <c r="D7" s="8" t="s">
        <v>512</v>
      </c>
      <c r="E7" s="8" t="s">
        <v>513</v>
      </c>
      <c r="F7" s="8" t="s">
        <v>514</v>
      </c>
    </row>
    <row r="8" spans="1:6" x14ac:dyDescent="0.2">
      <c r="A8" s="8" t="s">
        <v>515</v>
      </c>
      <c r="B8" s="8" t="s">
        <v>516</v>
      </c>
      <c r="C8" s="8" t="s">
        <v>517</v>
      </c>
      <c r="D8" s="8" t="s">
        <v>512</v>
      </c>
      <c r="E8" s="8" t="s">
        <v>513</v>
      </c>
      <c r="F8" s="8" t="s">
        <v>514</v>
      </c>
    </row>
    <row r="9" spans="1:6" x14ac:dyDescent="0.2">
      <c r="A9" s="8" t="s">
        <v>518</v>
      </c>
      <c r="B9" s="8" t="s">
        <v>519</v>
      </c>
      <c r="C9" s="8" t="s">
        <v>520</v>
      </c>
      <c r="D9" s="8" t="s">
        <v>495</v>
      </c>
      <c r="E9" s="8" t="s">
        <v>496</v>
      </c>
      <c r="F9" s="8" t="s">
        <v>190</v>
      </c>
    </row>
    <row r="10" spans="1:6" x14ac:dyDescent="0.2">
      <c r="A10" s="8" t="s">
        <v>521</v>
      </c>
      <c r="B10" s="8" t="s">
        <v>522</v>
      </c>
      <c r="C10" s="8" t="s">
        <v>523</v>
      </c>
      <c r="D10" s="8" t="s">
        <v>524</v>
      </c>
      <c r="E10" s="8" t="s">
        <v>525</v>
      </c>
      <c r="F10" s="8" t="s">
        <v>526</v>
      </c>
    </row>
    <row r="11" spans="1:6" x14ac:dyDescent="0.2">
      <c r="A11" s="8" t="s">
        <v>527</v>
      </c>
      <c r="B11" s="8" t="s">
        <v>528</v>
      </c>
      <c r="C11" s="8" t="s">
        <v>529</v>
      </c>
      <c r="D11" s="8" t="s">
        <v>530</v>
      </c>
      <c r="E11" s="8" t="s">
        <v>531</v>
      </c>
      <c r="F11" s="8" t="s">
        <v>532</v>
      </c>
    </row>
    <row r="12" spans="1:6" x14ac:dyDescent="0.2">
      <c r="A12" s="8" t="s">
        <v>533</v>
      </c>
      <c r="B12" s="8" t="s">
        <v>534</v>
      </c>
      <c r="C12" s="8" t="s">
        <v>535</v>
      </c>
      <c r="D12" s="8" t="s">
        <v>512</v>
      </c>
      <c r="E12" s="8" t="s">
        <v>513</v>
      </c>
      <c r="F12" s="8" t="s">
        <v>514</v>
      </c>
    </row>
    <row r="13" spans="1:6" x14ac:dyDescent="0.2">
      <c r="A13" s="8" t="s">
        <v>536</v>
      </c>
      <c r="B13" s="8" t="s">
        <v>537</v>
      </c>
      <c r="C13" s="8" t="s">
        <v>538</v>
      </c>
      <c r="D13" s="8" t="s">
        <v>539</v>
      </c>
      <c r="E13" s="8" t="s">
        <v>540</v>
      </c>
      <c r="F13" s="8" t="s">
        <v>541</v>
      </c>
    </row>
    <row r="14" spans="1:6" x14ac:dyDescent="0.2">
      <c r="A14" s="8" t="s">
        <v>542</v>
      </c>
      <c r="B14" s="8" t="s">
        <v>543</v>
      </c>
      <c r="C14" s="8" t="s">
        <v>544</v>
      </c>
      <c r="D14" s="8" t="s">
        <v>539</v>
      </c>
      <c r="E14" s="8" t="s">
        <v>540</v>
      </c>
      <c r="F14" s="8" t="s">
        <v>541</v>
      </c>
    </row>
    <row r="15" spans="1:6" x14ac:dyDescent="0.2">
      <c r="A15" s="8" t="s">
        <v>545</v>
      </c>
      <c r="B15" s="8" t="s">
        <v>546</v>
      </c>
      <c r="C15" s="8" t="s">
        <v>547</v>
      </c>
      <c r="D15" s="8" t="s">
        <v>506</v>
      </c>
      <c r="E15" s="8" t="s">
        <v>507</v>
      </c>
      <c r="F15" s="8" t="s">
        <v>508</v>
      </c>
    </row>
    <row r="16" spans="1:6" x14ac:dyDescent="0.2">
      <c r="A16" s="8" t="s">
        <v>548</v>
      </c>
      <c r="B16" s="8" t="s">
        <v>549</v>
      </c>
      <c r="C16" s="8" t="s">
        <v>550</v>
      </c>
      <c r="D16" s="8" t="s">
        <v>551</v>
      </c>
      <c r="E16" s="8" t="s">
        <v>552</v>
      </c>
      <c r="F16" s="8" t="s">
        <v>553</v>
      </c>
    </row>
    <row r="17" spans="1:6" x14ac:dyDescent="0.2">
      <c r="A17" s="8" t="s">
        <v>554</v>
      </c>
      <c r="B17" s="8" t="s">
        <v>555</v>
      </c>
      <c r="C17" s="8" t="s">
        <v>556</v>
      </c>
      <c r="D17" s="8" t="s">
        <v>495</v>
      </c>
      <c r="E17" s="8" t="s">
        <v>496</v>
      </c>
      <c r="F17" s="8" t="s">
        <v>190</v>
      </c>
    </row>
    <row r="18" spans="1:6" x14ac:dyDescent="0.2">
      <c r="A18" s="8" t="s">
        <v>557</v>
      </c>
      <c r="B18" s="8" t="s">
        <v>558</v>
      </c>
      <c r="C18" s="8" t="s">
        <v>191</v>
      </c>
      <c r="D18" s="8" t="s">
        <v>495</v>
      </c>
      <c r="E18" s="8" t="s">
        <v>496</v>
      </c>
      <c r="F18" s="8" t="s">
        <v>190</v>
      </c>
    </row>
    <row r="19" spans="1:6" x14ac:dyDescent="0.2">
      <c r="A19" s="8" t="s">
        <v>559</v>
      </c>
      <c r="B19" s="8" t="s">
        <v>560</v>
      </c>
      <c r="C19" s="8" t="s">
        <v>561</v>
      </c>
      <c r="D19" s="8" t="s">
        <v>500</v>
      </c>
      <c r="E19" s="8" t="s">
        <v>501</v>
      </c>
      <c r="F19" s="8" t="s">
        <v>502</v>
      </c>
    </row>
    <row r="20" spans="1:6" x14ac:dyDescent="0.2">
      <c r="A20" s="8" t="s">
        <v>562</v>
      </c>
      <c r="B20" s="8" t="s">
        <v>563</v>
      </c>
      <c r="C20" s="8" t="s">
        <v>564</v>
      </c>
      <c r="D20" s="8" t="s">
        <v>500</v>
      </c>
      <c r="E20" s="8" t="s">
        <v>501</v>
      </c>
      <c r="F20" s="8" t="s">
        <v>502</v>
      </c>
    </row>
    <row r="21" spans="1:6" x14ac:dyDescent="0.2">
      <c r="A21" s="8" t="s">
        <v>565</v>
      </c>
      <c r="B21" s="8" t="s">
        <v>566</v>
      </c>
      <c r="C21" s="8" t="s">
        <v>567</v>
      </c>
      <c r="D21" s="8" t="s">
        <v>489</v>
      </c>
      <c r="E21" s="8" t="s">
        <v>490</v>
      </c>
      <c r="F21" s="8" t="s">
        <v>491</v>
      </c>
    </row>
    <row r="22" spans="1:6" x14ac:dyDescent="0.2">
      <c r="A22" s="8" t="s">
        <v>568</v>
      </c>
      <c r="B22" s="8" t="s">
        <v>569</v>
      </c>
      <c r="C22" s="8" t="s">
        <v>570</v>
      </c>
      <c r="D22" s="8" t="s">
        <v>539</v>
      </c>
      <c r="E22" s="8" t="s">
        <v>540</v>
      </c>
      <c r="F22" s="8" t="s">
        <v>541</v>
      </c>
    </row>
    <row r="23" spans="1:6" x14ac:dyDescent="0.2">
      <c r="A23" s="8" t="s">
        <v>571</v>
      </c>
      <c r="B23" s="8" t="s">
        <v>572</v>
      </c>
      <c r="C23" s="8" t="s">
        <v>573</v>
      </c>
      <c r="D23" s="8" t="s">
        <v>539</v>
      </c>
      <c r="E23" s="8" t="s">
        <v>540</v>
      </c>
      <c r="F23" s="8" t="s">
        <v>541</v>
      </c>
    </row>
    <row r="24" spans="1:6" x14ac:dyDescent="0.2">
      <c r="A24" s="8" t="s">
        <v>574</v>
      </c>
      <c r="B24" s="8" t="s">
        <v>575</v>
      </c>
      <c r="C24" s="8" t="s">
        <v>576</v>
      </c>
      <c r="D24" s="8" t="s">
        <v>551</v>
      </c>
      <c r="E24" s="8" t="s">
        <v>552</v>
      </c>
      <c r="F24" s="8" t="s">
        <v>553</v>
      </c>
    </row>
    <row r="25" spans="1:6" x14ac:dyDescent="0.2">
      <c r="A25" s="8" t="s">
        <v>577</v>
      </c>
      <c r="B25" s="8" t="s">
        <v>578</v>
      </c>
      <c r="C25" s="8" t="s">
        <v>579</v>
      </c>
      <c r="D25" s="8" t="s">
        <v>512</v>
      </c>
      <c r="E25" s="8" t="s">
        <v>513</v>
      </c>
      <c r="F25" s="8" t="s">
        <v>514</v>
      </c>
    </row>
    <row r="26" spans="1:6" x14ac:dyDescent="0.2">
      <c r="A26" s="8" t="s">
        <v>580</v>
      </c>
      <c r="B26" s="8" t="s">
        <v>581</v>
      </c>
      <c r="C26" s="8" t="s">
        <v>582</v>
      </c>
      <c r="D26" s="8" t="s">
        <v>500</v>
      </c>
      <c r="E26" s="8" t="s">
        <v>501</v>
      </c>
      <c r="F26" s="8" t="s">
        <v>502</v>
      </c>
    </row>
    <row r="27" spans="1:6" x14ac:dyDescent="0.2">
      <c r="A27" s="8" t="s">
        <v>583</v>
      </c>
      <c r="B27" s="8" t="s">
        <v>584</v>
      </c>
      <c r="C27" s="8" t="s">
        <v>1898</v>
      </c>
      <c r="D27" s="8" t="s">
        <v>585</v>
      </c>
      <c r="E27" s="8" t="s">
        <v>586</v>
      </c>
      <c r="F27" s="8" t="s">
        <v>587</v>
      </c>
    </row>
    <row r="28" spans="1:6" x14ac:dyDescent="0.2">
      <c r="A28" s="8" t="s">
        <v>588</v>
      </c>
      <c r="B28" s="8" t="s">
        <v>589</v>
      </c>
      <c r="C28" s="8" t="s">
        <v>590</v>
      </c>
      <c r="D28" s="8" t="s">
        <v>585</v>
      </c>
      <c r="E28" s="8" t="s">
        <v>586</v>
      </c>
      <c r="F28" s="8" t="s">
        <v>587</v>
      </c>
    </row>
    <row r="29" spans="1:6" x14ac:dyDescent="0.2">
      <c r="A29" s="8" t="s">
        <v>591</v>
      </c>
      <c r="B29" s="8" t="s">
        <v>592</v>
      </c>
      <c r="C29" s="8" t="s">
        <v>593</v>
      </c>
      <c r="D29" s="8" t="s">
        <v>585</v>
      </c>
      <c r="E29" s="8" t="s">
        <v>586</v>
      </c>
      <c r="F29" s="8" t="s">
        <v>587</v>
      </c>
    </row>
    <row r="30" spans="1:6" x14ac:dyDescent="0.2">
      <c r="A30" s="8" t="s">
        <v>594</v>
      </c>
      <c r="B30" s="8" t="s">
        <v>595</v>
      </c>
      <c r="C30" s="8" t="s">
        <v>596</v>
      </c>
      <c r="D30" s="8" t="s">
        <v>500</v>
      </c>
      <c r="E30" s="8" t="s">
        <v>501</v>
      </c>
      <c r="F30" s="8" t="s">
        <v>502</v>
      </c>
    </row>
    <row r="31" spans="1:6" x14ac:dyDescent="0.2">
      <c r="A31" s="8" t="s">
        <v>597</v>
      </c>
      <c r="B31" s="8" t="s">
        <v>598</v>
      </c>
      <c r="C31" s="8" t="s">
        <v>599</v>
      </c>
      <c r="D31" s="8" t="s">
        <v>539</v>
      </c>
      <c r="E31" s="8" t="s">
        <v>540</v>
      </c>
      <c r="F31" s="8" t="s">
        <v>541</v>
      </c>
    </row>
    <row r="32" spans="1:6" x14ac:dyDescent="0.2">
      <c r="A32" s="8" t="s">
        <v>600</v>
      </c>
      <c r="B32" s="8" t="s">
        <v>601</v>
      </c>
      <c r="C32" s="8" t="s">
        <v>602</v>
      </c>
      <c r="D32" s="8" t="s">
        <v>585</v>
      </c>
      <c r="E32" s="8" t="s">
        <v>586</v>
      </c>
      <c r="F32" s="8" t="s">
        <v>587</v>
      </c>
    </row>
    <row r="33" spans="1:6" x14ac:dyDescent="0.2">
      <c r="A33" s="8" t="s">
        <v>603</v>
      </c>
      <c r="B33" s="8" t="s">
        <v>604</v>
      </c>
      <c r="C33" s="8" t="s">
        <v>605</v>
      </c>
      <c r="D33" s="8" t="s">
        <v>495</v>
      </c>
      <c r="E33" s="8" t="s">
        <v>496</v>
      </c>
      <c r="F33" s="8" t="s">
        <v>190</v>
      </c>
    </row>
    <row r="34" spans="1:6" x14ac:dyDescent="0.2">
      <c r="A34" s="8" t="s">
        <v>606</v>
      </c>
      <c r="B34" s="8" t="s">
        <v>607</v>
      </c>
      <c r="C34" s="8" t="s">
        <v>608</v>
      </c>
      <c r="D34" s="8" t="s">
        <v>539</v>
      </c>
      <c r="E34" s="8" t="s">
        <v>540</v>
      </c>
      <c r="F34" s="8" t="s">
        <v>541</v>
      </c>
    </row>
    <row r="35" spans="1:6" x14ac:dyDescent="0.2">
      <c r="A35" s="8" t="s">
        <v>609</v>
      </c>
      <c r="B35" s="8" t="s">
        <v>610</v>
      </c>
      <c r="C35" s="8" t="s">
        <v>611</v>
      </c>
      <c r="D35" s="8" t="s">
        <v>500</v>
      </c>
      <c r="E35" s="8" t="s">
        <v>501</v>
      </c>
      <c r="F35" s="8" t="s">
        <v>502</v>
      </c>
    </row>
    <row r="36" spans="1:6" x14ac:dyDescent="0.2">
      <c r="A36" s="8" t="s">
        <v>612</v>
      </c>
      <c r="B36" s="8" t="s">
        <v>613</v>
      </c>
      <c r="C36" s="8" t="s">
        <v>614</v>
      </c>
      <c r="D36" s="8" t="s">
        <v>539</v>
      </c>
      <c r="E36" s="8" t="s">
        <v>540</v>
      </c>
      <c r="F36" s="8" t="s">
        <v>541</v>
      </c>
    </row>
    <row r="37" spans="1:6" x14ac:dyDescent="0.2">
      <c r="A37" s="8" t="s">
        <v>615</v>
      </c>
      <c r="B37" s="8" t="s">
        <v>616</v>
      </c>
      <c r="C37" s="8" t="s">
        <v>617</v>
      </c>
      <c r="D37" s="8" t="s">
        <v>539</v>
      </c>
      <c r="E37" s="8" t="s">
        <v>540</v>
      </c>
      <c r="F37" s="8" t="s">
        <v>541</v>
      </c>
    </row>
    <row r="38" spans="1:6" x14ac:dyDescent="0.2">
      <c r="A38" s="8" t="s">
        <v>618</v>
      </c>
      <c r="B38" s="8" t="s">
        <v>619</v>
      </c>
      <c r="C38" s="8" t="s">
        <v>620</v>
      </c>
      <c r="D38" s="8" t="s">
        <v>500</v>
      </c>
      <c r="E38" s="8" t="s">
        <v>501</v>
      </c>
      <c r="F38" s="8" t="s">
        <v>502</v>
      </c>
    </row>
    <row r="39" spans="1:6" x14ac:dyDescent="0.2">
      <c r="A39" s="8" t="s">
        <v>621</v>
      </c>
      <c r="B39" s="8" t="s">
        <v>622</v>
      </c>
      <c r="C39" s="8" t="s">
        <v>623</v>
      </c>
      <c r="D39" s="8" t="s">
        <v>495</v>
      </c>
      <c r="E39" s="8" t="s">
        <v>496</v>
      </c>
      <c r="F39" s="8" t="s">
        <v>190</v>
      </c>
    </row>
    <row r="40" spans="1:6" x14ac:dyDescent="0.2">
      <c r="A40" s="8" t="s">
        <v>627</v>
      </c>
      <c r="B40" s="8" t="s">
        <v>628</v>
      </c>
      <c r="C40" s="8" t="s">
        <v>629</v>
      </c>
      <c r="D40" s="8" t="s">
        <v>539</v>
      </c>
      <c r="E40" s="8" t="s">
        <v>540</v>
      </c>
      <c r="F40" s="8" t="s">
        <v>541</v>
      </c>
    </row>
    <row r="41" spans="1:6" x14ac:dyDescent="0.2">
      <c r="A41" s="8" t="s">
        <v>630</v>
      </c>
      <c r="B41" s="8" t="s">
        <v>631</v>
      </c>
      <c r="C41" s="8" t="s">
        <v>632</v>
      </c>
      <c r="D41" s="8" t="s">
        <v>495</v>
      </c>
      <c r="E41" s="8" t="s">
        <v>496</v>
      </c>
      <c r="F41" s="8" t="s">
        <v>190</v>
      </c>
    </row>
    <row r="42" spans="1:6" x14ac:dyDescent="0.2">
      <c r="A42" s="8" t="s">
        <v>633</v>
      </c>
      <c r="B42" s="8" t="s">
        <v>634</v>
      </c>
      <c r="C42" s="8" t="s">
        <v>635</v>
      </c>
      <c r="D42" s="8" t="s">
        <v>495</v>
      </c>
      <c r="E42" s="8" t="s">
        <v>496</v>
      </c>
      <c r="F42" s="8" t="s">
        <v>190</v>
      </c>
    </row>
    <row r="43" spans="1:6" x14ac:dyDescent="0.2">
      <c r="A43" s="8" t="s">
        <v>636</v>
      </c>
      <c r="B43" s="8" t="s">
        <v>637</v>
      </c>
      <c r="C43" s="8" t="s">
        <v>638</v>
      </c>
      <c r="D43" s="8" t="s">
        <v>512</v>
      </c>
      <c r="E43" s="8" t="s">
        <v>513</v>
      </c>
      <c r="F43" s="8" t="s">
        <v>514</v>
      </c>
    </row>
    <row r="44" spans="1:6" x14ac:dyDescent="0.2">
      <c r="A44" s="8" t="s">
        <v>639</v>
      </c>
      <c r="B44" s="8" t="s">
        <v>640</v>
      </c>
      <c r="C44" s="8" t="s">
        <v>641</v>
      </c>
      <c r="D44" s="8" t="s">
        <v>539</v>
      </c>
      <c r="E44" s="8" t="s">
        <v>540</v>
      </c>
      <c r="F44" s="8" t="s">
        <v>541</v>
      </c>
    </row>
    <row r="45" spans="1:6" x14ac:dyDescent="0.2">
      <c r="A45" s="8" t="s">
        <v>642</v>
      </c>
      <c r="B45" s="8" t="s">
        <v>643</v>
      </c>
      <c r="C45" s="8" t="s">
        <v>644</v>
      </c>
      <c r="D45" s="8" t="s">
        <v>489</v>
      </c>
      <c r="E45" s="8" t="s">
        <v>490</v>
      </c>
      <c r="F45" s="8" t="s">
        <v>491</v>
      </c>
    </row>
    <row r="46" spans="1:6" x14ac:dyDescent="0.2">
      <c r="A46" s="8" t="s">
        <v>645</v>
      </c>
      <c r="B46" s="8" t="s">
        <v>646</v>
      </c>
      <c r="C46" s="8" t="s">
        <v>647</v>
      </c>
      <c r="D46" s="8" t="s">
        <v>524</v>
      </c>
      <c r="E46" s="8" t="s">
        <v>525</v>
      </c>
      <c r="F46" s="8" t="s">
        <v>526</v>
      </c>
    </row>
    <row r="47" spans="1:6" x14ac:dyDescent="0.2">
      <c r="A47" s="8" t="s">
        <v>648</v>
      </c>
      <c r="B47" s="8" t="s">
        <v>649</v>
      </c>
      <c r="C47" s="8" t="s">
        <v>650</v>
      </c>
      <c r="D47" s="8" t="s">
        <v>651</v>
      </c>
      <c r="E47" s="8" t="s">
        <v>652</v>
      </c>
      <c r="F47" s="8" t="s">
        <v>653</v>
      </c>
    </row>
    <row r="48" spans="1:6" x14ac:dyDescent="0.2">
      <c r="A48" s="8" t="s">
        <v>654</v>
      </c>
      <c r="B48" s="8" t="s">
        <v>655</v>
      </c>
      <c r="C48" s="8" t="s">
        <v>656</v>
      </c>
      <c r="D48" s="8" t="s">
        <v>539</v>
      </c>
      <c r="E48" s="8" t="s">
        <v>540</v>
      </c>
      <c r="F48" s="8" t="s">
        <v>541</v>
      </c>
    </row>
    <row r="49" spans="1:6" x14ac:dyDescent="0.2">
      <c r="A49" s="8" t="s">
        <v>657</v>
      </c>
      <c r="B49" s="8" t="s">
        <v>658</v>
      </c>
      <c r="C49" s="8" t="s">
        <v>659</v>
      </c>
      <c r="D49" s="8" t="s">
        <v>539</v>
      </c>
      <c r="E49" s="8" t="s">
        <v>540</v>
      </c>
      <c r="F49" s="8" t="s">
        <v>541</v>
      </c>
    </row>
    <row r="50" spans="1:6" x14ac:dyDescent="0.2">
      <c r="A50" s="8" t="s">
        <v>660</v>
      </c>
      <c r="B50" s="8" t="s">
        <v>661</v>
      </c>
      <c r="C50" s="8" t="s">
        <v>662</v>
      </c>
      <c r="D50" s="8" t="s">
        <v>500</v>
      </c>
      <c r="E50" s="8" t="s">
        <v>501</v>
      </c>
      <c r="F50" s="8" t="s">
        <v>502</v>
      </c>
    </row>
    <row r="51" spans="1:6" x14ac:dyDescent="0.2">
      <c r="A51" s="8" t="s">
        <v>663</v>
      </c>
      <c r="B51" s="8" t="s">
        <v>664</v>
      </c>
      <c r="C51" s="8" t="s">
        <v>665</v>
      </c>
      <c r="D51" s="8" t="s">
        <v>500</v>
      </c>
      <c r="E51" s="8" t="s">
        <v>501</v>
      </c>
      <c r="F51" s="8" t="s">
        <v>502</v>
      </c>
    </row>
    <row r="52" spans="1:6" x14ac:dyDescent="0.2">
      <c r="A52" s="8" t="s">
        <v>666</v>
      </c>
      <c r="B52" s="8" t="s">
        <v>667</v>
      </c>
      <c r="C52" s="8" t="s">
        <v>668</v>
      </c>
      <c r="D52" s="8" t="s">
        <v>585</v>
      </c>
      <c r="E52" s="8" t="s">
        <v>586</v>
      </c>
      <c r="F52" s="8" t="s">
        <v>587</v>
      </c>
    </row>
    <row r="53" spans="1:6" x14ac:dyDescent="0.2">
      <c r="A53" s="8" t="s">
        <v>669</v>
      </c>
      <c r="B53" s="8" t="s">
        <v>670</v>
      </c>
      <c r="C53" s="8" t="s">
        <v>671</v>
      </c>
      <c r="D53" s="8" t="s">
        <v>551</v>
      </c>
      <c r="E53" s="8" t="s">
        <v>552</v>
      </c>
      <c r="F53" s="8" t="s">
        <v>553</v>
      </c>
    </row>
    <row r="54" spans="1:6" x14ac:dyDescent="0.2">
      <c r="A54" s="8" t="s">
        <v>672</v>
      </c>
      <c r="B54" s="8" t="s">
        <v>673</v>
      </c>
      <c r="C54" s="8" t="s">
        <v>674</v>
      </c>
      <c r="D54" s="8" t="s">
        <v>551</v>
      </c>
      <c r="E54" s="8" t="s">
        <v>552</v>
      </c>
      <c r="F54" s="8" t="s">
        <v>553</v>
      </c>
    </row>
    <row r="55" spans="1:6" x14ac:dyDescent="0.2">
      <c r="A55" s="8" t="s">
        <v>675</v>
      </c>
      <c r="B55" s="8" t="s">
        <v>676</v>
      </c>
      <c r="C55" s="8" t="s">
        <v>677</v>
      </c>
      <c r="D55" s="8" t="s">
        <v>500</v>
      </c>
      <c r="E55" s="8" t="s">
        <v>501</v>
      </c>
      <c r="F55" s="8" t="s">
        <v>502</v>
      </c>
    </row>
    <row r="56" spans="1:6" x14ac:dyDescent="0.2">
      <c r="A56" s="8" t="s">
        <v>678</v>
      </c>
      <c r="B56" s="8" t="s">
        <v>679</v>
      </c>
      <c r="C56" s="8" t="s">
        <v>680</v>
      </c>
      <c r="D56" s="8" t="s">
        <v>512</v>
      </c>
      <c r="E56" s="8" t="s">
        <v>513</v>
      </c>
      <c r="F56" s="8" t="s">
        <v>514</v>
      </c>
    </row>
    <row r="57" spans="1:6" x14ac:dyDescent="0.2">
      <c r="A57" s="8" t="s">
        <v>681</v>
      </c>
      <c r="B57" s="8" t="s">
        <v>682</v>
      </c>
      <c r="C57" s="8" t="s">
        <v>683</v>
      </c>
      <c r="D57" s="8" t="s">
        <v>495</v>
      </c>
      <c r="E57" s="8" t="s">
        <v>496</v>
      </c>
      <c r="F57" s="8" t="s">
        <v>190</v>
      </c>
    </row>
    <row r="58" spans="1:6" x14ac:dyDescent="0.2">
      <c r="A58" s="8" t="s">
        <v>684</v>
      </c>
      <c r="B58" s="8" t="s">
        <v>685</v>
      </c>
      <c r="C58" s="8" t="s">
        <v>686</v>
      </c>
      <c r="D58" s="8" t="s">
        <v>489</v>
      </c>
      <c r="E58" s="8" t="s">
        <v>490</v>
      </c>
      <c r="F58" s="8" t="s">
        <v>491</v>
      </c>
    </row>
    <row r="59" spans="1:6" x14ac:dyDescent="0.2">
      <c r="A59" s="8" t="s">
        <v>687</v>
      </c>
      <c r="B59" s="8" t="s">
        <v>688</v>
      </c>
      <c r="C59" s="8" t="s">
        <v>689</v>
      </c>
      <c r="D59" s="8" t="s">
        <v>539</v>
      </c>
      <c r="E59" s="8" t="s">
        <v>540</v>
      </c>
      <c r="F59" s="8" t="s">
        <v>541</v>
      </c>
    </row>
    <row r="60" spans="1:6" x14ac:dyDescent="0.2">
      <c r="A60" s="8" t="s">
        <v>690</v>
      </c>
      <c r="B60" s="8" t="s">
        <v>691</v>
      </c>
      <c r="C60" s="8" t="s">
        <v>692</v>
      </c>
      <c r="D60" s="8" t="s">
        <v>500</v>
      </c>
      <c r="E60" s="8" t="s">
        <v>501</v>
      </c>
      <c r="F60" s="8" t="s">
        <v>502</v>
      </c>
    </row>
    <row r="61" spans="1:6" x14ac:dyDescent="0.2">
      <c r="A61" s="8" t="s">
        <v>693</v>
      </c>
      <c r="B61" s="8" t="s">
        <v>694</v>
      </c>
      <c r="C61" s="8" t="s">
        <v>695</v>
      </c>
      <c r="D61" s="8" t="s">
        <v>524</v>
      </c>
      <c r="E61" s="8" t="s">
        <v>525</v>
      </c>
      <c r="F61" s="8" t="s">
        <v>526</v>
      </c>
    </row>
    <row r="62" spans="1:6" x14ac:dyDescent="0.2">
      <c r="A62" s="8" t="s">
        <v>696</v>
      </c>
      <c r="B62" s="8" t="s">
        <v>697</v>
      </c>
      <c r="C62" s="8" t="s">
        <v>698</v>
      </c>
      <c r="D62" s="8" t="s">
        <v>506</v>
      </c>
      <c r="E62" s="8" t="s">
        <v>507</v>
      </c>
      <c r="F62" s="8" t="s">
        <v>508</v>
      </c>
    </row>
    <row r="63" spans="1:6" x14ac:dyDescent="0.2">
      <c r="A63" s="8" t="s">
        <v>624</v>
      </c>
      <c r="B63" s="8" t="s">
        <v>625</v>
      </c>
      <c r="C63" s="8" t="s">
        <v>626</v>
      </c>
      <c r="D63" s="8" t="s">
        <v>551</v>
      </c>
      <c r="E63" s="8" t="s">
        <v>552</v>
      </c>
      <c r="F63" s="8" t="s">
        <v>553</v>
      </c>
    </row>
    <row r="64" spans="1:6" x14ac:dyDescent="0.2">
      <c r="A64" s="8" t="s">
        <v>789</v>
      </c>
      <c r="B64" s="8" t="s">
        <v>790</v>
      </c>
      <c r="C64" s="8" t="s">
        <v>791</v>
      </c>
      <c r="D64" s="8" t="s">
        <v>506</v>
      </c>
      <c r="E64" s="8" t="s">
        <v>507</v>
      </c>
      <c r="F64" s="8" t="s">
        <v>508</v>
      </c>
    </row>
    <row r="65" spans="1:6" x14ac:dyDescent="0.2">
      <c r="A65" s="8" t="s">
        <v>1225</v>
      </c>
      <c r="B65" s="8" t="s">
        <v>1226</v>
      </c>
      <c r="C65" s="8" t="s">
        <v>1227</v>
      </c>
      <c r="D65" s="8" t="s">
        <v>551</v>
      </c>
      <c r="E65" s="8" t="s">
        <v>552</v>
      </c>
      <c r="F65" s="8" t="s">
        <v>553</v>
      </c>
    </row>
    <row r="66" spans="1:6" x14ac:dyDescent="0.2">
      <c r="A66" s="8" t="s">
        <v>1475</v>
      </c>
      <c r="B66" s="8" t="s">
        <v>1476</v>
      </c>
      <c r="C66" s="8" t="s">
        <v>1477</v>
      </c>
      <c r="D66" s="8" t="s">
        <v>489</v>
      </c>
      <c r="E66" s="8" t="s">
        <v>490</v>
      </c>
      <c r="F66" s="8" t="s">
        <v>491</v>
      </c>
    </row>
    <row r="67" spans="1:6" x14ac:dyDescent="0.2">
      <c r="A67" s="8" t="s">
        <v>699</v>
      </c>
      <c r="B67" s="8" t="s">
        <v>700</v>
      </c>
      <c r="C67" s="8" t="s">
        <v>701</v>
      </c>
      <c r="D67" s="8" t="s">
        <v>512</v>
      </c>
      <c r="E67" s="8" t="s">
        <v>513</v>
      </c>
      <c r="F67" s="8" t="s">
        <v>514</v>
      </c>
    </row>
    <row r="68" spans="1:6" x14ac:dyDescent="0.2">
      <c r="A68" s="8" t="s">
        <v>881</v>
      </c>
      <c r="B68" s="8" t="s">
        <v>882</v>
      </c>
      <c r="C68" s="8" t="s">
        <v>883</v>
      </c>
      <c r="D68" s="8" t="s">
        <v>495</v>
      </c>
      <c r="E68" s="8" t="s">
        <v>496</v>
      </c>
      <c r="F68" s="8" t="s">
        <v>190</v>
      </c>
    </row>
    <row r="69" spans="1:6" x14ac:dyDescent="0.2">
      <c r="A69" s="8" t="s">
        <v>702</v>
      </c>
      <c r="B69" s="8" t="s">
        <v>703</v>
      </c>
      <c r="C69" s="8" t="s">
        <v>704</v>
      </c>
      <c r="D69" s="8" t="s">
        <v>539</v>
      </c>
      <c r="E69" s="8" t="s">
        <v>540</v>
      </c>
      <c r="F69" s="8" t="s">
        <v>541</v>
      </c>
    </row>
    <row r="70" spans="1:6" x14ac:dyDescent="0.2">
      <c r="A70" s="8" t="s">
        <v>705</v>
      </c>
      <c r="B70" s="8" t="s">
        <v>706</v>
      </c>
      <c r="C70" s="8" t="s">
        <v>707</v>
      </c>
      <c r="D70" s="8" t="s">
        <v>524</v>
      </c>
      <c r="E70" s="8" t="s">
        <v>525</v>
      </c>
      <c r="F70" s="8" t="s">
        <v>526</v>
      </c>
    </row>
    <row r="71" spans="1:6" x14ac:dyDescent="0.2">
      <c r="A71" s="8" t="s">
        <v>708</v>
      </c>
      <c r="B71" s="8" t="s">
        <v>709</v>
      </c>
      <c r="C71" s="8" t="s">
        <v>710</v>
      </c>
      <c r="D71" s="8" t="s">
        <v>495</v>
      </c>
      <c r="E71" s="8" t="s">
        <v>496</v>
      </c>
      <c r="F71" s="8" t="s">
        <v>190</v>
      </c>
    </row>
    <row r="72" spans="1:6" x14ac:dyDescent="0.2">
      <c r="A72" s="8" t="s">
        <v>1899</v>
      </c>
      <c r="B72" s="8" t="s">
        <v>1900</v>
      </c>
      <c r="C72" s="8" t="s">
        <v>1901</v>
      </c>
      <c r="D72" s="8" t="s">
        <v>495</v>
      </c>
      <c r="E72" s="8" t="s">
        <v>496</v>
      </c>
      <c r="F72" s="8" t="s">
        <v>190</v>
      </c>
    </row>
    <row r="73" spans="1:6" x14ac:dyDescent="0.2">
      <c r="A73" s="8" t="s">
        <v>711</v>
      </c>
      <c r="B73" s="8" t="s">
        <v>712</v>
      </c>
      <c r="C73" s="8" t="s">
        <v>713</v>
      </c>
      <c r="D73" s="8" t="s">
        <v>524</v>
      </c>
      <c r="E73" s="8" t="s">
        <v>525</v>
      </c>
      <c r="F73" s="8" t="s">
        <v>526</v>
      </c>
    </row>
    <row r="74" spans="1:6" x14ac:dyDescent="0.2">
      <c r="A74" s="8" t="s">
        <v>714</v>
      </c>
      <c r="B74" s="8" t="s">
        <v>715</v>
      </c>
      <c r="C74" s="8" t="s">
        <v>716</v>
      </c>
      <c r="D74" s="8" t="s">
        <v>500</v>
      </c>
      <c r="E74" s="8" t="s">
        <v>501</v>
      </c>
      <c r="F74" s="8" t="s">
        <v>502</v>
      </c>
    </row>
    <row r="75" spans="1:6" x14ac:dyDescent="0.2">
      <c r="A75" s="8" t="s">
        <v>717</v>
      </c>
      <c r="B75" s="8" t="s">
        <v>718</v>
      </c>
      <c r="C75" s="8" t="s">
        <v>719</v>
      </c>
      <c r="D75" s="8" t="s">
        <v>500</v>
      </c>
      <c r="E75" s="8" t="s">
        <v>501</v>
      </c>
      <c r="F75" s="8" t="s">
        <v>502</v>
      </c>
    </row>
    <row r="76" spans="1:6" x14ac:dyDescent="0.2">
      <c r="A76" s="8" t="s">
        <v>720</v>
      </c>
      <c r="B76" s="8" t="s">
        <v>721</v>
      </c>
      <c r="C76" s="8" t="s">
        <v>722</v>
      </c>
      <c r="D76" s="8" t="s">
        <v>539</v>
      </c>
      <c r="E76" s="8" t="s">
        <v>540</v>
      </c>
      <c r="F76" s="8" t="s">
        <v>541</v>
      </c>
    </row>
    <row r="77" spans="1:6" x14ac:dyDescent="0.2">
      <c r="A77" s="8" t="s">
        <v>723</v>
      </c>
      <c r="B77" s="8" t="s">
        <v>724</v>
      </c>
      <c r="C77" s="8" t="s">
        <v>725</v>
      </c>
      <c r="D77" s="8" t="s">
        <v>512</v>
      </c>
      <c r="E77" s="8" t="s">
        <v>513</v>
      </c>
      <c r="F77" s="8" t="s">
        <v>514</v>
      </c>
    </row>
    <row r="78" spans="1:6" x14ac:dyDescent="0.2">
      <c r="A78" s="8" t="s">
        <v>726</v>
      </c>
      <c r="B78" s="8" t="s">
        <v>727</v>
      </c>
      <c r="C78" s="8" t="s">
        <v>728</v>
      </c>
      <c r="D78" s="8" t="s">
        <v>495</v>
      </c>
      <c r="E78" s="8" t="s">
        <v>496</v>
      </c>
      <c r="F78" s="8" t="s">
        <v>190</v>
      </c>
    </row>
    <row r="79" spans="1:6" x14ac:dyDescent="0.2">
      <c r="A79" s="8" t="s">
        <v>729</v>
      </c>
      <c r="B79" s="8" t="s">
        <v>730</v>
      </c>
      <c r="C79" s="8" t="s">
        <v>731</v>
      </c>
      <c r="D79" s="8" t="s">
        <v>539</v>
      </c>
      <c r="E79" s="8" t="s">
        <v>540</v>
      </c>
      <c r="F79" s="8" t="s">
        <v>541</v>
      </c>
    </row>
    <row r="80" spans="1:6" x14ac:dyDescent="0.2">
      <c r="A80" s="8" t="s">
        <v>732</v>
      </c>
      <c r="B80" s="8" t="s">
        <v>733</v>
      </c>
      <c r="C80" s="8" t="s">
        <v>734</v>
      </c>
      <c r="D80" s="8" t="s">
        <v>530</v>
      </c>
      <c r="E80" s="8" t="s">
        <v>531</v>
      </c>
      <c r="F80" s="8" t="s">
        <v>532</v>
      </c>
    </row>
    <row r="81" spans="1:6" x14ac:dyDescent="0.2">
      <c r="A81" s="8" t="s">
        <v>735</v>
      </c>
      <c r="B81" s="8" t="s">
        <v>736</v>
      </c>
      <c r="C81" s="8" t="s">
        <v>737</v>
      </c>
      <c r="D81" s="8" t="s">
        <v>500</v>
      </c>
      <c r="E81" s="8" t="s">
        <v>501</v>
      </c>
      <c r="F81" s="8" t="s">
        <v>502</v>
      </c>
    </row>
    <row r="82" spans="1:6" x14ac:dyDescent="0.2">
      <c r="A82" s="8" t="s">
        <v>738</v>
      </c>
      <c r="B82" s="8" t="s">
        <v>739</v>
      </c>
      <c r="C82" s="8" t="s">
        <v>740</v>
      </c>
      <c r="D82" s="8" t="s">
        <v>500</v>
      </c>
      <c r="E82" s="8" t="s">
        <v>501</v>
      </c>
      <c r="F82" s="8" t="s">
        <v>502</v>
      </c>
    </row>
    <row r="83" spans="1:6" x14ac:dyDescent="0.2">
      <c r="A83" s="8" t="s">
        <v>741</v>
      </c>
      <c r="B83" s="8" t="s">
        <v>742</v>
      </c>
      <c r="C83" s="8" t="s">
        <v>743</v>
      </c>
      <c r="D83" s="8" t="s">
        <v>585</v>
      </c>
      <c r="E83" s="8" t="s">
        <v>586</v>
      </c>
      <c r="F83" s="8" t="s">
        <v>587</v>
      </c>
    </row>
    <row r="84" spans="1:6" x14ac:dyDescent="0.2">
      <c r="A84" s="8" t="s">
        <v>744</v>
      </c>
      <c r="B84" s="8" t="s">
        <v>745</v>
      </c>
      <c r="C84" s="8" t="s">
        <v>746</v>
      </c>
      <c r="D84" s="8" t="s">
        <v>495</v>
      </c>
      <c r="E84" s="8" t="s">
        <v>496</v>
      </c>
      <c r="F84" s="8" t="s">
        <v>190</v>
      </c>
    </row>
    <row r="85" spans="1:6" x14ac:dyDescent="0.2">
      <c r="A85" s="8" t="s">
        <v>747</v>
      </c>
      <c r="B85" s="8" t="s">
        <v>748</v>
      </c>
      <c r="C85" s="8" t="s">
        <v>749</v>
      </c>
      <c r="D85" s="8" t="s">
        <v>500</v>
      </c>
      <c r="E85" s="8" t="s">
        <v>501</v>
      </c>
      <c r="F85" s="8" t="s">
        <v>502</v>
      </c>
    </row>
    <row r="86" spans="1:6" x14ac:dyDescent="0.2">
      <c r="A86" s="8" t="s">
        <v>750</v>
      </c>
      <c r="B86" s="8" t="s">
        <v>751</v>
      </c>
      <c r="C86" s="8" t="s">
        <v>752</v>
      </c>
      <c r="D86" s="8" t="s">
        <v>551</v>
      </c>
      <c r="E86" s="8" t="s">
        <v>552</v>
      </c>
      <c r="F86" s="8" t="s">
        <v>553</v>
      </c>
    </row>
    <row r="87" spans="1:6" x14ac:dyDescent="0.2">
      <c r="A87" s="8" t="s">
        <v>753</v>
      </c>
      <c r="B87" s="8" t="s">
        <v>754</v>
      </c>
      <c r="C87" s="8" t="s">
        <v>755</v>
      </c>
      <c r="D87" s="8" t="s">
        <v>756</v>
      </c>
      <c r="E87" s="8" t="s">
        <v>757</v>
      </c>
      <c r="F87" s="8" t="s">
        <v>758</v>
      </c>
    </row>
    <row r="88" spans="1:6" x14ac:dyDescent="0.2">
      <c r="A88" s="8" t="s">
        <v>759</v>
      </c>
      <c r="B88" s="8" t="s">
        <v>760</v>
      </c>
      <c r="C88" s="8" t="s">
        <v>761</v>
      </c>
      <c r="D88" s="8" t="s">
        <v>539</v>
      </c>
      <c r="E88" s="8" t="s">
        <v>540</v>
      </c>
      <c r="F88" s="8" t="s">
        <v>541</v>
      </c>
    </row>
    <row r="89" spans="1:6" x14ac:dyDescent="0.2">
      <c r="A89" s="8" t="s">
        <v>762</v>
      </c>
      <c r="B89" s="8" t="s">
        <v>763</v>
      </c>
      <c r="C89" s="8" t="s">
        <v>764</v>
      </c>
      <c r="D89" s="8" t="s">
        <v>585</v>
      </c>
      <c r="E89" s="8" t="s">
        <v>586</v>
      </c>
      <c r="F89" s="8" t="s">
        <v>587</v>
      </c>
    </row>
    <row r="90" spans="1:6" x14ac:dyDescent="0.2">
      <c r="A90" s="8" t="s">
        <v>765</v>
      </c>
      <c r="B90" s="8" t="s">
        <v>766</v>
      </c>
      <c r="C90" s="8" t="s">
        <v>767</v>
      </c>
      <c r="D90" s="8" t="s">
        <v>539</v>
      </c>
      <c r="E90" s="8" t="s">
        <v>540</v>
      </c>
      <c r="F90" s="8" t="s">
        <v>541</v>
      </c>
    </row>
    <row r="91" spans="1:6" x14ac:dyDescent="0.2">
      <c r="A91" s="8" t="s">
        <v>768</v>
      </c>
      <c r="B91" s="8" t="s">
        <v>769</v>
      </c>
      <c r="C91" s="8" t="s">
        <v>770</v>
      </c>
      <c r="D91" s="8" t="s">
        <v>500</v>
      </c>
      <c r="E91" s="8" t="s">
        <v>501</v>
      </c>
      <c r="F91" s="8" t="s">
        <v>502</v>
      </c>
    </row>
    <row r="92" spans="1:6" x14ac:dyDescent="0.2">
      <c r="A92" s="8" t="s">
        <v>771</v>
      </c>
      <c r="B92" s="8" t="s">
        <v>772</v>
      </c>
      <c r="C92" s="8" t="s">
        <v>773</v>
      </c>
      <c r="D92" s="8" t="s">
        <v>489</v>
      </c>
      <c r="E92" s="8" t="s">
        <v>490</v>
      </c>
      <c r="F92" s="8" t="s">
        <v>491</v>
      </c>
    </row>
    <row r="93" spans="1:6" x14ac:dyDescent="0.2">
      <c r="A93" s="8" t="s">
        <v>774</v>
      </c>
      <c r="B93" s="8" t="s">
        <v>775</v>
      </c>
      <c r="C93" s="8" t="s">
        <v>776</v>
      </c>
      <c r="D93" s="8" t="s">
        <v>495</v>
      </c>
      <c r="E93" s="8" t="s">
        <v>496</v>
      </c>
      <c r="F93" s="8" t="s">
        <v>190</v>
      </c>
    </row>
    <row r="94" spans="1:6" x14ac:dyDescent="0.2">
      <c r="A94" s="8" t="s">
        <v>777</v>
      </c>
      <c r="B94" s="8" t="s">
        <v>778</v>
      </c>
      <c r="C94" s="8" t="s">
        <v>779</v>
      </c>
      <c r="D94" s="8" t="s">
        <v>524</v>
      </c>
      <c r="E94" s="8" t="s">
        <v>525</v>
      </c>
      <c r="F94" s="8" t="s">
        <v>526</v>
      </c>
    </row>
    <row r="95" spans="1:6" x14ac:dyDescent="0.2">
      <c r="A95" s="8" t="s">
        <v>780</v>
      </c>
      <c r="B95" s="8" t="s">
        <v>781</v>
      </c>
      <c r="C95" s="8" t="s">
        <v>782</v>
      </c>
      <c r="D95" s="8" t="s">
        <v>500</v>
      </c>
      <c r="E95" s="8" t="s">
        <v>501</v>
      </c>
      <c r="F95" s="8" t="s">
        <v>502</v>
      </c>
    </row>
    <row r="96" spans="1:6" x14ac:dyDescent="0.2">
      <c r="A96" s="8" t="s">
        <v>783</v>
      </c>
      <c r="B96" s="8" t="s">
        <v>784</v>
      </c>
      <c r="C96" s="8" t="s">
        <v>785</v>
      </c>
      <c r="D96" s="8" t="s">
        <v>500</v>
      </c>
      <c r="E96" s="8" t="s">
        <v>501</v>
      </c>
      <c r="F96" s="8" t="s">
        <v>502</v>
      </c>
    </row>
    <row r="97" spans="1:6" x14ac:dyDescent="0.2">
      <c r="A97" s="8" t="s">
        <v>786</v>
      </c>
      <c r="B97" s="8" t="s">
        <v>787</v>
      </c>
      <c r="C97" s="8" t="s">
        <v>788</v>
      </c>
      <c r="D97" s="8" t="s">
        <v>539</v>
      </c>
      <c r="E97" s="8" t="s">
        <v>540</v>
      </c>
      <c r="F97" s="8" t="s">
        <v>541</v>
      </c>
    </row>
    <row r="98" spans="1:6" x14ac:dyDescent="0.2">
      <c r="A98" s="8" t="s">
        <v>792</v>
      </c>
      <c r="B98" s="8" t="s">
        <v>793</v>
      </c>
      <c r="C98" s="8" t="s">
        <v>794</v>
      </c>
      <c r="D98" s="8" t="s">
        <v>539</v>
      </c>
      <c r="E98" s="8" t="s">
        <v>540</v>
      </c>
      <c r="F98" s="8" t="s">
        <v>541</v>
      </c>
    </row>
    <row r="99" spans="1:6" x14ac:dyDescent="0.2">
      <c r="A99" s="8" t="s">
        <v>795</v>
      </c>
      <c r="B99" s="8" t="s">
        <v>796</v>
      </c>
      <c r="C99" s="8" t="s">
        <v>797</v>
      </c>
      <c r="D99" s="8" t="s">
        <v>539</v>
      </c>
      <c r="E99" s="8" t="s">
        <v>540</v>
      </c>
      <c r="F99" s="8" t="s">
        <v>541</v>
      </c>
    </row>
    <row r="100" spans="1:6" x14ac:dyDescent="0.2">
      <c r="A100" s="8" t="s">
        <v>798</v>
      </c>
      <c r="B100" s="8" t="s">
        <v>799</v>
      </c>
      <c r="C100" s="8" t="s">
        <v>800</v>
      </c>
      <c r="D100" s="8" t="s">
        <v>539</v>
      </c>
      <c r="E100" s="8" t="s">
        <v>540</v>
      </c>
      <c r="F100" s="8" t="s">
        <v>541</v>
      </c>
    </row>
    <row r="101" spans="1:6" x14ac:dyDescent="0.2">
      <c r="A101" s="8" t="s">
        <v>801</v>
      </c>
      <c r="B101" s="8" t="s">
        <v>802</v>
      </c>
      <c r="C101" s="8" t="s">
        <v>803</v>
      </c>
      <c r="D101" s="8" t="s">
        <v>585</v>
      </c>
      <c r="E101" s="8" t="s">
        <v>586</v>
      </c>
      <c r="F101" s="8" t="s">
        <v>587</v>
      </c>
    </row>
    <row r="102" spans="1:6" x14ac:dyDescent="0.2">
      <c r="A102" s="8" t="s">
        <v>804</v>
      </c>
      <c r="B102" s="8" t="s">
        <v>805</v>
      </c>
      <c r="C102" s="8" t="s">
        <v>806</v>
      </c>
      <c r="D102" s="8" t="s">
        <v>539</v>
      </c>
      <c r="E102" s="8" t="s">
        <v>540</v>
      </c>
      <c r="F102" s="8" t="s">
        <v>541</v>
      </c>
    </row>
    <row r="103" spans="1:6" x14ac:dyDescent="0.2">
      <c r="A103" s="8" t="s">
        <v>807</v>
      </c>
      <c r="B103" s="8" t="s">
        <v>808</v>
      </c>
      <c r="C103" s="8" t="s">
        <v>809</v>
      </c>
      <c r="D103" s="8" t="s">
        <v>512</v>
      </c>
      <c r="E103" s="8" t="s">
        <v>513</v>
      </c>
      <c r="F103" s="8" t="s">
        <v>514</v>
      </c>
    </row>
    <row r="104" spans="1:6" x14ac:dyDescent="0.2">
      <c r="A104" s="8" t="s">
        <v>810</v>
      </c>
      <c r="B104" s="8" t="s">
        <v>811</v>
      </c>
      <c r="C104" s="8" t="s">
        <v>812</v>
      </c>
      <c r="D104" s="8" t="s">
        <v>651</v>
      </c>
      <c r="E104" s="8" t="s">
        <v>652</v>
      </c>
      <c r="F104" s="8" t="s">
        <v>653</v>
      </c>
    </row>
    <row r="105" spans="1:6" x14ac:dyDescent="0.2">
      <c r="A105" s="8" t="s">
        <v>813</v>
      </c>
      <c r="B105" s="8" t="s">
        <v>814</v>
      </c>
      <c r="C105" s="8" t="s">
        <v>815</v>
      </c>
      <c r="D105" s="8" t="s">
        <v>539</v>
      </c>
      <c r="E105" s="8" t="s">
        <v>540</v>
      </c>
      <c r="F105" s="8" t="s">
        <v>541</v>
      </c>
    </row>
    <row r="106" spans="1:6" x14ac:dyDescent="0.2">
      <c r="A106" s="8" t="s">
        <v>816</v>
      </c>
      <c r="B106" s="8" t="s">
        <v>817</v>
      </c>
      <c r="C106" s="8" t="s">
        <v>818</v>
      </c>
      <c r="D106" s="8" t="s">
        <v>495</v>
      </c>
      <c r="E106" s="8" t="s">
        <v>496</v>
      </c>
      <c r="F106" s="8" t="s">
        <v>190</v>
      </c>
    </row>
    <row r="107" spans="1:6" x14ac:dyDescent="0.2">
      <c r="A107" s="8" t="s">
        <v>819</v>
      </c>
      <c r="B107" s="8" t="s">
        <v>820</v>
      </c>
      <c r="C107" s="8" t="s">
        <v>821</v>
      </c>
      <c r="D107" s="8" t="s">
        <v>512</v>
      </c>
      <c r="E107" s="8" t="s">
        <v>513</v>
      </c>
      <c r="F107" s="8" t="s">
        <v>514</v>
      </c>
    </row>
    <row r="108" spans="1:6" x14ac:dyDescent="0.2">
      <c r="A108" s="8" t="s">
        <v>822</v>
      </c>
      <c r="B108" s="8" t="s">
        <v>823</v>
      </c>
      <c r="C108" s="8" t="s">
        <v>824</v>
      </c>
      <c r="D108" s="8" t="s">
        <v>512</v>
      </c>
      <c r="E108" s="8" t="s">
        <v>513</v>
      </c>
      <c r="F108" s="8" t="s">
        <v>514</v>
      </c>
    </row>
    <row r="109" spans="1:6" x14ac:dyDescent="0.2">
      <c r="A109" s="8" t="s">
        <v>828</v>
      </c>
      <c r="B109" s="8" t="s">
        <v>829</v>
      </c>
      <c r="C109" s="8" t="s">
        <v>758</v>
      </c>
      <c r="D109" s="8" t="s">
        <v>756</v>
      </c>
      <c r="E109" s="8" t="s">
        <v>757</v>
      </c>
      <c r="F109" s="8" t="s">
        <v>758</v>
      </c>
    </row>
    <row r="110" spans="1:6" x14ac:dyDescent="0.2">
      <c r="A110" s="8" t="s">
        <v>830</v>
      </c>
      <c r="B110" s="8" t="s">
        <v>831</v>
      </c>
      <c r="C110" s="8" t="s">
        <v>832</v>
      </c>
      <c r="D110" s="8" t="s">
        <v>585</v>
      </c>
      <c r="E110" s="8" t="s">
        <v>586</v>
      </c>
      <c r="F110" s="8" t="s">
        <v>587</v>
      </c>
    </row>
    <row r="111" spans="1:6" x14ac:dyDescent="0.2">
      <c r="A111" s="8" t="s">
        <v>833</v>
      </c>
      <c r="B111" s="8" t="s">
        <v>834</v>
      </c>
      <c r="C111" s="8" t="s">
        <v>835</v>
      </c>
      <c r="D111" s="8" t="s">
        <v>524</v>
      </c>
      <c r="E111" s="8" t="s">
        <v>525</v>
      </c>
      <c r="F111" s="8" t="s">
        <v>526</v>
      </c>
    </row>
    <row r="112" spans="1:6" x14ac:dyDescent="0.2">
      <c r="A112" s="8" t="s">
        <v>836</v>
      </c>
      <c r="B112" s="8" t="s">
        <v>837</v>
      </c>
      <c r="C112" s="8" t="s">
        <v>838</v>
      </c>
      <c r="D112" s="8" t="s">
        <v>495</v>
      </c>
      <c r="E112" s="8" t="s">
        <v>496</v>
      </c>
      <c r="F112" s="8" t="s">
        <v>190</v>
      </c>
    </row>
    <row r="113" spans="1:6" x14ac:dyDescent="0.2">
      <c r="A113" s="8" t="s">
        <v>839</v>
      </c>
      <c r="B113" s="8" t="s">
        <v>840</v>
      </c>
      <c r="C113" s="8" t="s">
        <v>841</v>
      </c>
      <c r="D113" s="8" t="s">
        <v>495</v>
      </c>
      <c r="E113" s="8" t="s">
        <v>496</v>
      </c>
      <c r="F113" s="8" t="s">
        <v>190</v>
      </c>
    </row>
    <row r="114" spans="1:6" x14ac:dyDescent="0.2">
      <c r="A114" s="8" t="s">
        <v>842</v>
      </c>
      <c r="B114" s="8" t="s">
        <v>843</v>
      </c>
      <c r="C114" s="8" t="s">
        <v>844</v>
      </c>
      <c r="D114" s="8" t="s">
        <v>539</v>
      </c>
      <c r="E114" s="8" t="s">
        <v>540</v>
      </c>
      <c r="F114" s="8" t="s">
        <v>541</v>
      </c>
    </row>
    <row r="115" spans="1:6" x14ac:dyDescent="0.2">
      <c r="A115" s="8" t="s">
        <v>845</v>
      </c>
      <c r="B115" s="8" t="s">
        <v>846</v>
      </c>
      <c r="C115" s="8" t="s">
        <v>847</v>
      </c>
      <c r="D115" s="8" t="s">
        <v>524</v>
      </c>
      <c r="E115" s="8" t="s">
        <v>525</v>
      </c>
      <c r="F115" s="8" t="s">
        <v>526</v>
      </c>
    </row>
    <row r="116" spans="1:6" x14ac:dyDescent="0.2">
      <c r="A116" s="8" t="s">
        <v>848</v>
      </c>
      <c r="B116" s="8" t="s">
        <v>849</v>
      </c>
      <c r="C116" s="8" t="s">
        <v>850</v>
      </c>
      <c r="D116" s="8" t="s">
        <v>500</v>
      </c>
      <c r="E116" s="8" t="s">
        <v>501</v>
      </c>
      <c r="F116" s="8" t="s">
        <v>502</v>
      </c>
    </row>
    <row r="117" spans="1:6" x14ac:dyDescent="0.2">
      <c r="A117" s="8" t="s">
        <v>851</v>
      </c>
      <c r="B117" s="8" t="s">
        <v>852</v>
      </c>
      <c r="C117" s="8" t="s">
        <v>853</v>
      </c>
      <c r="D117" s="8" t="s">
        <v>512</v>
      </c>
      <c r="E117" s="8" t="s">
        <v>513</v>
      </c>
      <c r="F117" s="8" t="s">
        <v>514</v>
      </c>
    </row>
    <row r="118" spans="1:6" x14ac:dyDescent="0.2">
      <c r="A118" s="8" t="s">
        <v>854</v>
      </c>
      <c r="B118" s="8" t="s">
        <v>855</v>
      </c>
      <c r="C118" s="8" t="s">
        <v>856</v>
      </c>
      <c r="D118" s="8" t="s">
        <v>506</v>
      </c>
      <c r="E118" s="8" t="s">
        <v>507</v>
      </c>
      <c r="F118" s="8" t="s">
        <v>508</v>
      </c>
    </row>
    <row r="119" spans="1:6" x14ac:dyDescent="0.2">
      <c r="A119" s="8" t="s">
        <v>857</v>
      </c>
      <c r="B119" s="8" t="s">
        <v>858</v>
      </c>
      <c r="C119" s="8" t="s">
        <v>859</v>
      </c>
      <c r="D119" s="8" t="s">
        <v>500</v>
      </c>
      <c r="E119" s="8" t="s">
        <v>501</v>
      </c>
      <c r="F119" s="8" t="s">
        <v>502</v>
      </c>
    </row>
    <row r="120" spans="1:6" x14ac:dyDescent="0.2">
      <c r="A120" s="8" t="s">
        <v>860</v>
      </c>
      <c r="B120" s="8" t="s">
        <v>861</v>
      </c>
      <c r="C120" s="8" t="s">
        <v>862</v>
      </c>
      <c r="D120" s="8" t="s">
        <v>495</v>
      </c>
      <c r="E120" s="8" t="s">
        <v>496</v>
      </c>
      <c r="F120" s="8" t="s">
        <v>190</v>
      </c>
    </row>
    <row r="121" spans="1:6" x14ac:dyDescent="0.2">
      <c r="A121" s="8" t="s">
        <v>863</v>
      </c>
      <c r="B121" s="8" t="s">
        <v>864</v>
      </c>
      <c r="C121" s="8" t="s">
        <v>865</v>
      </c>
      <c r="D121" s="8" t="s">
        <v>495</v>
      </c>
      <c r="E121" s="8" t="s">
        <v>496</v>
      </c>
      <c r="F121" s="8" t="s">
        <v>190</v>
      </c>
    </row>
    <row r="122" spans="1:6" x14ac:dyDescent="0.2">
      <c r="A122" s="8" t="s">
        <v>866</v>
      </c>
      <c r="B122" s="8" t="s">
        <v>867</v>
      </c>
      <c r="C122" s="8" t="s">
        <v>868</v>
      </c>
      <c r="D122" s="8" t="s">
        <v>500</v>
      </c>
      <c r="E122" s="8" t="s">
        <v>501</v>
      </c>
      <c r="F122" s="8" t="s">
        <v>502</v>
      </c>
    </row>
    <row r="123" spans="1:6" x14ac:dyDescent="0.2">
      <c r="A123" s="8" t="s">
        <v>869</v>
      </c>
      <c r="B123" s="8" t="s">
        <v>870</v>
      </c>
      <c r="C123" s="8" t="s">
        <v>871</v>
      </c>
      <c r="D123" s="8" t="s">
        <v>506</v>
      </c>
      <c r="E123" s="8" t="s">
        <v>507</v>
      </c>
      <c r="F123" s="8" t="s">
        <v>508</v>
      </c>
    </row>
    <row r="124" spans="1:6" x14ac:dyDescent="0.2">
      <c r="A124" s="8" t="s">
        <v>872</v>
      </c>
      <c r="B124" s="8" t="s">
        <v>873</v>
      </c>
      <c r="C124" s="8" t="s">
        <v>874</v>
      </c>
      <c r="D124" s="8" t="s">
        <v>585</v>
      </c>
      <c r="E124" s="8" t="s">
        <v>586</v>
      </c>
      <c r="F124" s="8" t="s">
        <v>587</v>
      </c>
    </row>
    <row r="125" spans="1:6" x14ac:dyDescent="0.2">
      <c r="A125" s="8" t="s">
        <v>875</v>
      </c>
      <c r="B125" s="8" t="s">
        <v>876</v>
      </c>
      <c r="C125" s="8" t="s">
        <v>877</v>
      </c>
      <c r="D125" s="8" t="s">
        <v>539</v>
      </c>
      <c r="E125" s="8" t="s">
        <v>540</v>
      </c>
      <c r="F125" s="8" t="s">
        <v>541</v>
      </c>
    </row>
    <row r="126" spans="1:6" x14ac:dyDescent="0.2">
      <c r="A126" s="8" t="s">
        <v>878</v>
      </c>
      <c r="B126" s="8" t="s">
        <v>879</v>
      </c>
      <c r="C126" s="8" t="s">
        <v>880</v>
      </c>
      <c r="D126" s="8" t="s">
        <v>495</v>
      </c>
      <c r="E126" s="8" t="s">
        <v>496</v>
      </c>
      <c r="F126" s="8" t="s">
        <v>190</v>
      </c>
    </row>
    <row r="127" spans="1:6" x14ac:dyDescent="0.2">
      <c r="A127" s="8" t="s">
        <v>884</v>
      </c>
      <c r="B127" s="8" t="s">
        <v>885</v>
      </c>
      <c r="C127" s="8" t="s">
        <v>886</v>
      </c>
      <c r="D127" s="8" t="s">
        <v>524</v>
      </c>
      <c r="E127" s="8" t="s">
        <v>525</v>
      </c>
      <c r="F127" s="8" t="s">
        <v>526</v>
      </c>
    </row>
    <row r="128" spans="1:6" x14ac:dyDescent="0.2">
      <c r="A128" s="8" t="s">
        <v>887</v>
      </c>
      <c r="B128" s="8" t="s">
        <v>888</v>
      </c>
      <c r="C128" s="8" t="s">
        <v>889</v>
      </c>
      <c r="D128" s="8" t="s">
        <v>539</v>
      </c>
      <c r="E128" s="8" t="s">
        <v>540</v>
      </c>
      <c r="F128" s="8" t="s">
        <v>541</v>
      </c>
    </row>
    <row r="129" spans="1:6" x14ac:dyDescent="0.2">
      <c r="A129" s="8" t="s">
        <v>890</v>
      </c>
      <c r="B129" s="8" t="s">
        <v>891</v>
      </c>
      <c r="C129" s="8" t="s">
        <v>892</v>
      </c>
      <c r="D129" s="8" t="s">
        <v>512</v>
      </c>
      <c r="E129" s="8" t="s">
        <v>513</v>
      </c>
      <c r="F129" s="8" t="s">
        <v>514</v>
      </c>
    </row>
    <row r="130" spans="1:6" x14ac:dyDescent="0.2">
      <c r="A130" s="8" t="s">
        <v>893</v>
      </c>
      <c r="B130" s="8" t="s">
        <v>894</v>
      </c>
      <c r="C130" s="8" t="s">
        <v>1902</v>
      </c>
      <c r="D130" s="8" t="s">
        <v>524</v>
      </c>
      <c r="E130" s="8" t="s">
        <v>525</v>
      </c>
      <c r="F130" s="8" t="s">
        <v>526</v>
      </c>
    </row>
    <row r="131" spans="1:6" x14ac:dyDescent="0.2">
      <c r="A131" s="8" t="s">
        <v>919</v>
      </c>
      <c r="B131" s="8" t="s">
        <v>920</v>
      </c>
      <c r="C131" s="8" t="s">
        <v>921</v>
      </c>
      <c r="D131" s="8" t="s">
        <v>756</v>
      </c>
      <c r="E131" s="8" t="s">
        <v>757</v>
      </c>
      <c r="F131" s="8" t="s">
        <v>758</v>
      </c>
    </row>
    <row r="132" spans="1:6" x14ac:dyDescent="0.2">
      <c r="A132" s="8" t="s">
        <v>898</v>
      </c>
      <c r="B132" s="8" t="s">
        <v>899</v>
      </c>
      <c r="C132" s="8" t="s">
        <v>900</v>
      </c>
      <c r="D132" s="8" t="s">
        <v>500</v>
      </c>
      <c r="E132" s="8" t="s">
        <v>501</v>
      </c>
      <c r="F132" s="8" t="s">
        <v>502</v>
      </c>
    </row>
    <row r="133" spans="1:6" x14ac:dyDescent="0.2">
      <c r="A133" s="8" t="s">
        <v>901</v>
      </c>
      <c r="B133" s="8" t="s">
        <v>902</v>
      </c>
      <c r="C133" s="8" t="s">
        <v>903</v>
      </c>
      <c r="D133" s="8" t="s">
        <v>539</v>
      </c>
      <c r="E133" s="8" t="s">
        <v>540</v>
      </c>
      <c r="F133" s="8" t="s">
        <v>541</v>
      </c>
    </row>
    <row r="134" spans="1:6" x14ac:dyDescent="0.2">
      <c r="A134" s="8" t="s">
        <v>904</v>
      </c>
      <c r="B134" s="8" t="s">
        <v>905</v>
      </c>
      <c r="C134" s="8" t="s">
        <v>906</v>
      </c>
      <c r="D134" s="8" t="s">
        <v>512</v>
      </c>
      <c r="E134" s="8" t="s">
        <v>513</v>
      </c>
      <c r="F134" s="8" t="s">
        <v>514</v>
      </c>
    </row>
    <row r="135" spans="1:6" x14ac:dyDescent="0.2">
      <c r="A135" s="8" t="s">
        <v>907</v>
      </c>
      <c r="B135" s="8" t="s">
        <v>908</v>
      </c>
      <c r="C135" s="8" t="s">
        <v>909</v>
      </c>
      <c r="D135" s="8" t="s">
        <v>539</v>
      </c>
      <c r="E135" s="8" t="s">
        <v>540</v>
      </c>
      <c r="F135" s="8" t="s">
        <v>541</v>
      </c>
    </row>
    <row r="136" spans="1:6" x14ac:dyDescent="0.2">
      <c r="A136" s="8" t="s">
        <v>910</v>
      </c>
      <c r="B136" s="8" t="s">
        <v>911</v>
      </c>
      <c r="C136" s="8" t="s">
        <v>912</v>
      </c>
      <c r="D136" s="8" t="s">
        <v>495</v>
      </c>
      <c r="E136" s="8" t="s">
        <v>496</v>
      </c>
      <c r="F136" s="8" t="s">
        <v>190</v>
      </c>
    </row>
    <row r="137" spans="1:6" x14ac:dyDescent="0.2">
      <c r="A137" s="8" t="s">
        <v>913</v>
      </c>
      <c r="B137" s="8" t="s">
        <v>914</v>
      </c>
      <c r="C137" s="8" t="s">
        <v>915</v>
      </c>
      <c r="D137" s="8" t="s">
        <v>512</v>
      </c>
      <c r="E137" s="8" t="s">
        <v>513</v>
      </c>
      <c r="F137" s="8" t="s">
        <v>514</v>
      </c>
    </row>
    <row r="138" spans="1:6" x14ac:dyDescent="0.2">
      <c r="A138" s="8" t="s">
        <v>916</v>
      </c>
      <c r="B138" s="8" t="s">
        <v>917</v>
      </c>
      <c r="C138" s="8" t="s">
        <v>918</v>
      </c>
      <c r="D138" s="8" t="s">
        <v>524</v>
      </c>
      <c r="E138" s="8" t="s">
        <v>525</v>
      </c>
      <c r="F138" s="8" t="s">
        <v>526</v>
      </c>
    </row>
    <row r="139" spans="1:6" x14ac:dyDescent="0.2">
      <c r="A139" s="8" t="s">
        <v>922</v>
      </c>
      <c r="B139" s="8" t="s">
        <v>923</v>
      </c>
      <c r="C139" s="8" t="s">
        <v>924</v>
      </c>
      <c r="D139" s="8" t="s">
        <v>495</v>
      </c>
      <c r="E139" s="8" t="s">
        <v>496</v>
      </c>
      <c r="F139" s="8" t="s">
        <v>190</v>
      </c>
    </row>
    <row r="140" spans="1:6" x14ac:dyDescent="0.2">
      <c r="A140" s="8" t="s">
        <v>925</v>
      </c>
      <c r="B140" s="8" t="s">
        <v>926</v>
      </c>
      <c r="C140" s="8" t="s">
        <v>927</v>
      </c>
      <c r="D140" s="8" t="s">
        <v>489</v>
      </c>
      <c r="E140" s="8" t="s">
        <v>490</v>
      </c>
      <c r="F140" s="8" t="s">
        <v>491</v>
      </c>
    </row>
    <row r="141" spans="1:6" x14ac:dyDescent="0.2">
      <c r="A141" s="8" t="s">
        <v>928</v>
      </c>
      <c r="B141" s="8" t="s">
        <v>929</v>
      </c>
      <c r="C141" s="8" t="s">
        <v>930</v>
      </c>
      <c r="D141" s="8" t="s">
        <v>495</v>
      </c>
      <c r="E141" s="8" t="s">
        <v>496</v>
      </c>
      <c r="F141" s="8" t="s">
        <v>190</v>
      </c>
    </row>
    <row r="142" spans="1:6" x14ac:dyDescent="0.2">
      <c r="A142" s="8" t="s">
        <v>931</v>
      </c>
      <c r="B142" s="8" t="s">
        <v>932</v>
      </c>
      <c r="C142" s="8" t="s">
        <v>933</v>
      </c>
      <c r="D142" s="8" t="s">
        <v>585</v>
      </c>
      <c r="E142" s="8" t="s">
        <v>586</v>
      </c>
      <c r="F142" s="8" t="s">
        <v>587</v>
      </c>
    </row>
    <row r="143" spans="1:6" x14ac:dyDescent="0.2">
      <c r="A143" s="8" t="s">
        <v>934</v>
      </c>
      <c r="B143" s="8" t="s">
        <v>935</v>
      </c>
      <c r="C143" s="8" t="s">
        <v>936</v>
      </c>
      <c r="D143" s="8" t="s">
        <v>551</v>
      </c>
      <c r="E143" s="8" t="s">
        <v>552</v>
      </c>
      <c r="F143" s="8" t="s">
        <v>553</v>
      </c>
    </row>
    <row r="144" spans="1:6" x14ac:dyDescent="0.2">
      <c r="A144" s="8" t="s">
        <v>937</v>
      </c>
      <c r="B144" s="8" t="s">
        <v>938</v>
      </c>
      <c r="C144" s="8" t="s">
        <v>939</v>
      </c>
      <c r="D144" s="8" t="s">
        <v>495</v>
      </c>
      <c r="E144" s="8" t="s">
        <v>496</v>
      </c>
      <c r="F144" s="8" t="s">
        <v>190</v>
      </c>
    </row>
    <row r="145" spans="1:6" x14ac:dyDescent="0.2">
      <c r="A145" s="8" t="s">
        <v>940</v>
      </c>
      <c r="B145" s="8" t="s">
        <v>941</v>
      </c>
      <c r="C145" s="8" t="s">
        <v>942</v>
      </c>
      <c r="D145" s="8" t="s">
        <v>651</v>
      </c>
      <c r="E145" s="8" t="s">
        <v>652</v>
      </c>
      <c r="F145" s="8" t="s">
        <v>653</v>
      </c>
    </row>
    <row r="146" spans="1:6" x14ac:dyDescent="0.2">
      <c r="A146" s="8" t="s">
        <v>943</v>
      </c>
      <c r="B146" s="8" t="s">
        <v>944</v>
      </c>
      <c r="C146" s="8" t="s">
        <v>945</v>
      </c>
      <c r="D146" s="8" t="s">
        <v>551</v>
      </c>
      <c r="E146" s="8" t="s">
        <v>552</v>
      </c>
      <c r="F146" s="8" t="s">
        <v>553</v>
      </c>
    </row>
    <row r="147" spans="1:6" x14ac:dyDescent="0.2">
      <c r="A147" s="8" t="s">
        <v>946</v>
      </c>
      <c r="B147" s="8" t="s">
        <v>947</v>
      </c>
      <c r="C147" s="8" t="s">
        <v>948</v>
      </c>
      <c r="D147" s="8" t="s">
        <v>512</v>
      </c>
      <c r="E147" s="8" t="s">
        <v>513</v>
      </c>
      <c r="F147" s="8" t="s">
        <v>514</v>
      </c>
    </row>
    <row r="148" spans="1:6" x14ac:dyDescent="0.2">
      <c r="A148" s="8" t="s">
        <v>949</v>
      </c>
      <c r="B148" s="8" t="s">
        <v>950</v>
      </c>
      <c r="C148" s="8" t="s">
        <v>951</v>
      </c>
      <c r="D148" s="8" t="s">
        <v>524</v>
      </c>
      <c r="E148" s="8" t="s">
        <v>525</v>
      </c>
      <c r="F148" s="8" t="s">
        <v>526</v>
      </c>
    </row>
    <row r="149" spans="1:6" x14ac:dyDescent="0.2">
      <c r="A149" s="8" t="s">
        <v>952</v>
      </c>
      <c r="B149" s="8" t="s">
        <v>953</v>
      </c>
      <c r="C149" s="8" t="s">
        <v>954</v>
      </c>
      <c r="D149" s="8" t="s">
        <v>651</v>
      </c>
      <c r="E149" s="8" t="s">
        <v>652</v>
      </c>
      <c r="F149" s="8" t="s">
        <v>653</v>
      </c>
    </row>
    <row r="150" spans="1:6" x14ac:dyDescent="0.2">
      <c r="A150" s="8" t="s">
        <v>955</v>
      </c>
      <c r="B150" s="8" t="s">
        <v>956</v>
      </c>
      <c r="C150" s="8" t="s">
        <v>957</v>
      </c>
      <c r="D150" s="8" t="s">
        <v>512</v>
      </c>
      <c r="E150" s="8" t="s">
        <v>513</v>
      </c>
      <c r="F150" s="8" t="s">
        <v>514</v>
      </c>
    </row>
    <row r="151" spans="1:6" x14ac:dyDescent="0.2">
      <c r="A151" s="8" t="s">
        <v>958</v>
      </c>
      <c r="B151" s="8" t="s">
        <v>959</v>
      </c>
      <c r="C151" s="8" t="s">
        <v>960</v>
      </c>
      <c r="D151" s="8" t="s">
        <v>585</v>
      </c>
      <c r="E151" s="8" t="s">
        <v>586</v>
      </c>
      <c r="F151" s="8" t="s">
        <v>587</v>
      </c>
    </row>
    <row r="152" spans="1:6" x14ac:dyDescent="0.2">
      <c r="A152" s="8" t="s">
        <v>961</v>
      </c>
      <c r="B152" s="8" t="s">
        <v>962</v>
      </c>
      <c r="C152" s="8" t="s">
        <v>963</v>
      </c>
      <c r="D152" s="8" t="s">
        <v>495</v>
      </c>
      <c r="E152" s="8" t="s">
        <v>496</v>
      </c>
      <c r="F152" s="8" t="s">
        <v>190</v>
      </c>
    </row>
    <row r="153" spans="1:6" x14ac:dyDescent="0.2">
      <c r="A153" s="8" t="s">
        <v>964</v>
      </c>
      <c r="B153" s="8" t="s">
        <v>965</v>
      </c>
      <c r="C153" s="8" t="s">
        <v>966</v>
      </c>
      <c r="D153" s="8" t="s">
        <v>512</v>
      </c>
      <c r="E153" s="8" t="s">
        <v>513</v>
      </c>
      <c r="F153" s="8" t="s">
        <v>514</v>
      </c>
    </row>
    <row r="154" spans="1:6" x14ac:dyDescent="0.2">
      <c r="A154" s="8" t="s">
        <v>967</v>
      </c>
      <c r="B154" s="8" t="s">
        <v>968</v>
      </c>
      <c r="C154" s="8" t="s">
        <v>969</v>
      </c>
      <c r="D154" s="8" t="s">
        <v>512</v>
      </c>
      <c r="E154" s="8" t="s">
        <v>513</v>
      </c>
      <c r="F154" s="8" t="s">
        <v>514</v>
      </c>
    </row>
    <row r="155" spans="1:6" x14ac:dyDescent="0.2">
      <c r="A155" s="8" t="s">
        <v>970</v>
      </c>
      <c r="B155" s="8" t="s">
        <v>971</v>
      </c>
      <c r="C155" s="8" t="s">
        <v>972</v>
      </c>
      <c r="D155" s="8" t="s">
        <v>539</v>
      </c>
      <c r="E155" s="8" t="s">
        <v>540</v>
      </c>
      <c r="F155" s="8" t="s">
        <v>541</v>
      </c>
    </row>
    <row r="156" spans="1:6" x14ac:dyDescent="0.2">
      <c r="A156" s="8" t="s">
        <v>1903</v>
      </c>
      <c r="B156" s="8" t="s">
        <v>1904</v>
      </c>
      <c r="C156" s="8" t="s">
        <v>1905</v>
      </c>
      <c r="D156" s="8" t="s">
        <v>539</v>
      </c>
      <c r="E156" s="8" t="s">
        <v>540</v>
      </c>
      <c r="F156" s="8" t="s">
        <v>541</v>
      </c>
    </row>
    <row r="157" spans="1:6" x14ac:dyDescent="0.2">
      <c r="A157" s="8" t="s">
        <v>973</v>
      </c>
      <c r="B157" s="8" t="s">
        <v>974</v>
      </c>
      <c r="C157" s="8" t="s">
        <v>975</v>
      </c>
      <c r="D157" s="8" t="s">
        <v>585</v>
      </c>
      <c r="E157" s="8" t="s">
        <v>586</v>
      </c>
      <c r="F157" s="8" t="s">
        <v>587</v>
      </c>
    </row>
    <row r="158" spans="1:6" x14ac:dyDescent="0.2">
      <c r="A158" s="8" t="s">
        <v>976</v>
      </c>
      <c r="B158" s="8" t="s">
        <v>977</v>
      </c>
      <c r="C158" s="8" t="s">
        <v>978</v>
      </c>
      <c r="D158" s="8" t="s">
        <v>495</v>
      </c>
      <c r="E158" s="8" t="s">
        <v>496</v>
      </c>
      <c r="F158" s="8" t="s">
        <v>190</v>
      </c>
    </row>
    <row r="159" spans="1:6" x14ac:dyDescent="0.2">
      <c r="A159" s="8" t="s">
        <v>979</v>
      </c>
      <c r="B159" s="8" t="s">
        <v>980</v>
      </c>
      <c r="C159" s="8" t="s">
        <v>981</v>
      </c>
      <c r="D159" s="8" t="s">
        <v>512</v>
      </c>
      <c r="E159" s="8" t="s">
        <v>513</v>
      </c>
      <c r="F159" s="8" t="s">
        <v>514</v>
      </c>
    </row>
    <row r="160" spans="1:6" x14ac:dyDescent="0.2">
      <c r="A160" s="8" t="s">
        <v>982</v>
      </c>
      <c r="B160" s="8" t="s">
        <v>983</v>
      </c>
      <c r="C160" s="8" t="s">
        <v>1906</v>
      </c>
      <c r="D160" s="8" t="s">
        <v>495</v>
      </c>
      <c r="E160" s="8" t="s">
        <v>496</v>
      </c>
      <c r="F160" s="8" t="s">
        <v>190</v>
      </c>
    </row>
    <row r="161" spans="1:6" x14ac:dyDescent="0.2">
      <c r="A161" s="8" t="s">
        <v>984</v>
      </c>
      <c r="B161" s="8" t="s">
        <v>985</v>
      </c>
      <c r="C161" s="8" t="s">
        <v>986</v>
      </c>
      <c r="D161" s="8" t="s">
        <v>506</v>
      </c>
      <c r="E161" s="8" t="s">
        <v>507</v>
      </c>
      <c r="F161" s="8" t="s">
        <v>508</v>
      </c>
    </row>
    <row r="162" spans="1:6" x14ac:dyDescent="0.2">
      <c r="A162" s="8" t="s">
        <v>987</v>
      </c>
      <c r="B162" s="8" t="s">
        <v>988</v>
      </c>
      <c r="C162" s="8" t="s">
        <v>989</v>
      </c>
      <c r="D162" s="8" t="s">
        <v>512</v>
      </c>
      <c r="E162" s="8" t="s">
        <v>513</v>
      </c>
      <c r="F162" s="8" t="s">
        <v>514</v>
      </c>
    </row>
    <row r="163" spans="1:6" x14ac:dyDescent="0.2">
      <c r="A163" s="8" t="s">
        <v>990</v>
      </c>
      <c r="B163" s="8" t="s">
        <v>991</v>
      </c>
      <c r="C163" s="8" t="s">
        <v>992</v>
      </c>
      <c r="D163" s="8" t="s">
        <v>512</v>
      </c>
      <c r="E163" s="8" t="s">
        <v>513</v>
      </c>
      <c r="F163" s="8" t="s">
        <v>514</v>
      </c>
    </row>
    <row r="164" spans="1:6" x14ac:dyDescent="0.2">
      <c r="A164" s="8" t="s">
        <v>993</v>
      </c>
      <c r="B164" s="8" t="s">
        <v>994</v>
      </c>
      <c r="C164" s="8" t="s">
        <v>995</v>
      </c>
      <c r="D164" s="8" t="s">
        <v>512</v>
      </c>
      <c r="E164" s="8" t="s">
        <v>513</v>
      </c>
      <c r="F164" s="8" t="s">
        <v>514</v>
      </c>
    </row>
    <row r="165" spans="1:6" x14ac:dyDescent="0.2">
      <c r="A165" s="8" t="s">
        <v>996</v>
      </c>
      <c r="B165" s="8" t="s">
        <v>997</v>
      </c>
      <c r="C165" s="8" t="s">
        <v>998</v>
      </c>
      <c r="D165" s="8" t="s">
        <v>530</v>
      </c>
      <c r="E165" s="8" t="s">
        <v>531</v>
      </c>
      <c r="F165" s="8" t="s">
        <v>532</v>
      </c>
    </row>
    <row r="166" spans="1:6" x14ac:dyDescent="0.2">
      <c r="A166" s="8" t="s">
        <v>999</v>
      </c>
      <c r="B166" s="8" t="s">
        <v>1000</v>
      </c>
      <c r="C166" s="8" t="s">
        <v>1001</v>
      </c>
      <c r="D166" s="8" t="s">
        <v>585</v>
      </c>
      <c r="E166" s="8" t="s">
        <v>586</v>
      </c>
      <c r="F166" s="8" t="s">
        <v>587</v>
      </c>
    </row>
    <row r="167" spans="1:6" x14ac:dyDescent="0.2">
      <c r="A167" s="8" t="s">
        <v>1002</v>
      </c>
      <c r="B167" s="8" t="s">
        <v>1003</v>
      </c>
      <c r="C167" s="8" t="s">
        <v>1004</v>
      </c>
      <c r="D167" s="8" t="s">
        <v>551</v>
      </c>
      <c r="E167" s="8" t="s">
        <v>552</v>
      </c>
      <c r="F167" s="8" t="s">
        <v>553</v>
      </c>
    </row>
    <row r="168" spans="1:6" x14ac:dyDescent="0.2">
      <c r="A168" s="8" t="s">
        <v>1005</v>
      </c>
      <c r="B168" s="8" t="s">
        <v>1006</v>
      </c>
      <c r="C168" s="8" t="s">
        <v>1007</v>
      </c>
      <c r="D168" s="8" t="s">
        <v>500</v>
      </c>
      <c r="E168" s="8" t="s">
        <v>501</v>
      </c>
      <c r="F168" s="8" t="s">
        <v>502</v>
      </c>
    </row>
    <row r="169" spans="1:6" x14ac:dyDescent="0.2">
      <c r="A169" s="8" t="s">
        <v>1008</v>
      </c>
      <c r="B169" s="8" t="s">
        <v>1009</v>
      </c>
      <c r="C169" s="8" t="s">
        <v>1010</v>
      </c>
      <c r="D169" s="8" t="s">
        <v>512</v>
      </c>
      <c r="E169" s="8" t="s">
        <v>513</v>
      </c>
      <c r="F169" s="8" t="s">
        <v>514</v>
      </c>
    </row>
    <row r="170" spans="1:6" x14ac:dyDescent="0.2">
      <c r="A170" s="8" t="s">
        <v>1011</v>
      </c>
      <c r="B170" s="8" t="s">
        <v>1012</v>
      </c>
      <c r="C170" s="8" t="s">
        <v>1013</v>
      </c>
      <c r="D170" s="8" t="s">
        <v>500</v>
      </c>
      <c r="E170" s="8" t="s">
        <v>501</v>
      </c>
      <c r="F170" s="8" t="s">
        <v>502</v>
      </c>
    </row>
    <row r="171" spans="1:6" x14ac:dyDescent="0.2">
      <c r="A171" s="8" t="s">
        <v>1014</v>
      </c>
      <c r="B171" s="8" t="s">
        <v>1015</v>
      </c>
      <c r="C171" s="8" t="s">
        <v>1016</v>
      </c>
      <c r="D171" s="8" t="s">
        <v>539</v>
      </c>
      <c r="E171" s="8" t="s">
        <v>540</v>
      </c>
      <c r="F171" s="8" t="s">
        <v>541</v>
      </c>
    </row>
    <row r="172" spans="1:6" x14ac:dyDescent="0.2">
      <c r="A172" s="8" t="s">
        <v>1017</v>
      </c>
      <c r="B172" s="8" t="s">
        <v>1018</v>
      </c>
      <c r="C172" s="8" t="s">
        <v>1019</v>
      </c>
      <c r="D172" s="8" t="s">
        <v>551</v>
      </c>
      <c r="E172" s="8" t="s">
        <v>552</v>
      </c>
      <c r="F172" s="8" t="s">
        <v>553</v>
      </c>
    </row>
    <row r="173" spans="1:6" x14ac:dyDescent="0.2">
      <c r="A173" s="8" t="s">
        <v>1020</v>
      </c>
      <c r="B173" s="8" t="s">
        <v>1021</v>
      </c>
      <c r="C173" s="8" t="s">
        <v>1022</v>
      </c>
      <c r="D173" s="8" t="s">
        <v>524</v>
      </c>
      <c r="E173" s="8" t="s">
        <v>525</v>
      </c>
      <c r="F173" s="8" t="s">
        <v>526</v>
      </c>
    </row>
    <row r="174" spans="1:6" x14ac:dyDescent="0.2">
      <c r="A174" s="8" t="s">
        <v>1023</v>
      </c>
      <c r="B174" s="8" t="s">
        <v>1024</v>
      </c>
      <c r="C174" s="8" t="s">
        <v>1025</v>
      </c>
      <c r="D174" s="8" t="s">
        <v>500</v>
      </c>
      <c r="E174" s="8" t="s">
        <v>501</v>
      </c>
      <c r="F174" s="8" t="s">
        <v>502</v>
      </c>
    </row>
    <row r="175" spans="1:6" x14ac:dyDescent="0.2">
      <c r="A175" s="8" t="s">
        <v>1026</v>
      </c>
      <c r="B175" s="8" t="s">
        <v>1027</v>
      </c>
      <c r="C175" s="8" t="s">
        <v>1028</v>
      </c>
      <c r="D175" s="8" t="s">
        <v>585</v>
      </c>
      <c r="E175" s="8" t="s">
        <v>586</v>
      </c>
      <c r="F175" s="8" t="s">
        <v>587</v>
      </c>
    </row>
    <row r="176" spans="1:6" x14ac:dyDescent="0.2">
      <c r="A176" s="8" t="s">
        <v>1907</v>
      </c>
      <c r="B176" s="8" t="s">
        <v>1908</v>
      </c>
      <c r="C176" s="8" t="s">
        <v>1909</v>
      </c>
      <c r="D176" s="8" t="s">
        <v>539</v>
      </c>
      <c r="E176" s="8" t="s">
        <v>540</v>
      </c>
      <c r="F176" s="8" t="s">
        <v>541</v>
      </c>
    </row>
    <row r="177" spans="1:6" x14ac:dyDescent="0.2">
      <c r="A177" s="8" t="s">
        <v>1029</v>
      </c>
      <c r="B177" s="8" t="s">
        <v>1030</v>
      </c>
      <c r="C177" s="8" t="s">
        <v>1031</v>
      </c>
      <c r="D177" s="8" t="s">
        <v>512</v>
      </c>
      <c r="E177" s="8" t="s">
        <v>513</v>
      </c>
      <c r="F177" s="8" t="s">
        <v>514</v>
      </c>
    </row>
    <row r="178" spans="1:6" x14ac:dyDescent="0.2">
      <c r="A178" s="8" t="s">
        <v>1032</v>
      </c>
      <c r="B178" s="8" t="s">
        <v>1033</v>
      </c>
      <c r="C178" s="8" t="s">
        <v>1034</v>
      </c>
      <c r="D178" s="8" t="s">
        <v>585</v>
      </c>
      <c r="E178" s="8" t="s">
        <v>586</v>
      </c>
      <c r="F178" s="8" t="s">
        <v>587</v>
      </c>
    </row>
    <row r="179" spans="1:6" x14ac:dyDescent="0.2">
      <c r="A179" s="8" t="s">
        <v>1035</v>
      </c>
      <c r="B179" s="8" t="s">
        <v>1036</v>
      </c>
      <c r="C179" s="8" t="s">
        <v>1037</v>
      </c>
      <c r="D179" s="8" t="s">
        <v>495</v>
      </c>
      <c r="E179" s="8" t="s">
        <v>496</v>
      </c>
      <c r="F179" s="8" t="s">
        <v>190</v>
      </c>
    </row>
    <row r="180" spans="1:6" x14ac:dyDescent="0.2">
      <c r="A180" s="8" t="s">
        <v>1038</v>
      </c>
      <c r="B180" s="8" t="s">
        <v>1039</v>
      </c>
      <c r="C180" s="8" t="s">
        <v>1040</v>
      </c>
      <c r="D180" s="8" t="s">
        <v>585</v>
      </c>
      <c r="E180" s="8" t="s">
        <v>586</v>
      </c>
      <c r="F180" s="8" t="s">
        <v>587</v>
      </c>
    </row>
    <row r="181" spans="1:6" x14ac:dyDescent="0.2">
      <c r="A181" s="8" t="s">
        <v>1041</v>
      </c>
      <c r="B181" s="8" t="s">
        <v>1042</v>
      </c>
      <c r="C181" s="8" t="s">
        <v>1043</v>
      </c>
      <c r="D181" s="8" t="s">
        <v>539</v>
      </c>
      <c r="E181" s="8" t="s">
        <v>540</v>
      </c>
      <c r="F181" s="8" t="s">
        <v>541</v>
      </c>
    </row>
    <row r="182" spans="1:6" x14ac:dyDescent="0.2">
      <c r="A182" s="8" t="s">
        <v>1044</v>
      </c>
      <c r="B182" s="8" t="s">
        <v>1045</v>
      </c>
      <c r="C182" s="8" t="s">
        <v>1046</v>
      </c>
      <c r="D182" s="8" t="s">
        <v>489</v>
      </c>
      <c r="E182" s="8" t="s">
        <v>490</v>
      </c>
      <c r="F182" s="8" t="s">
        <v>491</v>
      </c>
    </row>
    <row r="183" spans="1:6" x14ac:dyDescent="0.2">
      <c r="A183" s="8" t="s">
        <v>1047</v>
      </c>
      <c r="B183" s="8" t="s">
        <v>1048</v>
      </c>
      <c r="C183" s="8" t="s">
        <v>1910</v>
      </c>
      <c r="D183" s="8" t="s">
        <v>651</v>
      </c>
      <c r="E183" s="8" t="s">
        <v>652</v>
      </c>
      <c r="F183" s="8" t="s">
        <v>653</v>
      </c>
    </row>
    <row r="184" spans="1:6" x14ac:dyDescent="0.2">
      <c r="A184" s="8" t="s">
        <v>1049</v>
      </c>
      <c r="B184" s="8" t="s">
        <v>1050</v>
      </c>
      <c r="C184" s="8" t="s">
        <v>1051</v>
      </c>
      <c r="D184" s="8" t="s">
        <v>512</v>
      </c>
      <c r="E184" s="8" t="s">
        <v>513</v>
      </c>
      <c r="F184" s="8" t="s">
        <v>514</v>
      </c>
    </row>
    <row r="185" spans="1:6" x14ac:dyDescent="0.2">
      <c r="A185" s="8" t="s">
        <v>1052</v>
      </c>
      <c r="B185" s="8" t="s">
        <v>1053</v>
      </c>
      <c r="C185" s="8" t="s">
        <v>1054</v>
      </c>
      <c r="D185" s="8" t="s">
        <v>489</v>
      </c>
      <c r="E185" s="8" t="s">
        <v>490</v>
      </c>
      <c r="F185" s="8" t="s">
        <v>491</v>
      </c>
    </row>
    <row r="186" spans="1:6" x14ac:dyDescent="0.2">
      <c r="A186" s="8" t="s">
        <v>1055</v>
      </c>
      <c r="B186" s="8" t="s">
        <v>1056</v>
      </c>
      <c r="C186" s="8" t="s">
        <v>1057</v>
      </c>
      <c r="D186" s="8" t="s">
        <v>756</v>
      </c>
      <c r="E186" s="8" t="s">
        <v>757</v>
      </c>
      <c r="F186" s="8" t="s">
        <v>758</v>
      </c>
    </row>
    <row r="187" spans="1:6" x14ac:dyDescent="0.2">
      <c r="A187" s="8" t="s">
        <v>1058</v>
      </c>
      <c r="B187" s="8" t="s">
        <v>1059</v>
      </c>
      <c r="C187" s="8" t="s">
        <v>1060</v>
      </c>
      <c r="D187" s="8" t="s">
        <v>539</v>
      </c>
      <c r="E187" s="8" t="s">
        <v>540</v>
      </c>
      <c r="F187" s="8" t="s">
        <v>541</v>
      </c>
    </row>
    <row r="188" spans="1:6" x14ac:dyDescent="0.2">
      <c r="A188" s="8" t="s">
        <v>1061</v>
      </c>
      <c r="B188" s="8" t="s">
        <v>1062</v>
      </c>
      <c r="C188" s="8" t="s">
        <v>1063</v>
      </c>
      <c r="D188" s="8" t="s">
        <v>512</v>
      </c>
      <c r="E188" s="8" t="s">
        <v>513</v>
      </c>
      <c r="F188" s="8" t="s">
        <v>514</v>
      </c>
    </row>
    <row r="189" spans="1:6" x14ac:dyDescent="0.2">
      <c r="A189" s="8" t="s">
        <v>1064</v>
      </c>
      <c r="B189" s="8" t="s">
        <v>1065</v>
      </c>
      <c r="C189" s="8" t="s">
        <v>1066</v>
      </c>
      <c r="D189" s="8" t="s">
        <v>500</v>
      </c>
      <c r="E189" s="8" t="s">
        <v>501</v>
      </c>
      <c r="F189" s="8" t="s">
        <v>502</v>
      </c>
    </row>
    <row r="190" spans="1:6" x14ac:dyDescent="0.2">
      <c r="A190" s="8" t="s">
        <v>1067</v>
      </c>
      <c r="B190" s="8" t="s">
        <v>1068</v>
      </c>
      <c r="C190" s="8" t="s">
        <v>1069</v>
      </c>
      <c r="D190" s="8" t="s">
        <v>551</v>
      </c>
      <c r="E190" s="8" t="s">
        <v>552</v>
      </c>
      <c r="F190" s="8" t="s">
        <v>553</v>
      </c>
    </row>
    <row r="191" spans="1:6" x14ac:dyDescent="0.2">
      <c r="A191" s="8" t="s">
        <v>1070</v>
      </c>
      <c r="B191" s="8" t="s">
        <v>1071</v>
      </c>
      <c r="C191" s="8" t="s">
        <v>1072</v>
      </c>
      <c r="D191" s="8" t="s">
        <v>585</v>
      </c>
      <c r="E191" s="8" t="s">
        <v>586</v>
      </c>
      <c r="F191" s="8" t="s">
        <v>587</v>
      </c>
    </row>
    <row r="192" spans="1:6" x14ac:dyDescent="0.2">
      <c r="A192" s="8" t="s">
        <v>1073</v>
      </c>
      <c r="B192" s="8" t="s">
        <v>1074</v>
      </c>
      <c r="C192" s="8" t="s">
        <v>1075</v>
      </c>
      <c r="D192" s="8" t="s">
        <v>500</v>
      </c>
      <c r="E192" s="8" t="s">
        <v>501</v>
      </c>
      <c r="F192" s="8" t="s">
        <v>502</v>
      </c>
    </row>
    <row r="193" spans="1:6" x14ac:dyDescent="0.2">
      <c r="A193" s="8" t="s">
        <v>1076</v>
      </c>
      <c r="B193" s="8" t="s">
        <v>1077</v>
      </c>
      <c r="C193" s="8" t="s">
        <v>1078</v>
      </c>
      <c r="D193" s="8" t="s">
        <v>585</v>
      </c>
      <c r="E193" s="8" t="s">
        <v>586</v>
      </c>
      <c r="F193" s="8" t="s">
        <v>587</v>
      </c>
    </row>
    <row r="194" spans="1:6" x14ac:dyDescent="0.2">
      <c r="A194" s="8" t="s">
        <v>1079</v>
      </c>
      <c r="B194" s="8" t="s">
        <v>1080</v>
      </c>
      <c r="C194" s="8" t="s">
        <v>1081</v>
      </c>
      <c r="D194" s="8" t="s">
        <v>551</v>
      </c>
      <c r="E194" s="8" t="s">
        <v>552</v>
      </c>
      <c r="F194" s="8" t="s">
        <v>553</v>
      </c>
    </row>
    <row r="195" spans="1:6" x14ac:dyDescent="0.2">
      <c r="A195" s="8" t="s">
        <v>1082</v>
      </c>
      <c r="B195" s="8" t="s">
        <v>1083</v>
      </c>
      <c r="C195" s="8" t="s">
        <v>1084</v>
      </c>
      <c r="D195" s="8" t="s">
        <v>512</v>
      </c>
      <c r="E195" s="8" t="s">
        <v>513</v>
      </c>
      <c r="F195" s="8" t="s">
        <v>514</v>
      </c>
    </row>
    <row r="196" spans="1:6" x14ac:dyDescent="0.2">
      <c r="A196" s="8" t="s">
        <v>1085</v>
      </c>
      <c r="B196" s="8" t="s">
        <v>1086</v>
      </c>
      <c r="C196" s="8" t="s">
        <v>1087</v>
      </c>
      <c r="D196" s="8" t="s">
        <v>500</v>
      </c>
      <c r="E196" s="8" t="s">
        <v>501</v>
      </c>
      <c r="F196" s="8" t="s">
        <v>502</v>
      </c>
    </row>
    <row r="197" spans="1:6" x14ac:dyDescent="0.2">
      <c r="A197" s="8" t="s">
        <v>1088</v>
      </c>
      <c r="B197" s="8" t="s">
        <v>1089</v>
      </c>
      <c r="C197" s="8" t="s">
        <v>1090</v>
      </c>
      <c r="D197" s="8" t="s">
        <v>500</v>
      </c>
      <c r="E197" s="8" t="s">
        <v>501</v>
      </c>
      <c r="F197" s="8" t="s">
        <v>502</v>
      </c>
    </row>
    <row r="198" spans="1:6" x14ac:dyDescent="0.2">
      <c r="A198" s="8" t="s">
        <v>1091</v>
      </c>
      <c r="B198" s="8" t="s">
        <v>1092</v>
      </c>
      <c r="C198" s="8" t="s">
        <v>1093</v>
      </c>
      <c r="D198" s="8" t="s">
        <v>512</v>
      </c>
      <c r="E198" s="8" t="s">
        <v>513</v>
      </c>
      <c r="F198" s="8" t="s">
        <v>514</v>
      </c>
    </row>
    <row r="199" spans="1:6" x14ac:dyDescent="0.2">
      <c r="A199" s="8" t="s">
        <v>1094</v>
      </c>
      <c r="B199" s="8" t="s">
        <v>1095</v>
      </c>
      <c r="C199" s="8" t="s">
        <v>1096</v>
      </c>
      <c r="D199" s="8" t="s">
        <v>506</v>
      </c>
      <c r="E199" s="8" t="s">
        <v>507</v>
      </c>
      <c r="F199" s="8" t="s">
        <v>508</v>
      </c>
    </row>
    <row r="200" spans="1:6" x14ac:dyDescent="0.2">
      <c r="A200" s="8" t="s">
        <v>1097</v>
      </c>
      <c r="B200" s="8" t="s">
        <v>1098</v>
      </c>
      <c r="C200" s="8" t="s">
        <v>1099</v>
      </c>
      <c r="D200" s="8" t="s">
        <v>651</v>
      </c>
      <c r="E200" s="8" t="s">
        <v>652</v>
      </c>
      <c r="F200" s="8" t="s">
        <v>653</v>
      </c>
    </row>
    <row r="201" spans="1:6" x14ac:dyDescent="0.2">
      <c r="A201" s="8" t="s">
        <v>1100</v>
      </c>
      <c r="B201" s="8" t="s">
        <v>1101</v>
      </c>
      <c r="C201" s="8" t="s">
        <v>1102</v>
      </c>
      <c r="D201" s="8" t="s">
        <v>489</v>
      </c>
      <c r="E201" s="8" t="s">
        <v>490</v>
      </c>
      <c r="F201" s="8" t="s">
        <v>491</v>
      </c>
    </row>
    <row r="202" spans="1:6" x14ac:dyDescent="0.2">
      <c r="A202" s="8" t="s">
        <v>1103</v>
      </c>
      <c r="B202" s="8" t="s">
        <v>1104</v>
      </c>
      <c r="C202" s="8" t="s">
        <v>1105</v>
      </c>
      <c r="D202" s="8" t="s">
        <v>530</v>
      </c>
      <c r="E202" s="8" t="s">
        <v>531</v>
      </c>
      <c r="F202" s="8" t="s">
        <v>532</v>
      </c>
    </row>
    <row r="203" spans="1:6" x14ac:dyDescent="0.2">
      <c r="A203" s="8" t="s">
        <v>1106</v>
      </c>
      <c r="B203" s="8" t="s">
        <v>1107</v>
      </c>
      <c r="C203" s="8" t="s">
        <v>1108</v>
      </c>
      <c r="D203" s="8" t="s">
        <v>512</v>
      </c>
      <c r="E203" s="8" t="s">
        <v>513</v>
      </c>
      <c r="F203" s="8" t="s">
        <v>514</v>
      </c>
    </row>
    <row r="204" spans="1:6" x14ac:dyDescent="0.2">
      <c r="A204" s="8" t="s">
        <v>1109</v>
      </c>
      <c r="B204" s="8" t="s">
        <v>1110</v>
      </c>
      <c r="C204" s="8" t="s">
        <v>1111</v>
      </c>
      <c r="D204" s="8" t="s">
        <v>539</v>
      </c>
      <c r="E204" s="8" t="s">
        <v>540</v>
      </c>
      <c r="F204" s="8" t="s">
        <v>541</v>
      </c>
    </row>
    <row r="205" spans="1:6" x14ac:dyDescent="0.2">
      <c r="A205" s="8" t="s">
        <v>1112</v>
      </c>
      <c r="B205" s="8" t="s">
        <v>1113</v>
      </c>
      <c r="C205" s="8" t="s">
        <v>1114</v>
      </c>
      <c r="D205" s="8" t="s">
        <v>500</v>
      </c>
      <c r="E205" s="8" t="s">
        <v>501</v>
      </c>
      <c r="F205" s="8" t="s">
        <v>502</v>
      </c>
    </row>
    <row r="206" spans="1:6" x14ac:dyDescent="0.2">
      <c r="A206" s="8" t="s">
        <v>1115</v>
      </c>
      <c r="B206" s="8" t="s">
        <v>1116</v>
      </c>
      <c r="C206" s="8" t="s">
        <v>1117</v>
      </c>
      <c r="D206" s="8" t="s">
        <v>512</v>
      </c>
      <c r="E206" s="8" t="s">
        <v>513</v>
      </c>
      <c r="F206" s="8" t="s">
        <v>514</v>
      </c>
    </row>
    <row r="207" spans="1:6" x14ac:dyDescent="0.2">
      <c r="A207" s="8" t="s">
        <v>1118</v>
      </c>
      <c r="B207" s="8" t="s">
        <v>1119</v>
      </c>
      <c r="C207" s="8" t="s">
        <v>1120</v>
      </c>
      <c r="D207" s="8" t="s">
        <v>539</v>
      </c>
      <c r="E207" s="8" t="s">
        <v>540</v>
      </c>
      <c r="F207" s="8" t="s">
        <v>541</v>
      </c>
    </row>
    <row r="208" spans="1:6" x14ac:dyDescent="0.2">
      <c r="A208" s="8" t="s">
        <v>1121</v>
      </c>
      <c r="B208" s="8" t="s">
        <v>1122</v>
      </c>
      <c r="C208" s="8" t="s">
        <v>1123</v>
      </c>
      <c r="D208" s="8" t="s">
        <v>539</v>
      </c>
      <c r="E208" s="8" t="s">
        <v>540</v>
      </c>
      <c r="F208" s="8" t="s">
        <v>541</v>
      </c>
    </row>
    <row r="209" spans="1:6" x14ac:dyDescent="0.2">
      <c r="A209" s="8" t="s">
        <v>1124</v>
      </c>
      <c r="B209" s="8" t="s">
        <v>1125</v>
      </c>
      <c r="C209" s="8" t="s">
        <v>1126</v>
      </c>
      <c r="D209" s="8" t="s">
        <v>756</v>
      </c>
      <c r="E209" s="8" t="s">
        <v>757</v>
      </c>
      <c r="F209" s="8" t="s">
        <v>758</v>
      </c>
    </row>
    <row r="210" spans="1:6" x14ac:dyDescent="0.2">
      <c r="A210" s="8" t="s">
        <v>1127</v>
      </c>
      <c r="B210" s="8" t="s">
        <v>1128</v>
      </c>
      <c r="C210" s="8" t="s">
        <v>1129</v>
      </c>
      <c r="D210" s="8" t="s">
        <v>500</v>
      </c>
      <c r="E210" s="8" t="s">
        <v>501</v>
      </c>
      <c r="F210" s="8" t="s">
        <v>502</v>
      </c>
    </row>
    <row r="211" spans="1:6" x14ac:dyDescent="0.2">
      <c r="A211" s="8" t="s">
        <v>1130</v>
      </c>
      <c r="B211" s="8" t="s">
        <v>1131</v>
      </c>
      <c r="C211" s="8" t="s">
        <v>1132</v>
      </c>
      <c r="D211" s="8" t="s">
        <v>524</v>
      </c>
      <c r="E211" s="8" t="s">
        <v>525</v>
      </c>
      <c r="F211" s="8" t="s">
        <v>526</v>
      </c>
    </row>
    <row r="212" spans="1:6" x14ac:dyDescent="0.2">
      <c r="A212" s="8" t="s">
        <v>1133</v>
      </c>
      <c r="B212" s="8" t="s">
        <v>1134</v>
      </c>
      <c r="C212" s="8" t="s">
        <v>1135</v>
      </c>
      <c r="D212" s="8" t="s">
        <v>524</v>
      </c>
      <c r="E212" s="8" t="s">
        <v>525</v>
      </c>
      <c r="F212" s="8" t="s">
        <v>526</v>
      </c>
    </row>
    <row r="213" spans="1:6" x14ac:dyDescent="0.2">
      <c r="A213" s="8" t="s">
        <v>1136</v>
      </c>
      <c r="B213" s="8" t="s">
        <v>1137</v>
      </c>
      <c r="C213" s="8" t="s">
        <v>1138</v>
      </c>
      <c r="D213" s="8" t="s">
        <v>524</v>
      </c>
      <c r="E213" s="8" t="s">
        <v>525</v>
      </c>
      <c r="F213" s="8" t="s">
        <v>526</v>
      </c>
    </row>
    <row r="214" spans="1:6" x14ac:dyDescent="0.2">
      <c r="A214" s="8" t="s">
        <v>1139</v>
      </c>
      <c r="B214" s="8" t="s">
        <v>1140</v>
      </c>
      <c r="C214" s="8" t="s">
        <v>1141</v>
      </c>
      <c r="D214" s="8" t="s">
        <v>500</v>
      </c>
      <c r="E214" s="8" t="s">
        <v>501</v>
      </c>
      <c r="F214" s="8" t="s">
        <v>502</v>
      </c>
    </row>
    <row r="215" spans="1:6" x14ac:dyDescent="0.2">
      <c r="A215" s="8" t="s">
        <v>1142</v>
      </c>
      <c r="B215" s="8" t="s">
        <v>1143</v>
      </c>
      <c r="C215" s="8" t="s">
        <v>1144</v>
      </c>
      <c r="D215" s="8" t="s">
        <v>539</v>
      </c>
      <c r="E215" s="8" t="s">
        <v>540</v>
      </c>
      <c r="F215" s="8" t="s">
        <v>541</v>
      </c>
    </row>
    <row r="216" spans="1:6" x14ac:dyDescent="0.2">
      <c r="A216" s="8" t="s">
        <v>1145</v>
      </c>
      <c r="B216" s="8" t="s">
        <v>1146</v>
      </c>
      <c r="C216" s="8" t="s">
        <v>1147</v>
      </c>
      <c r="D216" s="8" t="s">
        <v>506</v>
      </c>
      <c r="E216" s="8" t="s">
        <v>507</v>
      </c>
      <c r="F216" s="8" t="s">
        <v>508</v>
      </c>
    </row>
    <row r="217" spans="1:6" x14ac:dyDescent="0.2">
      <c r="A217" s="8" t="s">
        <v>1148</v>
      </c>
      <c r="B217" s="8" t="s">
        <v>1149</v>
      </c>
      <c r="C217" s="8" t="s">
        <v>1150</v>
      </c>
      <c r="D217" s="8" t="s">
        <v>495</v>
      </c>
      <c r="E217" s="8" t="s">
        <v>496</v>
      </c>
      <c r="F217" s="8" t="s">
        <v>190</v>
      </c>
    </row>
    <row r="218" spans="1:6" x14ac:dyDescent="0.2">
      <c r="A218" s="8" t="s">
        <v>1151</v>
      </c>
      <c r="B218" s="8" t="s">
        <v>1152</v>
      </c>
      <c r="C218" s="8" t="s">
        <v>1153</v>
      </c>
      <c r="D218" s="8" t="s">
        <v>495</v>
      </c>
      <c r="E218" s="8" t="s">
        <v>496</v>
      </c>
      <c r="F218" s="8" t="s">
        <v>190</v>
      </c>
    </row>
    <row r="219" spans="1:6" x14ac:dyDescent="0.2">
      <c r="A219" s="8" t="s">
        <v>1154</v>
      </c>
      <c r="B219" s="8" t="s">
        <v>1155</v>
      </c>
      <c r="C219" s="8" t="s">
        <v>1156</v>
      </c>
      <c r="D219" s="8" t="s">
        <v>506</v>
      </c>
      <c r="E219" s="8" t="s">
        <v>507</v>
      </c>
      <c r="F219" s="8" t="s">
        <v>508</v>
      </c>
    </row>
    <row r="220" spans="1:6" x14ac:dyDescent="0.2">
      <c r="A220" s="8" t="s">
        <v>1157</v>
      </c>
      <c r="B220" s="8" t="s">
        <v>1158</v>
      </c>
      <c r="C220" s="8" t="s">
        <v>1159</v>
      </c>
      <c r="D220" s="8" t="s">
        <v>539</v>
      </c>
      <c r="E220" s="8" t="s">
        <v>540</v>
      </c>
      <c r="F220" s="8" t="s">
        <v>541</v>
      </c>
    </row>
    <row r="221" spans="1:6" x14ac:dyDescent="0.2">
      <c r="A221" s="8" t="s">
        <v>1160</v>
      </c>
      <c r="B221" s="8" t="s">
        <v>1161</v>
      </c>
      <c r="C221" s="8" t="s">
        <v>1162</v>
      </c>
      <c r="D221" s="8" t="s">
        <v>500</v>
      </c>
      <c r="E221" s="8" t="s">
        <v>501</v>
      </c>
      <c r="F221" s="8" t="s">
        <v>502</v>
      </c>
    </row>
    <row r="222" spans="1:6" x14ac:dyDescent="0.2">
      <c r="A222" s="8" t="s">
        <v>1163</v>
      </c>
      <c r="B222" s="8" t="s">
        <v>1164</v>
      </c>
      <c r="C222" s="8" t="s">
        <v>1165</v>
      </c>
      <c r="D222" s="8" t="s">
        <v>495</v>
      </c>
      <c r="E222" s="8" t="s">
        <v>496</v>
      </c>
      <c r="F222" s="8" t="s">
        <v>190</v>
      </c>
    </row>
    <row r="223" spans="1:6" x14ac:dyDescent="0.2">
      <c r="A223" s="8" t="s">
        <v>1166</v>
      </c>
      <c r="B223" s="8" t="s">
        <v>1167</v>
      </c>
      <c r="C223" s="8" t="s">
        <v>1168</v>
      </c>
      <c r="D223" s="8" t="s">
        <v>551</v>
      </c>
      <c r="E223" s="8" t="s">
        <v>552</v>
      </c>
      <c r="F223" s="8" t="s">
        <v>553</v>
      </c>
    </row>
    <row r="224" spans="1:6" x14ac:dyDescent="0.2">
      <c r="A224" s="8" t="s">
        <v>1169</v>
      </c>
      <c r="B224" s="8" t="s">
        <v>1170</v>
      </c>
      <c r="C224" s="8" t="s">
        <v>1171</v>
      </c>
      <c r="D224" s="8" t="s">
        <v>500</v>
      </c>
      <c r="E224" s="8" t="s">
        <v>501</v>
      </c>
      <c r="F224" s="8" t="s">
        <v>502</v>
      </c>
    </row>
    <row r="225" spans="1:6" x14ac:dyDescent="0.2">
      <c r="A225" s="8" t="s">
        <v>1172</v>
      </c>
      <c r="B225" s="8" t="s">
        <v>1173</v>
      </c>
      <c r="C225" s="8" t="s">
        <v>1174</v>
      </c>
      <c r="D225" s="8" t="s">
        <v>512</v>
      </c>
      <c r="E225" s="8" t="s">
        <v>513</v>
      </c>
      <c r="F225" s="8" t="s">
        <v>514</v>
      </c>
    </row>
    <row r="226" spans="1:6" x14ac:dyDescent="0.2">
      <c r="A226" s="8" t="s">
        <v>1175</v>
      </c>
      <c r="B226" s="8" t="s">
        <v>1176</v>
      </c>
      <c r="C226" s="8" t="s">
        <v>1177</v>
      </c>
      <c r="D226" s="8" t="s">
        <v>585</v>
      </c>
      <c r="E226" s="8" t="s">
        <v>586</v>
      </c>
      <c r="F226" s="8" t="s">
        <v>587</v>
      </c>
    </row>
    <row r="227" spans="1:6" x14ac:dyDescent="0.2">
      <c r="A227" s="8" t="s">
        <v>1178</v>
      </c>
      <c r="B227" s="8" t="s">
        <v>1179</v>
      </c>
      <c r="C227" s="8" t="s">
        <v>1180</v>
      </c>
      <c r="D227" s="8" t="s">
        <v>756</v>
      </c>
      <c r="E227" s="8" t="s">
        <v>757</v>
      </c>
      <c r="F227" s="8" t="s">
        <v>758</v>
      </c>
    </row>
    <row r="228" spans="1:6" x14ac:dyDescent="0.2">
      <c r="A228" s="8" t="s">
        <v>1181</v>
      </c>
      <c r="B228" s="8" t="s">
        <v>1182</v>
      </c>
      <c r="C228" s="8" t="s">
        <v>1183</v>
      </c>
      <c r="D228" s="8" t="s">
        <v>512</v>
      </c>
      <c r="E228" s="8" t="s">
        <v>513</v>
      </c>
      <c r="F228" s="8" t="s">
        <v>514</v>
      </c>
    </row>
    <row r="229" spans="1:6" x14ac:dyDescent="0.2">
      <c r="A229" s="8" t="s">
        <v>1184</v>
      </c>
      <c r="B229" s="8" t="s">
        <v>1185</v>
      </c>
      <c r="C229" s="8" t="s">
        <v>1186</v>
      </c>
      <c r="D229" s="8" t="s">
        <v>495</v>
      </c>
      <c r="E229" s="8" t="s">
        <v>496</v>
      </c>
      <c r="F229" s="8" t="s">
        <v>190</v>
      </c>
    </row>
    <row r="230" spans="1:6" x14ac:dyDescent="0.2">
      <c r="A230" s="8" t="s">
        <v>1187</v>
      </c>
      <c r="B230" s="8" t="s">
        <v>1188</v>
      </c>
      <c r="C230" s="8" t="s">
        <v>1189</v>
      </c>
      <c r="D230" s="8" t="s">
        <v>500</v>
      </c>
      <c r="E230" s="8" t="s">
        <v>501</v>
      </c>
      <c r="F230" s="8" t="s">
        <v>502</v>
      </c>
    </row>
    <row r="231" spans="1:6" x14ac:dyDescent="0.2">
      <c r="A231" s="8" t="s">
        <v>1190</v>
      </c>
      <c r="B231" s="8" t="s">
        <v>1191</v>
      </c>
      <c r="C231" s="8" t="s">
        <v>1192</v>
      </c>
      <c r="D231" s="8" t="s">
        <v>524</v>
      </c>
      <c r="E231" s="8" t="s">
        <v>525</v>
      </c>
      <c r="F231" s="8" t="s">
        <v>526</v>
      </c>
    </row>
    <row r="232" spans="1:6" x14ac:dyDescent="0.2">
      <c r="A232" s="8" t="s">
        <v>1193</v>
      </c>
      <c r="B232" s="8" t="s">
        <v>1194</v>
      </c>
      <c r="C232" s="8" t="s">
        <v>1195</v>
      </c>
      <c r="D232" s="8" t="s">
        <v>651</v>
      </c>
      <c r="E232" s="8" t="s">
        <v>652</v>
      </c>
      <c r="F232" s="8" t="s">
        <v>653</v>
      </c>
    </row>
    <row r="233" spans="1:6" x14ac:dyDescent="0.2">
      <c r="A233" s="8" t="s">
        <v>1196</v>
      </c>
      <c r="B233" s="8" t="s">
        <v>1197</v>
      </c>
      <c r="C233" s="8" t="s">
        <v>1198</v>
      </c>
      <c r="D233" s="8" t="s">
        <v>500</v>
      </c>
      <c r="E233" s="8" t="s">
        <v>501</v>
      </c>
      <c r="F233" s="8" t="s">
        <v>502</v>
      </c>
    </row>
    <row r="234" spans="1:6" x14ac:dyDescent="0.2">
      <c r="A234" s="8" t="s">
        <v>1199</v>
      </c>
      <c r="B234" s="8" t="s">
        <v>1200</v>
      </c>
      <c r="C234" s="8" t="s">
        <v>1201</v>
      </c>
      <c r="D234" s="8" t="s">
        <v>551</v>
      </c>
      <c r="E234" s="8" t="s">
        <v>552</v>
      </c>
      <c r="F234" s="8" t="s">
        <v>553</v>
      </c>
    </row>
    <row r="235" spans="1:6" x14ac:dyDescent="0.2">
      <c r="A235" s="8" t="s">
        <v>1202</v>
      </c>
      <c r="B235" s="8" t="s">
        <v>1203</v>
      </c>
      <c r="C235" s="8" t="s">
        <v>1204</v>
      </c>
      <c r="D235" s="8" t="s">
        <v>539</v>
      </c>
      <c r="E235" s="8" t="s">
        <v>540</v>
      </c>
      <c r="F235" s="8" t="s">
        <v>541</v>
      </c>
    </row>
    <row r="236" spans="1:6" x14ac:dyDescent="0.2">
      <c r="A236" s="8" t="s">
        <v>1205</v>
      </c>
      <c r="B236" s="8" t="s">
        <v>1206</v>
      </c>
      <c r="C236" s="8" t="s">
        <v>1207</v>
      </c>
      <c r="D236" s="8" t="s">
        <v>500</v>
      </c>
      <c r="E236" s="8" t="s">
        <v>501</v>
      </c>
      <c r="F236" s="8" t="s">
        <v>502</v>
      </c>
    </row>
    <row r="237" spans="1:6" x14ac:dyDescent="0.2">
      <c r="A237" s="8" t="s">
        <v>1208</v>
      </c>
      <c r="B237" s="8" t="s">
        <v>1209</v>
      </c>
      <c r="C237" s="8" t="s">
        <v>1210</v>
      </c>
      <c r="D237" s="8" t="s">
        <v>551</v>
      </c>
      <c r="E237" s="8" t="s">
        <v>552</v>
      </c>
      <c r="F237" s="8" t="s">
        <v>553</v>
      </c>
    </row>
    <row r="238" spans="1:6" x14ac:dyDescent="0.2">
      <c r="A238" s="8" t="s">
        <v>1211</v>
      </c>
      <c r="B238" s="8" t="s">
        <v>1212</v>
      </c>
      <c r="C238" s="8" t="s">
        <v>1213</v>
      </c>
      <c r="D238" s="8" t="s">
        <v>512</v>
      </c>
      <c r="E238" s="8" t="s">
        <v>513</v>
      </c>
      <c r="F238" s="8" t="s">
        <v>514</v>
      </c>
    </row>
    <row r="239" spans="1:6" x14ac:dyDescent="0.2">
      <c r="A239" s="8" t="s">
        <v>1214</v>
      </c>
      <c r="B239" s="8" t="s">
        <v>1215</v>
      </c>
      <c r="C239" s="8" t="s">
        <v>1216</v>
      </c>
      <c r="D239" s="8" t="s">
        <v>524</v>
      </c>
      <c r="E239" s="8" t="s">
        <v>525</v>
      </c>
      <c r="F239" s="8" t="s">
        <v>526</v>
      </c>
    </row>
    <row r="240" spans="1:6" x14ac:dyDescent="0.2">
      <c r="A240" s="8" t="s">
        <v>1217</v>
      </c>
      <c r="B240" s="8" t="s">
        <v>1218</v>
      </c>
      <c r="C240" s="8" t="s">
        <v>1911</v>
      </c>
      <c r="D240" s="8" t="s">
        <v>512</v>
      </c>
      <c r="E240" s="8" t="s">
        <v>513</v>
      </c>
      <c r="F240" s="8" t="s">
        <v>514</v>
      </c>
    </row>
    <row r="241" spans="1:6" x14ac:dyDescent="0.2">
      <c r="A241" s="8" t="s">
        <v>1219</v>
      </c>
      <c r="B241" s="8" t="s">
        <v>1220</v>
      </c>
      <c r="C241" s="8" t="s">
        <v>1221</v>
      </c>
      <c r="D241" s="8" t="s">
        <v>585</v>
      </c>
      <c r="E241" s="8" t="s">
        <v>586</v>
      </c>
      <c r="F241" s="8" t="s">
        <v>587</v>
      </c>
    </row>
    <row r="242" spans="1:6" x14ac:dyDescent="0.2">
      <c r="A242" s="8" t="s">
        <v>1222</v>
      </c>
      <c r="B242" s="8" t="s">
        <v>1223</v>
      </c>
      <c r="C242" s="8" t="s">
        <v>1224</v>
      </c>
      <c r="D242" s="8" t="s">
        <v>585</v>
      </c>
      <c r="E242" s="8" t="s">
        <v>586</v>
      </c>
      <c r="F242" s="8" t="s">
        <v>587</v>
      </c>
    </row>
    <row r="243" spans="1:6" x14ac:dyDescent="0.2">
      <c r="A243" s="8" t="s">
        <v>1228</v>
      </c>
      <c r="B243" s="8" t="s">
        <v>1229</v>
      </c>
      <c r="C243" s="8" t="s">
        <v>1230</v>
      </c>
      <c r="D243" s="8" t="s">
        <v>539</v>
      </c>
      <c r="E243" s="8" t="s">
        <v>540</v>
      </c>
      <c r="F243" s="8" t="s">
        <v>541</v>
      </c>
    </row>
    <row r="244" spans="1:6" x14ac:dyDescent="0.2">
      <c r="A244" s="8" t="s">
        <v>1231</v>
      </c>
      <c r="B244" s="8" t="s">
        <v>1232</v>
      </c>
      <c r="C244" s="8" t="s">
        <v>1233</v>
      </c>
      <c r="D244" s="8" t="s">
        <v>512</v>
      </c>
      <c r="E244" s="8" t="s">
        <v>513</v>
      </c>
      <c r="F244" s="8" t="s">
        <v>514</v>
      </c>
    </row>
    <row r="245" spans="1:6" x14ac:dyDescent="0.2">
      <c r="A245" s="8" t="s">
        <v>1234</v>
      </c>
      <c r="B245" s="8" t="s">
        <v>1235</v>
      </c>
      <c r="C245" s="8" t="s">
        <v>1236</v>
      </c>
      <c r="D245" s="8" t="s">
        <v>500</v>
      </c>
      <c r="E245" s="8" t="s">
        <v>501</v>
      </c>
      <c r="F245" s="8" t="s">
        <v>502</v>
      </c>
    </row>
    <row r="246" spans="1:6" x14ac:dyDescent="0.2">
      <c r="A246" s="8" t="s">
        <v>1237</v>
      </c>
      <c r="B246" s="8" t="s">
        <v>1238</v>
      </c>
      <c r="C246" s="8" t="s">
        <v>1239</v>
      </c>
      <c r="D246" s="8" t="s">
        <v>539</v>
      </c>
      <c r="E246" s="8" t="s">
        <v>540</v>
      </c>
      <c r="F246" s="8" t="s">
        <v>541</v>
      </c>
    </row>
    <row r="247" spans="1:6" x14ac:dyDescent="0.2">
      <c r="A247" s="8" t="s">
        <v>1240</v>
      </c>
      <c r="B247" s="8" t="s">
        <v>1241</v>
      </c>
      <c r="C247" s="8" t="s">
        <v>1242</v>
      </c>
      <c r="D247" s="8" t="s">
        <v>495</v>
      </c>
      <c r="E247" s="8" t="s">
        <v>496</v>
      </c>
      <c r="F247" s="8" t="s">
        <v>190</v>
      </c>
    </row>
    <row r="248" spans="1:6" x14ac:dyDescent="0.2">
      <c r="A248" s="8" t="s">
        <v>1243</v>
      </c>
      <c r="B248" s="8" t="s">
        <v>1244</v>
      </c>
      <c r="C248" s="8" t="s">
        <v>1245</v>
      </c>
      <c r="D248" s="8" t="s">
        <v>500</v>
      </c>
      <c r="E248" s="8" t="s">
        <v>501</v>
      </c>
      <c r="F248" s="8" t="s">
        <v>502</v>
      </c>
    </row>
    <row r="249" spans="1:6" x14ac:dyDescent="0.2">
      <c r="A249" s="8" t="s">
        <v>1246</v>
      </c>
      <c r="B249" s="8" t="s">
        <v>1247</v>
      </c>
      <c r="C249" s="8" t="s">
        <v>1248</v>
      </c>
      <c r="D249" s="8" t="s">
        <v>512</v>
      </c>
      <c r="E249" s="8" t="s">
        <v>513</v>
      </c>
      <c r="F249" s="8" t="s">
        <v>514</v>
      </c>
    </row>
    <row r="250" spans="1:6" x14ac:dyDescent="0.2">
      <c r="A250" s="8" t="s">
        <v>1249</v>
      </c>
      <c r="B250" s="8" t="s">
        <v>1250</v>
      </c>
      <c r="C250" s="8" t="s">
        <v>1251</v>
      </c>
      <c r="D250" s="8" t="s">
        <v>506</v>
      </c>
      <c r="E250" s="8" t="s">
        <v>507</v>
      </c>
      <c r="F250" s="8" t="s">
        <v>508</v>
      </c>
    </row>
    <row r="251" spans="1:6" x14ac:dyDescent="0.2">
      <c r="A251" s="8" t="s">
        <v>1252</v>
      </c>
      <c r="B251" s="8" t="s">
        <v>1253</v>
      </c>
      <c r="C251" s="8" t="s">
        <v>1254</v>
      </c>
      <c r="D251" s="8" t="s">
        <v>651</v>
      </c>
      <c r="E251" s="8" t="s">
        <v>652</v>
      </c>
      <c r="F251" s="8" t="s">
        <v>653</v>
      </c>
    </row>
    <row r="252" spans="1:6" x14ac:dyDescent="0.2">
      <c r="A252" s="8" t="s">
        <v>825</v>
      </c>
      <c r="B252" s="8" t="s">
        <v>826</v>
      </c>
      <c r="C252" s="8" t="s">
        <v>827</v>
      </c>
      <c r="D252" s="8" t="s">
        <v>512</v>
      </c>
      <c r="E252" s="8" t="s">
        <v>513</v>
      </c>
      <c r="F252" s="8" t="s">
        <v>514</v>
      </c>
    </row>
    <row r="253" spans="1:6" x14ac:dyDescent="0.2">
      <c r="A253" s="8" t="s">
        <v>895</v>
      </c>
      <c r="B253" s="8" t="s">
        <v>896</v>
      </c>
      <c r="C253" s="8" t="s">
        <v>897</v>
      </c>
      <c r="D253" s="8" t="s">
        <v>539</v>
      </c>
      <c r="E253" s="8" t="s">
        <v>540</v>
      </c>
      <c r="F253" s="8" t="s">
        <v>541</v>
      </c>
    </row>
    <row r="254" spans="1:6" x14ac:dyDescent="0.2">
      <c r="A254" s="8" t="s">
        <v>1255</v>
      </c>
      <c r="B254" s="8" t="s">
        <v>1256</v>
      </c>
      <c r="C254" s="8" t="s">
        <v>1257</v>
      </c>
      <c r="D254" s="8" t="s">
        <v>585</v>
      </c>
      <c r="E254" s="8" t="s">
        <v>586</v>
      </c>
      <c r="F254" s="8" t="s">
        <v>587</v>
      </c>
    </row>
    <row r="255" spans="1:6" x14ac:dyDescent="0.2">
      <c r="A255" s="8" t="s">
        <v>1258</v>
      </c>
      <c r="B255" s="8" t="s">
        <v>1259</v>
      </c>
      <c r="C255" s="8" t="s">
        <v>1260</v>
      </c>
      <c r="D255" s="8" t="s">
        <v>539</v>
      </c>
      <c r="E255" s="8" t="s">
        <v>540</v>
      </c>
      <c r="F255" s="8" t="s">
        <v>541</v>
      </c>
    </row>
    <row r="256" spans="1:6" x14ac:dyDescent="0.2">
      <c r="A256" s="8" t="s">
        <v>1261</v>
      </c>
      <c r="B256" s="8" t="s">
        <v>1262</v>
      </c>
      <c r="C256" s="8" t="s">
        <v>1263</v>
      </c>
      <c r="D256" s="8" t="s">
        <v>585</v>
      </c>
      <c r="E256" s="8" t="s">
        <v>586</v>
      </c>
      <c r="F256" s="8" t="s">
        <v>587</v>
      </c>
    </row>
    <row r="257" spans="1:6" x14ac:dyDescent="0.2">
      <c r="A257" s="8" t="s">
        <v>1264</v>
      </c>
      <c r="B257" s="8" t="s">
        <v>1265</v>
      </c>
      <c r="C257" s="8" t="s">
        <v>1266</v>
      </c>
      <c r="D257" s="8" t="s">
        <v>512</v>
      </c>
      <c r="E257" s="8" t="s">
        <v>513</v>
      </c>
      <c r="F257" s="8" t="s">
        <v>514</v>
      </c>
    </row>
    <row r="258" spans="1:6" x14ac:dyDescent="0.2">
      <c r="A258" s="8" t="s">
        <v>1267</v>
      </c>
      <c r="B258" s="8" t="s">
        <v>1268</v>
      </c>
      <c r="C258" s="8" t="s">
        <v>1269</v>
      </c>
      <c r="D258" s="8" t="s">
        <v>651</v>
      </c>
      <c r="E258" s="8" t="s">
        <v>652</v>
      </c>
      <c r="F258" s="8" t="s">
        <v>653</v>
      </c>
    </row>
    <row r="259" spans="1:6" x14ac:dyDescent="0.2">
      <c r="A259" s="8" t="s">
        <v>1270</v>
      </c>
      <c r="B259" s="8" t="s">
        <v>1271</v>
      </c>
      <c r="C259" s="8" t="s">
        <v>1272</v>
      </c>
      <c r="D259" s="8" t="s">
        <v>506</v>
      </c>
      <c r="E259" s="8" t="s">
        <v>507</v>
      </c>
      <c r="F259" s="8" t="s">
        <v>508</v>
      </c>
    </row>
    <row r="260" spans="1:6" x14ac:dyDescent="0.2">
      <c r="A260" s="8" t="s">
        <v>1273</v>
      </c>
      <c r="B260" s="8" t="s">
        <v>1274</v>
      </c>
      <c r="C260" s="8" t="s">
        <v>1275</v>
      </c>
      <c r="D260" s="8" t="s">
        <v>551</v>
      </c>
      <c r="E260" s="8" t="s">
        <v>552</v>
      </c>
      <c r="F260" s="8" t="s">
        <v>553</v>
      </c>
    </row>
    <row r="261" spans="1:6" x14ac:dyDescent="0.2">
      <c r="A261" s="8" t="s">
        <v>1276</v>
      </c>
      <c r="B261" s="8" t="s">
        <v>1277</v>
      </c>
      <c r="C261" s="8" t="s">
        <v>1278</v>
      </c>
      <c r="D261" s="8" t="s">
        <v>539</v>
      </c>
      <c r="E261" s="8" t="s">
        <v>540</v>
      </c>
      <c r="F261" s="8" t="s">
        <v>541</v>
      </c>
    </row>
    <row r="262" spans="1:6" x14ac:dyDescent="0.2">
      <c r="A262" s="8" t="s">
        <v>1279</v>
      </c>
      <c r="B262" s="8" t="s">
        <v>1280</v>
      </c>
      <c r="C262" s="8" t="s">
        <v>1281</v>
      </c>
      <c r="D262" s="8" t="s">
        <v>539</v>
      </c>
      <c r="E262" s="8" t="s">
        <v>540</v>
      </c>
      <c r="F262" s="8" t="s">
        <v>541</v>
      </c>
    </row>
    <row r="263" spans="1:6" x14ac:dyDescent="0.2">
      <c r="A263" s="8" t="s">
        <v>1282</v>
      </c>
      <c r="B263" s="8" t="s">
        <v>1283</v>
      </c>
      <c r="C263" s="8" t="s">
        <v>1284</v>
      </c>
      <c r="D263" s="8" t="s">
        <v>756</v>
      </c>
      <c r="E263" s="8" t="s">
        <v>757</v>
      </c>
      <c r="F263" s="8" t="s">
        <v>758</v>
      </c>
    </row>
    <row r="264" spans="1:6" x14ac:dyDescent="0.2">
      <c r="A264" s="8" t="s">
        <v>1285</v>
      </c>
      <c r="B264" s="8" t="s">
        <v>1286</v>
      </c>
      <c r="C264" s="8" t="s">
        <v>1287</v>
      </c>
      <c r="D264" s="8" t="s">
        <v>524</v>
      </c>
      <c r="E264" s="8" t="s">
        <v>525</v>
      </c>
      <c r="F264" s="8" t="s">
        <v>526</v>
      </c>
    </row>
    <row r="265" spans="1:6" x14ac:dyDescent="0.2">
      <c r="A265" s="8" t="s">
        <v>1288</v>
      </c>
      <c r="B265" s="8" t="s">
        <v>1289</v>
      </c>
      <c r="C265" s="8" t="s">
        <v>1290</v>
      </c>
      <c r="D265" s="8" t="s">
        <v>495</v>
      </c>
      <c r="E265" s="8" t="s">
        <v>496</v>
      </c>
      <c r="F265" s="8" t="s">
        <v>190</v>
      </c>
    </row>
    <row r="266" spans="1:6" x14ac:dyDescent="0.2">
      <c r="A266" s="8" t="s">
        <v>1291</v>
      </c>
      <c r="B266" s="8" t="s">
        <v>1292</v>
      </c>
      <c r="C266" s="8" t="s">
        <v>1293</v>
      </c>
      <c r="D266" s="8" t="s">
        <v>539</v>
      </c>
      <c r="E266" s="8" t="s">
        <v>540</v>
      </c>
      <c r="F266" s="8" t="s">
        <v>541</v>
      </c>
    </row>
    <row r="267" spans="1:6" x14ac:dyDescent="0.2">
      <c r="A267" s="8" t="s">
        <v>1294</v>
      </c>
      <c r="B267" s="8" t="s">
        <v>1295</v>
      </c>
      <c r="C267" s="8" t="s">
        <v>1296</v>
      </c>
      <c r="D267" s="8" t="s">
        <v>524</v>
      </c>
      <c r="E267" s="8" t="s">
        <v>525</v>
      </c>
      <c r="F267" s="8" t="s">
        <v>526</v>
      </c>
    </row>
    <row r="268" spans="1:6" x14ac:dyDescent="0.2">
      <c r="A268" s="8" t="s">
        <v>1297</v>
      </c>
      <c r="B268" s="8" t="s">
        <v>1298</v>
      </c>
      <c r="C268" s="8" t="s">
        <v>1912</v>
      </c>
      <c r="D268" s="8" t="s">
        <v>585</v>
      </c>
      <c r="E268" s="8" t="s">
        <v>586</v>
      </c>
      <c r="F268" s="8" t="s">
        <v>587</v>
      </c>
    </row>
    <row r="269" spans="1:6" x14ac:dyDescent="0.2">
      <c r="A269" s="8" t="s">
        <v>1299</v>
      </c>
      <c r="B269" s="8" t="s">
        <v>1300</v>
      </c>
      <c r="C269" s="8" t="s">
        <v>1301</v>
      </c>
      <c r="D269" s="8" t="s">
        <v>551</v>
      </c>
      <c r="E269" s="8" t="s">
        <v>552</v>
      </c>
      <c r="F269" s="8" t="s">
        <v>553</v>
      </c>
    </row>
    <row r="270" spans="1:6" x14ac:dyDescent="0.2">
      <c r="A270" s="8" t="s">
        <v>1302</v>
      </c>
      <c r="B270" s="8" t="s">
        <v>1303</v>
      </c>
      <c r="C270" s="8" t="s">
        <v>1304</v>
      </c>
      <c r="D270" s="8" t="s">
        <v>506</v>
      </c>
      <c r="E270" s="8" t="s">
        <v>507</v>
      </c>
      <c r="F270" s="8" t="s">
        <v>508</v>
      </c>
    </row>
    <row r="271" spans="1:6" x14ac:dyDescent="0.2">
      <c r="A271" s="8" t="s">
        <v>1305</v>
      </c>
      <c r="B271" s="8" t="s">
        <v>1306</v>
      </c>
      <c r="C271" s="8" t="s">
        <v>1307</v>
      </c>
      <c r="D271" s="8" t="s">
        <v>651</v>
      </c>
      <c r="E271" s="8" t="s">
        <v>652</v>
      </c>
      <c r="F271" s="8" t="s">
        <v>653</v>
      </c>
    </row>
    <row r="272" spans="1:6" x14ac:dyDescent="0.2">
      <c r="A272" s="8" t="s">
        <v>1308</v>
      </c>
      <c r="B272" s="8" t="s">
        <v>1309</v>
      </c>
      <c r="C272" s="8" t="s">
        <v>1310</v>
      </c>
      <c r="D272" s="8" t="s">
        <v>506</v>
      </c>
      <c r="E272" s="8" t="s">
        <v>507</v>
      </c>
      <c r="F272" s="8" t="s">
        <v>508</v>
      </c>
    </row>
    <row r="273" spans="1:6" x14ac:dyDescent="0.2">
      <c r="A273" s="8" t="s">
        <v>1311</v>
      </c>
      <c r="B273" s="8" t="s">
        <v>1312</v>
      </c>
      <c r="C273" s="8" t="s">
        <v>1313</v>
      </c>
      <c r="D273" s="8" t="s">
        <v>495</v>
      </c>
      <c r="E273" s="8" t="s">
        <v>496</v>
      </c>
      <c r="F273" s="8" t="s">
        <v>190</v>
      </c>
    </row>
    <row r="274" spans="1:6" x14ac:dyDescent="0.2">
      <c r="A274" s="8" t="s">
        <v>1314</v>
      </c>
      <c r="B274" s="8" t="s">
        <v>1315</v>
      </c>
      <c r="C274" s="8" t="s">
        <v>1316</v>
      </c>
      <c r="D274" s="8" t="s">
        <v>512</v>
      </c>
      <c r="E274" s="8" t="s">
        <v>513</v>
      </c>
      <c r="F274" s="8" t="s">
        <v>514</v>
      </c>
    </row>
    <row r="275" spans="1:6" x14ac:dyDescent="0.2">
      <c r="A275" s="8" t="s">
        <v>1317</v>
      </c>
      <c r="B275" s="8" t="s">
        <v>1318</v>
      </c>
      <c r="C275" s="8" t="s">
        <v>1319</v>
      </c>
      <c r="D275" s="8" t="s">
        <v>651</v>
      </c>
      <c r="E275" s="8" t="s">
        <v>652</v>
      </c>
      <c r="F275" s="8" t="s">
        <v>653</v>
      </c>
    </row>
    <row r="276" spans="1:6" x14ac:dyDescent="0.2">
      <c r="A276" s="8" t="s">
        <v>1320</v>
      </c>
      <c r="B276" s="8" t="s">
        <v>1321</v>
      </c>
      <c r="C276" s="8" t="s">
        <v>1322</v>
      </c>
      <c r="D276" s="8" t="s">
        <v>500</v>
      </c>
      <c r="E276" s="8" t="s">
        <v>501</v>
      </c>
      <c r="F276" s="8" t="s">
        <v>502</v>
      </c>
    </row>
    <row r="277" spans="1:6" x14ac:dyDescent="0.2">
      <c r="A277" s="8" t="s">
        <v>1323</v>
      </c>
      <c r="B277" s="8" t="s">
        <v>1324</v>
      </c>
      <c r="C277" s="8" t="s">
        <v>1325</v>
      </c>
      <c r="D277" s="8" t="s">
        <v>539</v>
      </c>
      <c r="E277" s="8" t="s">
        <v>540</v>
      </c>
      <c r="F277" s="8" t="s">
        <v>541</v>
      </c>
    </row>
    <row r="278" spans="1:6" x14ac:dyDescent="0.2">
      <c r="A278" s="8" t="s">
        <v>1326</v>
      </c>
      <c r="B278" s="8" t="s">
        <v>1327</v>
      </c>
      <c r="C278" s="8" t="s">
        <v>1328</v>
      </c>
      <c r="D278" s="8" t="s">
        <v>524</v>
      </c>
      <c r="E278" s="8" t="s">
        <v>525</v>
      </c>
      <c r="F278" s="8" t="s">
        <v>526</v>
      </c>
    </row>
    <row r="279" spans="1:6" x14ac:dyDescent="0.2">
      <c r="A279" s="8" t="s">
        <v>1329</v>
      </c>
      <c r="B279" s="8" t="s">
        <v>1330</v>
      </c>
      <c r="C279" s="8" t="s">
        <v>1331</v>
      </c>
      <c r="D279" s="8" t="s">
        <v>524</v>
      </c>
      <c r="E279" s="8" t="s">
        <v>525</v>
      </c>
      <c r="F279" s="8" t="s">
        <v>526</v>
      </c>
    </row>
    <row r="280" spans="1:6" x14ac:dyDescent="0.2">
      <c r="A280" s="8" t="s">
        <v>1332</v>
      </c>
      <c r="B280" s="8" t="s">
        <v>1333</v>
      </c>
      <c r="C280" s="8" t="s">
        <v>1334</v>
      </c>
      <c r="D280" s="8" t="s">
        <v>489</v>
      </c>
      <c r="E280" s="8" t="s">
        <v>490</v>
      </c>
      <c r="F280" s="8" t="s">
        <v>491</v>
      </c>
    </row>
    <row r="281" spans="1:6" x14ac:dyDescent="0.2">
      <c r="A281" s="8" t="s">
        <v>1335</v>
      </c>
      <c r="B281" s="8" t="s">
        <v>1336</v>
      </c>
      <c r="C281" s="8" t="s">
        <v>1337</v>
      </c>
      <c r="D281" s="8" t="s">
        <v>506</v>
      </c>
      <c r="E281" s="8" t="s">
        <v>507</v>
      </c>
      <c r="F281" s="8" t="s">
        <v>508</v>
      </c>
    </row>
    <row r="282" spans="1:6" x14ac:dyDescent="0.2">
      <c r="A282" s="8" t="s">
        <v>1338</v>
      </c>
      <c r="B282" s="8" t="s">
        <v>1339</v>
      </c>
      <c r="C282" s="8" t="s">
        <v>1340</v>
      </c>
      <c r="D282" s="8" t="s">
        <v>495</v>
      </c>
      <c r="E282" s="8" t="s">
        <v>496</v>
      </c>
      <c r="F282" s="8" t="s">
        <v>190</v>
      </c>
    </row>
    <row r="283" spans="1:6" x14ac:dyDescent="0.2">
      <c r="A283" s="8" t="s">
        <v>1341</v>
      </c>
      <c r="B283" s="8" t="s">
        <v>1342</v>
      </c>
      <c r="C283" s="8" t="s">
        <v>1343</v>
      </c>
      <c r="D283" s="8" t="s">
        <v>495</v>
      </c>
      <c r="E283" s="8" t="s">
        <v>496</v>
      </c>
      <c r="F283" s="8" t="s">
        <v>190</v>
      </c>
    </row>
    <row r="284" spans="1:6" x14ac:dyDescent="0.2">
      <c r="A284" s="8" t="s">
        <v>1344</v>
      </c>
      <c r="B284" s="8" t="s">
        <v>1345</v>
      </c>
      <c r="C284" s="8" t="s">
        <v>1346</v>
      </c>
      <c r="D284" s="8" t="s">
        <v>530</v>
      </c>
      <c r="E284" s="8" t="s">
        <v>531</v>
      </c>
      <c r="F284" s="8" t="s">
        <v>532</v>
      </c>
    </row>
    <row r="285" spans="1:6" x14ac:dyDescent="0.2">
      <c r="A285" s="8" t="s">
        <v>1347</v>
      </c>
      <c r="B285" s="8" t="s">
        <v>1348</v>
      </c>
      <c r="C285" s="8" t="s">
        <v>553</v>
      </c>
      <c r="D285" s="8" t="s">
        <v>551</v>
      </c>
      <c r="E285" s="8" t="s">
        <v>552</v>
      </c>
      <c r="F285" s="8" t="s">
        <v>553</v>
      </c>
    </row>
    <row r="286" spans="1:6" x14ac:dyDescent="0.2">
      <c r="A286" s="8" t="s">
        <v>1349</v>
      </c>
      <c r="B286" s="8" t="s">
        <v>1350</v>
      </c>
      <c r="C286" s="8" t="s">
        <v>1351</v>
      </c>
      <c r="D286" s="8" t="s">
        <v>551</v>
      </c>
      <c r="E286" s="8" t="s">
        <v>552</v>
      </c>
      <c r="F286" s="8" t="s">
        <v>553</v>
      </c>
    </row>
    <row r="287" spans="1:6" x14ac:dyDescent="0.2">
      <c r="A287" s="8" t="s">
        <v>1352</v>
      </c>
      <c r="B287" s="8" t="s">
        <v>1353</v>
      </c>
      <c r="C287" s="8" t="s">
        <v>1354</v>
      </c>
      <c r="D287" s="8" t="s">
        <v>585</v>
      </c>
      <c r="E287" s="8" t="s">
        <v>586</v>
      </c>
      <c r="F287" s="8" t="s">
        <v>587</v>
      </c>
    </row>
    <row r="288" spans="1:6" x14ac:dyDescent="0.2">
      <c r="A288" s="8" t="s">
        <v>1355</v>
      </c>
      <c r="B288" s="8" t="s">
        <v>1356</v>
      </c>
      <c r="C288" s="8" t="s">
        <v>1357</v>
      </c>
      <c r="D288" s="8" t="s">
        <v>585</v>
      </c>
      <c r="E288" s="8" t="s">
        <v>586</v>
      </c>
      <c r="F288" s="8" t="s">
        <v>587</v>
      </c>
    </row>
    <row r="289" spans="1:6" x14ac:dyDescent="0.2">
      <c r="A289" s="8" t="s">
        <v>1358</v>
      </c>
      <c r="B289" s="8" t="s">
        <v>1359</v>
      </c>
      <c r="C289" s="8" t="s">
        <v>1360</v>
      </c>
      <c r="D289" s="8" t="s">
        <v>539</v>
      </c>
      <c r="E289" s="8" t="s">
        <v>540</v>
      </c>
      <c r="F289" s="8" t="s">
        <v>541</v>
      </c>
    </row>
    <row r="290" spans="1:6" x14ac:dyDescent="0.2">
      <c r="A290" s="8" t="s">
        <v>1361</v>
      </c>
      <c r="B290" s="8" t="s">
        <v>1362</v>
      </c>
      <c r="C290" s="8" t="s">
        <v>1363</v>
      </c>
      <c r="D290" s="8" t="s">
        <v>756</v>
      </c>
      <c r="E290" s="8" t="s">
        <v>757</v>
      </c>
      <c r="F290" s="8" t="s">
        <v>758</v>
      </c>
    </row>
    <row r="291" spans="1:6" x14ac:dyDescent="0.2">
      <c r="A291" s="8" t="s">
        <v>1364</v>
      </c>
      <c r="B291" s="8" t="s">
        <v>1365</v>
      </c>
      <c r="C291" s="8" t="s">
        <v>1366</v>
      </c>
      <c r="D291" s="8" t="s">
        <v>551</v>
      </c>
      <c r="E291" s="8" t="s">
        <v>552</v>
      </c>
      <c r="F291" s="8" t="s">
        <v>553</v>
      </c>
    </row>
    <row r="292" spans="1:6" x14ac:dyDescent="0.2">
      <c r="A292" s="8" t="s">
        <v>1367</v>
      </c>
      <c r="B292" s="8" t="s">
        <v>1368</v>
      </c>
      <c r="C292" s="8" t="s">
        <v>1369</v>
      </c>
      <c r="D292" s="8" t="s">
        <v>651</v>
      </c>
      <c r="E292" s="8" t="s">
        <v>652</v>
      </c>
      <c r="F292" s="8" t="s">
        <v>653</v>
      </c>
    </row>
    <row r="293" spans="1:6" x14ac:dyDescent="0.2">
      <c r="A293" s="8" t="s">
        <v>1370</v>
      </c>
      <c r="B293" s="8" t="s">
        <v>1371</v>
      </c>
      <c r="C293" s="8" t="s">
        <v>1372</v>
      </c>
      <c r="D293" s="8" t="s">
        <v>539</v>
      </c>
      <c r="E293" s="8" t="s">
        <v>540</v>
      </c>
      <c r="F293" s="8" t="s">
        <v>541</v>
      </c>
    </row>
    <row r="294" spans="1:6" x14ac:dyDescent="0.2">
      <c r="A294" s="8" t="s">
        <v>1373</v>
      </c>
      <c r="B294" s="8" t="s">
        <v>1374</v>
      </c>
      <c r="C294" s="8" t="s">
        <v>1375</v>
      </c>
      <c r="D294" s="8" t="s">
        <v>495</v>
      </c>
      <c r="E294" s="8" t="s">
        <v>496</v>
      </c>
      <c r="F294" s="8" t="s">
        <v>190</v>
      </c>
    </row>
    <row r="295" spans="1:6" x14ac:dyDescent="0.2">
      <c r="A295" s="8" t="s">
        <v>1376</v>
      </c>
      <c r="B295" s="8" t="s">
        <v>1377</v>
      </c>
      <c r="C295" s="8" t="s">
        <v>1378</v>
      </c>
      <c r="D295" s="8" t="s">
        <v>585</v>
      </c>
      <c r="E295" s="8" t="s">
        <v>586</v>
      </c>
      <c r="F295" s="8" t="s">
        <v>587</v>
      </c>
    </row>
    <row r="296" spans="1:6" x14ac:dyDescent="0.2">
      <c r="A296" s="8" t="s">
        <v>1379</v>
      </c>
      <c r="B296" s="8" t="s">
        <v>1380</v>
      </c>
      <c r="C296" s="8" t="s">
        <v>1381</v>
      </c>
      <c r="D296" s="8" t="s">
        <v>585</v>
      </c>
      <c r="E296" s="8" t="s">
        <v>586</v>
      </c>
      <c r="F296" s="8" t="s">
        <v>587</v>
      </c>
    </row>
    <row r="297" spans="1:6" x14ac:dyDescent="0.2">
      <c r="A297" s="8" t="s">
        <v>1382</v>
      </c>
      <c r="B297" s="8" t="s">
        <v>1383</v>
      </c>
      <c r="C297" s="8" t="s">
        <v>1384</v>
      </c>
      <c r="D297" s="8" t="s">
        <v>551</v>
      </c>
      <c r="E297" s="8" t="s">
        <v>552</v>
      </c>
      <c r="F297" s="8" t="s">
        <v>553</v>
      </c>
    </row>
    <row r="298" spans="1:6" x14ac:dyDescent="0.2">
      <c r="A298" s="8" t="s">
        <v>1385</v>
      </c>
      <c r="B298" s="8" t="s">
        <v>1386</v>
      </c>
      <c r="C298" s="8" t="s">
        <v>1387</v>
      </c>
      <c r="D298" s="8" t="s">
        <v>512</v>
      </c>
      <c r="E298" s="8" t="s">
        <v>513</v>
      </c>
      <c r="F298" s="8" t="s">
        <v>514</v>
      </c>
    </row>
    <row r="299" spans="1:6" x14ac:dyDescent="0.2">
      <c r="A299" s="8" t="s">
        <v>1388</v>
      </c>
      <c r="B299" s="8" t="s">
        <v>1389</v>
      </c>
      <c r="C299" s="8" t="s">
        <v>1390</v>
      </c>
      <c r="D299" s="8" t="s">
        <v>506</v>
      </c>
      <c r="E299" s="8" t="s">
        <v>507</v>
      </c>
      <c r="F299" s="8" t="s">
        <v>508</v>
      </c>
    </row>
    <row r="300" spans="1:6" x14ac:dyDescent="0.2">
      <c r="A300" s="8" t="s">
        <v>1391</v>
      </c>
      <c r="B300" s="8" t="s">
        <v>1392</v>
      </c>
      <c r="C300" s="8" t="s">
        <v>1393</v>
      </c>
      <c r="D300" s="8" t="s">
        <v>651</v>
      </c>
      <c r="E300" s="8" t="s">
        <v>652</v>
      </c>
      <c r="F300" s="8" t="s">
        <v>653</v>
      </c>
    </row>
    <row r="301" spans="1:6" x14ac:dyDescent="0.2">
      <c r="A301" s="8" t="s">
        <v>1394</v>
      </c>
      <c r="B301" s="8" t="s">
        <v>1395</v>
      </c>
      <c r="C301" s="8" t="s">
        <v>1396</v>
      </c>
      <c r="D301" s="8" t="s">
        <v>585</v>
      </c>
      <c r="E301" s="8" t="s">
        <v>586</v>
      </c>
      <c r="F301" s="8" t="s">
        <v>587</v>
      </c>
    </row>
    <row r="302" spans="1:6" x14ac:dyDescent="0.2">
      <c r="A302" s="8" t="s">
        <v>1913</v>
      </c>
      <c r="B302" s="8" t="s">
        <v>1914</v>
      </c>
      <c r="C302" s="8" t="s">
        <v>1915</v>
      </c>
      <c r="D302" s="8" t="s">
        <v>512</v>
      </c>
      <c r="E302" s="8" t="s">
        <v>513</v>
      </c>
      <c r="F302" s="8" t="s">
        <v>514</v>
      </c>
    </row>
    <row r="303" spans="1:6" x14ac:dyDescent="0.2">
      <c r="A303" s="8" t="s">
        <v>1397</v>
      </c>
      <c r="B303" s="8" t="s">
        <v>1398</v>
      </c>
      <c r="C303" s="8" t="s">
        <v>1399</v>
      </c>
      <c r="D303" s="8" t="s">
        <v>512</v>
      </c>
      <c r="E303" s="8" t="s">
        <v>513</v>
      </c>
      <c r="F303" s="8" t="s">
        <v>514</v>
      </c>
    </row>
    <row r="304" spans="1:6" x14ac:dyDescent="0.2">
      <c r="A304" s="8" t="s">
        <v>1400</v>
      </c>
      <c r="B304" s="8" t="s">
        <v>1401</v>
      </c>
      <c r="C304" s="8" t="s">
        <v>1402</v>
      </c>
      <c r="D304" s="8" t="s">
        <v>500</v>
      </c>
      <c r="E304" s="8" t="s">
        <v>501</v>
      </c>
      <c r="F304" s="8" t="s">
        <v>502</v>
      </c>
    </row>
    <row r="305" spans="1:6" x14ac:dyDescent="0.2">
      <c r="A305" s="8" t="s">
        <v>1403</v>
      </c>
      <c r="B305" s="8" t="s">
        <v>1404</v>
      </c>
      <c r="C305" s="8" t="s">
        <v>1405</v>
      </c>
      <c r="D305" s="8" t="s">
        <v>539</v>
      </c>
      <c r="E305" s="8" t="s">
        <v>540</v>
      </c>
      <c r="F305" s="8" t="s">
        <v>541</v>
      </c>
    </row>
    <row r="306" spans="1:6" x14ac:dyDescent="0.2">
      <c r="A306" s="8" t="s">
        <v>1406</v>
      </c>
      <c r="B306" s="8" t="s">
        <v>1407</v>
      </c>
      <c r="C306" s="8" t="s">
        <v>1408</v>
      </c>
      <c r="D306" s="8" t="s">
        <v>506</v>
      </c>
      <c r="E306" s="8" t="s">
        <v>507</v>
      </c>
      <c r="F306" s="8" t="s">
        <v>508</v>
      </c>
    </row>
    <row r="307" spans="1:6" x14ac:dyDescent="0.2">
      <c r="A307" s="8" t="s">
        <v>1409</v>
      </c>
      <c r="B307" s="8" t="s">
        <v>1410</v>
      </c>
      <c r="C307" s="8" t="s">
        <v>1411</v>
      </c>
      <c r="D307" s="8" t="s">
        <v>539</v>
      </c>
      <c r="E307" s="8" t="s">
        <v>540</v>
      </c>
      <c r="F307" s="8" t="s">
        <v>541</v>
      </c>
    </row>
    <row r="308" spans="1:6" x14ac:dyDescent="0.2">
      <c r="A308" s="8" t="s">
        <v>1412</v>
      </c>
      <c r="B308" s="8" t="s">
        <v>1413</v>
      </c>
      <c r="C308" s="8" t="s">
        <v>1414</v>
      </c>
      <c r="D308" s="8" t="s">
        <v>539</v>
      </c>
      <c r="E308" s="8" t="s">
        <v>540</v>
      </c>
      <c r="F308" s="8" t="s">
        <v>541</v>
      </c>
    </row>
    <row r="309" spans="1:6" x14ac:dyDescent="0.2">
      <c r="A309" s="8" t="s">
        <v>1415</v>
      </c>
      <c r="B309" s="8" t="s">
        <v>1416</v>
      </c>
      <c r="C309" s="8" t="s">
        <v>1417</v>
      </c>
      <c r="D309" s="8" t="s">
        <v>512</v>
      </c>
      <c r="E309" s="8" t="s">
        <v>513</v>
      </c>
      <c r="F309" s="8" t="s">
        <v>514</v>
      </c>
    </row>
    <row r="310" spans="1:6" x14ac:dyDescent="0.2">
      <c r="A310" s="8" t="s">
        <v>1418</v>
      </c>
      <c r="B310" s="8" t="s">
        <v>1419</v>
      </c>
      <c r="C310" s="8" t="s">
        <v>1420</v>
      </c>
      <c r="D310" s="8" t="s">
        <v>500</v>
      </c>
      <c r="E310" s="8" t="s">
        <v>501</v>
      </c>
      <c r="F310" s="8" t="s">
        <v>502</v>
      </c>
    </row>
    <row r="311" spans="1:6" x14ac:dyDescent="0.2">
      <c r="A311" s="8" t="s">
        <v>1421</v>
      </c>
      <c r="B311" s="8" t="s">
        <v>1422</v>
      </c>
      <c r="C311" s="8" t="s">
        <v>1423</v>
      </c>
      <c r="D311" s="8" t="s">
        <v>512</v>
      </c>
      <c r="E311" s="8" t="s">
        <v>513</v>
      </c>
      <c r="F311" s="8" t="s">
        <v>514</v>
      </c>
    </row>
    <row r="312" spans="1:6" x14ac:dyDescent="0.2">
      <c r="A312" s="8" t="s">
        <v>1424</v>
      </c>
      <c r="B312" s="8" t="s">
        <v>1425</v>
      </c>
      <c r="C312" s="8" t="s">
        <v>1426</v>
      </c>
      <c r="D312" s="8" t="s">
        <v>495</v>
      </c>
      <c r="E312" s="8" t="s">
        <v>496</v>
      </c>
      <c r="F312" s="8" t="s">
        <v>190</v>
      </c>
    </row>
    <row r="313" spans="1:6" x14ac:dyDescent="0.2">
      <c r="A313" s="8" t="s">
        <v>1427</v>
      </c>
      <c r="B313" s="8" t="s">
        <v>1428</v>
      </c>
      <c r="C313" s="8" t="s">
        <v>1429</v>
      </c>
      <c r="D313" s="8" t="s">
        <v>585</v>
      </c>
      <c r="E313" s="8" t="s">
        <v>586</v>
      </c>
      <c r="F313" s="8" t="s">
        <v>587</v>
      </c>
    </row>
    <row r="314" spans="1:6" x14ac:dyDescent="0.2">
      <c r="A314" s="8" t="s">
        <v>1430</v>
      </c>
      <c r="B314" s="8" t="s">
        <v>1431</v>
      </c>
      <c r="C314" s="8" t="s">
        <v>1432</v>
      </c>
      <c r="D314" s="8" t="s">
        <v>500</v>
      </c>
      <c r="E314" s="8" t="s">
        <v>501</v>
      </c>
      <c r="F314" s="8" t="s">
        <v>502</v>
      </c>
    </row>
    <row r="315" spans="1:6" x14ac:dyDescent="0.2">
      <c r="A315" s="8" t="s">
        <v>1433</v>
      </c>
      <c r="B315" s="8" t="s">
        <v>1434</v>
      </c>
      <c r="C315" s="8" t="s">
        <v>1435</v>
      </c>
      <c r="D315" s="8" t="s">
        <v>500</v>
      </c>
      <c r="E315" s="8" t="s">
        <v>501</v>
      </c>
      <c r="F315" s="8" t="s">
        <v>502</v>
      </c>
    </row>
    <row r="316" spans="1:6" x14ac:dyDescent="0.2">
      <c r="A316" s="8" t="s">
        <v>1436</v>
      </c>
      <c r="B316" s="8" t="s">
        <v>1437</v>
      </c>
      <c r="C316" s="8" t="s">
        <v>1438</v>
      </c>
      <c r="D316" s="8" t="s">
        <v>756</v>
      </c>
      <c r="E316" s="8" t="s">
        <v>757</v>
      </c>
      <c r="F316" s="8" t="s">
        <v>758</v>
      </c>
    </row>
    <row r="317" spans="1:6" x14ac:dyDescent="0.2">
      <c r="A317" s="8" t="s">
        <v>1439</v>
      </c>
      <c r="B317" s="8" t="s">
        <v>1440</v>
      </c>
      <c r="C317" s="8" t="s">
        <v>1441</v>
      </c>
      <c r="D317" s="8" t="s">
        <v>489</v>
      </c>
      <c r="E317" s="8" t="s">
        <v>490</v>
      </c>
      <c r="F317" s="8" t="s">
        <v>491</v>
      </c>
    </row>
    <row r="318" spans="1:6" x14ac:dyDescent="0.2">
      <c r="A318" s="8" t="s">
        <v>1442</v>
      </c>
      <c r="B318" s="8" t="s">
        <v>1443</v>
      </c>
      <c r="C318" s="8" t="s">
        <v>1444</v>
      </c>
      <c r="D318" s="8" t="s">
        <v>500</v>
      </c>
      <c r="E318" s="8" t="s">
        <v>501</v>
      </c>
      <c r="F318" s="8" t="s">
        <v>502</v>
      </c>
    </row>
    <row r="319" spans="1:6" x14ac:dyDescent="0.2">
      <c r="A319" s="8" t="s">
        <v>1445</v>
      </c>
      <c r="B319" s="8" t="s">
        <v>1446</v>
      </c>
      <c r="C319" s="8" t="s">
        <v>1447</v>
      </c>
      <c r="D319" s="8" t="s">
        <v>756</v>
      </c>
      <c r="E319" s="8" t="s">
        <v>757</v>
      </c>
      <c r="F319" s="8" t="s">
        <v>758</v>
      </c>
    </row>
    <row r="320" spans="1:6" x14ac:dyDescent="0.2">
      <c r="A320" s="8" t="s">
        <v>1448</v>
      </c>
      <c r="B320" s="8" t="s">
        <v>1449</v>
      </c>
      <c r="C320" s="8" t="s">
        <v>1450</v>
      </c>
      <c r="D320" s="8" t="s">
        <v>512</v>
      </c>
      <c r="E320" s="8" t="s">
        <v>513</v>
      </c>
      <c r="F320" s="8" t="s">
        <v>514</v>
      </c>
    </row>
    <row r="321" spans="1:6" x14ac:dyDescent="0.2">
      <c r="A321" s="8" t="s">
        <v>1451</v>
      </c>
      <c r="B321" s="8" t="s">
        <v>1452</v>
      </c>
      <c r="C321" s="8" t="s">
        <v>1453</v>
      </c>
      <c r="D321" s="8" t="s">
        <v>506</v>
      </c>
      <c r="E321" s="8" t="s">
        <v>507</v>
      </c>
      <c r="F321" s="8" t="s">
        <v>508</v>
      </c>
    </row>
    <row r="322" spans="1:6" x14ac:dyDescent="0.2">
      <c r="A322" s="8" t="s">
        <v>1454</v>
      </c>
      <c r="B322" s="8" t="s">
        <v>1455</v>
      </c>
      <c r="C322" s="8" t="s">
        <v>1456</v>
      </c>
      <c r="D322" s="8" t="s">
        <v>524</v>
      </c>
      <c r="E322" s="8" t="s">
        <v>525</v>
      </c>
      <c r="F322" s="8" t="s">
        <v>526</v>
      </c>
    </row>
    <row r="323" spans="1:6" x14ac:dyDescent="0.2">
      <c r="A323" s="8" t="s">
        <v>1457</v>
      </c>
      <c r="B323" s="8" t="s">
        <v>1458</v>
      </c>
      <c r="C323" s="8" t="s">
        <v>1459</v>
      </c>
      <c r="D323" s="8" t="s">
        <v>500</v>
      </c>
      <c r="E323" s="8" t="s">
        <v>501</v>
      </c>
      <c r="F323" s="8" t="s">
        <v>502</v>
      </c>
    </row>
    <row r="324" spans="1:6" x14ac:dyDescent="0.2">
      <c r="A324" s="8" t="s">
        <v>1460</v>
      </c>
      <c r="B324" s="8" t="s">
        <v>1461</v>
      </c>
      <c r="C324" s="8" t="s">
        <v>1462</v>
      </c>
      <c r="D324" s="8" t="s">
        <v>495</v>
      </c>
      <c r="E324" s="8" t="s">
        <v>496</v>
      </c>
      <c r="F324" s="8" t="s">
        <v>190</v>
      </c>
    </row>
    <row r="325" spans="1:6" x14ac:dyDescent="0.2">
      <c r="A325" s="8" t="s">
        <v>1463</v>
      </c>
      <c r="B325" s="8" t="s">
        <v>1464</v>
      </c>
      <c r="C325" s="8" t="s">
        <v>1465</v>
      </c>
      <c r="D325" s="8" t="s">
        <v>551</v>
      </c>
      <c r="E325" s="8" t="s">
        <v>552</v>
      </c>
      <c r="F325" s="8" t="s">
        <v>553</v>
      </c>
    </row>
    <row r="326" spans="1:6" x14ac:dyDescent="0.2">
      <c r="A326" s="8" t="s">
        <v>1466</v>
      </c>
      <c r="B326" s="8" t="s">
        <v>1467</v>
      </c>
      <c r="C326" s="8" t="s">
        <v>1468</v>
      </c>
      <c r="D326" s="8" t="s">
        <v>500</v>
      </c>
      <c r="E326" s="8" t="s">
        <v>501</v>
      </c>
      <c r="F326" s="8" t="s">
        <v>502</v>
      </c>
    </row>
    <row r="327" spans="1:6" x14ac:dyDescent="0.2">
      <c r="A327" s="8" t="s">
        <v>1469</v>
      </c>
      <c r="B327" s="8" t="s">
        <v>1470</v>
      </c>
      <c r="C327" s="8" t="s">
        <v>1471</v>
      </c>
      <c r="D327" s="8" t="s">
        <v>539</v>
      </c>
      <c r="E327" s="8" t="s">
        <v>540</v>
      </c>
      <c r="F327" s="8" t="s">
        <v>541</v>
      </c>
    </row>
    <row r="328" spans="1:6" x14ac:dyDescent="0.2">
      <c r="A328" s="8" t="s">
        <v>1472</v>
      </c>
      <c r="B328" s="8" t="s">
        <v>1473</v>
      </c>
      <c r="C328" s="8" t="s">
        <v>1474</v>
      </c>
      <c r="D328" s="8" t="s">
        <v>551</v>
      </c>
      <c r="E328" s="8" t="s">
        <v>552</v>
      </c>
      <c r="F328" s="8" t="s">
        <v>553</v>
      </c>
    </row>
    <row r="329" spans="1:6" x14ac:dyDescent="0.2">
      <c r="A329" s="8" t="s">
        <v>1478</v>
      </c>
      <c r="B329" s="8" t="s">
        <v>1479</v>
      </c>
      <c r="C329" s="8" t="s">
        <v>1480</v>
      </c>
      <c r="D329" s="8" t="s">
        <v>495</v>
      </c>
      <c r="E329" s="8" t="s">
        <v>496</v>
      </c>
      <c r="F329" s="8" t="s">
        <v>190</v>
      </c>
    </row>
    <row r="330" spans="1:6" x14ac:dyDescent="0.2">
      <c r="A330" s="8" t="s">
        <v>1481</v>
      </c>
      <c r="B330" s="8" t="s">
        <v>1482</v>
      </c>
      <c r="C330" s="8" t="s">
        <v>1483</v>
      </c>
      <c r="D330" s="8" t="s">
        <v>551</v>
      </c>
      <c r="E330" s="8" t="s">
        <v>552</v>
      </c>
      <c r="F330" s="8" t="s">
        <v>553</v>
      </c>
    </row>
    <row r="331" spans="1:6" x14ac:dyDescent="0.2">
      <c r="A331" s="8" t="s">
        <v>1484</v>
      </c>
      <c r="B331" s="8" t="s">
        <v>1485</v>
      </c>
      <c r="C331" s="8" t="s">
        <v>432</v>
      </c>
      <c r="D331" s="8" t="s">
        <v>495</v>
      </c>
      <c r="E331" s="8" t="s">
        <v>496</v>
      </c>
      <c r="F331" s="8" t="s">
        <v>190</v>
      </c>
    </row>
    <row r="332" spans="1:6" x14ac:dyDescent="0.2">
      <c r="A332" s="8" t="s">
        <v>1486</v>
      </c>
      <c r="B332" s="8" t="s">
        <v>1487</v>
      </c>
      <c r="C332" s="8" t="s">
        <v>1488</v>
      </c>
      <c r="D332" s="8" t="s">
        <v>500</v>
      </c>
      <c r="E332" s="8" t="s">
        <v>501</v>
      </c>
      <c r="F332" s="8" t="s">
        <v>502</v>
      </c>
    </row>
    <row r="333" spans="1:6" x14ac:dyDescent="0.2">
      <c r="A333" s="8" t="s">
        <v>1489</v>
      </c>
      <c r="B333" s="8" t="s">
        <v>1490</v>
      </c>
      <c r="C333" s="8" t="s">
        <v>1491</v>
      </c>
      <c r="D333" s="8" t="s">
        <v>495</v>
      </c>
      <c r="E333" s="8" t="s">
        <v>496</v>
      </c>
      <c r="F333" s="8" t="s">
        <v>190</v>
      </c>
    </row>
    <row r="334" spans="1:6" x14ac:dyDescent="0.2">
      <c r="A334" s="8" t="s">
        <v>1492</v>
      </c>
      <c r="B334" s="8" t="s">
        <v>1493</v>
      </c>
      <c r="C334" s="8" t="s">
        <v>1494</v>
      </c>
      <c r="D334" s="8" t="s">
        <v>530</v>
      </c>
      <c r="E334" s="8" t="s">
        <v>531</v>
      </c>
      <c r="F334" s="8" t="s">
        <v>532</v>
      </c>
    </row>
    <row r="335" spans="1:6" x14ac:dyDescent="0.2">
      <c r="A335" s="8" t="s">
        <v>1495</v>
      </c>
      <c r="B335" s="8" t="s">
        <v>1496</v>
      </c>
      <c r="C335" s="8" t="s">
        <v>1497</v>
      </c>
      <c r="D335" s="8" t="s">
        <v>551</v>
      </c>
      <c r="E335" s="8" t="s">
        <v>552</v>
      </c>
      <c r="F335" s="8" t="s">
        <v>553</v>
      </c>
    </row>
    <row r="336" spans="1:6" x14ac:dyDescent="0.2">
      <c r="A336" s="8" t="s">
        <v>1498</v>
      </c>
      <c r="B336" s="8" t="s">
        <v>1499</v>
      </c>
      <c r="C336" s="8" t="s">
        <v>1500</v>
      </c>
      <c r="D336" s="8" t="s">
        <v>500</v>
      </c>
      <c r="E336" s="8" t="s">
        <v>501</v>
      </c>
      <c r="F336" s="8" t="s">
        <v>502</v>
      </c>
    </row>
    <row r="337" spans="1:6" x14ac:dyDescent="0.2">
      <c r="A337" s="8" t="s">
        <v>1501</v>
      </c>
      <c r="B337" s="8" t="s">
        <v>1502</v>
      </c>
      <c r="C337" s="8" t="s">
        <v>1503</v>
      </c>
      <c r="D337" s="8" t="s">
        <v>512</v>
      </c>
      <c r="E337" s="8" t="s">
        <v>513</v>
      </c>
      <c r="F337" s="8" t="s">
        <v>514</v>
      </c>
    </row>
    <row r="338" spans="1:6" x14ac:dyDescent="0.2">
      <c r="A338" s="8" t="s">
        <v>1504</v>
      </c>
      <c r="B338" s="8" t="s">
        <v>1505</v>
      </c>
      <c r="C338" s="8" t="s">
        <v>1506</v>
      </c>
      <c r="D338" s="8" t="s">
        <v>512</v>
      </c>
      <c r="E338" s="8" t="s">
        <v>513</v>
      </c>
      <c r="F338" s="8" t="s">
        <v>514</v>
      </c>
    </row>
    <row r="339" spans="1:6" x14ac:dyDescent="0.2">
      <c r="A339" s="8" t="s">
        <v>1507</v>
      </c>
      <c r="B339" s="8" t="s">
        <v>1508</v>
      </c>
      <c r="C339" s="8" t="s">
        <v>1509</v>
      </c>
      <c r="D339" s="8" t="s">
        <v>512</v>
      </c>
      <c r="E339" s="8" t="s">
        <v>513</v>
      </c>
      <c r="F339" s="8" t="s">
        <v>514</v>
      </c>
    </row>
    <row r="340" spans="1:6" x14ac:dyDescent="0.2">
      <c r="A340" s="8" t="s">
        <v>1510</v>
      </c>
      <c r="B340" s="8" t="s">
        <v>1511</v>
      </c>
      <c r="C340" s="8" t="s">
        <v>1512</v>
      </c>
      <c r="D340" s="8" t="s">
        <v>539</v>
      </c>
      <c r="E340" s="8" t="s">
        <v>540</v>
      </c>
      <c r="F340" s="8" t="s">
        <v>541</v>
      </c>
    </row>
    <row r="341" spans="1:6" x14ac:dyDescent="0.2">
      <c r="A341" s="8" t="s">
        <v>1513</v>
      </c>
      <c r="B341" s="8" t="s">
        <v>1514</v>
      </c>
      <c r="C341" s="8" t="s">
        <v>1515</v>
      </c>
      <c r="D341" s="8" t="s">
        <v>500</v>
      </c>
      <c r="E341" s="8" t="s">
        <v>501</v>
      </c>
      <c r="F341" s="8" t="s">
        <v>502</v>
      </c>
    </row>
    <row r="342" spans="1:6" x14ac:dyDescent="0.2">
      <c r="A342" s="8" t="s">
        <v>1516</v>
      </c>
      <c r="B342" s="8" t="s">
        <v>1517</v>
      </c>
      <c r="C342" s="8" t="s">
        <v>1518</v>
      </c>
      <c r="D342" s="8" t="s">
        <v>524</v>
      </c>
      <c r="E342" s="8" t="s">
        <v>525</v>
      </c>
      <c r="F342" s="8" t="s">
        <v>526</v>
      </c>
    </row>
    <row r="343" spans="1:6" x14ac:dyDescent="0.2">
      <c r="A343" s="8" t="s">
        <v>1519</v>
      </c>
      <c r="B343" s="8" t="s">
        <v>1520</v>
      </c>
      <c r="C343" s="8" t="s">
        <v>1521</v>
      </c>
      <c r="D343" s="8" t="s">
        <v>512</v>
      </c>
      <c r="E343" s="8" t="s">
        <v>513</v>
      </c>
      <c r="F343" s="8" t="s">
        <v>514</v>
      </c>
    </row>
    <row r="344" spans="1:6" x14ac:dyDescent="0.2">
      <c r="A344" s="8" t="s">
        <v>1522</v>
      </c>
      <c r="B344" s="8" t="s">
        <v>1523</v>
      </c>
      <c r="C344" s="8" t="s">
        <v>1524</v>
      </c>
      <c r="D344" s="8" t="s">
        <v>524</v>
      </c>
      <c r="E344" s="8" t="s">
        <v>525</v>
      </c>
      <c r="F344" s="8" t="s">
        <v>526</v>
      </c>
    </row>
  </sheetData>
  <sheetProtection selectLockedCell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C116"/>
  <sheetViews>
    <sheetView workbookViewId="0">
      <selection activeCell="B1" sqref="B1:C1"/>
    </sheetView>
  </sheetViews>
  <sheetFormatPr defaultColWidth="9.140625" defaultRowHeight="11.25" x14ac:dyDescent="0.2"/>
  <cols>
    <col min="1" max="1" width="36.5703125" style="33" customWidth="1"/>
    <col min="2" max="2" width="2.140625" style="34" customWidth="1"/>
    <col min="3" max="3" width="100.7109375" style="33" customWidth="1"/>
    <col min="4" max="16384" width="9.140625" style="33"/>
  </cols>
  <sheetData>
    <row r="1" spans="1:3" x14ac:dyDescent="0.2">
      <c r="A1" s="33" t="s">
        <v>60</v>
      </c>
      <c r="B1" s="177" t="s">
        <v>2237</v>
      </c>
      <c r="C1" s="177"/>
    </row>
    <row r="2" spans="1:3" x14ac:dyDescent="0.2">
      <c r="A2" s="33" t="s">
        <v>61</v>
      </c>
      <c r="B2" s="178">
        <v>45722</v>
      </c>
      <c r="C2" s="178"/>
    </row>
    <row r="3" spans="1:3" x14ac:dyDescent="0.2">
      <c r="A3" s="33" t="s">
        <v>62</v>
      </c>
      <c r="B3" s="177" t="s">
        <v>183</v>
      </c>
      <c r="C3" s="177"/>
    </row>
    <row r="4" spans="1:3" x14ac:dyDescent="0.2">
      <c r="A4" s="33" t="s">
        <v>63</v>
      </c>
      <c r="B4" s="177" t="s">
        <v>1972</v>
      </c>
      <c r="C4" s="177"/>
    </row>
    <row r="5" spans="1:3" x14ac:dyDescent="0.2">
      <c r="A5" s="33" t="s">
        <v>64</v>
      </c>
      <c r="B5" s="177" t="s">
        <v>183</v>
      </c>
      <c r="C5" s="177"/>
    </row>
    <row r="6" spans="1:3" x14ac:dyDescent="0.2">
      <c r="A6" s="33" t="s">
        <v>65</v>
      </c>
      <c r="B6" s="177" t="s">
        <v>1973</v>
      </c>
      <c r="C6" s="177"/>
    </row>
    <row r="7" spans="1:3" x14ac:dyDescent="0.2">
      <c r="A7" s="33" t="s">
        <v>1975</v>
      </c>
      <c r="B7" s="179">
        <v>45272</v>
      </c>
      <c r="C7" s="179"/>
    </row>
    <row r="8" spans="1:3" x14ac:dyDescent="0.2">
      <c r="A8" s="33" t="s">
        <v>1976</v>
      </c>
      <c r="B8" s="179">
        <v>45566</v>
      </c>
      <c r="C8" s="179"/>
    </row>
    <row r="9" spans="1:3" x14ac:dyDescent="0.2">
      <c r="A9" s="33" t="s">
        <v>1977</v>
      </c>
      <c r="B9" s="179">
        <v>45209</v>
      </c>
      <c r="C9" s="179"/>
    </row>
    <row r="10" spans="1:3" x14ac:dyDescent="0.2">
      <c r="A10" s="33" t="s">
        <v>113</v>
      </c>
      <c r="B10" s="177" t="s">
        <v>1974</v>
      </c>
      <c r="C10" s="177"/>
    </row>
    <row r="11" spans="1:3" x14ac:dyDescent="0.2">
      <c r="C11" s="34"/>
    </row>
    <row r="12" spans="1:3" x14ac:dyDescent="0.2">
      <c r="A12" s="33" t="s">
        <v>2233</v>
      </c>
      <c r="B12" s="34" t="s">
        <v>54</v>
      </c>
      <c r="C12" s="34" t="s">
        <v>2236</v>
      </c>
    </row>
    <row r="13" spans="1:3" x14ac:dyDescent="0.2">
      <c r="A13" s="33" t="s">
        <v>2229</v>
      </c>
      <c r="B13" s="34" t="s">
        <v>54</v>
      </c>
      <c r="C13" s="34" t="s">
        <v>2230</v>
      </c>
    </row>
    <row r="14" spans="1:3" x14ac:dyDescent="0.2">
      <c r="A14" s="33" t="s">
        <v>2227</v>
      </c>
      <c r="B14" s="34" t="s">
        <v>54</v>
      </c>
      <c r="C14" s="34" t="s">
        <v>2228</v>
      </c>
    </row>
    <row r="15" spans="1:3" x14ac:dyDescent="0.2">
      <c r="A15" s="33" t="s">
        <v>2224</v>
      </c>
      <c r="B15" s="34" t="s">
        <v>54</v>
      </c>
      <c r="C15" s="34" t="s">
        <v>2225</v>
      </c>
    </row>
    <row r="16" spans="1:3" x14ac:dyDescent="0.2">
      <c r="B16" s="34" t="s">
        <v>54</v>
      </c>
      <c r="C16" s="34" t="s">
        <v>2226</v>
      </c>
    </row>
    <row r="17" spans="1:3" x14ac:dyDescent="0.2">
      <c r="A17" s="33" t="s">
        <v>2220</v>
      </c>
      <c r="B17" s="34" t="s">
        <v>54</v>
      </c>
      <c r="C17" s="34" t="s">
        <v>2221</v>
      </c>
    </row>
    <row r="18" spans="1:3" x14ac:dyDescent="0.2">
      <c r="A18" s="33" t="s">
        <v>1985</v>
      </c>
      <c r="B18" s="34" t="s">
        <v>54</v>
      </c>
      <c r="C18" s="33" t="s">
        <v>1983</v>
      </c>
    </row>
    <row r="19" spans="1:3" x14ac:dyDescent="0.2">
      <c r="B19" s="34" t="s">
        <v>54</v>
      </c>
      <c r="C19" s="33" t="s">
        <v>1984</v>
      </c>
    </row>
    <row r="20" spans="1:3" ht="22.5" x14ac:dyDescent="0.2">
      <c r="A20" s="43" t="s">
        <v>1723</v>
      </c>
      <c r="B20" s="45" t="s">
        <v>54</v>
      </c>
      <c r="C20" s="44" t="s">
        <v>1971</v>
      </c>
    </row>
    <row r="21" spans="1:3" x14ac:dyDescent="0.2">
      <c r="A21" s="33" t="s">
        <v>1720</v>
      </c>
      <c r="B21" s="34" t="s">
        <v>54</v>
      </c>
      <c r="C21" s="33" t="s">
        <v>1721</v>
      </c>
    </row>
    <row r="22" spans="1:3" x14ac:dyDescent="0.2">
      <c r="B22" s="34" t="s">
        <v>54</v>
      </c>
      <c r="C22" s="33" t="s">
        <v>1722</v>
      </c>
    </row>
    <row r="23" spans="1:3" x14ac:dyDescent="0.2">
      <c r="A23" s="33" t="s">
        <v>1717</v>
      </c>
      <c r="B23" s="34" t="s">
        <v>54</v>
      </c>
      <c r="C23" s="33" t="s">
        <v>1718</v>
      </c>
    </row>
    <row r="24" spans="1:3" x14ac:dyDescent="0.2">
      <c r="B24" s="34" t="s">
        <v>54</v>
      </c>
      <c r="C24" s="33" t="s">
        <v>1719</v>
      </c>
    </row>
    <row r="25" spans="1:3" x14ac:dyDescent="0.2">
      <c r="A25" s="33" t="s">
        <v>1714</v>
      </c>
      <c r="B25" s="34" t="s">
        <v>54</v>
      </c>
      <c r="C25" s="33" t="s">
        <v>1715</v>
      </c>
    </row>
    <row r="26" spans="1:3" x14ac:dyDescent="0.2">
      <c r="B26" s="34" t="s">
        <v>54</v>
      </c>
      <c r="C26" s="42" t="s">
        <v>1716</v>
      </c>
    </row>
    <row r="27" spans="1:3" x14ac:dyDescent="0.2">
      <c r="A27" s="33" t="s">
        <v>1710</v>
      </c>
      <c r="B27" s="34" t="s">
        <v>54</v>
      </c>
      <c r="C27" s="33" t="s">
        <v>1711</v>
      </c>
    </row>
    <row r="28" spans="1:3" x14ac:dyDescent="0.2">
      <c r="B28" s="34" t="s">
        <v>54</v>
      </c>
      <c r="C28" s="33" t="s">
        <v>1712</v>
      </c>
    </row>
    <row r="29" spans="1:3" x14ac:dyDescent="0.2">
      <c r="A29" s="33" t="s">
        <v>1703</v>
      </c>
      <c r="B29" s="34" t="s">
        <v>54</v>
      </c>
      <c r="C29" s="33" t="s">
        <v>1704</v>
      </c>
    </row>
    <row r="30" spans="1:3" x14ac:dyDescent="0.2">
      <c r="B30" s="34" t="s">
        <v>54</v>
      </c>
      <c r="C30" s="33" t="s">
        <v>1708</v>
      </c>
    </row>
    <row r="31" spans="1:3" x14ac:dyDescent="0.2">
      <c r="B31" s="34" t="s">
        <v>54</v>
      </c>
      <c r="C31" s="33" t="s">
        <v>1709</v>
      </c>
    </row>
    <row r="32" spans="1:3" x14ac:dyDescent="0.2">
      <c r="A32" s="33" t="s">
        <v>1696</v>
      </c>
      <c r="B32" s="34" t="s">
        <v>54</v>
      </c>
      <c r="C32" s="33" t="s">
        <v>1697</v>
      </c>
    </row>
    <row r="33" spans="1:3" x14ac:dyDescent="0.2">
      <c r="B33" s="34" t="s">
        <v>54</v>
      </c>
      <c r="C33" s="33" t="s">
        <v>1699</v>
      </c>
    </row>
    <row r="34" spans="1:3" x14ac:dyDescent="0.2">
      <c r="B34" s="34" t="s">
        <v>54</v>
      </c>
      <c r="C34" s="33" t="s">
        <v>1700</v>
      </c>
    </row>
    <row r="35" spans="1:3" x14ac:dyDescent="0.2">
      <c r="B35" s="34" t="s">
        <v>54</v>
      </c>
      <c r="C35" s="33" t="s">
        <v>1701</v>
      </c>
    </row>
    <row r="36" spans="1:3" x14ac:dyDescent="0.2">
      <c r="A36" s="33" t="s">
        <v>1695</v>
      </c>
      <c r="B36" s="34" t="s">
        <v>54</v>
      </c>
      <c r="C36" s="33" t="s">
        <v>1694</v>
      </c>
    </row>
    <row r="37" spans="1:3" x14ac:dyDescent="0.2">
      <c r="A37" s="33" t="s">
        <v>1691</v>
      </c>
      <c r="B37" s="34" t="s">
        <v>54</v>
      </c>
      <c r="C37" s="33" t="s">
        <v>1692</v>
      </c>
    </row>
    <row r="38" spans="1:3" x14ac:dyDescent="0.2">
      <c r="B38" s="34" t="s">
        <v>54</v>
      </c>
      <c r="C38" s="33" t="s">
        <v>1693</v>
      </c>
    </row>
    <row r="39" spans="1:3" x14ac:dyDescent="0.2">
      <c r="A39" s="33" t="s">
        <v>1551</v>
      </c>
      <c r="B39" s="34" t="s">
        <v>54</v>
      </c>
      <c r="C39" s="33" t="s">
        <v>1552</v>
      </c>
    </row>
    <row r="40" spans="1:3" x14ac:dyDescent="0.2">
      <c r="A40" s="33" t="s">
        <v>1547</v>
      </c>
      <c r="B40" s="34" t="s">
        <v>54</v>
      </c>
      <c r="C40" s="33" t="s">
        <v>1548</v>
      </c>
    </row>
    <row r="41" spans="1:3" x14ac:dyDescent="0.2">
      <c r="B41" s="34" t="s">
        <v>54</v>
      </c>
      <c r="C41" s="33" t="s">
        <v>1549</v>
      </c>
    </row>
    <row r="42" spans="1:3" x14ac:dyDescent="0.2">
      <c r="B42" s="34" t="s">
        <v>54</v>
      </c>
      <c r="C42" s="33" t="s">
        <v>1550</v>
      </c>
    </row>
    <row r="43" spans="1:3" x14ac:dyDescent="0.2">
      <c r="A43" s="33" t="s">
        <v>1543</v>
      </c>
      <c r="B43" s="34" t="s">
        <v>54</v>
      </c>
      <c r="C43" s="33" t="s">
        <v>1545</v>
      </c>
    </row>
    <row r="44" spans="1:3" x14ac:dyDescent="0.2">
      <c r="B44" s="34" t="s">
        <v>54</v>
      </c>
      <c r="C44" s="33" t="s">
        <v>1544</v>
      </c>
    </row>
    <row r="45" spans="1:3" x14ac:dyDescent="0.2">
      <c r="A45" s="33" t="s">
        <v>477</v>
      </c>
      <c r="B45" s="34" t="s">
        <v>54</v>
      </c>
      <c r="C45" s="33" t="s">
        <v>478</v>
      </c>
    </row>
    <row r="46" spans="1:3" x14ac:dyDescent="0.2">
      <c r="A46" s="33" t="s">
        <v>453</v>
      </c>
      <c r="B46" s="34" t="s">
        <v>54</v>
      </c>
      <c r="C46" s="33" t="s">
        <v>454</v>
      </c>
    </row>
    <row r="47" spans="1:3" x14ac:dyDescent="0.2">
      <c r="B47" s="34" t="s">
        <v>54</v>
      </c>
      <c r="C47" s="33" t="s">
        <v>459</v>
      </c>
    </row>
    <row r="48" spans="1:3" x14ac:dyDescent="0.2">
      <c r="B48" s="34" t="s">
        <v>54</v>
      </c>
      <c r="C48" s="33" t="s">
        <v>460</v>
      </c>
    </row>
    <row r="49" spans="1:3" x14ac:dyDescent="0.2">
      <c r="B49" s="34" t="s">
        <v>54</v>
      </c>
      <c r="C49" s="33" t="s">
        <v>461</v>
      </c>
    </row>
    <row r="50" spans="1:3" x14ac:dyDescent="0.2">
      <c r="B50" s="34" t="s">
        <v>54</v>
      </c>
      <c r="C50" s="33" t="s">
        <v>475</v>
      </c>
    </row>
    <row r="51" spans="1:3" x14ac:dyDescent="0.2">
      <c r="A51" s="33" t="s">
        <v>449</v>
      </c>
      <c r="B51" s="34" t="s">
        <v>54</v>
      </c>
      <c r="C51" s="33" t="s">
        <v>450</v>
      </c>
    </row>
    <row r="52" spans="1:3" x14ac:dyDescent="0.2">
      <c r="B52" s="34" t="s">
        <v>54</v>
      </c>
      <c r="C52" s="33" t="s">
        <v>451</v>
      </c>
    </row>
    <row r="53" spans="1:3" x14ac:dyDescent="0.2">
      <c r="B53" s="34" t="s">
        <v>54</v>
      </c>
      <c r="C53" s="33" t="s">
        <v>452</v>
      </c>
    </row>
    <row r="54" spans="1:3" x14ac:dyDescent="0.2">
      <c r="A54" s="33" t="s">
        <v>447</v>
      </c>
      <c r="B54" s="34" t="s">
        <v>54</v>
      </c>
      <c r="C54" s="33" t="s">
        <v>441</v>
      </c>
    </row>
    <row r="55" spans="1:3" x14ac:dyDescent="0.2">
      <c r="B55" s="34" t="s">
        <v>54</v>
      </c>
      <c r="C55" s="33" t="s">
        <v>442</v>
      </c>
    </row>
    <row r="56" spans="1:3" x14ac:dyDescent="0.2">
      <c r="B56" s="34" t="s">
        <v>54</v>
      </c>
      <c r="C56" s="33" t="s">
        <v>443</v>
      </c>
    </row>
    <row r="57" spans="1:3" x14ac:dyDescent="0.2">
      <c r="A57" s="33" t="s">
        <v>436</v>
      </c>
      <c r="B57" s="34" t="s">
        <v>54</v>
      </c>
      <c r="C57" s="33" t="s">
        <v>437</v>
      </c>
    </row>
    <row r="58" spans="1:3" x14ac:dyDescent="0.2">
      <c r="A58" s="33" t="s">
        <v>433</v>
      </c>
      <c r="B58" s="34" t="s">
        <v>54</v>
      </c>
      <c r="C58" s="33" t="s">
        <v>435</v>
      </c>
    </row>
    <row r="59" spans="1:3" x14ac:dyDescent="0.2">
      <c r="A59" s="33" t="s">
        <v>434</v>
      </c>
      <c r="B59" s="34" t="s">
        <v>54</v>
      </c>
      <c r="C59" s="33" t="s">
        <v>430</v>
      </c>
    </row>
    <row r="60" spans="1:3" x14ac:dyDescent="0.2">
      <c r="B60" s="34" t="s">
        <v>54</v>
      </c>
      <c r="C60" s="33" t="s">
        <v>431</v>
      </c>
    </row>
    <row r="61" spans="1:3" x14ac:dyDescent="0.2">
      <c r="A61" s="33" t="s">
        <v>423</v>
      </c>
      <c r="B61" s="34" t="s">
        <v>54</v>
      </c>
      <c r="C61" s="33" t="s">
        <v>424</v>
      </c>
    </row>
    <row r="62" spans="1:3" x14ac:dyDescent="0.2">
      <c r="B62" s="34" t="s">
        <v>54</v>
      </c>
      <c r="C62" s="33" t="s">
        <v>425</v>
      </c>
    </row>
    <row r="63" spans="1:3" x14ac:dyDescent="0.2">
      <c r="A63" s="33" t="s">
        <v>375</v>
      </c>
      <c r="B63" s="34" t="s">
        <v>54</v>
      </c>
      <c r="C63" s="33" t="s">
        <v>426</v>
      </c>
    </row>
    <row r="64" spans="1:3" x14ac:dyDescent="0.2">
      <c r="B64" s="34" t="s">
        <v>54</v>
      </c>
      <c r="C64" s="33" t="s">
        <v>379</v>
      </c>
    </row>
    <row r="65" spans="1:3" x14ac:dyDescent="0.2">
      <c r="B65" s="34" t="s">
        <v>54</v>
      </c>
      <c r="C65" s="33" t="s">
        <v>378</v>
      </c>
    </row>
    <row r="66" spans="1:3" x14ac:dyDescent="0.2">
      <c r="A66" s="33" t="s">
        <v>376</v>
      </c>
      <c r="B66" s="34" t="s">
        <v>54</v>
      </c>
      <c r="C66" s="33" t="s">
        <v>192</v>
      </c>
    </row>
    <row r="67" spans="1:3" x14ac:dyDescent="0.2">
      <c r="B67" s="34" t="s">
        <v>54</v>
      </c>
      <c r="C67" s="33" t="s">
        <v>193</v>
      </c>
    </row>
    <row r="68" spans="1:3" x14ac:dyDescent="0.2">
      <c r="B68" s="34" t="s">
        <v>54</v>
      </c>
      <c r="C68" s="33" t="s">
        <v>194</v>
      </c>
    </row>
    <row r="69" spans="1:3" x14ac:dyDescent="0.2">
      <c r="A69" s="33" t="s">
        <v>377</v>
      </c>
      <c r="B69" s="34" t="s">
        <v>54</v>
      </c>
      <c r="C69" s="33" t="s">
        <v>184</v>
      </c>
    </row>
    <row r="70" spans="1:3" x14ac:dyDescent="0.2">
      <c r="B70" s="34" t="s">
        <v>54</v>
      </c>
      <c r="C70" s="33" t="s">
        <v>185</v>
      </c>
    </row>
    <row r="71" spans="1:3" x14ac:dyDescent="0.2">
      <c r="B71" s="34" t="s">
        <v>54</v>
      </c>
      <c r="C71" s="33" t="s">
        <v>186</v>
      </c>
    </row>
    <row r="72" spans="1:3" x14ac:dyDescent="0.2">
      <c r="B72" s="34" t="s">
        <v>54</v>
      </c>
      <c r="C72" s="33" t="s">
        <v>187</v>
      </c>
    </row>
    <row r="73" spans="1:3" x14ac:dyDescent="0.2">
      <c r="B73" s="34" t="s">
        <v>54</v>
      </c>
      <c r="C73" s="33" t="s">
        <v>188</v>
      </c>
    </row>
    <row r="74" spans="1:3" x14ac:dyDescent="0.2">
      <c r="B74" s="34" t="s">
        <v>54</v>
      </c>
      <c r="C74" s="33" t="s">
        <v>189</v>
      </c>
    </row>
    <row r="75" spans="1:3" x14ac:dyDescent="0.2">
      <c r="A75" s="33" t="s">
        <v>181</v>
      </c>
      <c r="B75" s="34" t="s">
        <v>54</v>
      </c>
      <c r="C75" s="33" t="s">
        <v>182</v>
      </c>
    </row>
    <row r="76" spans="1:3" x14ac:dyDescent="0.2">
      <c r="A76" s="33" t="s">
        <v>176</v>
      </c>
      <c r="B76" s="34" t="s">
        <v>54</v>
      </c>
      <c r="C76" s="33" t="s">
        <v>177</v>
      </c>
    </row>
    <row r="77" spans="1:3" x14ac:dyDescent="0.2">
      <c r="A77" s="33" t="s">
        <v>174</v>
      </c>
      <c r="B77" s="34" t="s">
        <v>54</v>
      </c>
      <c r="C77" s="33" t="s">
        <v>175</v>
      </c>
    </row>
    <row r="78" spans="1:3" x14ac:dyDescent="0.2">
      <c r="A78" s="33" t="s">
        <v>171</v>
      </c>
      <c r="B78" s="34" t="s">
        <v>54</v>
      </c>
      <c r="C78" s="33" t="s">
        <v>172</v>
      </c>
    </row>
    <row r="79" spans="1:3" x14ac:dyDescent="0.2">
      <c r="A79" s="33" t="s">
        <v>166</v>
      </c>
      <c r="B79" s="34" t="s">
        <v>54</v>
      </c>
      <c r="C79" s="33" t="s">
        <v>167</v>
      </c>
    </row>
    <row r="80" spans="1:3" x14ac:dyDescent="0.2">
      <c r="A80" s="33" t="s">
        <v>138</v>
      </c>
      <c r="B80" s="34" t="s">
        <v>54</v>
      </c>
      <c r="C80" s="33" t="s">
        <v>139</v>
      </c>
    </row>
    <row r="81" spans="1:3" x14ac:dyDescent="0.2">
      <c r="B81" s="34" t="s">
        <v>54</v>
      </c>
      <c r="C81" s="33" t="s">
        <v>143</v>
      </c>
    </row>
    <row r="82" spans="1:3" x14ac:dyDescent="0.2">
      <c r="B82" s="34" t="s">
        <v>54</v>
      </c>
      <c r="C82" s="33" t="s">
        <v>149</v>
      </c>
    </row>
    <row r="83" spans="1:3" x14ac:dyDescent="0.2">
      <c r="B83" s="34" t="s">
        <v>54</v>
      </c>
      <c r="C83" s="33" t="s">
        <v>152</v>
      </c>
    </row>
    <row r="84" spans="1:3" x14ac:dyDescent="0.2">
      <c r="B84" s="34" t="s">
        <v>54</v>
      </c>
      <c r="C84" s="33" t="s">
        <v>148</v>
      </c>
    </row>
    <row r="85" spans="1:3" x14ac:dyDescent="0.2">
      <c r="B85" s="34" t="s">
        <v>54</v>
      </c>
      <c r="C85" s="33" t="s">
        <v>150</v>
      </c>
    </row>
    <row r="86" spans="1:3" x14ac:dyDescent="0.2">
      <c r="B86" s="34" t="s">
        <v>54</v>
      </c>
      <c r="C86" s="33" t="s">
        <v>151</v>
      </c>
    </row>
    <row r="87" spans="1:3" x14ac:dyDescent="0.2">
      <c r="B87" s="34" t="s">
        <v>54</v>
      </c>
      <c r="C87" s="33" t="s">
        <v>165</v>
      </c>
    </row>
    <row r="88" spans="1:3" x14ac:dyDescent="0.2">
      <c r="B88" s="34" t="s">
        <v>54</v>
      </c>
      <c r="C88" s="33" t="s">
        <v>140</v>
      </c>
    </row>
    <row r="89" spans="1:3" x14ac:dyDescent="0.2">
      <c r="A89" s="33" t="s">
        <v>134</v>
      </c>
      <c r="B89" s="34" t="s">
        <v>54</v>
      </c>
      <c r="C89" s="33" t="s">
        <v>135</v>
      </c>
    </row>
    <row r="90" spans="1:3" x14ac:dyDescent="0.2">
      <c r="B90" s="34" t="s">
        <v>54</v>
      </c>
      <c r="C90" s="33" t="s">
        <v>136</v>
      </c>
    </row>
    <row r="91" spans="1:3" x14ac:dyDescent="0.2">
      <c r="A91" s="33" t="s">
        <v>131</v>
      </c>
      <c r="B91" s="34" t="s">
        <v>54</v>
      </c>
      <c r="C91" s="33" t="s">
        <v>132</v>
      </c>
    </row>
    <row r="92" spans="1:3" x14ac:dyDescent="0.2">
      <c r="B92" s="34" t="s">
        <v>54</v>
      </c>
      <c r="C92" s="33" t="s">
        <v>133</v>
      </c>
    </row>
    <row r="93" spans="1:3" x14ac:dyDescent="0.2">
      <c r="A93" s="33" t="s">
        <v>130</v>
      </c>
      <c r="B93" s="35" t="s">
        <v>54</v>
      </c>
      <c r="C93" s="33" t="s">
        <v>117</v>
      </c>
    </row>
    <row r="94" spans="1:3" x14ac:dyDescent="0.2">
      <c r="B94" s="35" t="s">
        <v>54</v>
      </c>
      <c r="C94" s="33" t="s">
        <v>118</v>
      </c>
    </row>
    <row r="95" spans="1:3" x14ac:dyDescent="0.2">
      <c r="B95" s="35" t="s">
        <v>54</v>
      </c>
      <c r="C95" s="33" t="s">
        <v>119</v>
      </c>
    </row>
    <row r="96" spans="1:3" x14ac:dyDescent="0.2">
      <c r="B96" s="35" t="s">
        <v>54</v>
      </c>
      <c r="C96" s="33" t="s">
        <v>120</v>
      </c>
    </row>
    <row r="97" spans="1:3" x14ac:dyDescent="0.2">
      <c r="A97" s="33" t="s">
        <v>114</v>
      </c>
      <c r="B97" s="35" t="s">
        <v>54</v>
      </c>
      <c r="C97" s="33" t="s">
        <v>115</v>
      </c>
    </row>
    <row r="98" spans="1:3" x14ac:dyDescent="0.2">
      <c r="B98" s="35" t="s">
        <v>54</v>
      </c>
      <c r="C98" s="33" t="s">
        <v>116</v>
      </c>
    </row>
    <row r="99" spans="1:3" x14ac:dyDescent="0.2">
      <c r="A99" s="33" t="s">
        <v>111</v>
      </c>
      <c r="B99" s="35" t="s">
        <v>54</v>
      </c>
      <c r="C99" s="33" t="s">
        <v>112</v>
      </c>
    </row>
    <row r="100" spans="1:3" x14ac:dyDescent="0.2">
      <c r="A100" s="33" t="s">
        <v>85</v>
      </c>
      <c r="B100" s="35" t="s">
        <v>54</v>
      </c>
      <c r="C100" s="33" t="s">
        <v>86</v>
      </c>
    </row>
    <row r="101" spans="1:3" x14ac:dyDescent="0.2">
      <c r="B101" s="35" t="s">
        <v>54</v>
      </c>
      <c r="C101" s="33" t="s">
        <v>87</v>
      </c>
    </row>
    <row r="102" spans="1:3" x14ac:dyDescent="0.2">
      <c r="A102" s="33" t="s">
        <v>83</v>
      </c>
      <c r="B102" s="35" t="s">
        <v>54</v>
      </c>
      <c r="C102" s="33" t="s">
        <v>84</v>
      </c>
    </row>
    <row r="103" spans="1:3" x14ac:dyDescent="0.2">
      <c r="A103" s="33" t="s">
        <v>81</v>
      </c>
      <c r="B103" s="34" t="s">
        <v>54</v>
      </c>
      <c r="C103" s="33" t="s">
        <v>82</v>
      </c>
    </row>
    <row r="104" spans="1:3" x14ac:dyDescent="0.2">
      <c r="A104" s="33" t="s">
        <v>76</v>
      </c>
      <c r="B104" s="35" t="s">
        <v>54</v>
      </c>
      <c r="C104" s="33" t="s">
        <v>80</v>
      </c>
    </row>
    <row r="105" spans="1:3" x14ac:dyDescent="0.2">
      <c r="A105" s="33" t="s">
        <v>77</v>
      </c>
      <c r="B105" s="35" t="s">
        <v>54</v>
      </c>
      <c r="C105" s="33" t="s">
        <v>79</v>
      </c>
    </row>
    <row r="106" spans="1:3" x14ac:dyDescent="0.2">
      <c r="A106" s="33" t="s">
        <v>78</v>
      </c>
      <c r="B106" s="35" t="s">
        <v>54</v>
      </c>
      <c r="C106" s="33" t="s">
        <v>66</v>
      </c>
    </row>
    <row r="107" spans="1:3" x14ac:dyDescent="0.2">
      <c r="B107" s="35" t="s">
        <v>54</v>
      </c>
      <c r="C107" s="33" t="s">
        <v>67</v>
      </c>
    </row>
    <row r="108" spans="1:3" x14ac:dyDescent="0.2">
      <c r="B108" s="35" t="s">
        <v>54</v>
      </c>
      <c r="C108" s="33" t="s">
        <v>68</v>
      </c>
    </row>
    <row r="109" spans="1:3" x14ac:dyDescent="0.2">
      <c r="B109" s="35" t="s">
        <v>54</v>
      </c>
      <c r="C109" s="33" t="s">
        <v>74</v>
      </c>
    </row>
    <row r="110" spans="1:3" x14ac:dyDescent="0.2">
      <c r="B110" s="35" t="s">
        <v>54</v>
      </c>
      <c r="C110" s="33" t="s">
        <v>73</v>
      </c>
    </row>
    <row r="111" spans="1:3" x14ac:dyDescent="0.2">
      <c r="B111" s="35" t="s">
        <v>54</v>
      </c>
      <c r="C111" s="33" t="s">
        <v>69</v>
      </c>
    </row>
    <row r="112" spans="1:3" x14ac:dyDescent="0.2">
      <c r="B112" s="35" t="s">
        <v>54</v>
      </c>
      <c r="C112" s="33" t="s">
        <v>75</v>
      </c>
    </row>
    <row r="113" spans="2:3" x14ac:dyDescent="0.2">
      <c r="B113" s="35" t="s">
        <v>54</v>
      </c>
      <c r="C113" s="33" t="s">
        <v>70</v>
      </c>
    </row>
    <row r="114" spans="2:3" x14ac:dyDescent="0.2">
      <c r="B114" s="35" t="s">
        <v>54</v>
      </c>
      <c r="C114" s="33" t="s">
        <v>71</v>
      </c>
    </row>
    <row r="115" spans="2:3" x14ac:dyDescent="0.2">
      <c r="B115" s="35" t="s">
        <v>54</v>
      </c>
      <c r="C115" s="33" t="s">
        <v>72</v>
      </c>
    </row>
    <row r="116" spans="2:3" x14ac:dyDescent="0.2">
      <c r="B116" s="35"/>
    </row>
  </sheetData>
  <sheetProtection selectLockedCells="1"/>
  <mergeCells count="10">
    <mergeCell ref="B6:C6"/>
    <mergeCell ref="B10:C10"/>
    <mergeCell ref="B7:C7"/>
    <mergeCell ref="B8:C8"/>
    <mergeCell ref="B9:C9"/>
    <mergeCell ref="B1:C1"/>
    <mergeCell ref="B2:C2"/>
    <mergeCell ref="B3:C3"/>
    <mergeCell ref="B4:C4"/>
    <mergeCell ref="B5:C5"/>
  </mergeCells>
  <phoneticPr fontId="2"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20"/>
  <sheetViews>
    <sheetView workbookViewId="0"/>
  </sheetViews>
  <sheetFormatPr defaultRowHeight="12.75" x14ac:dyDescent="0.2"/>
  <sheetData>
    <row r="2" spans="1:2" x14ac:dyDescent="0.2">
      <c r="A2">
        <v>1</v>
      </c>
      <c r="B2" s="19" t="s">
        <v>427</v>
      </c>
    </row>
    <row r="3" spans="1:2" x14ac:dyDescent="0.2">
      <c r="B3" s="19" t="s">
        <v>428</v>
      </c>
    </row>
    <row r="4" spans="1:2" x14ac:dyDescent="0.2">
      <c r="B4" s="19" t="s">
        <v>373</v>
      </c>
    </row>
    <row r="6" spans="1:2" x14ac:dyDescent="0.2">
      <c r="A6">
        <v>2</v>
      </c>
      <c r="B6" t="s">
        <v>22</v>
      </c>
    </row>
    <row r="7" spans="1:2" x14ac:dyDescent="0.2">
      <c r="A7" s="6" t="s">
        <v>23</v>
      </c>
      <c r="B7" s="19" t="s">
        <v>444</v>
      </c>
    </row>
    <row r="8" spans="1:2" x14ac:dyDescent="0.2">
      <c r="A8" s="6" t="s">
        <v>24</v>
      </c>
      <c r="B8" s="19" t="s">
        <v>445</v>
      </c>
    </row>
    <row r="9" spans="1:2" x14ac:dyDescent="0.2">
      <c r="A9" s="6" t="s">
        <v>25</v>
      </c>
      <c r="B9" s="19" t="s">
        <v>446</v>
      </c>
    </row>
    <row r="11" spans="1:2" x14ac:dyDescent="0.2">
      <c r="A11">
        <v>3</v>
      </c>
      <c r="B11" s="11" t="s">
        <v>156</v>
      </c>
    </row>
    <row r="12" spans="1:2" x14ac:dyDescent="0.2">
      <c r="B12" s="11" t="s">
        <v>155</v>
      </c>
    </row>
    <row r="13" spans="1:2" x14ac:dyDescent="0.2">
      <c r="B13" s="19" t="s">
        <v>374</v>
      </c>
    </row>
    <row r="15" spans="1:2" x14ac:dyDescent="0.2">
      <c r="A15">
        <v>4</v>
      </c>
      <c r="B15" t="s">
        <v>20</v>
      </c>
    </row>
    <row r="16" spans="1:2" x14ac:dyDescent="0.2">
      <c r="B16" t="s">
        <v>21</v>
      </c>
    </row>
    <row r="17" spans="1:2" x14ac:dyDescent="0.2">
      <c r="B17" s="19" t="s">
        <v>448</v>
      </c>
    </row>
    <row r="19" spans="1:2" x14ac:dyDescent="0.2">
      <c r="A19">
        <v>5</v>
      </c>
      <c r="B19" s="11" t="s">
        <v>153</v>
      </c>
    </row>
    <row r="20" spans="1:2" x14ac:dyDescent="0.2">
      <c r="B20" s="11" t="s">
        <v>154</v>
      </c>
    </row>
  </sheetData>
  <sheetProtection sheet="1" objects="1" scenarios="1" selectLockedCells="1"/>
  <phoneticPr fontId="2"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788DC63-4A6A-4F9E-AFCC-6CBCA92FD0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17</vt:i4>
      </vt:variant>
    </vt:vector>
  </HeadingPairs>
  <TitlesOfParts>
    <vt:vector size="32" baseType="lpstr">
      <vt:lpstr>Invoer</vt:lpstr>
      <vt:lpstr>Tabel</vt:lpstr>
      <vt:lpstr>Overschrijdingen</vt:lpstr>
      <vt:lpstr>Toetsingswaarden</vt:lpstr>
      <vt:lpstr>A</vt:lpstr>
      <vt:lpstr>B</vt:lpstr>
      <vt:lpstr>C</vt:lpstr>
      <vt:lpstr>D</vt:lpstr>
      <vt:lpstr>E</vt:lpstr>
      <vt:lpstr>F</vt:lpstr>
      <vt:lpstr>G</vt:lpstr>
      <vt:lpstr>H</vt:lpstr>
      <vt:lpstr>I</vt:lpstr>
      <vt:lpstr>Versie</vt:lpstr>
      <vt:lpstr>Instructie</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2024-02-12T13:48:04Z</cp:lastPrinted>
  <dcterms:created xsi:type="dcterms:W3CDTF">2008-05-15T11:56:05Z</dcterms:created>
  <dcterms:modified xsi:type="dcterms:W3CDTF">2025-09-02T09:06:13Z</dcterms:modified>
</cp:coreProperties>
</file>